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ae87029db2614b/Documentos/GitHub/My working Enviroment/01 Excel/"/>
    </mc:Choice>
  </mc:AlternateContent>
  <xr:revisionPtr revIDLastSave="244" documentId="13_ncr:1_{9DB36959-BCAC-453C-90B7-5C44E96B0048}" xr6:coauthVersionLast="45" xr6:coauthVersionMax="45" xr10:uidLastSave="{68BD1788-E281-4EB9-92A9-239F1C6A9701}"/>
  <bookViews>
    <workbookView xWindow="-108" yWindow="-108" windowWidth="23256" windowHeight="12576" firstSheet="2" activeTab="7" xr2:uid="{00000000-000D-0000-FFFF-FFFF00000000}"/>
  </bookViews>
  <sheets>
    <sheet name="State-Category" sheetId="2" r:id="rId1"/>
    <sheet name="State-Subcategory" sheetId="3" r:id="rId2"/>
    <sheet name="State-Date Created" sheetId="4" r:id="rId3"/>
    <sheet name="Data" sheetId="1" r:id="rId4"/>
    <sheet name="Additional charts" sheetId="5" r:id="rId5"/>
    <sheet name="ED - Country code" sheetId="6" r:id="rId6"/>
    <sheet name="Bonus" sheetId="7" r:id="rId7"/>
    <sheet name="Bonus Statistical Analysis" sheetId="8" r:id="rId8"/>
  </sheets>
  <definedNames>
    <definedName name="_xlnm._FilterDatabase" localSheetId="7" hidden="1">'Bonus Statistical Analysis'!$D$1:$E$2187</definedName>
    <definedName name="_xlnm._FilterDatabase" localSheetId="3" hidden="1">Data!$A$1:$X$4115</definedName>
    <definedName name="_xlnm._FilterDatabase" localSheetId="5" hidden="1">'ED - Country code'!$A$2:$D$248</definedName>
    <definedName name="_xlchart.v5.0" hidden="1">'Additional charts'!$A$30</definedName>
    <definedName name="_xlchart.v5.1" hidden="1">'Additional charts'!$A$31:$A$51</definedName>
    <definedName name="_xlchart.v5.2" hidden="1">'Additional charts'!$E$30</definedName>
    <definedName name="_xlchart.v5.3" hidden="1">'Additional charts'!$E$31:$E$51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7" i="8" l="1"/>
  <c r="I7" i="8"/>
  <c r="L6" i="8"/>
  <c r="I6" i="8"/>
  <c r="L5" i="8"/>
  <c r="I5" i="8"/>
  <c r="L4" i="8"/>
  <c r="I4" i="8"/>
  <c r="L3" i="8"/>
  <c r="I3" i="8"/>
  <c r="L2" i="8"/>
  <c r="I2" i="8"/>
  <c r="D13" i="7"/>
  <c r="D12" i="7"/>
  <c r="D11" i="7"/>
  <c r="D10" i="7"/>
  <c r="D9" i="7"/>
  <c r="D8" i="7"/>
  <c r="D7" i="7"/>
  <c r="D6" i="7"/>
  <c r="D5" i="7"/>
  <c r="D4" i="7"/>
  <c r="C10" i="7"/>
  <c r="C13" i="7"/>
  <c r="B13" i="7"/>
  <c r="C12" i="7"/>
  <c r="C11" i="7"/>
  <c r="C9" i="7"/>
  <c r="C8" i="7"/>
  <c r="C7" i="7"/>
  <c r="C6" i="7"/>
  <c r="C5" i="7"/>
  <c r="C4" i="7"/>
  <c r="B12" i="7"/>
  <c r="B11" i="7"/>
  <c r="B10" i="7"/>
  <c r="E10" i="7" s="1"/>
  <c r="B8" i="7"/>
  <c r="E8" i="7" s="1"/>
  <c r="B9" i="7"/>
  <c r="E9" i="7" s="1"/>
  <c r="B7" i="7"/>
  <c r="E7" i="7" s="1"/>
  <c r="B6" i="7"/>
  <c r="B5" i="7"/>
  <c r="B2" i="7"/>
  <c r="B3" i="7"/>
  <c r="B4" i="7"/>
  <c r="D3" i="7"/>
  <c r="C3" i="7"/>
  <c r="D2" i="7"/>
  <c r="C2" i="7"/>
  <c r="G9" i="7" l="1"/>
  <c r="H8" i="7"/>
  <c r="H7" i="7"/>
  <c r="H9" i="7"/>
  <c r="G13" i="7"/>
  <c r="G10" i="7"/>
  <c r="H11" i="7"/>
  <c r="H10" i="7"/>
  <c r="G7" i="7"/>
  <c r="G8" i="7"/>
  <c r="E2" i="7"/>
  <c r="H2" i="7" s="1"/>
  <c r="E6" i="7"/>
  <c r="H6" i="7" s="1"/>
  <c r="F10" i="7"/>
  <c r="E13" i="7"/>
  <c r="F13" i="7" s="1"/>
  <c r="E5" i="7"/>
  <c r="G5" i="7" s="1"/>
  <c r="F9" i="7"/>
  <c r="E12" i="7"/>
  <c r="F12" i="7" s="1"/>
  <c r="E4" i="7"/>
  <c r="H4" i="7" s="1"/>
  <c r="F8" i="7"/>
  <c r="E11" i="7"/>
  <c r="F11" i="7" s="1"/>
  <c r="E3" i="7"/>
  <c r="G3" i="7" s="1"/>
  <c r="F7" i="7"/>
  <c r="D70" i="5"/>
  <c r="D71" i="5"/>
  <c r="D72" i="5"/>
  <c r="D73" i="5"/>
  <c r="D74" i="5"/>
  <c r="D75" i="5"/>
  <c r="D76" i="5"/>
  <c r="D77" i="5"/>
  <c r="D78" i="5"/>
  <c r="D79" i="5"/>
  <c r="O1662" i="1"/>
  <c r="U3816" i="1"/>
  <c r="U3291" i="1"/>
  <c r="U1841" i="1"/>
  <c r="U3216" i="1"/>
  <c r="U3540" i="1"/>
  <c r="U1662" i="1"/>
  <c r="U3483" i="1"/>
  <c r="U3406" i="1"/>
  <c r="U3358" i="1"/>
  <c r="U1626" i="1"/>
  <c r="U3559" i="1"/>
  <c r="U1656" i="1"/>
  <c r="U3472" i="1"/>
  <c r="U1751" i="1"/>
  <c r="U3003" i="1"/>
  <c r="U1537" i="1"/>
  <c r="U2045" i="1"/>
  <c r="U1952" i="1"/>
  <c r="U2783" i="1"/>
  <c r="U2832" i="1"/>
  <c r="U1967" i="1"/>
  <c r="U2193" i="1"/>
  <c r="U2468" i="1"/>
  <c r="U2972" i="1"/>
  <c r="U3180" i="1"/>
  <c r="U1842" i="1"/>
  <c r="U2067" i="1"/>
  <c r="U3214" i="1"/>
  <c r="U1761" i="1"/>
  <c r="U1893" i="1"/>
  <c r="U3258" i="1"/>
  <c r="U3386" i="1"/>
  <c r="U3040" i="1"/>
  <c r="U1890" i="1"/>
  <c r="U2472" i="1"/>
  <c r="U2320" i="1"/>
  <c r="U2241" i="1"/>
  <c r="U1038" i="1"/>
  <c r="U1528" i="1"/>
  <c r="U1651" i="1"/>
  <c r="U2006" i="1"/>
  <c r="U2173" i="1"/>
  <c r="U1679" i="1"/>
  <c r="U1960" i="1"/>
  <c r="U3374" i="1"/>
  <c r="U3212" i="1"/>
  <c r="U2074" i="1"/>
  <c r="U2243" i="1"/>
  <c r="U3020" i="1"/>
  <c r="U2198" i="1"/>
  <c r="U2819" i="1"/>
  <c r="U1750" i="1"/>
  <c r="U1475" i="1"/>
  <c r="U3226" i="1"/>
  <c r="U3445" i="1"/>
  <c r="U2633" i="1"/>
  <c r="U2459" i="1"/>
  <c r="U2073" i="1"/>
  <c r="U2973" i="1"/>
  <c r="U1466" i="1"/>
  <c r="U1205" i="1"/>
  <c r="U833" i="1"/>
  <c r="U1365" i="1"/>
  <c r="U1214" i="1"/>
  <c r="U1861" i="1"/>
  <c r="U3509" i="1"/>
  <c r="U533" i="1"/>
  <c r="U1388" i="1"/>
  <c r="U271" i="1"/>
  <c r="U247" i="1"/>
  <c r="U380" i="1"/>
  <c r="U784" i="1"/>
  <c r="U73" i="1"/>
  <c r="U3244" i="1"/>
  <c r="U1027" i="1"/>
  <c r="U289" i="1"/>
  <c r="U378" i="1"/>
  <c r="U3582" i="1"/>
  <c r="U1479" i="1"/>
  <c r="U1347" i="1"/>
  <c r="U647" i="1"/>
  <c r="U275" i="1"/>
  <c r="U2261" i="1"/>
  <c r="U95" i="1"/>
  <c r="U268" i="1"/>
  <c r="U3047" i="1"/>
  <c r="U27" i="1"/>
  <c r="U1644" i="1"/>
  <c r="U1202" i="1"/>
  <c r="U118" i="1"/>
  <c r="U79" i="1"/>
  <c r="U3752" i="1"/>
  <c r="U421" i="1"/>
  <c r="U1471" i="1"/>
  <c r="U331" i="1"/>
  <c r="U28" i="1"/>
  <c r="U117" i="1"/>
  <c r="U787" i="1"/>
  <c r="U1373" i="1"/>
  <c r="U759" i="1"/>
  <c r="U811" i="1"/>
  <c r="U52" i="1"/>
  <c r="U1401" i="1"/>
  <c r="U78" i="1"/>
  <c r="U3425" i="1"/>
  <c r="U369" i="1"/>
  <c r="U86" i="1"/>
  <c r="U1029" i="1"/>
  <c r="U69" i="1"/>
  <c r="U1292" i="1"/>
  <c r="U2540" i="1"/>
  <c r="U1473" i="1"/>
  <c r="U255" i="1"/>
  <c r="U297" i="1"/>
  <c r="U318" i="1"/>
  <c r="U77" i="1"/>
  <c r="U17" i="1"/>
  <c r="U243" i="1"/>
  <c r="U25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1024" i="1"/>
  <c r="U2105" i="1"/>
  <c r="U298" i="1"/>
  <c r="U1385" i="1"/>
  <c r="U14" i="1"/>
  <c r="U648" i="1"/>
  <c r="U49" i="1"/>
  <c r="U43" i="1"/>
  <c r="U303" i="1"/>
  <c r="U30" i="1"/>
  <c r="U1199" i="1"/>
  <c r="U390" i="1"/>
  <c r="U21" i="1"/>
  <c r="U322" i="1"/>
  <c r="U3010" i="1"/>
  <c r="U74" i="1"/>
  <c r="U842" i="1"/>
  <c r="U3417" i="1"/>
  <c r="U105" i="1"/>
  <c r="U2332" i="1"/>
  <c r="U29" i="1"/>
  <c r="U392" i="1"/>
  <c r="U60" i="1"/>
  <c r="U735" i="1"/>
  <c r="U389" i="1"/>
  <c r="U22" i="1"/>
  <c r="U13" i="1"/>
  <c r="U1638" i="1"/>
  <c r="U279" i="1"/>
  <c r="U3785" i="1"/>
  <c r="U88" i="1"/>
  <c r="U1364" i="1"/>
  <c r="U16" i="1"/>
  <c r="U115" i="1"/>
  <c r="U354" i="1"/>
  <c r="U756" i="1"/>
  <c r="U353" i="1"/>
  <c r="U2528" i="1"/>
  <c r="U743" i="1"/>
  <c r="U3789" i="1"/>
  <c r="U1519" i="1"/>
  <c r="U2" i="1"/>
  <c r="U12" i="1"/>
  <c r="U103" i="1"/>
  <c r="U314" i="1"/>
  <c r="U1264" i="1"/>
  <c r="U838" i="1"/>
  <c r="U751" i="1"/>
  <c r="U414" i="1"/>
  <c r="U1288" i="1"/>
  <c r="U56" i="1"/>
  <c r="U1040" i="1"/>
  <c r="U281" i="1"/>
  <c r="U1476" i="1"/>
  <c r="U32" i="1"/>
  <c r="U1267" i="1"/>
  <c r="U723" i="1"/>
  <c r="U2458" i="1"/>
  <c r="U1468" i="1"/>
  <c r="U47" i="1"/>
  <c r="U83" i="1"/>
  <c r="U835" i="1"/>
  <c r="U329" i="1"/>
  <c r="U406" i="1"/>
  <c r="U655" i="1"/>
  <c r="U345" i="1"/>
  <c r="U854" i="1"/>
  <c r="U816" i="1"/>
  <c r="U68" i="1"/>
  <c r="U724" i="1"/>
  <c r="U283" i="1"/>
  <c r="U301" i="1"/>
  <c r="U861" i="1"/>
  <c r="U36" i="1"/>
  <c r="U828" i="1"/>
  <c r="U654" i="1"/>
  <c r="U2108" i="1"/>
  <c r="U1349" i="1"/>
  <c r="U852" i="1"/>
  <c r="U9" i="1"/>
  <c r="U3220" i="1"/>
  <c r="U3628" i="1"/>
  <c r="U3410" i="1"/>
  <c r="U3710" i="1"/>
  <c r="U2797" i="1"/>
  <c r="U3692" i="1"/>
  <c r="U3830" i="1"/>
  <c r="U2298" i="1"/>
  <c r="U3031" i="1"/>
  <c r="U3046" i="1"/>
  <c r="U1041" i="1"/>
  <c r="U3469" i="1"/>
  <c r="U3009" i="1"/>
  <c r="U3344" i="1"/>
  <c r="U2477" i="1"/>
  <c r="U2478" i="1"/>
  <c r="U3049" i="1"/>
  <c r="U2271" i="1"/>
  <c r="U3536" i="1"/>
  <c r="U2461" i="1"/>
  <c r="U3825" i="1"/>
  <c r="U2017" i="1"/>
  <c r="U3380" i="1"/>
  <c r="U2060" i="1"/>
  <c r="U2499" i="1"/>
  <c r="U2502" i="1"/>
  <c r="U3005" i="1"/>
  <c r="U3150" i="1"/>
  <c r="U2841" i="1"/>
  <c r="U3812" i="1"/>
  <c r="U3570" i="1"/>
  <c r="U3329" i="1"/>
  <c r="U2010" i="1"/>
  <c r="U3160" i="1"/>
  <c r="U3346" i="1"/>
  <c r="U2093" i="1"/>
  <c r="U3299" i="1"/>
  <c r="U2339" i="1"/>
  <c r="U3470" i="1"/>
  <c r="U2080" i="1"/>
  <c r="U2719" i="1"/>
  <c r="U2081" i="1"/>
  <c r="U1884" i="1"/>
  <c r="U20" i="1"/>
  <c r="U1631" i="1"/>
  <c r="U1394" i="1"/>
  <c r="U393" i="1"/>
  <c r="U1025" i="1"/>
  <c r="U2263" i="1"/>
  <c r="U309" i="1"/>
  <c r="U3728" i="1"/>
  <c r="U807" i="1"/>
  <c r="U3322" i="1"/>
  <c r="U535" i="1"/>
  <c r="U256" i="1"/>
  <c r="U1383" i="1"/>
  <c r="U3563" i="1"/>
  <c r="U3052" i="1"/>
  <c r="U3249" i="1"/>
  <c r="U366" i="1"/>
  <c r="U3248" i="1"/>
  <c r="U540" i="1"/>
  <c r="U730" i="1"/>
  <c r="U1531" i="1"/>
  <c r="U2181" i="1"/>
  <c r="U2077" i="1"/>
  <c r="U2928" i="1"/>
  <c r="U2831" i="1"/>
  <c r="U3519" i="1"/>
  <c r="U1395" i="1"/>
  <c r="U2500" i="1"/>
  <c r="U299" i="1"/>
  <c r="U261" i="1"/>
  <c r="U1274" i="1"/>
  <c r="U3306" i="1"/>
  <c r="U373" i="1"/>
  <c r="U539" i="1"/>
  <c r="U39" i="1"/>
  <c r="U2341" i="1"/>
  <c r="U3689" i="1"/>
  <c r="U1521" i="1"/>
  <c r="U249" i="1"/>
  <c r="U3152" i="1"/>
  <c r="U121" i="1"/>
  <c r="U1377" i="1"/>
  <c r="U1396" i="1"/>
  <c r="U90" i="1"/>
  <c r="U278" i="1"/>
  <c r="U1280" i="1"/>
  <c r="U3511" i="1"/>
  <c r="U2501" i="1"/>
  <c r="U1355" i="1"/>
  <c r="U645" i="1"/>
  <c r="U536" i="1"/>
  <c r="U1275" i="1"/>
  <c r="U2031" i="1"/>
  <c r="U1379" i="1"/>
  <c r="U1028" i="1"/>
  <c r="U2788" i="1"/>
  <c r="U1196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3182" i="1"/>
  <c r="U3627" i="1"/>
  <c r="U3331" i="1"/>
  <c r="U2985" i="1"/>
  <c r="U3432" i="1"/>
  <c r="U1924" i="1"/>
  <c r="U2808" i="1"/>
  <c r="U3781" i="1"/>
  <c r="U2666" i="1"/>
  <c r="U3756" i="1"/>
  <c r="U2670" i="1"/>
  <c r="U3678" i="1"/>
  <c r="U3409" i="1"/>
  <c r="U3420" i="1"/>
  <c r="U3019" i="1"/>
  <c r="U3726" i="1"/>
  <c r="U2790" i="1"/>
  <c r="U3034" i="1"/>
  <c r="U3412" i="1"/>
  <c r="U3503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3686" i="1"/>
  <c r="U2825" i="1"/>
  <c r="U2827" i="1"/>
  <c r="U2473" i="1"/>
  <c r="U2022" i="1"/>
  <c r="U3541" i="1"/>
  <c r="U1854" i="1"/>
  <c r="U3302" i="1"/>
  <c r="U2012" i="1"/>
  <c r="U1966" i="1"/>
  <c r="U2070" i="1"/>
  <c r="U2116" i="1"/>
  <c r="U3675" i="1"/>
  <c r="U2826" i="1"/>
  <c r="U2720" i="1"/>
  <c r="U2270" i="1"/>
  <c r="U3305" i="1"/>
  <c r="U3222" i="1"/>
  <c r="U2789" i="1"/>
  <c r="U2926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316" i="1"/>
  <c r="U1747" i="1"/>
  <c r="U361" i="1"/>
  <c r="U2799" i="1"/>
  <c r="U112" i="1"/>
  <c r="U3186" i="1"/>
  <c r="U859" i="1"/>
  <c r="U802" i="1"/>
  <c r="U248" i="1"/>
  <c r="U652" i="1"/>
  <c r="U295" i="1"/>
  <c r="U305" i="1"/>
  <c r="U1256" i="1"/>
  <c r="U1356" i="1"/>
  <c r="U2481" i="1"/>
  <c r="U2099" i="1"/>
  <c r="U1304" i="1"/>
  <c r="U1392" i="1"/>
  <c r="U2094" i="1"/>
  <c r="U1845" i="1"/>
  <c r="U2714" i="1"/>
  <c r="U1200" i="1"/>
  <c r="U1403" i="1"/>
  <c r="U372" i="1"/>
  <c r="U793" i="1"/>
  <c r="U1031" i="1"/>
  <c r="U739" i="1"/>
  <c r="U2187" i="1"/>
  <c r="U1853" i="1"/>
  <c r="U3762" i="1"/>
  <c r="U823" i="1"/>
  <c r="U120" i="1"/>
  <c r="U3620" i="1"/>
  <c r="U2222" i="1"/>
  <c r="U804" i="1"/>
  <c r="U1187" i="1"/>
  <c r="U75" i="1"/>
  <c r="U798" i="1"/>
  <c r="U42" i="1"/>
  <c r="U1652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87" i="1"/>
  <c r="U1203" i="1"/>
  <c r="U657" i="1"/>
  <c r="U368" i="1"/>
  <c r="U1397" i="1"/>
  <c r="U826" i="1"/>
  <c r="U365" i="1"/>
  <c r="U1287" i="1"/>
  <c r="U418" i="1"/>
  <c r="U814" i="1"/>
  <c r="U812" i="1"/>
  <c r="U1291" i="1"/>
  <c r="U1290" i="1"/>
  <c r="U1216" i="1"/>
  <c r="U250" i="1"/>
  <c r="U352" i="1"/>
  <c r="U1263" i="1"/>
  <c r="U377" i="1"/>
  <c r="U1979" i="1"/>
  <c r="U376" i="1"/>
  <c r="U1945" i="1"/>
  <c r="U113" i="1"/>
  <c r="U660" i="1"/>
  <c r="U98" i="1"/>
  <c r="U245" i="1"/>
  <c r="U110" i="1"/>
  <c r="U259" i="1"/>
  <c r="U3810" i="1"/>
  <c r="U2121" i="1"/>
  <c r="U1372" i="1"/>
  <c r="U661" i="1"/>
  <c r="U1217" i="1"/>
  <c r="U815" i="1"/>
  <c r="U537" i="1"/>
  <c r="U104" i="1"/>
  <c r="U2040" i="1"/>
  <c r="U857" i="1"/>
  <c r="U323" i="1"/>
  <c r="U658" i="1"/>
  <c r="U1368" i="1"/>
  <c r="U1607" i="1"/>
  <c r="U2464" i="1"/>
  <c r="U740" i="1"/>
  <c r="U2293" i="1"/>
  <c r="U18" i="1"/>
  <c r="U753" i="1"/>
  <c r="U357" i="1"/>
  <c r="U326" i="1"/>
  <c r="U528" i="1"/>
  <c r="U3461" i="1"/>
  <c r="U848" i="1"/>
  <c r="U375" i="1"/>
  <c r="U302" i="1"/>
  <c r="U1474" i="1"/>
  <c r="U1208" i="1"/>
  <c r="U388" i="1"/>
  <c r="U1269" i="1"/>
  <c r="U1507" i="1"/>
  <c r="U311" i="1"/>
  <c r="U731" i="1"/>
  <c r="U3586" i="1"/>
  <c r="U2055" i="1"/>
  <c r="U1272" i="1"/>
  <c r="U3707" i="1"/>
  <c r="U2033" i="1"/>
  <c r="U3565" i="1"/>
  <c r="U1405" i="1"/>
  <c r="U2722" i="1"/>
  <c r="U2340" i="1"/>
  <c r="U2278" i="1"/>
  <c r="U3369" i="1"/>
  <c r="U3491" i="1"/>
  <c r="U3659" i="1"/>
  <c r="U2227" i="1"/>
  <c r="U3712" i="1"/>
  <c r="U3513" i="1"/>
  <c r="U3589" i="1"/>
  <c r="U3048" i="1"/>
  <c r="U2342" i="1"/>
  <c r="U2550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2546" i="1"/>
  <c r="U3021" i="1"/>
  <c r="U2497" i="1"/>
  <c r="U2625" i="1"/>
  <c r="U3250" i="1"/>
  <c r="U2274" i="1"/>
  <c r="U3326" i="1"/>
  <c r="U2032" i="1"/>
  <c r="U3783" i="1"/>
  <c r="U2266" i="1"/>
  <c r="U3591" i="1"/>
  <c r="U3213" i="1"/>
  <c r="U3480" i="1"/>
  <c r="U3690" i="1"/>
  <c r="U3529" i="1"/>
  <c r="U2211" i="1"/>
  <c r="U803" i="1"/>
  <c r="U2530" i="1"/>
  <c r="U3308" i="1"/>
  <c r="U370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3768" i="1"/>
  <c r="U2554" i="1"/>
  <c r="U2536" i="1"/>
  <c r="U2496" i="1"/>
  <c r="U3727" i="1"/>
  <c r="U3499" i="1"/>
  <c r="U1931" i="1"/>
  <c r="U3310" i="1"/>
  <c r="U3776" i="1"/>
  <c r="U3293" i="1"/>
  <c r="U2330" i="1"/>
  <c r="U3161" i="1"/>
  <c r="U3215" i="1"/>
  <c r="U3459" i="1"/>
  <c r="U3225" i="1"/>
  <c r="U2713" i="1"/>
  <c r="U2457" i="1"/>
  <c r="U3506" i="1"/>
  <c r="U2639" i="1"/>
  <c r="U2541" i="1"/>
  <c r="U3158" i="1"/>
  <c r="U2608" i="1"/>
  <c r="U3826" i="1"/>
  <c r="U3332" i="1"/>
  <c r="U3320" i="1"/>
  <c r="U3813" i="1"/>
  <c r="U2556" i="1"/>
  <c r="U3482" i="1"/>
  <c r="U3183" i="1"/>
  <c r="U3759" i="1"/>
  <c r="U2489" i="1"/>
  <c r="U1536" i="1"/>
  <c r="U2991" i="1"/>
  <c r="U3504" i="1"/>
  <c r="U3030" i="1"/>
  <c r="U3614" i="1"/>
  <c r="U2927" i="1"/>
  <c r="U3682" i="1"/>
  <c r="U3334" i="1"/>
  <c r="U3653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026" i="1"/>
  <c r="U1615" i="1"/>
  <c r="U287" i="1"/>
  <c r="U1033" i="1"/>
  <c r="U1606" i="1"/>
  <c r="U522" i="1"/>
  <c r="U1897" i="1"/>
  <c r="U254" i="1"/>
  <c r="U1281" i="1"/>
  <c r="U1935" i="1"/>
  <c r="U50" i="1"/>
  <c r="U1305" i="1"/>
  <c r="U320" i="1"/>
  <c r="U72" i="1"/>
  <c r="U1257" i="1"/>
  <c r="U1604" i="1"/>
  <c r="U1390" i="1"/>
  <c r="U1375" i="1"/>
  <c r="U1381" i="1"/>
  <c r="U1404" i="1"/>
  <c r="U1284" i="1"/>
  <c r="U46" i="1"/>
  <c r="U1369" i="1"/>
  <c r="U1221" i="1"/>
  <c r="U1265" i="1"/>
  <c r="U3354" i="1"/>
  <c r="U330" i="1"/>
  <c r="U1294" i="1"/>
  <c r="U23" i="1"/>
  <c r="U1932" i="1"/>
  <c r="U656" i="1"/>
  <c r="U1247" i="1"/>
  <c r="U3" i="1"/>
  <c r="U659" i="1"/>
  <c r="U1641" i="1"/>
  <c r="U1400" i="1"/>
  <c r="U53" i="1"/>
  <c r="U1248" i="1"/>
  <c r="U1348" i="1"/>
  <c r="U843" i="1"/>
  <c r="U3729" i="1"/>
  <c r="U2709" i="1"/>
  <c r="U2254" i="1"/>
  <c r="U2492" i="1"/>
  <c r="U3538" i="1"/>
  <c r="U3723" i="1"/>
  <c r="U2449" i="1"/>
  <c r="U2311" i="1"/>
  <c r="U3004" i="1"/>
  <c r="U3153" i="1"/>
  <c r="U3029" i="1"/>
  <c r="U2796" i="1"/>
  <c r="U3316" i="1"/>
  <c r="U3388" i="1"/>
  <c r="U3377" i="1"/>
  <c r="U2730" i="1"/>
  <c r="U3422" i="1"/>
  <c r="U2817" i="1"/>
  <c r="U3672" i="1"/>
  <c r="U3546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3490" i="1"/>
  <c r="U1670" i="1"/>
  <c r="U1207" i="1"/>
  <c r="U2257" i="1"/>
  <c r="U2163" i="1"/>
  <c r="U3179" i="1"/>
  <c r="U3227" i="1"/>
  <c r="U3270" i="1"/>
  <c r="U2828" i="1"/>
  <c r="U832" i="1"/>
  <c r="U3455" i="1"/>
  <c r="U786" i="1"/>
  <c r="U1212" i="1"/>
  <c r="U829" i="1"/>
  <c r="U109" i="1"/>
  <c r="U100" i="1"/>
  <c r="U643" i="1"/>
  <c r="U1634" i="1"/>
  <c r="U1251" i="1"/>
  <c r="U3279" i="1"/>
  <c r="U2109" i="1"/>
  <c r="U2273" i="1"/>
  <c r="U2057" i="1"/>
  <c r="U3050" i="1"/>
  <c r="U2626" i="1"/>
  <c r="U1469" i="1"/>
  <c r="U1285" i="1"/>
  <c r="U2479" i="1"/>
  <c r="U527" i="1"/>
  <c r="U3719" i="1"/>
  <c r="U3321" i="1"/>
  <c r="U3751" i="1"/>
  <c r="U3681" i="1"/>
  <c r="U3775" i="1"/>
  <c r="U3550" i="1"/>
  <c r="U2553" i="1"/>
  <c r="U2617" i="1"/>
  <c r="U3715" i="1"/>
  <c r="U1034" i="1"/>
  <c r="U3722" i="1"/>
  <c r="U2712" i="1"/>
  <c r="U3341" i="1"/>
  <c r="U2798" i="1"/>
  <c r="U2545" i="1"/>
  <c r="U3617" i="1"/>
  <c r="U3545" i="1"/>
  <c r="U2453" i="1"/>
  <c r="U2811" i="1"/>
  <c r="U3282" i="1"/>
  <c r="U3527" i="1"/>
  <c r="U3778" i="1"/>
  <c r="U3750" i="1"/>
  <c r="U2221" i="1"/>
  <c r="U3622" i="1"/>
  <c r="U3497" i="1"/>
  <c r="U2008" i="1"/>
  <c r="U3447" i="1"/>
  <c r="U1198" i="1"/>
  <c r="U2313" i="1"/>
  <c r="U1223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2024" i="1"/>
  <c r="U858" i="1"/>
  <c r="U849" i="1"/>
  <c r="U819" i="1"/>
  <c r="U348" i="1"/>
  <c r="U3235" i="1"/>
  <c r="U328" i="1"/>
  <c r="U94" i="1"/>
  <c r="U818" i="1"/>
  <c r="U805" i="1"/>
  <c r="U2334" i="1"/>
  <c r="U1276" i="1"/>
  <c r="U336" i="1"/>
  <c r="U1262" i="1"/>
  <c r="U2119" i="1"/>
  <c r="U264" i="1"/>
  <c r="U288" i="1"/>
  <c r="U1197" i="1"/>
  <c r="U1530" i="1"/>
  <c r="U1250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2717" i="1"/>
  <c r="U3327" i="1"/>
  <c r="U3585" i="1"/>
  <c r="U1611" i="1"/>
  <c r="U3297" i="1"/>
  <c r="U1764" i="1"/>
  <c r="U19" i="1"/>
  <c r="U1642" i="1"/>
  <c r="U3777" i="1"/>
  <c r="U1758" i="1"/>
  <c r="U3156" i="1"/>
  <c r="U3769" i="1"/>
  <c r="U1744" i="1"/>
  <c r="U2980" i="1"/>
  <c r="U3298" i="1"/>
  <c r="U3599" i="1"/>
  <c r="U2104" i="1"/>
  <c r="U1538" i="1"/>
  <c r="U1636" i="1"/>
  <c r="U2115" i="1"/>
  <c r="U3433" i="1"/>
  <c r="U2025" i="1"/>
  <c r="U2168" i="1"/>
  <c r="U3784" i="1"/>
  <c r="U3553" i="1"/>
  <c r="U3234" i="1"/>
  <c r="U3837" i="1"/>
  <c r="U3764" i="1"/>
  <c r="U2279" i="1"/>
  <c r="U3026" i="1"/>
  <c r="U2091" i="1"/>
  <c r="U3275" i="1"/>
  <c r="U3349" i="1"/>
  <c r="U2941" i="1"/>
  <c r="U3424" i="1"/>
  <c r="U2931" i="1"/>
  <c r="U3524" i="1"/>
  <c r="U2182" i="1"/>
  <c r="U3721" i="1"/>
  <c r="U2084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89" i="1"/>
  <c r="U272" i="1"/>
  <c r="U304" i="1"/>
  <c r="U339" i="1"/>
  <c r="U252" i="1"/>
  <c r="U58" i="1"/>
  <c r="U416" i="1"/>
  <c r="U1361" i="1"/>
  <c r="U276" i="1"/>
  <c r="U796" i="1"/>
  <c r="U1204" i="1"/>
  <c r="U801" i="1"/>
  <c r="U538" i="1"/>
  <c r="U1664" i="1"/>
  <c r="U290" i="1"/>
  <c r="U758" i="1"/>
  <c r="U1282" i="1"/>
  <c r="U824" i="1"/>
  <c r="U1962" i="1"/>
  <c r="U844" i="1"/>
  <c r="U384" i="1"/>
  <c r="U2106" i="1"/>
  <c r="U1246" i="1"/>
  <c r="U800" i="1"/>
  <c r="U726" i="1"/>
  <c r="U1346" i="1"/>
  <c r="U782" i="1"/>
  <c r="U1616" i="1"/>
  <c r="U1376" i="1"/>
  <c r="U335" i="1"/>
  <c r="U744" i="1"/>
  <c r="U253" i="1"/>
  <c r="U312" i="1"/>
  <c r="U96" i="1"/>
  <c r="U3456" i="1"/>
  <c r="U97" i="1"/>
  <c r="U8" i="1"/>
  <c r="U817" i="1"/>
  <c r="U338" i="1"/>
  <c r="U38" i="1"/>
  <c r="U2122" i="1"/>
  <c r="U108" i="1"/>
  <c r="U733" i="1"/>
  <c r="U747" i="1"/>
  <c r="U1268" i="1"/>
  <c r="U1855" i="1"/>
  <c r="U413" i="1"/>
  <c r="U76" i="1"/>
  <c r="U1514" i="1"/>
  <c r="U1271" i="1"/>
  <c r="U81" i="1"/>
  <c r="U1299" i="1"/>
  <c r="U82" i="1"/>
  <c r="U370" i="1"/>
  <c r="U360" i="1"/>
  <c r="U792" i="1"/>
  <c r="U398" i="1"/>
  <c r="U789" i="1"/>
  <c r="U1354" i="1"/>
  <c r="U3379" i="1"/>
  <c r="U3240" i="1"/>
  <c r="U292" i="1"/>
  <c r="U2204" i="1"/>
  <c r="U334" i="1"/>
  <c r="U65" i="1"/>
  <c r="U853" i="1"/>
  <c r="U1399" i="1"/>
  <c r="U291" i="1"/>
  <c r="U3389" i="1"/>
  <c r="U26" i="1"/>
  <c r="U3525" i="1"/>
  <c r="U407" i="1"/>
  <c r="U2255" i="1"/>
  <c r="U3551" i="1"/>
  <c r="U277" i="1"/>
  <c r="U358" i="1"/>
  <c r="U3300" i="1"/>
  <c r="U1386" i="1"/>
  <c r="U244" i="1"/>
  <c r="U1678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2532" i="1"/>
  <c r="U3725" i="1"/>
  <c r="U3571" i="1"/>
  <c r="U2234" i="1"/>
  <c r="U3698" i="1"/>
  <c r="U3670" i="1"/>
  <c r="U3149" i="1"/>
  <c r="U2939" i="1"/>
  <c r="U3788" i="1"/>
  <c r="U3373" i="1"/>
  <c r="U2281" i="1"/>
  <c r="U3606" i="1"/>
  <c r="U3314" i="1"/>
  <c r="U2317" i="1"/>
  <c r="U2998" i="1"/>
  <c r="U3555" i="1"/>
  <c r="U3761" i="1"/>
  <c r="U3465" i="1"/>
  <c r="U2321" i="1"/>
  <c r="U3290" i="1"/>
  <c r="U2925" i="1"/>
  <c r="U3295" i="1"/>
  <c r="U3619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325" i="1"/>
  <c r="U1374" i="1"/>
  <c r="U748" i="1"/>
  <c r="U1371" i="1"/>
  <c r="U1218" i="1"/>
  <c r="U1382" i="1"/>
  <c r="U62" i="1"/>
  <c r="U1512" i="1"/>
  <c r="U55" i="1"/>
  <c r="U1389" i="1"/>
  <c r="U404" i="1"/>
  <c r="U70" i="1"/>
  <c r="U825" i="1"/>
  <c r="U2190" i="1"/>
  <c r="U3333" i="1"/>
  <c r="U830" i="1"/>
  <c r="U324" i="1"/>
  <c r="U273" i="1"/>
  <c r="U3596" i="1"/>
  <c r="U1186" i="1"/>
  <c r="U1522" i="1"/>
  <c r="U2240" i="1"/>
  <c r="U66" i="1"/>
  <c r="U99" i="1"/>
  <c r="U3493" i="1"/>
  <c r="U794" i="1"/>
  <c r="U2465" i="1"/>
  <c r="U111" i="1"/>
  <c r="U745" i="1"/>
  <c r="U1675" i="1"/>
  <c r="U1838" i="1"/>
  <c r="U2443" i="1"/>
  <c r="U749" i="1"/>
  <c r="U1190" i="1"/>
  <c r="U1357" i="1"/>
  <c r="U1825" i="1"/>
  <c r="U1947" i="1"/>
  <c r="U285" i="1"/>
  <c r="U267" i="1"/>
  <c r="U1380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2262" i="1"/>
  <c r="U524" i="1"/>
  <c r="U362" i="1"/>
  <c r="U761" i="1"/>
  <c r="U644" i="1"/>
  <c r="U2058" i="1"/>
  <c r="U3211" i="1"/>
  <c r="U24" i="1"/>
  <c r="U822" i="1"/>
  <c r="U795" i="1"/>
  <c r="U31" i="1"/>
  <c r="U102" i="1"/>
  <c r="U84" i="1"/>
  <c r="U319" i="1"/>
  <c r="U3013" i="1"/>
  <c r="U364" i="1"/>
  <c r="U1398" i="1"/>
  <c r="U3247" i="1"/>
  <c r="U2300" i="1"/>
  <c r="U74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529" i="1"/>
  <c r="U1350" i="1"/>
  <c r="U266" i="1"/>
  <c r="U1370" i="1"/>
  <c r="U1278" i="1"/>
  <c r="U44" i="1"/>
  <c r="U349" i="1"/>
  <c r="U1035" i="1"/>
  <c r="U106" i="1"/>
  <c r="U1201" i="1"/>
  <c r="U411" i="1"/>
  <c r="U317" i="1"/>
  <c r="U1970" i="1"/>
  <c r="U300" i="1"/>
  <c r="U1614" i="1"/>
  <c r="U294" i="1"/>
  <c r="U419" i="1"/>
  <c r="U1211" i="1"/>
  <c r="U839" i="1"/>
  <c r="U101" i="1"/>
  <c r="U1518" i="1"/>
  <c r="U91" i="1"/>
  <c r="U3517" i="1"/>
  <c r="U1504" i="1"/>
  <c r="U2668" i="1"/>
  <c r="U1402" i="1"/>
  <c r="U7" i="1"/>
  <c r="U3411" i="1"/>
  <c r="U1672" i="1"/>
  <c r="U80" i="1"/>
  <c r="U3652" i="1"/>
  <c r="U1273" i="1"/>
  <c r="U337" i="1"/>
  <c r="U3276" i="1"/>
  <c r="U394" i="1"/>
  <c r="U2318" i="1"/>
  <c r="U750" i="1"/>
  <c r="U850" i="1"/>
  <c r="U1956" i="1"/>
  <c r="U2166" i="1"/>
  <c r="U734" i="1"/>
  <c r="U1517" i="1"/>
  <c r="U1944" i="1"/>
  <c r="U3364" i="1"/>
  <c r="U313" i="1"/>
  <c r="U1859" i="1"/>
  <c r="U1505" i="1"/>
  <c r="U3679" i="1"/>
  <c r="U3533" i="1"/>
  <c r="U845" i="1"/>
  <c r="U1293" i="1"/>
  <c r="U760" i="1"/>
  <c r="U3521" i="1"/>
  <c r="U1219" i="1"/>
  <c r="U837" i="1"/>
  <c r="U1215" i="1"/>
  <c r="U3170" i="1"/>
  <c r="U412" i="1"/>
  <c r="U3044" i="1"/>
  <c r="U3318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561" i="1"/>
  <c r="U3758" i="1"/>
  <c r="U33" i="1"/>
  <c r="U1674" i="1"/>
  <c r="U1277" i="1"/>
  <c r="U2088" i="1"/>
  <c r="U34" i="1"/>
  <c r="U258" i="1"/>
  <c r="U3664" i="1"/>
  <c r="U3554" i="1"/>
  <c r="U3241" i="1"/>
  <c r="U2205" i="1"/>
  <c r="U3451" i="1"/>
  <c r="U846" i="1"/>
  <c r="U263" i="1"/>
  <c r="U836" i="1"/>
  <c r="U350" i="1"/>
  <c r="U2824" i="1"/>
  <c r="U3583" i="1"/>
  <c r="U1513" i="1"/>
  <c r="U1939" i="1"/>
  <c r="U3454" i="1"/>
  <c r="U2603" i="1"/>
  <c r="U646" i="1"/>
  <c r="U2560" i="1"/>
  <c r="U1467" i="1"/>
  <c r="U2272" i="1"/>
  <c r="U15" i="1"/>
  <c r="U1902" i="1"/>
  <c r="U785" i="1"/>
  <c r="U2177" i="1"/>
  <c r="U3694" i="1"/>
  <c r="U1481" i="1"/>
  <c r="U2338" i="1"/>
  <c r="U3171" i="1"/>
  <c r="U1515" i="1"/>
  <c r="U1302" i="1"/>
  <c r="U1210" i="1"/>
  <c r="U3673" i="1"/>
  <c r="U1303" i="1"/>
  <c r="U3655" i="1"/>
  <c r="U3221" i="1"/>
  <c r="U3663" i="1"/>
  <c r="U2609" i="1"/>
  <c r="U526" i="1"/>
  <c r="U1188" i="1"/>
  <c r="U2445" i="1"/>
  <c r="U1189" i="1"/>
  <c r="U1301" i="1"/>
  <c r="U2523" i="1"/>
  <c r="U1359" i="1"/>
  <c r="U3256" i="1"/>
  <c r="U3164" i="1"/>
  <c r="U1508" i="1"/>
  <c r="U2101" i="1"/>
  <c r="U1023" i="1"/>
  <c r="U3278" i="1"/>
  <c r="U2233" i="1"/>
  <c r="U3246" i="1"/>
  <c r="U1637" i="1"/>
  <c r="U3720" i="1"/>
  <c r="U3317" i="1"/>
  <c r="U3408" i="1"/>
  <c r="U1191" i="1"/>
  <c r="U1358" i="1"/>
  <c r="U1898" i="1"/>
  <c r="U2525" i="1"/>
  <c r="U3616" i="1"/>
  <c r="U3236" i="1"/>
  <c r="U3485" i="1"/>
  <c r="U3579" i="1"/>
  <c r="U3402" i="1"/>
  <c r="U2450" i="1"/>
  <c r="U3400" i="1"/>
  <c r="U1222" i="1"/>
  <c r="U1681" i="1"/>
  <c r="U2484" i="1"/>
  <c r="U3703" i="1"/>
  <c r="U2636" i="1"/>
  <c r="U3042" i="1"/>
  <c r="U385" i="1"/>
  <c r="U280" i="1"/>
  <c r="U408" i="1"/>
  <c r="U1509" i="1"/>
  <c r="U534" i="1"/>
  <c r="U296" i="1"/>
  <c r="U262" i="1"/>
  <c r="U40" i="1"/>
  <c r="U1225" i="1"/>
  <c r="U821" i="1"/>
  <c r="U61" i="1"/>
  <c r="U260" i="1"/>
  <c r="U783" i="1"/>
  <c r="U333" i="1"/>
  <c r="U257" i="1"/>
  <c r="U755" i="1"/>
  <c r="U282" i="1"/>
  <c r="U340" i="1"/>
  <c r="U2740" i="1"/>
  <c r="U531" i="1"/>
  <c r="U308" i="1"/>
  <c r="U92" i="1"/>
  <c r="U754" i="1"/>
  <c r="U1195" i="1"/>
  <c r="U2110" i="1"/>
  <c r="U809" i="1"/>
  <c r="U2078" i="1"/>
  <c r="U725" i="1"/>
  <c r="U2711" i="1"/>
  <c r="U1535" i="1"/>
  <c r="U116" i="1"/>
  <c r="U1030" i="1"/>
  <c r="U1954" i="1"/>
  <c r="U45" i="1"/>
  <c r="U64" i="1"/>
  <c r="U727" i="1"/>
  <c r="U3043" i="1"/>
  <c r="U242" i="1"/>
  <c r="U649" i="1"/>
  <c r="U135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987" i="1"/>
  <c r="U1762" i="1"/>
  <c r="U2498" i="1"/>
  <c r="U3481" i="1"/>
  <c r="U3345" i="1"/>
  <c r="U2076" i="1"/>
  <c r="U738" i="1"/>
  <c r="U3771" i="1"/>
  <c r="U3841" i="1"/>
  <c r="U2822" i="1"/>
  <c r="U2618" i="1"/>
  <c r="U2446" i="1"/>
  <c r="U1261" i="1"/>
  <c r="U3395" i="1"/>
  <c r="U3544" i="1"/>
  <c r="U2467" i="1"/>
  <c r="U3453" i="1"/>
  <c r="U3754" i="1"/>
  <c r="U2335" i="1"/>
  <c r="U3032" i="1"/>
  <c r="U3828" i="1"/>
  <c r="U1971" i="1"/>
  <c r="U3770" i="1"/>
  <c r="U3262" i="1"/>
  <c r="U841" i="1"/>
  <c r="U3567" i="1"/>
  <c r="U2319" i="1"/>
  <c r="U3615" i="1"/>
  <c r="U3403" i="1"/>
  <c r="U3304" i="1"/>
  <c r="U3821" i="1"/>
  <c r="U3700" i="1"/>
  <c r="U3667" i="1"/>
  <c r="U3325" i="1"/>
  <c r="U2820" i="1"/>
  <c r="U3674" i="1"/>
  <c r="U2244" i="1"/>
  <c r="U3151" i="1"/>
  <c r="U3008" i="1"/>
  <c r="U2718" i="1"/>
  <c r="U813" i="1"/>
  <c r="U752" i="1"/>
  <c r="U2988" i="1"/>
  <c r="U834" i="1"/>
  <c r="U405" i="1"/>
  <c r="U379" i="1"/>
  <c r="U1296" i="1"/>
  <c r="U341" i="1"/>
  <c r="U1510" i="1"/>
  <c r="U346" i="1"/>
  <c r="U1472" i="1"/>
  <c r="U1286" i="1"/>
  <c r="U2495" i="1"/>
  <c r="U1378" i="1"/>
  <c r="U347" i="1"/>
  <c r="U2816" i="1"/>
  <c r="U3162" i="1"/>
  <c r="U722" i="1"/>
  <c r="U2838" i="1"/>
  <c r="U1224" i="1"/>
  <c r="U3366" i="1"/>
  <c r="U315" i="1"/>
  <c r="U2641" i="1"/>
  <c r="U3626" i="1"/>
  <c r="U1959" i="1"/>
  <c r="U3268" i="1"/>
  <c r="U1295" i="1"/>
  <c r="U2834" i="1"/>
  <c r="U1255" i="1"/>
  <c r="U1480" i="1"/>
  <c r="U1209" i="1"/>
  <c r="U1746" i="1"/>
  <c r="U3219" i="1"/>
  <c r="U3724" i="1"/>
  <c r="U2307" i="1"/>
  <c r="U3251" i="1"/>
  <c r="U2041" i="1"/>
  <c r="U3829" i="1"/>
  <c r="U1300" i="1"/>
  <c r="U3368" i="1"/>
  <c r="U3818" i="1"/>
  <c r="U1297" i="1"/>
  <c r="U3842" i="1"/>
  <c r="U3629" i="1"/>
  <c r="U1384" i="1"/>
  <c r="U2942" i="1"/>
  <c r="U2830" i="1"/>
  <c r="U3691" i="1"/>
  <c r="U855" i="1"/>
  <c r="U3680" i="1"/>
  <c r="U1900" i="1"/>
  <c r="U3560" i="1"/>
  <c r="U3157" i="1"/>
  <c r="U3779" i="1"/>
  <c r="U3404" i="1"/>
  <c r="U3684" i="1"/>
  <c r="U3464" i="1"/>
  <c r="U2606" i="1"/>
  <c r="U3713" i="1"/>
  <c r="U1464" i="1"/>
  <c r="U3811" i="1"/>
  <c r="U2059" i="1"/>
  <c r="U2209" i="1"/>
  <c r="U3444" i="1"/>
  <c r="U3696" i="1"/>
  <c r="U3407" i="1"/>
  <c r="U2170" i="1"/>
  <c r="U3833" i="1"/>
  <c r="U3834" i="1"/>
  <c r="U3757" i="1"/>
  <c r="U3687" i="1"/>
  <c r="U3178" i="1"/>
  <c r="U3839" i="1"/>
  <c r="U1387" i="1"/>
  <c r="U2169" i="1"/>
  <c r="U1366" i="1"/>
  <c r="U332" i="1"/>
  <c r="U3231" i="1"/>
  <c r="U2225" i="1"/>
  <c r="U2981" i="1"/>
  <c r="U107" i="1"/>
  <c r="U3188" i="1"/>
  <c r="U363" i="1"/>
  <c r="U71" i="1"/>
  <c r="U420" i="1"/>
  <c r="U1260" i="1"/>
  <c r="U1660" i="1"/>
  <c r="U523" i="1"/>
  <c r="U1298" i="1"/>
  <c r="U5" i="1"/>
  <c r="U371" i="1"/>
  <c r="U367" i="1"/>
  <c r="U737" i="1"/>
  <c r="U808" i="1"/>
  <c r="U810" i="1"/>
  <c r="U327" i="1"/>
  <c r="U342" i="1"/>
  <c r="U1463" i="1"/>
  <c r="U67" i="1"/>
  <c r="U530" i="1"/>
  <c r="U1206" i="1"/>
  <c r="U1360" i="1"/>
  <c r="U293" i="1"/>
  <c r="U51" i="1"/>
  <c r="U1857" i="1"/>
  <c r="U344" i="1"/>
  <c r="U387" i="1"/>
  <c r="U1928" i="1"/>
  <c r="U831" i="1"/>
  <c r="U847" i="1"/>
  <c r="U1511" i="1"/>
  <c r="U1470" i="1"/>
  <c r="U383" i="1"/>
  <c r="U410" i="1"/>
  <c r="U386" i="1"/>
  <c r="U6" i="1"/>
  <c r="U11" i="1"/>
  <c r="U4" i="1"/>
  <c r="U1353" i="1"/>
  <c r="U1465" i="1"/>
  <c r="U2323" i="1"/>
  <c r="U2324" i="1"/>
  <c r="U2325" i="1"/>
  <c r="U2326" i="1"/>
  <c r="U2327" i="1"/>
  <c r="U2328" i="1"/>
  <c r="U1895" i="1"/>
  <c r="U2613" i="1"/>
  <c r="U1748" i="1"/>
  <c r="U3223" i="1"/>
  <c r="U1886" i="1"/>
  <c r="U2207" i="1"/>
  <c r="U1605" i="1"/>
  <c r="U2046" i="1"/>
  <c r="U1608" i="1"/>
  <c r="U1391" i="1"/>
  <c r="U1643" i="1"/>
  <c r="U1654" i="1"/>
  <c r="U3704" i="1"/>
  <c r="U3624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805" i="1"/>
  <c r="U2280" i="1"/>
  <c r="U1883" i="1"/>
  <c r="U3426" i="1"/>
  <c r="U2989" i="1"/>
  <c r="U3671" i="1"/>
  <c r="U3654" i="1"/>
  <c r="U3587" i="1"/>
  <c r="U2092" i="1"/>
  <c r="U2028" i="1"/>
  <c r="U3836" i="1"/>
  <c r="U3232" i="1"/>
  <c r="U3766" i="1"/>
  <c r="U3824" i="1"/>
  <c r="U3367" i="1"/>
  <c r="U3814" i="1"/>
  <c r="U3319" i="1"/>
  <c r="U3441" i="1"/>
  <c r="U3292" i="1"/>
  <c r="U3716" i="1"/>
  <c r="U269" i="1"/>
  <c r="U642" i="1"/>
  <c r="U856" i="1"/>
  <c r="U2994" i="1"/>
  <c r="U732" i="1"/>
  <c r="U1036" i="1"/>
  <c r="U400" i="1"/>
  <c r="U746" i="1"/>
  <c r="U63" i="1"/>
  <c r="U396" i="1"/>
  <c r="U310" i="1"/>
  <c r="U35" i="1"/>
  <c r="U757" i="1"/>
  <c r="U41" i="1"/>
  <c r="U25" i="1"/>
  <c r="U2037" i="1"/>
  <c r="U541" i="1"/>
  <c r="U806" i="1"/>
  <c r="U650" i="1"/>
  <c r="U2969" i="1"/>
  <c r="U382" i="1"/>
  <c r="U119" i="1"/>
  <c r="U355" i="1"/>
  <c r="U265" i="1"/>
  <c r="U274" i="1"/>
  <c r="U374" i="1"/>
  <c r="U401" i="1"/>
  <c r="U286" i="1"/>
  <c r="U1037" i="1"/>
  <c r="U397" i="1"/>
  <c r="U59" i="1"/>
  <c r="U399" i="1"/>
  <c r="U860" i="1"/>
  <c r="U395" i="1"/>
  <c r="U409" i="1"/>
  <c r="U851" i="1"/>
  <c r="U246" i="1"/>
  <c r="U2218" i="1"/>
  <c r="U791" i="1"/>
  <c r="U415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3016" i="1"/>
  <c r="U3382" i="1"/>
  <c r="U2068" i="1"/>
  <c r="U2120" i="1"/>
  <c r="U417" i="1"/>
  <c r="U2111" i="1"/>
  <c r="U1283" i="1"/>
  <c r="U2933" i="1"/>
  <c r="U343" i="1"/>
  <c r="U2444" i="1"/>
  <c r="U2923" i="1"/>
  <c r="U651" i="1"/>
  <c r="U827" i="1"/>
  <c r="U10" i="1"/>
  <c r="U2096" i="1"/>
  <c r="U1249" i="1"/>
  <c r="U114" i="1"/>
  <c r="U820" i="1"/>
  <c r="U2180" i="1"/>
  <c r="U270" i="1"/>
  <c r="U1254" i="1"/>
  <c r="U1266" i="1"/>
  <c r="U54" i="1"/>
  <c r="U525" i="1"/>
  <c r="U2238" i="1"/>
  <c r="U1270" i="1"/>
  <c r="U359" i="1"/>
  <c r="U3598" i="1"/>
  <c r="U1193" i="1"/>
  <c r="U2971" i="1"/>
  <c r="U351" i="1"/>
  <c r="U3823" i="1"/>
  <c r="U653" i="1"/>
  <c r="U2539" i="1"/>
  <c r="U402" i="1"/>
  <c r="U788" i="1"/>
  <c r="U1520" i="1"/>
  <c r="U2463" i="1"/>
  <c r="U284" i="1"/>
  <c r="U2256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736" i="1"/>
  <c r="U2043" i="1"/>
  <c r="U1367" i="1"/>
  <c r="U381" i="1"/>
  <c r="U3471" i="1"/>
  <c r="U1482" i="1"/>
  <c r="U2800" i="1"/>
  <c r="U3819" i="1"/>
  <c r="U532" i="1"/>
  <c r="U3542" i="1"/>
  <c r="U3717" i="1"/>
  <c r="U2183" i="1"/>
  <c r="U728" i="1"/>
  <c r="U1506" i="1"/>
  <c r="U3372" i="1"/>
  <c r="U2929" i="1"/>
  <c r="U2030" i="1"/>
  <c r="U3033" i="1"/>
  <c r="U3023" i="1"/>
  <c r="U2996" i="1"/>
  <c r="U2524" i="1"/>
  <c r="U3695" i="1"/>
  <c r="U3702" i="1"/>
  <c r="U729" i="1"/>
  <c r="U3660" i="1"/>
  <c r="U2548" i="1"/>
  <c r="U3166" i="1"/>
  <c r="U2113" i="1"/>
  <c r="U2493" i="1"/>
  <c r="U3494" i="1"/>
  <c r="U2934" i="1"/>
  <c r="U3437" i="1"/>
  <c r="U1393" i="1"/>
  <c r="U3594" i="1"/>
  <c r="U2252" i="1"/>
  <c r="U3618" i="1"/>
  <c r="U3621" i="1"/>
  <c r="U2194" i="1"/>
  <c r="U2230" i="1"/>
  <c r="U2485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1279" i="1"/>
  <c r="U2842" i="1"/>
  <c r="U2963" i="1"/>
  <c r="U3176" i="1"/>
  <c r="U2448" i="1"/>
  <c r="U2983" i="1"/>
  <c r="U3264" i="1"/>
  <c r="U3024" i="1"/>
  <c r="U3184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023" i="1"/>
  <c r="U1194" i="1"/>
  <c r="U3477" i="1"/>
  <c r="U3593" i="1"/>
  <c r="U1840" i="1"/>
  <c r="U1630" i="1"/>
  <c r="U1213" i="1"/>
  <c r="U3187" i="1"/>
  <c r="U3611" i="1"/>
  <c r="U3272" i="1"/>
  <c r="U3002" i="1"/>
  <c r="U2079" i="1"/>
  <c r="U3396" i="1"/>
  <c r="U3307" i="1"/>
  <c r="U3657" i="1"/>
  <c r="U1259" i="1"/>
  <c r="U3718" i="1"/>
  <c r="U2098" i="1"/>
  <c r="U2823" i="1"/>
  <c r="U3772" i="1"/>
  <c r="U3365" i="1"/>
  <c r="U2821" i="1"/>
  <c r="U3224" i="1"/>
  <c r="U2466" i="1"/>
  <c r="U1022" i="1"/>
  <c r="U1958" i="1"/>
  <c r="U1192" i="1"/>
  <c r="U2265" i="1"/>
  <c r="U3604" i="1"/>
  <c r="U840" i="1"/>
  <c r="U1478" i="1"/>
  <c r="U1363" i="1"/>
  <c r="U3602" i="1"/>
  <c r="U1477" i="1"/>
  <c r="U2268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220" i="1"/>
  <c r="U2237" i="1"/>
  <c r="U2487" i="1"/>
  <c r="U2050" i="1"/>
  <c r="U3534" i="1"/>
  <c r="U1765" i="1"/>
  <c r="U1752" i="1"/>
  <c r="U3522" i="1"/>
  <c r="U2294" i="1"/>
  <c r="U2215" i="1"/>
  <c r="U3574" i="1"/>
  <c r="U2794" i="1"/>
  <c r="U2784" i="1"/>
  <c r="U3301" i="1"/>
  <c r="U1628" i="1"/>
  <c r="U1665" i="1"/>
  <c r="U1668" i="1"/>
  <c r="U2833" i="1"/>
  <c r="U3468" i="1"/>
  <c r="U2103" i="1"/>
  <c r="U2026" i="1"/>
  <c r="U2809" i="1"/>
  <c r="U2708" i="1"/>
  <c r="U1977" i="1"/>
  <c r="U2930" i="1"/>
  <c r="U2801" i="1"/>
  <c r="U2663" i="1"/>
  <c r="U2924" i="1"/>
  <c r="U3363" i="1"/>
  <c r="U1534" i="1"/>
  <c r="U2239" i="1"/>
  <c r="U2290" i="1"/>
  <c r="U3705" i="1"/>
  <c r="U2486" i="1"/>
  <c r="U3537" i="1"/>
  <c r="U2806" i="1"/>
  <c r="U2228" i="1"/>
  <c r="U2995" i="1"/>
  <c r="U2612" i="1"/>
  <c r="U3283" i="1"/>
  <c r="U1961" i="1"/>
  <c r="U2305" i="1"/>
  <c r="U2316" i="1"/>
  <c r="U2562" i="1"/>
  <c r="U3174" i="1"/>
  <c r="U2733" i="1"/>
  <c r="U3439" i="1"/>
  <c r="U3001" i="1"/>
  <c r="U3440" i="1"/>
  <c r="U1533" i="1"/>
  <c r="U2737" i="1"/>
  <c r="U2083" i="1"/>
  <c r="U3015" i="1"/>
  <c r="U2223" i="1"/>
  <c r="U3177" i="1"/>
  <c r="U3774" i="1"/>
  <c r="U3167" i="1"/>
  <c r="U1894" i="1"/>
  <c r="U1933" i="1"/>
  <c r="U2304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1965" i="1"/>
  <c r="U2470" i="1"/>
  <c r="U2208" i="1"/>
  <c r="U2488" i="1"/>
  <c r="U1946" i="1"/>
  <c r="U2267" i="1"/>
  <c r="U1745" i="1"/>
  <c r="U3288" i="1"/>
  <c r="U1529" i="1"/>
  <c r="U2476" i="1"/>
  <c r="U1957" i="1"/>
  <c r="U2231" i="1"/>
  <c r="U3442" i="1"/>
  <c r="U1617" i="1"/>
  <c r="U3526" i="1"/>
  <c r="U2035" i="1"/>
  <c r="U1680" i="1"/>
  <c r="U2203" i="1"/>
  <c r="U1899" i="1"/>
  <c r="U2185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306" i="1"/>
  <c r="U2246" i="1"/>
  <c r="U2669" i="1"/>
  <c r="U1839" i="1"/>
  <c r="U2715" i="1"/>
  <c r="U2977" i="1"/>
  <c r="U2260" i="1"/>
  <c r="U3569" i="1"/>
  <c r="U2469" i="1"/>
  <c r="U1754" i="1"/>
  <c r="U1930" i="1"/>
  <c r="U3706" i="1"/>
  <c r="U3239" i="1"/>
  <c r="U1974" i="1"/>
  <c r="U2089" i="1"/>
  <c r="U3323" i="1"/>
  <c r="U2235" i="1"/>
  <c r="U2053" i="1"/>
  <c r="U2197" i="1"/>
  <c r="U2938" i="1"/>
  <c r="U2967" i="1"/>
  <c r="U3267" i="1"/>
  <c r="U2016" i="1"/>
  <c r="U3562" i="1"/>
  <c r="U3656" i="1"/>
  <c r="U3339" i="1"/>
  <c r="U3607" i="1"/>
  <c r="U3474" i="1"/>
  <c r="U3229" i="1"/>
  <c r="U3238" i="1"/>
  <c r="U3767" i="1"/>
  <c r="U3603" i="1"/>
  <c r="U3274" i="1"/>
  <c r="U2003" i="1"/>
  <c r="U3755" i="1"/>
  <c r="U2460" i="1"/>
  <c r="U3832" i="1"/>
  <c r="U1621" i="1"/>
  <c r="U3838" i="1"/>
  <c r="U3780" i="1"/>
  <c r="U3502" i="1"/>
  <c r="U799" i="1"/>
  <c r="U3280" i="1"/>
  <c r="U2066" i="1"/>
  <c r="U2007" i="1"/>
  <c r="U2117" i="1"/>
  <c r="U2471" i="1"/>
  <c r="U3243" i="1"/>
  <c r="U2085" i="1"/>
  <c r="U2200" i="1"/>
  <c r="U3228" i="1"/>
  <c r="U2229" i="1"/>
  <c r="U2629" i="1"/>
  <c r="U2049" i="1"/>
  <c r="U1640" i="1"/>
  <c r="U1622" i="1"/>
  <c r="U1892" i="1"/>
  <c r="U2716" i="1"/>
  <c r="U1532" i="1"/>
  <c r="U2731" i="1"/>
  <c r="U3661" i="1"/>
  <c r="U3543" i="1"/>
  <c r="U2534" i="1"/>
  <c r="U741" i="1"/>
  <c r="U1540" i="1"/>
  <c r="U3840" i="1"/>
  <c r="U2285" i="1"/>
  <c r="U3548" i="1"/>
  <c r="U2072" i="1"/>
  <c r="U2978" i="1"/>
  <c r="U3578" i="1"/>
  <c r="U2970" i="1"/>
  <c r="U3552" i="1"/>
  <c r="U3625" i="1"/>
  <c r="U1032" i="1"/>
  <c r="U1252" i="1"/>
  <c r="U37" i="1"/>
  <c r="U3253" i="1"/>
  <c r="U1362" i="1"/>
  <c r="U2787" i="1"/>
  <c r="U3242" i="1"/>
  <c r="U2999" i="1"/>
  <c r="U2447" i="1"/>
  <c r="U3273" i="1"/>
  <c r="U1896" i="1"/>
  <c r="U1941" i="1"/>
  <c r="U3351" i="1"/>
  <c r="U2178" i="1"/>
  <c r="U2611" i="1"/>
  <c r="U3393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2034" i="1"/>
  <c r="U2011" i="1"/>
  <c r="U790" i="1"/>
  <c r="U48" i="1"/>
  <c r="U1942" i="1"/>
  <c r="U1289" i="1"/>
  <c r="U85" i="1"/>
  <c r="U356" i="1"/>
  <c r="U797" i="1"/>
  <c r="U403" i="1"/>
  <c r="U1849" i="1"/>
  <c r="U1220" i="1"/>
  <c r="U307" i="1"/>
  <c r="U1889" i="1"/>
  <c r="U2019" i="1"/>
  <c r="U1669" i="1"/>
  <c r="U1618" i="1"/>
  <c r="U1603" i="1"/>
  <c r="U93" i="1"/>
  <c r="U2087" i="1"/>
  <c r="U1887" i="1"/>
  <c r="U1610" i="1"/>
  <c r="U1351" i="1"/>
  <c r="U1650" i="1"/>
  <c r="U3399" i="1"/>
  <c r="U321" i="1"/>
  <c r="U1968" i="1"/>
  <c r="U1943" i="1"/>
  <c r="U57" i="1"/>
  <c r="U1253" i="1"/>
  <c r="U1633" i="1"/>
  <c r="U1743" i="1"/>
  <c r="U1039" i="1"/>
  <c r="U1627" i="1"/>
  <c r="U1624" i="1"/>
  <c r="U306" i="1"/>
  <c r="U1258" i="1"/>
  <c r="U1657" i="1"/>
  <c r="U1851" i="1"/>
  <c r="U1951" i="1"/>
  <c r="U1860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1836" i="1"/>
  <c r="U1623" i="1"/>
  <c r="U391" i="1"/>
  <c r="U1856" i="1"/>
  <c r="U1850" i="1"/>
  <c r="U2736" i="1"/>
  <c r="U3230" i="1"/>
  <c r="U2937" i="1"/>
  <c r="U2721" i="1"/>
  <c r="U3650" i="1"/>
  <c r="U2172" i="1"/>
  <c r="U2277" i="1"/>
  <c r="U3827" i="1"/>
  <c r="U2665" i="1"/>
  <c r="U3017" i="1"/>
  <c r="U2839" i="1"/>
  <c r="U3711" i="1"/>
  <c r="U3458" i="1"/>
  <c r="U3027" i="1"/>
  <c r="U3753" i="1"/>
  <c r="U3210" i="1"/>
  <c r="U2075" i="1"/>
  <c r="U2021" i="1"/>
  <c r="U3357" i="1"/>
  <c r="U3392" i="1"/>
  <c r="U3817" i="1"/>
  <c r="U3763" i="1"/>
  <c r="U3489" i="1"/>
  <c r="U3714" i="1"/>
  <c r="U2997" i="1"/>
  <c r="U2667" i="1"/>
  <c r="U3028" i="1"/>
  <c r="U3782" i="1"/>
  <c r="U2014" i="1"/>
  <c r="U1955" i="1"/>
  <c r="U3007" i="1"/>
  <c r="U3676" i="1"/>
  <c r="U2558" i="1"/>
  <c r="U2974" i="1"/>
  <c r="U2726" i="1"/>
  <c r="U2322" i="1"/>
  <c r="U2624" i="1"/>
  <c r="U2047" i="1"/>
  <c r="U2628" i="1"/>
  <c r="U3572" i="1"/>
  <c r="U3581" i="1"/>
  <c r="U2301" i="1"/>
  <c r="U2009" i="1"/>
  <c r="U2623" i="1"/>
  <c r="U3787" i="1"/>
  <c r="U2186" i="1"/>
  <c r="U3597" i="1"/>
  <c r="U3165" i="1"/>
  <c r="U2735" i="1"/>
  <c r="U2165" i="1"/>
  <c r="U3038" i="1"/>
  <c r="U2213" i="1"/>
  <c r="U3172" i="1"/>
  <c r="U2604" i="1"/>
  <c r="U2738" i="1"/>
  <c r="U3573" i="1"/>
  <c r="U2607" i="1"/>
  <c r="U2727" i="1"/>
  <c r="U2042" i="1"/>
  <c r="U3037" i="1"/>
  <c r="U3592" i="1"/>
  <c r="U3281" i="1"/>
  <c r="U2217" i="1"/>
  <c r="U3328" i="1"/>
  <c r="U2069" i="1"/>
  <c r="U2538" i="1"/>
  <c r="U3337" i="1"/>
  <c r="U2535" i="1"/>
  <c r="U2935" i="1"/>
  <c r="U3352" i="1"/>
  <c r="U3260" i="1"/>
  <c r="U3263" i="1"/>
  <c r="U3815" i="1"/>
  <c r="U3549" i="1"/>
  <c r="U3173" i="1"/>
  <c r="U3463" i="1"/>
  <c r="U3786" i="1"/>
  <c r="U3831" i="1"/>
  <c r="U2976" i="1"/>
  <c r="U3035" i="1"/>
  <c r="U3820" i="1"/>
  <c r="U2616" i="1"/>
  <c r="U3590" i="1"/>
  <c r="U3169" i="1"/>
  <c r="U2813" i="1"/>
  <c r="U2986" i="1"/>
  <c r="U3006" i="1"/>
  <c r="U2482" i="1"/>
  <c r="U3508" i="1"/>
  <c r="U3683" i="1"/>
  <c r="U2296" i="1"/>
  <c r="U3708" i="1"/>
  <c r="U2804" i="1"/>
  <c r="U3434" i="1"/>
  <c r="U3413" i="1"/>
  <c r="U3370" i="1"/>
  <c r="U3609" i="1"/>
  <c r="U3000" i="1"/>
  <c r="U3011" i="1"/>
  <c r="U3668" i="1"/>
  <c r="U3269" i="1"/>
  <c r="U2490" i="1"/>
  <c r="U3397" i="1"/>
  <c r="U1835" i="1"/>
  <c r="U3448" i="1"/>
  <c r="U3338" i="1"/>
  <c r="U2195" i="1"/>
  <c r="U3478" i="1"/>
  <c r="U2038" i="1"/>
  <c r="U3486" i="1"/>
  <c r="U3588" i="1"/>
  <c r="U3476" i="1"/>
  <c r="U2312" i="1"/>
  <c r="U2259" i="1"/>
  <c r="U3405" i="1"/>
  <c r="U1833" i="1"/>
  <c r="U1885" i="1"/>
  <c r="U2315" i="1"/>
  <c r="U2993" i="1"/>
  <c r="U1759" i="1"/>
  <c r="U2632" i="1"/>
  <c r="U2802" i="1"/>
  <c r="U1837" i="1"/>
  <c r="U3343" i="1"/>
  <c r="U2027" i="1"/>
  <c r="U3822" i="1"/>
  <c r="U3520" i="1"/>
  <c r="U3688" i="1"/>
  <c r="U3473" i="1"/>
  <c r="U2308" i="1"/>
  <c r="U3371" i="1"/>
  <c r="U1925" i="1"/>
  <c r="U2283" i="1"/>
  <c r="U2289" i="1"/>
  <c r="U3423" i="1"/>
  <c r="U3398" i="1"/>
  <c r="U3479" i="1"/>
  <c r="U3163" i="1"/>
  <c r="U1682" i="1"/>
  <c r="U3443" i="1"/>
  <c r="U3415" i="1"/>
  <c r="U3018" i="1"/>
  <c r="U3429" i="1"/>
  <c r="U3507" i="1"/>
  <c r="U1832" i="1"/>
  <c r="U2071" i="1"/>
  <c r="U3773" i="1"/>
  <c r="U3709" i="1"/>
  <c r="U1949" i="1"/>
  <c r="U2295" i="1"/>
  <c r="U1927" i="1"/>
  <c r="U3315" i="1"/>
  <c r="U3185" i="1"/>
  <c r="U2491" i="1"/>
  <c r="U2810" i="1"/>
  <c r="U2171" i="1"/>
  <c r="U3697" i="1"/>
  <c r="U3699" i="1"/>
  <c r="U3175" i="1"/>
  <c r="U1934" i="1"/>
  <c r="U2791" i="1"/>
  <c r="U3025" i="1"/>
  <c r="U1542" i="1"/>
  <c r="U2303" i="1"/>
  <c r="U2286" i="1"/>
  <c r="U1938" i="1"/>
  <c r="U2966" i="1"/>
  <c r="U2082" i="1"/>
  <c r="U2264" i="1"/>
  <c r="U3535" i="1"/>
  <c r="U3496" i="1"/>
  <c r="U3051" i="1"/>
  <c r="U2112" i="1"/>
  <c r="U2100" i="1"/>
  <c r="U2102" i="1"/>
  <c r="U2621" i="1"/>
  <c r="U3438" i="1"/>
  <c r="U1823" i="1"/>
  <c r="U1852" i="1"/>
  <c r="U3356" i="1"/>
  <c r="U2056" i="1"/>
  <c r="U1824" i="1"/>
  <c r="U2615" i="1"/>
  <c r="U1541" i="1"/>
  <c r="U3259" i="1"/>
  <c r="U2090" i="1"/>
  <c r="U2236" i="1"/>
  <c r="U1858" i="1"/>
  <c r="U2812" i="1"/>
  <c r="U3045" i="1"/>
  <c r="U2635" i="1"/>
  <c r="U2640" i="1"/>
  <c r="U3294" i="1"/>
  <c r="U1655" i="1"/>
  <c r="U1666" i="1"/>
  <c r="U1756" i="1"/>
  <c r="U3512" i="1"/>
  <c r="U3452" i="1"/>
  <c r="U3012" i="1"/>
  <c r="U1973" i="1"/>
  <c r="U2287" i="1"/>
  <c r="U3677" i="1"/>
  <c r="U3401" i="1"/>
  <c r="U2456" i="1"/>
  <c r="U2018" i="1"/>
  <c r="U1524" i="1"/>
  <c r="U3361" i="1"/>
  <c r="U3289" i="1"/>
  <c r="U2250" i="1"/>
  <c r="U3189" i="1"/>
  <c r="U2455" i="1"/>
  <c r="U2219" i="1"/>
  <c r="U1982" i="1"/>
  <c r="U1980" i="1"/>
  <c r="U1659" i="1"/>
  <c r="U2253" i="1"/>
  <c r="U3666" i="1"/>
  <c r="U1829" i="1"/>
  <c r="U1888" i="1"/>
  <c r="U3261" i="1"/>
  <c r="U1620" i="1"/>
  <c r="U1671" i="1"/>
  <c r="U3558" i="1"/>
  <c r="U1926" i="1"/>
  <c r="U2837" i="1"/>
  <c r="U2474" i="1"/>
  <c r="U3255" i="1"/>
  <c r="U1757" i="1"/>
  <c r="U3154" i="1"/>
  <c r="U2537" i="1"/>
  <c r="U1940" i="1"/>
  <c r="U3487" i="1"/>
  <c r="U3022" i="1"/>
  <c r="U2214" i="1"/>
  <c r="U3286" i="1"/>
  <c r="U2118" i="1"/>
  <c r="U3501" i="1"/>
  <c r="U2247" i="1"/>
  <c r="U2454" i="1"/>
  <c r="U1827" i="1"/>
  <c r="U3505" i="1"/>
  <c r="U1831" i="1"/>
  <c r="U3605" i="1"/>
  <c r="U1830" i="1"/>
  <c r="U2212" i="1"/>
  <c r="U2206" i="1"/>
  <c r="U3419" i="1"/>
  <c r="U1929" i="1"/>
  <c r="U3623" i="1"/>
  <c r="U2792" i="1"/>
  <c r="U3595" i="1"/>
  <c r="U3561" i="1"/>
  <c r="U2829" i="1"/>
  <c r="U3312" i="1"/>
  <c r="U2284" i="1"/>
  <c r="U3584" i="1"/>
  <c r="U3376" i="1"/>
  <c r="U3498" i="1"/>
  <c r="U1891" i="1"/>
  <c r="U2065" i="1"/>
  <c r="U2309" i="1"/>
  <c r="U3510" i="1"/>
  <c r="U2048" i="1"/>
  <c r="U2051" i="1"/>
  <c r="U2549" i="1"/>
  <c r="U2288" i="1"/>
  <c r="U1635" i="1"/>
  <c r="U2734" i="1"/>
  <c r="U2191" i="1"/>
  <c r="U1667" i="1"/>
  <c r="U1661" i="1"/>
  <c r="U3467" i="1"/>
  <c r="U3252" i="1"/>
  <c r="U2544" i="1"/>
  <c r="U2634" i="1"/>
  <c r="U2451" i="1"/>
  <c r="U1527" i="1"/>
  <c r="U3350" i="1"/>
  <c r="U2533" i="1"/>
  <c r="U3014" i="1"/>
  <c r="U1923" i="1"/>
  <c r="U3693" i="1"/>
  <c r="U2044" i="1"/>
  <c r="U3568" i="1"/>
  <c r="U3475" i="1"/>
  <c r="U3378" i="1"/>
  <c r="U2555" i="1"/>
  <c r="U3311" i="1"/>
  <c r="U2979" i="1"/>
  <c r="U3336" i="1"/>
  <c r="U3514" i="1"/>
  <c r="U3159" i="1"/>
  <c r="U1539" i="1"/>
  <c r="U1847" i="1"/>
  <c r="U3431" i="1"/>
  <c r="U3414" i="1"/>
  <c r="U2107" i="1"/>
  <c r="U1677" i="1"/>
  <c r="U2063" i="1"/>
  <c r="U2297" i="1"/>
  <c r="U1632" i="1"/>
  <c r="U2226" i="1"/>
  <c r="U2543" i="1"/>
  <c r="U1936" i="1"/>
  <c r="U1663" i="1"/>
  <c r="U2015" i="1"/>
  <c r="U2249" i="1"/>
  <c r="U2968" i="1"/>
  <c r="U1976" i="1"/>
  <c r="U2982" i="1"/>
  <c r="U3566" i="1"/>
  <c r="U1975" i="1"/>
  <c r="U2932" i="1"/>
  <c r="U3381" i="1"/>
  <c r="U2725" i="1"/>
  <c r="U3760" i="1"/>
  <c r="U2786" i="1"/>
  <c r="U3348" i="1"/>
  <c r="U3488" i="1"/>
  <c r="U1981" i="1"/>
  <c r="U3041" i="1"/>
  <c r="U2990" i="1"/>
  <c r="U2992" i="1"/>
  <c r="U3217" i="1"/>
  <c r="U2054" i="1"/>
  <c r="U3556" i="1"/>
  <c r="U3580" i="1"/>
  <c r="U3484" i="1"/>
  <c r="U2964" i="1"/>
  <c r="U1846" i="1"/>
  <c r="U2637" i="1"/>
  <c r="U2258" i="1"/>
  <c r="U2336" i="1"/>
  <c r="U2333" i="1"/>
  <c r="U3418" i="1"/>
  <c r="U3296" i="1"/>
  <c r="U2965" i="1"/>
  <c r="U3391" i="1"/>
  <c r="U1525" i="1"/>
  <c r="U1648" i="1"/>
  <c r="U2818" i="1"/>
  <c r="U2210" i="1"/>
  <c r="U3665" i="1"/>
  <c r="U1753" i="1"/>
  <c r="U1503" i="1"/>
  <c r="U2614" i="1"/>
  <c r="U2815" i="1"/>
  <c r="U2526" i="1"/>
  <c r="U2836" i="1"/>
  <c r="U3342" i="1"/>
  <c r="U3530" i="1"/>
  <c r="U2984" i="1"/>
  <c r="U2175" i="1"/>
  <c r="U2201" i="1"/>
  <c r="U2559" i="1"/>
  <c r="U1953" i="1"/>
  <c r="U2184" i="1"/>
  <c r="U2179" i="1"/>
  <c r="U2036" i="1"/>
  <c r="U2627" i="1"/>
  <c r="U2052" i="1"/>
  <c r="U2061" i="1"/>
  <c r="U3539" i="1"/>
  <c r="U3651" i="1"/>
  <c r="U2462" i="1"/>
  <c r="U3383" i="1"/>
  <c r="U3335" i="1"/>
  <c r="U2232" i="1"/>
  <c r="U1862" i="1"/>
  <c r="U3362" i="1"/>
  <c r="U3309" i="1"/>
  <c r="U2729" i="1"/>
  <c r="U2167" i="1"/>
  <c r="U3564" i="1"/>
  <c r="U3457" i="1"/>
  <c r="U2480" i="1"/>
  <c r="U2542" i="1"/>
  <c r="U2029" i="1"/>
  <c r="U2202" i="1"/>
  <c r="U2189" i="1"/>
  <c r="U2176" i="1"/>
  <c r="U3575" i="1"/>
  <c r="U2275" i="1"/>
  <c r="U1937" i="1"/>
  <c r="U3303" i="1"/>
  <c r="U1950" i="1"/>
  <c r="U2940" i="1"/>
  <c r="U3610" i="1"/>
  <c r="U2196" i="1"/>
  <c r="U3359" i="1"/>
  <c r="U3036" i="1"/>
  <c r="U3421" i="1"/>
  <c r="U3271" i="1"/>
  <c r="U3547" i="1"/>
  <c r="U3233" i="1"/>
  <c r="U3466" i="1"/>
  <c r="U3330" i="1"/>
  <c r="U2835" i="1"/>
  <c r="U2329" i="1"/>
  <c r="U1653" i="1"/>
  <c r="U1649" i="1"/>
  <c r="U2622" i="1"/>
  <c r="U3181" i="1"/>
  <c r="U2282" i="1"/>
  <c r="U3835" i="1"/>
  <c r="U2547" i="1"/>
  <c r="U3662" i="1"/>
  <c r="U2251" i="1"/>
  <c r="U3601" i="1"/>
  <c r="U1964" i="1"/>
  <c r="U1844" i="1"/>
  <c r="U3515" i="1"/>
  <c r="U2671" i="1"/>
  <c r="U1901" i="1"/>
  <c r="U3384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2005" i="1"/>
  <c r="U1629" i="1"/>
  <c r="U3265" i="1"/>
  <c r="U1843" i="1"/>
  <c r="U3577" i="1"/>
  <c r="U2807" i="1"/>
  <c r="U3347" i="1"/>
  <c r="U2741" i="1"/>
  <c r="U3765" i="1"/>
  <c r="U3449" i="1"/>
  <c r="U1619" i="1"/>
  <c r="U2292" i="1"/>
  <c r="U2174" i="1"/>
  <c r="U3360" i="1"/>
  <c r="U2310" i="1"/>
  <c r="U3669" i="1"/>
  <c r="U3492" i="1"/>
  <c r="U3155" i="1"/>
  <c r="U1834" i="1"/>
  <c r="U2742" i="1"/>
  <c r="U2803" i="1"/>
  <c r="U2605" i="1"/>
  <c r="U2619" i="1"/>
  <c r="U1826" i="1"/>
  <c r="U1969" i="1"/>
  <c r="U2039" i="1"/>
  <c r="U3532" i="1"/>
  <c r="U3435" i="1"/>
  <c r="U1963" i="1"/>
  <c r="U1676" i="1"/>
  <c r="U2531" i="1"/>
  <c r="U1645" i="1"/>
  <c r="U3608" i="1"/>
  <c r="U3254" i="1"/>
  <c r="U1612" i="1"/>
  <c r="U3613" i="1"/>
  <c r="U2936" i="1"/>
  <c r="U1526" i="1"/>
  <c r="U2975" i="1"/>
  <c r="U1646" i="1"/>
  <c r="U1848" i="1"/>
  <c r="U2631" i="1"/>
  <c r="U2086" i="1"/>
  <c r="U2224" i="1"/>
  <c r="U2013" i="1"/>
  <c r="U3168" i="1"/>
  <c r="U3430" i="1"/>
  <c r="U2199" i="1"/>
  <c r="U2188" i="1"/>
  <c r="U3416" i="1"/>
  <c r="U3284" i="1"/>
  <c r="U2020" i="1"/>
  <c r="U1978" i="1"/>
  <c r="U2552" i="1"/>
  <c r="U3495" i="1"/>
  <c r="U3531" i="1"/>
  <c r="U3387" i="1"/>
  <c r="U1658" i="1"/>
  <c r="U1972" i="1"/>
  <c r="U3523" i="1"/>
  <c r="U1760" i="1"/>
  <c r="U1639" i="1"/>
  <c r="U2331" i="1"/>
  <c r="U1625" i="1"/>
  <c r="U2557" i="1"/>
  <c r="U3462" i="1"/>
  <c r="U2529" i="1"/>
  <c r="U2248" i="1"/>
  <c r="U3245" i="1"/>
  <c r="U2483" i="1"/>
  <c r="U2242" i="1"/>
  <c r="U2630" i="1"/>
  <c r="U2723" i="1"/>
  <c r="U2064" i="1"/>
  <c r="U3266" i="1"/>
  <c r="U2095" i="1"/>
  <c r="U3394" i="1"/>
  <c r="U3285" i="1"/>
  <c r="U3390" i="1"/>
  <c r="U3612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277" i="1"/>
  <c r="U3375" i="1"/>
  <c r="U2216" i="1"/>
  <c r="U3287" i="1"/>
  <c r="U3600" i="1"/>
  <c r="U2551" i="1"/>
  <c r="U1755" i="1"/>
  <c r="U3355" i="1"/>
  <c r="U1609" i="1"/>
  <c r="U2114" i="1"/>
  <c r="U1523" i="1"/>
  <c r="U2793" i="1"/>
  <c r="U1516" i="1"/>
  <c r="U2739" i="1"/>
  <c r="U2814" i="1"/>
  <c r="U2314" i="1"/>
  <c r="U3450" i="1"/>
  <c r="U1828" i="1"/>
  <c r="U1647" i="1"/>
  <c r="U2276" i="1"/>
  <c r="U1613" i="1"/>
  <c r="U3353" i="1"/>
  <c r="U2610" i="1"/>
  <c r="U3436" i="1"/>
  <c r="U3685" i="1"/>
  <c r="U3658" i="1"/>
  <c r="U2452" i="1"/>
  <c r="U2337" i="1"/>
  <c r="U1763" i="1"/>
  <c r="U2004" i="1"/>
  <c r="U2192" i="1"/>
  <c r="U3324" i="1"/>
  <c r="U2724" i="1"/>
  <c r="U1948" i="1"/>
  <c r="U3516" i="1"/>
  <c r="U3313" i="1"/>
  <c r="U3500" i="1"/>
  <c r="U3518" i="1"/>
  <c r="U3427" i="1"/>
  <c r="U2728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2302" i="1"/>
  <c r="U1673" i="1"/>
  <c r="U2291" i="1"/>
  <c r="U3428" i="1"/>
  <c r="U2494" i="1"/>
  <c r="U3446" i="1"/>
  <c r="U2299" i="1"/>
  <c r="U2840" i="1"/>
  <c r="U1749" i="1"/>
  <c r="U3039" i="1"/>
  <c r="U2269" i="1"/>
  <c r="U2795" i="1"/>
  <c r="U2710" i="1"/>
  <c r="U3237" i="1"/>
  <c r="U3218" i="1"/>
  <c r="U2732" i="1"/>
  <c r="U3557" i="1"/>
  <c r="U2638" i="1"/>
  <c r="U2475" i="1"/>
  <c r="U2245" i="1"/>
  <c r="U2097" i="1"/>
  <c r="U3576" i="1"/>
  <c r="U3460" i="1"/>
  <c r="U2062" i="1"/>
  <c r="U3257" i="1"/>
  <c r="U2164" i="1"/>
  <c r="U2620" i="1"/>
  <c r="U3385" i="1"/>
  <c r="U3528" i="1"/>
  <c r="U2642" i="1"/>
  <c r="U2527" i="1"/>
  <c r="U2664" i="1"/>
  <c r="U3340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785" i="1"/>
  <c r="G25" i="5"/>
  <c r="H13" i="7" l="1"/>
  <c r="H3" i="7"/>
  <c r="F3" i="7"/>
  <c r="G11" i="7"/>
  <c r="F6" i="7"/>
  <c r="H5" i="7"/>
  <c r="G4" i="7"/>
  <c r="F4" i="7"/>
  <c r="F5" i="7"/>
  <c r="G2" i="7"/>
  <c r="G12" i="7"/>
  <c r="H12" i="7"/>
  <c r="G6" i="7"/>
  <c r="F2" i="7"/>
  <c r="I20" i="2"/>
  <c r="I21" i="2"/>
  <c r="I22" i="2"/>
  <c r="I23" i="2"/>
  <c r="I24" i="2"/>
  <c r="I25" i="2"/>
  <c r="I26" i="2"/>
  <c r="I27" i="2"/>
  <c r="I28" i="2"/>
  <c r="I19" i="2"/>
  <c r="G20" i="2"/>
  <c r="H20" i="2"/>
  <c r="G21" i="2"/>
  <c r="H21" i="2"/>
  <c r="G22" i="2"/>
  <c r="H22" i="2"/>
  <c r="G23" i="2"/>
  <c r="H23" i="2"/>
  <c r="G24" i="2"/>
  <c r="H24" i="2"/>
  <c r="G25" i="2"/>
  <c r="H25" i="2"/>
  <c r="G26" i="2"/>
  <c r="H26" i="2"/>
  <c r="G27" i="2"/>
  <c r="H27" i="2"/>
  <c r="G28" i="2"/>
  <c r="H28" i="2"/>
  <c r="H19" i="2"/>
  <c r="G19" i="2"/>
  <c r="I22" i="4"/>
  <c r="I23" i="4"/>
  <c r="I24" i="4"/>
  <c r="I25" i="4"/>
  <c r="I26" i="4"/>
  <c r="I27" i="4"/>
  <c r="I28" i="4"/>
  <c r="I29" i="4"/>
  <c r="I30" i="4"/>
  <c r="I31" i="4"/>
  <c r="I32" i="4"/>
  <c r="I33" i="4"/>
  <c r="I21" i="4"/>
  <c r="G22" i="4"/>
  <c r="H22" i="4"/>
  <c r="G23" i="4"/>
  <c r="H23" i="4"/>
  <c r="G24" i="4"/>
  <c r="H24" i="4"/>
  <c r="G25" i="4"/>
  <c r="H25" i="4"/>
  <c r="G26" i="4"/>
  <c r="H26" i="4"/>
  <c r="G27" i="4"/>
  <c r="H27" i="4"/>
  <c r="G28" i="4"/>
  <c r="H28" i="4"/>
  <c r="G29" i="4"/>
  <c r="H29" i="4"/>
  <c r="G30" i="4"/>
  <c r="H30" i="4"/>
  <c r="G31" i="4"/>
  <c r="H31" i="4"/>
  <c r="G32" i="4"/>
  <c r="H32" i="4"/>
  <c r="G33" i="4"/>
  <c r="H33" i="4"/>
  <c r="H21" i="4"/>
  <c r="G21" i="4"/>
  <c r="T3816" i="1" l="1"/>
  <c r="W3816" i="1" s="1"/>
  <c r="T3291" i="1"/>
  <c r="W3291" i="1" s="1"/>
  <c r="T1841" i="1"/>
  <c r="W1841" i="1" s="1"/>
  <c r="T3216" i="1"/>
  <c r="W3216" i="1" s="1"/>
  <c r="T3540" i="1"/>
  <c r="W3540" i="1" s="1"/>
  <c r="T1662" i="1"/>
  <c r="W1662" i="1" s="1"/>
  <c r="T3483" i="1"/>
  <c r="W3483" i="1" s="1"/>
  <c r="T3406" i="1"/>
  <c r="W3406" i="1" s="1"/>
  <c r="T3358" i="1"/>
  <c r="W3358" i="1" s="1"/>
  <c r="T1626" i="1"/>
  <c r="W1626" i="1" s="1"/>
  <c r="T3559" i="1"/>
  <c r="W3559" i="1" s="1"/>
  <c r="T1656" i="1"/>
  <c r="W1656" i="1" s="1"/>
  <c r="T3472" i="1"/>
  <c r="W3472" i="1" s="1"/>
  <c r="T1751" i="1"/>
  <c r="W1751" i="1" s="1"/>
  <c r="T3003" i="1"/>
  <c r="W3003" i="1" s="1"/>
  <c r="T1537" i="1"/>
  <c r="W1537" i="1" s="1"/>
  <c r="T2045" i="1"/>
  <c r="W2045" i="1" s="1"/>
  <c r="T1952" i="1"/>
  <c r="W1952" i="1" s="1"/>
  <c r="T2783" i="1"/>
  <c r="W2783" i="1" s="1"/>
  <c r="T2832" i="1"/>
  <c r="W2832" i="1" s="1"/>
  <c r="T1967" i="1"/>
  <c r="W1967" i="1" s="1"/>
  <c r="T2193" i="1"/>
  <c r="W2193" i="1" s="1"/>
  <c r="T2468" i="1"/>
  <c r="W2468" i="1" s="1"/>
  <c r="T2972" i="1"/>
  <c r="W2972" i="1" s="1"/>
  <c r="T3180" i="1"/>
  <c r="W3180" i="1" s="1"/>
  <c r="T1842" i="1"/>
  <c r="W1842" i="1" s="1"/>
  <c r="T2067" i="1"/>
  <c r="W2067" i="1" s="1"/>
  <c r="T3214" i="1"/>
  <c r="W3214" i="1" s="1"/>
  <c r="T1761" i="1"/>
  <c r="W1761" i="1" s="1"/>
  <c r="T1893" i="1"/>
  <c r="W1893" i="1" s="1"/>
  <c r="T3258" i="1"/>
  <c r="W3258" i="1" s="1"/>
  <c r="T3386" i="1"/>
  <c r="W3386" i="1" s="1"/>
  <c r="T3040" i="1"/>
  <c r="W3040" i="1" s="1"/>
  <c r="T1890" i="1"/>
  <c r="W1890" i="1" s="1"/>
  <c r="T2472" i="1"/>
  <c r="W2472" i="1" s="1"/>
  <c r="T2320" i="1"/>
  <c r="W2320" i="1" s="1"/>
  <c r="T2241" i="1"/>
  <c r="W2241" i="1" s="1"/>
  <c r="T1038" i="1"/>
  <c r="W1038" i="1" s="1"/>
  <c r="T1528" i="1"/>
  <c r="W1528" i="1" s="1"/>
  <c r="T1651" i="1"/>
  <c r="W1651" i="1" s="1"/>
  <c r="T2006" i="1"/>
  <c r="W2006" i="1" s="1"/>
  <c r="T2173" i="1"/>
  <c r="W2173" i="1" s="1"/>
  <c r="T1679" i="1"/>
  <c r="W1679" i="1" s="1"/>
  <c r="T1960" i="1"/>
  <c r="W1960" i="1" s="1"/>
  <c r="T3374" i="1"/>
  <c r="W3374" i="1" s="1"/>
  <c r="T3212" i="1"/>
  <c r="W3212" i="1" s="1"/>
  <c r="T2074" i="1"/>
  <c r="W2074" i="1" s="1"/>
  <c r="T2243" i="1"/>
  <c r="W2243" i="1" s="1"/>
  <c r="T3020" i="1"/>
  <c r="W3020" i="1" s="1"/>
  <c r="T2198" i="1"/>
  <c r="W2198" i="1" s="1"/>
  <c r="T2819" i="1"/>
  <c r="W2819" i="1" s="1"/>
  <c r="T1750" i="1"/>
  <c r="W1750" i="1" s="1"/>
  <c r="T1475" i="1"/>
  <c r="W1475" i="1" s="1"/>
  <c r="T3226" i="1"/>
  <c r="W3226" i="1" s="1"/>
  <c r="T3445" i="1"/>
  <c r="W3445" i="1" s="1"/>
  <c r="T2633" i="1"/>
  <c r="W2633" i="1" s="1"/>
  <c r="T2459" i="1"/>
  <c r="W2459" i="1" s="1"/>
  <c r="T2073" i="1"/>
  <c r="W2073" i="1" s="1"/>
  <c r="T2973" i="1"/>
  <c r="W2973" i="1" s="1"/>
  <c r="T1466" i="1"/>
  <c r="W1466" i="1" s="1"/>
  <c r="T1205" i="1"/>
  <c r="W1205" i="1" s="1"/>
  <c r="T833" i="1"/>
  <c r="W833" i="1" s="1"/>
  <c r="T1365" i="1"/>
  <c r="W1365" i="1" s="1"/>
  <c r="T1214" i="1"/>
  <c r="W1214" i="1" s="1"/>
  <c r="T1861" i="1"/>
  <c r="W1861" i="1" s="1"/>
  <c r="T3509" i="1"/>
  <c r="W3509" i="1" s="1"/>
  <c r="T533" i="1"/>
  <c r="W533" i="1" s="1"/>
  <c r="T1388" i="1"/>
  <c r="W1388" i="1" s="1"/>
  <c r="T271" i="1"/>
  <c r="W271" i="1" s="1"/>
  <c r="T247" i="1"/>
  <c r="W247" i="1" s="1"/>
  <c r="T380" i="1"/>
  <c r="W380" i="1" s="1"/>
  <c r="T784" i="1"/>
  <c r="W784" i="1" s="1"/>
  <c r="T73" i="1"/>
  <c r="W73" i="1" s="1"/>
  <c r="T3244" i="1"/>
  <c r="W3244" i="1" s="1"/>
  <c r="T1027" i="1"/>
  <c r="W1027" i="1" s="1"/>
  <c r="T289" i="1"/>
  <c r="W289" i="1" s="1"/>
  <c r="T378" i="1"/>
  <c r="W378" i="1" s="1"/>
  <c r="T3582" i="1"/>
  <c r="W3582" i="1" s="1"/>
  <c r="T1479" i="1"/>
  <c r="W1479" i="1" s="1"/>
  <c r="T1347" i="1"/>
  <c r="W1347" i="1" s="1"/>
  <c r="T647" i="1"/>
  <c r="W647" i="1" s="1"/>
  <c r="T275" i="1"/>
  <c r="W275" i="1" s="1"/>
  <c r="T2261" i="1"/>
  <c r="W2261" i="1" s="1"/>
  <c r="T95" i="1"/>
  <c r="W95" i="1" s="1"/>
  <c r="T268" i="1"/>
  <c r="W268" i="1" s="1"/>
  <c r="T3047" i="1"/>
  <c r="W3047" i="1" s="1"/>
  <c r="T27" i="1"/>
  <c r="W27" i="1" s="1"/>
  <c r="T1644" i="1"/>
  <c r="W1644" i="1" s="1"/>
  <c r="T1202" i="1"/>
  <c r="W1202" i="1" s="1"/>
  <c r="T118" i="1"/>
  <c r="W118" i="1" s="1"/>
  <c r="T79" i="1"/>
  <c r="W79" i="1" s="1"/>
  <c r="T3752" i="1"/>
  <c r="W3752" i="1" s="1"/>
  <c r="T421" i="1"/>
  <c r="W421" i="1" s="1"/>
  <c r="T1471" i="1"/>
  <c r="W1471" i="1" s="1"/>
  <c r="T331" i="1"/>
  <c r="W331" i="1" s="1"/>
  <c r="T28" i="1"/>
  <c r="W28" i="1" s="1"/>
  <c r="T117" i="1"/>
  <c r="W117" i="1" s="1"/>
  <c r="T787" i="1"/>
  <c r="W787" i="1" s="1"/>
  <c r="T1373" i="1"/>
  <c r="W1373" i="1" s="1"/>
  <c r="T759" i="1"/>
  <c r="W759" i="1" s="1"/>
  <c r="T811" i="1"/>
  <c r="W811" i="1" s="1"/>
  <c r="T52" i="1"/>
  <c r="W52" i="1" s="1"/>
  <c r="T1401" i="1"/>
  <c r="W1401" i="1" s="1"/>
  <c r="T78" i="1"/>
  <c r="W78" i="1" s="1"/>
  <c r="T3425" i="1"/>
  <c r="W3425" i="1" s="1"/>
  <c r="T369" i="1"/>
  <c r="W369" i="1" s="1"/>
  <c r="T86" i="1"/>
  <c r="W86" i="1" s="1"/>
  <c r="T1029" i="1"/>
  <c r="W1029" i="1" s="1"/>
  <c r="T69" i="1"/>
  <c r="W69" i="1" s="1"/>
  <c r="T1292" i="1"/>
  <c r="W1292" i="1" s="1"/>
  <c r="T2540" i="1"/>
  <c r="W2540" i="1" s="1"/>
  <c r="T1473" i="1"/>
  <c r="W1473" i="1" s="1"/>
  <c r="T255" i="1"/>
  <c r="W255" i="1" s="1"/>
  <c r="T297" i="1"/>
  <c r="W297" i="1" s="1"/>
  <c r="T318" i="1"/>
  <c r="W318" i="1" s="1"/>
  <c r="T77" i="1"/>
  <c r="W77" i="1" s="1"/>
  <c r="T17" i="1"/>
  <c r="W17" i="1" s="1"/>
  <c r="T243" i="1"/>
  <c r="W243" i="1" s="1"/>
  <c r="T251" i="1"/>
  <c r="W251" i="1" s="1"/>
  <c r="T122" i="1"/>
  <c r="W122" i="1" s="1"/>
  <c r="T123" i="1"/>
  <c r="W123" i="1" s="1"/>
  <c r="T124" i="1"/>
  <c r="W124" i="1" s="1"/>
  <c r="T125" i="1"/>
  <c r="W125" i="1" s="1"/>
  <c r="T126" i="1"/>
  <c r="W126" i="1" s="1"/>
  <c r="T127" i="1"/>
  <c r="W127" i="1" s="1"/>
  <c r="T128" i="1"/>
  <c r="W128" i="1" s="1"/>
  <c r="T129" i="1"/>
  <c r="W129" i="1" s="1"/>
  <c r="T130" i="1"/>
  <c r="W130" i="1" s="1"/>
  <c r="T131" i="1"/>
  <c r="W131" i="1" s="1"/>
  <c r="T132" i="1"/>
  <c r="W132" i="1" s="1"/>
  <c r="T133" i="1"/>
  <c r="W133" i="1" s="1"/>
  <c r="T134" i="1"/>
  <c r="W134" i="1" s="1"/>
  <c r="T135" i="1"/>
  <c r="W135" i="1" s="1"/>
  <c r="T136" i="1"/>
  <c r="W136" i="1" s="1"/>
  <c r="T137" i="1"/>
  <c r="W137" i="1" s="1"/>
  <c r="T138" i="1"/>
  <c r="W138" i="1" s="1"/>
  <c r="T139" i="1"/>
  <c r="W139" i="1" s="1"/>
  <c r="T140" i="1"/>
  <c r="W140" i="1" s="1"/>
  <c r="T141" i="1"/>
  <c r="W141" i="1" s="1"/>
  <c r="T142" i="1"/>
  <c r="W142" i="1" s="1"/>
  <c r="T143" i="1"/>
  <c r="W143" i="1" s="1"/>
  <c r="T144" i="1"/>
  <c r="W144" i="1" s="1"/>
  <c r="T145" i="1"/>
  <c r="W145" i="1" s="1"/>
  <c r="T146" i="1"/>
  <c r="W146" i="1" s="1"/>
  <c r="T147" i="1"/>
  <c r="W147" i="1" s="1"/>
  <c r="T148" i="1"/>
  <c r="W148" i="1" s="1"/>
  <c r="T149" i="1"/>
  <c r="W149" i="1" s="1"/>
  <c r="T150" i="1"/>
  <c r="W150" i="1" s="1"/>
  <c r="T151" i="1"/>
  <c r="W151" i="1" s="1"/>
  <c r="T152" i="1"/>
  <c r="W152" i="1" s="1"/>
  <c r="T153" i="1"/>
  <c r="W153" i="1" s="1"/>
  <c r="T154" i="1"/>
  <c r="W154" i="1" s="1"/>
  <c r="T155" i="1"/>
  <c r="W155" i="1" s="1"/>
  <c r="T156" i="1"/>
  <c r="W156" i="1" s="1"/>
  <c r="T157" i="1"/>
  <c r="W157" i="1" s="1"/>
  <c r="T158" i="1"/>
  <c r="W158" i="1" s="1"/>
  <c r="T159" i="1"/>
  <c r="W159" i="1" s="1"/>
  <c r="T160" i="1"/>
  <c r="W160" i="1" s="1"/>
  <c r="T161" i="1"/>
  <c r="W161" i="1" s="1"/>
  <c r="T162" i="1"/>
  <c r="W162" i="1" s="1"/>
  <c r="T163" i="1"/>
  <c r="W163" i="1" s="1"/>
  <c r="T164" i="1"/>
  <c r="W164" i="1" s="1"/>
  <c r="T165" i="1"/>
  <c r="W165" i="1" s="1"/>
  <c r="T166" i="1"/>
  <c r="W166" i="1" s="1"/>
  <c r="T167" i="1"/>
  <c r="W167" i="1" s="1"/>
  <c r="T168" i="1"/>
  <c r="W168" i="1" s="1"/>
  <c r="T169" i="1"/>
  <c r="W169" i="1" s="1"/>
  <c r="T170" i="1"/>
  <c r="W170" i="1" s="1"/>
  <c r="T171" i="1"/>
  <c r="W171" i="1" s="1"/>
  <c r="T172" i="1"/>
  <c r="W172" i="1" s="1"/>
  <c r="T173" i="1"/>
  <c r="W173" i="1" s="1"/>
  <c r="T174" i="1"/>
  <c r="W174" i="1" s="1"/>
  <c r="T175" i="1"/>
  <c r="W175" i="1" s="1"/>
  <c r="T176" i="1"/>
  <c r="W176" i="1" s="1"/>
  <c r="T177" i="1"/>
  <c r="W177" i="1" s="1"/>
  <c r="T178" i="1"/>
  <c r="W178" i="1" s="1"/>
  <c r="T179" i="1"/>
  <c r="W179" i="1" s="1"/>
  <c r="T180" i="1"/>
  <c r="W180" i="1" s="1"/>
  <c r="T181" i="1"/>
  <c r="W181" i="1" s="1"/>
  <c r="T182" i="1"/>
  <c r="W182" i="1" s="1"/>
  <c r="T183" i="1"/>
  <c r="W183" i="1" s="1"/>
  <c r="T184" i="1"/>
  <c r="W184" i="1" s="1"/>
  <c r="T185" i="1"/>
  <c r="W185" i="1" s="1"/>
  <c r="T186" i="1"/>
  <c r="W186" i="1" s="1"/>
  <c r="T187" i="1"/>
  <c r="W187" i="1" s="1"/>
  <c r="T188" i="1"/>
  <c r="W188" i="1" s="1"/>
  <c r="T189" i="1"/>
  <c r="W189" i="1" s="1"/>
  <c r="T190" i="1"/>
  <c r="W190" i="1" s="1"/>
  <c r="T191" i="1"/>
  <c r="W191" i="1" s="1"/>
  <c r="T192" i="1"/>
  <c r="W192" i="1" s="1"/>
  <c r="T193" i="1"/>
  <c r="W193" i="1" s="1"/>
  <c r="T194" i="1"/>
  <c r="W194" i="1" s="1"/>
  <c r="T195" i="1"/>
  <c r="W195" i="1" s="1"/>
  <c r="T196" i="1"/>
  <c r="W196" i="1" s="1"/>
  <c r="T197" i="1"/>
  <c r="W197" i="1" s="1"/>
  <c r="T198" i="1"/>
  <c r="W198" i="1" s="1"/>
  <c r="T199" i="1"/>
  <c r="W199" i="1" s="1"/>
  <c r="T200" i="1"/>
  <c r="W200" i="1" s="1"/>
  <c r="T201" i="1"/>
  <c r="W201" i="1" s="1"/>
  <c r="T202" i="1"/>
  <c r="W202" i="1" s="1"/>
  <c r="T203" i="1"/>
  <c r="W203" i="1" s="1"/>
  <c r="T204" i="1"/>
  <c r="W204" i="1" s="1"/>
  <c r="T205" i="1"/>
  <c r="W205" i="1" s="1"/>
  <c r="T206" i="1"/>
  <c r="W206" i="1" s="1"/>
  <c r="T207" i="1"/>
  <c r="W207" i="1" s="1"/>
  <c r="T208" i="1"/>
  <c r="W208" i="1" s="1"/>
  <c r="T209" i="1"/>
  <c r="W209" i="1" s="1"/>
  <c r="T210" i="1"/>
  <c r="W210" i="1" s="1"/>
  <c r="T211" i="1"/>
  <c r="W211" i="1" s="1"/>
  <c r="T212" i="1"/>
  <c r="W212" i="1" s="1"/>
  <c r="T213" i="1"/>
  <c r="W213" i="1" s="1"/>
  <c r="T214" i="1"/>
  <c r="W214" i="1" s="1"/>
  <c r="T215" i="1"/>
  <c r="W215" i="1" s="1"/>
  <c r="T216" i="1"/>
  <c r="W216" i="1" s="1"/>
  <c r="T217" i="1"/>
  <c r="W217" i="1" s="1"/>
  <c r="T218" i="1"/>
  <c r="W218" i="1" s="1"/>
  <c r="T219" i="1"/>
  <c r="W219" i="1" s="1"/>
  <c r="T220" i="1"/>
  <c r="W220" i="1" s="1"/>
  <c r="T221" i="1"/>
  <c r="W221" i="1" s="1"/>
  <c r="T222" i="1"/>
  <c r="W222" i="1" s="1"/>
  <c r="T223" i="1"/>
  <c r="W223" i="1" s="1"/>
  <c r="T224" i="1"/>
  <c r="W224" i="1" s="1"/>
  <c r="T225" i="1"/>
  <c r="W225" i="1" s="1"/>
  <c r="T226" i="1"/>
  <c r="W226" i="1" s="1"/>
  <c r="T227" i="1"/>
  <c r="W227" i="1" s="1"/>
  <c r="T228" i="1"/>
  <c r="W228" i="1" s="1"/>
  <c r="T229" i="1"/>
  <c r="W229" i="1" s="1"/>
  <c r="T230" i="1"/>
  <c r="W230" i="1" s="1"/>
  <c r="T231" i="1"/>
  <c r="W231" i="1" s="1"/>
  <c r="T232" i="1"/>
  <c r="W232" i="1" s="1"/>
  <c r="T233" i="1"/>
  <c r="W233" i="1" s="1"/>
  <c r="T234" i="1"/>
  <c r="W234" i="1" s="1"/>
  <c r="T235" i="1"/>
  <c r="W235" i="1" s="1"/>
  <c r="T236" i="1"/>
  <c r="W236" i="1" s="1"/>
  <c r="T237" i="1"/>
  <c r="W237" i="1" s="1"/>
  <c r="T238" i="1"/>
  <c r="W238" i="1" s="1"/>
  <c r="T239" i="1"/>
  <c r="W239" i="1" s="1"/>
  <c r="T240" i="1"/>
  <c r="W240" i="1" s="1"/>
  <c r="T241" i="1"/>
  <c r="W241" i="1" s="1"/>
  <c r="T1024" i="1"/>
  <c r="W1024" i="1" s="1"/>
  <c r="T2105" i="1"/>
  <c r="W2105" i="1" s="1"/>
  <c r="T298" i="1"/>
  <c r="W298" i="1" s="1"/>
  <c r="T1385" i="1"/>
  <c r="W1385" i="1" s="1"/>
  <c r="T14" i="1"/>
  <c r="W14" i="1" s="1"/>
  <c r="T648" i="1"/>
  <c r="W648" i="1" s="1"/>
  <c r="T49" i="1"/>
  <c r="W49" i="1" s="1"/>
  <c r="T43" i="1"/>
  <c r="W43" i="1" s="1"/>
  <c r="T303" i="1"/>
  <c r="W303" i="1" s="1"/>
  <c r="T30" i="1"/>
  <c r="W30" i="1" s="1"/>
  <c r="T1199" i="1"/>
  <c r="W1199" i="1" s="1"/>
  <c r="T390" i="1"/>
  <c r="W390" i="1" s="1"/>
  <c r="T21" i="1"/>
  <c r="W21" i="1" s="1"/>
  <c r="T322" i="1"/>
  <c r="W322" i="1" s="1"/>
  <c r="T3010" i="1"/>
  <c r="W3010" i="1" s="1"/>
  <c r="T74" i="1"/>
  <c r="W74" i="1" s="1"/>
  <c r="T842" i="1"/>
  <c r="W842" i="1" s="1"/>
  <c r="T3417" i="1"/>
  <c r="W3417" i="1" s="1"/>
  <c r="T105" i="1"/>
  <c r="W105" i="1" s="1"/>
  <c r="T2332" i="1"/>
  <c r="W2332" i="1" s="1"/>
  <c r="T29" i="1"/>
  <c r="W29" i="1" s="1"/>
  <c r="T392" i="1"/>
  <c r="W392" i="1" s="1"/>
  <c r="T60" i="1"/>
  <c r="W60" i="1" s="1"/>
  <c r="T735" i="1"/>
  <c r="W735" i="1" s="1"/>
  <c r="T389" i="1"/>
  <c r="W389" i="1" s="1"/>
  <c r="T22" i="1"/>
  <c r="W22" i="1" s="1"/>
  <c r="T13" i="1"/>
  <c r="W13" i="1" s="1"/>
  <c r="T1638" i="1"/>
  <c r="W1638" i="1" s="1"/>
  <c r="T279" i="1"/>
  <c r="W279" i="1" s="1"/>
  <c r="T3785" i="1"/>
  <c r="W3785" i="1" s="1"/>
  <c r="T88" i="1"/>
  <c r="W88" i="1" s="1"/>
  <c r="T1364" i="1"/>
  <c r="W1364" i="1" s="1"/>
  <c r="T16" i="1"/>
  <c r="W16" i="1" s="1"/>
  <c r="T115" i="1"/>
  <c r="W115" i="1" s="1"/>
  <c r="T354" i="1"/>
  <c r="W354" i="1" s="1"/>
  <c r="T756" i="1"/>
  <c r="W756" i="1" s="1"/>
  <c r="T353" i="1"/>
  <c r="W353" i="1" s="1"/>
  <c r="T2528" i="1"/>
  <c r="W2528" i="1" s="1"/>
  <c r="T743" i="1"/>
  <c r="W743" i="1" s="1"/>
  <c r="T3789" i="1"/>
  <c r="W3789" i="1" s="1"/>
  <c r="T1519" i="1"/>
  <c r="W1519" i="1" s="1"/>
  <c r="T2" i="1"/>
  <c r="W2" i="1" s="1"/>
  <c r="T12" i="1"/>
  <c r="W12" i="1" s="1"/>
  <c r="T103" i="1"/>
  <c r="W103" i="1" s="1"/>
  <c r="T314" i="1"/>
  <c r="W314" i="1" s="1"/>
  <c r="T1264" i="1"/>
  <c r="W1264" i="1" s="1"/>
  <c r="T838" i="1"/>
  <c r="W838" i="1" s="1"/>
  <c r="T751" i="1"/>
  <c r="W751" i="1" s="1"/>
  <c r="T414" i="1"/>
  <c r="W414" i="1" s="1"/>
  <c r="T1288" i="1"/>
  <c r="W1288" i="1" s="1"/>
  <c r="T56" i="1"/>
  <c r="W56" i="1" s="1"/>
  <c r="T1040" i="1"/>
  <c r="W1040" i="1" s="1"/>
  <c r="T281" i="1"/>
  <c r="W281" i="1" s="1"/>
  <c r="T1476" i="1"/>
  <c r="W1476" i="1" s="1"/>
  <c r="T32" i="1"/>
  <c r="W32" i="1" s="1"/>
  <c r="T1267" i="1"/>
  <c r="W1267" i="1" s="1"/>
  <c r="T723" i="1"/>
  <c r="W723" i="1" s="1"/>
  <c r="T2458" i="1"/>
  <c r="W2458" i="1" s="1"/>
  <c r="T1468" i="1"/>
  <c r="W1468" i="1" s="1"/>
  <c r="T47" i="1"/>
  <c r="W47" i="1" s="1"/>
  <c r="T83" i="1"/>
  <c r="W83" i="1" s="1"/>
  <c r="T835" i="1"/>
  <c r="W835" i="1" s="1"/>
  <c r="T329" i="1"/>
  <c r="W329" i="1" s="1"/>
  <c r="T406" i="1"/>
  <c r="W406" i="1" s="1"/>
  <c r="T655" i="1"/>
  <c r="W655" i="1" s="1"/>
  <c r="T345" i="1"/>
  <c r="W345" i="1" s="1"/>
  <c r="T854" i="1"/>
  <c r="W854" i="1" s="1"/>
  <c r="T816" i="1"/>
  <c r="W816" i="1" s="1"/>
  <c r="T68" i="1"/>
  <c r="W68" i="1" s="1"/>
  <c r="T724" i="1"/>
  <c r="W724" i="1" s="1"/>
  <c r="T283" i="1"/>
  <c r="W283" i="1" s="1"/>
  <c r="T301" i="1"/>
  <c r="W301" i="1" s="1"/>
  <c r="T861" i="1"/>
  <c r="W861" i="1" s="1"/>
  <c r="T36" i="1"/>
  <c r="W36" i="1" s="1"/>
  <c r="T828" i="1"/>
  <c r="W828" i="1" s="1"/>
  <c r="T654" i="1"/>
  <c r="W654" i="1" s="1"/>
  <c r="T2108" i="1"/>
  <c r="W2108" i="1" s="1"/>
  <c r="T1349" i="1"/>
  <c r="W1349" i="1" s="1"/>
  <c r="T852" i="1"/>
  <c r="W852" i="1" s="1"/>
  <c r="T9" i="1"/>
  <c r="W9" i="1" s="1"/>
  <c r="T3220" i="1"/>
  <c r="W3220" i="1" s="1"/>
  <c r="T3628" i="1"/>
  <c r="W3628" i="1" s="1"/>
  <c r="T3410" i="1"/>
  <c r="W3410" i="1" s="1"/>
  <c r="T3710" i="1"/>
  <c r="W3710" i="1" s="1"/>
  <c r="T2797" i="1"/>
  <c r="W2797" i="1" s="1"/>
  <c r="T3692" i="1"/>
  <c r="W3692" i="1" s="1"/>
  <c r="T3830" i="1"/>
  <c r="W3830" i="1" s="1"/>
  <c r="T2298" i="1"/>
  <c r="W2298" i="1" s="1"/>
  <c r="T3031" i="1"/>
  <c r="W3031" i="1" s="1"/>
  <c r="T3046" i="1"/>
  <c r="W3046" i="1" s="1"/>
  <c r="T1041" i="1"/>
  <c r="W1041" i="1" s="1"/>
  <c r="T3469" i="1"/>
  <c r="W3469" i="1" s="1"/>
  <c r="T3009" i="1"/>
  <c r="W3009" i="1" s="1"/>
  <c r="T3344" i="1"/>
  <c r="W3344" i="1" s="1"/>
  <c r="T2477" i="1"/>
  <c r="W2477" i="1" s="1"/>
  <c r="T2478" i="1"/>
  <c r="W2478" i="1" s="1"/>
  <c r="T3049" i="1"/>
  <c r="W3049" i="1" s="1"/>
  <c r="T2271" i="1"/>
  <c r="W2271" i="1" s="1"/>
  <c r="T3536" i="1"/>
  <c r="W3536" i="1" s="1"/>
  <c r="T2461" i="1"/>
  <c r="W2461" i="1" s="1"/>
  <c r="T3825" i="1"/>
  <c r="W3825" i="1" s="1"/>
  <c r="T2017" i="1"/>
  <c r="W2017" i="1" s="1"/>
  <c r="T3380" i="1"/>
  <c r="W3380" i="1" s="1"/>
  <c r="T2060" i="1"/>
  <c r="W2060" i="1" s="1"/>
  <c r="T2499" i="1"/>
  <c r="W2499" i="1" s="1"/>
  <c r="T2502" i="1"/>
  <c r="W2502" i="1" s="1"/>
  <c r="T3005" i="1"/>
  <c r="W3005" i="1" s="1"/>
  <c r="T3150" i="1"/>
  <c r="W3150" i="1" s="1"/>
  <c r="T2841" i="1"/>
  <c r="W2841" i="1" s="1"/>
  <c r="T3812" i="1"/>
  <c r="W3812" i="1" s="1"/>
  <c r="T3570" i="1"/>
  <c r="W3570" i="1" s="1"/>
  <c r="T3329" i="1"/>
  <c r="W3329" i="1" s="1"/>
  <c r="T2010" i="1"/>
  <c r="W2010" i="1" s="1"/>
  <c r="T3160" i="1"/>
  <c r="W3160" i="1" s="1"/>
  <c r="T3346" i="1"/>
  <c r="W3346" i="1" s="1"/>
  <c r="T2093" i="1"/>
  <c r="W2093" i="1" s="1"/>
  <c r="T3299" i="1"/>
  <c r="W3299" i="1" s="1"/>
  <c r="T2339" i="1"/>
  <c r="W2339" i="1" s="1"/>
  <c r="T3470" i="1"/>
  <c r="W3470" i="1" s="1"/>
  <c r="T2080" i="1"/>
  <c r="W2080" i="1" s="1"/>
  <c r="T2719" i="1"/>
  <c r="W2719" i="1" s="1"/>
  <c r="T2081" i="1"/>
  <c r="W2081" i="1" s="1"/>
  <c r="T1884" i="1"/>
  <c r="W1884" i="1" s="1"/>
  <c r="T20" i="1"/>
  <c r="W20" i="1" s="1"/>
  <c r="T1631" i="1"/>
  <c r="W1631" i="1" s="1"/>
  <c r="T1394" i="1"/>
  <c r="W1394" i="1" s="1"/>
  <c r="T393" i="1"/>
  <c r="W393" i="1" s="1"/>
  <c r="T1025" i="1"/>
  <c r="W1025" i="1" s="1"/>
  <c r="T2263" i="1"/>
  <c r="W2263" i="1" s="1"/>
  <c r="T309" i="1"/>
  <c r="W309" i="1" s="1"/>
  <c r="T3728" i="1"/>
  <c r="W3728" i="1" s="1"/>
  <c r="T807" i="1"/>
  <c r="W807" i="1" s="1"/>
  <c r="T3322" i="1"/>
  <c r="W3322" i="1" s="1"/>
  <c r="T535" i="1"/>
  <c r="W535" i="1" s="1"/>
  <c r="T256" i="1"/>
  <c r="W256" i="1" s="1"/>
  <c r="T1383" i="1"/>
  <c r="W1383" i="1" s="1"/>
  <c r="T3563" i="1"/>
  <c r="W3563" i="1" s="1"/>
  <c r="T3052" i="1"/>
  <c r="W3052" i="1" s="1"/>
  <c r="T3249" i="1"/>
  <c r="W3249" i="1" s="1"/>
  <c r="T366" i="1"/>
  <c r="W366" i="1" s="1"/>
  <c r="T3248" i="1"/>
  <c r="W3248" i="1" s="1"/>
  <c r="T540" i="1"/>
  <c r="W540" i="1" s="1"/>
  <c r="T730" i="1"/>
  <c r="W730" i="1" s="1"/>
  <c r="T1531" i="1"/>
  <c r="W1531" i="1" s="1"/>
  <c r="T2181" i="1"/>
  <c r="W2181" i="1" s="1"/>
  <c r="T2077" i="1"/>
  <c r="W2077" i="1" s="1"/>
  <c r="T2928" i="1"/>
  <c r="W2928" i="1" s="1"/>
  <c r="T2831" i="1"/>
  <c r="W2831" i="1" s="1"/>
  <c r="T3519" i="1"/>
  <c r="W3519" i="1" s="1"/>
  <c r="T1395" i="1"/>
  <c r="W1395" i="1" s="1"/>
  <c r="T2500" i="1"/>
  <c r="W2500" i="1" s="1"/>
  <c r="T299" i="1"/>
  <c r="W299" i="1" s="1"/>
  <c r="T261" i="1"/>
  <c r="W261" i="1" s="1"/>
  <c r="T1274" i="1"/>
  <c r="W1274" i="1" s="1"/>
  <c r="T3306" i="1"/>
  <c r="W3306" i="1" s="1"/>
  <c r="T373" i="1"/>
  <c r="W373" i="1" s="1"/>
  <c r="T539" i="1"/>
  <c r="W539" i="1" s="1"/>
  <c r="T39" i="1"/>
  <c r="W39" i="1" s="1"/>
  <c r="T2341" i="1"/>
  <c r="W2341" i="1" s="1"/>
  <c r="T3689" i="1"/>
  <c r="W3689" i="1" s="1"/>
  <c r="T1521" i="1"/>
  <c r="W1521" i="1" s="1"/>
  <c r="T249" i="1"/>
  <c r="W249" i="1" s="1"/>
  <c r="T3152" i="1"/>
  <c r="W3152" i="1" s="1"/>
  <c r="T121" i="1"/>
  <c r="W121" i="1" s="1"/>
  <c r="T1377" i="1"/>
  <c r="W1377" i="1" s="1"/>
  <c r="T1396" i="1"/>
  <c r="W1396" i="1" s="1"/>
  <c r="T90" i="1"/>
  <c r="W90" i="1" s="1"/>
  <c r="T278" i="1"/>
  <c r="W278" i="1" s="1"/>
  <c r="T1280" i="1"/>
  <c r="W1280" i="1" s="1"/>
  <c r="T3511" i="1"/>
  <c r="W3511" i="1" s="1"/>
  <c r="T2501" i="1"/>
  <c r="W2501" i="1" s="1"/>
  <c r="T1355" i="1"/>
  <c r="W1355" i="1" s="1"/>
  <c r="T645" i="1"/>
  <c r="W645" i="1" s="1"/>
  <c r="T536" i="1"/>
  <c r="W536" i="1" s="1"/>
  <c r="T1275" i="1"/>
  <c r="W1275" i="1" s="1"/>
  <c r="T2031" i="1"/>
  <c r="W2031" i="1" s="1"/>
  <c r="T1379" i="1"/>
  <c r="W1379" i="1" s="1"/>
  <c r="T1028" i="1"/>
  <c r="W1028" i="1" s="1"/>
  <c r="T2788" i="1"/>
  <c r="W2788" i="1" s="1"/>
  <c r="T1196" i="1"/>
  <c r="W1196" i="1" s="1"/>
  <c r="T422" i="1"/>
  <c r="W422" i="1" s="1"/>
  <c r="T423" i="1"/>
  <c r="W423" i="1" s="1"/>
  <c r="T424" i="1"/>
  <c r="W424" i="1" s="1"/>
  <c r="T425" i="1"/>
  <c r="W425" i="1" s="1"/>
  <c r="T426" i="1"/>
  <c r="W426" i="1" s="1"/>
  <c r="T427" i="1"/>
  <c r="W427" i="1" s="1"/>
  <c r="T428" i="1"/>
  <c r="W428" i="1" s="1"/>
  <c r="T429" i="1"/>
  <c r="W429" i="1" s="1"/>
  <c r="T430" i="1"/>
  <c r="W430" i="1" s="1"/>
  <c r="T431" i="1"/>
  <c r="W431" i="1" s="1"/>
  <c r="T432" i="1"/>
  <c r="W432" i="1" s="1"/>
  <c r="T433" i="1"/>
  <c r="W433" i="1" s="1"/>
  <c r="T434" i="1"/>
  <c r="W434" i="1" s="1"/>
  <c r="T435" i="1"/>
  <c r="W435" i="1" s="1"/>
  <c r="T436" i="1"/>
  <c r="W436" i="1" s="1"/>
  <c r="T437" i="1"/>
  <c r="W437" i="1" s="1"/>
  <c r="T438" i="1"/>
  <c r="W438" i="1" s="1"/>
  <c r="T439" i="1"/>
  <c r="W439" i="1" s="1"/>
  <c r="T440" i="1"/>
  <c r="W440" i="1" s="1"/>
  <c r="T441" i="1"/>
  <c r="W441" i="1" s="1"/>
  <c r="T442" i="1"/>
  <c r="W442" i="1" s="1"/>
  <c r="T443" i="1"/>
  <c r="W443" i="1" s="1"/>
  <c r="T444" i="1"/>
  <c r="W444" i="1" s="1"/>
  <c r="T445" i="1"/>
  <c r="W445" i="1" s="1"/>
  <c r="T446" i="1"/>
  <c r="W446" i="1" s="1"/>
  <c r="T447" i="1"/>
  <c r="W447" i="1" s="1"/>
  <c r="T448" i="1"/>
  <c r="W448" i="1" s="1"/>
  <c r="T449" i="1"/>
  <c r="W449" i="1" s="1"/>
  <c r="T450" i="1"/>
  <c r="W450" i="1" s="1"/>
  <c r="T451" i="1"/>
  <c r="W451" i="1" s="1"/>
  <c r="T452" i="1"/>
  <c r="W452" i="1" s="1"/>
  <c r="T453" i="1"/>
  <c r="W453" i="1" s="1"/>
  <c r="T454" i="1"/>
  <c r="W454" i="1" s="1"/>
  <c r="T455" i="1"/>
  <c r="W455" i="1" s="1"/>
  <c r="T456" i="1"/>
  <c r="W456" i="1" s="1"/>
  <c r="T457" i="1"/>
  <c r="W457" i="1" s="1"/>
  <c r="T458" i="1"/>
  <c r="W458" i="1" s="1"/>
  <c r="T459" i="1"/>
  <c r="W459" i="1" s="1"/>
  <c r="T460" i="1"/>
  <c r="W460" i="1" s="1"/>
  <c r="T461" i="1"/>
  <c r="W461" i="1" s="1"/>
  <c r="T462" i="1"/>
  <c r="W462" i="1" s="1"/>
  <c r="T463" i="1"/>
  <c r="W463" i="1" s="1"/>
  <c r="T464" i="1"/>
  <c r="W464" i="1" s="1"/>
  <c r="T465" i="1"/>
  <c r="W465" i="1" s="1"/>
  <c r="T466" i="1"/>
  <c r="W466" i="1" s="1"/>
  <c r="T467" i="1"/>
  <c r="W467" i="1" s="1"/>
  <c r="T468" i="1"/>
  <c r="W468" i="1" s="1"/>
  <c r="T469" i="1"/>
  <c r="W469" i="1" s="1"/>
  <c r="T470" i="1"/>
  <c r="W470" i="1" s="1"/>
  <c r="T471" i="1"/>
  <c r="W471" i="1" s="1"/>
  <c r="T472" i="1"/>
  <c r="W472" i="1" s="1"/>
  <c r="T473" i="1"/>
  <c r="W473" i="1" s="1"/>
  <c r="T474" i="1"/>
  <c r="W474" i="1" s="1"/>
  <c r="T475" i="1"/>
  <c r="W475" i="1" s="1"/>
  <c r="T476" i="1"/>
  <c r="W476" i="1" s="1"/>
  <c r="T477" i="1"/>
  <c r="W477" i="1" s="1"/>
  <c r="T478" i="1"/>
  <c r="W478" i="1" s="1"/>
  <c r="T479" i="1"/>
  <c r="W479" i="1" s="1"/>
  <c r="T480" i="1"/>
  <c r="W480" i="1" s="1"/>
  <c r="T481" i="1"/>
  <c r="W481" i="1" s="1"/>
  <c r="T482" i="1"/>
  <c r="W482" i="1" s="1"/>
  <c r="T483" i="1"/>
  <c r="W483" i="1" s="1"/>
  <c r="T484" i="1"/>
  <c r="W484" i="1" s="1"/>
  <c r="T485" i="1"/>
  <c r="W485" i="1" s="1"/>
  <c r="T486" i="1"/>
  <c r="W486" i="1" s="1"/>
  <c r="T487" i="1"/>
  <c r="W487" i="1" s="1"/>
  <c r="T488" i="1"/>
  <c r="W488" i="1" s="1"/>
  <c r="T489" i="1"/>
  <c r="W489" i="1" s="1"/>
  <c r="T490" i="1"/>
  <c r="W490" i="1" s="1"/>
  <c r="T491" i="1"/>
  <c r="W491" i="1" s="1"/>
  <c r="T492" i="1"/>
  <c r="W492" i="1" s="1"/>
  <c r="T493" i="1"/>
  <c r="W493" i="1" s="1"/>
  <c r="T494" i="1"/>
  <c r="W494" i="1" s="1"/>
  <c r="T495" i="1"/>
  <c r="W495" i="1" s="1"/>
  <c r="T496" i="1"/>
  <c r="W496" i="1" s="1"/>
  <c r="T497" i="1"/>
  <c r="W497" i="1" s="1"/>
  <c r="T498" i="1"/>
  <c r="W498" i="1" s="1"/>
  <c r="T499" i="1"/>
  <c r="W499" i="1" s="1"/>
  <c r="T500" i="1"/>
  <c r="W500" i="1" s="1"/>
  <c r="T501" i="1"/>
  <c r="W501" i="1" s="1"/>
  <c r="T502" i="1"/>
  <c r="W502" i="1" s="1"/>
  <c r="T503" i="1"/>
  <c r="W503" i="1" s="1"/>
  <c r="T504" i="1"/>
  <c r="W504" i="1" s="1"/>
  <c r="T505" i="1"/>
  <c r="W505" i="1" s="1"/>
  <c r="T506" i="1"/>
  <c r="W506" i="1" s="1"/>
  <c r="T507" i="1"/>
  <c r="W507" i="1" s="1"/>
  <c r="T508" i="1"/>
  <c r="W508" i="1" s="1"/>
  <c r="T509" i="1"/>
  <c r="W509" i="1" s="1"/>
  <c r="T510" i="1"/>
  <c r="W510" i="1" s="1"/>
  <c r="T511" i="1"/>
  <c r="W511" i="1" s="1"/>
  <c r="T512" i="1"/>
  <c r="W512" i="1" s="1"/>
  <c r="T513" i="1"/>
  <c r="W513" i="1" s="1"/>
  <c r="T514" i="1"/>
  <c r="W514" i="1" s="1"/>
  <c r="T515" i="1"/>
  <c r="W515" i="1" s="1"/>
  <c r="T516" i="1"/>
  <c r="W516" i="1" s="1"/>
  <c r="T517" i="1"/>
  <c r="W517" i="1" s="1"/>
  <c r="T518" i="1"/>
  <c r="W518" i="1" s="1"/>
  <c r="T519" i="1"/>
  <c r="W519" i="1" s="1"/>
  <c r="T520" i="1"/>
  <c r="W520" i="1" s="1"/>
  <c r="T521" i="1"/>
  <c r="W521" i="1" s="1"/>
  <c r="T3182" i="1"/>
  <c r="W3182" i="1" s="1"/>
  <c r="T3627" i="1"/>
  <c r="W3627" i="1" s="1"/>
  <c r="T3331" i="1"/>
  <c r="W3331" i="1" s="1"/>
  <c r="T2985" i="1"/>
  <c r="W2985" i="1" s="1"/>
  <c r="T3432" i="1"/>
  <c r="W3432" i="1" s="1"/>
  <c r="T1924" i="1"/>
  <c r="W1924" i="1" s="1"/>
  <c r="T2808" i="1"/>
  <c r="W2808" i="1" s="1"/>
  <c r="T3781" i="1"/>
  <c r="W3781" i="1" s="1"/>
  <c r="T2666" i="1"/>
  <c r="W2666" i="1" s="1"/>
  <c r="T3756" i="1"/>
  <c r="W3756" i="1" s="1"/>
  <c r="T2670" i="1"/>
  <c r="W2670" i="1" s="1"/>
  <c r="T3678" i="1"/>
  <c r="W3678" i="1" s="1"/>
  <c r="T3409" i="1"/>
  <c r="W3409" i="1" s="1"/>
  <c r="T3420" i="1"/>
  <c r="W3420" i="1" s="1"/>
  <c r="T3019" i="1"/>
  <c r="W3019" i="1" s="1"/>
  <c r="T3726" i="1"/>
  <c r="W3726" i="1" s="1"/>
  <c r="T2790" i="1"/>
  <c r="W2790" i="1" s="1"/>
  <c r="T3034" i="1"/>
  <c r="W3034" i="1" s="1"/>
  <c r="T3412" i="1"/>
  <c r="W3412" i="1" s="1"/>
  <c r="T3503" i="1"/>
  <c r="W3503" i="1" s="1"/>
  <c r="T542" i="1"/>
  <c r="W542" i="1" s="1"/>
  <c r="T543" i="1"/>
  <c r="W543" i="1" s="1"/>
  <c r="T544" i="1"/>
  <c r="W544" i="1" s="1"/>
  <c r="T545" i="1"/>
  <c r="W545" i="1" s="1"/>
  <c r="T546" i="1"/>
  <c r="W546" i="1" s="1"/>
  <c r="T547" i="1"/>
  <c r="W547" i="1" s="1"/>
  <c r="T548" i="1"/>
  <c r="W548" i="1" s="1"/>
  <c r="T549" i="1"/>
  <c r="W549" i="1" s="1"/>
  <c r="T550" i="1"/>
  <c r="W550" i="1" s="1"/>
  <c r="T551" i="1"/>
  <c r="W551" i="1" s="1"/>
  <c r="T552" i="1"/>
  <c r="W552" i="1" s="1"/>
  <c r="T553" i="1"/>
  <c r="W553" i="1" s="1"/>
  <c r="T554" i="1"/>
  <c r="W554" i="1" s="1"/>
  <c r="T555" i="1"/>
  <c r="W555" i="1" s="1"/>
  <c r="T556" i="1"/>
  <c r="W556" i="1" s="1"/>
  <c r="T557" i="1"/>
  <c r="W557" i="1" s="1"/>
  <c r="T558" i="1"/>
  <c r="W558" i="1" s="1"/>
  <c r="T559" i="1"/>
  <c r="W559" i="1" s="1"/>
  <c r="T560" i="1"/>
  <c r="W560" i="1" s="1"/>
  <c r="T561" i="1"/>
  <c r="W561" i="1" s="1"/>
  <c r="T562" i="1"/>
  <c r="W562" i="1" s="1"/>
  <c r="T563" i="1"/>
  <c r="W563" i="1" s="1"/>
  <c r="T564" i="1"/>
  <c r="W564" i="1" s="1"/>
  <c r="T565" i="1"/>
  <c r="W565" i="1" s="1"/>
  <c r="T566" i="1"/>
  <c r="W566" i="1" s="1"/>
  <c r="T567" i="1"/>
  <c r="W567" i="1" s="1"/>
  <c r="T568" i="1"/>
  <c r="W568" i="1" s="1"/>
  <c r="T569" i="1"/>
  <c r="W569" i="1" s="1"/>
  <c r="T570" i="1"/>
  <c r="W570" i="1" s="1"/>
  <c r="T571" i="1"/>
  <c r="W571" i="1" s="1"/>
  <c r="T572" i="1"/>
  <c r="W572" i="1" s="1"/>
  <c r="T573" i="1"/>
  <c r="W573" i="1" s="1"/>
  <c r="T574" i="1"/>
  <c r="W574" i="1" s="1"/>
  <c r="T575" i="1"/>
  <c r="W575" i="1" s="1"/>
  <c r="T576" i="1"/>
  <c r="W576" i="1" s="1"/>
  <c r="T577" i="1"/>
  <c r="W577" i="1" s="1"/>
  <c r="T578" i="1"/>
  <c r="W578" i="1" s="1"/>
  <c r="T579" i="1"/>
  <c r="W579" i="1" s="1"/>
  <c r="T580" i="1"/>
  <c r="W580" i="1" s="1"/>
  <c r="T581" i="1"/>
  <c r="W581" i="1" s="1"/>
  <c r="T582" i="1"/>
  <c r="W582" i="1" s="1"/>
  <c r="T583" i="1"/>
  <c r="W583" i="1" s="1"/>
  <c r="T584" i="1"/>
  <c r="W584" i="1" s="1"/>
  <c r="T585" i="1"/>
  <c r="W585" i="1" s="1"/>
  <c r="T586" i="1"/>
  <c r="W586" i="1" s="1"/>
  <c r="T587" i="1"/>
  <c r="W587" i="1" s="1"/>
  <c r="T588" i="1"/>
  <c r="W588" i="1" s="1"/>
  <c r="T589" i="1"/>
  <c r="W589" i="1" s="1"/>
  <c r="T590" i="1"/>
  <c r="W590" i="1" s="1"/>
  <c r="T591" i="1"/>
  <c r="W591" i="1" s="1"/>
  <c r="T592" i="1"/>
  <c r="W592" i="1" s="1"/>
  <c r="T593" i="1"/>
  <c r="W593" i="1" s="1"/>
  <c r="T594" i="1"/>
  <c r="W594" i="1" s="1"/>
  <c r="T595" i="1"/>
  <c r="W595" i="1" s="1"/>
  <c r="T596" i="1"/>
  <c r="W596" i="1" s="1"/>
  <c r="T597" i="1"/>
  <c r="W597" i="1" s="1"/>
  <c r="T598" i="1"/>
  <c r="W598" i="1" s="1"/>
  <c r="T599" i="1"/>
  <c r="W599" i="1" s="1"/>
  <c r="T600" i="1"/>
  <c r="W600" i="1" s="1"/>
  <c r="T601" i="1"/>
  <c r="W601" i="1" s="1"/>
  <c r="T602" i="1"/>
  <c r="W602" i="1" s="1"/>
  <c r="T603" i="1"/>
  <c r="W603" i="1" s="1"/>
  <c r="T604" i="1"/>
  <c r="W604" i="1" s="1"/>
  <c r="T605" i="1"/>
  <c r="W605" i="1" s="1"/>
  <c r="T606" i="1"/>
  <c r="W606" i="1" s="1"/>
  <c r="T607" i="1"/>
  <c r="W607" i="1" s="1"/>
  <c r="T608" i="1"/>
  <c r="W608" i="1" s="1"/>
  <c r="T609" i="1"/>
  <c r="W609" i="1" s="1"/>
  <c r="T610" i="1"/>
  <c r="W610" i="1" s="1"/>
  <c r="T611" i="1"/>
  <c r="W611" i="1" s="1"/>
  <c r="T612" i="1"/>
  <c r="W612" i="1" s="1"/>
  <c r="T613" i="1"/>
  <c r="W613" i="1" s="1"/>
  <c r="T614" i="1"/>
  <c r="W614" i="1" s="1"/>
  <c r="T615" i="1"/>
  <c r="W615" i="1" s="1"/>
  <c r="T616" i="1"/>
  <c r="W616" i="1" s="1"/>
  <c r="T617" i="1"/>
  <c r="W617" i="1" s="1"/>
  <c r="T618" i="1"/>
  <c r="W618" i="1" s="1"/>
  <c r="T619" i="1"/>
  <c r="W619" i="1" s="1"/>
  <c r="T620" i="1"/>
  <c r="W620" i="1" s="1"/>
  <c r="T621" i="1"/>
  <c r="W621" i="1" s="1"/>
  <c r="T622" i="1"/>
  <c r="W622" i="1" s="1"/>
  <c r="T623" i="1"/>
  <c r="W623" i="1" s="1"/>
  <c r="T624" i="1"/>
  <c r="W624" i="1" s="1"/>
  <c r="T625" i="1"/>
  <c r="W625" i="1" s="1"/>
  <c r="T626" i="1"/>
  <c r="W626" i="1" s="1"/>
  <c r="T627" i="1"/>
  <c r="W627" i="1" s="1"/>
  <c r="T628" i="1"/>
  <c r="W628" i="1" s="1"/>
  <c r="T629" i="1"/>
  <c r="W629" i="1" s="1"/>
  <c r="T630" i="1"/>
  <c r="W630" i="1" s="1"/>
  <c r="T631" i="1"/>
  <c r="W631" i="1" s="1"/>
  <c r="T632" i="1"/>
  <c r="W632" i="1" s="1"/>
  <c r="T633" i="1"/>
  <c r="W633" i="1" s="1"/>
  <c r="T634" i="1"/>
  <c r="W634" i="1" s="1"/>
  <c r="T635" i="1"/>
  <c r="W635" i="1" s="1"/>
  <c r="T636" i="1"/>
  <c r="W636" i="1" s="1"/>
  <c r="T637" i="1"/>
  <c r="W637" i="1" s="1"/>
  <c r="T638" i="1"/>
  <c r="W638" i="1" s="1"/>
  <c r="T639" i="1"/>
  <c r="W639" i="1" s="1"/>
  <c r="T640" i="1"/>
  <c r="W640" i="1" s="1"/>
  <c r="T641" i="1"/>
  <c r="W641" i="1" s="1"/>
  <c r="T3686" i="1"/>
  <c r="W3686" i="1" s="1"/>
  <c r="T2825" i="1"/>
  <c r="W2825" i="1" s="1"/>
  <c r="T2827" i="1"/>
  <c r="W2827" i="1" s="1"/>
  <c r="T2473" i="1"/>
  <c r="W2473" i="1" s="1"/>
  <c r="T2022" i="1"/>
  <c r="W2022" i="1" s="1"/>
  <c r="T3541" i="1"/>
  <c r="W3541" i="1" s="1"/>
  <c r="T1854" i="1"/>
  <c r="W1854" i="1" s="1"/>
  <c r="T3302" i="1"/>
  <c r="W3302" i="1" s="1"/>
  <c r="T2012" i="1"/>
  <c r="W2012" i="1" s="1"/>
  <c r="T1966" i="1"/>
  <c r="W1966" i="1" s="1"/>
  <c r="T2070" i="1"/>
  <c r="W2070" i="1" s="1"/>
  <c r="T2116" i="1"/>
  <c r="W2116" i="1" s="1"/>
  <c r="T3675" i="1"/>
  <c r="W3675" i="1" s="1"/>
  <c r="T2826" i="1"/>
  <c r="W2826" i="1" s="1"/>
  <c r="T2720" i="1"/>
  <c r="W2720" i="1" s="1"/>
  <c r="T2270" i="1"/>
  <c r="W2270" i="1" s="1"/>
  <c r="T3305" i="1"/>
  <c r="W3305" i="1" s="1"/>
  <c r="T3222" i="1"/>
  <c r="W3222" i="1" s="1"/>
  <c r="T2789" i="1"/>
  <c r="W2789" i="1" s="1"/>
  <c r="T2926" i="1"/>
  <c r="W2926" i="1" s="1"/>
  <c r="T662" i="1"/>
  <c r="W662" i="1" s="1"/>
  <c r="T663" i="1"/>
  <c r="W663" i="1" s="1"/>
  <c r="T664" i="1"/>
  <c r="W664" i="1" s="1"/>
  <c r="T665" i="1"/>
  <c r="W665" i="1" s="1"/>
  <c r="T666" i="1"/>
  <c r="W666" i="1" s="1"/>
  <c r="T667" i="1"/>
  <c r="W667" i="1" s="1"/>
  <c r="T668" i="1"/>
  <c r="W668" i="1" s="1"/>
  <c r="T669" i="1"/>
  <c r="W669" i="1" s="1"/>
  <c r="T670" i="1"/>
  <c r="W670" i="1" s="1"/>
  <c r="T671" i="1"/>
  <c r="W671" i="1" s="1"/>
  <c r="T672" i="1"/>
  <c r="W672" i="1" s="1"/>
  <c r="T673" i="1"/>
  <c r="W673" i="1" s="1"/>
  <c r="T674" i="1"/>
  <c r="W674" i="1" s="1"/>
  <c r="T675" i="1"/>
  <c r="W675" i="1" s="1"/>
  <c r="T676" i="1"/>
  <c r="W676" i="1" s="1"/>
  <c r="T677" i="1"/>
  <c r="W677" i="1" s="1"/>
  <c r="T678" i="1"/>
  <c r="W678" i="1" s="1"/>
  <c r="T679" i="1"/>
  <c r="W679" i="1" s="1"/>
  <c r="T680" i="1"/>
  <c r="W680" i="1" s="1"/>
  <c r="T681" i="1"/>
  <c r="W681" i="1" s="1"/>
  <c r="T682" i="1"/>
  <c r="W682" i="1" s="1"/>
  <c r="T683" i="1"/>
  <c r="W683" i="1" s="1"/>
  <c r="T684" i="1"/>
  <c r="W684" i="1" s="1"/>
  <c r="T685" i="1"/>
  <c r="W685" i="1" s="1"/>
  <c r="T686" i="1"/>
  <c r="W686" i="1" s="1"/>
  <c r="T687" i="1"/>
  <c r="W687" i="1" s="1"/>
  <c r="T688" i="1"/>
  <c r="W688" i="1" s="1"/>
  <c r="T689" i="1"/>
  <c r="W689" i="1" s="1"/>
  <c r="T690" i="1"/>
  <c r="W690" i="1" s="1"/>
  <c r="T691" i="1"/>
  <c r="W691" i="1" s="1"/>
  <c r="T692" i="1"/>
  <c r="W692" i="1" s="1"/>
  <c r="T693" i="1"/>
  <c r="W693" i="1" s="1"/>
  <c r="T694" i="1"/>
  <c r="W694" i="1" s="1"/>
  <c r="T695" i="1"/>
  <c r="W695" i="1" s="1"/>
  <c r="T696" i="1"/>
  <c r="W696" i="1" s="1"/>
  <c r="T697" i="1"/>
  <c r="W697" i="1" s="1"/>
  <c r="T698" i="1"/>
  <c r="W698" i="1" s="1"/>
  <c r="T699" i="1"/>
  <c r="W699" i="1" s="1"/>
  <c r="T700" i="1"/>
  <c r="W700" i="1" s="1"/>
  <c r="T701" i="1"/>
  <c r="W701" i="1" s="1"/>
  <c r="T702" i="1"/>
  <c r="W702" i="1" s="1"/>
  <c r="T703" i="1"/>
  <c r="W703" i="1" s="1"/>
  <c r="T704" i="1"/>
  <c r="W704" i="1" s="1"/>
  <c r="T705" i="1"/>
  <c r="W705" i="1" s="1"/>
  <c r="T706" i="1"/>
  <c r="W706" i="1" s="1"/>
  <c r="T707" i="1"/>
  <c r="W707" i="1" s="1"/>
  <c r="T708" i="1"/>
  <c r="W708" i="1" s="1"/>
  <c r="T709" i="1"/>
  <c r="W709" i="1" s="1"/>
  <c r="T710" i="1"/>
  <c r="W710" i="1" s="1"/>
  <c r="T711" i="1"/>
  <c r="W711" i="1" s="1"/>
  <c r="T712" i="1"/>
  <c r="W712" i="1" s="1"/>
  <c r="T713" i="1"/>
  <c r="W713" i="1" s="1"/>
  <c r="T714" i="1"/>
  <c r="W714" i="1" s="1"/>
  <c r="T715" i="1"/>
  <c r="W715" i="1" s="1"/>
  <c r="T716" i="1"/>
  <c r="W716" i="1" s="1"/>
  <c r="T717" i="1"/>
  <c r="W717" i="1" s="1"/>
  <c r="T718" i="1"/>
  <c r="W718" i="1" s="1"/>
  <c r="T719" i="1"/>
  <c r="W719" i="1" s="1"/>
  <c r="T720" i="1"/>
  <c r="W720" i="1" s="1"/>
  <c r="T721" i="1"/>
  <c r="W721" i="1" s="1"/>
  <c r="T316" i="1"/>
  <c r="W316" i="1" s="1"/>
  <c r="T1747" i="1"/>
  <c r="W1747" i="1" s="1"/>
  <c r="T361" i="1"/>
  <c r="W361" i="1" s="1"/>
  <c r="T2799" i="1"/>
  <c r="W2799" i="1" s="1"/>
  <c r="T112" i="1"/>
  <c r="W112" i="1" s="1"/>
  <c r="T3186" i="1"/>
  <c r="W3186" i="1" s="1"/>
  <c r="T859" i="1"/>
  <c r="W859" i="1" s="1"/>
  <c r="T802" i="1"/>
  <c r="W802" i="1" s="1"/>
  <c r="T248" i="1"/>
  <c r="W248" i="1" s="1"/>
  <c r="T652" i="1"/>
  <c r="W652" i="1" s="1"/>
  <c r="T295" i="1"/>
  <c r="W295" i="1" s="1"/>
  <c r="T305" i="1"/>
  <c r="W305" i="1" s="1"/>
  <c r="T1256" i="1"/>
  <c r="W1256" i="1" s="1"/>
  <c r="T1356" i="1"/>
  <c r="W1356" i="1" s="1"/>
  <c r="T2481" i="1"/>
  <c r="W2481" i="1" s="1"/>
  <c r="T2099" i="1"/>
  <c r="W2099" i="1" s="1"/>
  <c r="T1304" i="1"/>
  <c r="W1304" i="1" s="1"/>
  <c r="T1392" i="1"/>
  <c r="W1392" i="1" s="1"/>
  <c r="T2094" i="1"/>
  <c r="W2094" i="1" s="1"/>
  <c r="T1845" i="1"/>
  <c r="W1845" i="1" s="1"/>
  <c r="T2714" i="1"/>
  <c r="W2714" i="1" s="1"/>
  <c r="T1200" i="1"/>
  <c r="W1200" i="1" s="1"/>
  <c r="T1403" i="1"/>
  <c r="W1403" i="1" s="1"/>
  <c r="T372" i="1"/>
  <c r="W372" i="1" s="1"/>
  <c r="T793" i="1"/>
  <c r="W793" i="1" s="1"/>
  <c r="T1031" i="1"/>
  <c r="W1031" i="1" s="1"/>
  <c r="T739" i="1"/>
  <c r="W739" i="1" s="1"/>
  <c r="T2187" i="1"/>
  <c r="W2187" i="1" s="1"/>
  <c r="T1853" i="1"/>
  <c r="W1853" i="1" s="1"/>
  <c r="T3762" i="1"/>
  <c r="W3762" i="1" s="1"/>
  <c r="T823" i="1"/>
  <c r="W823" i="1" s="1"/>
  <c r="T120" i="1"/>
  <c r="W120" i="1" s="1"/>
  <c r="T3620" i="1"/>
  <c r="W3620" i="1" s="1"/>
  <c r="T2222" i="1"/>
  <c r="W2222" i="1" s="1"/>
  <c r="T804" i="1"/>
  <c r="W804" i="1" s="1"/>
  <c r="T1187" i="1"/>
  <c r="W1187" i="1" s="1"/>
  <c r="T75" i="1"/>
  <c r="W75" i="1" s="1"/>
  <c r="T798" i="1"/>
  <c r="W798" i="1" s="1"/>
  <c r="T42" i="1"/>
  <c r="W42" i="1" s="1"/>
  <c r="T1652" i="1"/>
  <c r="W1652" i="1" s="1"/>
  <c r="T762" i="1"/>
  <c r="W762" i="1" s="1"/>
  <c r="T763" i="1"/>
  <c r="W763" i="1" s="1"/>
  <c r="T764" i="1"/>
  <c r="W764" i="1" s="1"/>
  <c r="T765" i="1"/>
  <c r="W765" i="1" s="1"/>
  <c r="T766" i="1"/>
  <c r="W766" i="1" s="1"/>
  <c r="T767" i="1"/>
  <c r="W767" i="1" s="1"/>
  <c r="T768" i="1"/>
  <c r="W768" i="1" s="1"/>
  <c r="T769" i="1"/>
  <c r="W769" i="1" s="1"/>
  <c r="T770" i="1"/>
  <c r="W770" i="1" s="1"/>
  <c r="T771" i="1"/>
  <c r="W771" i="1" s="1"/>
  <c r="T772" i="1"/>
  <c r="W772" i="1" s="1"/>
  <c r="T773" i="1"/>
  <c r="W773" i="1" s="1"/>
  <c r="T774" i="1"/>
  <c r="W774" i="1" s="1"/>
  <c r="T775" i="1"/>
  <c r="W775" i="1" s="1"/>
  <c r="T776" i="1"/>
  <c r="W776" i="1" s="1"/>
  <c r="T777" i="1"/>
  <c r="W777" i="1" s="1"/>
  <c r="T778" i="1"/>
  <c r="W778" i="1" s="1"/>
  <c r="T779" i="1"/>
  <c r="W779" i="1" s="1"/>
  <c r="T780" i="1"/>
  <c r="W780" i="1" s="1"/>
  <c r="T781" i="1"/>
  <c r="W781" i="1" s="1"/>
  <c r="T87" i="1"/>
  <c r="W87" i="1" s="1"/>
  <c r="T1203" i="1"/>
  <c r="W1203" i="1" s="1"/>
  <c r="T657" i="1"/>
  <c r="W657" i="1" s="1"/>
  <c r="T368" i="1"/>
  <c r="W368" i="1" s="1"/>
  <c r="T1397" i="1"/>
  <c r="W1397" i="1" s="1"/>
  <c r="T826" i="1"/>
  <c r="W826" i="1" s="1"/>
  <c r="T365" i="1"/>
  <c r="W365" i="1" s="1"/>
  <c r="T1287" i="1"/>
  <c r="W1287" i="1" s="1"/>
  <c r="T418" i="1"/>
  <c r="W418" i="1" s="1"/>
  <c r="T814" i="1"/>
  <c r="W814" i="1" s="1"/>
  <c r="T812" i="1"/>
  <c r="W812" i="1" s="1"/>
  <c r="T1291" i="1"/>
  <c r="W1291" i="1" s="1"/>
  <c r="T1290" i="1"/>
  <c r="W1290" i="1" s="1"/>
  <c r="T1216" i="1"/>
  <c r="W1216" i="1" s="1"/>
  <c r="T250" i="1"/>
  <c r="W250" i="1" s="1"/>
  <c r="T352" i="1"/>
  <c r="W352" i="1" s="1"/>
  <c r="T1263" i="1"/>
  <c r="W1263" i="1" s="1"/>
  <c r="T377" i="1"/>
  <c r="W377" i="1" s="1"/>
  <c r="T1979" i="1"/>
  <c r="W1979" i="1" s="1"/>
  <c r="T376" i="1"/>
  <c r="W376" i="1" s="1"/>
  <c r="T1945" i="1"/>
  <c r="W1945" i="1" s="1"/>
  <c r="T113" i="1"/>
  <c r="W113" i="1" s="1"/>
  <c r="T660" i="1"/>
  <c r="W660" i="1" s="1"/>
  <c r="T98" i="1"/>
  <c r="W98" i="1" s="1"/>
  <c r="T245" i="1"/>
  <c r="W245" i="1" s="1"/>
  <c r="T110" i="1"/>
  <c r="W110" i="1" s="1"/>
  <c r="T259" i="1"/>
  <c r="W259" i="1" s="1"/>
  <c r="T3810" i="1"/>
  <c r="W3810" i="1" s="1"/>
  <c r="T2121" i="1"/>
  <c r="W2121" i="1" s="1"/>
  <c r="T1372" i="1"/>
  <c r="W1372" i="1" s="1"/>
  <c r="T661" i="1"/>
  <c r="W661" i="1" s="1"/>
  <c r="T1217" i="1"/>
  <c r="W1217" i="1" s="1"/>
  <c r="T815" i="1"/>
  <c r="W815" i="1" s="1"/>
  <c r="T537" i="1"/>
  <c r="W537" i="1" s="1"/>
  <c r="T104" i="1"/>
  <c r="W104" i="1" s="1"/>
  <c r="T2040" i="1"/>
  <c r="W2040" i="1" s="1"/>
  <c r="T857" i="1"/>
  <c r="W857" i="1" s="1"/>
  <c r="T323" i="1"/>
  <c r="W323" i="1" s="1"/>
  <c r="T658" i="1"/>
  <c r="W658" i="1" s="1"/>
  <c r="T1368" i="1"/>
  <c r="W1368" i="1" s="1"/>
  <c r="T1607" i="1"/>
  <c r="W1607" i="1" s="1"/>
  <c r="T2464" i="1"/>
  <c r="W2464" i="1" s="1"/>
  <c r="T740" i="1"/>
  <c r="W740" i="1" s="1"/>
  <c r="T2293" i="1"/>
  <c r="W2293" i="1" s="1"/>
  <c r="T18" i="1"/>
  <c r="W18" i="1" s="1"/>
  <c r="T753" i="1"/>
  <c r="W753" i="1" s="1"/>
  <c r="T357" i="1"/>
  <c r="W357" i="1" s="1"/>
  <c r="T326" i="1"/>
  <c r="W326" i="1" s="1"/>
  <c r="T528" i="1"/>
  <c r="W528" i="1" s="1"/>
  <c r="T3461" i="1"/>
  <c r="W3461" i="1" s="1"/>
  <c r="T848" i="1"/>
  <c r="W848" i="1" s="1"/>
  <c r="T375" i="1"/>
  <c r="W375" i="1" s="1"/>
  <c r="T302" i="1"/>
  <c r="W302" i="1" s="1"/>
  <c r="T1474" i="1"/>
  <c r="W1474" i="1" s="1"/>
  <c r="T1208" i="1"/>
  <c r="W1208" i="1" s="1"/>
  <c r="T388" i="1"/>
  <c r="W388" i="1" s="1"/>
  <c r="T1269" i="1"/>
  <c r="W1269" i="1" s="1"/>
  <c r="T1507" i="1"/>
  <c r="W1507" i="1" s="1"/>
  <c r="T311" i="1"/>
  <c r="W311" i="1" s="1"/>
  <c r="T731" i="1"/>
  <c r="W731" i="1" s="1"/>
  <c r="T3586" i="1"/>
  <c r="W3586" i="1" s="1"/>
  <c r="T2055" i="1"/>
  <c r="W2055" i="1" s="1"/>
  <c r="T1272" i="1"/>
  <c r="W1272" i="1" s="1"/>
  <c r="T3707" i="1"/>
  <c r="W3707" i="1" s="1"/>
  <c r="T2033" i="1"/>
  <c r="W2033" i="1" s="1"/>
  <c r="T3565" i="1"/>
  <c r="W3565" i="1" s="1"/>
  <c r="T1405" i="1"/>
  <c r="W1405" i="1" s="1"/>
  <c r="T2722" i="1"/>
  <c r="W2722" i="1" s="1"/>
  <c r="T2340" i="1"/>
  <c r="W2340" i="1" s="1"/>
  <c r="T2278" i="1"/>
  <c r="W2278" i="1" s="1"/>
  <c r="T3369" i="1"/>
  <c r="W3369" i="1" s="1"/>
  <c r="T3491" i="1"/>
  <c r="W3491" i="1" s="1"/>
  <c r="T3659" i="1"/>
  <c r="W3659" i="1" s="1"/>
  <c r="T2227" i="1"/>
  <c r="W2227" i="1" s="1"/>
  <c r="T3712" i="1"/>
  <c r="W3712" i="1" s="1"/>
  <c r="T3513" i="1"/>
  <c r="W3513" i="1" s="1"/>
  <c r="T3589" i="1"/>
  <c r="W3589" i="1" s="1"/>
  <c r="T3048" i="1"/>
  <c r="W3048" i="1" s="1"/>
  <c r="T2342" i="1"/>
  <c r="W2342" i="1" s="1"/>
  <c r="T2550" i="1"/>
  <c r="W2550" i="1" s="1"/>
  <c r="T862" i="1"/>
  <c r="W862" i="1" s="1"/>
  <c r="T863" i="1"/>
  <c r="W863" i="1" s="1"/>
  <c r="T864" i="1"/>
  <c r="W864" i="1" s="1"/>
  <c r="T865" i="1"/>
  <c r="W865" i="1" s="1"/>
  <c r="T866" i="1"/>
  <c r="W866" i="1" s="1"/>
  <c r="T867" i="1"/>
  <c r="W867" i="1" s="1"/>
  <c r="T868" i="1"/>
  <c r="W868" i="1" s="1"/>
  <c r="T869" i="1"/>
  <c r="W869" i="1" s="1"/>
  <c r="T870" i="1"/>
  <c r="W870" i="1" s="1"/>
  <c r="T871" i="1"/>
  <c r="W871" i="1" s="1"/>
  <c r="T872" i="1"/>
  <c r="W872" i="1" s="1"/>
  <c r="T873" i="1"/>
  <c r="W873" i="1" s="1"/>
  <c r="T874" i="1"/>
  <c r="W874" i="1" s="1"/>
  <c r="T875" i="1"/>
  <c r="W875" i="1" s="1"/>
  <c r="T876" i="1"/>
  <c r="W876" i="1" s="1"/>
  <c r="T877" i="1"/>
  <c r="W877" i="1" s="1"/>
  <c r="T878" i="1"/>
  <c r="W878" i="1" s="1"/>
  <c r="T879" i="1"/>
  <c r="W879" i="1" s="1"/>
  <c r="T880" i="1"/>
  <c r="W880" i="1" s="1"/>
  <c r="T881" i="1"/>
  <c r="W881" i="1" s="1"/>
  <c r="T882" i="1"/>
  <c r="W882" i="1" s="1"/>
  <c r="T883" i="1"/>
  <c r="W883" i="1" s="1"/>
  <c r="T884" i="1"/>
  <c r="W884" i="1" s="1"/>
  <c r="T885" i="1"/>
  <c r="W885" i="1" s="1"/>
  <c r="T886" i="1"/>
  <c r="W886" i="1" s="1"/>
  <c r="T887" i="1"/>
  <c r="W887" i="1" s="1"/>
  <c r="T888" i="1"/>
  <c r="W888" i="1" s="1"/>
  <c r="T889" i="1"/>
  <c r="W889" i="1" s="1"/>
  <c r="T890" i="1"/>
  <c r="W890" i="1" s="1"/>
  <c r="T891" i="1"/>
  <c r="W891" i="1" s="1"/>
  <c r="T892" i="1"/>
  <c r="W892" i="1" s="1"/>
  <c r="T893" i="1"/>
  <c r="W893" i="1" s="1"/>
  <c r="T894" i="1"/>
  <c r="W894" i="1" s="1"/>
  <c r="T895" i="1"/>
  <c r="W895" i="1" s="1"/>
  <c r="T896" i="1"/>
  <c r="W896" i="1" s="1"/>
  <c r="T897" i="1"/>
  <c r="W897" i="1" s="1"/>
  <c r="T898" i="1"/>
  <c r="W898" i="1" s="1"/>
  <c r="T899" i="1"/>
  <c r="W899" i="1" s="1"/>
  <c r="T900" i="1"/>
  <c r="W900" i="1" s="1"/>
  <c r="T901" i="1"/>
  <c r="W901" i="1" s="1"/>
  <c r="T902" i="1"/>
  <c r="W902" i="1" s="1"/>
  <c r="T903" i="1"/>
  <c r="W903" i="1" s="1"/>
  <c r="T904" i="1"/>
  <c r="W904" i="1" s="1"/>
  <c r="T905" i="1"/>
  <c r="W905" i="1" s="1"/>
  <c r="T906" i="1"/>
  <c r="W906" i="1" s="1"/>
  <c r="T907" i="1"/>
  <c r="W907" i="1" s="1"/>
  <c r="T908" i="1"/>
  <c r="W908" i="1" s="1"/>
  <c r="T909" i="1"/>
  <c r="W909" i="1" s="1"/>
  <c r="T910" i="1"/>
  <c r="W910" i="1" s="1"/>
  <c r="T911" i="1"/>
  <c r="W911" i="1" s="1"/>
  <c r="T912" i="1"/>
  <c r="W912" i="1" s="1"/>
  <c r="T913" i="1"/>
  <c r="W913" i="1" s="1"/>
  <c r="T914" i="1"/>
  <c r="W914" i="1" s="1"/>
  <c r="T915" i="1"/>
  <c r="W915" i="1" s="1"/>
  <c r="T916" i="1"/>
  <c r="W916" i="1" s="1"/>
  <c r="T917" i="1"/>
  <c r="W917" i="1" s="1"/>
  <c r="T918" i="1"/>
  <c r="W918" i="1" s="1"/>
  <c r="T919" i="1"/>
  <c r="W919" i="1" s="1"/>
  <c r="T920" i="1"/>
  <c r="W920" i="1" s="1"/>
  <c r="T921" i="1"/>
  <c r="W921" i="1" s="1"/>
  <c r="T922" i="1"/>
  <c r="W922" i="1" s="1"/>
  <c r="T923" i="1"/>
  <c r="W923" i="1" s="1"/>
  <c r="T924" i="1"/>
  <c r="W924" i="1" s="1"/>
  <c r="T925" i="1"/>
  <c r="W925" i="1" s="1"/>
  <c r="T926" i="1"/>
  <c r="W926" i="1" s="1"/>
  <c r="T927" i="1"/>
  <c r="W927" i="1" s="1"/>
  <c r="T928" i="1"/>
  <c r="W928" i="1" s="1"/>
  <c r="T929" i="1"/>
  <c r="W929" i="1" s="1"/>
  <c r="T930" i="1"/>
  <c r="W930" i="1" s="1"/>
  <c r="T931" i="1"/>
  <c r="W931" i="1" s="1"/>
  <c r="T932" i="1"/>
  <c r="W932" i="1" s="1"/>
  <c r="T933" i="1"/>
  <c r="W933" i="1" s="1"/>
  <c r="T934" i="1"/>
  <c r="W934" i="1" s="1"/>
  <c r="T935" i="1"/>
  <c r="W935" i="1" s="1"/>
  <c r="T936" i="1"/>
  <c r="W936" i="1" s="1"/>
  <c r="T937" i="1"/>
  <c r="W937" i="1" s="1"/>
  <c r="T938" i="1"/>
  <c r="W938" i="1" s="1"/>
  <c r="T939" i="1"/>
  <c r="W939" i="1" s="1"/>
  <c r="T940" i="1"/>
  <c r="W940" i="1" s="1"/>
  <c r="T941" i="1"/>
  <c r="W941" i="1" s="1"/>
  <c r="T942" i="1"/>
  <c r="W942" i="1" s="1"/>
  <c r="T943" i="1"/>
  <c r="W943" i="1" s="1"/>
  <c r="T944" i="1"/>
  <c r="W944" i="1" s="1"/>
  <c r="T945" i="1"/>
  <c r="W945" i="1" s="1"/>
  <c r="T946" i="1"/>
  <c r="W946" i="1" s="1"/>
  <c r="T947" i="1"/>
  <c r="W947" i="1" s="1"/>
  <c r="T948" i="1"/>
  <c r="W948" i="1" s="1"/>
  <c r="T949" i="1"/>
  <c r="W949" i="1" s="1"/>
  <c r="T950" i="1"/>
  <c r="W950" i="1" s="1"/>
  <c r="T951" i="1"/>
  <c r="W951" i="1" s="1"/>
  <c r="T952" i="1"/>
  <c r="W952" i="1" s="1"/>
  <c r="T953" i="1"/>
  <c r="W953" i="1" s="1"/>
  <c r="T954" i="1"/>
  <c r="W954" i="1" s="1"/>
  <c r="T955" i="1"/>
  <c r="W955" i="1" s="1"/>
  <c r="T956" i="1"/>
  <c r="W956" i="1" s="1"/>
  <c r="T957" i="1"/>
  <c r="W957" i="1" s="1"/>
  <c r="T958" i="1"/>
  <c r="W958" i="1" s="1"/>
  <c r="T959" i="1"/>
  <c r="W959" i="1" s="1"/>
  <c r="T960" i="1"/>
  <c r="W960" i="1" s="1"/>
  <c r="T961" i="1"/>
  <c r="W961" i="1" s="1"/>
  <c r="T962" i="1"/>
  <c r="W962" i="1" s="1"/>
  <c r="T963" i="1"/>
  <c r="W963" i="1" s="1"/>
  <c r="T964" i="1"/>
  <c r="W964" i="1" s="1"/>
  <c r="T965" i="1"/>
  <c r="W965" i="1" s="1"/>
  <c r="T966" i="1"/>
  <c r="W966" i="1" s="1"/>
  <c r="T967" i="1"/>
  <c r="W967" i="1" s="1"/>
  <c r="T968" i="1"/>
  <c r="W968" i="1" s="1"/>
  <c r="T969" i="1"/>
  <c r="W969" i="1" s="1"/>
  <c r="T970" i="1"/>
  <c r="W970" i="1" s="1"/>
  <c r="T971" i="1"/>
  <c r="W971" i="1" s="1"/>
  <c r="T972" i="1"/>
  <c r="W972" i="1" s="1"/>
  <c r="T973" i="1"/>
  <c r="W973" i="1" s="1"/>
  <c r="T974" i="1"/>
  <c r="W974" i="1" s="1"/>
  <c r="T975" i="1"/>
  <c r="W975" i="1" s="1"/>
  <c r="T976" i="1"/>
  <c r="W976" i="1" s="1"/>
  <c r="T977" i="1"/>
  <c r="W977" i="1" s="1"/>
  <c r="T978" i="1"/>
  <c r="W978" i="1" s="1"/>
  <c r="T979" i="1"/>
  <c r="W979" i="1" s="1"/>
  <c r="T980" i="1"/>
  <c r="W980" i="1" s="1"/>
  <c r="T981" i="1"/>
  <c r="W981" i="1" s="1"/>
  <c r="T982" i="1"/>
  <c r="W982" i="1" s="1"/>
  <c r="T983" i="1"/>
  <c r="W983" i="1" s="1"/>
  <c r="T984" i="1"/>
  <c r="W984" i="1" s="1"/>
  <c r="T985" i="1"/>
  <c r="W985" i="1" s="1"/>
  <c r="T986" i="1"/>
  <c r="W986" i="1" s="1"/>
  <c r="T987" i="1"/>
  <c r="W987" i="1" s="1"/>
  <c r="T988" i="1"/>
  <c r="W988" i="1" s="1"/>
  <c r="T989" i="1"/>
  <c r="W989" i="1" s="1"/>
  <c r="T990" i="1"/>
  <c r="W990" i="1" s="1"/>
  <c r="T991" i="1"/>
  <c r="W991" i="1" s="1"/>
  <c r="T992" i="1"/>
  <c r="W992" i="1" s="1"/>
  <c r="T993" i="1"/>
  <c r="W993" i="1" s="1"/>
  <c r="T994" i="1"/>
  <c r="W994" i="1" s="1"/>
  <c r="T995" i="1"/>
  <c r="W995" i="1" s="1"/>
  <c r="T996" i="1"/>
  <c r="W996" i="1" s="1"/>
  <c r="T997" i="1"/>
  <c r="W997" i="1" s="1"/>
  <c r="T998" i="1"/>
  <c r="W998" i="1" s="1"/>
  <c r="T999" i="1"/>
  <c r="W999" i="1" s="1"/>
  <c r="T1000" i="1"/>
  <c r="W1000" i="1" s="1"/>
  <c r="T1001" i="1"/>
  <c r="W1001" i="1" s="1"/>
  <c r="T1002" i="1"/>
  <c r="W1002" i="1" s="1"/>
  <c r="T1003" i="1"/>
  <c r="W1003" i="1" s="1"/>
  <c r="T1004" i="1"/>
  <c r="W1004" i="1" s="1"/>
  <c r="T1005" i="1"/>
  <c r="W1005" i="1" s="1"/>
  <c r="T1006" i="1"/>
  <c r="W1006" i="1" s="1"/>
  <c r="T1007" i="1"/>
  <c r="W1007" i="1" s="1"/>
  <c r="T1008" i="1"/>
  <c r="W1008" i="1" s="1"/>
  <c r="T1009" i="1"/>
  <c r="W1009" i="1" s="1"/>
  <c r="T1010" i="1"/>
  <c r="W1010" i="1" s="1"/>
  <c r="T1011" i="1"/>
  <c r="W1011" i="1" s="1"/>
  <c r="T1012" i="1"/>
  <c r="W1012" i="1" s="1"/>
  <c r="T1013" i="1"/>
  <c r="W1013" i="1" s="1"/>
  <c r="T1014" i="1"/>
  <c r="W1014" i="1" s="1"/>
  <c r="T1015" i="1"/>
  <c r="W1015" i="1" s="1"/>
  <c r="T1016" i="1"/>
  <c r="W1016" i="1" s="1"/>
  <c r="T1017" i="1"/>
  <c r="W1017" i="1" s="1"/>
  <c r="T1018" i="1"/>
  <c r="W1018" i="1" s="1"/>
  <c r="T1019" i="1"/>
  <c r="W1019" i="1" s="1"/>
  <c r="T1020" i="1"/>
  <c r="W1020" i="1" s="1"/>
  <c r="T1021" i="1"/>
  <c r="W1021" i="1" s="1"/>
  <c r="T2546" i="1"/>
  <c r="W2546" i="1" s="1"/>
  <c r="T3021" i="1"/>
  <c r="W3021" i="1" s="1"/>
  <c r="T2497" i="1"/>
  <c r="W2497" i="1" s="1"/>
  <c r="T2625" i="1"/>
  <c r="W2625" i="1" s="1"/>
  <c r="T3250" i="1"/>
  <c r="W3250" i="1" s="1"/>
  <c r="T2274" i="1"/>
  <c r="W2274" i="1" s="1"/>
  <c r="T3326" i="1"/>
  <c r="W3326" i="1" s="1"/>
  <c r="T2032" i="1"/>
  <c r="W2032" i="1" s="1"/>
  <c r="T3783" i="1"/>
  <c r="W3783" i="1" s="1"/>
  <c r="T2266" i="1"/>
  <c r="W2266" i="1" s="1"/>
  <c r="T3591" i="1"/>
  <c r="W3591" i="1" s="1"/>
  <c r="T3213" i="1"/>
  <c r="W3213" i="1" s="1"/>
  <c r="T3480" i="1"/>
  <c r="W3480" i="1" s="1"/>
  <c r="T3690" i="1"/>
  <c r="W3690" i="1" s="1"/>
  <c r="T3529" i="1"/>
  <c r="W3529" i="1" s="1"/>
  <c r="T2211" i="1"/>
  <c r="W2211" i="1" s="1"/>
  <c r="T803" i="1"/>
  <c r="W803" i="1" s="1"/>
  <c r="T2530" i="1"/>
  <c r="W2530" i="1" s="1"/>
  <c r="T3308" i="1"/>
  <c r="W3308" i="1" s="1"/>
  <c r="T3701" i="1"/>
  <c r="W3701" i="1" s="1"/>
  <c r="T1042" i="1"/>
  <c r="W1042" i="1" s="1"/>
  <c r="T1043" i="1"/>
  <c r="W1043" i="1" s="1"/>
  <c r="T1044" i="1"/>
  <c r="W1044" i="1" s="1"/>
  <c r="T1045" i="1"/>
  <c r="W1045" i="1" s="1"/>
  <c r="T1046" i="1"/>
  <c r="W1046" i="1" s="1"/>
  <c r="T1047" i="1"/>
  <c r="W1047" i="1" s="1"/>
  <c r="T1048" i="1"/>
  <c r="W1048" i="1" s="1"/>
  <c r="T1049" i="1"/>
  <c r="W1049" i="1" s="1"/>
  <c r="T1050" i="1"/>
  <c r="W1050" i="1" s="1"/>
  <c r="T1051" i="1"/>
  <c r="W1051" i="1" s="1"/>
  <c r="T1052" i="1"/>
  <c r="W1052" i="1" s="1"/>
  <c r="T1053" i="1"/>
  <c r="W1053" i="1" s="1"/>
  <c r="T1054" i="1"/>
  <c r="W1054" i="1" s="1"/>
  <c r="T1055" i="1"/>
  <c r="W1055" i="1" s="1"/>
  <c r="T1056" i="1"/>
  <c r="W1056" i="1" s="1"/>
  <c r="T1057" i="1"/>
  <c r="W1057" i="1" s="1"/>
  <c r="T1058" i="1"/>
  <c r="W1058" i="1" s="1"/>
  <c r="T1059" i="1"/>
  <c r="W1059" i="1" s="1"/>
  <c r="T1060" i="1"/>
  <c r="W1060" i="1" s="1"/>
  <c r="T1061" i="1"/>
  <c r="W1061" i="1" s="1"/>
  <c r="T1062" i="1"/>
  <c r="W1062" i="1" s="1"/>
  <c r="T1063" i="1"/>
  <c r="W1063" i="1" s="1"/>
  <c r="T1064" i="1"/>
  <c r="W1064" i="1" s="1"/>
  <c r="T1065" i="1"/>
  <c r="W1065" i="1" s="1"/>
  <c r="T1066" i="1"/>
  <c r="W1066" i="1" s="1"/>
  <c r="T1067" i="1"/>
  <c r="W1067" i="1" s="1"/>
  <c r="T1068" i="1"/>
  <c r="W1068" i="1" s="1"/>
  <c r="T1069" i="1"/>
  <c r="W1069" i="1" s="1"/>
  <c r="T1070" i="1"/>
  <c r="W1070" i="1" s="1"/>
  <c r="T1071" i="1"/>
  <c r="W1071" i="1" s="1"/>
  <c r="T1072" i="1"/>
  <c r="W1072" i="1" s="1"/>
  <c r="T1073" i="1"/>
  <c r="W1073" i="1" s="1"/>
  <c r="T1074" i="1"/>
  <c r="W1074" i="1" s="1"/>
  <c r="T1075" i="1"/>
  <c r="W1075" i="1" s="1"/>
  <c r="T1076" i="1"/>
  <c r="W1076" i="1" s="1"/>
  <c r="T1077" i="1"/>
  <c r="W1077" i="1" s="1"/>
  <c r="T1078" i="1"/>
  <c r="W1078" i="1" s="1"/>
  <c r="T1079" i="1"/>
  <c r="W1079" i="1" s="1"/>
  <c r="T1080" i="1"/>
  <c r="W1080" i="1" s="1"/>
  <c r="T1081" i="1"/>
  <c r="W1081" i="1" s="1"/>
  <c r="T1082" i="1"/>
  <c r="W1082" i="1" s="1"/>
  <c r="T1083" i="1"/>
  <c r="W1083" i="1" s="1"/>
  <c r="T1084" i="1"/>
  <c r="W1084" i="1" s="1"/>
  <c r="T1085" i="1"/>
  <c r="W1085" i="1" s="1"/>
  <c r="T1086" i="1"/>
  <c r="W1086" i="1" s="1"/>
  <c r="T1087" i="1"/>
  <c r="W1087" i="1" s="1"/>
  <c r="T1088" i="1"/>
  <c r="W1088" i="1" s="1"/>
  <c r="T1089" i="1"/>
  <c r="W1089" i="1" s="1"/>
  <c r="T1090" i="1"/>
  <c r="W1090" i="1" s="1"/>
  <c r="T1091" i="1"/>
  <c r="W1091" i="1" s="1"/>
  <c r="T1092" i="1"/>
  <c r="W1092" i="1" s="1"/>
  <c r="T1093" i="1"/>
  <c r="W1093" i="1" s="1"/>
  <c r="T1094" i="1"/>
  <c r="W1094" i="1" s="1"/>
  <c r="T1095" i="1"/>
  <c r="W1095" i="1" s="1"/>
  <c r="T1096" i="1"/>
  <c r="W1096" i="1" s="1"/>
  <c r="T1097" i="1"/>
  <c r="W1097" i="1" s="1"/>
  <c r="T1098" i="1"/>
  <c r="W1098" i="1" s="1"/>
  <c r="T1099" i="1"/>
  <c r="W1099" i="1" s="1"/>
  <c r="T1100" i="1"/>
  <c r="W1100" i="1" s="1"/>
  <c r="T1101" i="1"/>
  <c r="W1101" i="1" s="1"/>
  <c r="T1102" i="1"/>
  <c r="W1102" i="1" s="1"/>
  <c r="T1103" i="1"/>
  <c r="W1103" i="1" s="1"/>
  <c r="T1104" i="1"/>
  <c r="W1104" i="1" s="1"/>
  <c r="T1105" i="1"/>
  <c r="W1105" i="1" s="1"/>
  <c r="T1106" i="1"/>
  <c r="W1106" i="1" s="1"/>
  <c r="T1107" i="1"/>
  <c r="W1107" i="1" s="1"/>
  <c r="T1108" i="1"/>
  <c r="W1108" i="1" s="1"/>
  <c r="T1109" i="1"/>
  <c r="W1109" i="1" s="1"/>
  <c r="T1110" i="1"/>
  <c r="W1110" i="1" s="1"/>
  <c r="T1111" i="1"/>
  <c r="W1111" i="1" s="1"/>
  <c r="T1112" i="1"/>
  <c r="W1112" i="1" s="1"/>
  <c r="T1113" i="1"/>
  <c r="W1113" i="1" s="1"/>
  <c r="T1114" i="1"/>
  <c r="W1114" i="1" s="1"/>
  <c r="T1115" i="1"/>
  <c r="W1115" i="1" s="1"/>
  <c r="T1116" i="1"/>
  <c r="W1116" i="1" s="1"/>
  <c r="T1117" i="1"/>
  <c r="W1117" i="1" s="1"/>
  <c r="T1118" i="1"/>
  <c r="W1118" i="1" s="1"/>
  <c r="T1119" i="1"/>
  <c r="W1119" i="1" s="1"/>
  <c r="T1120" i="1"/>
  <c r="W1120" i="1" s="1"/>
  <c r="T1121" i="1"/>
  <c r="W1121" i="1" s="1"/>
  <c r="T1122" i="1"/>
  <c r="W1122" i="1" s="1"/>
  <c r="T1123" i="1"/>
  <c r="W1123" i="1" s="1"/>
  <c r="T1124" i="1"/>
  <c r="W1124" i="1" s="1"/>
  <c r="T1125" i="1"/>
  <c r="W1125" i="1" s="1"/>
  <c r="T1126" i="1"/>
  <c r="W1126" i="1" s="1"/>
  <c r="T1127" i="1"/>
  <c r="W1127" i="1" s="1"/>
  <c r="T1128" i="1"/>
  <c r="W1128" i="1" s="1"/>
  <c r="T1129" i="1"/>
  <c r="W1129" i="1" s="1"/>
  <c r="T1130" i="1"/>
  <c r="W1130" i="1" s="1"/>
  <c r="T1131" i="1"/>
  <c r="W1131" i="1" s="1"/>
  <c r="T1132" i="1"/>
  <c r="W1132" i="1" s="1"/>
  <c r="T1133" i="1"/>
  <c r="W1133" i="1" s="1"/>
  <c r="T1134" i="1"/>
  <c r="W1134" i="1" s="1"/>
  <c r="T1135" i="1"/>
  <c r="W1135" i="1" s="1"/>
  <c r="T1136" i="1"/>
  <c r="W1136" i="1" s="1"/>
  <c r="T1137" i="1"/>
  <c r="W1137" i="1" s="1"/>
  <c r="T1138" i="1"/>
  <c r="W1138" i="1" s="1"/>
  <c r="T1139" i="1"/>
  <c r="W1139" i="1" s="1"/>
  <c r="T1140" i="1"/>
  <c r="W1140" i="1" s="1"/>
  <c r="T1141" i="1"/>
  <c r="W1141" i="1" s="1"/>
  <c r="T1142" i="1"/>
  <c r="W1142" i="1" s="1"/>
  <c r="T1143" i="1"/>
  <c r="W1143" i="1" s="1"/>
  <c r="T1144" i="1"/>
  <c r="W1144" i="1" s="1"/>
  <c r="T1145" i="1"/>
  <c r="W1145" i="1" s="1"/>
  <c r="T1146" i="1"/>
  <c r="W1146" i="1" s="1"/>
  <c r="T1147" i="1"/>
  <c r="W1147" i="1" s="1"/>
  <c r="T1148" i="1"/>
  <c r="W1148" i="1" s="1"/>
  <c r="T1149" i="1"/>
  <c r="W1149" i="1" s="1"/>
  <c r="T1150" i="1"/>
  <c r="W1150" i="1" s="1"/>
  <c r="T1151" i="1"/>
  <c r="W1151" i="1" s="1"/>
  <c r="T1152" i="1"/>
  <c r="W1152" i="1" s="1"/>
  <c r="T1153" i="1"/>
  <c r="W1153" i="1" s="1"/>
  <c r="T1154" i="1"/>
  <c r="W1154" i="1" s="1"/>
  <c r="T1155" i="1"/>
  <c r="W1155" i="1" s="1"/>
  <c r="T1156" i="1"/>
  <c r="W1156" i="1" s="1"/>
  <c r="T1157" i="1"/>
  <c r="W1157" i="1" s="1"/>
  <c r="T1158" i="1"/>
  <c r="W1158" i="1" s="1"/>
  <c r="T1159" i="1"/>
  <c r="W1159" i="1" s="1"/>
  <c r="T1160" i="1"/>
  <c r="W1160" i="1" s="1"/>
  <c r="T1161" i="1"/>
  <c r="W1161" i="1" s="1"/>
  <c r="T1162" i="1"/>
  <c r="W1162" i="1" s="1"/>
  <c r="T1163" i="1"/>
  <c r="W1163" i="1" s="1"/>
  <c r="T1164" i="1"/>
  <c r="W1164" i="1" s="1"/>
  <c r="T1165" i="1"/>
  <c r="W1165" i="1" s="1"/>
  <c r="T1166" i="1"/>
  <c r="W1166" i="1" s="1"/>
  <c r="T1167" i="1"/>
  <c r="W1167" i="1" s="1"/>
  <c r="T1168" i="1"/>
  <c r="W1168" i="1" s="1"/>
  <c r="T1169" i="1"/>
  <c r="W1169" i="1" s="1"/>
  <c r="T1170" i="1"/>
  <c r="W1170" i="1" s="1"/>
  <c r="T1171" i="1"/>
  <c r="W1171" i="1" s="1"/>
  <c r="T1172" i="1"/>
  <c r="W1172" i="1" s="1"/>
  <c r="T1173" i="1"/>
  <c r="W1173" i="1" s="1"/>
  <c r="T1174" i="1"/>
  <c r="W1174" i="1" s="1"/>
  <c r="T1175" i="1"/>
  <c r="W1175" i="1" s="1"/>
  <c r="T1176" i="1"/>
  <c r="W1176" i="1" s="1"/>
  <c r="T1177" i="1"/>
  <c r="W1177" i="1" s="1"/>
  <c r="T1178" i="1"/>
  <c r="W1178" i="1" s="1"/>
  <c r="T1179" i="1"/>
  <c r="W1179" i="1" s="1"/>
  <c r="T1180" i="1"/>
  <c r="W1180" i="1" s="1"/>
  <c r="T1181" i="1"/>
  <c r="W1181" i="1" s="1"/>
  <c r="T1182" i="1"/>
  <c r="W1182" i="1" s="1"/>
  <c r="T1183" i="1"/>
  <c r="W1183" i="1" s="1"/>
  <c r="T1184" i="1"/>
  <c r="W1184" i="1" s="1"/>
  <c r="T1185" i="1"/>
  <c r="W1185" i="1" s="1"/>
  <c r="T3768" i="1"/>
  <c r="W3768" i="1" s="1"/>
  <c r="T2554" i="1"/>
  <c r="W2554" i="1" s="1"/>
  <c r="T2536" i="1"/>
  <c r="W2536" i="1" s="1"/>
  <c r="T2496" i="1"/>
  <c r="W2496" i="1" s="1"/>
  <c r="T3727" i="1"/>
  <c r="W3727" i="1" s="1"/>
  <c r="T3499" i="1"/>
  <c r="W3499" i="1" s="1"/>
  <c r="T1931" i="1"/>
  <c r="W1931" i="1" s="1"/>
  <c r="T3310" i="1"/>
  <c r="W3310" i="1" s="1"/>
  <c r="T3776" i="1"/>
  <c r="W3776" i="1" s="1"/>
  <c r="T3293" i="1"/>
  <c r="W3293" i="1" s="1"/>
  <c r="T2330" i="1"/>
  <c r="W2330" i="1" s="1"/>
  <c r="T3161" i="1"/>
  <c r="W3161" i="1" s="1"/>
  <c r="T3215" i="1"/>
  <c r="W3215" i="1" s="1"/>
  <c r="T3459" i="1"/>
  <c r="W3459" i="1" s="1"/>
  <c r="T3225" i="1"/>
  <c r="W3225" i="1" s="1"/>
  <c r="T2713" i="1"/>
  <c r="W2713" i="1" s="1"/>
  <c r="T2457" i="1"/>
  <c r="W2457" i="1" s="1"/>
  <c r="T3506" i="1"/>
  <c r="W3506" i="1" s="1"/>
  <c r="T2639" i="1"/>
  <c r="W2639" i="1" s="1"/>
  <c r="T2541" i="1"/>
  <c r="W2541" i="1" s="1"/>
  <c r="T3158" i="1"/>
  <c r="W3158" i="1" s="1"/>
  <c r="T2608" i="1"/>
  <c r="W2608" i="1" s="1"/>
  <c r="T3826" i="1"/>
  <c r="W3826" i="1" s="1"/>
  <c r="T3332" i="1"/>
  <c r="W3332" i="1" s="1"/>
  <c r="T3320" i="1"/>
  <c r="W3320" i="1" s="1"/>
  <c r="T3813" i="1"/>
  <c r="W3813" i="1" s="1"/>
  <c r="T2556" i="1"/>
  <c r="W2556" i="1" s="1"/>
  <c r="T3482" i="1"/>
  <c r="W3482" i="1" s="1"/>
  <c r="T3183" i="1"/>
  <c r="W3183" i="1" s="1"/>
  <c r="T3759" i="1"/>
  <c r="W3759" i="1" s="1"/>
  <c r="T2489" i="1"/>
  <c r="W2489" i="1" s="1"/>
  <c r="T1536" i="1"/>
  <c r="W1536" i="1" s="1"/>
  <c r="T2991" i="1"/>
  <c r="W2991" i="1" s="1"/>
  <c r="T3504" i="1"/>
  <c r="W3504" i="1" s="1"/>
  <c r="T3030" i="1"/>
  <c r="W3030" i="1" s="1"/>
  <c r="T3614" i="1"/>
  <c r="W3614" i="1" s="1"/>
  <c r="T2927" i="1"/>
  <c r="W2927" i="1" s="1"/>
  <c r="T3682" i="1"/>
  <c r="W3682" i="1" s="1"/>
  <c r="T3334" i="1"/>
  <c r="W3334" i="1" s="1"/>
  <c r="T3653" i="1"/>
  <c r="W3653" i="1" s="1"/>
  <c r="T1226" i="1"/>
  <c r="W1226" i="1" s="1"/>
  <c r="T1227" i="1"/>
  <c r="W1227" i="1" s="1"/>
  <c r="T1228" i="1"/>
  <c r="W1228" i="1" s="1"/>
  <c r="T1229" i="1"/>
  <c r="W1229" i="1" s="1"/>
  <c r="T1230" i="1"/>
  <c r="W1230" i="1" s="1"/>
  <c r="T1231" i="1"/>
  <c r="W1231" i="1" s="1"/>
  <c r="T1232" i="1"/>
  <c r="W1232" i="1" s="1"/>
  <c r="T1233" i="1"/>
  <c r="W1233" i="1" s="1"/>
  <c r="T1234" i="1"/>
  <c r="W1234" i="1" s="1"/>
  <c r="T1235" i="1"/>
  <c r="W1235" i="1" s="1"/>
  <c r="T1236" i="1"/>
  <c r="W1236" i="1" s="1"/>
  <c r="T1237" i="1"/>
  <c r="W1237" i="1" s="1"/>
  <c r="T1238" i="1"/>
  <c r="W1238" i="1" s="1"/>
  <c r="T1239" i="1"/>
  <c r="W1239" i="1" s="1"/>
  <c r="T1240" i="1"/>
  <c r="W1240" i="1" s="1"/>
  <c r="T1241" i="1"/>
  <c r="W1241" i="1" s="1"/>
  <c r="T1242" i="1"/>
  <c r="W1242" i="1" s="1"/>
  <c r="T1243" i="1"/>
  <c r="W1243" i="1" s="1"/>
  <c r="T1244" i="1"/>
  <c r="W1244" i="1" s="1"/>
  <c r="T1245" i="1"/>
  <c r="W1245" i="1" s="1"/>
  <c r="T1026" i="1"/>
  <c r="W1026" i="1" s="1"/>
  <c r="T1615" i="1"/>
  <c r="W1615" i="1" s="1"/>
  <c r="T287" i="1"/>
  <c r="W287" i="1" s="1"/>
  <c r="T1033" i="1"/>
  <c r="W1033" i="1" s="1"/>
  <c r="T1606" i="1"/>
  <c r="W1606" i="1" s="1"/>
  <c r="T522" i="1"/>
  <c r="W522" i="1" s="1"/>
  <c r="T1897" i="1"/>
  <c r="W1897" i="1" s="1"/>
  <c r="T254" i="1"/>
  <c r="W254" i="1" s="1"/>
  <c r="T1281" i="1"/>
  <c r="W1281" i="1" s="1"/>
  <c r="T1935" i="1"/>
  <c r="W1935" i="1" s="1"/>
  <c r="T50" i="1"/>
  <c r="W50" i="1" s="1"/>
  <c r="T1305" i="1"/>
  <c r="W1305" i="1" s="1"/>
  <c r="T320" i="1"/>
  <c r="W320" i="1" s="1"/>
  <c r="T72" i="1"/>
  <c r="W72" i="1" s="1"/>
  <c r="T1257" i="1"/>
  <c r="W1257" i="1" s="1"/>
  <c r="T1604" i="1"/>
  <c r="W1604" i="1" s="1"/>
  <c r="T1390" i="1"/>
  <c r="W1390" i="1" s="1"/>
  <c r="T1375" i="1"/>
  <c r="W1375" i="1" s="1"/>
  <c r="T1381" i="1"/>
  <c r="W1381" i="1" s="1"/>
  <c r="T1404" i="1"/>
  <c r="W1404" i="1" s="1"/>
  <c r="T1284" i="1"/>
  <c r="W1284" i="1" s="1"/>
  <c r="T46" i="1"/>
  <c r="W46" i="1" s="1"/>
  <c r="T1369" i="1"/>
  <c r="W1369" i="1" s="1"/>
  <c r="T1221" i="1"/>
  <c r="W1221" i="1" s="1"/>
  <c r="T1265" i="1"/>
  <c r="W1265" i="1" s="1"/>
  <c r="T3354" i="1"/>
  <c r="W3354" i="1" s="1"/>
  <c r="T330" i="1"/>
  <c r="W330" i="1" s="1"/>
  <c r="T1294" i="1"/>
  <c r="W1294" i="1" s="1"/>
  <c r="T23" i="1"/>
  <c r="W23" i="1" s="1"/>
  <c r="T1932" i="1"/>
  <c r="W1932" i="1" s="1"/>
  <c r="T656" i="1"/>
  <c r="W656" i="1" s="1"/>
  <c r="T1247" i="1"/>
  <c r="W1247" i="1" s="1"/>
  <c r="T3" i="1"/>
  <c r="W3" i="1" s="1"/>
  <c r="T659" i="1"/>
  <c r="W659" i="1" s="1"/>
  <c r="T1641" i="1"/>
  <c r="W1641" i="1" s="1"/>
  <c r="T1400" i="1"/>
  <c r="W1400" i="1" s="1"/>
  <c r="T53" i="1"/>
  <c r="W53" i="1" s="1"/>
  <c r="T1248" i="1"/>
  <c r="W1248" i="1" s="1"/>
  <c r="T1348" i="1"/>
  <c r="W1348" i="1" s="1"/>
  <c r="T843" i="1"/>
  <c r="W843" i="1" s="1"/>
  <c r="T3729" i="1"/>
  <c r="W3729" i="1" s="1"/>
  <c r="T2709" i="1"/>
  <c r="W2709" i="1" s="1"/>
  <c r="T2254" i="1"/>
  <c r="W2254" i="1" s="1"/>
  <c r="T2492" i="1"/>
  <c r="W2492" i="1" s="1"/>
  <c r="T3538" i="1"/>
  <c r="W3538" i="1" s="1"/>
  <c r="T3723" i="1"/>
  <c r="W3723" i="1" s="1"/>
  <c r="T2449" i="1"/>
  <c r="W2449" i="1" s="1"/>
  <c r="T2311" i="1"/>
  <c r="W2311" i="1" s="1"/>
  <c r="T3004" i="1"/>
  <c r="W3004" i="1" s="1"/>
  <c r="T3153" i="1"/>
  <c r="W3153" i="1" s="1"/>
  <c r="T3029" i="1"/>
  <c r="W3029" i="1" s="1"/>
  <c r="T2796" i="1"/>
  <c r="W2796" i="1" s="1"/>
  <c r="T3316" i="1"/>
  <c r="W3316" i="1" s="1"/>
  <c r="T3388" i="1"/>
  <c r="W3388" i="1" s="1"/>
  <c r="T3377" i="1"/>
  <c r="W3377" i="1" s="1"/>
  <c r="T2730" i="1"/>
  <c r="W2730" i="1" s="1"/>
  <c r="T3422" i="1"/>
  <c r="W3422" i="1" s="1"/>
  <c r="T2817" i="1"/>
  <c r="W2817" i="1" s="1"/>
  <c r="T3672" i="1"/>
  <c r="W3672" i="1" s="1"/>
  <c r="T3546" i="1"/>
  <c r="W3546" i="1" s="1"/>
  <c r="T1306" i="1"/>
  <c r="W1306" i="1" s="1"/>
  <c r="T1307" i="1"/>
  <c r="W1307" i="1" s="1"/>
  <c r="T1308" i="1"/>
  <c r="W1308" i="1" s="1"/>
  <c r="T1309" i="1"/>
  <c r="W1309" i="1" s="1"/>
  <c r="T1310" i="1"/>
  <c r="W1310" i="1" s="1"/>
  <c r="T1311" i="1"/>
  <c r="W1311" i="1" s="1"/>
  <c r="T1312" i="1"/>
  <c r="W1312" i="1" s="1"/>
  <c r="T1313" i="1"/>
  <c r="W1313" i="1" s="1"/>
  <c r="T1314" i="1"/>
  <c r="W1314" i="1" s="1"/>
  <c r="T1315" i="1"/>
  <c r="W1315" i="1" s="1"/>
  <c r="T1316" i="1"/>
  <c r="W1316" i="1" s="1"/>
  <c r="T1317" i="1"/>
  <c r="W1317" i="1" s="1"/>
  <c r="T1318" i="1"/>
  <c r="W1318" i="1" s="1"/>
  <c r="T1319" i="1"/>
  <c r="W1319" i="1" s="1"/>
  <c r="T1320" i="1"/>
  <c r="W1320" i="1" s="1"/>
  <c r="T1321" i="1"/>
  <c r="W1321" i="1" s="1"/>
  <c r="T1322" i="1"/>
  <c r="W1322" i="1" s="1"/>
  <c r="T1323" i="1"/>
  <c r="W1323" i="1" s="1"/>
  <c r="T1324" i="1"/>
  <c r="W1324" i="1" s="1"/>
  <c r="T1325" i="1"/>
  <c r="W1325" i="1" s="1"/>
  <c r="T1326" i="1"/>
  <c r="W1326" i="1" s="1"/>
  <c r="T1327" i="1"/>
  <c r="W1327" i="1" s="1"/>
  <c r="T1328" i="1"/>
  <c r="W1328" i="1" s="1"/>
  <c r="T1329" i="1"/>
  <c r="W1329" i="1" s="1"/>
  <c r="T1330" i="1"/>
  <c r="W1330" i="1" s="1"/>
  <c r="T1331" i="1"/>
  <c r="W1331" i="1" s="1"/>
  <c r="T1332" i="1"/>
  <c r="W1332" i="1" s="1"/>
  <c r="T1333" i="1"/>
  <c r="W1333" i="1" s="1"/>
  <c r="T1334" i="1"/>
  <c r="W1334" i="1" s="1"/>
  <c r="T1335" i="1"/>
  <c r="W1335" i="1" s="1"/>
  <c r="T1336" i="1"/>
  <c r="W1336" i="1" s="1"/>
  <c r="T1337" i="1"/>
  <c r="W1337" i="1" s="1"/>
  <c r="T1338" i="1"/>
  <c r="W1338" i="1" s="1"/>
  <c r="T1339" i="1"/>
  <c r="W1339" i="1" s="1"/>
  <c r="T1340" i="1"/>
  <c r="W1340" i="1" s="1"/>
  <c r="T1341" i="1"/>
  <c r="W1341" i="1" s="1"/>
  <c r="T1342" i="1"/>
  <c r="W1342" i="1" s="1"/>
  <c r="T1343" i="1"/>
  <c r="W1343" i="1" s="1"/>
  <c r="T1344" i="1"/>
  <c r="W1344" i="1" s="1"/>
  <c r="T1345" i="1"/>
  <c r="W1345" i="1" s="1"/>
  <c r="T3490" i="1"/>
  <c r="W3490" i="1" s="1"/>
  <c r="T1670" i="1"/>
  <c r="W1670" i="1" s="1"/>
  <c r="T1207" i="1"/>
  <c r="W1207" i="1" s="1"/>
  <c r="T2257" i="1"/>
  <c r="W2257" i="1" s="1"/>
  <c r="T2163" i="1"/>
  <c r="W2163" i="1" s="1"/>
  <c r="T3179" i="1"/>
  <c r="W3179" i="1" s="1"/>
  <c r="T3227" i="1"/>
  <c r="W3227" i="1" s="1"/>
  <c r="T3270" i="1"/>
  <c r="W3270" i="1" s="1"/>
  <c r="T2828" i="1"/>
  <c r="W2828" i="1" s="1"/>
  <c r="T832" i="1"/>
  <c r="W832" i="1" s="1"/>
  <c r="T3455" i="1"/>
  <c r="W3455" i="1" s="1"/>
  <c r="T786" i="1"/>
  <c r="W786" i="1" s="1"/>
  <c r="T1212" i="1"/>
  <c r="W1212" i="1" s="1"/>
  <c r="T829" i="1"/>
  <c r="W829" i="1" s="1"/>
  <c r="T109" i="1"/>
  <c r="W109" i="1" s="1"/>
  <c r="T100" i="1"/>
  <c r="W100" i="1" s="1"/>
  <c r="T643" i="1"/>
  <c r="W643" i="1" s="1"/>
  <c r="T1634" i="1"/>
  <c r="W1634" i="1" s="1"/>
  <c r="T1251" i="1"/>
  <c r="W1251" i="1" s="1"/>
  <c r="T3279" i="1"/>
  <c r="W3279" i="1" s="1"/>
  <c r="T2109" i="1"/>
  <c r="W2109" i="1" s="1"/>
  <c r="T2273" i="1"/>
  <c r="W2273" i="1" s="1"/>
  <c r="T2057" i="1"/>
  <c r="W2057" i="1" s="1"/>
  <c r="T3050" i="1"/>
  <c r="W3050" i="1" s="1"/>
  <c r="T2626" i="1"/>
  <c r="W2626" i="1" s="1"/>
  <c r="T1469" i="1"/>
  <c r="W1469" i="1" s="1"/>
  <c r="T1285" i="1"/>
  <c r="W1285" i="1" s="1"/>
  <c r="T2479" i="1"/>
  <c r="W2479" i="1" s="1"/>
  <c r="T527" i="1"/>
  <c r="W527" i="1" s="1"/>
  <c r="T3719" i="1"/>
  <c r="W3719" i="1" s="1"/>
  <c r="T3321" i="1"/>
  <c r="W3321" i="1" s="1"/>
  <c r="T3751" i="1"/>
  <c r="W3751" i="1" s="1"/>
  <c r="T3681" i="1"/>
  <c r="W3681" i="1" s="1"/>
  <c r="T3775" i="1"/>
  <c r="W3775" i="1" s="1"/>
  <c r="T3550" i="1"/>
  <c r="W3550" i="1" s="1"/>
  <c r="T2553" i="1"/>
  <c r="W2553" i="1" s="1"/>
  <c r="T2617" i="1"/>
  <c r="W2617" i="1" s="1"/>
  <c r="T3715" i="1"/>
  <c r="W3715" i="1" s="1"/>
  <c r="T1034" i="1"/>
  <c r="W1034" i="1" s="1"/>
  <c r="T3722" i="1"/>
  <c r="W3722" i="1" s="1"/>
  <c r="T2712" i="1"/>
  <c r="W2712" i="1" s="1"/>
  <c r="T3341" i="1"/>
  <c r="W3341" i="1" s="1"/>
  <c r="T2798" i="1"/>
  <c r="W2798" i="1" s="1"/>
  <c r="T2545" i="1"/>
  <c r="W2545" i="1" s="1"/>
  <c r="T3617" i="1"/>
  <c r="W3617" i="1" s="1"/>
  <c r="T3545" i="1"/>
  <c r="W3545" i="1" s="1"/>
  <c r="T2453" i="1"/>
  <c r="W2453" i="1" s="1"/>
  <c r="T2811" i="1"/>
  <c r="W2811" i="1" s="1"/>
  <c r="T3282" i="1"/>
  <c r="W3282" i="1" s="1"/>
  <c r="T3527" i="1"/>
  <c r="W3527" i="1" s="1"/>
  <c r="T3778" i="1"/>
  <c r="W3778" i="1" s="1"/>
  <c r="T3750" i="1"/>
  <c r="W3750" i="1" s="1"/>
  <c r="T2221" i="1"/>
  <c r="W2221" i="1" s="1"/>
  <c r="T3622" i="1"/>
  <c r="W3622" i="1" s="1"/>
  <c r="T3497" i="1"/>
  <c r="W3497" i="1" s="1"/>
  <c r="T2008" i="1"/>
  <c r="W2008" i="1" s="1"/>
  <c r="T3447" i="1"/>
  <c r="W3447" i="1" s="1"/>
  <c r="T1198" i="1"/>
  <c r="W1198" i="1" s="1"/>
  <c r="T2313" i="1"/>
  <c r="W2313" i="1" s="1"/>
  <c r="T1223" i="1"/>
  <c r="W1223" i="1" s="1"/>
  <c r="T1406" i="1"/>
  <c r="W1406" i="1" s="1"/>
  <c r="T1407" i="1"/>
  <c r="W1407" i="1" s="1"/>
  <c r="T1408" i="1"/>
  <c r="W1408" i="1" s="1"/>
  <c r="T1409" i="1"/>
  <c r="W1409" i="1" s="1"/>
  <c r="T1410" i="1"/>
  <c r="W1410" i="1" s="1"/>
  <c r="T1411" i="1"/>
  <c r="W1411" i="1" s="1"/>
  <c r="T1412" i="1"/>
  <c r="W1412" i="1" s="1"/>
  <c r="T1413" i="1"/>
  <c r="W1413" i="1" s="1"/>
  <c r="T1414" i="1"/>
  <c r="W1414" i="1" s="1"/>
  <c r="T1415" i="1"/>
  <c r="W1415" i="1" s="1"/>
  <c r="T1416" i="1"/>
  <c r="W1416" i="1" s="1"/>
  <c r="T1417" i="1"/>
  <c r="W1417" i="1" s="1"/>
  <c r="T1418" i="1"/>
  <c r="W1418" i="1" s="1"/>
  <c r="T1419" i="1"/>
  <c r="W1419" i="1" s="1"/>
  <c r="T1420" i="1"/>
  <c r="W1420" i="1" s="1"/>
  <c r="T1421" i="1"/>
  <c r="W1421" i="1" s="1"/>
  <c r="T1422" i="1"/>
  <c r="W1422" i="1" s="1"/>
  <c r="T1423" i="1"/>
  <c r="W1423" i="1" s="1"/>
  <c r="T1424" i="1"/>
  <c r="W1424" i="1" s="1"/>
  <c r="T1425" i="1"/>
  <c r="W1425" i="1" s="1"/>
  <c r="T1426" i="1"/>
  <c r="W1426" i="1" s="1"/>
  <c r="T1427" i="1"/>
  <c r="W1427" i="1" s="1"/>
  <c r="T1428" i="1"/>
  <c r="W1428" i="1" s="1"/>
  <c r="T1429" i="1"/>
  <c r="W1429" i="1" s="1"/>
  <c r="T1430" i="1"/>
  <c r="W1430" i="1" s="1"/>
  <c r="T1431" i="1"/>
  <c r="W1431" i="1" s="1"/>
  <c r="T1432" i="1"/>
  <c r="W1432" i="1" s="1"/>
  <c r="T1433" i="1"/>
  <c r="W1433" i="1" s="1"/>
  <c r="T1434" i="1"/>
  <c r="W1434" i="1" s="1"/>
  <c r="T1435" i="1"/>
  <c r="W1435" i="1" s="1"/>
  <c r="T1436" i="1"/>
  <c r="W1436" i="1" s="1"/>
  <c r="T1437" i="1"/>
  <c r="W1437" i="1" s="1"/>
  <c r="T1438" i="1"/>
  <c r="W1438" i="1" s="1"/>
  <c r="T1439" i="1"/>
  <c r="W1439" i="1" s="1"/>
  <c r="T1440" i="1"/>
  <c r="W1440" i="1" s="1"/>
  <c r="T1441" i="1"/>
  <c r="W1441" i="1" s="1"/>
  <c r="T1442" i="1"/>
  <c r="W1442" i="1" s="1"/>
  <c r="T1443" i="1"/>
  <c r="W1443" i="1" s="1"/>
  <c r="T1444" i="1"/>
  <c r="W1444" i="1" s="1"/>
  <c r="T1445" i="1"/>
  <c r="W1445" i="1" s="1"/>
  <c r="T1446" i="1"/>
  <c r="W1446" i="1" s="1"/>
  <c r="T1447" i="1"/>
  <c r="W1447" i="1" s="1"/>
  <c r="T1448" i="1"/>
  <c r="W1448" i="1" s="1"/>
  <c r="T1449" i="1"/>
  <c r="W1449" i="1" s="1"/>
  <c r="T1450" i="1"/>
  <c r="W1450" i="1" s="1"/>
  <c r="T1451" i="1"/>
  <c r="W1451" i="1" s="1"/>
  <c r="T1452" i="1"/>
  <c r="W1452" i="1" s="1"/>
  <c r="T1453" i="1"/>
  <c r="W1453" i="1" s="1"/>
  <c r="T1454" i="1"/>
  <c r="W1454" i="1" s="1"/>
  <c r="T1455" i="1"/>
  <c r="W1455" i="1" s="1"/>
  <c r="T1456" i="1"/>
  <c r="W1456" i="1" s="1"/>
  <c r="T1457" i="1"/>
  <c r="W1457" i="1" s="1"/>
  <c r="T1458" i="1"/>
  <c r="W1458" i="1" s="1"/>
  <c r="T1459" i="1"/>
  <c r="W1459" i="1" s="1"/>
  <c r="T1460" i="1"/>
  <c r="W1460" i="1" s="1"/>
  <c r="T1461" i="1"/>
  <c r="W1461" i="1" s="1"/>
  <c r="T1462" i="1"/>
  <c r="W1462" i="1" s="1"/>
  <c r="T2024" i="1"/>
  <c r="W2024" i="1" s="1"/>
  <c r="T858" i="1"/>
  <c r="W858" i="1" s="1"/>
  <c r="T849" i="1"/>
  <c r="W849" i="1" s="1"/>
  <c r="T819" i="1"/>
  <c r="W819" i="1" s="1"/>
  <c r="T348" i="1"/>
  <c r="W348" i="1" s="1"/>
  <c r="T3235" i="1"/>
  <c r="W3235" i="1" s="1"/>
  <c r="T328" i="1"/>
  <c r="W328" i="1" s="1"/>
  <c r="T94" i="1"/>
  <c r="W94" i="1" s="1"/>
  <c r="T818" i="1"/>
  <c r="W818" i="1" s="1"/>
  <c r="T805" i="1"/>
  <c r="W805" i="1" s="1"/>
  <c r="T2334" i="1"/>
  <c r="W2334" i="1" s="1"/>
  <c r="T1276" i="1"/>
  <c r="W1276" i="1" s="1"/>
  <c r="T336" i="1"/>
  <c r="W336" i="1" s="1"/>
  <c r="T1262" i="1"/>
  <c r="W1262" i="1" s="1"/>
  <c r="T2119" i="1"/>
  <c r="W2119" i="1" s="1"/>
  <c r="T264" i="1"/>
  <c r="W264" i="1" s="1"/>
  <c r="T288" i="1"/>
  <c r="W288" i="1" s="1"/>
  <c r="T1197" i="1"/>
  <c r="W1197" i="1" s="1"/>
  <c r="T1530" i="1"/>
  <c r="W1530" i="1" s="1"/>
  <c r="T1250" i="1"/>
  <c r="W1250" i="1" s="1"/>
  <c r="T1483" i="1"/>
  <c r="W1483" i="1" s="1"/>
  <c r="T1484" i="1"/>
  <c r="W1484" i="1" s="1"/>
  <c r="T1485" i="1"/>
  <c r="W1485" i="1" s="1"/>
  <c r="T1486" i="1"/>
  <c r="W1486" i="1" s="1"/>
  <c r="T1487" i="1"/>
  <c r="W1487" i="1" s="1"/>
  <c r="T1488" i="1"/>
  <c r="W1488" i="1" s="1"/>
  <c r="T1489" i="1"/>
  <c r="W1489" i="1" s="1"/>
  <c r="T1490" i="1"/>
  <c r="W1490" i="1" s="1"/>
  <c r="T1491" i="1"/>
  <c r="W1491" i="1" s="1"/>
  <c r="T1492" i="1"/>
  <c r="W1492" i="1" s="1"/>
  <c r="T1493" i="1"/>
  <c r="W1493" i="1" s="1"/>
  <c r="T1494" i="1"/>
  <c r="W1494" i="1" s="1"/>
  <c r="T1495" i="1"/>
  <c r="W1495" i="1" s="1"/>
  <c r="T1496" i="1"/>
  <c r="W1496" i="1" s="1"/>
  <c r="T1497" i="1"/>
  <c r="W1497" i="1" s="1"/>
  <c r="T1498" i="1"/>
  <c r="W1498" i="1" s="1"/>
  <c r="T1499" i="1"/>
  <c r="W1499" i="1" s="1"/>
  <c r="T1500" i="1"/>
  <c r="W1500" i="1" s="1"/>
  <c r="T1501" i="1"/>
  <c r="W1501" i="1" s="1"/>
  <c r="T1502" i="1"/>
  <c r="W1502" i="1" s="1"/>
  <c r="T2717" i="1"/>
  <c r="W2717" i="1" s="1"/>
  <c r="T3327" i="1"/>
  <c r="W3327" i="1" s="1"/>
  <c r="T3585" i="1"/>
  <c r="W3585" i="1" s="1"/>
  <c r="T1611" i="1"/>
  <c r="W1611" i="1" s="1"/>
  <c r="T3297" i="1"/>
  <c r="W3297" i="1" s="1"/>
  <c r="T1764" i="1"/>
  <c r="W1764" i="1" s="1"/>
  <c r="T19" i="1"/>
  <c r="W19" i="1" s="1"/>
  <c r="T1642" i="1"/>
  <c r="W1642" i="1" s="1"/>
  <c r="T3777" i="1"/>
  <c r="W3777" i="1" s="1"/>
  <c r="T1758" i="1"/>
  <c r="W1758" i="1" s="1"/>
  <c r="T3156" i="1"/>
  <c r="W3156" i="1" s="1"/>
  <c r="T3769" i="1"/>
  <c r="W3769" i="1" s="1"/>
  <c r="T1744" i="1"/>
  <c r="W1744" i="1" s="1"/>
  <c r="T2980" i="1"/>
  <c r="W2980" i="1" s="1"/>
  <c r="T3298" i="1"/>
  <c r="W3298" i="1" s="1"/>
  <c r="T3599" i="1"/>
  <c r="W3599" i="1" s="1"/>
  <c r="T2104" i="1"/>
  <c r="W2104" i="1" s="1"/>
  <c r="T1538" i="1"/>
  <c r="W1538" i="1" s="1"/>
  <c r="T1636" i="1"/>
  <c r="W1636" i="1" s="1"/>
  <c r="T2115" i="1"/>
  <c r="W2115" i="1" s="1"/>
  <c r="T3433" i="1"/>
  <c r="W3433" i="1" s="1"/>
  <c r="T2025" i="1"/>
  <c r="W2025" i="1" s="1"/>
  <c r="T2168" i="1"/>
  <c r="W2168" i="1" s="1"/>
  <c r="T3784" i="1"/>
  <c r="W3784" i="1" s="1"/>
  <c r="T3553" i="1"/>
  <c r="W3553" i="1" s="1"/>
  <c r="T3234" i="1"/>
  <c r="W3234" i="1" s="1"/>
  <c r="T3837" i="1"/>
  <c r="W3837" i="1" s="1"/>
  <c r="T3764" i="1"/>
  <c r="W3764" i="1" s="1"/>
  <c r="T2279" i="1"/>
  <c r="W2279" i="1" s="1"/>
  <c r="T3026" i="1"/>
  <c r="W3026" i="1" s="1"/>
  <c r="T2091" i="1"/>
  <c r="W2091" i="1" s="1"/>
  <c r="T3275" i="1"/>
  <c r="W3275" i="1" s="1"/>
  <c r="T3349" i="1"/>
  <c r="W3349" i="1" s="1"/>
  <c r="T2941" i="1"/>
  <c r="W2941" i="1" s="1"/>
  <c r="T3424" i="1"/>
  <c r="W3424" i="1" s="1"/>
  <c r="T2931" i="1"/>
  <c r="W2931" i="1" s="1"/>
  <c r="T3524" i="1"/>
  <c r="W3524" i="1" s="1"/>
  <c r="T2182" i="1"/>
  <c r="W2182" i="1" s="1"/>
  <c r="T3721" i="1"/>
  <c r="W3721" i="1" s="1"/>
  <c r="T2084" i="1"/>
  <c r="W2084" i="1" s="1"/>
  <c r="T1543" i="1"/>
  <c r="W1543" i="1" s="1"/>
  <c r="T1544" i="1"/>
  <c r="W1544" i="1" s="1"/>
  <c r="T1545" i="1"/>
  <c r="W1545" i="1" s="1"/>
  <c r="T1546" i="1"/>
  <c r="W1546" i="1" s="1"/>
  <c r="T1547" i="1"/>
  <c r="W1547" i="1" s="1"/>
  <c r="T1548" i="1"/>
  <c r="W1548" i="1" s="1"/>
  <c r="T1549" i="1"/>
  <c r="W1549" i="1" s="1"/>
  <c r="T1550" i="1"/>
  <c r="W1550" i="1" s="1"/>
  <c r="T1551" i="1"/>
  <c r="W1551" i="1" s="1"/>
  <c r="T1552" i="1"/>
  <c r="W1552" i="1" s="1"/>
  <c r="T1553" i="1"/>
  <c r="W1553" i="1" s="1"/>
  <c r="T1554" i="1"/>
  <c r="W1554" i="1" s="1"/>
  <c r="T1555" i="1"/>
  <c r="W1555" i="1" s="1"/>
  <c r="T1556" i="1"/>
  <c r="W1556" i="1" s="1"/>
  <c r="T1557" i="1"/>
  <c r="W1557" i="1" s="1"/>
  <c r="T1558" i="1"/>
  <c r="W1558" i="1" s="1"/>
  <c r="T1559" i="1"/>
  <c r="W1559" i="1" s="1"/>
  <c r="T1560" i="1"/>
  <c r="W1560" i="1" s="1"/>
  <c r="T1561" i="1"/>
  <c r="W1561" i="1" s="1"/>
  <c r="T1562" i="1"/>
  <c r="W1562" i="1" s="1"/>
  <c r="T1563" i="1"/>
  <c r="W1563" i="1" s="1"/>
  <c r="T1564" i="1"/>
  <c r="W1564" i="1" s="1"/>
  <c r="T1565" i="1"/>
  <c r="W1565" i="1" s="1"/>
  <c r="T1566" i="1"/>
  <c r="W1566" i="1" s="1"/>
  <c r="T1567" i="1"/>
  <c r="W1567" i="1" s="1"/>
  <c r="T1568" i="1"/>
  <c r="W1568" i="1" s="1"/>
  <c r="T1569" i="1"/>
  <c r="W1569" i="1" s="1"/>
  <c r="T1570" i="1"/>
  <c r="W1570" i="1" s="1"/>
  <c r="T1571" i="1"/>
  <c r="W1571" i="1" s="1"/>
  <c r="T1572" i="1"/>
  <c r="W1572" i="1" s="1"/>
  <c r="T1573" i="1"/>
  <c r="W1573" i="1" s="1"/>
  <c r="T1574" i="1"/>
  <c r="W1574" i="1" s="1"/>
  <c r="T1575" i="1"/>
  <c r="W1575" i="1" s="1"/>
  <c r="T1576" i="1"/>
  <c r="W1576" i="1" s="1"/>
  <c r="T1577" i="1"/>
  <c r="W1577" i="1" s="1"/>
  <c r="T1578" i="1"/>
  <c r="W1578" i="1" s="1"/>
  <c r="T1579" i="1"/>
  <c r="W1579" i="1" s="1"/>
  <c r="T1580" i="1"/>
  <c r="W1580" i="1" s="1"/>
  <c r="T1581" i="1"/>
  <c r="W1581" i="1" s="1"/>
  <c r="T1582" i="1"/>
  <c r="W1582" i="1" s="1"/>
  <c r="T1583" i="1"/>
  <c r="W1583" i="1" s="1"/>
  <c r="T1584" i="1"/>
  <c r="W1584" i="1" s="1"/>
  <c r="T1585" i="1"/>
  <c r="W1585" i="1" s="1"/>
  <c r="T1586" i="1"/>
  <c r="W1586" i="1" s="1"/>
  <c r="T1587" i="1"/>
  <c r="W1587" i="1" s="1"/>
  <c r="T1588" i="1"/>
  <c r="W1588" i="1" s="1"/>
  <c r="T1589" i="1"/>
  <c r="W1589" i="1" s="1"/>
  <c r="T1590" i="1"/>
  <c r="W1590" i="1" s="1"/>
  <c r="T1591" i="1"/>
  <c r="W1591" i="1" s="1"/>
  <c r="T1592" i="1"/>
  <c r="W1592" i="1" s="1"/>
  <c r="T1593" i="1"/>
  <c r="W1593" i="1" s="1"/>
  <c r="T1594" i="1"/>
  <c r="W1594" i="1" s="1"/>
  <c r="T1595" i="1"/>
  <c r="W1595" i="1" s="1"/>
  <c r="T1596" i="1"/>
  <c r="W1596" i="1" s="1"/>
  <c r="T1597" i="1"/>
  <c r="W1597" i="1" s="1"/>
  <c r="T1598" i="1"/>
  <c r="W1598" i="1" s="1"/>
  <c r="T1599" i="1"/>
  <c r="W1599" i="1" s="1"/>
  <c r="T1600" i="1"/>
  <c r="W1600" i="1" s="1"/>
  <c r="T1601" i="1"/>
  <c r="W1601" i="1" s="1"/>
  <c r="T1602" i="1"/>
  <c r="W1602" i="1" s="1"/>
  <c r="T89" i="1"/>
  <c r="W89" i="1" s="1"/>
  <c r="T272" i="1"/>
  <c r="W272" i="1" s="1"/>
  <c r="T304" i="1"/>
  <c r="W304" i="1" s="1"/>
  <c r="T339" i="1"/>
  <c r="W339" i="1" s="1"/>
  <c r="T252" i="1"/>
  <c r="W252" i="1" s="1"/>
  <c r="T58" i="1"/>
  <c r="W58" i="1" s="1"/>
  <c r="T416" i="1"/>
  <c r="W416" i="1" s="1"/>
  <c r="T1361" i="1"/>
  <c r="W1361" i="1" s="1"/>
  <c r="T276" i="1"/>
  <c r="W276" i="1" s="1"/>
  <c r="T796" i="1"/>
  <c r="W796" i="1" s="1"/>
  <c r="T1204" i="1"/>
  <c r="W1204" i="1" s="1"/>
  <c r="T801" i="1"/>
  <c r="W801" i="1" s="1"/>
  <c r="T538" i="1"/>
  <c r="W538" i="1" s="1"/>
  <c r="T1664" i="1"/>
  <c r="W1664" i="1" s="1"/>
  <c r="T290" i="1"/>
  <c r="W290" i="1" s="1"/>
  <c r="T758" i="1"/>
  <c r="W758" i="1" s="1"/>
  <c r="T1282" i="1"/>
  <c r="W1282" i="1" s="1"/>
  <c r="T824" i="1"/>
  <c r="W824" i="1" s="1"/>
  <c r="T1962" i="1"/>
  <c r="W1962" i="1" s="1"/>
  <c r="T844" i="1"/>
  <c r="W844" i="1" s="1"/>
  <c r="T384" i="1"/>
  <c r="W384" i="1" s="1"/>
  <c r="T2106" i="1"/>
  <c r="W2106" i="1" s="1"/>
  <c r="T1246" i="1"/>
  <c r="W1246" i="1" s="1"/>
  <c r="T800" i="1"/>
  <c r="W800" i="1" s="1"/>
  <c r="T726" i="1"/>
  <c r="W726" i="1" s="1"/>
  <c r="T1346" i="1"/>
  <c r="W1346" i="1" s="1"/>
  <c r="T782" i="1"/>
  <c r="W782" i="1" s="1"/>
  <c r="T1616" i="1"/>
  <c r="W1616" i="1" s="1"/>
  <c r="T1376" i="1"/>
  <c r="W1376" i="1" s="1"/>
  <c r="T335" i="1"/>
  <c r="W335" i="1" s="1"/>
  <c r="T744" i="1"/>
  <c r="W744" i="1" s="1"/>
  <c r="T253" i="1"/>
  <c r="W253" i="1" s="1"/>
  <c r="T312" i="1"/>
  <c r="W312" i="1" s="1"/>
  <c r="T96" i="1"/>
  <c r="W96" i="1" s="1"/>
  <c r="T3456" i="1"/>
  <c r="W3456" i="1" s="1"/>
  <c r="T97" i="1"/>
  <c r="W97" i="1" s="1"/>
  <c r="T8" i="1"/>
  <c r="W8" i="1" s="1"/>
  <c r="T817" i="1"/>
  <c r="W817" i="1" s="1"/>
  <c r="T338" i="1"/>
  <c r="W338" i="1" s="1"/>
  <c r="T38" i="1"/>
  <c r="W38" i="1" s="1"/>
  <c r="T2122" i="1"/>
  <c r="W2122" i="1" s="1"/>
  <c r="T108" i="1"/>
  <c r="W108" i="1" s="1"/>
  <c r="T733" i="1"/>
  <c r="W733" i="1" s="1"/>
  <c r="T747" i="1"/>
  <c r="W747" i="1" s="1"/>
  <c r="T1268" i="1"/>
  <c r="W1268" i="1" s="1"/>
  <c r="T1855" i="1"/>
  <c r="W1855" i="1" s="1"/>
  <c r="T413" i="1"/>
  <c r="W413" i="1" s="1"/>
  <c r="T76" i="1"/>
  <c r="W76" i="1" s="1"/>
  <c r="T1514" i="1"/>
  <c r="W1514" i="1" s="1"/>
  <c r="T1271" i="1"/>
  <c r="W1271" i="1" s="1"/>
  <c r="T81" i="1"/>
  <c r="W81" i="1" s="1"/>
  <c r="T1299" i="1"/>
  <c r="W1299" i="1" s="1"/>
  <c r="T82" i="1"/>
  <c r="W82" i="1" s="1"/>
  <c r="T370" i="1"/>
  <c r="W370" i="1" s="1"/>
  <c r="T360" i="1"/>
  <c r="W360" i="1" s="1"/>
  <c r="T792" i="1"/>
  <c r="W792" i="1" s="1"/>
  <c r="T398" i="1"/>
  <c r="W398" i="1" s="1"/>
  <c r="T789" i="1"/>
  <c r="W789" i="1" s="1"/>
  <c r="T1354" i="1"/>
  <c r="W1354" i="1" s="1"/>
  <c r="T3379" i="1"/>
  <c r="W3379" i="1" s="1"/>
  <c r="T3240" i="1"/>
  <c r="W3240" i="1" s="1"/>
  <c r="T292" i="1"/>
  <c r="W292" i="1" s="1"/>
  <c r="T2204" i="1"/>
  <c r="W2204" i="1" s="1"/>
  <c r="T334" i="1"/>
  <c r="W334" i="1" s="1"/>
  <c r="T65" i="1"/>
  <c r="W65" i="1" s="1"/>
  <c r="T853" i="1"/>
  <c r="W853" i="1" s="1"/>
  <c r="T1399" i="1"/>
  <c r="W1399" i="1" s="1"/>
  <c r="T291" i="1"/>
  <c r="W291" i="1" s="1"/>
  <c r="T3389" i="1"/>
  <c r="W3389" i="1" s="1"/>
  <c r="T26" i="1"/>
  <c r="W26" i="1" s="1"/>
  <c r="T3525" i="1"/>
  <c r="W3525" i="1" s="1"/>
  <c r="T407" i="1"/>
  <c r="W407" i="1" s="1"/>
  <c r="T2255" i="1"/>
  <c r="W2255" i="1" s="1"/>
  <c r="T3551" i="1"/>
  <c r="W3551" i="1" s="1"/>
  <c r="T277" i="1"/>
  <c r="W277" i="1" s="1"/>
  <c r="T358" i="1"/>
  <c r="W358" i="1" s="1"/>
  <c r="T3300" i="1"/>
  <c r="W3300" i="1" s="1"/>
  <c r="T1386" i="1"/>
  <c r="W1386" i="1" s="1"/>
  <c r="T244" i="1"/>
  <c r="W244" i="1" s="1"/>
  <c r="T1678" i="1"/>
  <c r="W1678" i="1" s="1"/>
  <c r="T1683" i="1"/>
  <c r="W1683" i="1" s="1"/>
  <c r="T1684" i="1"/>
  <c r="W1684" i="1" s="1"/>
  <c r="T1685" i="1"/>
  <c r="W1685" i="1" s="1"/>
  <c r="T1686" i="1"/>
  <c r="W1686" i="1" s="1"/>
  <c r="T1687" i="1"/>
  <c r="W1687" i="1" s="1"/>
  <c r="T1688" i="1"/>
  <c r="W1688" i="1" s="1"/>
  <c r="T1689" i="1"/>
  <c r="W1689" i="1" s="1"/>
  <c r="T1690" i="1"/>
  <c r="W1690" i="1" s="1"/>
  <c r="T1691" i="1"/>
  <c r="W1691" i="1" s="1"/>
  <c r="T1692" i="1"/>
  <c r="W1692" i="1" s="1"/>
  <c r="T1693" i="1"/>
  <c r="W1693" i="1" s="1"/>
  <c r="T1694" i="1"/>
  <c r="W1694" i="1" s="1"/>
  <c r="T1695" i="1"/>
  <c r="W1695" i="1" s="1"/>
  <c r="T1696" i="1"/>
  <c r="W1696" i="1" s="1"/>
  <c r="T1697" i="1"/>
  <c r="W1697" i="1" s="1"/>
  <c r="T1698" i="1"/>
  <c r="W1698" i="1" s="1"/>
  <c r="T1699" i="1"/>
  <c r="W1699" i="1" s="1"/>
  <c r="T1700" i="1"/>
  <c r="W1700" i="1" s="1"/>
  <c r="T1701" i="1"/>
  <c r="W1701" i="1" s="1"/>
  <c r="T1702" i="1"/>
  <c r="W1702" i="1" s="1"/>
  <c r="T1703" i="1"/>
  <c r="W1703" i="1" s="1"/>
  <c r="T1704" i="1"/>
  <c r="W1704" i="1" s="1"/>
  <c r="T1705" i="1"/>
  <c r="W1705" i="1" s="1"/>
  <c r="T1706" i="1"/>
  <c r="W1706" i="1" s="1"/>
  <c r="T1707" i="1"/>
  <c r="W1707" i="1" s="1"/>
  <c r="T1708" i="1"/>
  <c r="W1708" i="1" s="1"/>
  <c r="T1709" i="1"/>
  <c r="W1709" i="1" s="1"/>
  <c r="T1710" i="1"/>
  <c r="W1710" i="1" s="1"/>
  <c r="T1711" i="1"/>
  <c r="W1711" i="1" s="1"/>
  <c r="T1712" i="1"/>
  <c r="W1712" i="1" s="1"/>
  <c r="T1713" i="1"/>
  <c r="W1713" i="1" s="1"/>
  <c r="T1714" i="1"/>
  <c r="W1714" i="1" s="1"/>
  <c r="T1715" i="1"/>
  <c r="W1715" i="1" s="1"/>
  <c r="T1716" i="1"/>
  <c r="W1716" i="1" s="1"/>
  <c r="T1717" i="1"/>
  <c r="W1717" i="1" s="1"/>
  <c r="T1718" i="1"/>
  <c r="W1718" i="1" s="1"/>
  <c r="T1719" i="1"/>
  <c r="W1719" i="1" s="1"/>
  <c r="T1720" i="1"/>
  <c r="W1720" i="1" s="1"/>
  <c r="T1721" i="1"/>
  <c r="W1721" i="1" s="1"/>
  <c r="T1722" i="1"/>
  <c r="W1722" i="1" s="1"/>
  <c r="T1723" i="1"/>
  <c r="W1723" i="1" s="1"/>
  <c r="T1724" i="1"/>
  <c r="W1724" i="1" s="1"/>
  <c r="T1725" i="1"/>
  <c r="W1725" i="1" s="1"/>
  <c r="T1726" i="1"/>
  <c r="W1726" i="1" s="1"/>
  <c r="T1727" i="1"/>
  <c r="W1727" i="1" s="1"/>
  <c r="T1728" i="1"/>
  <c r="W1728" i="1" s="1"/>
  <c r="T1729" i="1"/>
  <c r="W1729" i="1" s="1"/>
  <c r="T1730" i="1"/>
  <c r="W1730" i="1" s="1"/>
  <c r="T1731" i="1"/>
  <c r="W1731" i="1" s="1"/>
  <c r="T1732" i="1"/>
  <c r="W1732" i="1" s="1"/>
  <c r="T1733" i="1"/>
  <c r="W1733" i="1" s="1"/>
  <c r="T1734" i="1"/>
  <c r="W1734" i="1" s="1"/>
  <c r="T1735" i="1"/>
  <c r="W1735" i="1" s="1"/>
  <c r="T1736" i="1"/>
  <c r="W1736" i="1" s="1"/>
  <c r="T1737" i="1"/>
  <c r="W1737" i="1" s="1"/>
  <c r="T1738" i="1"/>
  <c r="W1738" i="1" s="1"/>
  <c r="T1739" i="1"/>
  <c r="W1739" i="1" s="1"/>
  <c r="T1740" i="1"/>
  <c r="W1740" i="1" s="1"/>
  <c r="T1741" i="1"/>
  <c r="W1741" i="1" s="1"/>
  <c r="T1742" i="1"/>
  <c r="W1742" i="1" s="1"/>
  <c r="T2532" i="1"/>
  <c r="W2532" i="1" s="1"/>
  <c r="T3725" i="1"/>
  <c r="W3725" i="1" s="1"/>
  <c r="T3571" i="1"/>
  <c r="W3571" i="1" s="1"/>
  <c r="T2234" i="1"/>
  <c r="W2234" i="1" s="1"/>
  <c r="T3698" i="1"/>
  <c r="W3698" i="1" s="1"/>
  <c r="T3670" i="1"/>
  <c r="W3670" i="1" s="1"/>
  <c r="T3149" i="1"/>
  <c r="W3149" i="1" s="1"/>
  <c r="T2939" i="1"/>
  <c r="W2939" i="1" s="1"/>
  <c r="T3788" i="1"/>
  <c r="W3788" i="1" s="1"/>
  <c r="T3373" i="1"/>
  <c r="W3373" i="1" s="1"/>
  <c r="T2281" i="1"/>
  <c r="W2281" i="1" s="1"/>
  <c r="T3606" i="1"/>
  <c r="W3606" i="1" s="1"/>
  <c r="T3314" i="1"/>
  <c r="W3314" i="1" s="1"/>
  <c r="T2317" i="1"/>
  <c r="W2317" i="1" s="1"/>
  <c r="T2998" i="1"/>
  <c r="W2998" i="1" s="1"/>
  <c r="T3555" i="1"/>
  <c r="W3555" i="1" s="1"/>
  <c r="T3761" i="1"/>
  <c r="W3761" i="1" s="1"/>
  <c r="T3465" i="1"/>
  <c r="W3465" i="1" s="1"/>
  <c r="T2321" i="1"/>
  <c r="W2321" i="1" s="1"/>
  <c r="T3290" i="1"/>
  <c r="W3290" i="1" s="1"/>
  <c r="T2925" i="1"/>
  <c r="W2925" i="1" s="1"/>
  <c r="T3295" i="1"/>
  <c r="W3295" i="1" s="1"/>
  <c r="T3619" i="1"/>
  <c r="W3619" i="1" s="1"/>
  <c r="T1766" i="1"/>
  <c r="W1766" i="1" s="1"/>
  <c r="T1767" i="1"/>
  <c r="W1767" i="1" s="1"/>
  <c r="T1768" i="1"/>
  <c r="W1768" i="1" s="1"/>
  <c r="T1769" i="1"/>
  <c r="W1769" i="1" s="1"/>
  <c r="T1770" i="1"/>
  <c r="W1770" i="1" s="1"/>
  <c r="T1771" i="1"/>
  <c r="W1771" i="1" s="1"/>
  <c r="T1772" i="1"/>
  <c r="W1772" i="1" s="1"/>
  <c r="T1773" i="1"/>
  <c r="W1773" i="1" s="1"/>
  <c r="T1774" i="1"/>
  <c r="W1774" i="1" s="1"/>
  <c r="T1775" i="1"/>
  <c r="W1775" i="1" s="1"/>
  <c r="T1776" i="1"/>
  <c r="W1776" i="1" s="1"/>
  <c r="T1777" i="1"/>
  <c r="W1777" i="1" s="1"/>
  <c r="T1778" i="1"/>
  <c r="W1778" i="1" s="1"/>
  <c r="T1779" i="1"/>
  <c r="W1779" i="1" s="1"/>
  <c r="T1780" i="1"/>
  <c r="W1780" i="1" s="1"/>
  <c r="T1781" i="1"/>
  <c r="W1781" i="1" s="1"/>
  <c r="T1782" i="1"/>
  <c r="W1782" i="1" s="1"/>
  <c r="T1783" i="1"/>
  <c r="W1783" i="1" s="1"/>
  <c r="T1784" i="1"/>
  <c r="W1784" i="1" s="1"/>
  <c r="T1785" i="1"/>
  <c r="W1785" i="1" s="1"/>
  <c r="T1786" i="1"/>
  <c r="W1786" i="1" s="1"/>
  <c r="T1787" i="1"/>
  <c r="W1787" i="1" s="1"/>
  <c r="T1788" i="1"/>
  <c r="W1788" i="1" s="1"/>
  <c r="T1789" i="1"/>
  <c r="W1789" i="1" s="1"/>
  <c r="T1790" i="1"/>
  <c r="W1790" i="1" s="1"/>
  <c r="T1791" i="1"/>
  <c r="W1791" i="1" s="1"/>
  <c r="T1792" i="1"/>
  <c r="W1792" i="1" s="1"/>
  <c r="T1793" i="1"/>
  <c r="W1793" i="1" s="1"/>
  <c r="T1794" i="1"/>
  <c r="W1794" i="1" s="1"/>
  <c r="T1795" i="1"/>
  <c r="W1795" i="1" s="1"/>
  <c r="T1796" i="1"/>
  <c r="W1796" i="1" s="1"/>
  <c r="T1797" i="1"/>
  <c r="W1797" i="1" s="1"/>
  <c r="T1798" i="1"/>
  <c r="W1798" i="1" s="1"/>
  <c r="T1799" i="1"/>
  <c r="W1799" i="1" s="1"/>
  <c r="T1800" i="1"/>
  <c r="W1800" i="1" s="1"/>
  <c r="T1801" i="1"/>
  <c r="W1801" i="1" s="1"/>
  <c r="T1802" i="1"/>
  <c r="W1802" i="1" s="1"/>
  <c r="T1803" i="1"/>
  <c r="W1803" i="1" s="1"/>
  <c r="T1804" i="1"/>
  <c r="W1804" i="1" s="1"/>
  <c r="T1805" i="1"/>
  <c r="W1805" i="1" s="1"/>
  <c r="T1806" i="1"/>
  <c r="W1806" i="1" s="1"/>
  <c r="T1807" i="1"/>
  <c r="W1807" i="1" s="1"/>
  <c r="T1808" i="1"/>
  <c r="W1808" i="1" s="1"/>
  <c r="T1809" i="1"/>
  <c r="W1809" i="1" s="1"/>
  <c r="T1810" i="1"/>
  <c r="W1810" i="1" s="1"/>
  <c r="T1811" i="1"/>
  <c r="W1811" i="1" s="1"/>
  <c r="T1812" i="1"/>
  <c r="W1812" i="1" s="1"/>
  <c r="T1813" i="1"/>
  <c r="W1813" i="1" s="1"/>
  <c r="T1814" i="1"/>
  <c r="W1814" i="1" s="1"/>
  <c r="T1815" i="1"/>
  <c r="W1815" i="1" s="1"/>
  <c r="T1816" i="1"/>
  <c r="W1816" i="1" s="1"/>
  <c r="T1817" i="1"/>
  <c r="W1817" i="1" s="1"/>
  <c r="T1818" i="1"/>
  <c r="W1818" i="1" s="1"/>
  <c r="T1819" i="1"/>
  <c r="W1819" i="1" s="1"/>
  <c r="T1820" i="1"/>
  <c r="W1820" i="1" s="1"/>
  <c r="T1821" i="1"/>
  <c r="W1821" i="1" s="1"/>
  <c r="T1822" i="1"/>
  <c r="W1822" i="1" s="1"/>
  <c r="T325" i="1"/>
  <c r="W325" i="1" s="1"/>
  <c r="T1374" i="1"/>
  <c r="W1374" i="1" s="1"/>
  <c r="T748" i="1"/>
  <c r="W748" i="1" s="1"/>
  <c r="T1371" i="1"/>
  <c r="W1371" i="1" s="1"/>
  <c r="T1218" i="1"/>
  <c r="W1218" i="1" s="1"/>
  <c r="T1382" i="1"/>
  <c r="W1382" i="1" s="1"/>
  <c r="T62" i="1"/>
  <c r="W62" i="1" s="1"/>
  <c r="T1512" i="1"/>
  <c r="W1512" i="1" s="1"/>
  <c r="T55" i="1"/>
  <c r="W55" i="1" s="1"/>
  <c r="T1389" i="1"/>
  <c r="W1389" i="1" s="1"/>
  <c r="T404" i="1"/>
  <c r="W404" i="1" s="1"/>
  <c r="T70" i="1"/>
  <c r="W70" i="1" s="1"/>
  <c r="T825" i="1"/>
  <c r="W825" i="1" s="1"/>
  <c r="T2190" i="1"/>
  <c r="W2190" i="1" s="1"/>
  <c r="T3333" i="1"/>
  <c r="W3333" i="1" s="1"/>
  <c r="T830" i="1"/>
  <c r="W830" i="1" s="1"/>
  <c r="T324" i="1"/>
  <c r="W324" i="1" s="1"/>
  <c r="T273" i="1"/>
  <c r="W273" i="1" s="1"/>
  <c r="T3596" i="1"/>
  <c r="W3596" i="1" s="1"/>
  <c r="T1186" i="1"/>
  <c r="W1186" i="1" s="1"/>
  <c r="T1522" i="1"/>
  <c r="W1522" i="1" s="1"/>
  <c r="T2240" i="1"/>
  <c r="W2240" i="1" s="1"/>
  <c r="T66" i="1"/>
  <c r="W66" i="1" s="1"/>
  <c r="T99" i="1"/>
  <c r="W99" i="1" s="1"/>
  <c r="T3493" i="1"/>
  <c r="W3493" i="1" s="1"/>
  <c r="T794" i="1"/>
  <c r="W794" i="1" s="1"/>
  <c r="T2465" i="1"/>
  <c r="W2465" i="1" s="1"/>
  <c r="T111" i="1"/>
  <c r="W111" i="1" s="1"/>
  <c r="T745" i="1"/>
  <c r="W745" i="1" s="1"/>
  <c r="T1675" i="1"/>
  <c r="W1675" i="1" s="1"/>
  <c r="T1838" i="1"/>
  <c r="W1838" i="1" s="1"/>
  <c r="T2443" i="1"/>
  <c r="W2443" i="1" s="1"/>
  <c r="T749" i="1"/>
  <c r="W749" i="1" s="1"/>
  <c r="T1190" i="1"/>
  <c r="W1190" i="1" s="1"/>
  <c r="T1357" i="1"/>
  <c r="W1357" i="1" s="1"/>
  <c r="T1825" i="1"/>
  <c r="W1825" i="1" s="1"/>
  <c r="T1947" i="1"/>
  <c r="W1947" i="1" s="1"/>
  <c r="T285" i="1"/>
  <c r="W285" i="1" s="1"/>
  <c r="T267" i="1"/>
  <c r="W267" i="1" s="1"/>
  <c r="T1380" i="1"/>
  <c r="W1380" i="1" s="1"/>
  <c r="T1863" i="1"/>
  <c r="W1863" i="1" s="1"/>
  <c r="T1864" i="1"/>
  <c r="W1864" i="1" s="1"/>
  <c r="T1865" i="1"/>
  <c r="W1865" i="1" s="1"/>
  <c r="T1866" i="1"/>
  <c r="W1866" i="1" s="1"/>
  <c r="T1867" i="1"/>
  <c r="W1867" i="1" s="1"/>
  <c r="T1868" i="1"/>
  <c r="W1868" i="1" s="1"/>
  <c r="T1869" i="1"/>
  <c r="W1869" i="1" s="1"/>
  <c r="T1870" i="1"/>
  <c r="W1870" i="1" s="1"/>
  <c r="T1871" i="1"/>
  <c r="W1871" i="1" s="1"/>
  <c r="T1872" i="1"/>
  <c r="W1872" i="1" s="1"/>
  <c r="T1873" i="1"/>
  <c r="W1873" i="1" s="1"/>
  <c r="T1874" i="1"/>
  <c r="W1874" i="1" s="1"/>
  <c r="T1875" i="1"/>
  <c r="W1875" i="1" s="1"/>
  <c r="T1876" i="1"/>
  <c r="W1876" i="1" s="1"/>
  <c r="T1877" i="1"/>
  <c r="W1877" i="1" s="1"/>
  <c r="T1878" i="1"/>
  <c r="W1878" i="1" s="1"/>
  <c r="T1879" i="1"/>
  <c r="W1879" i="1" s="1"/>
  <c r="T1880" i="1"/>
  <c r="W1880" i="1" s="1"/>
  <c r="T1881" i="1"/>
  <c r="W1881" i="1" s="1"/>
  <c r="T1882" i="1"/>
  <c r="W1882" i="1" s="1"/>
  <c r="T2262" i="1"/>
  <c r="W2262" i="1" s="1"/>
  <c r="T524" i="1"/>
  <c r="W524" i="1" s="1"/>
  <c r="T362" i="1"/>
  <c r="W362" i="1" s="1"/>
  <c r="T761" i="1"/>
  <c r="W761" i="1" s="1"/>
  <c r="T644" i="1"/>
  <c r="W644" i="1" s="1"/>
  <c r="T2058" i="1"/>
  <c r="W2058" i="1" s="1"/>
  <c r="T3211" i="1"/>
  <c r="W3211" i="1" s="1"/>
  <c r="T24" i="1"/>
  <c r="W24" i="1" s="1"/>
  <c r="T822" i="1"/>
  <c r="W822" i="1" s="1"/>
  <c r="T795" i="1"/>
  <c r="W795" i="1" s="1"/>
  <c r="T31" i="1"/>
  <c r="W31" i="1" s="1"/>
  <c r="T102" i="1"/>
  <c r="W102" i="1" s="1"/>
  <c r="T84" i="1"/>
  <c r="W84" i="1" s="1"/>
  <c r="T319" i="1"/>
  <c r="W319" i="1" s="1"/>
  <c r="T3013" i="1"/>
  <c r="W3013" i="1" s="1"/>
  <c r="T364" i="1"/>
  <c r="W364" i="1" s="1"/>
  <c r="T1398" i="1"/>
  <c r="W1398" i="1" s="1"/>
  <c r="T3247" i="1"/>
  <c r="W3247" i="1" s="1"/>
  <c r="T2300" i="1"/>
  <c r="W2300" i="1" s="1"/>
  <c r="T742" i="1"/>
  <c r="W742" i="1" s="1"/>
  <c r="T1903" i="1"/>
  <c r="W1903" i="1" s="1"/>
  <c r="T1904" i="1"/>
  <c r="W1904" i="1" s="1"/>
  <c r="T1905" i="1"/>
  <c r="W1905" i="1" s="1"/>
  <c r="T1906" i="1"/>
  <c r="W1906" i="1" s="1"/>
  <c r="T1907" i="1"/>
  <c r="W1907" i="1" s="1"/>
  <c r="T1908" i="1"/>
  <c r="W1908" i="1" s="1"/>
  <c r="T1909" i="1"/>
  <c r="W1909" i="1" s="1"/>
  <c r="T1910" i="1"/>
  <c r="W1910" i="1" s="1"/>
  <c r="T1911" i="1"/>
  <c r="W1911" i="1" s="1"/>
  <c r="T1912" i="1"/>
  <c r="W1912" i="1" s="1"/>
  <c r="T1913" i="1"/>
  <c r="W1913" i="1" s="1"/>
  <c r="T1914" i="1"/>
  <c r="W1914" i="1" s="1"/>
  <c r="T1915" i="1"/>
  <c r="W1915" i="1" s="1"/>
  <c r="T1916" i="1"/>
  <c r="W1916" i="1" s="1"/>
  <c r="T1917" i="1"/>
  <c r="W1917" i="1" s="1"/>
  <c r="T1918" i="1"/>
  <c r="W1918" i="1" s="1"/>
  <c r="T1919" i="1"/>
  <c r="W1919" i="1" s="1"/>
  <c r="T1920" i="1"/>
  <c r="W1920" i="1" s="1"/>
  <c r="T1921" i="1"/>
  <c r="W1921" i="1" s="1"/>
  <c r="T1922" i="1"/>
  <c r="W1922" i="1" s="1"/>
  <c r="T529" i="1"/>
  <c r="W529" i="1" s="1"/>
  <c r="T1350" i="1"/>
  <c r="W1350" i="1" s="1"/>
  <c r="T266" i="1"/>
  <c r="W266" i="1" s="1"/>
  <c r="T1370" i="1"/>
  <c r="W1370" i="1" s="1"/>
  <c r="T1278" i="1"/>
  <c r="W1278" i="1" s="1"/>
  <c r="T44" i="1"/>
  <c r="W44" i="1" s="1"/>
  <c r="T349" i="1"/>
  <c r="W349" i="1" s="1"/>
  <c r="T1035" i="1"/>
  <c r="W1035" i="1" s="1"/>
  <c r="T106" i="1"/>
  <c r="W106" i="1" s="1"/>
  <c r="T1201" i="1"/>
  <c r="W1201" i="1" s="1"/>
  <c r="T411" i="1"/>
  <c r="W411" i="1" s="1"/>
  <c r="T317" i="1"/>
  <c r="W317" i="1" s="1"/>
  <c r="T1970" i="1"/>
  <c r="W1970" i="1" s="1"/>
  <c r="T300" i="1"/>
  <c r="W300" i="1" s="1"/>
  <c r="T1614" i="1"/>
  <c r="W1614" i="1" s="1"/>
  <c r="T294" i="1"/>
  <c r="W294" i="1" s="1"/>
  <c r="T419" i="1"/>
  <c r="W419" i="1" s="1"/>
  <c r="T1211" i="1"/>
  <c r="W1211" i="1" s="1"/>
  <c r="T839" i="1"/>
  <c r="W839" i="1" s="1"/>
  <c r="T101" i="1"/>
  <c r="W101" i="1" s="1"/>
  <c r="T1518" i="1"/>
  <c r="W1518" i="1" s="1"/>
  <c r="T91" i="1"/>
  <c r="W91" i="1" s="1"/>
  <c r="T3517" i="1"/>
  <c r="W3517" i="1" s="1"/>
  <c r="T1504" i="1"/>
  <c r="W1504" i="1" s="1"/>
  <c r="T2668" i="1"/>
  <c r="W2668" i="1" s="1"/>
  <c r="T1402" i="1"/>
  <c r="W1402" i="1" s="1"/>
  <c r="T7" i="1"/>
  <c r="W7" i="1" s="1"/>
  <c r="T3411" i="1"/>
  <c r="W3411" i="1" s="1"/>
  <c r="T1672" i="1"/>
  <c r="W1672" i="1" s="1"/>
  <c r="T80" i="1"/>
  <c r="W80" i="1" s="1"/>
  <c r="T3652" i="1"/>
  <c r="W3652" i="1" s="1"/>
  <c r="T1273" i="1"/>
  <c r="W1273" i="1" s="1"/>
  <c r="T337" i="1"/>
  <c r="W337" i="1" s="1"/>
  <c r="T3276" i="1"/>
  <c r="W3276" i="1" s="1"/>
  <c r="T394" i="1"/>
  <c r="W394" i="1" s="1"/>
  <c r="T2318" i="1"/>
  <c r="W2318" i="1" s="1"/>
  <c r="T750" i="1"/>
  <c r="W750" i="1" s="1"/>
  <c r="T850" i="1"/>
  <c r="W850" i="1" s="1"/>
  <c r="T1956" i="1"/>
  <c r="W1956" i="1" s="1"/>
  <c r="T2166" i="1"/>
  <c r="W2166" i="1" s="1"/>
  <c r="T734" i="1"/>
  <c r="W734" i="1" s="1"/>
  <c r="T1517" i="1"/>
  <c r="W1517" i="1" s="1"/>
  <c r="T1944" i="1"/>
  <c r="W1944" i="1" s="1"/>
  <c r="T3364" i="1"/>
  <c r="W3364" i="1" s="1"/>
  <c r="T313" i="1"/>
  <c r="W313" i="1" s="1"/>
  <c r="T1859" i="1"/>
  <c r="W1859" i="1" s="1"/>
  <c r="T1505" i="1"/>
  <c r="W1505" i="1" s="1"/>
  <c r="T3679" i="1"/>
  <c r="W3679" i="1" s="1"/>
  <c r="T3533" i="1"/>
  <c r="W3533" i="1" s="1"/>
  <c r="T845" i="1"/>
  <c r="W845" i="1" s="1"/>
  <c r="T1293" i="1"/>
  <c r="W1293" i="1" s="1"/>
  <c r="T760" i="1"/>
  <c r="W760" i="1" s="1"/>
  <c r="T3521" i="1"/>
  <c r="W3521" i="1" s="1"/>
  <c r="T1219" i="1"/>
  <c r="W1219" i="1" s="1"/>
  <c r="T837" i="1"/>
  <c r="W837" i="1" s="1"/>
  <c r="T1215" i="1"/>
  <c r="W1215" i="1" s="1"/>
  <c r="T3170" i="1"/>
  <c r="W3170" i="1" s="1"/>
  <c r="T412" i="1"/>
  <c r="W412" i="1" s="1"/>
  <c r="T3044" i="1"/>
  <c r="W3044" i="1" s="1"/>
  <c r="T3318" i="1"/>
  <c r="W3318" i="1" s="1"/>
  <c r="T1983" i="1"/>
  <c r="W1983" i="1" s="1"/>
  <c r="T1984" i="1"/>
  <c r="W1984" i="1" s="1"/>
  <c r="T1985" i="1"/>
  <c r="W1985" i="1" s="1"/>
  <c r="T1986" i="1"/>
  <c r="W1986" i="1" s="1"/>
  <c r="T1987" i="1"/>
  <c r="W1987" i="1" s="1"/>
  <c r="T1988" i="1"/>
  <c r="W1988" i="1" s="1"/>
  <c r="T1989" i="1"/>
  <c r="W1989" i="1" s="1"/>
  <c r="T1990" i="1"/>
  <c r="W1990" i="1" s="1"/>
  <c r="T1991" i="1"/>
  <c r="W1991" i="1" s="1"/>
  <c r="T1992" i="1"/>
  <c r="W1992" i="1" s="1"/>
  <c r="T1993" i="1"/>
  <c r="W1993" i="1" s="1"/>
  <c r="T1994" i="1"/>
  <c r="W1994" i="1" s="1"/>
  <c r="T1995" i="1"/>
  <c r="W1995" i="1" s="1"/>
  <c r="T1996" i="1"/>
  <c r="W1996" i="1" s="1"/>
  <c r="T1997" i="1"/>
  <c r="W1997" i="1" s="1"/>
  <c r="T1998" i="1"/>
  <c r="W1998" i="1" s="1"/>
  <c r="T1999" i="1"/>
  <c r="W1999" i="1" s="1"/>
  <c r="T2000" i="1"/>
  <c r="W2000" i="1" s="1"/>
  <c r="T2001" i="1"/>
  <c r="W2001" i="1" s="1"/>
  <c r="T2002" i="1"/>
  <c r="W2002" i="1" s="1"/>
  <c r="T2561" i="1"/>
  <c r="W2561" i="1" s="1"/>
  <c r="T3758" i="1"/>
  <c r="W3758" i="1" s="1"/>
  <c r="T33" i="1"/>
  <c r="W33" i="1" s="1"/>
  <c r="T1674" i="1"/>
  <c r="W1674" i="1" s="1"/>
  <c r="T1277" i="1"/>
  <c r="W1277" i="1" s="1"/>
  <c r="T2088" i="1"/>
  <c r="W2088" i="1" s="1"/>
  <c r="T34" i="1"/>
  <c r="W34" i="1" s="1"/>
  <c r="T258" i="1"/>
  <c r="W258" i="1" s="1"/>
  <c r="T3664" i="1"/>
  <c r="W3664" i="1" s="1"/>
  <c r="T3554" i="1"/>
  <c r="W3554" i="1" s="1"/>
  <c r="T3241" i="1"/>
  <c r="W3241" i="1" s="1"/>
  <c r="T2205" i="1"/>
  <c r="W2205" i="1" s="1"/>
  <c r="T3451" i="1"/>
  <c r="W3451" i="1" s="1"/>
  <c r="T846" i="1"/>
  <c r="W846" i="1" s="1"/>
  <c r="T263" i="1"/>
  <c r="W263" i="1" s="1"/>
  <c r="T836" i="1"/>
  <c r="W836" i="1" s="1"/>
  <c r="T350" i="1"/>
  <c r="W350" i="1" s="1"/>
  <c r="T2824" i="1"/>
  <c r="W2824" i="1" s="1"/>
  <c r="T3583" i="1"/>
  <c r="W3583" i="1" s="1"/>
  <c r="T1513" i="1"/>
  <c r="W1513" i="1" s="1"/>
  <c r="T1939" i="1"/>
  <c r="W1939" i="1" s="1"/>
  <c r="T3454" i="1"/>
  <c r="W3454" i="1" s="1"/>
  <c r="T2603" i="1"/>
  <c r="W2603" i="1" s="1"/>
  <c r="T646" i="1"/>
  <c r="W646" i="1" s="1"/>
  <c r="T2560" i="1"/>
  <c r="W2560" i="1" s="1"/>
  <c r="T1467" i="1"/>
  <c r="W1467" i="1" s="1"/>
  <c r="T2272" i="1"/>
  <c r="W2272" i="1" s="1"/>
  <c r="T15" i="1"/>
  <c r="W15" i="1" s="1"/>
  <c r="T1902" i="1"/>
  <c r="W1902" i="1" s="1"/>
  <c r="T785" i="1"/>
  <c r="W785" i="1" s="1"/>
  <c r="T2177" i="1"/>
  <c r="W2177" i="1" s="1"/>
  <c r="T3694" i="1"/>
  <c r="W3694" i="1" s="1"/>
  <c r="T1481" i="1"/>
  <c r="W1481" i="1" s="1"/>
  <c r="T2338" i="1"/>
  <c r="W2338" i="1" s="1"/>
  <c r="T3171" i="1"/>
  <c r="W3171" i="1" s="1"/>
  <c r="T1515" i="1"/>
  <c r="W1515" i="1" s="1"/>
  <c r="T1302" i="1"/>
  <c r="W1302" i="1" s="1"/>
  <c r="T1210" i="1"/>
  <c r="W1210" i="1" s="1"/>
  <c r="T3673" i="1"/>
  <c r="W3673" i="1" s="1"/>
  <c r="T1303" i="1"/>
  <c r="W1303" i="1" s="1"/>
  <c r="T3655" i="1"/>
  <c r="W3655" i="1" s="1"/>
  <c r="T3221" i="1"/>
  <c r="W3221" i="1" s="1"/>
  <c r="T3663" i="1"/>
  <c r="W3663" i="1" s="1"/>
  <c r="T2609" i="1"/>
  <c r="W2609" i="1" s="1"/>
  <c r="T526" i="1"/>
  <c r="W526" i="1" s="1"/>
  <c r="T1188" i="1"/>
  <c r="W1188" i="1" s="1"/>
  <c r="T2445" i="1"/>
  <c r="W2445" i="1" s="1"/>
  <c r="T1189" i="1"/>
  <c r="W1189" i="1" s="1"/>
  <c r="T1301" i="1"/>
  <c r="W1301" i="1" s="1"/>
  <c r="T2523" i="1"/>
  <c r="W2523" i="1" s="1"/>
  <c r="T1359" i="1"/>
  <c r="W1359" i="1" s="1"/>
  <c r="T3256" i="1"/>
  <c r="W3256" i="1" s="1"/>
  <c r="T3164" i="1"/>
  <c r="W3164" i="1" s="1"/>
  <c r="T1508" i="1"/>
  <c r="T2101" i="1"/>
  <c r="W2101" i="1" s="1"/>
  <c r="T1023" i="1"/>
  <c r="W1023" i="1" s="1"/>
  <c r="T3278" i="1"/>
  <c r="W3278" i="1" s="1"/>
  <c r="T2233" i="1"/>
  <c r="W2233" i="1" s="1"/>
  <c r="T3246" i="1"/>
  <c r="W3246" i="1" s="1"/>
  <c r="T1637" i="1"/>
  <c r="W1637" i="1" s="1"/>
  <c r="T3720" i="1"/>
  <c r="W3720" i="1" s="1"/>
  <c r="T3317" i="1"/>
  <c r="T3408" i="1"/>
  <c r="W3408" i="1" s="1"/>
  <c r="T1191" i="1"/>
  <c r="W1191" i="1" s="1"/>
  <c r="T1358" i="1"/>
  <c r="W1358" i="1" s="1"/>
  <c r="T1898" i="1"/>
  <c r="W1898" i="1" s="1"/>
  <c r="T2525" i="1"/>
  <c r="W2525" i="1" s="1"/>
  <c r="T3616" i="1"/>
  <c r="W3616" i="1" s="1"/>
  <c r="T3236" i="1"/>
  <c r="W3236" i="1" s="1"/>
  <c r="T3485" i="1"/>
  <c r="T3579" i="1"/>
  <c r="W3579" i="1" s="1"/>
  <c r="T3402" i="1"/>
  <c r="W3402" i="1" s="1"/>
  <c r="T2450" i="1"/>
  <c r="W2450" i="1" s="1"/>
  <c r="T3400" i="1"/>
  <c r="W3400" i="1" s="1"/>
  <c r="T1222" i="1"/>
  <c r="W1222" i="1" s="1"/>
  <c r="T1681" i="1"/>
  <c r="W1681" i="1" s="1"/>
  <c r="T2484" i="1"/>
  <c r="W2484" i="1" s="1"/>
  <c r="T3703" i="1"/>
  <c r="T2636" i="1"/>
  <c r="W2636" i="1" s="1"/>
  <c r="T3042" i="1"/>
  <c r="W3042" i="1" s="1"/>
  <c r="T385" i="1"/>
  <c r="W385" i="1" s="1"/>
  <c r="T280" i="1"/>
  <c r="W280" i="1" s="1"/>
  <c r="T408" i="1"/>
  <c r="W408" i="1" s="1"/>
  <c r="T1509" i="1"/>
  <c r="W1509" i="1" s="1"/>
  <c r="T534" i="1"/>
  <c r="W534" i="1" s="1"/>
  <c r="T296" i="1"/>
  <c r="T262" i="1"/>
  <c r="W262" i="1" s="1"/>
  <c r="T40" i="1"/>
  <c r="W40" i="1" s="1"/>
  <c r="T1225" i="1"/>
  <c r="W1225" i="1" s="1"/>
  <c r="T821" i="1"/>
  <c r="W821" i="1" s="1"/>
  <c r="T61" i="1"/>
  <c r="W61" i="1" s="1"/>
  <c r="T260" i="1"/>
  <c r="W260" i="1" s="1"/>
  <c r="T783" i="1"/>
  <c r="W783" i="1" s="1"/>
  <c r="T333" i="1"/>
  <c r="T257" i="1"/>
  <c r="W257" i="1" s="1"/>
  <c r="T755" i="1"/>
  <c r="W755" i="1" s="1"/>
  <c r="T282" i="1"/>
  <c r="W282" i="1" s="1"/>
  <c r="T340" i="1"/>
  <c r="W340" i="1" s="1"/>
  <c r="T2740" i="1"/>
  <c r="W2740" i="1" s="1"/>
  <c r="T531" i="1"/>
  <c r="W531" i="1" s="1"/>
  <c r="T308" i="1"/>
  <c r="W308" i="1" s="1"/>
  <c r="T92" i="1"/>
  <c r="T754" i="1"/>
  <c r="W754" i="1" s="1"/>
  <c r="T1195" i="1"/>
  <c r="W1195" i="1" s="1"/>
  <c r="T2110" i="1"/>
  <c r="W2110" i="1" s="1"/>
  <c r="T809" i="1"/>
  <c r="W809" i="1" s="1"/>
  <c r="T2078" i="1"/>
  <c r="W2078" i="1" s="1"/>
  <c r="T725" i="1"/>
  <c r="W725" i="1" s="1"/>
  <c r="T2711" i="1"/>
  <c r="W2711" i="1" s="1"/>
  <c r="T1535" i="1"/>
  <c r="T116" i="1"/>
  <c r="W116" i="1" s="1"/>
  <c r="T1030" i="1"/>
  <c r="W1030" i="1" s="1"/>
  <c r="T1954" i="1"/>
  <c r="W1954" i="1" s="1"/>
  <c r="T45" i="1"/>
  <c r="W45" i="1" s="1"/>
  <c r="T64" i="1"/>
  <c r="W64" i="1" s="1"/>
  <c r="T727" i="1"/>
  <c r="W727" i="1" s="1"/>
  <c r="T3043" i="1"/>
  <c r="W3043" i="1" s="1"/>
  <c r="T242" i="1"/>
  <c r="T649" i="1"/>
  <c r="W649" i="1" s="1"/>
  <c r="T1352" i="1"/>
  <c r="W1352" i="1" s="1"/>
  <c r="T2123" i="1"/>
  <c r="W2123" i="1" s="1"/>
  <c r="T2124" i="1"/>
  <c r="W2124" i="1" s="1"/>
  <c r="T2125" i="1"/>
  <c r="W2125" i="1" s="1"/>
  <c r="T2126" i="1"/>
  <c r="W2126" i="1" s="1"/>
  <c r="T2127" i="1"/>
  <c r="W2127" i="1" s="1"/>
  <c r="T2128" i="1"/>
  <c r="T2129" i="1"/>
  <c r="W2129" i="1" s="1"/>
  <c r="T2130" i="1"/>
  <c r="W2130" i="1" s="1"/>
  <c r="T2131" i="1"/>
  <c r="W2131" i="1" s="1"/>
  <c r="T2132" i="1"/>
  <c r="W2132" i="1" s="1"/>
  <c r="T2133" i="1"/>
  <c r="W2133" i="1" s="1"/>
  <c r="T2134" i="1"/>
  <c r="W2134" i="1" s="1"/>
  <c r="T2135" i="1"/>
  <c r="W2135" i="1" s="1"/>
  <c r="T2136" i="1"/>
  <c r="T2137" i="1"/>
  <c r="W2137" i="1" s="1"/>
  <c r="T2138" i="1"/>
  <c r="W2138" i="1" s="1"/>
  <c r="T2139" i="1"/>
  <c r="W2139" i="1" s="1"/>
  <c r="T2140" i="1"/>
  <c r="W2140" i="1" s="1"/>
  <c r="T2141" i="1"/>
  <c r="W2141" i="1" s="1"/>
  <c r="T2142" i="1"/>
  <c r="W2142" i="1" s="1"/>
  <c r="T2143" i="1"/>
  <c r="W2143" i="1" s="1"/>
  <c r="T2144" i="1"/>
  <c r="T2145" i="1"/>
  <c r="W2145" i="1" s="1"/>
  <c r="T2146" i="1"/>
  <c r="W2146" i="1" s="1"/>
  <c r="T2147" i="1"/>
  <c r="W2147" i="1" s="1"/>
  <c r="T2148" i="1"/>
  <c r="W2148" i="1" s="1"/>
  <c r="T2149" i="1"/>
  <c r="W2149" i="1" s="1"/>
  <c r="T2150" i="1"/>
  <c r="W2150" i="1" s="1"/>
  <c r="T2151" i="1"/>
  <c r="W2151" i="1" s="1"/>
  <c r="T2152" i="1"/>
  <c r="T2153" i="1"/>
  <c r="W2153" i="1" s="1"/>
  <c r="T2154" i="1"/>
  <c r="W2154" i="1" s="1"/>
  <c r="T2155" i="1"/>
  <c r="W2155" i="1" s="1"/>
  <c r="T2156" i="1"/>
  <c r="W2156" i="1" s="1"/>
  <c r="T2157" i="1"/>
  <c r="W2157" i="1" s="1"/>
  <c r="T2158" i="1"/>
  <c r="W2158" i="1" s="1"/>
  <c r="T2159" i="1"/>
  <c r="W2159" i="1" s="1"/>
  <c r="T2160" i="1"/>
  <c r="T2161" i="1"/>
  <c r="W2161" i="1" s="1"/>
  <c r="T2162" i="1"/>
  <c r="W2162" i="1" s="1"/>
  <c r="T2987" i="1"/>
  <c r="W2987" i="1" s="1"/>
  <c r="T1762" i="1"/>
  <c r="W1762" i="1" s="1"/>
  <c r="T2498" i="1"/>
  <c r="W2498" i="1" s="1"/>
  <c r="T3481" i="1"/>
  <c r="W3481" i="1" s="1"/>
  <c r="T3345" i="1"/>
  <c r="W3345" i="1" s="1"/>
  <c r="T2076" i="1"/>
  <c r="T738" i="1"/>
  <c r="W738" i="1" s="1"/>
  <c r="T3771" i="1"/>
  <c r="W3771" i="1" s="1"/>
  <c r="T3841" i="1"/>
  <c r="W3841" i="1" s="1"/>
  <c r="T2822" i="1"/>
  <c r="W2822" i="1" s="1"/>
  <c r="T2618" i="1"/>
  <c r="W2618" i="1" s="1"/>
  <c r="T2446" i="1"/>
  <c r="W2446" i="1" s="1"/>
  <c r="T1261" i="1"/>
  <c r="W1261" i="1" s="1"/>
  <c r="T3395" i="1"/>
  <c r="T3544" i="1"/>
  <c r="W3544" i="1" s="1"/>
  <c r="T2467" i="1"/>
  <c r="W2467" i="1" s="1"/>
  <c r="T3453" i="1"/>
  <c r="W3453" i="1" s="1"/>
  <c r="T3754" i="1"/>
  <c r="W3754" i="1" s="1"/>
  <c r="T2335" i="1"/>
  <c r="W2335" i="1" s="1"/>
  <c r="T3032" i="1"/>
  <c r="W3032" i="1" s="1"/>
  <c r="T3828" i="1"/>
  <c r="W3828" i="1" s="1"/>
  <c r="T1971" i="1"/>
  <c r="T3770" i="1"/>
  <c r="W3770" i="1" s="1"/>
  <c r="T3262" i="1"/>
  <c r="W3262" i="1" s="1"/>
  <c r="T841" i="1"/>
  <c r="W841" i="1" s="1"/>
  <c r="T3567" i="1"/>
  <c r="W3567" i="1" s="1"/>
  <c r="T2319" i="1"/>
  <c r="W2319" i="1" s="1"/>
  <c r="T3615" i="1"/>
  <c r="W3615" i="1" s="1"/>
  <c r="T3403" i="1"/>
  <c r="W3403" i="1" s="1"/>
  <c r="T3304" i="1"/>
  <c r="T3821" i="1"/>
  <c r="W3821" i="1" s="1"/>
  <c r="T3700" i="1"/>
  <c r="W3700" i="1" s="1"/>
  <c r="T3667" i="1"/>
  <c r="W3667" i="1" s="1"/>
  <c r="T3325" i="1"/>
  <c r="W3325" i="1" s="1"/>
  <c r="T2820" i="1"/>
  <c r="W2820" i="1" s="1"/>
  <c r="T3674" i="1"/>
  <c r="W3674" i="1" s="1"/>
  <c r="T2244" i="1"/>
  <c r="W2244" i="1" s="1"/>
  <c r="T3151" i="1"/>
  <c r="T3008" i="1"/>
  <c r="W3008" i="1" s="1"/>
  <c r="T2718" i="1"/>
  <c r="W2718" i="1" s="1"/>
  <c r="T813" i="1"/>
  <c r="W813" i="1" s="1"/>
  <c r="T752" i="1"/>
  <c r="W752" i="1" s="1"/>
  <c r="T2988" i="1"/>
  <c r="W2988" i="1" s="1"/>
  <c r="T834" i="1"/>
  <c r="W834" i="1" s="1"/>
  <c r="T405" i="1"/>
  <c r="W405" i="1" s="1"/>
  <c r="T379" i="1"/>
  <c r="T1296" i="1"/>
  <c r="W1296" i="1" s="1"/>
  <c r="T341" i="1"/>
  <c r="W341" i="1" s="1"/>
  <c r="T1510" i="1"/>
  <c r="W1510" i="1" s="1"/>
  <c r="T346" i="1"/>
  <c r="W346" i="1" s="1"/>
  <c r="T1472" i="1"/>
  <c r="W1472" i="1" s="1"/>
  <c r="T1286" i="1"/>
  <c r="W1286" i="1" s="1"/>
  <c r="T2495" i="1"/>
  <c r="W2495" i="1" s="1"/>
  <c r="T1378" i="1"/>
  <c r="T347" i="1"/>
  <c r="W347" i="1" s="1"/>
  <c r="T2816" i="1"/>
  <c r="W2816" i="1" s="1"/>
  <c r="T3162" i="1"/>
  <c r="W3162" i="1" s="1"/>
  <c r="T722" i="1"/>
  <c r="W722" i="1" s="1"/>
  <c r="T2838" i="1"/>
  <c r="W2838" i="1" s="1"/>
  <c r="T1224" i="1"/>
  <c r="W1224" i="1" s="1"/>
  <c r="T3366" i="1"/>
  <c r="W3366" i="1" s="1"/>
  <c r="T315" i="1"/>
  <c r="T2641" i="1"/>
  <c r="W2641" i="1" s="1"/>
  <c r="T3626" i="1"/>
  <c r="W3626" i="1" s="1"/>
  <c r="T1959" i="1"/>
  <c r="W1959" i="1" s="1"/>
  <c r="T3268" i="1"/>
  <c r="W3268" i="1" s="1"/>
  <c r="T1295" i="1"/>
  <c r="W1295" i="1" s="1"/>
  <c r="T2834" i="1"/>
  <c r="W2834" i="1" s="1"/>
  <c r="T1255" i="1"/>
  <c r="W1255" i="1" s="1"/>
  <c r="T1480" i="1"/>
  <c r="T1209" i="1"/>
  <c r="W1209" i="1" s="1"/>
  <c r="T1746" i="1"/>
  <c r="W1746" i="1" s="1"/>
  <c r="T3219" i="1"/>
  <c r="W3219" i="1" s="1"/>
  <c r="T3724" i="1"/>
  <c r="W3724" i="1" s="1"/>
  <c r="T2307" i="1"/>
  <c r="W2307" i="1" s="1"/>
  <c r="T3251" i="1"/>
  <c r="W3251" i="1" s="1"/>
  <c r="T2041" i="1"/>
  <c r="W2041" i="1" s="1"/>
  <c r="T3829" i="1"/>
  <c r="T1300" i="1"/>
  <c r="W1300" i="1" s="1"/>
  <c r="T3368" i="1"/>
  <c r="W3368" i="1" s="1"/>
  <c r="T3818" i="1"/>
  <c r="W3818" i="1" s="1"/>
  <c r="T1297" i="1"/>
  <c r="W1297" i="1" s="1"/>
  <c r="T3842" i="1"/>
  <c r="W3842" i="1" s="1"/>
  <c r="T3629" i="1"/>
  <c r="W3629" i="1" s="1"/>
  <c r="T1384" i="1"/>
  <c r="W1384" i="1" s="1"/>
  <c r="T2942" i="1"/>
  <c r="T2830" i="1"/>
  <c r="W2830" i="1" s="1"/>
  <c r="T3691" i="1"/>
  <c r="W3691" i="1" s="1"/>
  <c r="T855" i="1"/>
  <c r="W855" i="1" s="1"/>
  <c r="T3680" i="1"/>
  <c r="W3680" i="1" s="1"/>
  <c r="T1900" i="1"/>
  <c r="W1900" i="1" s="1"/>
  <c r="T3560" i="1"/>
  <c r="W3560" i="1" s="1"/>
  <c r="T3157" i="1"/>
  <c r="W3157" i="1" s="1"/>
  <c r="T3779" i="1"/>
  <c r="T3404" i="1"/>
  <c r="W3404" i="1" s="1"/>
  <c r="T3684" i="1"/>
  <c r="W3684" i="1" s="1"/>
  <c r="T3464" i="1"/>
  <c r="W3464" i="1" s="1"/>
  <c r="T2606" i="1"/>
  <c r="W2606" i="1" s="1"/>
  <c r="T3713" i="1"/>
  <c r="W3713" i="1" s="1"/>
  <c r="T1464" i="1"/>
  <c r="W1464" i="1" s="1"/>
  <c r="T3811" i="1"/>
  <c r="W3811" i="1" s="1"/>
  <c r="T2059" i="1"/>
  <c r="T2209" i="1"/>
  <c r="W2209" i="1" s="1"/>
  <c r="T3444" i="1"/>
  <c r="W3444" i="1" s="1"/>
  <c r="T3696" i="1"/>
  <c r="W3696" i="1" s="1"/>
  <c r="T3407" i="1"/>
  <c r="W3407" i="1" s="1"/>
  <c r="T2170" i="1"/>
  <c r="W2170" i="1" s="1"/>
  <c r="T3833" i="1"/>
  <c r="W3833" i="1" s="1"/>
  <c r="T3834" i="1"/>
  <c r="W3834" i="1" s="1"/>
  <c r="T3757" i="1"/>
  <c r="T3687" i="1"/>
  <c r="W3687" i="1" s="1"/>
  <c r="T3178" i="1"/>
  <c r="W3178" i="1" s="1"/>
  <c r="T3839" i="1"/>
  <c r="W3839" i="1" s="1"/>
  <c r="T1387" i="1"/>
  <c r="W1387" i="1" s="1"/>
  <c r="T2169" i="1"/>
  <c r="W2169" i="1" s="1"/>
  <c r="T1366" i="1"/>
  <c r="W1366" i="1" s="1"/>
  <c r="T332" i="1"/>
  <c r="W332" i="1" s="1"/>
  <c r="T3231" i="1"/>
  <c r="T2225" i="1"/>
  <c r="W2225" i="1" s="1"/>
  <c r="T2981" i="1"/>
  <c r="W2981" i="1" s="1"/>
  <c r="T107" i="1"/>
  <c r="W107" i="1" s="1"/>
  <c r="T3188" i="1"/>
  <c r="W3188" i="1" s="1"/>
  <c r="T363" i="1"/>
  <c r="W363" i="1" s="1"/>
  <c r="T71" i="1"/>
  <c r="W71" i="1" s="1"/>
  <c r="T420" i="1"/>
  <c r="W420" i="1" s="1"/>
  <c r="T1260" i="1"/>
  <c r="T1660" i="1"/>
  <c r="W1660" i="1" s="1"/>
  <c r="T523" i="1"/>
  <c r="W523" i="1" s="1"/>
  <c r="T1298" i="1"/>
  <c r="W1298" i="1" s="1"/>
  <c r="T5" i="1"/>
  <c r="W5" i="1" s="1"/>
  <c r="T371" i="1"/>
  <c r="W371" i="1" s="1"/>
  <c r="T367" i="1"/>
  <c r="W367" i="1" s="1"/>
  <c r="T737" i="1"/>
  <c r="W737" i="1" s="1"/>
  <c r="T808" i="1"/>
  <c r="T810" i="1"/>
  <c r="W810" i="1" s="1"/>
  <c r="T327" i="1"/>
  <c r="W327" i="1" s="1"/>
  <c r="T342" i="1"/>
  <c r="W342" i="1" s="1"/>
  <c r="T1463" i="1"/>
  <c r="W1463" i="1" s="1"/>
  <c r="T67" i="1"/>
  <c r="W67" i="1" s="1"/>
  <c r="T530" i="1"/>
  <c r="W530" i="1" s="1"/>
  <c r="T1206" i="1"/>
  <c r="W1206" i="1" s="1"/>
  <c r="T1360" i="1"/>
  <c r="T293" i="1"/>
  <c r="W293" i="1" s="1"/>
  <c r="T51" i="1"/>
  <c r="W51" i="1" s="1"/>
  <c r="T1857" i="1"/>
  <c r="W1857" i="1" s="1"/>
  <c r="T344" i="1"/>
  <c r="W344" i="1" s="1"/>
  <c r="T387" i="1"/>
  <c r="W387" i="1" s="1"/>
  <c r="T1928" i="1"/>
  <c r="W1928" i="1" s="1"/>
  <c r="T831" i="1"/>
  <c r="W831" i="1" s="1"/>
  <c r="T847" i="1"/>
  <c r="T1511" i="1"/>
  <c r="W1511" i="1" s="1"/>
  <c r="T1470" i="1"/>
  <c r="W1470" i="1" s="1"/>
  <c r="T383" i="1"/>
  <c r="W383" i="1" s="1"/>
  <c r="T410" i="1"/>
  <c r="W410" i="1" s="1"/>
  <c r="T386" i="1"/>
  <c r="W386" i="1" s="1"/>
  <c r="T6" i="1"/>
  <c r="W6" i="1" s="1"/>
  <c r="T11" i="1"/>
  <c r="W11" i="1" s="1"/>
  <c r="T4" i="1"/>
  <c r="T1353" i="1"/>
  <c r="W1353" i="1" s="1"/>
  <c r="T1465" i="1"/>
  <c r="W1465" i="1" s="1"/>
  <c r="T2323" i="1"/>
  <c r="W2323" i="1" s="1"/>
  <c r="T2324" i="1"/>
  <c r="W2324" i="1" s="1"/>
  <c r="T2325" i="1"/>
  <c r="W2325" i="1" s="1"/>
  <c r="T2326" i="1"/>
  <c r="W2326" i="1" s="1"/>
  <c r="T2327" i="1"/>
  <c r="W2327" i="1" s="1"/>
  <c r="T2328" i="1"/>
  <c r="T1895" i="1"/>
  <c r="W1895" i="1" s="1"/>
  <c r="T2613" i="1"/>
  <c r="W2613" i="1" s="1"/>
  <c r="T1748" i="1"/>
  <c r="W1748" i="1" s="1"/>
  <c r="T3223" i="1"/>
  <c r="W3223" i="1" s="1"/>
  <c r="T1886" i="1"/>
  <c r="W1886" i="1" s="1"/>
  <c r="T2207" i="1"/>
  <c r="W2207" i="1" s="1"/>
  <c r="T1605" i="1"/>
  <c r="W1605" i="1" s="1"/>
  <c r="T2046" i="1"/>
  <c r="T1608" i="1"/>
  <c r="W1608" i="1" s="1"/>
  <c r="T1391" i="1"/>
  <c r="W1391" i="1" s="1"/>
  <c r="T1643" i="1"/>
  <c r="W1643" i="1" s="1"/>
  <c r="T1654" i="1"/>
  <c r="W1654" i="1" s="1"/>
  <c r="T3704" i="1"/>
  <c r="W3704" i="1" s="1"/>
  <c r="T3624" i="1"/>
  <c r="W3624" i="1" s="1"/>
  <c r="T2343" i="1"/>
  <c r="W2343" i="1" s="1"/>
  <c r="T2344" i="1"/>
  <c r="T2345" i="1"/>
  <c r="W2345" i="1" s="1"/>
  <c r="T2346" i="1"/>
  <c r="W2346" i="1" s="1"/>
  <c r="T2347" i="1"/>
  <c r="W2347" i="1" s="1"/>
  <c r="T2348" i="1"/>
  <c r="W2348" i="1" s="1"/>
  <c r="T2349" i="1"/>
  <c r="W2349" i="1" s="1"/>
  <c r="T2350" i="1"/>
  <c r="W2350" i="1" s="1"/>
  <c r="T2351" i="1"/>
  <c r="W2351" i="1" s="1"/>
  <c r="T2352" i="1"/>
  <c r="T2353" i="1"/>
  <c r="W2353" i="1" s="1"/>
  <c r="T2354" i="1"/>
  <c r="W2354" i="1" s="1"/>
  <c r="T2355" i="1"/>
  <c r="W2355" i="1" s="1"/>
  <c r="T2356" i="1"/>
  <c r="W2356" i="1" s="1"/>
  <c r="T2357" i="1"/>
  <c r="W2357" i="1" s="1"/>
  <c r="T2358" i="1"/>
  <c r="W2358" i="1" s="1"/>
  <c r="T2359" i="1"/>
  <c r="W2359" i="1" s="1"/>
  <c r="T2360" i="1"/>
  <c r="T2361" i="1"/>
  <c r="W2361" i="1" s="1"/>
  <c r="T2362" i="1"/>
  <c r="W2362" i="1" s="1"/>
  <c r="T2363" i="1"/>
  <c r="W2363" i="1" s="1"/>
  <c r="T2364" i="1"/>
  <c r="W2364" i="1" s="1"/>
  <c r="T2365" i="1"/>
  <c r="W2365" i="1" s="1"/>
  <c r="T2366" i="1"/>
  <c r="W2366" i="1" s="1"/>
  <c r="T2367" i="1"/>
  <c r="W2367" i="1" s="1"/>
  <c r="T2368" i="1"/>
  <c r="T2369" i="1"/>
  <c r="W2369" i="1" s="1"/>
  <c r="T2370" i="1"/>
  <c r="W2370" i="1" s="1"/>
  <c r="T2371" i="1"/>
  <c r="W2371" i="1" s="1"/>
  <c r="T2372" i="1"/>
  <c r="W2372" i="1" s="1"/>
  <c r="T2373" i="1"/>
  <c r="W2373" i="1" s="1"/>
  <c r="T2374" i="1"/>
  <c r="W2374" i="1" s="1"/>
  <c r="T2375" i="1"/>
  <c r="W2375" i="1" s="1"/>
  <c r="T2376" i="1"/>
  <c r="T2377" i="1"/>
  <c r="W2377" i="1" s="1"/>
  <c r="T2378" i="1"/>
  <c r="W2378" i="1" s="1"/>
  <c r="T2379" i="1"/>
  <c r="W2379" i="1" s="1"/>
  <c r="T2380" i="1"/>
  <c r="W2380" i="1" s="1"/>
  <c r="T2381" i="1"/>
  <c r="W2381" i="1" s="1"/>
  <c r="T2382" i="1"/>
  <c r="W2382" i="1" s="1"/>
  <c r="T2383" i="1"/>
  <c r="W2383" i="1" s="1"/>
  <c r="T2384" i="1"/>
  <c r="T2385" i="1"/>
  <c r="W2385" i="1" s="1"/>
  <c r="T2386" i="1"/>
  <c r="W2386" i="1" s="1"/>
  <c r="T2387" i="1"/>
  <c r="W2387" i="1" s="1"/>
  <c r="T2388" i="1"/>
  <c r="W2388" i="1" s="1"/>
  <c r="T2389" i="1"/>
  <c r="W2389" i="1" s="1"/>
  <c r="T2390" i="1"/>
  <c r="W2390" i="1" s="1"/>
  <c r="T2391" i="1"/>
  <c r="W2391" i="1" s="1"/>
  <c r="T2392" i="1"/>
  <c r="T2393" i="1"/>
  <c r="W2393" i="1" s="1"/>
  <c r="T2394" i="1"/>
  <c r="W2394" i="1" s="1"/>
  <c r="T2395" i="1"/>
  <c r="W2395" i="1" s="1"/>
  <c r="T2396" i="1"/>
  <c r="W2396" i="1" s="1"/>
  <c r="T2397" i="1"/>
  <c r="W2397" i="1" s="1"/>
  <c r="T2398" i="1"/>
  <c r="W2398" i="1" s="1"/>
  <c r="T2399" i="1"/>
  <c r="W2399" i="1" s="1"/>
  <c r="T2400" i="1"/>
  <c r="T2401" i="1"/>
  <c r="W2401" i="1" s="1"/>
  <c r="T2402" i="1"/>
  <c r="W2402" i="1" s="1"/>
  <c r="T2403" i="1"/>
  <c r="W2403" i="1" s="1"/>
  <c r="T2404" i="1"/>
  <c r="W2404" i="1" s="1"/>
  <c r="T2405" i="1"/>
  <c r="W2405" i="1" s="1"/>
  <c r="T2406" i="1"/>
  <c r="W2406" i="1" s="1"/>
  <c r="T2407" i="1"/>
  <c r="W2407" i="1" s="1"/>
  <c r="T2408" i="1"/>
  <c r="T2409" i="1"/>
  <c r="W2409" i="1" s="1"/>
  <c r="T2410" i="1"/>
  <c r="W2410" i="1" s="1"/>
  <c r="T2411" i="1"/>
  <c r="W2411" i="1" s="1"/>
  <c r="T2412" i="1"/>
  <c r="W2412" i="1" s="1"/>
  <c r="T2413" i="1"/>
  <c r="W2413" i="1" s="1"/>
  <c r="T2414" i="1"/>
  <c r="W2414" i="1" s="1"/>
  <c r="T2415" i="1"/>
  <c r="W2415" i="1" s="1"/>
  <c r="T2416" i="1"/>
  <c r="T2417" i="1"/>
  <c r="W2417" i="1" s="1"/>
  <c r="T2418" i="1"/>
  <c r="W2418" i="1" s="1"/>
  <c r="T2419" i="1"/>
  <c r="W2419" i="1" s="1"/>
  <c r="T2420" i="1"/>
  <c r="W2420" i="1" s="1"/>
  <c r="T2421" i="1"/>
  <c r="W2421" i="1" s="1"/>
  <c r="T2422" i="1"/>
  <c r="W2422" i="1" s="1"/>
  <c r="T2423" i="1"/>
  <c r="W2423" i="1" s="1"/>
  <c r="T2424" i="1"/>
  <c r="T2425" i="1"/>
  <c r="W2425" i="1" s="1"/>
  <c r="T2426" i="1"/>
  <c r="W2426" i="1" s="1"/>
  <c r="T2427" i="1"/>
  <c r="W2427" i="1" s="1"/>
  <c r="T2428" i="1"/>
  <c r="W2428" i="1" s="1"/>
  <c r="T2429" i="1"/>
  <c r="W2429" i="1" s="1"/>
  <c r="T2430" i="1"/>
  <c r="W2430" i="1" s="1"/>
  <c r="T2431" i="1"/>
  <c r="W2431" i="1" s="1"/>
  <c r="T2432" i="1"/>
  <c r="T2433" i="1"/>
  <c r="W2433" i="1" s="1"/>
  <c r="T2434" i="1"/>
  <c r="W2434" i="1" s="1"/>
  <c r="T2435" i="1"/>
  <c r="W2435" i="1" s="1"/>
  <c r="T2436" i="1"/>
  <c r="W2436" i="1" s="1"/>
  <c r="T2437" i="1"/>
  <c r="W2437" i="1" s="1"/>
  <c r="T2438" i="1"/>
  <c r="W2438" i="1" s="1"/>
  <c r="T2439" i="1"/>
  <c r="W2439" i="1" s="1"/>
  <c r="T2440" i="1"/>
  <c r="T2441" i="1"/>
  <c r="W2441" i="1" s="1"/>
  <c r="T2442" i="1"/>
  <c r="W2442" i="1" s="1"/>
  <c r="T2805" i="1"/>
  <c r="W2805" i="1" s="1"/>
  <c r="T2280" i="1"/>
  <c r="W2280" i="1" s="1"/>
  <c r="T1883" i="1"/>
  <c r="W1883" i="1" s="1"/>
  <c r="T3426" i="1"/>
  <c r="W3426" i="1" s="1"/>
  <c r="T2989" i="1"/>
  <c r="W2989" i="1" s="1"/>
  <c r="T3671" i="1"/>
  <c r="T3654" i="1"/>
  <c r="W3654" i="1" s="1"/>
  <c r="T3587" i="1"/>
  <c r="W3587" i="1" s="1"/>
  <c r="T2092" i="1"/>
  <c r="W2092" i="1" s="1"/>
  <c r="T2028" i="1"/>
  <c r="W2028" i="1" s="1"/>
  <c r="T3836" i="1"/>
  <c r="W3836" i="1" s="1"/>
  <c r="T3232" i="1"/>
  <c r="W3232" i="1" s="1"/>
  <c r="T3766" i="1"/>
  <c r="W3766" i="1" s="1"/>
  <c r="T3824" i="1"/>
  <c r="T3367" i="1"/>
  <c r="W3367" i="1" s="1"/>
  <c r="T3814" i="1"/>
  <c r="W3814" i="1" s="1"/>
  <c r="T3319" i="1"/>
  <c r="W3319" i="1" s="1"/>
  <c r="T3441" i="1"/>
  <c r="W3441" i="1" s="1"/>
  <c r="T3292" i="1"/>
  <c r="W3292" i="1" s="1"/>
  <c r="T3716" i="1"/>
  <c r="W3716" i="1" s="1"/>
  <c r="T269" i="1"/>
  <c r="W269" i="1" s="1"/>
  <c r="T642" i="1"/>
  <c r="T856" i="1"/>
  <c r="W856" i="1" s="1"/>
  <c r="T2994" i="1"/>
  <c r="W2994" i="1" s="1"/>
  <c r="T732" i="1"/>
  <c r="W732" i="1" s="1"/>
  <c r="T1036" i="1"/>
  <c r="W1036" i="1" s="1"/>
  <c r="T400" i="1"/>
  <c r="W400" i="1" s="1"/>
  <c r="T746" i="1"/>
  <c r="W746" i="1" s="1"/>
  <c r="T63" i="1"/>
  <c r="W63" i="1" s="1"/>
  <c r="T396" i="1"/>
  <c r="T310" i="1"/>
  <c r="W310" i="1" s="1"/>
  <c r="T35" i="1"/>
  <c r="W35" i="1" s="1"/>
  <c r="T757" i="1"/>
  <c r="W757" i="1" s="1"/>
  <c r="T41" i="1"/>
  <c r="W41" i="1" s="1"/>
  <c r="T25" i="1"/>
  <c r="W25" i="1" s="1"/>
  <c r="T2037" i="1"/>
  <c r="W2037" i="1" s="1"/>
  <c r="T541" i="1"/>
  <c r="W541" i="1" s="1"/>
  <c r="T806" i="1"/>
  <c r="T650" i="1"/>
  <c r="W650" i="1" s="1"/>
  <c r="T2969" i="1"/>
  <c r="W2969" i="1" s="1"/>
  <c r="T382" i="1"/>
  <c r="W382" i="1" s="1"/>
  <c r="T119" i="1"/>
  <c r="W119" i="1" s="1"/>
  <c r="T355" i="1"/>
  <c r="W355" i="1" s="1"/>
  <c r="T265" i="1"/>
  <c r="W265" i="1" s="1"/>
  <c r="T274" i="1"/>
  <c r="W274" i="1" s="1"/>
  <c r="T374" i="1"/>
  <c r="T401" i="1"/>
  <c r="W401" i="1" s="1"/>
  <c r="T286" i="1"/>
  <c r="W286" i="1" s="1"/>
  <c r="T1037" i="1"/>
  <c r="W1037" i="1" s="1"/>
  <c r="T397" i="1"/>
  <c r="W397" i="1" s="1"/>
  <c r="T59" i="1"/>
  <c r="W59" i="1" s="1"/>
  <c r="T399" i="1"/>
  <c r="W399" i="1" s="1"/>
  <c r="T860" i="1"/>
  <c r="W860" i="1" s="1"/>
  <c r="T395" i="1"/>
  <c r="T409" i="1"/>
  <c r="W409" i="1" s="1"/>
  <c r="T851" i="1"/>
  <c r="W851" i="1" s="1"/>
  <c r="T246" i="1"/>
  <c r="W246" i="1" s="1"/>
  <c r="T2218" i="1"/>
  <c r="W2218" i="1" s="1"/>
  <c r="T791" i="1"/>
  <c r="W791" i="1" s="1"/>
  <c r="T415" i="1"/>
  <c r="W415" i="1" s="1"/>
  <c r="T2503" i="1"/>
  <c r="W2503" i="1" s="1"/>
  <c r="T2504" i="1"/>
  <c r="T2505" i="1"/>
  <c r="W2505" i="1" s="1"/>
  <c r="T2506" i="1"/>
  <c r="W2506" i="1" s="1"/>
  <c r="T2507" i="1"/>
  <c r="W2507" i="1" s="1"/>
  <c r="T2508" i="1"/>
  <c r="W2508" i="1" s="1"/>
  <c r="T2509" i="1"/>
  <c r="W2509" i="1" s="1"/>
  <c r="T2510" i="1"/>
  <c r="W2510" i="1" s="1"/>
  <c r="T2511" i="1"/>
  <c r="W2511" i="1" s="1"/>
  <c r="T2512" i="1"/>
  <c r="T2513" i="1"/>
  <c r="W2513" i="1" s="1"/>
  <c r="T2514" i="1"/>
  <c r="W2514" i="1" s="1"/>
  <c r="T2515" i="1"/>
  <c r="W2515" i="1" s="1"/>
  <c r="T2516" i="1"/>
  <c r="W2516" i="1" s="1"/>
  <c r="T2517" i="1"/>
  <c r="W2517" i="1" s="1"/>
  <c r="T2518" i="1"/>
  <c r="W2518" i="1" s="1"/>
  <c r="T2519" i="1"/>
  <c r="W2519" i="1" s="1"/>
  <c r="T2520" i="1"/>
  <c r="T2521" i="1"/>
  <c r="W2521" i="1" s="1"/>
  <c r="T2522" i="1"/>
  <c r="W2522" i="1" s="1"/>
  <c r="T3016" i="1"/>
  <c r="W3016" i="1" s="1"/>
  <c r="T3382" i="1"/>
  <c r="W3382" i="1" s="1"/>
  <c r="T2068" i="1"/>
  <c r="W2068" i="1" s="1"/>
  <c r="T2120" i="1"/>
  <c r="W2120" i="1" s="1"/>
  <c r="T417" i="1"/>
  <c r="W417" i="1" s="1"/>
  <c r="T2111" i="1"/>
  <c r="T1283" i="1"/>
  <c r="W1283" i="1" s="1"/>
  <c r="T2933" i="1"/>
  <c r="W2933" i="1" s="1"/>
  <c r="T343" i="1"/>
  <c r="W343" i="1" s="1"/>
  <c r="T2444" i="1"/>
  <c r="W2444" i="1" s="1"/>
  <c r="T2923" i="1"/>
  <c r="W2923" i="1" s="1"/>
  <c r="T651" i="1"/>
  <c r="W651" i="1" s="1"/>
  <c r="T827" i="1"/>
  <c r="W827" i="1" s="1"/>
  <c r="T10" i="1"/>
  <c r="T2096" i="1"/>
  <c r="W2096" i="1" s="1"/>
  <c r="T1249" i="1"/>
  <c r="W1249" i="1" s="1"/>
  <c r="T114" i="1"/>
  <c r="W114" i="1" s="1"/>
  <c r="T820" i="1"/>
  <c r="W820" i="1" s="1"/>
  <c r="T2180" i="1"/>
  <c r="W2180" i="1" s="1"/>
  <c r="T270" i="1"/>
  <c r="W270" i="1" s="1"/>
  <c r="T1254" i="1"/>
  <c r="W1254" i="1" s="1"/>
  <c r="T1266" i="1"/>
  <c r="T54" i="1"/>
  <c r="W54" i="1" s="1"/>
  <c r="T525" i="1"/>
  <c r="W525" i="1" s="1"/>
  <c r="T2238" i="1"/>
  <c r="W2238" i="1" s="1"/>
  <c r="T1270" i="1"/>
  <c r="W1270" i="1" s="1"/>
  <c r="T359" i="1"/>
  <c r="W359" i="1" s="1"/>
  <c r="T3598" i="1"/>
  <c r="W3598" i="1" s="1"/>
  <c r="T1193" i="1"/>
  <c r="W1193" i="1" s="1"/>
  <c r="T2971" i="1"/>
  <c r="T351" i="1"/>
  <c r="W351" i="1" s="1"/>
  <c r="T3823" i="1"/>
  <c r="W3823" i="1" s="1"/>
  <c r="T653" i="1"/>
  <c r="W653" i="1" s="1"/>
  <c r="T2539" i="1"/>
  <c r="W2539" i="1" s="1"/>
  <c r="T402" i="1"/>
  <c r="W402" i="1" s="1"/>
  <c r="T788" i="1"/>
  <c r="W788" i="1" s="1"/>
  <c r="T1520" i="1"/>
  <c r="W1520" i="1" s="1"/>
  <c r="T2463" i="1"/>
  <c r="T284" i="1"/>
  <c r="W284" i="1" s="1"/>
  <c r="T2256" i="1"/>
  <c r="W2256" i="1" s="1"/>
  <c r="T2563" i="1"/>
  <c r="W2563" i="1" s="1"/>
  <c r="T2564" i="1"/>
  <c r="W2564" i="1" s="1"/>
  <c r="T2565" i="1"/>
  <c r="W2565" i="1" s="1"/>
  <c r="T2566" i="1"/>
  <c r="W2566" i="1" s="1"/>
  <c r="T2567" i="1"/>
  <c r="W2567" i="1" s="1"/>
  <c r="T2568" i="1"/>
  <c r="T2569" i="1"/>
  <c r="W2569" i="1" s="1"/>
  <c r="T2570" i="1"/>
  <c r="W2570" i="1" s="1"/>
  <c r="T2571" i="1"/>
  <c r="W2571" i="1" s="1"/>
  <c r="T2572" i="1"/>
  <c r="W2572" i="1" s="1"/>
  <c r="T2573" i="1"/>
  <c r="W2573" i="1" s="1"/>
  <c r="T2574" i="1"/>
  <c r="W2574" i="1" s="1"/>
  <c r="T2575" i="1"/>
  <c r="W2575" i="1" s="1"/>
  <c r="T2576" i="1"/>
  <c r="T2577" i="1"/>
  <c r="W2577" i="1" s="1"/>
  <c r="T2578" i="1"/>
  <c r="W2578" i="1" s="1"/>
  <c r="T2579" i="1"/>
  <c r="W2579" i="1" s="1"/>
  <c r="T2580" i="1"/>
  <c r="W2580" i="1" s="1"/>
  <c r="T2581" i="1"/>
  <c r="W2581" i="1" s="1"/>
  <c r="T2582" i="1"/>
  <c r="W2582" i="1" s="1"/>
  <c r="T2583" i="1"/>
  <c r="W2583" i="1" s="1"/>
  <c r="T2584" i="1"/>
  <c r="T2585" i="1"/>
  <c r="W2585" i="1" s="1"/>
  <c r="T2586" i="1"/>
  <c r="W2586" i="1" s="1"/>
  <c r="T2587" i="1"/>
  <c r="W2587" i="1" s="1"/>
  <c r="T2588" i="1"/>
  <c r="W2588" i="1" s="1"/>
  <c r="T2589" i="1"/>
  <c r="W2589" i="1" s="1"/>
  <c r="T2590" i="1"/>
  <c r="W2590" i="1" s="1"/>
  <c r="T2591" i="1"/>
  <c r="W2591" i="1" s="1"/>
  <c r="T2592" i="1"/>
  <c r="T2593" i="1"/>
  <c r="W2593" i="1" s="1"/>
  <c r="T2594" i="1"/>
  <c r="W2594" i="1" s="1"/>
  <c r="T2595" i="1"/>
  <c r="W2595" i="1" s="1"/>
  <c r="T2596" i="1"/>
  <c r="W2596" i="1" s="1"/>
  <c r="T2597" i="1"/>
  <c r="W2597" i="1" s="1"/>
  <c r="T2598" i="1"/>
  <c r="W2598" i="1" s="1"/>
  <c r="T2599" i="1"/>
  <c r="W2599" i="1" s="1"/>
  <c r="T2600" i="1"/>
  <c r="T2601" i="1"/>
  <c r="W2601" i="1" s="1"/>
  <c r="T2602" i="1"/>
  <c r="W2602" i="1" s="1"/>
  <c r="T736" i="1"/>
  <c r="W736" i="1" s="1"/>
  <c r="T2043" i="1"/>
  <c r="W2043" i="1" s="1"/>
  <c r="T1367" i="1"/>
  <c r="W1367" i="1" s="1"/>
  <c r="T381" i="1"/>
  <c r="W381" i="1" s="1"/>
  <c r="T3471" i="1"/>
  <c r="W3471" i="1" s="1"/>
  <c r="T1482" i="1"/>
  <c r="T2800" i="1"/>
  <c r="W2800" i="1" s="1"/>
  <c r="T3819" i="1"/>
  <c r="W3819" i="1" s="1"/>
  <c r="T532" i="1"/>
  <c r="W532" i="1" s="1"/>
  <c r="T3542" i="1"/>
  <c r="W3542" i="1" s="1"/>
  <c r="T3717" i="1"/>
  <c r="W3717" i="1" s="1"/>
  <c r="T2183" i="1"/>
  <c r="W2183" i="1" s="1"/>
  <c r="T728" i="1"/>
  <c r="W728" i="1" s="1"/>
  <c r="T1506" i="1"/>
  <c r="T3372" i="1"/>
  <c r="W3372" i="1" s="1"/>
  <c r="T2929" i="1"/>
  <c r="W2929" i="1" s="1"/>
  <c r="T2030" i="1"/>
  <c r="W2030" i="1" s="1"/>
  <c r="T3033" i="1"/>
  <c r="W3033" i="1" s="1"/>
  <c r="T3023" i="1"/>
  <c r="W3023" i="1" s="1"/>
  <c r="T2996" i="1"/>
  <c r="W2996" i="1" s="1"/>
  <c r="T2524" i="1"/>
  <c r="W2524" i="1" s="1"/>
  <c r="T3695" i="1"/>
  <c r="T3702" i="1"/>
  <c r="W3702" i="1" s="1"/>
  <c r="T729" i="1"/>
  <c r="W729" i="1" s="1"/>
  <c r="T3660" i="1"/>
  <c r="W3660" i="1" s="1"/>
  <c r="T2548" i="1"/>
  <c r="W2548" i="1" s="1"/>
  <c r="T3166" i="1"/>
  <c r="W3166" i="1" s="1"/>
  <c r="T2113" i="1"/>
  <c r="W2113" i="1" s="1"/>
  <c r="T2493" i="1"/>
  <c r="W2493" i="1" s="1"/>
  <c r="T3494" i="1"/>
  <c r="T2934" i="1"/>
  <c r="W2934" i="1" s="1"/>
  <c r="T3437" i="1"/>
  <c r="W3437" i="1" s="1"/>
  <c r="T1393" i="1"/>
  <c r="W1393" i="1" s="1"/>
  <c r="T3594" i="1"/>
  <c r="W3594" i="1" s="1"/>
  <c r="T2252" i="1"/>
  <c r="W2252" i="1" s="1"/>
  <c r="T3618" i="1"/>
  <c r="W3618" i="1" s="1"/>
  <c r="T3621" i="1"/>
  <c r="W3621" i="1" s="1"/>
  <c r="T2194" i="1"/>
  <c r="T2230" i="1"/>
  <c r="W2230" i="1" s="1"/>
  <c r="T2485" i="1"/>
  <c r="W2485" i="1" s="1"/>
  <c r="T2643" i="1"/>
  <c r="W2643" i="1" s="1"/>
  <c r="T2644" i="1"/>
  <c r="W2644" i="1" s="1"/>
  <c r="T2645" i="1"/>
  <c r="W2645" i="1" s="1"/>
  <c r="T2646" i="1"/>
  <c r="W2646" i="1" s="1"/>
  <c r="T2647" i="1"/>
  <c r="W2647" i="1" s="1"/>
  <c r="T2648" i="1"/>
  <c r="T2649" i="1"/>
  <c r="W2649" i="1" s="1"/>
  <c r="T2650" i="1"/>
  <c r="W2650" i="1" s="1"/>
  <c r="T2651" i="1"/>
  <c r="W2651" i="1" s="1"/>
  <c r="T2652" i="1"/>
  <c r="W2652" i="1" s="1"/>
  <c r="T2653" i="1"/>
  <c r="W2653" i="1" s="1"/>
  <c r="T2654" i="1"/>
  <c r="W2654" i="1" s="1"/>
  <c r="T2655" i="1"/>
  <c r="W2655" i="1" s="1"/>
  <c r="T2656" i="1"/>
  <c r="T2657" i="1"/>
  <c r="W2657" i="1" s="1"/>
  <c r="T2658" i="1"/>
  <c r="W2658" i="1" s="1"/>
  <c r="T2659" i="1"/>
  <c r="W2659" i="1" s="1"/>
  <c r="T2660" i="1"/>
  <c r="W2660" i="1" s="1"/>
  <c r="T2661" i="1"/>
  <c r="W2661" i="1" s="1"/>
  <c r="T2662" i="1"/>
  <c r="W2662" i="1" s="1"/>
  <c r="T1279" i="1"/>
  <c r="W1279" i="1" s="1"/>
  <c r="T2842" i="1"/>
  <c r="T2963" i="1"/>
  <c r="W2963" i="1" s="1"/>
  <c r="T3176" i="1"/>
  <c r="W3176" i="1" s="1"/>
  <c r="T2448" i="1"/>
  <c r="W2448" i="1" s="1"/>
  <c r="T2983" i="1"/>
  <c r="W2983" i="1" s="1"/>
  <c r="T3264" i="1"/>
  <c r="W3264" i="1" s="1"/>
  <c r="T3024" i="1"/>
  <c r="W3024" i="1" s="1"/>
  <c r="T3184" i="1"/>
  <c r="W3184" i="1" s="1"/>
  <c r="T2672" i="1"/>
  <c r="T2673" i="1"/>
  <c r="W2673" i="1" s="1"/>
  <c r="T2674" i="1"/>
  <c r="W2674" i="1" s="1"/>
  <c r="T2675" i="1"/>
  <c r="W2675" i="1" s="1"/>
  <c r="T2676" i="1"/>
  <c r="W2676" i="1" s="1"/>
  <c r="T2677" i="1"/>
  <c r="W2677" i="1" s="1"/>
  <c r="T2678" i="1"/>
  <c r="W2678" i="1" s="1"/>
  <c r="T2679" i="1"/>
  <c r="W2679" i="1" s="1"/>
  <c r="T2680" i="1"/>
  <c r="T2681" i="1"/>
  <c r="W2681" i="1" s="1"/>
  <c r="T2682" i="1"/>
  <c r="W2682" i="1" s="1"/>
  <c r="T2683" i="1"/>
  <c r="W2683" i="1" s="1"/>
  <c r="T2684" i="1"/>
  <c r="W2684" i="1" s="1"/>
  <c r="T2685" i="1"/>
  <c r="W2685" i="1" s="1"/>
  <c r="T2686" i="1"/>
  <c r="W2686" i="1" s="1"/>
  <c r="T2687" i="1"/>
  <c r="W2687" i="1" s="1"/>
  <c r="T2688" i="1"/>
  <c r="T2689" i="1"/>
  <c r="W2689" i="1" s="1"/>
  <c r="T2690" i="1"/>
  <c r="W2690" i="1" s="1"/>
  <c r="T2691" i="1"/>
  <c r="W2691" i="1" s="1"/>
  <c r="T2692" i="1"/>
  <c r="W2692" i="1" s="1"/>
  <c r="T2693" i="1"/>
  <c r="W2693" i="1" s="1"/>
  <c r="T2694" i="1"/>
  <c r="W2694" i="1" s="1"/>
  <c r="T2695" i="1"/>
  <c r="W2695" i="1" s="1"/>
  <c r="T2696" i="1"/>
  <c r="T2697" i="1"/>
  <c r="W2697" i="1" s="1"/>
  <c r="T2698" i="1"/>
  <c r="W2698" i="1" s="1"/>
  <c r="T2699" i="1"/>
  <c r="W2699" i="1" s="1"/>
  <c r="T2700" i="1"/>
  <c r="W2700" i="1" s="1"/>
  <c r="T2701" i="1"/>
  <c r="W2701" i="1" s="1"/>
  <c r="T2702" i="1"/>
  <c r="W2702" i="1" s="1"/>
  <c r="T2703" i="1"/>
  <c r="W2703" i="1" s="1"/>
  <c r="T2704" i="1"/>
  <c r="T2705" i="1"/>
  <c r="W2705" i="1" s="1"/>
  <c r="T2706" i="1"/>
  <c r="W2706" i="1" s="1"/>
  <c r="T2707" i="1"/>
  <c r="W2707" i="1" s="1"/>
  <c r="T2023" i="1"/>
  <c r="W2023" i="1" s="1"/>
  <c r="T1194" i="1"/>
  <c r="W1194" i="1" s="1"/>
  <c r="T3477" i="1"/>
  <c r="W3477" i="1" s="1"/>
  <c r="T3593" i="1"/>
  <c r="W3593" i="1" s="1"/>
  <c r="T1840" i="1"/>
  <c r="T1630" i="1"/>
  <c r="W1630" i="1" s="1"/>
  <c r="T1213" i="1"/>
  <c r="W1213" i="1" s="1"/>
  <c r="T3187" i="1"/>
  <c r="W3187" i="1" s="1"/>
  <c r="T3611" i="1"/>
  <c r="W3611" i="1" s="1"/>
  <c r="T3272" i="1"/>
  <c r="W3272" i="1" s="1"/>
  <c r="T3002" i="1"/>
  <c r="W3002" i="1" s="1"/>
  <c r="T2079" i="1"/>
  <c r="W2079" i="1" s="1"/>
  <c r="T3396" i="1"/>
  <c r="T3307" i="1"/>
  <c r="W3307" i="1" s="1"/>
  <c r="T3657" i="1"/>
  <c r="W3657" i="1" s="1"/>
  <c r="T1259" i="1"/>
  <c r="W1259" i="1" s="1"/>
  <c r="T3718" i="1"/>
  <c r="W3718" i="1" s="1"/>
  <c r="T2098" i="1"/>
  <c r="W2098" i="1" s="1"/>
  <c r="T2823" i="1"/>
  <c r="W2823" i="1" s="1"/>
  <c r="T3772" i="1"/>
  <c r="W3772" i="1" s="1"/>
  <c r="T3365" i="1"/>
  <c r="T2821" i="1"/>
  <c r="W2821" i="1" s="1"/>
  <c r="T3224" i="1"/>
  <c r="W3224" i="1" s="1"/>
  <c r="T2466" i="1"/>
  <c r="W2466" i="1" s="1"/>
  <c r="T1022" i="1"/>
  <c r="W1022" i="1" s="1"/>
  <c r="T1958" i="1"/>
  <c r="W1958" i="1" s="1"/>
  <c r="T1192" i="1"/>
  <c r="W1192" i="1" s="1"/>
  <c r="T2265" i="1"/>
  <c r="W2265" i="1" s="1"/>
  <c r="T3604" i="1"/>
  <c r="T840" i="1"/>
  <c r="W840" i="1" s="1"/>
  <c r="T1478" i="1"/>
  <c r="W1478" i="1" s="1"/>
  <c r="T1363" i="1"/>
  <c r="W1363" i="1" s="1"/>
  <c r="T3602" i="1"/>
  <c r="W3602" i="1" s="1"/>
  <c r="T1477" i="1"/>
  <c r="W1477" i="1" s="1"/>
  <c r="T2268" i="1"/>
  <c r="W2268" i="1" s="1"/>
  <c r="T2743" i="1"/>
  <c r="W2743" i="1" s="1"/>
  <c r="T2744" i="1"/>
  <c r="T2745" i="1"/>
  <c r="W2745" i="1" s="1"/>
  <c r="T2746" i="1"/>
  <c r="W2746" i="1" s="1"/>
  <c r="T2747" i="1"/>
  <c r="W2747" i="1" s="1"/>
  <c r="T2748" i="1"/>
  <c r="W2748" i="1" s="1"/>
  <c r="T2749" i="1"/>
  <c r="W2749" i="1" s="1"/>
  <c r="T2750" i="1"/>
  <c r="W2750" i="1" s="1"/>
  <c r="T2751" i="1"/>
  <c r="W2751" i="1" s="1"/>
  <c r="T2752" i="1"/>
  <c r="T2753" i="1"/>
  <c r="W2753" i="1" s="1"/>
  <c r="T2754" i="1"/>
  <c r="W2754" i="1" s="1"/>
  <c r="T2755" i="1"/>
  <c r="W2755" i="1" s="1"/>
  <c r="T2756" i="1"/>
  <c r="W2756" i="1" s="1"/>
  <c r="T2757" i="1"/>
  <c r="W2757" i="1" s="1"/>
  <c r="T2758" i="1"/>
  <c r="W2758" i="1" s="1"/>
  <c r="T2759" i="1"/>
  <c r="W2759" i="1" s="1"/>
  <c r="T2760" i="1"/>
  <c r="T2761" i="1"/>
  <c r="W2761" i="1" s="1"/>
  <c r="T2762" i="1"/>
  <c r="W2762" i="1" s="1"/>
  <c r="T2763" i="1"/>
  <c r="W2763" i="1" s="1"/>
  <c r="T2764" i="1"/>
  <c r="W2764" i="1" s="1"/>
  <c r="T2765" i="1"/>
  <c r="W2765" i="1" s="1"/>
  <c r="T2766" i="1"/>
  <c r="W2766" i="1" s="1"/>
  <c r="T2767" i="1"/>
  <c r="W2767" i="1" s="1"/>
  <c r="T2768" i="1"/>
  <c r="T2769" i="1"/>
  <c r="W2769" i="1" s="1"/>
  <c r="T2770" i="1"/>
  <c r="W2770" i="1" s="1"/>
  <c r="T2771" i="1"/>
  <c r="W2771" i="1" s="1"/>
  <c r="T2772" i="1"/>
  <c r="W2772" i="1" s="1"/>
  <c r="T2773" i="1"/>
  <c r="W2773" i="1" s="1"/>
  <c r="T2774" i="1"/>
  <c r="W2774" i="1" s="1"/>
  <c r="T2775" i="1"/>
  <c r="W2775" i="1" s="1"/>
  <c r="T2776" i="1"/>
  <c r="T2777" i="1"/>
  <c r="W2777" i="1" s="1"/>
  <c r="T2778" i="1"/>
  <c r="W2778" i="1" s="1"/>
  <c r="T2779" i="1"/>
  <c r="W2779" i="1" s="1"/>
  <c r="T2780" i="1"/>
  <c r="W2780" i="1" s="1"/>
  <c r="T2781" i="1"/>
  <c r="W2781" i="1" s="1"/>
  <c r="T2782" i="1"/>
  <c r="W2782" i="1" s="1"/>
  <c r="T2220" i="1"/>
  <c r="W2220" i="1" s="1"/>
  <c r="T2237" i="1"/>
  <c r="T2487" i="1"/>
  <c r="W2487" i="1" s="1"/>
  <c r="T2050" i="1"/>
  <c r="W2050" i="1" s="1"/>
  <c r="T3534" i="1"/>
  <c r="W3534" i="1" s="1"/>
  <c r="T1765" i="1"/>
  <c r="W1765" i="1" s="1"/>
  <c r="T1752" i="1"/>
  <c r="W1752" i="1" s="1"/>
  <c r="T3522" i="1"/>
  <c r="W3522" i="1" s="1"/>
  <c r="T2294" i="1"/>
  <c r="W2294" i="1" s="1"/>
  <c r="T2215" i="1"/>
  <c r="T3574" i="1"/>
  <c r="W3574" i="1" s="1"/>
  <c r="T2794" i="1"/>
  <c r="W2794" i="1" s="1"/>
  <c r="T2784" i="1"/>
  <c r="W2784" i="1" s="1"/>
  <c r="T3301" i="1"/>
  <c r="W3301" i="1" s="1"/>
  <c r="T1628" i="1"/>
  <c r="W1628" i="1" s="1"/>
  <c r="T1665" i="1"/>
  <c r="W1665" i="1" s="1"/>
  <c r="T1668" i="1"/>
  <c r="W1668" i="1" s="1"/>
  <c r="T2833" i="1"/>
  <c r="T3468" i="1"/>
  <c r="W3468" i="1" s="1"/>
  <c r="T2103" i="1"/>
  <c r="W2103" i="1" s="1"/>
  <c r="T2026" i="1"/>
  <c r="W2026" i="1" s="1"/>
  <c r="T2809" i="1"/>
  <c r="W2809" i="1" s="1"/>
  <c r="T2708" i="1"/>
  <c r="W2708" i="1" s="1"/>
  <c r="T1977" i="1"/>
  <c r="W1977" i="1" s="1"/>
  <c r="T2930" i="1"/>
  <c r="W2930" i="1" s="1"/>
  <c r="T2801" i="1"/>
  <c r="T2663" i="1"/>
  <c r="W2663" i="1" s="1"/>
  <c r="T2924" i="1"/>
  <c r="W2924" i="1" s="1"/>
  <c r="T3363" i="1"/>
  <c r="W3363" i="1" s="1"/>
  <c r="T1534" i="1"/>
  <c r="W1534" i="1" s="1"/>
  <c r="T2239" i="1"/>
  <c r="W2239" i="1" s="1"/>
  <c r="T2290" i="1"/>
  <c r="W2290" i="1" s="1"/>
  <c r="T3705" i="1"/>
  <c r="W3705" i="1" s="1"/>
  <c r="T2486" i="1"/>
  <c r="T3537" i="1"/>
  <c r="W3537" i="1" s="1"/>
  <c r="T2806" i="1"/>
  <c r="W2806" i="1" s="1"/>
  <c r="T2228" i="1"/>
  <c r="W2228" i="1" s="1"/>
  <c r="T2995" i="1"/>
  <c r="W2995" i="1" s="1"/>
  <c r="T2612" i="1"/>
  <c r="W2612" i="1" s="1"/>
  <c r="T3283" i="1"/>
  <c r="W3283" i="1" s="1"/>
  <c r="T1961" i="1"/>
  <c r="W1961" i="1" s="1"/>
  <c r="T2305" i="1"/>
  <c r="T2316" i="1"/>
  <c r="W2316" i="1" s="1"/>
  <c r="T2562" i="1"/>
  <c r="W2562" i="1" s="1"/>
  <c r="T3174" i="1"/>
  <c r="W3174" i="1" s="1"/>
  <c r="T2733" i="1"/>
  <c r="W2733" i="1" s="1"/>
  <c r="T3439" i="1"/>
  <c r="W3439" i="1" s="1"/>
  <c r="T3001" i="1"/>
  <c r="W3001" i="1" s="1"/>
  <c r="T3440" i="1"/>
  <c r="W3440" i="1" s="1"/>
  <c r="T1533" i="1"/>
  <c r="T2737" i="1"/>
  <c r="W2737" i="1" s="1"/>
  <c r="T2083" i="1"/>
  <c r="W2083" i="1" s="1"/>
  <c r="T3015" i="1"/>
  <c r="W3015" i="1" s="1"/>
  <c r="T2223" i="1"/>
  <c r="W2223" i="1" s="1"/>
  <c r="T3177" i="1"/>
  <c r="W3177" i="1" s="1"/>
  <c r="T3774" i="1"/>
  <c r="W3774" i="1" s="1"/>
  <c r="T3167" i="1"/>
  <c r="W3167" i="1" s="1"/>
  <c r="T1894" i="1"/>
  <c r="T1933" i="1"/>
  <c r="W1933" i="1" s="1"/>
  <c r="T2304" i="1"/>
  <c r="W2304" i="1" s="1"/>
  <c r="T2843" i="1"/>
  <c r="W2843" i="1" s="1"/>
  <c r="T2844" i="1"/>
  <c r="W2844" i="1" s="1"/>
  <c r="T2845" i="1"/>
  <c r="W2845" i="1" s="1"/>
  <c r="T2846" i="1"/>
  <c r="W2846" i="1" s="1"/>
  <c r="T2847" i="1"/>
  <c r="W2847" i="1" s="1"/>
  <c r="T2848" i="1"/>
  <c r="T2849" i="1"/>
  <c r="W2849" i="1" s="1"/>
  <c r="T2850" i="1"/>
  <c r="W2850" i="1" s="1"/>
  <c r="T2851" i="1"/>
  <c r="W2851" i="1" s="1"/>
  <c r="T2852" i="1"/>
  <c r="W2852" i="1" s="1"/>
  <c r="T2853" i="1"/>
  <c r="W2853" i="1" s="1"/>
  <c r="T2854" i="1"/>
  <c r="W2854" i="1" s="1"/>
  <c r="T2855" i="1"/>
  <c r="W2855" i="1" s="1"/>
  <c r="T2856" i="1"/>
  <c r="T2857" i="1"/>
  <c r="W2857" i="1" s="1"/>
  <c r="T2858" i="1"/>
  <c r="W2858" i="1" s="1"/>
  <c r="T2859" i="1"/>
  <c r="W2859" i="1" s="1"/>
  <c r="T2860" i="1"/>
  <c r="W2860" i="1" s="1"/>
  <c r="T2861" i="1"/>
  <c r="W2861" i="1" s="1"/>
  <c r="T2862" i="1"/>
  <c r="W2862" i="1" s="1"/>
  <c r="T2863" i="1"/>
  <c r="W2863" i="1" s="1"/>
  <c r="T2864" i="1"/>
  <c r="T2865" i="1"/>
  <c r="W2865" i="1" s="1"/>
  <c r="T2866" i="1"/>
  <c r="W2866" i="1" s="1"/>
  <c r="T2867" i="1"/>
  <c r="W2867" i="1" s="1"/>
  <c r="T2868" i="1"/>
  <c r="W2868" i="1" s="1"/>
  <c r="T2869" i="1"/>
  <c r="W2869" i="1" s="1"/>
  <c r="T2870" i="1"/>
  <c r="W2870" i="1" s="1"/>
  <c r="T2871" i="1"/>
  <c r="W2871" i="1" s="1"/>
  <c r="T2872" i="1"/>
  <c r="T2873" i="1"/>
  <c r="W2873" i="1" s="1"/>
  <c r="T2874" i="1"/>
  <c r="W2874" i="1" s="1"/>
  <c r="T2875" i="1"/>
  <c r="W2875" i="1" s="1"/>
  <c r="T2876" i="1"/>
  <c r="W2876" i="1" s="1"/>
  <c r="T2877" i="1"/>
  <c r="W2877" i="1" s="1"/>
  <c r="T2878" i="1"/>
  <c r="W2878" i="1" s="1"/>
  <c r="T2879" i="1"/>
  <c r="W2879" i="1" s="1"/>
  <c r="T2880" i="1"/>
  <c r="T2881" i="1"/>
  <c r="W2881" i="1" s="1"/>
  <c r="T2882" i="1"/>
  <c r="W2882" i="1" s="1"/>
  <c r="T2883" i="1"/>
  <c r="W2883" i="1" s="1"/>
  <c r="T2884" i="1"/>
  <c r="W2884" i="1" s="1"/>
  <c r="T2885" i="1"/>
  <c r="W2885" i="1" s="1"/>
  <c r="T2886" i="1"/>
  <c r="W2886" i="1" s="1"/>
  <c r="T2887" i="1"/>
  <c r="W2887" i="1" s="1"/>
  <c r="T2888" i="1"/>
  <c r="T2889" i="1"/>
  <c r="W2889" i="1" s="1"/>
  <c r="T2890" i="1"/>
  <c r="W2890" i="1" s="1"/>
  <c r="T2891" i="1"/>
  <c r="W2891" i="1" s="1"/>
  <c r="T2892" i="1"/>
  <c r="W2892" i="1" s="1"/>
  <c r="T2893" i="1"/>
  <c r="W2893" i="1" s="1"/>
  <c r="T2894" i="1"/>
  <c r="W2894" i="1" s="1"/>
  <c r="T2895" i="1"/>
  <c r="W2895" i="1" s="1"/>
  <c r="T2896" i="1"/>
  <c r="T2897" i="1"/>
  <c r="W2897" i="1" s="1"/>
  <c r="T2898" i="1"/>
  <c r="W2898" i="1" s="1"/>
  <c r="T2899" i="1"/>
  <c r="W2899" i="1" s="1"/>
  <c r="T2900" i="1"/>
  <c r="W2900" i="1" s="1"/>
  <c r="T2901" i="1"/>
  <c r="W2901" i="1" s="1"/>
  <c r="T2902" i="1"/>
  <c r="W2902" i="1" s="1"/>
  <c r="T2903" i="1"/>
  <c r="W2903" i="1" s="1"/>
  <c r="T2904" i="1"/>
  <c r="T2905" i="1"/>
  <c r="W2905" i="1" s="1"/>
  <c r="T2906" i="1"/>
  <c r="W2906" i="1" s="1"/>
  <c r="T2907" i="1"/>
  <c r="W2907" i="1" s="1"/>
  <c r="T2908" i="1"/>
  <c r="W2908" i="1" s="1"/>
  <c r="T2909" i="1"/>
  <c r="W2909" i="1" s="1"/>
  <c r="T2910" i="1"/>
  <c r="W2910" i="1" s="1"/>
  <c r="T2911" i="1"/>
  <c r="W2911" i="1" s="1"/>
  <c r="T2912" i="1"/>
  <c r="T2913" i="1"/>
  <c r="W2913" i="1" s="1"/>
  <c r="T2914" i="1"/>
  <c r="W2914" i="1" s="1"/>
  <c r="T2915" i="1"/>
  <c r="W2915" i="1" s="1"/>
  <c r="T2916" i="1"/>
  <c r="W2916" i="1" s="1"/>
  <c r="T2917" i="1"/>
  <c r="W2917" i="1" s="1"/>
  <c r="T2918" i="1"/>
  <c r="W2918" i="1" s="1"/>
  <c r="T2919" i="1"/>
  <c r="W2919" i="1" s="1"/>
  <c r="T2920" i="1"/>
  <c r="T2921" i="1"/>
  <c r="W2921" i="1" s="1"/>
  <c r="T2922" i="1"/>
  <c r="W2922" i="1" s="1"/>
  <c r="T1965" i="1"/>
  <c r="W1965" i="1" s="1"/>
  <c r="T2470" i="1"/>
  <c r="W2470" i="1" s="1"/>
  <c r="T2208" i="1"/>
  <c r="W2208" i="1" s="1"/>
  <c r="T2488" i="1"/>
  <c r="W2488" i="1" s="1"/>
  <c r="T1946" i="1"/>
  <c r="W1946" i="1" s="1"/>
  <c r="T2267" i="1"/>
  <c r="T1745" i="1"/>
  <c r="W1745" i="1" s="1"/>
  <c r="T3288" i="1"/>
  <c r="W3288" i="1" s="1"/>
  <c r="T1529" i="1"/>
  <c r="W1529" i="1" s="1"/>
  <c r="T2476" i="1"/>
  <c r="W2476" i="1" s="1"/>
  <c r="T1957" i="1"/>
  <c r="W1957" i="1" s="1"/>
  <c r="T2231" i="1"/>
  <c r="W2231" i="1" s="1"/>
  <c r="T3442" i="1"/>
  <c r="W3442" i="1" s="1"/>
  <c r="T1617" i="1"/>
  <c r="T3526" i="1"/>
  <c r="W3526" i="1" s="1"/>
  <c r="T2035" i="1"/>
  <c r="W2035" i="1" s="1"/>
  <c r="T1680" i="1"/>
  <c r="W1680" i="1" s="1"/>
  <c r="T2203" i="1"/>
  <c r="W2203" i="1" s="1"/>
  <c r="T1899" i="1"/>
  <c r="W1899" i="1" s="1"/>
  <c r="T2185" i="1"/>
  <c r="W2185" i="1" s="1"/>
  <c r="T2943" i="1"/>
  <c r="W2943" i="1" s="1"/>
  <c r="T2944" i="1"/>
  <c r="T2945" i="1"/>
  <c r="W2945" i="1" s="1"/>
  <c r="T2946" i="1"/>
  <c r="W2946" i="1" s="1"/>
  <c r="T2947" i="1"/>
  <c r="W2947" i="1" s="1"/>
  <c r="T2948" i="1"/>
  <c r="W2948" i="1" s="1"/>
  <c r="T2949" i="1"/>
  <c r="W2949" i="1" s="1"/>
  <c r="T2950" i="1"/>
  <c r="W2950" i="1" s="1"/>
  <c r="T2951" i="1"/>
  <c r="W2951" i="1" s="1"/>
  <c r="T2952" i="1"/>
  <c r="T2953" i="1"/>
  <c r="W2953" i="1" s="1"/>
  <c r="T2954" i="1"/>
  <c r="W2954" i="1" s="1"/>
  <c r="T2955" i="1"/>
  <c r="W2955" i="1" s="1"/>
  <c r="T2956" i="1"/>
  <c r="W2956" i="1" s="1"/>
  <c r="T2957" i="1"/>
  <c r="W2957" i="1" s="1"/>
  <c r="T2958" i="1"/>
  <c r="W2958" i="1" s="1"/>
  <c r="T2959" i="1"/>
  <c r="W2959" i="1" s="1"/>
  <c r="T2960" i="1"/>
  <c r="T2961" i="1"/>
  <c r="W2961" i="1" s="1"/>
  <c r="T2962" i="1"/>
  <c r="W2962" i="1" s="1"/>
  <c r="T2306" i="1"/>
  <c r="W2306" i="1" s="1"/>
  <c r="T2246" i="1"/>
  <c r="W2246" i="1" s="1"/>
  <c r="T2669" i="1"/>
  <c r="W2669" i="1" s="1"/>
  <c r="T1839" i="1"/>
  <c r="W1839" i="1" s="1"/>
  <c r="T2715" i="1"/>
  <c r="W2715" i="1" s="1"/>
  <c r="T2977" i="1"/>
  <c r="T2260" i="1"/>
  <c r="W2260" i="1" s="1"/>
  <c r="T3569" i="1"/>
  <c r="W3569" i="1" s="1"/>
  <c r="T2469" i="1"/>
  <c r="W2469" i="1" s="1"/>
  <c r="T1754" i="1"/>
  <c r="W1754" i="1" s="1"/>
  <c r="T1930" i="1"/>
  <c r="W1930" i="1" s="1"/>
  <c r="T3706" i="1"/>
  <c r="W3706" i="1" s="1"/>
  <c r="T3239" i="1"/>
  <c r="W3239" i="1" s="1"/>
  <c r="T1974" i="1"/>
  <c r="T2089" i="1"/>
  <c r="W2089" i="1" s="1"/>
  <c r="T3323" i="1"/>
  <c r="W3323" i="1" s="1"/>
  <c r="T2235" i="1"/>
  <c r="W2235" i="1" s="1"/>
  <c r="T2053" i="1"/>
  <c r="W2053" i="1" s="1"/>
  <c r="T2197" i="1"/>
  <c r="W2197" i="1" s="1"/>
  <c r="T2938" i="1"/>
  <c r="W2938" i="1" s="1"/>
  <c r="T2967" i="1"/>
  <c r="W2967" i="1" s="1"/>
  <c r="T3267" i="1"/>
  <c r="T2016" i="1"/>
  <c r="W2016" i="1" s="1"/>
  <c r="T3562" i="1"/>
  <c r="W3562" i="1" s="1"/>
  <c r="T3656" i="1"/>
  <c r="W3656" i="1" s="1"/>
  <c r="T3339" i="1"/>
  <c r="W3339" i="1" s="1"/>
  <c r="T3607" i="1"/>
  <c r="W3607" i="1" s="1"/>
  <c r="T3474" i="1"/>
  <c r="W3474" i="1" s="1"/>
  <c r="T3229" i="1"/>
  <c r="W3229" i="1" s="1"/>
  <c r="T3238" i="1"/>
  <c r="T3767" i="1"/>
  <c r="W3767" i="1" s="1"/>
  <c r="T3603" i="1"/>
  <c r="W3603" i="1" s="1"/>
  <c r="T3274" i="1"/>
  <c r="W3274" i="1" s="1"/>
  <c r="T2003" i="1"/>
  <c r="W2003" i="1" s="1"/>
  <c r="T3755" i="1"/>
  <c r="W3755" i="1" s="1"/>
  <c r="T2460" i="1"/>
  <c r="W2460" i="1" s="1"/>
  <c r="T3832" i="1"/>
  <c r="W3832" i="1" s="1"/>
  <c r="T1621" i="1"/>
  <c r="T3838" i="1"/>
  <c r="W3838" i="1" s="1"/>
  <c r="T3780" i="1"/>
  <c r="W3780" i="1" s="1"/>
  <c r="T3502" i="1"/>
  <c r="W3502" i="1" s="1"/>
  <c r="T799" i="1"/>
  <c r="W799" i="1" s="1"/>
  <c r="T3280" i="1"/>
  <c r="W3280" i="1" s="1"/>
  <c r="T2066" i="1"/>
  <c r="W2066" i="1" s="1"/>
  <c r="T2007" i="1"/>
  <c r="W2007" i="1" s="1"/>
  <c r="T2117" i="1"/>
  <c r="T2471" i="1"/>
  <c r="W2471" i="1" s="1"/>
  <c r="T3243" i="1"/>
  <c r="W3243" i="1" s="1"/>
  <c r="T2085" i="1"/>
  <c r="W2085" i="1" s="1"/>
  <c r="T2200" i="1"/>
  <c r="W2200" i="1" s="1"/>
  <c r="T3228" i="1"/>
  <c r="W3228" i="1" s="1"/>
  <c r="T2229" i="1"/>
  <c r="W2229" i="1" s="1"/>
  <c r="T2629" i="1"/>
  <c r="W2629" i="1" s="1"/>
  <c r="T2049" i="1"/>
  <c r="T1640" i="1"/>
  <c r="W1640" i="1" s="1"/>
  <c r="T1622" i="1"/>
  <c r="W1622" i="1" s="1"/>
  <c r="T1892" i="1"/>
  <c r="W1892" i="1" s="1"/>
  <c r="T2716" i="1"/>
  <c r="W2716" i="1" s="1"/>
  <c r="T1532" i="1"/>
  <c r="W1532" i="1" s="1"/>
  <c r="T2731" i="1"/>
  <c r="W2731" i="1" s="1"/>
  <c r="T3661" i="1"/>
  <c r="W3661" i="1" s="1"/>
  <c r="T3543" i="1"/>
  <c r="T2534" i="1"/>
  <c r="W2534" i="1" s="1"/>
  <c r="T741" i="1"/>
  <c r="W741" i="1" s="1"/>
  <c r="T1540" i="1"/>
  <c r="W1540" i="1" s="1"/>
  <c r="T3840" i="1"/>
  <c r="W3840" i="1" s="1"/>
  <c r="T2285" i="1"/>
  <c r="W2285" i="1" s="1"/>
  <c r="T3548" i="1"/>
  <c r="W3548" i="1" s="1"/>
  <c r="T2072" i="1"/>
  <c r="W2072" i="1" s="1"/>
  <c r="T2978" i="1"/>
  <c r="T3578" i="1"/>
  <c r="W3578" i="1" s="1"/>
  <c r="T2970" i="1"/>
  <c r="W2970" i="1" s="1"/>
  <c r="T3552" i="1"/>
  <c r="W3552" i="1" s="1"/>
  <c r="T3625" i="1"/>
  <c r="W3625" i="1" s="1"/>
  <c r="T1032" i="1"/>
  <c r="W1032" i="1" s="1"/>
  <c r="T1252" i="1"/>
  <c r="W1252" i="1" s="1"/>
  <c r="T37" i="1"/>
  <c r="W37" i="1" s="1"/>
  <c r="T3253" i="1"/>
  <c r="T1362" i="1"/>
  <c r="W1362" i="1" s="1"/>
  <c r="T2787" i="1"/>
  <c r="W2787" i="1" s="1"/>
  <c r="T3242" i="1"/>
  <c r="W3242" i="1" s="1"/>
  <c r="T2999" i="1"/>
  <c r="W2999" i="1" s="1"/>
  <c r="T2447" i="1"/>
  <c r="W2447" i="1" s="1"/>
  <c r="T3273" i="1"/>
  <c r="W3273" i="1" s="1"/>
  <c r="T1896" i="1"/>
  <c r="W1896" i="1" s="1"/>
  <c r="T1941" i="1"/>
  <c r="T3351" i="1"/>
  <c r="W3351" i="1" s="1"/>
  <c r="T2178" i="1"/>
  <c r="W2178" i="1" s="1"/>
  <c r="T2611" i="1"/>
  <c r="W2611" i="1" s="1"/>
  <c r="T3393" i="1"/>
  <c r="W3393" i="1" s="1"/>
  <c r="T3053" i="1"/>
  <c r="W3053" i="1" s="1"/>
  <c r="T3054" i="1"/>
  <c r="W3054" i="1" s="1"/>
  <c r="T3055" i="1"/>
  <c r="W3055" i="1" s="1"/>
  <c r="T3056" i="1"/>
  <c r="T3057" i="1"/>
  <c r="W3057" i="1" s="1"/>
  <c r="T3058" i="1"/>
  <c r="W3058" i="1" s="1"/>
  <c r="T3059" i="1"/>
  <c r="W3059" i="1" s="1"/>
  <c r="T3060" i="1"/>
  <c r="W3060" i="1" s="1"/>
  <c r="T3061" i="1"/>
  <c r="W3061" i="1" s="1"/>
  <c r="T3062" i="1"/>
  <c r="W3062" i="1" s="1"/>
  <c r="T3063" i="1"/>
  <c r="W3063" i="1" s="1"/>
  <c r="T3064" i="1"/>
  <c r="T3065" i="1"/>
  <c r="W3065" i="1" s="1"/>
  <c r="T3066" i="1"/>
  <c r="W3066" i="1" s="1"/>
  <c r="T3067" i="1"/>
  <c r="W3067" i="1" s="1"/>
  <c r="T3068" i="1"/>
  <c r="W3068" i="1" s="1"/>
  <c r="T3069" i="1"/>
  <c r="W3069" i="1" s="1"/>
  <c r="T3070" i="1"/>
  <c r="W3070" i="1" s="1"/>
  <c r="T3071" i="1"/>
  <c r="W3071" i="1" s="1"/>
  <c r="T3072" i="1"/>
  <c r="T3073" i="1"/>
  <c r="W3073" i="1" s="1"/>
  <c r="T3074" i="1"/>
  <c r="W3074" i="1" s="1"/>
  <c r="T3075" i="1"/>
  <c r="W3075" i="1" s="1"/>
  <c r="T3076" i="1"/>
  <c r="W3076" i="1" s="1"/>
  <c r="T3077" i="1"/>
  <c r="W3077" i="1" s="1"/>
  <c r="T3078" i="1"/>
  <c r="W3078" i="1" s="1"/>
  <c r="T3079" i="1"/>
  <c r="W3079" i="1" s="1"/>
  <c r="T3080" i="1"/>
  <c r="T3081" i="1"/>
  <c r="W3081" i="1" s="1"/>
  <c r="T3082" i="1"/>
  <c r="W3082" i="1" s="1"/>
  <c r="T3083" i="1"/>
  <c r="W3083" i="1" s="1"/>
  <c r="T3084" i="1"/>
  <c r="W3084" i="1" s="1"/>
  <c r="T3085" i="1"/>
  <c r="W3085" i="1" s="1"/>
  <c r="T3086" i="1"/>
  <c r="W3086" i="1" s="1"/>
  <c r="T3087" i="1"/>
  <c r="W3087" i="1" s="1"/>
  <c r="T3088" i="1"/>
  <c r="T3089" i="1"/>
  <c r="W3089" i="1" s="1"/>
  <c r="T3090" i="1"/>
  <c r="W3090" i="1" s="1"/>
  <c r="T3091" i="1"/>
  <c r="W3091" i="1" s="1"/>
  <c r="T3092" i="1"/>
  <c r="W3092" i="1" s="1"/>
  <c r="T3093" i="1"/>
  <c r="W3093" i="1" s="1"/>
  <c r="T3094" i="1"/>
  <c r="W3094" i="1" s="1"/>
  <c r="T3095" i="1"/>
  <c r="W3095" i="1" s="1"/>
  <c r="T3096" i="1"/>
  <c r="T3097" i="1"/>
  <c r="W3097" i="1" s="1"/>
  <c r="T3098" i="1"/>
  <c r="W3098" i="1" s="1"/>
  <c r="T3099" i="1"/>
  <c r="W3099" i="1" s="1"/>
  <c r="T3100" i="1"/>
  <c r="W3100" i="1" s="1"/>
  <c r="T3101" i="1"/>
  <c r="W3101" i="1" s="1"/>
  <c r="T3102" i="1"/>
  <c r="W3102" i="1" s="1"/>
  <c r="T3103" i="1"/>
  <c r="W3103" i="1" s="1"/>
  <c r="T3104" i="1"/>
  <c r="T3105" i="1"/>
  <c r="W3105" i="1" s="1"/>
  <c r="T3106" i="1"/>
  <c r="W3106" i="1" s="1"/>
  <c r="T3107" i="1"/>
  <c r="W3107" i="1" s="1"/>
  <c r="T3108" i="1"/>
  <c r="W3108" i="1" s="1"/>
  <c r="T3109" i="1"/>
  <c r="W3109" i="1" s="1"/>
  <c r="T3110" i="1"/>
  <c r="W3110" i="1" s="1"/>
  <c r="T3111" i="1"/>
  <c r="W3111" i="1" s="1"/>
  <c r="T3112" i="1"/>
  <c r="T3113" i="1"/>
  <c r="W3113" i="1" s="1"/>
  <c r="T3114" i="1"/>
  <c r="W3114" i="1" s="1"/>
  <c r="T3115" i="1"/>
  <c r="W3115" i="1" s="1"/>
  <c r="T3116" i="1"/>
  <c r="W3116" i="1" s="1"/>
  <c r="T3117" i="1"/>
  <c r="W3117" i="1" s="1"/>
  <c r="T3118" i="1"/>
  <c r="W3118" i="1" s="1"/>
  <c r="T3119" i="1"/>
  <c r="W3119" i="1" s="1"/>
  <c r="T3120" i="1"/>
  <c r="T3121" i="1"/>
  <c r="W3121" i="1" s="1"/>
  <c r="T3122" i="1"/>
  <c r="W3122" i="1" s="1"/>
  <c r="T3123" i="1"/>
  <c r="W3123" i="1" s="1"/>
  <c r="T3124" i="1"/>
  <c r="W3124" i="1" s="1"/>
  <c r="T3125" i="1"/>
  <c r="W3125" i="1" s="1"/>
  <c r="T3126" i="1"/>
  <c r="W3126" i="1" s="1"/>
  <c r="T3127" i="1"/>
  <c r="W3127" i="1" s="1"/>
  <c r="T3128" i="1"/>
  <c r="T3129" i="1"/>
  <c r="W3129" i="1" s="1"/>
  <c r="T3130" i="1"/>
  <c r="W3130" i="1" s="1"/>
  <c r="T3131" i="1"/>
  <c r="W3131" i="1" s="1"/>
  <c r="T3132" i="1"/>
  <c r="W3132" i="1" s="1"/>
  <c r="T3133" i="1"/>
  <c r="W3133" i="1" s="1"/>
  <c r="T3134" i="1"/>
  <c r="W3134" i="1" s="1"/>
  <c r="T3135" i="1"/>
  <c r="W3135" i="1" s="1"/>
  <c r="T3136" i="1"/>
  <c r="T3137" i="1"/>
  <c r="W3137" i="1" s="1"/>
  <c r="T3138" i="1"/>
  <c r="W3138" i="1" s="1"/>
  <c r="T3139" i="1"/>
  <c r="W3139" i="1" s="1"/>
  <c r="T3140" i="1"/>
  <c r="W3140" i="1" s="1"/>
  <c r="T3141" i="1"/>
  <c r="W3141" i="1" s="1"/>
  <c r="T3142" i="1"/>
  <c r="W3142" i="1" s="1"/>
  <c r="T3143" i="1"/>
  <c r="W3143" i="1" s="1"/>
  <c r="T3144" i="1"/>
  <c r="T3145" i="1"/>
  <c r="W3145" i="1" s="1"/>
  <c r="T3146" i="1"/>
  <c r="W3146" i="1" s="1"/>
  <c r="T3147" i="1"/>
  <c r="W3147" i="1" s="1"/>
  <c r="T3148" i="1"/>
  <c r="W3148" i="1" s="1"/>
  <c r="T2034" i="1"/>
  <c r="W2034" i="1" s="1"/>
  <c r="T2011" i="1"/>
  <c r="W2011" i="1" s="1"/>
  <c r="T790" i="1"/>
  <c r="W790" i="1" s="1"/>
  <c r="T48" i="1"/>
  <c r="T1942" i="1"/>
  <c r="W1942" i="1" s="1"/>
  <c r="T1289" i="1"/>
  <c r="W1289" i="1" s="1"/>
  <c r="T85" i="1"/>
  <c r="W85" i="1" s="1"/>
  <c r="T356" i="1"/>
  <c r="W356" i="1" s="1"/>
  <c r="T797" i="1"/>
  <c r="W797" i="1" s="1"/>
  <c r="T403" i="1"/>
  <c r="W403" i="1" s="1"/>
  <c r="T1849" i="1"/>
  <c r="W1849" i="1" s="1"/>
  <c r="T1220" i="1"/>
  <c r="T307" i="1"/>
  <c r="W307" i="1" s="1"/>
  <c r="T1889" i="1"/>
  <c r="W1889" i="1" s="1"/>
  <c r="T2019" i="1"/>
  <c r="W2019" i="1" s="1"/>
  <c r="T1669" i="1"/>
  <c r="W1669" i="1" s="1"/>
  <c r="T1618" i="1"/>
  <c r="W1618" i="1" s="1"/>
  <c r="T1603" i="1"/>
  <c r="W1603" i="1" s="1"/>
  <c r="T93" i="1"/>
  <c r="W93" i="1" s="1"/>
  <c r="T2087" i="1"/>
  <c r="T1887" i="1"/>
  <c r="W1887" i="1" s="1"/>
  <c r="T1610" i="1"/>
  <c r="W1610" i="1" s="1"/>
  <c r="T1351" i="1"/>
  <c r="W1351" i="1" s="1"/>
  <c r="T1650" i="1"/>
  <c r="W1650" i="1" s="1"/>
  <c r="T3399" i="1"/>
  <c r="W3399" i="1" s="1"/>
  <c r="T321" i="1"/>
  <c r="W321" i="1" s="1"/>
  <c r="T1968" i="1"/>
  <c r="W1968" i="1" s="1"/>
  <c r="T1943" i="1"/>
  <c r="T57" i="1"/>
  <c r="W57" i="1" s="1"/>
  <c r="T1253" i="1"/>
  <c r="W1253" i="1" s="1"/>
  <c r="T1633" i="1"/>
  <c r="W1633" i="1" s="1"/>
  <c r="T1743" i="1"/>
  <c r="W1743" i="1" s="1"/>
  <c r="T1039" i="1"/>
  <c r="W1039" i="1" s="1"/>
  <c r="T1627" i="1"/>
  <c r="W1627" i="1" s="1"/>
  <c r="T1624" i="1"/>
  <c r="W1624" i="1" s="1"/>
  <c r="T306" i="1"/>
  <c r="T1258" i="1"/>
  <c r="W1258" i="1" s="1"/>
  <c r="T1657" i="1"/>
  <c r="W1657" i="1" s="1"/>
  <c r="T1851" i="1"/>
  <c r="W1851" i="1" s="1"/>
  <c r="T1951" i="1"/>
  <c r="W1951" i="1" s="1"/>
  <c r="T1860" i="1"/>
  <c r="W1860" i="1" s="1"/>
  <c r="T3190" i="1"/>
  <c r="W3190" i="1" s="1"/>
  <c r="T3191" i="1"/>
  <c r="W3191" i="1" s="1"/>
  <c r="T3192" i="1"/>
  <c r="T3193" i="1"/>
  <c r="W3193" i="1" s="1"/>
  <c r="T3194" i="1"/>
  <c r="W3194" i="1" s="1"/>
  <c r="T3195" i="1"/>
  <c r="W3195" i="1" s="1"/>
  <c r="T3196" i="1"/>
  <c r="W3196" i="1" s="1"/>
  <c r="T3197" i="1"/>
  <c r="W3197" i="1" s="1"/>
  <c r="T3198" i="1"/>
  <c r="W3198" i="1" s="1"/>
  <c r="T3199" i="1"/>
  <c r="W3199" i="1" s="1"/>
  <c r="T3200" i="1"/>
  <c r="T3201" i="1"/>
  <c r="W3201" i="1" s="1"/>
  <c r="T3202" i="1"/>
  <c r="W3202" i="1" s="1"/>
  <c r="T3203" i="1"/>
  <c r="W3203" i="1" s="1"/>
  <c r="T3204" i="1"/>
  <c r="W3204" i="1" s="1"/>
  <c r="T3205" i="1"/>
  <c r="W3205" i="1" s="1"/>
  <c r="T3206" i="1"/>
  <c r="W3206" i="1" s="1"/>
  <c r="T3207" i="1"/>
  <c r="W3207" i="1" s="1"/>
  <c r="T3208" i="1"/>
  <c r="T3209" i="1"/>
  <c r="W3209" i="1" s="1"/>
  <c r="T1836" i="1"/>
  <c r="W1836" i="1" s="1"/>
  <c r="T1623" i="1"/>
  <c r="W1623" i="1" s="1"/>
  <c r="T391" i="1"/>
  <c r="W391" i="1" s="1"/>
  <c r="T1856" i="1"/>
  <c r="W1856" i="1" s="1"/>
  <c r="T1850" i="1"/>
  <c r="W1850" i="1" s="1"/>
  <c r="T2736" i="1"/>
  <c r="W2736" i="1" s="1"/>
  <c r="T3230" i="1"/>
  <c r="T2937" i="1"/>
  <c r="W2937" i="1" s="1"/>
  <c r="T2721" i="1"/>
  <c r="W2721" i="1" s="1"/>
  <c r="T3650" i="1"/>
  <c r="W3650" i="1" s="1"/>
  <c r="T2172" i="1"/>
  <c r="W2172" i="1" s="1"/>
  <c r="T2277" i="1"/>
  <c r="W2277" i="1" s="1"/>
  <c r="T3827" i="1"/>
  <c r="W3827" i="1" s="1"/>
  <c r="T2665" i="1"/>
  <c r="W2665" i="1" s="1"/>
  <c r="T3017" i="1"/>
  <c r="T2839" i="1"/>
  <c r="W2839" i="1" s="1"/>
  <c r="T3711" i="1"/>
  <c r="W3711" i="1" s="1"/>
  <c r="T3458" i="1"/>
  <c r="W3458" i="1" s="1"/>
  <c r="T3027" i="1"/>
  <c r="W3027" i="1" s="1"/>
  <c r="T3753" i="1"/>
  <c r="W3753" i="1" s="1"/>
  <c r="T3210" i="1"/>
  <c r="W3210" i="1" s="1"/>
  <c r="T2075" i="1"/>
  <c r="W2075" i="1" s="1"/>
  <c r="T2021" i="1"/>
  <c r="T3357" i="1"/>
  <c r="W3357" i="1" s="1"/>
  <c r="T3392" i="1"/>
  <c r="W3392" i="1" s="1"/>
  <c r="T3817" i="1"/>
  <c r="W3817" i="1" s="1"/>
  <c r="T3763" i="1"/>
  <c r="W3763" i="1" s="1"/>
  <c r="T3489" i="1"/>
  <c r="W3489" i="1" s="1"/>
  <c r="T3714" i="1"/>
  <c r="W3714" i="1" s="1"/>
  <c r="T2997" i="1"/>
  <c r="W2997" i="1" s="1"/>
  <c r="T2667" i="1"/>
  <c r="T3028" i="1"/>
  <c r="W3028" i="1" s="1"/>
  <c r="T3782" i="1"/>
  <c r="W3782" i="1" s="1"/>
  <c r="T2014" i="1"/>
  <c r="W2014" i="1" s="1"/>
  <c r="T1955" i="1"/>
  <c r="W1955" i="1" s="1"/>
  <c r="T3007" i="1"/>
  <c r="W3007" i="1" s="1"/>
  <c r="T3676" i="1"/>
  <c r="W3676" i="1" s="1"/>
  <c r="T2558" i="1"/>
  <c r="W2558" i="1" s="1"/>
  <c r="T2974" i="1"/>
  <c r="T2726" i="1"/>
  <c r="W2726" i="1" s="1"/>
  <c r="T2322" i="1"/>
  <c r="W2322" i="1" s="1"/>
  <c r="T2624" i="1"/>
  <c r="W2624" i="1" s="1"/>
  <c r="T2047" i="1"/>
  <c r="W2047" i="1" s="1"/>
  <c r="T2628" i="1"/>
  <c r="W2628" i="1" s="1"/>
  <c r="T3572" i="1"/>
  <c r="W3572" i="1" s="1"/>
  <c r="T3581" i="1"/>
  <c r="W3581" i="1" s="1"/>
  <c r="T2301" i="1"/>
  <c r="T2009" i="1"/>
  <c r="W2009" i="1" s="1"/>
  <c r="T2623" i="1"/>
  <c r="W2623" i="1" s="1"/>
  <c r="T3787" i="1"/>
  <c r="W3787" i="1" s="1"/>
  <c r="T2186" i="1"/>
  <c r="W2186" i="1" s="1"/>
  <c r="T3597" i="1"/>
  <c r="W3597" i="1" s="1"/>
  <c r="T3165" i="1"/>
  <c r="W3165" i="1" s="1"/>
  <c r="T2735" i="1"/>
  <c r="W2735" i="1" s="1"/>
  <c r="T2165" i="1"/>
  <c r="T3038" i="1"/>
  <c r="W3038" i="1" s="1"/>
  <c r="T2213" i="1"/>
  <c r="W2213" i="1" s="1"/>
  <c r="T3172" i="1"/>
  <c r="W3172" i="1" s="1"/>
  <c r="T2604" i="1"/>
  <c r="W2604" i="1" s="1"/>
  <c r="T2738" i="1"/>
  <c r="W2738" i="1" s="1"/>
  <c r="T3573" i="1"/>
  <c r="W3573" i="1" s="1"/>
  <c r="T2607" i="1"/>
  <c r="W2607" i="1" s="1"/>
  <c r="T2727" i="1"/>
  <c r="T2042" i="1"/>
  <c r="W2042" i="1" s="1"/>
  <c r="T3037" i="1"/>
  <c r="W3037" i="1" s="1"/>
  <c r="T3592" i="1"/>
  <c r="W3592" i="1" s="1"/>
  <c r="T3281" i="1"/>
  <c r="W3281" i="1" s="1"/>
  <c r="T2217" i="1"/>
  <c r="W2217" i="1" s="1"/>
  <c r="T3328" i="1"/>
  <c r="W3328" i="1" s="1"/>
  <c r="T2069" i="1"/>
  <c r="W2069" i="1" s="1"/>
  <c r="T2538" i="1"/>
  <c r="T3337" i="1"/>
  <c r="W3337" i="1" s="1"/>
  <c r="T2535" i="1"/>
  <c r="W2535" i="1" s="1"/>
  <c r="T2935" i="1"/>
  <c r="W2935" i="1" s="1"/>
  <c r="T3352" i="1"/>
  <c r="W3352" i="1" s="1"/>
  <c r="T3260" i="1"/>
  <c r="W3260" i="1" s="1"/>
  <c r="T3263" i="1"/>
  <c r="W3263" i="1" s="1"/>
  <c r="T3815" i="1"/>
  <c r="W3815" i="1" s="1"/>
  <c r="T3549" i="1"/>
  <c r="T3173" i="1"/>
  <c r="W3173" i="1" s="1"/>
  <c r="T3463" i="1"/>
  <c r="W3463" i="1" s="1"/>
  <c r="T3786" i="1"/>
  <c r="W3786" i="1" s="1"/>
  <c r="T3831" i="1"/>
  <c r="W3831" i="1" s="1"/>
  <c r="T2976" i="1"/>
  <c r="W2976" i="1" s="1"/>
  <c r="T3035" i="1"/>
  <c r="W3035" i="1" s="1"/>
  <c r="T3820" i="1"/>
  <c r="W3820" i="1" s="1"/>
  <c r="T2616" i="1"/>
  <c r="T3590" i="1"/>
  <c r="W3590" i="1" s="1"/>
  <c r="T3169" i="1"/>
  <c r="W3169" i="1" s="1"/>
  <c r="T2813" i="1"/>
  <c r="W2813" i="1" s="1"/>
  <c r="T2986" i="1"/>
  <c r="W2986" i="1" s="1"/>
  <c r="T3006" i="1"/>
  <c r="W3006" i="1" s="1"/>
  <c r="T2482" i="1"/>
  <c r="W2482" i="1" s="1"/>
  <c r="T3508" i="1"/>
  <c r="W3508" i="1" s="1"/>
  <c r="T3683" i="1"/>
  <c r="T2296" i="1"/>
  <c r="W2296" i="1" s="1"/>
  <c r="T3708" i="1"/>
  <c r="W3708" i="1" s="1"/>
  <c r="T2804" i="1"/>
  <c r="W2804" i="1" s="1"/>
  <c r="T3434" i="1"/>
  <c r="W3434" i="1" s="1"/>
  <c r="T3413" i="1"/>
  <c r="W3413" i="1" s="1"/>
  <c r="T3370" i="1"/>
  <c r="W3370" i="1" s="1"/>
  <c r="T3609" i="1"/>
  <c r="W3609" i="1" s="1"/>
  <c r="T3000" i="1"/>
  <c r="T3011" i="1"/>
  <c r="W3011" i="1" s="1"/>
  <c r="T3668" i="1"/>
  <c r="W3668" i="1" s="1"/>
  <c r="T3269" i="1"/>
  <c r="W3269" i="1" s="1"/>
  <c r="T2490" i="1"/>
  <c r="W2490" i="1" s="1"/>
  <c r="T3397" i="1"/>
  <c r="W3397" i="1" s="1"/>
  <c r="T1835" i="1"/>
  <c r="W1835" i="1" s="1"/>
  <c r="T3448" i="1"/>
  <c r="W3448" i="1" s="1"/>
  <c r="T3338" i="1"/>
  <c r="T2195" i="1"/>
  <c r="W2195" i="1" s="1"/>
  <c r="T3478" i="1"/>
  <c r="W3478" i="1" s="1"/>
  <c r="T2038" i="1"/>
  <c r="W2038" i="1" s="1"/>
  <c r="T3486" i="1"/>
  <c r="W3486" i="1" s="1"/>
  <c r="T3588" i="1"/>
  <c r="W3588" i="1" s="1"/>
  <c r="T3476" i="1"/>
  <c r="W3476" i="1" s="1"/>
  <c r="T2312" i="1"/>
  <c r="W2312" i="1" s="1"/>
  <c r="T2259" i="1"/>
  <c r="T3405" i="1"/>
  <c r="W3405" i="1" s="1"/>
  <c r="T1833" i="1"/>
  <c r="W1833" i="1" s="1"/>
  <c r="T1885" i="1"/>
  <c r="W1885" i="1" s="1"/>
  <c r="T2315" i="1"/>
  <c r="W2315" i="1" s="1"/>
  <c r="T2993" i="1"/>
  <c r="W2993" i="1" s="1"/>
  <c r="T1759" i="1"/>
  <c r="W1759" i="1" s="1"/>
  <c r="T2632" i="1"/>
  <c r="W2632" i="1" s="1"/>
  <c r="T2802" i="1"/>
  <c r="T1837" i="1"/>
  <c r="W1837" i="1" s="1"/>
  <c r="T3343" i="1"/>
  <c r="W3343" i="1" s="1"/>
  <c r="T2027" i="1"/>
  <c r="W2027" i="1" s="1"/>
  <c r="T3822" i="1"/>
  <c r="W3822" i="1" s="1"/>
  <c r="T3520" i="1"/>
  <c r="W3520" i="1" s="1"/>
  <c r="T3688" i="1"/>
  <c r="W3688" i="1" s="1"/>
  <c r="T3473" i="1"/>
  <c r="W3473" i="1" s="1"/>
  <c r="T2308" i="1"/>
  <c r="T3371" i="1"/>
  <c r="W3371" i="1" s="1"/>
  <c r="T1925" i="1"/>
  <c r="W1925" i="1" s="1"/>
  <c r="T2283" i="1"/>
  <c r="W2283" i="1" s="1"/>
  <c r="T2289" i="1"/>
  <c r="W2289" i="1" s="1"/>
  <c r="T3423" i="1"/>
  <c r="W3423" i="1" s="1"/>
  <c r="T3398" i="1"/>
  <c r="W3398" i="1" s="1"/>
  <c r="T3479" i="1"/>
  <c r="W3479" i="1" s="1"/>
  <c r="T3163" i="1"/>
  <c r="T1682" i="1"/>
  <c r="W1682" i="1" s="1"/>
  <c r="T3443" i="1"/>
  <c r="W3443" i="1" s="1"/>
  <c r="T3415" i="1"/>
  <c r="W3415" i="1" s="1"/>
  <c r="T3018" i="1"/>
  <c r="W3018" i="1" s="1"/>
  <c r="T3429" i="1"/>
  <c r="W3429" i="1" s="1"/>
  <c r="T3507" i="1"/>
  <c r="W3507" i="1" s="1"/>
  <c r="T1832" i="1"/>
  <c r="W1832" i="1" s="1"/>
  <c r="T2071" i="1"/>
  <c r="T3773" i="1"/>
  <c r="W3773" i="1" s="1"/>
  <c r="T3709" i="1"/>
  <c r="W3709" i="1" s="1"/>
  <c r="T1949" i="1"/>
  <c r="W1949" i="1" s="1"/>
  <c r="T2295" i="1"/>
  <c r="W2295" i="1" s="1"/>
  <c r="T1927" i="1"/>
  <c r="W1927" i="1" s="1"/>
  <c r="T3315" i="1"/>
  <c r="W3315" i="1" s="1"/>
  <c r="T3185" i="1"/>
  <c r="W3185" i="1" s="1"/>
  <c r="T2491" i="1"/>
  <c r="T2810" i="1"/>
  <c r="W2810" i="1" s="1"/>
  <c r="T2171" i="1"/>
  <c r="W2171" i="1" s="1"/>
  <c r="T3697" i="1"/>
  <c r="W3697" i="1" s="1"/>
  <c r="T3699" i="1"/>
  <c r="W3699" i="1" s="1"/>
  <c r="T3175" i="1"/>
  <c r="W3175" i="1" s="1"/>
  <c r="T1934" i="1"/>
  <c r="W1934" i="1" s="1"/>
  <c r="T2791" i="1"/>
  <c r="W2791" i="1" s="1"/>
  <c r="T3025" i="1"/>
  <c r="T1542" i="1"/>
  <c r="W1542" i="1" s="1"/>
  <c r="T2303" i="1"/>
  <c r="W2303" i="1" s="1"/>
  <c r="T2286" i="1"/>
  <c r="W2286" i="1" s="1"/>
  <c r="T1938" i="1"/>
  <c r="W1938" i="1" s="1"/>
  <c r="T2966" i="1"/>
  <c r="W2966" i="1" s="1"/>
  <c r="T2082" i="1"/>
  <c r="W2082" i="1" s="1"/>
  <c r="T2264" i="1"/>
  <c r="W2264" i="1" s="1"/>
  <c r="T3535" i="1"/>
  <c r="T3496" i="1"/>
  <c r="W3496" i="1" s="1"/>
  <c r="T3051" i="1"/>
  <c r="W3051" i="1" s="1"/>
  <c r="T2112" i="1"/>
  <c r="W2112" i="1" s="1"/>
  <c r="T2100" i="1"/>
  <c r="W2100" i="1" s="1"/>
  <c r="T2102" i="1"/>
  <c r="W2102" i="1" s="1"/>
  <c r="T2621" i="1"/>
  <c r="W2621" i="1" s="1"/>
  <c r="T3438" i="1"/>
  <c r="W3438" i="1" s="1"/>
  <c r="T1823" i="1"/>
  <c r="T1852" i="1"/>
  <c r="W1852" i="1" s="1"/>
  <c r="T3356" i="1"/>
  <c r="W3356" i="1" s="1"/>
  <c r="T2056" i="1"/>
  <c r="W2056" i="1" s="1"/>
  <c r="T1824" i="1"/>
  <c r="W1824" i="1" s="1"/>
  <c r="T2615" i="1"/>
  <c r="W2615" i="1" s="1"/>
  <c r="T1541" i="1"/>
  <c r="W1541" i="1" s="1"/>
  <c r="T3259" i="1"/>
  <c r="W3259" i="1" s="1"/>
  <c r="T2090" i="1"/>
  <c r="T2236" i="1"/>
  <c r="W2236" i="1" s="1"/>
  <c r="T1858" i="1"/>
  <c r="W1858" i="1" s="1"/>
  <c r="T2812" i="1"/>
  <c r="W2812" i="1" s="1"/>
  <c r="T3045" i="1"/>
  <c r="W3045" i="1" s="1"/>
  <c r="T2635" i="1"/>
  <c r="W2635" i="1" s="1"/>
  <c r="T2640" i="1"/>
  <c r="W2640" i="1" s="1"/>
  <c r="T3294" i="1"/>
  <c r="W3294" i="1" s="1"/>
  <c r="T1655" i="1"/>
  <c r="T1666" i="1"/>
  <c r="W1666" i="1" s="1"/>
  <c r="T1756" i="1"/>
  <c r="W1756" i="1" s="1"/>
  <c r="T3512" i="1"/>
  <c r="W3512" i="1" s="1"/>
  <c r="T3452" i="1"/>
  <c r="W3452" i="1" s="1"/>
  <c r="T3012" i="1"/>
  <c r="W3012" i="1" s="1"/>
  <c r="T1973" i="1"/>
  <c r="W1973" i="1" s="1"/>
  <c r="T2287" i="1"/>
  <c r="W2287" i="1" s="1"/>
  <c r="T3677" i="1"/>
  <c r="T3401" i="1"/>
  <c r="W3401" i="1" s="1"/>
  <c r="T2456" i="1"/>
  <c r="W2456" i="1" s="1"/>
  <c r="T2018" i="1"/>
  <c r="W2018" i="1" s="1"/>
  <c r="T1524" i="1"/>
  <c r="W1524" i="1" s="1"/>
  <c r="T3361" i="1"/>
  <c r="W3361" i="1" s="1"/>
  <c r="T3289" i="1"/>
  <c r="W3289" i="1" s="1"/>
  <c r="T2250" i="1"/>
  <c r="W2250" i="1" s="1"/>
  <c r="T3189" i="1"/>
  <c r="T2455" i="1"/>
  <c r="W2455" i="1" s="1"/>
  <c r="T2219" i="1"/>
  <c r="W2219" i="1" s="1"/>
  <c r="T1982" i="1"/>
  <c r="W1982" i="1" s="1"/>
  <c r="T1980" i="1"/>
  <c r="W1980" i="1" s="1"/>
  <c r="T1659" i="1"/>
  <c r="W1659" i="1" s="1"/>
  <c r="T2253" i="1"/>
  <c r="W2253" i="1" s="1"/>
  <c r="T3666" i="1"/>
  <c r="W3666" i="1" s="1"/>
  <c r="T1829" i="1"/>
  <c r="T1888" i="1"/>
  <c r="W1888" i="1" s="1"/>
  <c r="T3261" i="1"/>
  <c r="W3261" i="1" s="1"/>
  <c r="T1620" i="1"/>
  <c r="W1620" i="1" s="1"/>
  <c r="T1671" i="1"/>
  <c r="W1671" i="1" s="1"/>
  <c r="T3558" i="1"/>
  <c r="W3558" i="1" s="1"/>
  <c r="T1926" i="1"/>
  <c r="W1926" i="1" s="1"/>
  <c r="T2837" i="1"/>
  <c r="W2837" i="1" s="1"/>
  <c r="T2474" i="1"/>
  <c r="T3255" i="1"/>
  <c r="W3255" i="1" s="1"/>
  <c r="T1757" i="1"/>
  <c r="W1757" i="1" s="1"/>
  <c r="T3154" i="1"/>
  <c r="W3154" i="1" s="1"/>
  <c r="T2537" i="1"/>
  <c r="W2537" i="1" s="1"/>
  <c r="T1940" i="1"/>
  <c r="W1940" i="1" s="1"/>
  <c r="T3487" i="1"/>
  <c r="W3487" i="1" s="1"/>
  <c r="T3022" i="1"/>
  <c r="W3022" i="1" s="1"/>
  <c r="T2214" i="1"/>
  <c r="T3286" i="1"/>
  <c r="W3286" i="1" s="1"/>
  <c r="T2118" i="1"/>
  <c r="W2118" i="1" s="1"/>
  <c r="T3501" i="1"/>
  <c r="W3501" i="1" s="1"/>
  <c r="T2247" i="1"/>
  <c r="W2247" i="1" s="1"/>
  <c r="T2454" i="1"/>
  <c r="W2454" i="1" s="1"/>
  <c r="T1827" i="1"/>
  <c r="W1827" i="1" s="1"/>
  <c r="T3505" i="1"/>
  <c r="W3505" i="1" s="1"/>
  <c r="T1831" i="1"/>
  <c r="T3605" i="1"/>
  <c r="W3605" i="1" s="1"/>
  <c r="T1830" i="1"/>
  <c r="W1830" i="1" s="1"/>
  <c r="T2212" i="1"/>
  <c r="W2212" i="1" s="1"/>
  <c r="T2206" i="1"/>
  <c r="W2206" i="1" s="1"/>
  <c r="T3419" i="1"/>
  <c r="W3419" i="1" s="1"/>
  <c r="T1929" i="1"/>
  <c r="W1929" i="1" s="1"/>
  <c r="T3623" i="1"/>
  <c r="W3623" i="1" s="1"/>
  <c r="T2792" i="1"/>
  <c r="T3595" i="1"/>
  <c r="W3595" i="1" s="1"/>
  <c r="T3561" i="1"/>
  <c r="W3561" i="1" s="1"/>
  <c r="T2829" i="1"/>
  <c r="W2829" i="1" s="1"/>
  <c r="T3312" i="1"/>
  <c r="W3312" i="1" s="1"/>
  <c r="T2284" i="1"/>
  <c r="W2284" i="1" s="1"/>
  <c r="T3584" i="1"/>
  <c r="W3584" i="1" s="1"/>
  <c r="T3376" i="1"/>
  <c r="W3376" i="1" s="1"/>
  <c r="T3498" i="1"/>
  <c r="T1891" i="1"/>
  <c r="W1891" i="1" s="1"/>
  <c r="T2065" i="1"/>
  <c r="W2065" i="1" s="1"/>
  <c r="T2309" i="1"/>
  <c r="W2309" i="1" s="1"/>
  <c r="T3510" i="1"/>
  <c r="W3510" i="1" s="1"/>
  <c r="T2048" i="1"/>
  <c r="W2048" i="1" s="1"/>
  <c r="T2051" i="1"/>
  <c r="W2051" i="1" s="1"/>
  <c r="T2549" i="1"/>
  <c r="W2549" i="1" s="1"/>
  <c r="T2288" i="1"/>
  <c r="T1635" i="1"/>
  <c r="W1635" i="1" s="1"/>
  <c r="T2734" i="1"/>
  <c r="W2734" i="1" s="1"/>
  <c r="T2191" i="1"/>
  <c r="W2191" i="1" s="1"/>
  <c r="T1667" i="1"/>
  <c r="W1667" i="1" s="1"/>
  <c r="T1661" i="1"/>
  <c r="W1661" i="1" s="1"/>
  <c r="T3467" i="1"/>
  <c r="W3467" i="1" s="1"/>
  <c r="T3252" i="1"/>
  <c r="W3252" i="1" s="1"/>
  <c r="T2544" i="1"/>
  <c r="T2634" i="1"/>
  <c r="W2634" i="1" s="1"/>
  <c r="T2451" i="1"/>
  <c r="W2451" i="1" s="1"/>
  <c r="T1527" i="1"/>
  <c r="W1527" i="1" s="1"/>
  <c r="T3350" i="1"/>
  <c r="W3350" i="1" s="1"/>
  <c r="T2533" i="1"/>
  <c r="W2533" i="1" s="1"/>
  <c r="T3014" i="1"/>
  <c r="W3014" i="1" s="1"/>
  <c r="T1923" i="1"/>
  <c r="W1923" i="1" s="1"/>
  <c r="T3693" i="1"/>
  <c r="T2044" i="1"/>
  <c r="W2044" i="1" s="1"/>
  <c r="T3568" i="1"/>
  <c r="W3568" i="1" s="1"/>
  <c r="T3475" i="1"/>
  <c r="W3475" i="1" s="1"/>
  <c r="T3378" i="1"/>
  <c r="W3378" i="1" s="1"/>
  <c r="T2555" i="1"/>
  <c r="W2555" i="1" s="1"/>
  <c r="T3311" i="1"/>
  <c r="W3311" i="1" s="1"/>
  <c r="T2979" i="1"/>
  <c r="W2979" i="1" s="1"/>
  <c r="T3336" i="1"/>
  <c r="T3514" i="1"/>
  <c r="W3514" i="1" s="1"/>
  <c r="T3159" i="1"/>
  <c r="W3159" i="1" s="1"/>
  <c r="T1539" i="1"/>
  <c r="W1539" i="1" s="1"/>
  <c r="T1847" i="1"/>
  <c r="W1847" i="1" s="1"/>
  <c r="T3431" i="1"/>
  <c r="W3431" i="1" s="1"/>
  <c r="T3414" i="1"/>
  <c r="W3414" i="1" s="1"/>
  <c r="T2107" i="1"/>
  <c r="W2107" i="1" s="1"/>
  <c r="T1677" i="1"/>
  <c r="T2063" i="1"/>
  <c r="W2063" i="1" s="1"/>
  <c r="T2297" i="1"/>
  <c r="W2297" i="1" s="1"/>
  <c r="T1632" i="1"/>
  <c r="W1632" i="1" s="1"/>
  <c r="T2226" i="1"/>
  <c r="W2226" i="1" s="1"/>
  <c r="T2543" i="1"/>
  <c r="W2543" i="1" s="1"/>
  <c r="T1936" i="1"/>
  <c r="W1936" i="1" s="1"/>
  <c r="T1663" i="1"/>
  <c r="W1663" i="1" s="1"/>
  <c r="T2015" i="1"/>
  <c r="T2249" i="1"/>
  <c r="W2249" i="1" s="1"/>
  <c r="T2968" i="1"/>
  <c r="W2968" i="1" s="1"/>
  <c r="T1976" i="1"/>
  <c r="W1976" i="1" s="1"/>
  <c r="T2982" i="1"/>
  <c r="W2982" i="1" s="1"/>
  <c r="T3566" i="1"/>
  <c r="W3566" i="1" s="1"/>
  <c r="T1975" i="1"/>
  <c r="W1975" i="1" s="1"/>
  <c r="T2932" i="1"/>
  <c r="W2932" i="1" s="1"/>
  <c r="T3381" i="1"/>
  <c r="T2725" i="1"/>
  <c r="W2725" i="1" s="1"/>
  <c r="T3760" i="1"/>
  <c r="W3760" i="1" s="1"/>
  <c r="T2786" i="1"/>
  <c r="W2786" i="1" s="1"/>
  <c r="T3348" i="1"/>
  <c r="W3348" i="1" s="1"/>
  <c r="T3488" i="1"/>
  <c r="W3488" i="1" s="1"/>
  <c r="T1981" i="1"/>
  <c r="W1981" i="1" s="1"/>
  <c r="T3041" i="1"/>
  <c r="W3041" i="1" s="1"/>
  <c r="T2990" i="1"/>
  <c r="T2992" i="1"/>
  <c r="W2992" i="1" s="1"/>
  <c r="T3217" i="1"/>
  <c r="W3217" i="1" s="1"/>
  <c r="T2054" i="1"/>
  <c r="W2054" i="1" s="1"/>
  <c r="T3556" i="1"/>
  <c r="W3556" i="1" s="1"/>
  <c r="T3580" i="1"/>
  <c r="W3580" i="1" s="1"/>
  <c r="T3484" i="1"/>
  <c r="W3484" i="1" s="1"/>
  <c r="T2964" i="1"/>
  <c r="W2964" i="1" s="1"/>
  <c r="T1846" i="1"/>
  <c r="T2637" i="1"/>
  <c r="W2637" i="1" s="1"/>
  <c r="T2258" i="1"/>
  <c r="W2258" i="1" s="1"/>
  <c r="T2336" i="1"/>
  <c r="W2336" i="1" s="1"/>
  <c r="T2333" i="1"/>
  <c r="W2333" i="1" s="1"/>
  <c r="T3418" i="1"/>
  <c r="W3418" i="1" s="1"/>
  <c r="T3296" i="1"/>
  <c r="W3296" i="1" s="1"/>
  <c r="T2965" i="1"/>
  <c r="W2965" i="1" s="1"/>
  <c r="T3391" i="1"/>
  <c r="T1525" i="1"/>
  <c r="W1525" i="1" s="1"/>
  <c r="T1648" i="1"/>
  <c r="W1648" i="1" s="1"/>
  <c r="T2818" i="1"/>
  <c r="W2818" i="1" s="1"/>
  <c r="T2210" i="1"/>
  <c r="W2210" i="1" s="1"/>
  <c r="T3665" i="1"/>
  <c r="W3665" i="1" s="1"/>
  <c r="T1753" i="1"/>
  <c r="W1753" i="1" s="1"/>
  <c r="T1503" i="1"/>
  <c r="W1503" i="1" s="1"/>
  <c r="T2614" i="1"/>
  <c r="T2815" i="1"/>
  <c r="W2815" i="1" s="1"/>
  <c r="T2526" i="1"/>
  <c r="W2526" i="1" s="1"/>
  <c r="T2836" i="1"/>
  <c r="W2836" i="1" s="1"/>
  <c r="T3342" i="1"/>
  <c r="W3342" i="1" s="1"/>
  <c r="T3530" i="1"/>
  <c r="W3530" i="1" s="1"/>
  <c r="T2984" i="1"/>
  <c r="W2984" i="1" s="1"/>
  <c r="T2175" i="1"/>
  <c r="W2175" i="1" s="1"/>
  <c r="T2201" i="1"/>
  <c r="T2559" i="1"/>
  <c r="W2559" i="1" s="1"/>
  <c r="T1953" i="1"/>
  <c r="W1953" i="1" s="1"/>
  <c r="T2184" i="1"/>
  <c r="W2184" i="1" s="1"/>
  <c r="T2179" i="1"/>
  <c r="W2179" i="1" s="1"/>
  <c r="T2036" i="1"/>
  <c r="W2036" i="1" s="1"/>
  <c r="T2627" i="1"/>
  <c r="W2627" i="1" s="1"/>
  <c r="T2052" i="1"/>
  <c r="W2052" i="1" s="1"/>
  <c r="T2061" i="1"/>
  <c r="T3539" i="1"/>
  <c r="W3539" i="1" s="1"/>
  <c r="T3651" i="1"/>
  <c r="W3651" i="1" s="1"/>
  <c r="T2462" i="1"/>
  <c r="W2462" i="1" s="1"/>
  <c r="T3383" i="1"/>
  <c r="W3383" i="1" s="1"/>
  <c r="T3335" i="1"/>
  <c r="W3335" i="1" s="1"/>
  <c r="T2232" i="1"/>
  <c r="W2232" i="1" s="1"/>
  <c r="T1862" i="1"/>
  <c r="W1862" i="1" s="1"/>
  <c r="T3362" i="1"/>
  <c r="T3309" i="1"/>
  <c r="W3309" i="1" s="1"/>
  <c r="T2729" i="1"/>
  <c r="W2729" i="1" s="1"/>
  <c r="T2167" i="1"/>
  <c r="W2167" i="1" s="1"/>
  <c r="T3564" i="1"/>
  <c r="W3564" i="1" s="1"/>
  <c r="T3457" i="1"/>
  <c r="W3457" i="1" s="1"/>
  <c r="T2480" i="1"/>
  <c r="W2480" i="1" s="1"/>
  <c r="T2542" i="1"/>
  <c r="W2542" i="1" s="1"/>
  <c r="T2029" i="1"/>
  <c r="T2202" i="1"/>
  <c r="W2202" i="1" s="1"/>
  <c r="T2189" i="1"/>
  <c r="W2189" i="1" s="1"/>
  <c r="T2176" i="1"/>
  <c r="W2176" i="1" s="1"/>
  <c r="T3575" i="1"/>
  <c r="W3575" i="1" s="1"/>
  <c r="T2275" i="1"/>
  <c r="W2275" i="1" s="1"/>
  <c r="T1937" i="1"/>
  <c r="W1937" i="1" s="1"/>
  <c r="T3303" i="1"/>
  <c r="W3303" i="1" s="1"/>
  <c r="T1950" i="1"/>
  <c r="T2940" i="1"/>
  <c r="W2940" i="1" s="1"/>
  <c r="T3610" i="1"/>
  <c r="W3610" i="1" s="1"/>
  <c r="T2196" i="1"/>
  <c r="W2196" i="1" s="1"/>
  <c r="T3359" i="1"/>
  <c r="W3359" i="1" s="1"/>
  <c r="T3036" i="1"/>
  <c r="W3036" i="1" s="1"/>
  <c r="T3421" i="1"/>
  <c r="W3421" i="1" s="1"/>
  <c r="T3271" i="1"/>
  <c r="W3271" i="1" s="1"/>
  <c r="T3547" i="1"/>
  <c r="T3233" i="1"/>
  <c r="W3233" i="1" s="1"/>
  <c r="T3466" i="1"/>
  <c r="W3466" i="1" s="1"/>
  <c r="T3330" i="1"/>
  <c r="W3330" i="1" s="1"/>
  <c r="T2835" i="1"/>
  <c r="W2835" i="1" s="1"/>
  <c r="T2329" i="1"/>
  <c r="W2329" i="1" s="1"/>
  <c r="T1653" i="1"/>
  <c r="W1653" i="1" s="1"/>
  <c r="T1649" i="1"/>
  <c r="W1649" i="1" s="1"/>
  <c r="T2622" i="1"/>
  <c r="T3181" i="1"/>
  <c r="W3181" i="1" s="1"/>
  <c r="T2282" i="1"/>
  <c r="W2282" i="1" s="1"/>
  <c r="T3835" i="1"/>
  <c r="W3835" i="1" s="1"/>
  <c r="T2547" i="1"/>
  <c r="W2547" i="1" s="1"/>
  <c r="T3662" i="1"/>
  <c r="W3662" i="1" s="1"/>
  <c r="T2251" i="1"/>
  <c r="W2251" i="1" s="1"/>
  <c r="T3601" i="1"/>
  <c r="W3601" i="1" s="1"/>
  <c r="T1964" i="1"/>
  <c r="T1844" i="1"/>
  <c r="W1844" i="1" s="1"/>
  <c r="T3515" i="1"/>
  <c r="W3515" i="1" s="1"/>
  <c r="T2671" i="1"/>
  <c r="W2671" i="1" s="1"/>
  <c r="T1901" i="1"/>
  <c r="W1901" i="1" s="1"/>
  <c r="T3384" i="1"/>
  <c r="W3384" i="1" s="1"/>
  <c r="T3630" i="1"/>
  <c r="W3630" i="1" s="1"/>
  <c r="T3631" i="1"/>
  <c r="W3631" i="1" s="1"/>
  <c r="T3632" i="1"/>
  <c r="T3633" i="1"/>
  <c r="W3633" i="1" s="1"/>
  <c r="T3634" i="1"/>
  <c r="W3634" i="1" s="1"/>
  <c r="T3635" i="1"/>
  <c r="W3635" i="1" s="1"/>
  <c r="T3636" i="1"/>
  <c r="W3636" i="1" s="1"/>
  <c r="T3637" i="1"/>
  <c r="W3637" i="1" s="1"/>
  <c r="T3638" i="1"/>
  <c r="W3638" i="1" s="1"/>
  <c r="T3639" i="1"/>
  <c r="W3639" i="1" s="1"/>
  <c r="T3640" i="1"/>
  <c r="T3641" i="1"/>
  <c r="W3641" i="1" s="1"/>
  <c r="T3642" i="1"/>
  <c r="W3642" i="1" s="1"/>
  <c r="T3643" i="1"/>
  <c r="W3643" i="1" s="1"/>
  <c r="T3644" i="1"/>
  <c r="W3644" i="1" s="1"/>
  <c r="T3645" i="1"/>
  <c r="W3645" i="1" s="1"/>
  <c r="T3646" i="1"/>
  <c r="W3646" i="1" s="1"/>
  <c r="T3647" i="1"/>
  <c r="W3647" i="1" s="1"/>
  <c r="T3648" i="1"/>
  <c r="T3649" i="1"/>
  <c r="W3649" i="1" s="1"/>
  <c r="T2005" i="1"/>
  <c r="W2005" i="1" s="1"/>
  <c r="T1629" i="1"/>
  <c r="W1629" i="1" s="1"/>
  <c r="T3265" i="1"/>
  <c r="W3265" i="1" s="1"/>
  <c r="T1843" i="1"/>
  <c r="W1843" i="1" s="1"/>
  <c r="T3577" i="1"/>
  <c r="W3577" i="1" s="1"/>
  <c r="T2807" i="1"/>
  <c r="W2807" i="1" s="1"/>
  <c r="T3347" i="1"/>
  <c r="T2741" i="1"/>
  <c r="W2741" i="1" s="1"/>
  <c r="T3765" i="1"/>
  <c r="W3765" i="1" s="1"/>
  <c r="T3449" i="1"/>
  <c r="W3449" i="1" s="1"/>
  <c r="T1619" i="1"/>
  <c r="W1619" i="1" s="1"/>
  <c r="T2292" i="1"/>
  <c r="W2292" i="1" s="1"/>
  <c r="T2174" i="1"/>
  <c r="W2174" i="1" s="1"/>
  <c r="T3360" i="1"/>
  <c r="W3360" i="1" s="1"/>
  <c r="T2310" i="1"/>
  <c r="T3669" i="1"/>
  <c r="W3669" i="1" s="1"/>
  <c r="T3492" i="1"/>
  <c r="W3492" i="1" s="1"/>
  <c r="T3155" i="1"/>
  <c r="W3155" i="1" s="1"/>
  <c r="T1834" i="1"/>
  <c r="W1834" i="1" s="1"/>
  <c r="T2742" i="1"/>
  <c r="W2742" i="1" s="1"/>
  <c r="T2803" i="1"/>
  <c r="W2803" i="1" s="1"/>
  <c r="T2605" i="1"/>
  <c r="W2605" i="1" s="1"/>
  <c r="T2619" i="1"/>
  <c r="T1826" i="1"/>
  <c r="W1826" i="1" s="1"/>
  <c r="T1969" i="1"/>
  <c r="W1969" i="1" s="1"/>
  <c r="T2039" i="1"/>
  <c r="W2039" i="1" s="1"/>
  <c r="T3532" i="1"/>
  <c r="W3532" i="1" s="1"/>
  <c r="T3435" i="1"/>
  <c r="W3435" i="1" s="1"/>
  <c r="T1963" i="1"/>
  <c r="W1963" i="1" s="1"/>
  <c r="T1676" i="1"/>
  <c r="W1676" i="1" s="1"/>
  <c r="T2531" i="1"/>
  <c r="T1645" i="1"/>
  <c r="W1645" i="1" s="1"/>
  <c r="T3608" i="1"/>
  <c r="W3608" i="1" s="1"/>
  <c r="T3254" i="1"/>
  <c r="W3254" i="1" s="1"/>
  <c r="T1612" i="1"/>
  <c r="W1612" i="1" s="1"/>
  <c r="T3613" i="1"/>
  <c r="W3613" i="1" s="1"/>
  <c r="T2936" i="1"/>
  <c r="W2936" i="1" s="1"/>
  <c r="T1526" i="1"/>
  <c r="W1526" i="1" s="1"/>
  <c r="T2975" i="1"/>
  <c r="T1646" i="1"/>
  <c r="W1646" i="1" s="1"/>
  <c r="T1848" i="1"/>
  <c r="W1848" i="1" s="1"/>
  <c r="T2631" i="1"/>
  <c r="W2631" i="1" s="1"/>
  <c r="T2086" i="1"/>
  <c r="W2086" i="1" s="1"/>
  <c r="T2224" i="1"/>
  <c r="W2224" i="1" s="1"/>
  <c r="T2013" i="1"/>
  <c r="W2013" i="1" s="1"/>
  <c r="T3168" i="1"/>
  <c r="W3168" i="1" s="1"/>
  <c r="T3430" i="1"/>
  <c r="T2199" i="1"/>
  <c r="W2199" i="1" s="1"/>
  <c r="T2188" i="1"/>
  <c r="W2188" i="1" s="1"/>
  <c r="T3416" i="1"/>
  <c r="W3416" i="1" s="1"/>
  <c r="T3284" i="1"/>
  <c r="W3284" i="1" s="1"/>
  <c r="T2020" i="1"/>
  <c r="W2020" i="1" s="1"/>
  <c r="T1978" i="1"/>
  <c r="W1978" i="1" s="1"/>
  <c r="T2552" i="1"/>
  <c r="W2552" i="1" s="1"/>
  <c r="T3495" i="1"/>
  <c r="T3531" i="1"/>
  <c r="W3531" i="1" s="1"/>
  <c r="T3387" i="1"/>
  <c r="W3387" i="1" s="1"/>
  <c r="T1658" i="1"/>
  <c r="W1658" i="1" s="1"/>
  <c r="T1972" i="1"/>
  <c r="W1972" i="1" s="1"/>
  <c r="T3523" i="1"/>
  <c r="W3523" i="1" s="1"/>
  <c r="T1760" i="1"/>
  <c r="W1760" i="1" s="1"/>
  <c r="T1639" i="1"/>
  <c r="W1639" i="1" s="1"/>
  <c r="T2331" i="1"/>
  <c r="T1625" i="1"/>
  <c r="W1625" i="1" s="1"/>
  <c r="T2557" i="1"/>
  <c r="W2557" i="1" s="1"/>
  <c r="T3462" i="1"/>
  <c r="W3462" i="1" s="1"/>
  <c r="T2529" i="1"/>
  <c r="W2529" i="1" s="1"/>
  <c r="T2248" i="1"/>
  <c r="W2248" i="1" s="1"/>
  <c r="T3245" i="1"/>
  <c r="W3245" i="1" s="1"/>
  <c r="T2483" i="1"/>
  <c r="W2483" i="1" s="1"/>
  <c r="T2242" i="1"/>
  <c r="T2630" i="1"/>
  <c r="W2630" i="1" s="1"/>
  <c r="T2723" i="1"/>
  <c r="W2723" i="1" s="1"/>
  <c r="T2064" i="1"/>
  <c r="W2064" i="1" s="1"/>
  <c r="T3266" i="1"/>
  <c r="W3266" i="1" s="1"/>
  <c r="T2095" i="1"/>
  <c r="W2095" i="1" s="1"/>
  <c r="T3394" i="1"/>
  <c r="W3394" i="1" s="1"/>
  <c r="T3285" i="1"/>
  <c r="W3285" i="1" s="1"/>
  <c r="T3390" i="1"/>
  <c r="T3612" i="1"/>
  <c r="W3612" i="1" s="1"/>
  <c r="T3730" i="1"/>
  <c r="W3730" i="1" s="1"/>
  <c r="T3731" i="1"/>
  <c r="W3731" i="1" s="1"/>
  <c r="T3732" i="1"/>
  <c r="W3732" i="1" s="1"/>
  <c r="T3733" i="1"/>
  <c r="W3733" i="1" s="1"/>
  <c r="T3734" i="1"/>
  <c r="W3734" i="1" s="1"/>
  <c r="T3735" i="1"/>
  <c r="W3735" i="1" s="1"/>
  <c r="T3736" i="1"/>
  <c r="T3737" i="1"/>
  <c r="W3737" i="1" s="1"/>
  <c r="T3738" i="1"/>
  <c r="W3738" i="1" s="1"/>
  <c r="T3739" i="1"/>
  <c r="W3739" i="1" s="1"/>
  <c r="T3740" i="1"/>
  <c r="W3740" i="1" s="1"/>
  <c r="T3741" i="1"/>
  <c r="W3741" i="1" s="1"/>
  <c r="T3742" i="1"/>
  <c r="W3742" i="1" s="1"/>
  <c r="T3743" i="1"/>
  <c r="W3743" i="1" s="1"/>
  <c r="T3744" i="1"/>
  <c r="T3745" i="1"/>
  <c r="W3745" i="1" s="1"/>
  <c r="T3746" i="1"/>
  <c r="W3746" i="1" s="1"/>
  <c r="T3747" i="1"/>
  <c r="W3747" i="1" s="1"/>
  <c r="T3748" i="1"/>
  <c r="W3748" i="1" s="1"/>
  <c r="T3749" i="1"/>
  <c r="W3749" i="1" s="1"/>
  <c r="T3277" i="1"/>
  <c r="W3277" i="1" s="1"/>
  <c r="T3375" i="1"/>
  <c r="W3375" i="1" s="1"/>
  <c r="T2216" i="1"/>
  <c r="T3287" i="1"/>
  <c r="W3287" i="1" s="1"/>
  <c r="T3600" i="1"/>
  <c r="W3600" i="1" s="1"/>
  <c r="T2551" i="1"/>
  <c r="W2551" i="1" s="1"/>
  <c r="T1755" i="1"/>
  <c r="W1755" i="1" s="1"/>
  <c r="T3355" i="1"/>
  <c r="W3355" i="1" s="1"/>
  <c r="T1609" i="1"/>
  <c r="W1609" i="1" s="1"/>
  <c r="T2114" i="1"/>
  <c r="W2114" i="1" s="1"/>
  <c r="T1523" i="1"/>
  <c r="T2793" i="1"/>
  <c r="W2793" i="1" s="1"/>
  <c r="T1516" i="1"/>
  <c r="W1516" i="1" s="1"/>
  <c r="T2739" i="1"/>
  <c r="W2739" i="1" s="1"/>
  <c r="T2814" i="1"/>
  <c r="W2814" i="1" s="1"/>
  <c r="T2314" i="1"/>
  <c r="W2314" i="1" s="1"/>
  <c r="T3450" i="1"/>
  <c r="W3450" i="1" s="1"/>
  <c r="T1828" i="1"/>
  <c r="W1828" i="1" s="1"/>
  <c r="T1647" i="1"/>
  <c r="T2276" i="1"/>
  <c r="W2276" i="1" s="1"/>
  <c r="T1613" i="1"/>
  <c r="W1613" i="1" s="1"/>
  <c r="T3353" i="1"/>
  <c r="W3353" i="1" s="1"/>
  <c r="T2610" i="1"/>
  <c r="W2610" i="1" s="1"/>
  <c r="T3436" i="1"/>
  <c r="W3436" i="1" s="1"/>
  <c r="T3685" i="1"/>
  <c r="W3685" i="1" s="1"/>
  <c r="T3658" i="1"/>
  <c r="W3658" i="1" s="1"/>
  <c r="T2452" i="1"/>
  <c r="T2337" i="1"/>
  <c r="W2337" i="1" s="1"/>
  <c r="T1763" i="1"/>
  <c r="W1763" i="1" s="1"/>
  <c r="T2004" i="1"/>
  <c r="W2004" i="1" s="1"/>
  <c r="T2192" i="1"/>
  <c r="W2192" i="1" s="1"/>
  <c r="T3324" i="1"/>
  <c r="W3324" i="1" s="1"/>
  <c r="T2724" i="1"/>
  <c r="W2724" i="1" s="1"/>
  <c r="T1948" i="1"/>
  <c r="W1948" i="1" s="1"/>
  <c r="T3516" i="1"/>
  <c r="T3313" i="1"/>
  <c r="W3313" i="1" s="1"/>
  <c r="T3500" i="1"/>
  <c r="W3500" i="1" s="1"/>
  <c r="T3518" i="1"/>
  <c r="W3518" i="1" s="1"/>
  <c r="T3427" i="1"/>
  <c r="W3427" i="1" s="1"/>
  <c r="T2728" i="1"/>
  <c r="W2728" i="1" s="1"/>
  <c r="T3790" i="1"/>
  <c r="W3790" i="1" s="1"/>
  <c r="T3791" i="1"/>
  <c r="W3791" i="1" s="1"/>
  <c r="T3792" i="1"/>
  <c r="T3793" i="1"/>
  <c r="W3793" i="1" s="1"/>
  <c r="T3794" i="1"/>
  <c r="W3794" i="1" s="1"/>
  <c r="T3795" i="1"/>
  <c r="W3795" i="1" s="1"/>
  <c r="T3796" i="1"/>
  <c r="W3796" i="1" s="1"/>
  <c r="T3797" i="1"/>
  <c r="W3797" i="1" s="1"/>
  <c r="T3798" i="1"/>
  <c r="W3798" i="1" s="1"/>
  <c r="T3799" i="1"/>
  <c r="W3799" i="1" s="1"/>
  <c r="T3800" i="1"/>
  <c r="T3801" i="1"/>
  <c r="W3801" i="1" s="1"/>
  <c r="T3802" i="1"/>
  <c r="W3802" i="1" s="1"/>
  <c r="T3803" i="1"/>
  <c r="W3803" i="1" s="1"/>
  <c r="T3804" i="1"/>
  <c r="W3804" i="1" s="1"/>
  <c r="T3805" i="1"/>
  <c r="W3805" i="1" s="1"/>
  <c r="T3806" i="1"/>
  <c r="W3806" i="1" s="1"/>
  <c r="T3807" i="1"/>
  <c r="W3807" i="1" s="1"/>
  <c r="T3808" i="1"/>
  <c r="T3809" i="1"/>
  <c r="W3809" i="1" s="1"/>
  <c r="T2302" i="1"/>
  <c r="W2302" i="1" s="1"/>
  <c r="T1673" i="1"/>
  <c r="W1673" i="1" s="1"/>
  <c r="T2291" i="1"/>
  <c r="W2291" i="1" s="1"/>
  <c r="T3428" i="1"/>
  <c r="W3428" i="1" s="1"/>
  <c r="T2494" i="1"/>
  <c r="W2494" i="1" s="1"/>
  <c r="T3446" i="1"/>
  <c r="W3446" i="1" s="1"/>
  <c r="T2299" i="1"/>
  <c r="T2840" i="1"/>
  <c r="W2840" i="1" s="1"/>
  <c r="T1749" i="1"/>
  <c r="W1749" i="1" s="1"/>
  <c r="T3039" i="1"/>
  <c r="W3039" i="1" s="1"/>
  <c r="T2269" i="1"/>
  <c r="W2269" i="1" s="1"/>
  <c r="T2795" i="1"/>
  <c r="W2795" i="1" s="1"/>
  <c r="T2710" i="1"/>
  <c r="W2710" i="1" s="1"/>
  <c r="T3237" i="1"/>
  <c r="W3237" i="1" s="1"/>
  <c r="T3218" i="1"/>
  <c r="T2732" i="1"/>
  <c r="W2732" i="1" s="1"/>
  <c r="T3557" i="1"/>
  <c r="W3557" i="1" s="1"/>
  <c r="T2638" i="1"/>
  <c r="W2638" i="1" s="1"/>
  <c r="T2475" i="1"/>
  <c r="W2475" i="1" s="1"/>
  <c r="T2245" i="1"/>
  <c r="W2245" i="1" s="1"/>
  <c r="T2097" i="1"/>
  <c r="W2097" i="1" s="1"/>
  <c r="T3576" i="1"/>
  <c r="W3576" i="1" s="1"/>
  <c r="T3460" i="1"/>
  <c r="T2062" i="1"/>
  <c r="W2062" i="1" s="1"/>
  <c r="T3257" i="1"/>
  <c r="W3257" i="1" s="1"/>
  <c r="T2164" i="1"/>
  <c r="W2164" i="1" s="1"/>
  <c r="T2620" i="1"/>
  <c r="W2620" i="1" s="1"/>
  <c r="T3385" i="1"/>
  <c r="W3385" i="1" s="1"/>
  <c r="T3528" i="1"/>
  <c r="W3528" i="1" s="1"/>
  <c r="T2642" i="1"/>
  <c r="W2642" i="1" s="1"/>
  <c r="T2527" i="1"/>
  <c r="T2664" i="1"/>
  <c r="W2664" i="1" s="1"/>
  <c r="T3340" i="1"/>
  <c r="W3340" i="1" s="1"/>
  <c r="T3843" i="1"/>
  <c r="W3843" i="1" s="1"/>
  <c r="T3844" i="1"/>
  <c r="W3844" i="1" s="1"/>
  <c r="T3845" i="1"/>
  <c r="W3845" i="1" s="1"/>
  <c r="T3846" i="1"/>
  <c r="W3846" i="1" s="1"/>
  <c r="T3847" i="1"/>
  <c r="W3847" i="1" s="1"/>
  <c r="T3848" i="1"/>
  <c r="T3849" i="1"/>
  <c r="W3849" i="1" s="1"/>
  <c r="T3850" i="1"/>
  <c r="W3850" i="1" s="1"/>
  <c r="T3851" i="1"/>
  <c r="W3851" i="1" s="1"/>
  <c r="T3852" i="1"/>
  <c r="W3852" i="1" s="1"/>
  <c r="T3853" i="1"/>
  <c r="W3853" i="1" s="1"/>
  <c r="T3854" i="1"/>
  <c r="W3854" i="1" s="1"/>
  <c r="T3855" i="1"/>
  <c r="W3855" i="1" s="1"/>
  <c r="T3856" i="1"/>
  <c r="T3857" i="1"/>
  <c r="W3857" i="1" s="1"/>
  <c r="T3858" i="1"/>
  <c r="W3858" i="1" s="1"/>
  <c r="T3859" i="1"/>
  <c r="W3859" i="1" s="1"/>
  <c r="T3860" i="1"/>
  <c r="W3860" i="1" s="1"/>
  <c r="T3861" i="1"/>
  <c r="W3861" i="1" s="1"/>
  <c r="T3862" i="1"/>
  <c r="W3862" i="1" s="1"/>
  <c r="T3863" i="1"/>
  <c r="W3863" i="1" s="1"/>
  <c r="T3864" i="1"/>
  <c r="T3865" i="1"/>
  <c r="W3865" i="1" s="1"/>
  <c r="T3866" i="1"/>
  <c r="W3866" i="1" s="1"/>
  <c r="T3867" i="1"/>
  <c r="W3867" i="1" s="1"/>
  <c r="T3868" i="1"/>
  <c r="W3868" i="1" s="1"/>
  <c r="T3869" i="1"/>
  <c r="W3869" i="1" s="1"/>
  <c r="T3870" i="1"/>
  <c r="W3870" i="1" s="1"/>
  <c r="T3871" i="1"/>
  <c r="W3871" i="1" s="1"/>
  <c r="T3872" i="1"/>
  <c r="T3873" i="1"/>
  <c r="W3873" i="1" s="1"/>
  <c r="T3874" i="1"/>
  <c r="W3874" i="1" s="1"/>
  <c r="T3875" i="1"/>
  <c r="W3875" i="1" s="1"/>
  <c r="T3876" i="1"/>
  <c r="W3876" i="1" s="1"/>
  <c r="T3877" i="1"/>
  <c r="W3877" i="1" s="1"/>
  <c r="T3878" i="1"/>
  <c r="W3878" i="1" s="1"/>
  <c r="T3879" i="1"/>
  <c r="W3879" i="1" s="1"/>
  <c r="T3880" i="1"/>
  <c r="T3881" i="1"/>
  <c r="W3881" i="1" s="1"/>
  <c r="T3882" i="1"/>
  <c r="W3882" i="1" s="1"/>
  <c r="T3883" i="1"/>
  <c r="W3883" i="1" s="1"/>
  <c r="T3884" i="1"/>
  <c r="W3884" i="1" s="1"/>
  <c r="T3885" i="1"/>
  <c r="W3885" i="1" s="1"/>
  <c r="T3886" i="1"/>
  <c r="W3886" i="1" s="1"/>
  <c r="T3887" i="1"/>
  <c r="W3887" i="1" s="1"/>
  <c r="T3888" i="1"/>
  <c r="T3889" i="1"/>
  <c r="W3889" i="1" s="1"/>
  <c r="T3890" i="1"/>
  <c r="W3890" i="1" s="1"/>
  <c r="T3891" i="1"/>
  <c r="W3891" i="1" s="1"/>
  <c r="T3892" i="1"/>
  <c r="W3892" i="1" s="1"/>
  <c r="T3893" i="1"/>
  <c r="W3893" i="1" s="1"/>
  <c r="T3894" i="1"/>
  <c r="W3894" i="1" s="1"/>
  <c r="T3895" i="1"/>
  <c r="W3895" i="1" s="1"/>
  <c r="T3896" i="1"/>
  <c r="T3897" i="1"/>
  <c r="W3897" i="1" s="1"/>
  <c r="T3898" i="1"/>
  <c r="W3898" i="1" s="1"/>
  <c r="T3899" i="1"/>
  <c r="W3899" i="1" s="1"/>
  <c r="T3900" i="1"/>
  <c r="W3900" i="1" s="1"/>
  <c r="T3901" i="1"/>
  <c r="W3901" i="1" s="1"/>
  <c r="T3902" i="1"/>
  <c r="W3902" i="1" s="1"/>
  <c r="T3903" i="1"/>
  <c r="W3903" i="1" s="1"/>
  <c r="T3904" i="1"/>
  <c r="T3905" i="1"/>
  <c r="W3905" i="1" s="1"/>
  <c r="T3906" i="1"/>
  <c r="W3906" i="1" s="1"/>
  <c r="T3907" i="1"/>
  <c r="W3907" i="1" s="1"/>
  <c r="T3908" i="1"/>
  <c r="W3908" i="1" s="1"/>
  <c r="T3909" i="1"/>
  <c r="W3909" i="1" s="1"/>
  <c r="T3910" i="1"/>
  <c r="W3910" i="1" s="1"/>
  <c r="T3911" i="1"/>
  <c r="W3911" i="1" s="1"/>
  <c r="T3912" i="1"/>
  <c r="T3913" i="1"/>
  <c r="W3913" i="1" s="1"/>
  <c r="T3914" i="1"/>
  <c r="W3914" i="1" s="1"/>
  <c r="T3915" i="1"/>
  <c r="W3915" i="1" s="1"/>
  <c r="T3916" i="1"/>
  <c r="W3916" i="1" s="1"/>
  <c r="T3917" i="1"/>
  <c r="W3917" i="1" s="1"/>
  <c r="T3918" i="1"/>
  <c r="W3918" i="1" s="1"/>
  <c r="T3919" i="1"/>
  <c r="W3919" i="1" s="1"/>
  <c r="T3920" i="1"/>
  <c r="T3921" i="1"/>
  <c r="W3921" i="1" s="1"/>
  <c r="T3922" i="1"/>
  <c r="W3922" i="1" s="1"/>
  <c r="T3923" i="1"/>
  <c r="W3923" i="1" s="1"/>
  <c r="T3924" i="1"/>
  <c r="W3924" i="1" s="1"/>
  <c r="T3925" i="1"/>
  <c r="W3925" i="1" s="1"/>
  <c r="T3926" i="1"/>
  <c r="W3926" i="1" s="1"/>
  <c r="T3927" i="1"/>
  <c r="W3927" i="1" s="1"/>
  <c r="T3928" i="1"/>
  <c r="T3929" i="1"/>
  <c r="W3929" i="1" s="1"/>
  <c r="T3930" i="1"/>
  <c r="W3930" i="1" s="1"/>
  <c r="T3931" i="1"/>
  <c r="W3931" i="1" s="1"/>
  <c r="T3932" i="1"/>
  <c r="W3932" i="1" s="1"/>
  <c r="T3933" i="1"/>
  <c r="W3933" i="1" s="1"/>
  <c r="T3934" i="1"/>
  <c r="W3934" i="1" s="1"/>
  <c r="T3935" i="1"/>
  <c r="W3935" i="1" s="1"/>
  <c r="T3936" i="1"/>
  <c r="T3937" i="1"/>
  <c r="W3937" i="1" s="1"/>
  <c r="T3938" i="1"/>
  <c r="W3938" i="1" s="1"/>
  <c r="T3939" i="1"/>
  <c r="W3939" i="1" s="1"/>
  <c r="T3940" i="1"/>
  <c r="W3940" i="1" s="1"/>
  <c r="T3941" i="1"/>
  <c r="W3941" i="1" s="1"/>
  <c r="T3942" i="1"/>
  <c r="W3942" i="1" s="1"/>
  <c r="T3943" i="1"/>
  <c r="W3943" i="1" s="1"/>
  <c r="T3944" i="1"/>
  <c r="T3945" i="1"/>
  <c r="W3945" i="1" s="1"/>
  <c r="T3946" i="1"/>
  <c r="W3946" i="1" s="1"/>
  <c r="T3947" i="1"/>
  <c r="W3947" i="1" s="1"/>
  <c r="T3948" i="1"/>
  <c r="W3948" i="1" s="1"/>
  <c r="T3949" i="1"/>
  <c r="W3949" i="1" s="1"/>
  <c r="T3950" i="1"/>
  <c r="W3950" i="1" s="1"/>
  <c r="T3951" i="1"/>
  <c r="W3951" i="1" s="1"/>
  <c r="T3952" i="1"/>
  <c r="T3953" i="1"/>
  <c r="W3953" i="1" s="1"/>
  <c r="T3954" i="1"/>
  <c r="W3954" i="1" s="1"/>
  <c r="T3955" i="1"/>
  <c r="W3955" i="1" s="1"/>
  <c r="T3956" i="1"/>
  <c r="W3956" i="1" s="1"/>
  <c r="T3957" i="1"/>
  <c r="W3957" i="1" s="1"/>
  <c r="T3958" i="1"/>
  <c r="W3958" i="1" s="1"/>
  <c r="T3959" i="1"/>
  <c r="W3959" i="1" s="1"/>
  <c r="T3960" i="1"/>
  <c r="T3961" i="1"/>
  <c r="W3961" i="1" s="1"/>
  <c r="T3962" i="1"/>
  <c r="W3962" i="1" s="1"/>
  <c r="T3963" i="1"/>
  <c r="W3963" i="1" s="1"/>
  <c r="T3964" i="1"/>
  <c r="W3964" i="1" s="1"/>
  <c r="T3965" i="1"/>
  <c r="W3965" i="1" s="1"/>
  <c r="T3966" i="1"/>
  <c r="W3966" i="1" s="1"/>
  <c r="T3967" i="1"/>
  <c r="W3967" i="1" s="1"/>
  <c r="T3968" i="1"/>
  <c r="T3969" i="1"/>
  <c r="W3969" i="1" s="1"/>
  <c r="T3970" i="1"/>
  <c r="W3970" i="1" s="1"/>
  <c r="T3971" i="1"/>
  <c r="W3971" i="1" s="1"/>
  <c r="T3972" i="1"/>
  <c r="W3972" i="1" s="1"/>
  <c r="T3973" i="1"/>
  <c r="W3973" i="1" s="1"/>
  <c r="T3974" i="1"/>
  <c r="W3974" i="1" s="1"/>
  <c r="T3975" i="1"/>
  <c r="W3975" i="1" s="1"/>
  <c r="T3976" i="1"/>
  <c r="T3977" i="1"/>
  <c r="W3977" i="1" s="1"/>
  <c r="T3978" i="1"/>
  <c r="W3978" i="1" s="1"/>
  <c r="T3979" i="1"/>
  <c r="W3979" i="1" s="1"/>
  <c r="T3980" i="1"/>
  <c r="W3980" i="1" s="1"/>
  <c r="T3981" i="1"/>
  <c r="W3981" i="1" s="1"/>
  <c r="T3982" i="1"/>
  <c r="W3982" i="1" s="1"/>
  <c r="T3983" i="1"/>
  <c r="W3983" i="1" s="1"/>
  <c r="T3984" i="1"/>
  <c r="T3985" i="1"/>
  <c r="W3985" i="1" s="1"/>
  <c r="T3986" i="1"/>
  <c r="W3986" i="1" s="1"/>
  <c r="T3987" i="1"/>
  <c r="W3987" i="1" s="1"/>
  <c r="T3988" i="1"/>
  <c r="W3988" i="1" s="1"/>
  <c r="T3989" i="1"/>
  <c r="W3989" i="1" s="1"/>
  <c r="T3990" i="1"/>
  <c r="W3990" i="1" s="1"/>
  <c r="T3991" i="1"/>
  <c r="W3991" i="1" s="1"/>
  <c r="T3992" i="1"/>
  <c r="T3993" i="1"/>
  <c r="W3993" i="1" s="1"/>
  <c r="T3994" i="1"/>
  <c r="W3994" i="1" s="1"/>
  <c r="T3995" i="1"/>
  <c r="W3995" i="1" s="1"/>
  <c r="T3996" i="1"/>
  <c r="W3996" i="1" s="1"/>
  <c r="T3997" i="1"/>
  <c r="W3997" i="1" s="1"/>
  <c r="T3998" i="1"/>
  <c r="W3998" i="1" s="1"/>
  <c r="T3999" i="1"/>
  <c r="W3999" i="1" s="1"/>
  <c r="T4000" i="1"/>
  <c r="T4001" i="1"/>
  <c r="W4001" i="1" s="1"/>
  <c r="T4002" i="1"/>
  <c r="W4002" i="1" s="1"/>
  <c r="T4003" i="1"/>
  <c r="W4003" i="1" s="1"/>
  <c r="T4004" i="1"/>
  <c r="W4004" i="1" s="1"/>
  <c r="T4005" i="1"/>
  <c r="W4005" i="1" s="1"/>
  <c r="T4006" i="1"/>
  <c r="W4006" i="1" s="1"/>
  <c r="T4007" i="1"/>
  <c r="W4007" i="1" s="1"/>
  <c r="T4008" i="1"/>
  <c r="T4009" i="1"/>
  <c r="W4009" i="1" s="1"/>
  <c r="T4010" i="1"/>
  <c r="W4010" i="1" s="1"/>
  <c r="T4011" i="1"/>
  <c r="W4011" i="1" s="1"/>
  <c r="T4012" i="1"/>
  <c r="W4012" i="1" s="1"/>
  <c r="T4013" i="1"/>
  <c r="W4013" i="1" s="1"/>
  <c r="T4014" i="1"/>
  <c r="W4014" i="1" s="1"/>
  <c r="T4015" i="1"/>
  <c r="W4015" i="1" s="1"/>
  <c r="T4016" i="1"/>
  <c r="T4017" i="1"/>
  <c r="W4017" i="1" s="1"/>
  <c r="T4018" i="1"/>
  <c r="W4018" i="1" s="1"/>
  <c r="T4019" i="1"/>
  <c r="W4019" i="1" s="1"/>
  <c r="T4020" i="1"/>
  <c r="W4020" i="1" s="1"/>
  <c r="T4021" i="1"/>
  <c r="W4021" i="1" s="1"/>
  <c r="T4022" i="1"/>
  <c r="W4022" i="1" s="1"/>
  <c r="T4023" i="1"/>
  <c r="W4023" i="1" s="1"/>
  <c r="T4024" i="1"/>
  <c r="T4025" i="1"/>
  <c r="W4025" i="1" s="1"/>
  <c r="T4026" i="1"/>
  <c r="W4026" i="1" s="1"/>
  <c r="T4027" i="1"/>
  <c r="W4027" i="1" s="1"/>
  <c r="T4028" i="1"/>
  <c r="W4028" i="1" s="1"/>
  <c r="T4029" i="1"/>
  <c r="W4029" i="1" s="1"/>
  <c r="T4030" i="1"/>
  <c r="W4030" i="1" s="1"/>
  <c r="T4031" i="1"/>
  <c r="W4031" i="1" s="1"/>
  <c r="T4032" i="1"/>
  <c r="T4033" i="1"/>
  <c r="W4033" i="1" s="1"/>
  <c r="T4034" i="1"/>
  <c r="W4034" i="1" s="1"/>
  <c r="T4035" i="1"/>
  <c r="W4035" i="1" s="1"/>
  <c r="T4036" i="1"/>
  <c r="W4036" i="1" s="1"/>
  <c r="T4037" i="1"/>
  <c r="W4037" i="1" s="1"/>
  <c r="T4038" i="1"/>
  <c r="W4038" i="1" s="1"/>
  <c r="T4039" i="1"/>
  <c r="W4039" i="1" s="1"/>
  <c r="T4040" i="1"/>
  <c r="T4041" i="1"/>
  <c r="W4041" i="1" s="1"/>
  <c r="T4042" i="1"/>
  <c r="W4042" i="1" s="1"/>
  <c r="T4043" i="1"/>
  <c r="W4043" i="1" s="1"/>
  <c r="T4044" i="1"/>
  <c r="W4044" i="1" s="1"/>
  <c r="T4045" i="1"/>
  <c r="W4045" i="1" s="1"/>
  <c r="T4046" i="1"/>
  <c r="W4046" i="1" s="1"/>
  <c r="T4047" i="1"/>
  <c r="W4047" i="1" s="1"/>
  <c r="T4048" i="1"/>
  <c r="T4049" i="1"/>
  <c r="W4049" i="1" s="1"/>
  <c r="T4050" i="1"/>
  <c r="W4050" i="1" s="1"/>
  <c r="T4051" i="1"/>
  <c r="W4051" i="1" s="1"/>
  <c r="T4052" i="1"/>
  <c r="W4052" i="1" s="1"/>
  <c r="T4053" i="1"/>
  <c r="W4053" i="1" s="1"/>
  <c r="T4054" i="1"/>
  <c r="W4054" i="1" s="1"/>
  <c r="T4055" i="1"/>
  <c r="W4055" i="1" s="1"/>
  <c r="T4056" i="1"/>
  <c r="T4057" i="1"/>
  <c r="W4057" i="1" s="1"/>
  <c r="T4058" i="1"/>
  <c r="W4058" i="1" s="1"/>
  <c r="T4059" i="1"/>
  <c r="W4059" i="1" s="1"/>
  <c r="T4060" i="1"/>
  <c r="W4060" i="1" s="1"/>
  <c r="T4061" i="1"/>
  <c r="W4061" i="1" s="1"/>
  <c r="T4062" i="1"/>
  <c r="W4062" i="1" s="1"/>
  <c r="T4063" i="1"/>
  <c r="W4063" i="1" s="1"/>
  <c r="T4064" i="1"/>
  <c r="T4065" i="1"/>
  <c r="W4065" i="1" s="1"/>
  <c r="T4066" i="1"/>
  <c r="W4066" i="1" s="1"/>
  <c r="T4067" i="1"/>
  <c r="W4067" i="1" s="1"/>
  <c r="T4068" i="1"/>
  <c r="W4068" i="1" s="1"/>
  <c r="T4069" i="1"/>
  <c r="W4069" i="1" s="1"/>
  <c r="T4070" i="1"/>
  <c r="W4070" i="1" s="1"/>
  <c r="T4071" i="1"/>
  <c r="W4071" i="1" s="1"/>
  <c r="T4072" i="1"/>
  <c r="T4073" i="1"/>
  <c r="W4073" i="1" s="1"/>
  <c r="T4074" i="1"/>
  <c r="W4074" i="1" s="1"/>
  <c r="T4075" i="1"/>
  <c r="W4075" i="1" s="1"/>
  <c r="T4076" i="1"/>
  <c r="W4076" i="1" s="1"/>
  <c r="T4077" i="1"/>
  <c r="W4077" i="1" s="1"/>
  <c r="T4078" i="1"/>
  <c r="W4078" i="1" s="1"/>
  <c r="T4079" i="1"/>
  <c r="W4079" i="1" s="1"/>
  <c r="T4080" i="1"/>
  <c r="T4081" i="1"/>
  <c r="W4081" i="1" s="1"/>
  <c r="T4082" i="1"/>
  <c r="W4082" i="1" s="1"/>
  <c r="T4083" i="1"/>
  <c r="W4083" i="1" s="1"/>
  <c r="T4084" i="1"/>
  <c r="W4084" i="1" s="1"/>
  <c r="T4085" i="1"/>
  <c r="W4085" i="1" s="1"/>
  <c r="T4086" i="1"/>
  <c r="W4086" i="1" s="1"/>
  <c r="T4087" i="1"/>
  <c r="W4087" i="1" s="1"/>
  <c r="T4088" i="1"/>
  <c r="T4089" i="1"/>
  <c r="W4089" i="1" s="1"/>
  <c r="T4090" i="1"/>
  <c r="W4090" i="1" s="1"/>
  <c r="T4091" i="1"/>
  <c r="W4091" i="1" s="1"/>
  <c r="T4092" i="1"/>
  <c r="W4092" i="1" s="1"/>
  <c r="T4093" i="1"/>
  <c r="W4093" i="1" s="1"/>
  <c r="T4094" i="1"/>
  <c r="W4094" i="1" s="1"/>
  <c r="T4095" i="1"/>
  <c r="W4095" i="1" s="1"/>
  <c r="T4096" i="1"/>
  <c r="T4097" i="1"/>
  <c r="W4097" i="1" s="1"/>
  <c r="T4098" i="1"/>
  <c r="W4098" i="1" s="1"/>
  <c r="T4099" i="1"/>
  <c r="W4099" i="1" s="1"/>
  <c r="T4100" i="1"/>
  <c r="W4100" i="1" s="1"/>
  <c r="T4101" i="1"/>
  <c r="W4101" i="1" s="1"/>
  <c r="T4102" i="1"/>
  <c r="W4102" i="1" s="1"/>
  <c r="T4103" i="1"/>
  <c r="W4103" i="1" s="1"/>
  <c r="T4104" i="1"/>
  <c r="T4105" i="1"/>
  <c r="W4105" i="1" s="1"/>
  <c r="T4106" i="1"/>
  <c r="W4106" i="1" s="1"/>
  <c r="T4107" i="1"/>
  <c r="W4107" i="1" s="1"/>
  <c r="T4108" i="1"/>
  <c r="W4108" i="1" s="1"/>
  <c r="T4109" i="1"/>
  <c r="W4109" i="1" s="1"/>
  <c r="T4110" i="1"/>
  <c r="W4110" i="1" s="1"/>
  <c r="T4111" i="1"/>
  <c r="W4111" i="1" s="1"/>
  <c r="T4112" i="1"/>
  <c r="T4113" i="1"/>
  <c r="W4113" i="1" s="1"/>
  <c r="T4114" i="1"/>
  <c r="W4114" i="1" s="1"/>
  <c r="T4115" i="1"/>
  <c r="W4115" i="1" s="1"/>
  <c r="T2785" i="1"/>
  <c r="W2785" i="1" s="1"/>
  <c r="S2785" i="1"/>
  <c r="S3816" i="1"/>
  <c r="S3291" i="1"/>
  <c r="S1841" i="1"/>
  <c r="S3216" i="1"/>
  <c r="S3540" i="1"/>
  <c r="S1662" i="1"/>
  <c r="S3483" i="1"/>
  <c r="S3406" i="1"/>
  <c r="S3358" i="1"/>
  <c r="S1626" i="1"/>
  <c r="S3559" i="1"/>
  <c r="S1656" i="1"/>
  <c r="S3472" i="1"/>
  <c r="S1751" i="1"/>
  <c r="S3003" i="1"/>
  <c r="S1537" i="1"/>
  <c r="S2045" i="1"/>
  <c r="S1952" i="1"/>
  <c r="S2783" i="1"/>
  <c r="S2832" i="1"/>
  <c r="S1967" i="1"/>
  <c r="S2193" i="1"/>
  <c r="S2468" i="1"/>
  <c r="S2972" i="1"/>
  <c r="S3180" i="1"/>
  <c r="S1842" i="1"/>
  <c r="S2067" i="1"/>
  <c r="S3214" i="1"/>
  <c r="S1761" i="1"/>
  <c r="S1893" i="1"/>
  <c r="S3258" i="1"/>
  <c r="S3386" i="1"/>
  <c r="S3040" i="1"/>
  <c r="S1890" i="1"/>
  <c r="S2472" i="1"/>
  <c r="S2320" i="1"/>
  <c r="S2241" i="1"/>
  <c r="S1038" i="1"/>
  <c r="S1528" i="1"/>
  <c r="S1651" i="1"/>
  <c r="S2006" i="1"/>
  <c r="S2173" i="1"/>
  <c r="S1679" i="1"/>
  <c r="S1960" i="1"/>
  <c r="S3374" i="1"/>
  <c r="S3212" i="1"/>
  <c r="S2074" i="1"/>
  <c r="S2243" i="1"/>
  <c r="S3020" i="1"/>
  <c r="S2198" i="1"/>
  <c r="S2819" i="1"/>
  <c r="S1750" i="1"/>
  <c r="S1475" i="1"/>
  <c r="S3226" i="1"/>
  <c r="S3445" i="1"/>
  <c r="S2633" i="1"/>
  <c r="S2459" i="1"/>
  <c r="S2073" i="1"/>
  <c r="S2973" i="1"/>
  <c r="S1466" i="1"/>
  <c r="S1205" i="1"/>
  <c r="S833" i="1"/>
  <c r="S1365" i="1"/>
  <c r="S1214" i="1"/>
  <c r="S1861" i="1"/>
  <c r="S3509" i="1"/>
  <c r="S533" i="1"/>
  <c r="S1388" i="1"/>
  <c r="S271" i="1"/>
  <c r="S247" i="1"/>
  <c r="S380" i="1"/>
  <c r="S784" i="1"/>
  <c r="S73" i="1"/>
  <c r="S3244" i="1"/>
  <c r="S1027" i="1"/>
  <c r="S289" i="1"/>
  <c r="S378" i="1"/>
  <c r="S3582" i="1"/>
  <c r="S1479" i="1"/>
  <c r="S1347" i="1"/>
  <c r="S647" i="1"/>
  <c r="S275" i="1"/>
  <c r="S2261" i="1"/>
  <c r="S95" i="1"/>
  <c r="S268" i="1"/>
  <c r="S3047" i="1"/>
  <c r="S27" i="1"/>
  <c r="S1644" i="1"/>
  <c r="S1202" i="1"/>
  <c r="S118" i="1"/>
  <c r="S79" i="1"/>
  <c r="S3752" i="1"/>
  <c r="S421" i="1"/>
  <c r="S1471" i="1"/>
  <c r="S331" i="1"/>
  <c r="S28" i="1"/>
  <c r="S117" i="1"/>
  <c r="S787" i="1"/>
  <c r="S1373" i="1"/>
  <c r="S759" i="1"/>
  <c r="S811" i="1"/>
  <c r="S52" i="1"/>
  <c r="S1401" i="1"/>
  <c r="S78" i="1"/>
  <c r="S3425" i="1"/>
  <c r="S369" i="1"/>
  <c r="S86" i="1"/>
  <c r="S1029" i="1"/>
  <c r="S69" i="1"/>
  <c r="S1292" i="1"/>
  <c r="S2540" i="1"/>
  <c r="S1473" i="1"/>
  <c r="S255" i="1"/>
  <c r="S297" i="1"/>
  <c r="S318" i="1"/>
  <c r="S77" i="1"/>
  <c r="S17" i="1"/>
  <c r="S243" i="1"/>
  <c r="S25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1024" i="1"/>
  <c r="S2105" i="1"/>
  <c r="S298" i="1"/>
  <c r="S1385" i="1"/>
  <c r="S14" i="1"/>
  <c r="S648" i="1"/>
  <c r="S49" i="1"/>
  <c r="S43" i="1"/>
  <c r="S303" i="1"/>
  <c r="S30" i="1"/>
  <c r="S1199" i="1"/>
  <c r="S390" i="1"/>
  <c r="S21" i="1"/>
  <c r="S322" i="1"/>
  <c r="S3010" i="1"/>
  <c r="S74" i="1"/>
  <c r="S842" i="1"/>
  <c r="S3417" i="1"/>
  <c r="S105" i="1"/>
  <c r="S2332" i="1"/>
  <c r="S29" i="1"/>
  <c r="S392" i="1"/>
  <c r="S60" i="1"/>
  <c r="S735" i="1"/>
  <c r="S389" i="1"/>
  <c r="S22" i="1"/>
  <c r="S13" i="1"/>
  <c r="S1638" i="1"/>
  <c r="S279" i="1"/>
  <c r="S3785" i="1"/>
  <c r="S88" i="1"/>
  <c r="S1364" i="1"/>
  <c r="S16" i="1"/>
  <c r="S115" i="1"/>
  <c r="S354" i="1"/>
  <c r="S756" i="1"/>
  <c r="S353" i="1"/>
  <c r="S2528" i="1"/>
  <c r="S743" i="1"/>
  <c r="S3789" i="1"/>
  <c r="S1519" i="1"/>
  <c r="S2" i="1"/>
  <c r="S12" i="1"/>
  <c r="S103" i="1"/>
  <c r="S314" i="1"/>
  <c r="S1264" i="1"/>
  <c r="S838" i="1"/>
  <c r="S751" i="1"/>
  <c r="S414" i="1"/>
  <c r="S1288" i="1"/>
  <c r="S56" i="1"/>
  <c r="S1040" i="1"/>
  <c r="S281" i="1"/>
  <c r="S1476" i="1"/>
  <c r="S32" i="1"/>
  <c r="S1267" i="1"/>
  <c r="S723" i="1"/>
  <c r="S2458" i="1"/>
  <c r="S1468" i="1"/>
  <c r="S47" i="1"/>
  <c r="S83" i="1"/>
  <c r="S835" i="1"/>
  <c r="S329" i="1"/>
  <c r="S406" i="1"/>
  <c r="S655" i="1"/>
  <c r="S345" i="1"/>
  <c r="S854" i="1"/>
  <c r="S816" i="1"/>
  <c r="S68" i="1"/>
  <c r="S724" i="1"/>
  <c r="S283" i="1"/>
  <c r="S301" i="1"/>
  <c r="S861" i="1"/>
  <c r="S36" i="1"/>
  <c r="S828" i="1"/>
  <c r="S654" i="1"/>
  <c r="S2108" i="1"/>
  <c r="S1349" i="1"/>
  <c r="S852" i="1"/>
  <c r="S9" i="1"/>
  <c r="S3220" i="1"/>
  <c r="S3628" i="1"/>
  <c r="S3410" i="1"/>
  <c r="S3710" i="1"/>
  <c r="S2797" i="1"/>
  <c r="S3692" i="1"/>
  <c r="S3830" i="1"/>
  <c r="S2298" i="1"/>
  <c r="S3031" i="1"/>
  <c r="S3046" i="1"/>
  <c r="S1041" i="1"/>
  <c r="S3469" i="1"/>
  <c r="S3009" i="1"/>
  <c r="S3344" i="1"/>
  <c r="S2477" i="1"/>
  <c r="S2478" i="1"/>
  <c r="S3049" i="1"/>
  <c r="S2271" i="1"/>
  <c r="S3536" i="1"/>
  <c r="S2461" i="1"/>
  <c r="S3825" i="1"/>
  <c r="S2017" i="1"/>
  <c r="S3380" i="1"/>
  <c r="S2060" i="1"/>
  <c r="S2499" i="1"/>
  <c r="S2502" i="1"/>
  <c r="S3005" i="1"/>
  <c r="S3150" i="1"/>
  <c r="S2841" i="1"/>
  <c r="S3812" i="1"/>
  <c r="S3570" i="1"/>
  <c r="S3329" i="1"/>
  <c r="S2010" i="1"/>
  <c r="S3160" i="1"/>
  <c r="S3346" i="1"/>
  <c r="S2093" i="1"/>
  <c r="S3299" i="1"/>
  <c r="S2339" i="1"/>
  <c r="S3470" i="1"/>
  <c r="S2080" i="1"/>
  <c r="S2719" i="1"/>
  <c r="S2081" i="1"/>
  <c r="S1884" i="1"/>
  <c r="S20" i="1"/>
  <c r="S1631" i="1"/>
  <c r="S1394" i="1"/>
  <c r="S393" i="1"/>
  <c r="S1025" i="1"/>
  <c r="S2263" i="1"/>
  <c r="S309" i="1"/>
  <c r="S3728" i="1"/>
  <c r="S807" i="1"/>
  <c r="S3322" i="1"/>
  <c r="S535" i="1"/>
  <c r="S256" i="1"/>
  <c r="S1383" i="1"/>
  <c r="S3563" i="1"/>
  <c r="S3052" i="1"/>
  <c r="S3249" i="1"/>
  <c r="S366" i="1"/>
  <c r="S3248" i="1"/>
  <c r="S540" i="1"/>
  <c r="S730" i="1"/>
  <c r="S1531" i="1"/>
  <c r="S2181" i="1"/>
  <c r="S2077" i="1"/>
  <c r="S2928" i="1"/>
  <c r="S2831" i="1"/>
  <c r="S3519" i="1"/>
  <c r="S1395" i="1"/>
  <c r="S2500" i="1"/>
  <c r="S299" i="1"/>
  <c r="S261" i="1"/>
  <c r="S1274" i="1"/>
  <c r="S3306" i="1"/>
  <c r="S373" i="1"/>
  <c r="S539" i="1"/>
  <c r="S39" i="1"/>
  <c r="S2341" i="1"/>
  <c r="S3689" i="1"/>
  <c r="S1521" i="1"/>
  <c r="S249" i="1"/>
  <c r="S3152" i="1"/>
  <c r="S121" i="1"/>
  <c r="S1377" i="1"/>
  <c r="S1396" i="1"/>
  <c r="S90" i="1"/>
  <c r="S278" i="1"/>
  <c r="S1280" i="1"/>
  <c r="S3511" i="1"/>
  <c r="S2501" i="1"/>
  <c r="S1355" i="1"/>
  <c r="S645" i="1"/>
  <c r="S536" i="1"/>
  <c r="S1275" i="1"/>
  <c r="S2031" i="1"/>
  <c r="S1379" i="1"/>
  <c r="S1028" i="1"/>
  <c r="S2788" i="1"/>
  <c r="S1196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182" i="1"/>
  <c r="S3627" i="1"/>
  <c r="S3331" i="1"/>
  <c r="S2985" i="1"/>
  <c r="S3432" i="1"/>
  <c r="S1924" i="1"/>
  <c r="S2808" i="1"/>
  <c r="S3781" i="1"/>
  <c r="S2666" i="1"/>
  <c r="S3756" i="1"/>
  <c r="S2670" i="1"/>
  <c r="S3678" i="1"/>
  <c r="S3409" i="1"/>
  <c r="S3420" i="1"/>
  <c r="S3019" i="1"/>
  <c r="S3726" i="1"/>
  <c r="S2790" i="1"/>
  <c r="S3034" i="1"/>
  <c r="S3412" i="1"/>
  <c r="S3503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3686" i="1"/>
  <c r="S2825" i="1"/>
  <c r="S2827" i="1"/>
  <c r="S2473" i="1"/>
  <c r="S2022" i="1"/>
  <c r="S3541" i="1"/>
  <c r="S1854" i="1"/>
  <c r="S3302" i="1"/>
  <c r="S2012" i="1"/>
  <c r="S1966" i="1"/>
  <c r="S2070" i="1"/>
  <c r="S2116" i="1"/>
  <c r="S3675" i="1"/>
  <c r="S2826" i="1"/>
  <c r="S2720" i="1"/>
  <c r="S2270" i="1"/>
  <c r="S3305" i="1"/>
  <c r="S3222" i="1"/>
  <c r="S2789" i="1"/>
  <c r="S2926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316" i="1"/>
  <c r="S1747" i="1"/>
  <c r="S361" i="1"/>
  <c r="S2799" i="1"/>
  <c r="S112" i="1"/>
  <c r="S3186" i="1"/>
  <c r="S859" i="1"/>
  <c r="S802" i="1"/>
  <c r="S248" i="1"/>
  <c r="S652" i="1"/>
  <c r="S295" i="1"/>
  <c r="S305" i="1"/>
  <c r="S1256" i="1"/>
  <c r="S1356" i="1"/>
  <c r="S2481" i="1"/>
  <c r="S2099" i="1"/>
  <c r="S1304" i="1"/>
  <c r="S1392" i="1"/>
  <c r="S2094" i="1"/>
  <c r="S1845" i="1"/>
  <c r="S2714" i="1"/>
  <c r="S1200" i="1"/>
  <c r="S1403" i="1"/>
  <c r="S372" i="1"/>
  <c r="S793" i="1"/>
  <c r="S1031" i="1"/>
  <c r="S739" i="1"/>
  <c r="S2187" i="1"/>
  <c r="S1853" i="1"/>
  <c r="S3762" i="1"/>
  <c r="S823" i="1"/>
  <c r="S120" i="1"/>
  <c r="S3620" i="1"/>
  <c r="S2222" i="1"/>
  <c r="S804" i="1"/>
  <c r="S1187" i="1"/>
  <c r="S75" i="1"/>
  <c r="S798" i="1"/>
  <c r="S42" i="1"/>
  <c r="S1652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87" i="1"/>
  <c r="S1203" i="1"/>
  <c r="S657" i="1"/>
  <c r="S368" i="1"/>
  <c r="S1397" i="1"/>
  <c r="S826" i="1"/>
  <c r="S365" i="1"/>
  <c r="S1287" i="1"/>
  <c r="S418" i="1"/>
  <c r="S814" i="1"/>
  <c r="S812" i="1"/>
  <c r="S1291" i="1"/>
  <c r="S1290" i="1"/>
  <c r="S1216" i="1"/>
  <c r="S250" i="1"/>
  <c r="S352" i="1"/>
  <c r="S1263" i="1"/>
  <c r="S377" i="1"/>
  <c r="S1979" i="1"/>
  <c r="S376" i="1"/>
  <c r="S1945" i="1"/>
  <c r="S113" i="1"/>
  <c r="S660" i="1"/>
  <c r="S98" i="1"/>
  <c r="S245" i="1"/>
  <c r="S110" i="1"/>
  <c r="S259" i="1"/>
  <c r="S3810" i="1"/>
  <c r="S2121" i="1"/>
  <c r="S1372" i="1"/>
  <c r="S661" i="1"/>
  <c r="S1217" i="1"/>
  <c r="S815" i="1"/>
  <c r="S537" i="1"/>
  <c r="S104" i="1"/>
  <c r="S2040" i="1"/>
  <c r="S857" i="1"/>
  <c r="S323" i="1"/>
  <c r="S658" i="1"/>
  <c r="S1368" i="1"/>
  <c r="S1607" i="1"/>
  <c r="S2464" i="1"/>
  <c r="S740" i="1"/>
  <c r="S2293" i="1"/>
  <c r="S18" i="1"/>
  <c r="S753" i="1"/>
  <c r="S357" i="1"/>
  <c r="S326" i="1"/>
  <c r="S528" i="1"/>
  <c r="S3461" i="1"/>
  <c r="S848" i="1"/>
  <c r="S375" i="1"/>
  <c r="S302" i="1"/>
  <c r="S1474" i="1"/>
  <c r="S1208" i="1"/>
  <c r="S388" i="1"/>
  <c r="S1269" i="1"/>
  <c r="S1507" i="1"/>
  <c r="S311" i="1"/>
  <c r="S731" i="1"/>
  <c r="S3586" i="1"/>
  <c r="S2055" i="1"/>
  <c r="S1272" i="1"/>
  <c r="S3707" i="1"/>
  <c r="S2033" i="1"/>
  <c r="S3565" i="1"/>
  <c r="S1405" i="1"/>
  <c r="S2722" i="1"/>
  <c r="S2340" i="1"/>
  <c r="S2278" i="1"/>
  <c r="S3369" i="1"/>
  <c r="S3491" i="1"/>
  <c r="S3659" i="1"/>
  <c r="S2227" i="1"/>
  <c r="S3712" i="1"/>
  <c r="S3513" i="1"/>
  <c r="S3589" i="1"/>
  <c r="S3048" i="1"/>
  <c r="S2342" i="1"/>
  <c r="S2550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2546" i="1"/>
  <c r="S3021" i="1"/>
  <c r="S2497" i="1"/>
  <c r="S2625" i="1"/>
  <c r="S3250" i="1"/>
  <c r="S2274" i="1"/>
  <c r="S3326" i="1"/>
  <c r="S2032" i="1"/>
  <c r="S3783" i="1"/>
  <c r="S2266" i="1"/>
  <c r="S3591" i="1"/>
  <c r="S3213" i="1"/>
  <c r="S3480" i="1"/>
  <c r="S3690" i="1"/>
  <c r="S3529" i="1"/>
  <c r="S2211" i="1"/>
  <c r="S803" i="1"/>
  <c r="S2530" i="1"/>
  <c r="S3308" i="1"/>
  <c r="S370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3768" i="1"/>
  <c r="S2554" i="1"/>
  <c r="S2536" i="1"/>
  <c r="S2496" i="1"/>
  <c r="S3727" i="1"/>
  <c r="S3499" i="1"/>
  <c r="S1931" i="1"/>
  <c r="S3310" i="1"/>
  <c r="S3776" i="1"/>
  <c r="S3293" i="1"/>
  <c r="S2330" i="1"/>
  <c r="S3161" i="1"/>
  <c r="S3215" i="1"/>
  <c r="S3459" i="1"/>
  <c r="S3225" i="1"/>
  <c r="S2713" i="1"/>
  <c r="S2457" i="1"/>
  <c r="S3506" i="1"/>
  <c r="S2639" i="1"/>
  <c r="S2541" i="1"/>
  <c r="S3158" i="1"/>
  <c r="S2608" i="1"/>
  <c r="S3826" i="1"/>
  <c r="S3332" i="1"/>
  <c r="S3320" i="1"/>
  <c r="S3813" i="1"/>
  <c r="S2556" i="1"/>
  <c r="S3482" i="1"/>
  <c r="S3183" i="1"/>
  <c r="S3759" i="1"/>
  <c r="S2489" i="1"/>
  <c r="S1536" i="1"/>
  <c r="S2991" i="1"/>
  <c r="S3504" i="1"/>
  <c r="S3030" i="1"/>
  <c r="S3614" i="1"/>
  <c r="S2927" i="1"/>
  <c r="S3682" i="1"/>
  <c r="S3334" i="1"/>
  <c r="S3653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026" i="1"/>
  <c r="S1615" i="1"/>
  <c r="S287" i="1"/>
  <c r="S1033" i="1"/>
  <c r="S1606" i="1"/>
  <c r="S522" i="1"/>
  <c r="S1897" i="1"/>
  <c r="S254" i="1"/>
  <c r="S1281" i="1"/>
  <c r="S1935" i="1"/>
  <c r="S50" i="1"/>
  <c r="S1305" i="1"/>
  <c r="S320" i="1"/>
  <c r="S72" i="1"/>
  <c r="S1257" i="1"/>
  <c r="S1604" i="1"/>
  <c r="S1390" i="1"/>
  <c r="S1375" i="1"/>
  <c r="S1381" i="1"/>
  <c r="S1404" i="1"/>
  <c r="S1284" i="1"/>
  <c r="S46" i="1"/>
  <c r="S1369" i="1"/>
  <c r="S1221" i="1"/>
  <c r="S1265" i="1"/>
  <c r="S3354" i="1"/>
  <c r="S330" i="1"/>
  <c r="S1294" i="1"/>
  <c r="S23" i="1"/>
  <c r="S1932" i="1"/>
  <c r="S656" i="1"/>
  <c r="S1247" i="1"/>
  <c r="S3" i="1"/>
  <c r="S659" i="1"/>
  <c r="S1641" i="1"/>
  <c r="S1400" i="1"/>
  <c r="S53" i="1"/>
  <c r="S1248" i="1"/>
  <c r="S1348" i="1"/>
  <c r="S843" i="1"/>
  <c r="S3729" i="1"/>
  <c r="S2709" i="1"/>
  <c r="S2254" i="1"/>
  <c r="S2492" i="1"/>
  <c r="S3538" i="1"/>
  <c r="S3723" i="1"/>
  <c r="S2449" i="1"/>
  <c r="S2311" i="1"/>
  <c r="S3004" i="1"/>
  <c r="S3153" i="1"/>
  <c r="S3029" i="1"/>
  <c r="S2796" i="1"/>
  <c r="S3316" i="1"/>
  <c r="S3388" i="1"/>
  <c r="S3377" i="1"/>
  <c r="S2730" i="1"/>
  <c r="S3422" i="1"/>
  <c r="S2817" i="1"/>
  <c r="S3672" i="1"/>
  <c r="S3546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3490" i="1"/>
  <c r="S1670" i="1"/>
  <c r="S1207" i="1"/>
  <c r="S2257" i="1"/>
  <c r="S2163" i="1"/>
  <c r="S3179" i="1"/>
  <c r="S3227" i="1"/>
  <c r="S3270" i="1"/>
  <c r="S2828" i="1"/>
  <c r="S832" i="1"/>
  <c r="S3455" i="1"/>
  <c r="S786" i="1"/>
  <c r="S1212" i="1"/>
  <c r="S829" i="1"/>
  <c r="S109" i="1"/>
  <c r="S100" i="1"/>
  <c r="S643" i="1"/>
  <c r="S1634" i="1"/>
  <c r="S1251" i="1"/>
  <c r="S3279" i="1"/>
  <c r="S2109" i="1"/>
  <c r="S2273" i="1"/>
  <c r="S2057" i="1"/>
  <c r="S3050" i="1"/>
  <c r="S2626" i="1"/>
  <c r="S1469" i="1"/>
  <c r="S1285" i="1"/>
  <c r="S2479" i="1"/>
  <c r="S527" i="1"/>
  <c r="S3719" i="1"/>
  <c r="S3321" i="1"/>
  <c r="S3751" i="1"/>
  <c r="S3681" i="1"/>
  <c r="S3775" i="1"/>
  <c r="S3550" i="1"/>
  <c r="S2553" i="1"/>
  <c r="S2617" i="1"/>
  <c r="S3715" i="1"/>
  <c r="S1034" i="1"/>
  <c r="S3722" i="1"/>
  <c r="S2712" i="1"/>
  <c r="S3341" i="1"/>
  <c r="S2798" i="1"/>
  <c r="S2545" i="1"/>
  <c r="S3617" i="1"/>
  <c r="S3545" i="1"/>
  <c r="S2453" i="1"/>
  <c r="S2811" i="1"/>
  <c r="S3282" i="1"/>
  <c r="S3527" i="1"/>
  <c r="S3778" i="1"/>
  <c r="S3750" i="1"/>
  <c r="S2221" i="1"/>
  <c r="S3622" i="1"/>
  <c r="S3497" i="1"/>
  <c r="S2008" i="1"/>
  <c r="S3447" i="1"/>
  <c r="S1198" i="1"/>
  <c r="S2313" i="1"/>
  <c r="S1223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2024" i="1"/>
  <c r="S858" i="1"/>
  <c r="S849" i="1"/>
  <c r="S819" i="1"/>
  <c r="S348" i="1"/>
  <c r="S3235" i="1"/>
  <c r="S328" i="1"/>
  <c r="S94" i="1"/>
  <c r="S818" i="1"/>
  <c r="S805" i="1"/>
  <c r="S2334" i="1"/>
  <c r="S1276" i="1"/>
  <c r="S336" i="1"/>
  <c r="S1262" i="1"/>
  <c r="S2119" i="1"/>
  <c r="S264" i="1"/>
  <c r="S288" i="1"/>
  <c r="S1197" i="1"/>
  <c r="S1530" i="1"/>
  <c r="S1250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2717" i="1"/>
  <c r="S3327" i="1"/>
  <c r="S3585" i="1"/>
  <c r="S1611" i="1"/>
  <c r="S3297" i="1"/>
  <c r="S1764" i="1"/>
  <c r="S19" i="1"/>
  <c r="S1642" i="1"/>
  <c r="S3777" i="1"/>
  <c r="S1758" i="1"/>
  <c r="S3156" i="1"/>
  <c r="S3769" i="1"/>
  <c r="S1744" i="1"/>
  <c r="S2980" i="1"/>
  <c r="S3298" i="1"/>
  <c r="S3599" i="1"/>
  <c r="S2104" i="1"/>
  <c r="S1538" i="1"/>
  <c r="S1636" i="1"/>
  <c r="S2115" i="1"/>
  <c r="S3433" i="1"/>
  <c r="S2025" i="1"/>
  <c r="S2168" i="1"/>
  <c r="S3784" i="1"/>
  <c r="S3553" i="1"/>
  <c r="S3234" i="1"/>
  <c r="S3837" i="1"/>
  <c r="S3764" i="1"/>
  <c r="S2279" i="1"/>
  <c r="S3026" i="1"/>
  <c r="S2091" i="1"/>
  <c r="S3275" i="1"/>
  <c r="S3349" i="1"/>
  <c r="S2941" i="1"/>
  <c r="S3424" i="1"/>
  <c r="S2931" i="1"/>
  <c r="S3524" i="1"/>
  <c r="S2182" i="1"/>
  <c r="S3721" i="1"/>
  <c r="S2084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89" i="1"/>
  <c r="S272" i="1"/>
  <c r="S304" i="1"/>
  <c r="S339" i="1"/>
  <c r="S252" i="1"/>
  <c r="S58" i="1"/>
  <c r="S416" i="1"/>
  <c r="S1361" i="1"/>
  <c r="S276" i="1"/>
  <c r="S796" i="1"/>
  <c r="S1204" i="1"/>
  <c r="S801" i="1"/>
  <c r="S538" i="1"/>
  <c r="S1664" i="1"/>
  <c r="S290" i="1"/>
  <c r="S758" i="1"/>
  <c r="S1282" i="1"/>
  <c r="S824" i="1"/>
  <c r="S1962" i="1"/>
  <c r="S844" i="1"/>
  <c r="S384" i="1"/>
  <c r="S2106" i="1"/>
  <c r="S1246" i="1"/>
  <c r="S800" i="1"/>
  <c r="S726" i="1"/>
  <c r="S1346" i="1"/>
  <c r="S782" i="1"/>
  <c r="S1616" i="1"/>
  <c r="S1376" i="1"/>
  <c r="S335" i="1"/>
  <c r="S744" i="1"/>
  <c r="S253" i="1"/>
  <c r="S312" i="1"/>
  <c r="S96" i="1"/>
  <c r="S3456" i="1"/>
  <c r="S97" i="1"/>
  <c r="S8" i="1"/>
  <c r="S817" i="1"/>
  <c r="S338" i="1"/>
  <c r="S38" i="1"/>
  <c r="S2122" i="1"/>
  <c r="S108" i="1"/>
  <c r="S733" i="1"/>
  <c r="S747" i="1"/>
  <c r="S1268" i="1"/>
  <c r="S1855" i="1"/>
  <c r="S413" i="1"/>
  <c r="S76" i="1"/>
  <c r="S1514" i="1"/>
  <c r="S1271" i="1"/>
  <c r="S81" i="1"/>
  <c r="S1299" i="1"/>
  <c r="S82" i="1"/>
  <c r="S370" i="1"/>
  <c r="S360" i="1"/>
  <c r="S792" i="1"/>
  <c r="S398" i="1"/>
  <c r="S789" i="1"/>
  <c r="S1354" i="1"/>
  <c r="S3379" i="1"/>
  <c r="S3240" i="1"/>
  <c r="S292" i="1"/>
  <c r="S2204" i="1"/>
  <c r="S334" i="1"/>
  <c r="S65" i="1"/>
  <c r="S853" i="1"/>
  <c r="S1399" i="1"/>
  <c r="S291" i="1"/>
  <c r="S3389" i="1"/>
  <c r="S26" i="1"/>
  <c r="S3525" i="1"/>
  <c r="S407" i="1"/>
  <c r="S2255" i="1"/>
  <c r="S3551" i="1"/>
  <c r="S277" i="1"/>
  <c r="S358" i="1"/>
  <c r="S3300" i="1"/>
  <c r="S1386" i="1"/>
  <c r="S244" i="1"/>
  <c r="S1678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2532" i="1"/>
  <c r="S3725" i="1"/>
  <c r="S3571" i="1"/>
  <c r="S2234" i="1"/>
  <c r="S3698" i="1"/>
  <c r="S3670" i="1"/>
  <c r="S3149" i="1"/>
  <c r="S2939" i="1"/>
  <c r="S3788" i="1"/>
  <c r="S3373" i="1"/>
  <c r="S2281" i="1"/>
  <c r="S3606" i="1"/>
  <c r="S3314" i="1"/>
  <c r="S2317" i="1"/>
  <c r="S2998" i="1"/>
  <c r="S3555" i="1"/>
  <c r="S3761" i="1"/>
  <c r="S3465" i="1"/>
  <c r="S2321" i="1"/>
  <c r="S3290" i="1"/>
  <c r="S2925" i="1"/>
  <c r="S3295" i="1"/>
  <c r="S3619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325" i="1"/>
  <c r="S1374" i="1"/>
  <c r="S748" i="1"/>
  <c r="S1371" i="1"/>
  <c r="S1218" i="1"/>
  <c r="S1382" i="1"/>
  <c r="S62" i="1"/>
  <c r="S1512" i="1"/>
  <c r="S55" i="1"/>
  <c r="S1389" i="1"/>
  <c r="S404" i="1"/>
  <c r="S70" i="1"/>
  <c r="S825" i="1"/>
  <c r="S2190" i="1"/>
  <c r="S3333" i="1"/>
  <c r="S830" i="1"/>
  <c r="S324" i="1"/>
  <c r="S273" i="1"/>
  <c r="S3596" i="1"/>
  <c r="S1186" i="1"/>
  <c r="S1522" i="1"/>
  <c r="S2240" i="1"/>
  <c r="S66" i="1"/>
  <c r="S99" i="1"/>
  <c r="S3493" i="1"/>
  <c r="S794" i="1"/>
  <c r="S2465" i="1"/>
  <c r="S111" i="1"/>
  <c r="S745" i="1"/>
  <c r="S1675" i="1"/>
  <c r="S1838" i="1"/>
  <c r="S2443" i="1"/>
  <c r="S749" i="1"/>
  <c r="S1190" i="1"/>
  <c r="S1357" i="1"/>
  <c r="S1825" i="1"/>
  <c r="S1947" i="1"/>
  <c r="S285" i="1"/>
  <c r="S267" i="1"/>
  <c r="S1380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2262" i="1"/>
  <c r="S524" i="1"/>
  <c r="S362" i="1"/>
  <c r="S761" i="1"/>
  <c r="S644" i="1"/>
  <c r="S2058" i="1"/>
  <c r="S3211" i="1"/>
  <c r="S24" i="1"/>
  <c r="S822" i="1"/>
  <c r="S795" i="1"/>
  <c r="S31" i="1"/>
  <c r="S102" i="1"/>
  <c r="S84" i="1"/>
  <c r="S319" i="1"/>
  <c r="S3013" i="1"/>
  <c r="S364" i="1"/>
  <c r="S1398" i="1"/>
  <c r="S3247" i="1"/>
  <c r="S2300" i="1"/>
  <c r="S74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529" i="1"/>
  <c r="S1350" i="1"/>
  <c r="S266" i="1"/>
  <c r="S1370" i="1"/>
  <c r="S1278" i="1"/>
  <c r="S44" i="1"/>
  <c r="S349" i="1"/>
  <c r="S1035" i="1"/>
  <c r="S106" i="1"/>
  <c r="S1201" i="1"/>
  <c r="S411" i="1"/>
  <c r="S317" i="1"/>
  <c r="S1970" i="1"/>
  <c r="S300" i="1"/>
  <c r="S1614" i="1"/>
  <c r="S294" i="1"/>
  <c r="S419" i="1"/>
  <c r="S1211" i="1"/>
  <c r="S839" i="1"/>
  <c r="S101" i="1"/>
  <c r="S1518" i="1"/>
  <c r="S91" i="1"/>
  <c r="S3517" i="1"/>
  <c r="S1504" i="1"/>
  <c r="S2668" i="1"/>
  <c r="S1402" i="1"/>
  <c r="S7" i="1"/>
  <c r="S3411" i="1"/>
  <c r="S1672" i="1"/>
  <c r="S80" i="1"/>
  <c r="S3652" i="1"/>
  <c r="S1273" i="1"/>
  <c r="S337" i="1"/>
  <c r="S3276" i="1"/>
  <c r="S394" i="1"/>
  <c r="S2318" i="1"/>
  <c r="S750" i="1"/>
  <c r="S850" i="1"/>
  <c r="S1956" i="1"/>
  <c r="S2166" i="1"/>
  <c r="S734" i="1"/>
  <c r="S1517" i="1"/>
  <c r="S1944" i="1"/>
  <c r="S3364" i="1"/>
  <c r="S313" i="1"/>
  <c r="S1859" i="1"/>
  <c r="S1505" i="1"/>
  <c r="S3679" i="1"/>
  <c r="S3533" i="1"/>
  <c r="S845" i="1"/>
  <c r="S1293" i="1"/>
  <c r="S760" i="1"/>
  <c r="S3521" i="1"/>
  <c r="S1219" i="1"/>
  <c r="S837" i="1"/>
  <c r="S1215" i="1"/>
  <c r="S3170" i="1"/>
  <c r="S412" i="1"/>
  <c r="S3044" i="1"/>
  <c r="S3318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561" i="1"/>
  <c r="S3758" i="1"/>
  <c r="S33" i="1"/>
  <c r="S1674" i="1"/>
  <c r="S1277" i="1"/>
  <c r="S2088" i="1"/>
  <c r="S34" i="1"/>
  <c r="S258" i="1"/>
  <c r="S3664" i="1"/>
  <c r="S3554" i="1"/>
  <c r="S3241" i="1"/>
  <c r="S2205" i="1"/>
  <c r="S3451" i="1"/>
  <c r="S846" i="1"/>
  <c r="S263" i="1"/>
  <c r="S836" i="1"/>
  <c r="S350" i="1"/>
  <c r="S2824" i="1"/>
  <c r="S3583" i="1"/>
  <c r="S1513" i="1"/>
  <c r="S1939" i="1"/>
  <c r="S3454" i="1"/>
  <c r="S2603" i="1"/>
  <c r="S646" i="1"/>
  <c r="S2560" i="1"/>
  <c r="S1467" i="1"/>
  <c r="S2272" i="1"/>
  <c r="S15" i="1"/>
  <c r="S1902" i="1"/>
  <c r="S785" i="1"/>
  <c r="S2177" i="1"/>
  <c r="S3694" i="1"/>
  <c r="S1481" i="1"/>
  <c r="S2338" i="1"/>
  <c r="S3171" i="1"/>
  <c r="S1515" i="1"/>
  <c r="S1302" i="1"/>
  <c r="S1210" i="1"/>
  <c r="S3673" i="1"/>
  <c r="S1303" i="1"/>
  <c r="S3655" i="1"/>
  <c r="S3221" i="1"/>
  <c r="S3663" i="1"/>
  <c r="S2609" i="1"/>
  <c r="S526" i="1"/>
  <c r="S1188" i="1"/>
  <c r="S2445" i="1"/>
  <c r="S1189" i="1"/>
  <c r="S1301" i="1"/>
  <c r="S2523" i="1"/>
  <c r="S1359" i="1"/>
  <c r="S3256" i="1"/>
  <c r="S3164" i="1"/>
  <c r="S1508" i="1"/>
  <c r="S2101" i="1"/>
  <c r="S1023" i="1"/>
  <c r="S3278" i="1"/>
  <c r="S2233" i="1"/>
  <c r="S3246" i="1"/>
  <c r="S1637" i="1"/>
  <c r="S3720" i="1"/>
  <c r="S3317" i="1"/>
  <c r="S3408" i="1"/>
  <c r="S1191" i="1"/>
  <c r="S1358" i="1"/>
  <c r="S1898" i="1"/>
  <c r="S2525" i="1"/>
  <c r="S3616" i="1"/>
  <c r="S3236" i="1"/>
  <c r="S3485" i="1"/>
  <c r="S3579" i="1"/>
  <c r="S3402" i="1"/>
  <c r="S2450" i="1"/>
  <c r="S3400" i="1"/>
  <c r="S1222" i="1"/>
  <c r="S1681" i="1"/>
  <c r="S2484" i="1"/>
  <c r="S3703" i="1"/>
  <c r="S2636" i="1"/>
  <c r="S3042" i="1"/>
  <c r="S385" i="1"/>
  <c r="S280" i="1"/>
  <c r="S408" i="1"/>
  <c r="S1509" i="1"/>
  <c r="S534" i="1"/>
  <c r="S296" i="1"/>
  <c r="S262" i="1"/>
  <c r="S40" i="1"/>
  <c r="S1225" i="1"/>
  <c r="S821" i="1"/>
  <c r="S61" i="1"/>
  <c r="S260" i="1"/>
  <c r="S783" i="1"/>
  <c r="S333" i="1"/>
  <c r="S257" i="1"/>
  <c r="S755" i="1"/>
  <c r="S282" i="1"/>
  <c r="S340" i="1"/>
  <c r="S2740" i="1"/>
  <c r="S531" i="1"/>
  <c r="S308" i="1"/>
  <c r="S92" i="1"/>
  <c r="S754" i="1"/>
  <c r="S1195" i="1"/>
  <c r="S2110" i="1"/>
  <c r="S809" i="1"/>
  <c r="S2078" i="1"/>
  <c r="S725" i="1"/>
  <c r="S2711" i="1"/>
  <c r="S1535" i="1"/>
  <c r="S116" i="1"/>
  <c r="S1030" i="1"/>
  <c r="S1954" i="1"/>
  <c r="S45" i="1"/>
  <c r="S64" i="1"/>
  <c r="S727" i="1"/>
  <c r="S3043" i="1"/>
  <c r="S242" i="1"/>
  <c r="S649" i="1"/>
  <c r="S135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987" i="1"/>
  <c r="S1762" i="1"/>
  <c r="S2498" i="1"/>
  <c r="S3481" i="1"/>
  <c r="S3345" i="1"/>
  <c r="S2076" i="1"/>
  <c r="S738" i="1"/>
  <c r="S3771" i="1"/>
  <c r="S3841" i="1"/>
  <c r="S2822" i="1"/>
  <c r="S2618" i="1"/>
  <c r="S2446" i="1"/>
  <c r="S1261" i="1"/>
  <c r="S3395" i="1"/>
  <c r="S3544" i="1"/>
  <c r="S2467" i="1"/>
  <c r="S3453" i="1"/>
  <c r="S3754" i="1"/>
  <c r="S2335" i="1"/>
  <c r="S3032" i="1"/>
  <c r="S3828" i="1"/>
  <c r="S1971" i="1"/>
  <c r="S3770" i="1"/>
  <c r="S3262" i="1"/>
  <c r="S841" i="1"/>
  <c r="S3567" i="1"/>
  <c r="S2319" i="1"/>
  <c r="S3615" i="1"/>
  <c r="S3403" i="1"/>
  <c r="S3304" i="1"/>
  <c r="S3821" i="1"/>
  <c r="S3700" i="1"/>
  <c r="S3667" i="1"/>
  <c r="S3325" i="1"/>
  <c r="S2820" i="1"/>
  <c r="S3674" i="1"/>
  <c r="S2244" i="1"/>
  <c r="S3151" i="1"/>
  <c r="S3008" i="1"/>
  <c r="S2718" i="1"/>
  <c r="S813" i="1"/>
  <c r="S752" i="1"/>
  <c r="S2988" i="1"/>
  <c r="S834" i="1"/>
  <c r="S405" i="1"/>
  <c r="S379" i="1"/>
  <c r="S1296" i="1"/>
  <c r="S341" i="1"/>
  <c r="S1510" i="1"/>
  <c r="S346" i="1"/>
  <c r="S1472" i="1"/>
  <c r="S1286" i="1"/>
  <c r="S2495" i="1"/>
  <c r="S1378" i="1"/>
  <c r="S347" i="1"/>
  <c r="S2816" i="1"/>
  <c r="S3162" i="1"/>
  <c r="S722" i="1"/>
  <c r="S2838" i="1"/>
  <c r="S1224" i="1"/>
  <c r="S3366" i="1"/>
  <c r="S315" i="1"/>
  <c r="S2641" i="1"/>
  <c r="S3626" i="1"/>
  <c r="S1959" i="1"/>
  <c r="S3268" i="1"/>
  <c r="S1295" i="1"/>
  <c r="S2834" i="1"/>
  <c r="S1255" i="1"/>
  <c r="S1480" i="1"/>
  <c r="S1209" i="1"/>
  <c r="S1746" i="1"/>
  <c r="S3219" i="1"/>
  <c r="S3724" i="1"/>
  <c r="S2307" i="1"/>
  <c r="S3251" i="1"/>
  <c r="S2041" i="1"/>
  <c r="S3829" i="1"/>
  <c r="S1300" i="1"/>
  <c r="S3368" i="1"/>
  <c r="S3818" i="1"/>
  <c r="S1297" i="1"/>
  <c r="S3842" i="1"/>
  <c r="S3629" i="1"/>
  <c r="S1384" i="1"/>
  <c r="S2942" i="1"/>
  <c r="S2830" i="1"/>
  <c r="S3691" i="1"/>
  <c r="S855" i="1"/>
  <c r="S3680" i="1"/>
  <c r="S1900" i="1"/>
  <c r="S3560" i="1"/>
  <c r="S3157" i="1"/>
  <c r="S3779" i="1"/>
  <c r="S3404" i="1"/>
  <c r="S3684" i="1"/>
  <c r="S3464" i="1"/>
  <c r="S2606" i="1"/>
  <c r="S3713" i="1"/>
  <c r="S1464" i="1"/>
  <c r="S3811" i="1"/>
  <c r="S2059" i="1"/>
  <c r="S2209" i="1"/>
  <c r="S3444" i="1"/>
  <c r="S3696" i="1"/>
  <c r="S3407" i="1"/>
  <c r="S2170" i="1"/>
  <c r="S3833" i="1"/>
  <c r="S3834" i="1"/>
  <c r="S3757" i="1"/>
  <c r="S3687" i="1"/>
  <c r="S3178" i="1"/>
  <c r="S3839" i="1"/>
  <c r="S1387" i="1"/>
  <c r="S2169" i="1"/>
  <c r="S1366" i="1"/>
  <c r="S332" i="1"/>
  <c r="S3231" i="1"/>
  <c r="S2225" i="1"/>
  <c r="S2981" i="1"/>
  <c r="S107" i="1"/>
  <c r="S3188" i="1"/>
  <c r="S363" i="1"/>
  <c r="S71" i="1"/>
  <c r="S420" i="1"/>
  <c r="S1260" i="1"/>
  <c r="S1660" i="1"/>
  <c r="S523" i="1"/>
  <c r="S1298" i="1"/>
  <c r="S5" i="1"/>
  <c r="S371" i="1"/>
  <c r="S367" i="1"/>
  <c r="S737" i="1"/>
  <c r="S808" i="1"/>
  <c r="S810" i="1"/>
  <c r="S327" i="1"/>
  <c r="S342" i="1"/>
  <c r="S1463" i="1"/>
  <c r="S67" i="1"/>
  <c r="S530" i="1"/>
  <c r="S1206" i="1"/>
  <c r="S1360" i="1"/>
  <c r="S293" i="1"/>
  <c r="S51" i="1"/>
  <c r="S1857" i="1"/>
  <c r="S344" i="1"/>
  <c r="S387" i="1"/>
  <c r="S1928" i="1"/>
  <c r="S831" i="1"/>
  <c r="S847" i="1"/>
  <c r="S1511" i="1"/>
  <c r="S1470" i="1"/>
  <c r="S383" i="1"/>
  <c r="S410" i="1"/>
  <c r="S386" i="1"/>
  <c r="S6" i="1"/>
  <c r="S11" i="1"/>
  <c r="S4" i="1"/>
  <c r="S1353" i="1"/>
  <c r="S1465" i="1"/>
  <c r="S2323" i="1"/>
  <c r="S2324" i="1"/>
  <c r="S2325" i="1"/>
  <c r="S2326" i="1"/>
  <c r="S2327" i="1"/>
  <c r="S2328" i="1"/>
  <c r="S1895" i="1"/>
  <c r="S2613" i="1"/>
  <c r="S1748" i="1"/>
  <c r="S3223" i="1"/>
  <c r="S1886" i="1"/>
  <c r="S2207" i="1"/>
  <c r="S1605" i="1"/>
  <c r="S2046" i="1"/>
  <c r="S1608" i="1"/>
  <c r="S1391" i="1"/>
  <c r="S1643" i="1"/>
  <c r="S1654" i="1"/>
  <c r="S3704" i="1"/>
  <c r="S3624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805" i="1"/>
  <c r="S2280" i="1"/>
  <c r="S1883" i="1"/>
  <c r="S3426" i="1"/>
  <c r="S2989" i="1"/>
  <c r="S3671" i="1"/>
  <c r="S3654" i="1"/>
  <c r="S3587" i="1"/>
  <c r="S2092" i="1"/>
  <c r="S2028" i="1"/>
  <c r="S3836" i="1"/>
  <c r="S3232" i="1"/>
  <c r="S3766" i="1"/>
  <c r="S3824" i="1"/>
  <c r="S3367" i="1"/>
  <c r="S3814" i="1"/>
  <c r="S3319" i="1"/>
  <c r="S3441" i="1"/>
  <c r="S3292" i="1"/>
  <c r="S3716" i="1"/>
  <c r="S269" i="1"/>
  <c r="S642" i="1"/>
  <c r="S856" i="1"/>
  <c r="S2994" i="1"/>
  <c r="S732" i="1"/>
  <c r="S1036" i="1"/>
  <c r="S400" i="1"/>
  <c r="S746" i="1"/>
  <c r="S63" i="1"/>
  <c r="S396" i="1"/>
  <c r="S310" i="1"/>
  <c r="S35" i="1"/>
  <c r="S757" i="1"/>
  <c r="S41" i="1"/>
  <c r="S25" i="1"/>
  <c r="S2037" i="1"/>
  <c r="S541" i="1"/>
  <c r="S806" i="1"/>
  <c r="S650" i="1"/>
  <c r="S2969" i="1"/>
  <c r="S382" i="1"/>
  <c r="S119" i="1"/>
  <c r="S355" i="1"/>
  <c r="S265" i="1"/>
  <c r="S274" i="1"/>
  <c r="S374" i="1"/>
  <c r="S401" i="1"/>
  <c r="S286" i="1"/>
  <c r="S1037" i="1"/>
  <c r="S397" i="1"/>
  <c r="S59" i="1"/>
  <c r="S399" i="1"/>
  <c r="S860" i="1"/>
  <c r="S395" i="1"/>
  <c r="S409" i="1"/>
  <c r="S851" i="1"/>
  <c r="S246" i="1"/>
  <c r="S2218" i="1"/>
  <c r="S791" i="1"/>
  <c r="S415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3016" i="1"/>
  <c r="S3382" i="1"/>
  <c r="S2068" i="1"/>
  <c r="S2120" i="1"/>
  <c r="S417" i="1"/>
  <c r="S2111" i="1"/>
  <c r="S1283" i="1"/>
  <c r="S2933" i="1"/>
  <c r="S343" i="1"/>
  <c r="S2444" i="1"/>
  <c r="S2923" i="1"/>
  <c r="S651" i="1"/>
  <c r="S827" i="1"/>
  <c r="S10" i="1"/>
  <c r="S2096" i="1"/>
  <c r="S1249" i="1"/>
  <c r="S114" i="1"/>
  <c r="S820" i="1"/>
  <c r="S2180" i="1"/>
  <c r="S270" i="1"/>
  <c r="S1254" i="1"/>
  <c r="S1266" i="1"/>
  <c r="S54" i="1"/>
  <c r="S525" i="1"/>
  <c r="S2238" i="1"/>
  <c r="S1270" i="1"/>
  <c r="S359" i="1"/>
  <c r="S3598" i="1"/>
  <c r="S1193" i="1"/>
  <c r="S2971" i="1"/>
  <c r="S351" i="1"/>
  <c r="S3823" i="1"/>
  <c r="S653" i="1"/>
  <c r="S2539" i="1"/>
  <c r="S402" i="1"/>
  <c r="S788" i="1"/>
  <c r="S1520" i="1"/>
  <c r="S2463" i="1"/>
  <c r="S284" i="1"/>
  <c r="S2256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736" i="1"/>
  <c r="S2043" i="1"/>
  <c r="S1367" i="1"/>
  <c r="S381" i="1"/>
  <c r="S3471" i="1"/>
  <c r="S1482" i="1"/>
  <c r="S2800" i="1"/>
  <c r="S3819" i="1"/>
  <c r="S532" i="1"/>
  <c r="S3542" i="1"/>
  <c r="S3717" i="1"/>
  <c r="S2183" i="1"/>
  <c r="S728" i="1"/>
  <c r="S1506" i="1"/>
  <c r="S3372" i="1"/>
  <c r="S2929" i="1"/>
  <c r="S2030" i="1"/>
  <c r="S3033" i="1"/>
  <c r="S3023" i="1"/>
  <c r="S2996" i="1"/>
  <c r="S2524" i="1"/>
  <c r="S3695" i="1"/>
  <c r="S3702" i="1"/>
  <c r="S729" i="1"/>
  <c r="S3660" i="1"/>
  <c r="S2548" i="1"/>
  <c r="S3166" i="1"/>
  <c r="S2113" i="1"/>
  <c r="S2493" i="1"/>
  <c r="S3494" i="1"/>
  <c r="S2934" i="1"/>
  <c r="S3437" i="1"/>
  <c r="S1393" i="1"/>
  <c r="S3594" i="1"/>
  <c r="S2252" i="1"/>
  <c r="S3618" i="1"/>
  <c r="S3621" i="1"/>
  <c r="S2194" i="1"/>
  <c r="S2230" i="1"/>
  <c r="S2485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1279" i="1"/>
  <c r="S2842" i="1"/>
  <c r="S2963" i="1"/>
  <c r="S3176" i="1"/>
  <c r="S2448" i="1"/>
  <c r="S2983" i="1"/>
  <c r="S3264" i="1"/>
  <c r="S3024" i="1"/>
  <c r="S3184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023" i="1"/>
  <c r="S1194" i="1"/>
  <c r="S3477" i="1"/>
  <c r="S3593" i="1"/>
  <c r="S1840" i="1"/>
  <c r="S1630" i="1"/>
  <c r="S1213" i="1"/>
  <c r="S3187" i="1"/>
  <c r="S3611" i="1"/>
  <c r="S3272" i="1"/>
  <c r="S3002" i="1"/>
  <c r="S2079" i="1"/>
  <c r="S3396" i="1"/>
  <c r="S3307" i="1"/>
  <c r="S3657" i="1"/>
  <c r="S1259" i="1"/>
  <c r="S3718" i="1"/>
  <c r="S2098" i="1"/>
  <c r="S2823" i="1"/>
  <c r="S3772" i="1"/>
  <c r="S3365" i="1"/>
  <c r="S2821" i="1"/>
  <c r="S3224" i="1"/>
  <c r="S2466" i="1"/>
  <c r="S1022" i="1"/>
  <c r="S1958" i="1"/>
  <c r="S1192" i="1"/>
  <c r="S2265" i="1"/>
  <c r="S3604" i="1"/>
  <c r="S840" i="1"/>
  <c r="S1478" i="1"/>
  <c r="S1363" i="1"/>
  <c r="S3602" i="1"/>
  <c r="S1477" i="1"/>
  <c r="S2268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220" i="1"/>
  <c r="S2237" i="1"/>
  <c r="S2487" i="1"/>
  <c r="S2050" i="1"/>
  <c r="S3534" i="1"/>
  <c r="S1765" i="1"/>
  <c r="S1752" i="1"/>
  <c r="S3522" i="1"/>
  <c r="S2294" i="1"/>
  <c r="S2215" i="1"/>
  <c r="S3574" i="1"/>
  <c r="S2794" i="1"/>
  <c r="S2784" i="1"/>
  <c r="S3301" i="1"/>
  <c r="S1628" i="1"/>
  <c r="S1665" i="1"/>
  <c r="S1668" i="1"/>
  <c r="S2833" i="1"/>
  <c r="S3468" i="1"/>
  <c r="S2103" i="1"/>
  <c r="S2026" i="1"/>
  <c r="S2809" i="1"/>
  <c r="S2708" i="1"/>
  <c r="S1977" i="1"/>
  <c r="S2930" i="1"/>
  <c r="S2801" i="1"/>
  <c r="S2663" i="1"/>
  <c r="S2924" i="1"/>
  <c r="S3363" i="1"/>
  <c r="S1534" i="1"/>
  <c r="S2239" i="1"/>
  <c r="S2290" i="1"/>
  <c r="S3705" i="1"/>
  <c r="S2486" i="1"/>
  <c r="S3537" i="1"/>
  <c r="S2806" i="1"/>
  <c r="S2228" i="1"/>
  <c r="S2995" i="1"/>
  <c r="S2612" i="1"/>
  <c r="S3283" i="1"/>
  <c r="S1961" i="1"/>
  <c r="S2305" i="1"/>
  <c r="S2316" i="1"/>
  <c r="S2562" i="1"/>
  <c r="S3174" i="1"/>
  <c r="S2733" i="1"/>
  <c r="S3439" i="1"/>
  <c r="S3001" i="1"/>
  <c r="S3440" i="1"/>
  <c r="S1533" i="1"/>
  <c r="S2737" i="1"/>
  <c r="S2083" i="1"/>
  <c r="S3015" i="1"/>
  <c r="S2223" i="1"/>
  <c r="S3177" i="1"/>
  <c r="S3774" i="1"/>
  <c r="S3167" i="1"/>
  <c r="S1894" i="1"/>
  <c r="S1933" i="1"/>
  <c r="S2304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1965" i="1"/>
  <c r="S2470" i="1"/>
  <c r="S2208" i="1"/>
  <c r="S2488" i="1"/>
  <c r="S1946" i="1"/>
  <c r="S2267" i="1"/>
  <c r="S1745" i="1"/>
  <c r="S3288" i="1"/>
  <c r="S1529" i="1"/>
  <c r="S2476" i="1"/>
  <c r="S1957" i="1"/>
  <c r="S2231" i="1"/>
  <c r="S3442" i="1"/>
  <c r="S1617" i="1"/>
  <c r="S3526" i="1"/>
  <c r="S2035" i="1"/>
  <c r="S1680" i="1"/>
  <c r="S2203" i="1"/>
  <c r="S1899" i="1"/>
  <c r="S2185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306" i="1"/>
  <c r="S2246" i="1"/>
  <c r="S2669" i="1"/>
  <c r="S1839" i="1"/>
  <c r="S2715" i="1"/>
  <c r="S2977" i="1"/>
  <c r="S2260" i="1"/>
  <c r="S3569" i="1"/>
  <c r="S2469" i="1"/>
  <c r="S1754" i="1"/>
  <c r="S1930" i="1"/>
  <c r="S3706" i="1"/>
  <c r="S3239" i="1"/>
  <c r="S1974" i="1"/>
  <c r="S2089" i="1"/>
  <c r="S3323" i="1"/>
  <c r="S2235" i="1"/>
  <c r="S2053" i="1"/>
  <c r="S2197" i="1"/>
  <c r="S2938" i="1"/>
  <c r="S2967" i="1"/>
  <c r="S3267" i="1"/>
  <c r="S2016" i="1"/>
  <c r="S3562" i="1"/>
  <c r="S3656" i="1"/>
  <c r="S3339" i="1"/>
  <c r="S3607" i="1"/>
  <c r="S3474" i="1"/>
  <c r="S3229" i="1"/>
  <c r="S3238" i="1"/>
  <c r="S3767" i="1"/>
  <c r="S3603" i="1"/>
  <c r="S3274" i="1"/>
  <c r="S2003" i="1"/>
  <c r="S3755" i="1"/>
  <c r="S2460" i="1"/>
  <c r="S3832" i="1"/>
  <c r="S1621" i="1"/>
  <c r="S3838" i="1"/>
  <c r="S3780" i="1"/>
  <c r="S3502" i="1"/>
  <c r="S799" i="1"/>
  <c r="S3280" i="1"/>
  <c r="S2066" i="1"/>
  <c r="S2007" i="1"/>
  <c r="S2117" i="1"/>
  <c r="S2471" i="1"/>
  <c r="S3243" i="1"/>
  <c r="S2085" i="1"/>
  <c r="S2200" i="1"/>
  <c r="S3228" i="1"/>
  <c r="S2229" i="1"/>
  <c r="S2629" i="1"/>
  <c r="S2049" i="1"/>
  <c r="S1640" i="1"/>
  <c r="S1622" i="1"/>
  <c r="S1892" i="1"/>
  <c r="S2716" i="1"/>
  <c r="S1532" i="1"/>
  <c r="S2731" i="1"/>
  <c r="S3661" i="1"/>
  <c r="S3543" i="1"/>
  <c r="S2534" i="1"/>
  <c r="S741" i="1"/>
  <c r="S1540" i="1"/>
  <c r="S3840" i="1"/>
  <c r="S2285" i="1"/>
  <c r="S3548" i="1"/>
  <c r="S2072" i="1"/>
  <c r="S2978" i="1"/>
  <c r="S3578" i="1"/>
  <c r="S2970" i="1"/>
  <c r="S3552" i="1"/>
  <c r="S3625" i="1"/>
  <c r="S1032" i="1"/>
  <c r="S1252" i="1"/>
  <c r="S37" i="1"/>
  <c r="S3253" i="1"/>
  <c r="S1362" i="1"/>
  <c r="S2787" i="1"/>
  <c r="S3242" i="1"/>
  <c r="S2999" i="1"/>
  <c r="S2447" i="1"/>
  <c r="S3273" i="1"/>
  <c r="S1896" i="1"/>
  <c r="S1941" i="1"/>
  <c r="S3351" i="1"/>
  <c r="S2178" i="1"/>
  <c r="S2611" i="1"/>
  <c r="S3393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2034" i="1"/>
  <c r="S2011" i="1"/>
  <c r="S790" i="1"/>
  <c r="S48" i="1"/>
  <c r="S1942" i="1"/>
  <c r="S1289" i="1"/>
  <c r="S85" i="1"/>
  <c r="S356" i="1"/>
  <c r="S797" i="1"/>
  <c r="S403" i="1"/>
  <c r="S1849" i="1"/>
  <c r="S1220" i="1"/>
  <c r="S307" i="1"/>
  <c r="S1889" i="1"/>
  <c r="S2019" i="1"/>
  <c r="S1669" i="1"/>
  <c r="S1618" i="1"/>
  <c r="S1603" i="1"/>
  <c r="S93" i="1"/>
  <c r="S2087" i="1"/>
  <c r="S1887" i="1"/>
  <c r="S1610" i="1"/>
  <c r="S1351" i="1"/>
  <c r="S1650" i="1"/>
  <c r="S3399" i="1"/>
  <c r="S321" i="1"/>
  <c r="S1968" i="1"/>
  <c r="S1943" i="1"/>
  <c r="S57" i="1"/>
  <c r="S1253" i="1"/>
  <c r="S1633" i="1"/>
  <c r="S1743" i="1"/>
  <c r="S1039" i="1"/>
  <c r="S1627" i="1"/>
  <c r="S1624" i="1"/>
  <c r="S306" i="1"/>
  <c r="S1258" i="1"/>
  <c r="S1657" i="1"/>
  <c r="S1851" i="1"/>
  <c r="S1951" i="1"/>
  <c r="S1860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1836" i="1"/>
  <c r="S1623" i="1"/>
  <c r="S391" i="1"/>
  <c r="S1856" i="1"/>
  <c r="S1850" i="1"/>
  <c r="S2736" i="1"/>
  <c r="S3230" i="1"/>
  <c r="S2937" i="1"/>
  <c r="S2721" i="1"/>
  <c r="S3650" i="1"/>
  <c r="S2172" i="1"/>
  <c r="S2277" i="1"/>
  <c r="S3827" i="1"/>
  <c r="S2665" i="1"/>
  <c r="S3017" i="1"/>
  <c r="S2839" i="1"/>
  <c r="S3711" i="1"/>
  <c r="S3458" i="1"/>
  <c r="S3027" i="1"/>
  <c r="S3753" i="1"/>
  <c r="S3210" i="1"/>
  <c r="S2075" i="1"/>
  <c r="S2021" i="1"/>
  <c r="S3357" i="1"/>
  <c r="S3392" i="1"/>
  <c r="S3817" i="1"/>
  <c r="S3763" i="1"/>
  <c r="S3489" i="1"/>
  <c r="S3714" i="1"/>
  <c r="S2997" i="1"/>
  <c r="S2667" i="1"/>
  <c r="S3028" i="1"/>
  <c r="S3782" i="1"/>
  <c r="S2014" i="1"/>
  <c r="S1955" i="1"/>
  <c r="S3007" i="1"/>
  <c r="S3676" i="1"/>
  <c r="S2558" i="1"/>
  <c r="S2974" i="1"/>
  <c r="S2726" i="1"/>
  <c r="S2322" i="1"/>
  <c r="S2624" i="1"/>
  <c r="S2047" i="1"/>
  <c r="S2628" i="1"/>
  <c r="S3572" i="1"/>
  <c r="S3581" i="1"/>
  <c r="S2301" i="1"/>
  <c r="S2009" i="1"/>
  <c r="S2623" i="1"/>
  <c r="S3787" i="1"/>
  <c r="S2186" i="1"/>
  <c r="S3597" i="1"/>
  <c r="S3165" i="1"/>
  <c r="S2735" i="1"/>
  <c r="S2165" i="1"/>
  <c r="S3038" i="1"/>
  <c r="S2213" i="1"/>
  <c r="S3172" i="1"/>
  <c r="S2604" i="1"/>
  <c r="S2738" i="1"/>
  <c r="S3573" i="1"/>
  <c r="S2607" i="1"/>
  <c r="S2727" i="1"/>
  <c r="S2042" i="1"/>
  <c r="S3037" i="1"/>
  <c r="S3592" i="1"/>
  <c r="S3281" i="1"/>
  <c r="S2217" i="1"/>
  <c r="S3328" i="1"/>
  <c r="S2069" i="1"/>
  <c r="S2538" i="1"/>
  <c r="S3337" i="1"/>
  <c r="S2535" i="1"/>
  <c r="S2935" i="1"/>
  <c r="S3352" i="1"/>
  <c r="S3260" i="1"/>
  <c r="S3263" i="1"/>
  <c r="S3815" i="1"/>
  <c r="S3549" i="1"/>
  <c r="S3173" i="1"/>
  <c r="S3463" i="1"/>
  <c r="S3786" i="1"/>
  <c r="S3831" i="1"/>
  <c r="S2976" i="1"/>
  <c r="S3035" i="1"/>
  <c r="S3820" i="1"/>
  <c r="S2616" i="1"/>
  <c r="S3590" i="1"/>
  <c r="S3169" i="1"/>
  <c r="S2813" i="1"/>
  <c r="S2986" i="1"/>
  <c r="S3006" i="1"/>
  <c r="S2482" i="1"/>
  <c r="S3508" i="1"/>
  <c r="S3683" i="1"/>
  <c r="S2296" i="1"/>
  <c r="S3708" i="1"/>
  <c r="S2804" i="1"/>
  <c r="S3434" i="1"/>
  <c r="S3413" i="1"/>
  <c r="S3370" i="1"/>
  <c r="S3609" i="1"/>
  <c r="S3000" i="1"/>
  <c r="S3011" i="1"/>
  <c r="S3668" i="1"/>
  <c r="S3269" i="1"/>
  <c r="S2490" i="1"/>
  <c r="S3397" i="1"/>
  <c r="S1835" i="1"/>
  <c r="S3448" i="1"/>
  <c r="S3338" i="1"/>
  <c r="S2195" i="1"/>
  <c r="S3478" i="1"/>
  <c r="S2038" i="1"/>
  <c r="S3486" i="1"/>
  <c r="S3588" i="1"/>
  <c r="S3476" i="1"/>
  <c r="S2312" i="1"/>
  <c r="S2259" i="1"/>
  <c r="S3405" i="1"/>
  <c r="S1833" i="1"/>
  <c r="S1885" i="1"/>
  <c r="S2315" i="1"/>
  <c r="S2993" i="1"/>
  <c r="S1759" i="1"/>
  <c r="S2632" i="1"/>
  <c r="S2802" i="1"/>
  <c r="S1837" i="1"/>
  <c r="S3343" i="1"/>
  <c r="S2027" i="1"/>
  <c r="S3822" i="1"/>
  <c r="S3520" i="1"/>
  <c r="S3688" i="1"/>
  <c r="S3473" i="1"/>
  <c r="S2308" i="1"/>
  <c r="S3371" i="1"/>
  <c r="S1925" i="1"/>
  <c r="S2283" i="1"/>
  <c r="S2289" i="1"/>
  <c r="S3423" i="1"/>
  <c r="S3398" i="1"/>
  <c r="S3479" i="1"/>
  <c r="S3163" i="1"/>
  <c r="S1682" i="1"/>
  <c r="S3443" i="1"/>
  <c r="S3415" i="1"/>
  <c r="S3018" i="1"/>
  <c r="S3429" i="1"/>
  <c r="S3507" i="1"/>
  <c r="S1832" i="1"/>
  <c r="S2071" i="1"/>
  <c r="S3773" i="1"/>
  <c r="S3709" i="1"/>
  <c r="S1949" i="1"/>
  <c r="S2295" i="1"/>
  <c r="S1927" i="1"/>
  <c r="S3315" i="1"/>
  <c r="S3185" i="1"/>
  <c r="S2491" i="1"/>
  <c r="S2810" i="1"/>
  <c r="S2171" i="1"/>
  <c r="S3697" i="1"/>
  <c r="S3699" i="1"/>
  <c r="S3175" i="1"/>
  <c r="S1934" i="1"/>
  <c r="S2791" i="1"/>
  <c r="S3025" i="1"/>
  <c r="S1542" i="1"/>
  <c r="S2303" i="1"/>
  <c r="S2286" i="1"/>
  <c r="S1938" i="1"/>
  <c r="S2966" i="1"/>
  <c r="S2082" i="1"/>
  <c r="S2264" i="1"/>
  <c r="S3535" i="1"/>
  <c r="S3496" i="1"/>
  <c r="S3051" i="1"/>
  <c r="S2112" i="1"/>
  <c r="S2100" i="1"/>
  <c r="S2102" i="1"/>
  <c r="S2621" i="1"/>
  <c r="S3438" i="1"/>
  <c r="S1823" i="1"/>
  <c r="S1852" i="1"/>
  <c r="S3356" i="1"/>
  <c r="S2056" i="1"/>
  <c r="S1824" i="1"/>
  <c r="S2615" i="1"/>
  <c r="S1541" i="1"/>
  <c r="S3259" i="1"/>
  <c r="S2090" i="1"/>
  <c r="S2236" i="1"/>
  <c r="S1858" i="1"/>
  <c r="S2812" i="1"/>
  <c r="S3045" i="1"/>
  <c r="S2635" i="1"/>
  <c r="S2640" i="1"/>
  <c r="S3294" i="1"/>
  <c r="S1655" i="1"/>
  <c r="S1666" i="1"/>
  <c r="S1756" i="1"/>
  <c r="S3512" i="1"/>
  <c r="S3452" i="1"/>
  <c r="S3012" i="1"/>
  <c r="S1973" i="1"/>
  <c r="S2287" i="1"/>
  <c r="S3677" i="1"/>
  <c r="S3401" i="1"/>
  <c r="S2456" i="1"/>
  <c r="S2018" i="1"/>
  <c r="S1524" i="1"/>
  <c r="S3361" i="1"/>
  <c r="S3289" i="1"/>
  <c r="S2250" i="1"/>
  <c r="S3189" i="1"/>
  <c r="S2455" i="1"/>
  <c r="S2219" i="1"/>
  <c r="S1982" i="1"/>
  <c r="S1980" i="1"/>
  <c r="S1659" i="1"/>
  <c r="S2253" i="1"/>
  <c r="S3666" i="1"/>
  <c r="S1829" i="1"/>
  <c r="S1888" i="1"/>
  <c r="S3261" i="1"/>
  <c r="S1620" i="1"/>
  <c r="S1671" i="1"/>
  <c r="S3558" i="1"/>
  <c r="S1926" i="1"/>
  <c r="S2837" i="1"/>
  <c r="S2474" i="1"/>
  <c r="S3255" i="1"/>
  <c r="S1757" i="1"/>
  <c r="S3154" i="1"/>
  <c r="S2537" i="1"/>
  <c r="S1940" i="1"/>
  <c r="S3487" i="1"/>
  <c r="S3022" i="1"/>
  <c r="S2214" i="1"/>
  <c r="S3286" i="1"/>
  <c r="S2118" i="1"/>
  <c r="S3501" i="1"/>
  <c r="S2247" i="1"/>
  <c r="S2454" i="1"/>
  <c r="S1827" i="1"/>
  <c r="S3505" i="1"/>
  <c r="S1831" i="1"/>
  <c r="S3605" i="1"/>
  <c r="S1830" i="1"/>
  <c r="S2212" i="1"/>
  <c r="S2206" i="1"/>
  <c r="S3419" i="1"/>
  <c r="S1929" i="1"/>
  <c r="S3623" i="1"/>
  <c r="S2792" i="1"/>
  <c r="S3595" i="1"/>
  <c r="S3561" i="1"/>
  <c r="S2829" i="1"/>
  <c r="S3312" i="1"/>
  <c r="S2284" i="1"/>
  <c r="S3584" i="1"/>
  <c r="S3376" i="1"/>
  <c r="S3498" i="1"/>
  <c r="S1891" i="1"/>
  <c r="S2065" i="1"/>
  <c r="S2309" i="1"/>
  <c r="S3510" i="1"/>
  <c r="S2048" i="1"/>
  <c r="S2051" i="1"/>
  <c r="S2549" i="1"/>
  <c r="S2288" i="1"/>
  <c r="S1635" i="1"/>
  <c r="S2734" i="1"/>
  <c r="S2191" i="1"/>
  <c r="S1667" i="1"/>
  <c r="S1661" i="1"/>
  <c r="S3467" i="1"/>
  <c r="S3252" i="1"/>
  <c r="S2544" i="1"/>
  <c r="S2634" i="1"/>
  <c r="S2451" i="1"/>
  <c r="S1527" i="1"/>
  <c r="S3350" i="1"/>
  <c r="S2533" i="1"/>
  <c r="S3014" i="1"/>
  <c r="S1923" i="1"/>
  <c r="S3693" i="1"/>
  <c r="S2044" i="1"/>
  <c r="S3568" i="1"/>
  <c r="S3475" i="1"/>
  <c r="S3378" i="1"/>
  <c r="S2555" i="1"/>
  <c r="S3311" i="1"/>
  <c r="S2979" i="1"/>
  <c r="S3336" i="1"/>
  <c r="S3514" i="1"/>
  <c r="S3159" i="1"/>
  <c r="S1539" i="1"/>
  <c r="S1847" i="1"/>
  <c r="S3431" i="1"/>
  <c r="S3414" i="1"/>
  <c r="S2107" i="1"/>
  <c r="S1677" i="1"/>
  <c r="S2063" i="1"/>
  <c r="S2297" i="1"/>
  <c r="S1632" i="1"/>
  <c r="S2226" i="1"/>
  <c r="S2543" i="1"/>
  <c r="S1936" i="1"/>
  <c r="S1663" i="1"/>
  <c r="S2015" i="1"/>
  <c r="S2249" i="1"/>
  <c r="S2968" i="1"/>
  <c r="S1976" i="1"/>
  <c r="S2982" i="1"/>
  <c r="S3566" i="1"/>
  <c r="S1975" i="1"/>
  <c r="S2932" i="1"/>
  <c r="S3381" i="1"/>
  <c r="S2725" i="1"/>
  <c r="S3760" i="1"/>
  <c r="S2786" i="1"/>
  <c r="S3348" i="1"/>
  <c r="S3488" i="1"/>
  <c r="S1981" i="1"/>
  <c r="S3041" i="1"/>
  <c r="S2990" i="1"/>
  <c r="S2992" i="1"/>
  <c r="S3217" i="1"/>
  <c r="S2054" i="1"/>
  <c r="S3556" i="1"/>
  <c r="S3580" i="1"/>
  <c r="S3484" i="1"/>
  <c r="S2964" i="1"/>
  <c r="S1846" i="1"/>
  <c r="S2637" i="1"/>
  <c r="S2258" i="1"/>
  <c r="S2336" i="1"/>
  <c r="S2333" i="1"/>
  <c r="S3418" i="1"/>
  <c r="S3296" i="1"/>
  <c r="S2965" i="1"/>
  <c r="S3391" i="1"/>
  <c r="S1525" i="1"/>
  <c r="S1648" i="1"/>
  <c r="S2818" i="1"/>
  <c r="S2210" i="1"/>
  <c r="S3665" i="1"/>
  <c r="S1753" i="1"/>
  <c r="S1503" i="1"/>
  <c r="S2614" i="1"/>
  <c r="S2815" i="1"/>
  <c r="S2526" i="1"/>
  <c r="S2836" i="1"/>
  <c r="S3342" i="1"/>
  <c r="S3530" i="1"/>
  <c r="S2984" i="1"/>
  <c r="S2175" i="1"/>
  <c r="S2201" i="1"/>
  <c r="S2559" i="1"/>
  <c r="S1953" i="1"/>
  <c r="S2184" i="1"/>
  <c r="S2179" i="1"/>
  <c r="S2036" i="1"/>
  <c r="S2627" i="1"/>
  <c r="S2052" i="1"/>
  <c r="S2061" i="1"/>
  <c r="S3539" i="1"/>
  <c r="S3651" i="1"/>
  <c r="S2462" i="1"/>
  <c r="S3383" i="1"/>
  <c r="S3335" i="1"/>
  <c r="S2232" i="1"/>
  <c r="S1862" i="1"/>
  <c r="S3362" i="1"/>
  <c r="S3309" i="1"/>
  <c r="S2729" i="1"/>
  <c r="S2167" i="1"/>
  <c r="S3564" i="1"/>
  <c r="S3457" i="1"/>
  <c r="S2480" i="1"/>
  <c r="S2542" i="1"/>
  <c r="S2029" i="1"/>
  <c r="S2202" i="1"/>
  <c r="S2189" i="1"/>
  <c r="S2176" i="1"/>
  <c r="S3575" i="1"/>
  <c r="S2275" i="1"/>
  <c r="S1937" i="1"/>
  <c r="S3303" i="1"/>
  <c r="S1950" i="1"/>
  <c r="S2940" i="1"/>
  <c r="S3610" i="1"/>
  <c r="S2196" i="1"/>
  <c r="S3359" i="1"/>
  <c r="S3036" i="1"/>
  <c r="S3421" i="1"/>
  <c r="S3271" i="1"/>
  <c r="S3547" i="1"/>
  <c r="S3233" i="1"/>
  <c r="S3466" i="1"/>
  <c r="S3330" i="1"/>
  <c r="S2835" i="1"/>
  <c r="S2329" i="1"/>
  <c r="S1653" i="1"/>
  <c r="S1649" i="1"/>
  <c r="S2622" i="1"/>
  <c r="S3181" i="1"/>
  <c r="S2282" i="1"/>
  <c r="S3835" i="1"/>
  <c r="S2547" i="1"/>
  <c r="S3662" i="1"/>
  <c r="S2251" i="1"/>
  <c r="S3601" i="1"/>
  <c r="S1964" i="1"/>
  <c r="S1844" i="1"/>
  <c r="S3515" i="1"/>
  <c r="S2671" i="1"/>
  <c r="S1901" i="1"/>
  <c r="S3384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2005" i="1"/>
  <c r="S1629" i="1"/>
  <c r="S3265" i="1"/>
  <c r="S1843" i="1"/>
  <c r="S3577" i="1"/>
  <c r="S2807" i="1"/>
  <c r="S3347" i="1"/>
  <c r="S2741" i="1"/>
  <c r="S3765" i="1"/>
  <c r="S3449" i="1"/>
  <c r="S1619" i="1"/>
  <c r="S2292" i="1"/>
  <c r="S2174" i="1"/>
  <c r="S3360" i="1"/>
  <c r="S2310" i="1"/>
  <c r="S3669" i="1"/>
  <c r="S3492" i="1"/>
  <c r="S3155" i="1"/>
  <c r="S1834" i="1"/>
  <c r="S2742" i="1"/>
  <c r="S2803" i="1"/>
  <c r="S2605" i="1"/>
  <c r="S2619" i="1"/>
  <c r="S1826" i="1"/>
  <c r="S1969" i="1"/>
  <c r="S2039" i="1"/>
  <c r="S3532" i="1"/>
  <c r="S3435" i="1"/>
  <c r="S1963" i="1"/>
  <c r="S1676" i="1"/>
  <c r="S2531" i="1"/>
  <c r="S1645" i="1"/>
  <c r="S3608" i="1"/>
  <c r="S3254" i="1"/>
  <c r="S1612" i="1"/>
  <c r="S3613" i="1"/>
  <c r="S2936" i="1"/>
  <c r="S1526" i="1"/>
  <c r="S2975" i="1"/>
  <c r="S1646" i="1"/>
  <c r="S1848" i="1"/>
  <c r="S2631" i="1"/>
  <c r="S2086" i="1"/>
  <c r="S2224" i="1"/>
  <c r="S2013" i="1"/>
  <c r="S3168" i="1"/>
  <c r="S3430" i="1"/>
  <c r="S2199" i="1"/>
  <c r="S2188" i="1"/>
  <c r="S3416" i="1"/>
  <c r="S3284" i="1"/>
  <c r="S2020" i="1"/>
  <c r="S1978" i="1"/>
  <c r="S2552" i="1"/>
  <c r="S3495" i="1"/>
  <c r="S3531" i="1"/>
  <c r="S3387" i="1"/>
  <c r="S1658" i="1"/>
  <c r="S1972" i="1"/>
  <c r="S3523" i="1"/>
  <c r="S1760" i="1"/>
  <c r="S1639" i="1"/>
  <c r="S2331" i="1"/>
  <c r="S1625" i="1"/>
  <c r="S2557" i="1"/>
  <c r="S3462" i="1"/>
  <c r="S2529" i="1"/>
  <c r="S2248" i="1"/>
  <c r="S3245" i="1"/>
  <c r="S2483" i="1"/>
  <c r="S2242" i="1"/>
  <c r="S2630" i="1"/>
  <c r="S2723" i="1"/>
  <c r="S2064" i="1"/>
  <c r="S3266" i="1"/>
  <c r="S2095" i="1"/>
  <c r="S3394" i="1"/>
  <c r="S3285" i="1"/>
  <c r="S3390" i="1"/>
  <c r="S3612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277" i="1"/>
  <c r="S3375" i="1"/>
  <c r="S2216" i="1"/>
  <c r="S3287" i="1"/>
  <c r="S3600" i="1"/>
  <c r="S2551" i="1"/>
  <c r="S1755" i="1"/>
  <c r="S3355" i="1"/>
  <c r="S1609" i="1"/>
  <c r="S2114" i="1"/>
  <c r="S1523" i="1"/>
  <c r="S2793" i="1"/>
  <c r="S1516" i="1"/>
  <c r="S2739" i="1"/>
  <c r="S2814" i="1"/>
  <c r="S2314" i="1"/>
  <c r="S3450" i="1"/>
  <c r="S1828" i="1"/>
  <c r="S1647" i="1"/>
  <c r="S2276" i="1"/>
  <c r="S1613" i="1"/>
  <c r="S3353" i="1"/>
  <c r="S2610" i="1"/>
  <c r="S3436" i="1"/>
  <c r="S3685" i="1"/>
  <c r="S3658" i="1"/>
  <c r="S2452" i="1"/>
  <c r="S2337" i="1"/>
  <c r="S1763" i="1"/>
  <c r="S2004" i="1"/>
  <c r="S2192" i="1"/>
  <c r="S3324" i="1"/>
  <c r="S2724" i="1"/>
  <c r="S1948" i="1"/>
  <c r="S3516" i="1"/>
  <c r="S3313" i="1"/>
  <c r="S3500" i="1"/>
  <c r="S3518" i="1"/>
  <c r="S3427" i="1"/>
  <c r="S2728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2302" i="1"/>
  <c r="S1673" i="1"/>
  <c r="S2291" i="1"/>
  <c r="S3428" i="1"/>
  <c r="S2494" i="1"/>
  <c r="S3446" i="1"/>
  <c r="S2299" i="1"/>
  <c r="S2840" i="1"/>
  <c r="S1749" i="1"/>
  <c r="S3039" i="1"/>
  <c r="S2269" i="1"/>
  <c r="S2795" i="1"/>
  <c r="S2710" i="1"/>
  <c r="S3237" i="1"/>
  <c r="S3218" i="1"/>
  <c r="S2732" i="1"/>
  <c r="S3557" i="1"/>
  <c r="S2638" i="1"/>
  <c r="S2475" i="1"/>
  <c r="S2245" i="1"/>
  <c r="S2097" i="1"/>
  <c r="S3576" i="1"/>
  <c r="S3460" i="1"/>
  <c r="S2062" i="1"/>
  <c r="S3257" i="1"/>
  <c r="S2164" i="1"/>
  <c r="S2620" i="1"/>
  <c r="S3385" i="1"/>
  <c r="S3528" i="1"/>
  <c r="S2642" i="1"/>
  <c r="S2527" i="1"/>
  <c r="S2664" i="1"/>
  <c r="S3340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291" i="1"/>
  <c r="R1841" i="1"/>
  <c r="R3216" i="1"/>
  <c r="R3540" i="1"/>
  <c r="R1662" i="1"/>
  <c r="R3483" i="1"/>
  <c r="R3406" i="1"/>
  <c r="R3358" i="1"/>
  <c r="R1626" i="1"/>
  <c r="R3559" i="1"/>
  <c r="R1656" i="1"/>
  <c r="R3472" i="1"/>
  <c r="R1751" i="1"/>
  <c r="R3003" i="1"/>
  <c r="R1537" i="1"/>
  <c r="R2045" i="1"/>
  <c r="R1952" i="1"/>
  <c r="R2783" i="1"/>
  <c r="R2832" i="1"/>
  <c r="R1967" i="1"/>
  <c r="R2193" i="1"/>
  <c r="R2468" i="1"/>
  <c r="R2972" i="1"/>
  <c r="R3180" i="1"/>
  <c r="R1842" i="1"/>
  <c r="R2067" i="1"/>
  <c r="R3214" i="1"/>
  <c r="R1761" i="1"/>
  <c r="R1893" i="1"/>
  <c r="R3258" i="1"/>
  <c r="R3386" i="1"/>
  <c r="R3040" i="1"/>
  <c r="R1890" i="1"/>
  <c r="R2472" i="1"/>
  <c r="R2320" i="1"/>
  <c r="R2241" i="1"/>
  <c r="R1038" i="1"/>
  <c r="R1528" i="1"/>
  <c r="R1651" i="1"/>
  <c r="R2006" i="1"/>
  <c r="R2173" i="1"/>
  <c r="R1679" i="1"/>
  <c r="R1960" i="1"/>
  <c r="R3374" i="1"/>
  <c r="R3212" i="1"/>
  <c r="R2074" i="1"/>
  <c r="R2243" i="1"/>
  <c r="R3020" i="1"/>
  <c r="R2198" i="1"/>
  <c r="R2819" i="1"/>
  <c r="R1750" i="1"/>
  <c r="R1475" i="1"/>
  <c r="R3226" i="1"/>
  <c r="R3445" i="1"/>
  <c r="R2633" i="1"/>
  <c r="R2459" i="1"/>
  <c r="R2073" i="1"/>
  <c r="R2973" i="1"/>
  <c r="R1466" i="1"/>
  <c r="R1205" i="1"/>
  <c r="R833" i="1"/>
  <c r="R1365" i="1"/>
  <c r="R1214" i="1"/>
  <c r="R1861" i="1"/>
  <c r="R3509" i="1"/>
  <c r="R533" i="1"/>
  <c r="R1388" i="1"/>
  <c r="R271" i="1"/>
  <c r="R247" i="1"/>
  <c r="R380" i="1"/>
  <c r="R784" i="1"/>
  <c r="R73" i="1"/>
  <c r="R3244" i="1"/>
  <c r="R1027" i="1"/>
  <c r="R289" i="1"/>
  <c r="R378" i="1"/>
  <c r="R3582" i="1"/>
  <c r="R1479" i="1"/>
  <c r="R1347" i="1"/>
  <c r="R647" i="1"/>
  <c r="R275" i="1"/>
  <c r="R2261" i="1"/>
  <c r="R95" i="1"/>
  <c r="R268" i="1"/>
  <c r="R3047" i="1"/>
  <c r="R27" i="1"/>
  <c r="R1644" i="1"/>
  <c r="R1202" i="1"/>
  <c r="R118" i="1"/>
  <c r="R79" i="1"/>
  <c r="R3752" i="1"/>
  <c r="R421" i="1"/>
  <c r="R1471" i="1"/>
  <c r="R331" i="1"/>
  <c r="R28" i="1"/>
  <c r="R117" i="1"/>
  <c r="R787" i="1"/>
  <c r="R1373" i="1"/>
  <c r="R759" i="1"/>
  <c r="R811" i="1"/>
  <c r="R52" i="1"/>
  <c r="R1401" i="1"/>
  <c r="R78" i="1"/>
  <c r="R3425" i="1"/>
  <c r="R369" i="1"/>
  <c r="R86" i="1"/>
  <c r="R1029" i="1"/>
  <c r="R69" i="1"/>
  <c r="R1292" i="1"/>
  <c r="R2540" i="1"/>
  <c r="R1473" i="1"/>
  <c r="R255" i="1"/>
  <c r="R297" i="1"/>
  <c r="R318" i="1"/>
  <c r="R77" i="1"/>
  <c r="R17" i="1"/>
  <c r="R243" i="1"/>
  <c r="R25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1024" i="1"/>
  <c r="R2105" i="1"/>
  <c r="R298" i="1"/>
  <c r="R1385" i="1"/>
  <c r="R14" i="1"/>
  <c r="R648" i="1"/>
  <c r="R49" i="1"/>
  <c r="R43" i="1"/>
  <c r="R303" i="1"/>
  <c r="R30" i="1"/>
  <c r="R1199" i="1"/>
  <c r="R390" i="1"/>
  <c r="R21" i="1"/>
  <c r="R322" i="1"/>
  <c r="R3010" i="1"/>
  <c r="R74" i="1"/>
  <c r="R842" i="1"/>
  <c r="R3417" i="1"/>
  <c r="R105" i="1"/>
  <c r="R2332" i="1"/>
  <c r="R29" i="1"/>
  <c r="R392" i="1"/>
  <c r="R60" i="1"/>
  <c r="R735" i="1"/>
  <c r="R389" i="1"/>
  <c r="R22" i="1"/>
  <c r="R13" i="1"/>
  <c r="R1638" i="1"/>
  <c r="R279" i="1"/>
  <c r="R3785" i="1"/>
  <c r="R88" i="1"/>
  <c r="R1364" i="1"/>
  <c r="R16" i="1"/>
  <c r="R115" i="1"/>
  <c r="R354" i="1"/>
  <c r="R756" i="1"/>
  <c r="R353" i="1"/>
  <c r="R2528" i="1"/>
  <c r="R743" i="1"/>
  <c r="R3789" i="1"/>
  <c r="R1519" i="1"/>
  <c r="R2" i="1"/>
  <c r="R12" i="1"/>
  <c r="R103" i="1"/>
  <c r="R314" i="1"/>
  <c r="R1264" i="1"/>
  <c r="R838" i="1"/>
  <c r="R751" i="1"/>
  <c r="R414" i="1"/>
  <c r="R1288" i="1"/>
  <c r="R56" i="1"/>
  <c r="R1040" i="1"/>
  <c r="R281" i="1"/>
  <c r="R1476" i="1"/>
  <c r="R32" i="1"/>
  <c r="R1267" i="1"/>
  <c r="R723" i="1"/>
  <c r="R2458" i="1"/>
  <c r="R1468" i="1"/>
  <c r="R47" i="1"/>
  <c r="R83" i="1"/>
  <c r="R835" i="1"/>
  <c r="R329" i="1"/>
  <c r="R406" i="1"/>
  <c r="R655" i="1"/>
  <c r="R345" i="1"/>
  <c r="R854" i="1"/>
  <c r="R816" i="1"/>
  <c r="R68" i="1"/>
  <c r="R724" i="1"/>
  <c r="R283" i="1"/>
  <c r="R301" i="1"/>
  <c r="R861" i="1"/>
  <c r="R36" i="1"/>
  <c r="R828" i="1"/>
  <c r="R654" i="1"/>
  <c r="R2108" i="1"/>
  <c r="R1349" i="1"/>
  <c r="R852" i="1"/>
  <c r="R9" i="1"/>
  <c r="R3220" i="1"/>
  <c r="R3628" i="1"/>
  <c r="R3410" i="1"/>
  <c r="R3710" i="1"/>
  <c r="R2797" i="1"/>
  <c r="R3692" i="1"/>
  <c r="R3830" i="1"/>
  <c r="R2298" i="1"/>
  <c r="R3031" i="1"/>
  <c r="R3046" i="1"/>
  <c r="R1041" i="1"/>
  <c r="R3469" i="1"/>
  <c r="R3009" i="1"/>
  <c r="R3344" i="1"/>
  <c r="R2477" i="1"/>
  <c r="R2478" i="1"/>
  <c r="R3049" i="1"/>
  <c r="R2271" i="1"/>
  <c r="R3536" i="1"/>
  <c r="R2461" i="1"/>
  <c r="R3825" i="1"/>
  <c r="R2017" i="1"/>
  <c r="R3380" i="1"/>
  <c r="R2060" i="1"/>
  <c r="R2499" i="1"/>
  <c r="R2502" i="1"/>
  <c r="R3005" i="1"/>
  <c r="R3150" i="1"/>
  <c r="R2841" i="1"/>
  <c r="R3812" i="1"/>
  <c r="R3570" i="1"/>
  <c r="R3329" i="1"/>
  <c r="R2010" i="1"/>
  <c r="R3160" i="1"/>
  <c r="R3346" i="1"/>
  <c r="R2093" i="1"/>
  <c r="R3299" i="1"/>
  <c r="R2339" i="1"/>
  <c r="R3470" i="1"/>
  <c r="R2080" i="1"/>
  <c r="R2719" i="1"/>
  <c r="R2081" i="1"/>
  <c r="R1884" i="1"/>
  <c r="R20" i="1"/>
  <c r="R1631" i="1"/>
  <c r="R1394" i="1"/>
  <c r="R393" i="1"/>
  <c r="R1025" i="1"/>
  <c r="R2263" i="1"/>
  <c r="R309" i="1"/>
  <c r="R3728" i="1"/>
  <c r="R807" i="1"/>
  <c r="R3322" i="1"/>
  <c r="R535" i="1"/>
  <c r="R256" i="1"/>
  <c r="R1383" i="1"/>
  <c r="R3563" i="1"/>
  <c r="R3052" i="1"/>
  <c r="R3249" i="1"/>
  <c r="R366" i="1"/>
  <c r="R3248" i="1"/>
  <c r="R540" i="1"/>
  <c r="R730" i="1"/>
  <c r="R1531" i="1"/>
  <c r="R2181" i="1"/>
  <c r="R2077" i="1"/>
  <c r="R2928" i="1"/>
  <c r="R2831" i="1"/>
  <c r="R3519" i="1"/>
  <c r="R1395" i="1"/>
  <c r="R2500" i="1"/>
  <c r="R299" i="1"/>
  <c r="R261" i="1"/>
  <c r="R1274" i="1"/>
  <c r="R3306" i="1"/>
  <c r="R373" i="1"/>
  <c r="R539" i="1"/>
  <c r="R39" i="1"/>
  <c r="R2341" i="1"/>
  <c r="R3689" i="1"/>
  <c r="R1521" i="1"/>
  <c r="R249" i="1"/>
  <c r="R3152" i="1"/>
  <c r="R121" i="1"/>
  <c r="R1377" i="1"/>
  <c r="R1396" i="1"/>
  <c r="R90" i="1"/>
  <c r="R278" i="1"/>
  <c r="R1280" i="1"/>
  <c r="R3511" i="1"/>
  <c r="R2501" i="1"/>
  <c r="R1355" i="1"/>
  <c r="R645" i="1"/>
  <c r="R536" i="1"/>
  <c r="R1275" i="1"/>
  <c r="R2031" i="1"/>
  <c r="R1379" i="1"/>
  <c r="R1028" i="1"/>
  <c r="R2788" i="1"/>
  <c r="R1196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3182" i="1"/>
  <c r="R3627" i="1"/>
  <c r="R3331" i="1"/>
  <c r="R2985" i="1"/>
  <c r="R3432" i="1"/>
  <c r="R1924" i="1"/>
  <c r="R2808" i="1"/>
  <c r="R3781" i="1"/>
  <c r="R2666" i="1"/>
  <c r="R3756" i="1"/>
  <c r="R2670" i="1"/>
  <c r="R3678" i="1"/>
  <c r="R3409" i="1"/>
  <c r="R3420" i="1"/>
  <c r="R3019" i="1"/>
  <c r="R3726" i="1"/>
  <c r="R2790" i="1"/>
  <c r="R3034" i="1"/>
  <c r="R3412" i="1"/>
  <c r="R3503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3686" i="1"/>
  <c r="R2825" i="1"/>
  <c r="R2827" i="1"/>
  <c r="R2473" i="1"/>
  <c r="R2022" i="1"/>
  <c r="R3541" i="1"/>
  <c r="R1854" i="1"/>
  <c r="R3302" i="1"/>
  <c r="R2012" i="1"/>
  <c r="R1966" i="1"/>
  <c r="R2070" i="1"/>
  <c r="R2116" i="1"/>
  <c r="R3675" i="1"/>
  <c r="R2826" i="1"/>
  <c r="R2720" i="1"/>
  <c r="R2270" i="1"/>
  <c r="R3305" i="1"/>
  <c r="R3222" i="1"/>
  <c r="R2789" i="1"/>
  <c r="R2926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316" i="1"/>
  <c r="R1747" i="1"/>
  <c r="R361" i="1"/>
  <c r="R2799" i="1"/>
  <c r="R112" i="1"/>
  <c r="R3186" i="1"/>
  <c r="R859" i="1"/>
  <c r="R802" i="1"/>
  <c r="R248" i="1"/>
  <c r="R652" i="1"/>
  <c r="R295" i="1"/>
  <c r="R305" i="1"/>
  <c r="R1256" i="1"/>
  <c r="R1356" i="1"/>
  <c r="R2481" i="1"/>
  <c r="R2099" i="1"/>
  <c r="R1304" i="1"/>
  <c r="R1392" i="1"/>
  <c r="R2094" i="1"/>
  <c r="R1845" i="1"/>
  <c r="R2714" i="1"/>
  <c r="R1200" i="1"/>
  <c r="R1403" i="1"/>
  <c r="R372" i="1"/>
  <c r="R793" i="1"/>
  <c r="R1031" i="1"/>
  <c r="R739" i="1"/>
  <c r="R2187" i="1"/>
  <c r="R1853" i="1"/>
  <c r="R3762" i="1"/>
  <c r="R823" i="1"/>
  <c r="R120" i="1"/>
  <c r="R3620" i="1"/>
  <c r="R2222" i="1"/>
  <c r="R804" i="1"/>
  <c r="R1187" i="1"/>
  <c r="R75" i="1"/>
  <c r="R798" i="1"/>
  <c r="R42" i="1"/>
  <c r="R1652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87" i="1"/>
  <c r="R1203" i="1"/>
  <c r="R657" i="1"/>
  <c r="R368" i="1"/>
  <c r="R1397" i="1"/>
  <c r="R826" i="1"/>
  <c r="R365" i="1"/>
  <c r="R1287" i="1"/>
  <c r="R418" i="1"/>
  <c r="R814" i="1"/>
  <c r="R812" i="1"/>
  <c r="R1291" i="1"/>
  <c r="R1290" i="1"/>
  <c r="R1216" i="1"/>
  <c r="R250" i="1"/>
  <c r="R352" i="1"/>
  <c r="R1263" i="1"/>
  <c r="R377" i="1"/>
  <c r="R1979" i="1"/>
  <c r="R376" i="1"/>
  <c r="R1945" i="1"/>
  <c r="R113" i="1"/>
  <c r="R660" i="1"/>
  <c r="R98" i="1"/>
  <c r="R245" i="1"/>
  <c r="R110" i="1"/>
  <c r="R259" i="1"/>
  <c r="R3810" i="1"/>
  <c r="R2121" i="1"/>
  <c r="R1372" i="1"/>
  <c r="R661" i="1"/>
  <c r="R1217" i="1"/>
  <c r="R815" i="1"/>
  <c r="R537" i="1"/>
  <c r="R104" i="1"/>
  <c r="R2040" i="1"/>
  <c r="R857" i="1"/>
  <c r="R323" i="1"/>
  <c r="R658" i="1"/>
  <c r="R1368" i="1"/>
  <c r="R1607" i="1"/>
  <c r="R2464" i="1"/>
  <c r="R740" i="1"/>
  <c r="R2293" i="1"/>
  <c r="R18" i="1"/>
  <c r="R753" i="1"/>
  <c r="R357" i="1"/>
  <c r="R326" i="1"/>
  <c r="R528" i="1"/>
  <c r="R3461" i="1"/>
  <c r="R848" i="1"/>
  <c r="R375" i="1"/>
  <c r="R302" i="1"/>
  <c r="R1474" i="1"/>
  <c r="R1208" i="1"/>
  <c r="R388" i="1"/>
  <c r="R1269" i="1"/>
  <c r="R1507" i="1"/>
  <c r="R311" i="1"/>
  <c r="R731" i="1"/>
  <c r="R3586" i="1"/>
  <c r="R2055" i="1"/>
  <c r="R1272" i="1"/>
  <c r="R3707" i="1"/>
  <c r="R2033" i="1"/>
  <c r="R3565" i="1"/>
  <c r="R1405" i="1"/>
  <c r="R2722" i="1"/>
  <c r="R2340" i="1"/>
  <c r="R2278" i="1"/>
  <c r="R3369" i="1"/>
  <c r="R3491" i="1"/>
  <c r="R3659" i="1"/>
  <c r="R2227" i="1"/>
  <c r="R3712" i="1"/>
  <c r="R3513" i="1"/>
  <c r="R3589" i="1"/>
  <c r="R3048" i="1"/>
  <c r="R2342" i="1"/>
  <c r="R2550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2546" i="1"/>
  <c r="R3021" i="1"/>
  <c r="R2497" i="1"/>
  <c r="R2625" i="1"/>
  <c r="R3250" i="1"/>
  <c r="R2274" i="1"/>
  <c r="R3326" i="1"/>
  <c r="R2032" i="1"/>
  <c r="R3783" i="1"/>
  <c r="R2266" i="1"/>
  <c r="R3591" i="1"/>
  <c r="R3213" i="1"/>
  <c r="R3480" i="1"/>
  <c r="R3690" i="1"/>
  <c r="R3529" i="1"/>
  <c r="R2211" i="1"/>
  <c r="R803" i="1"/>
  <c r="R2530" i="1"/>
  <c r="R3308" i="1"/>
  <c r="R370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3768" i="1"/>
  <c r="R2554" i="1"/>
  <c r="R2536" i="1"/>
  <c r="R2496" i="1"/>
  <c r="R3727" i="1"/>
  <c r="R3499" i="1"/>
  <c r="R1931" i="1"/>
  <c r="R3310" i="1"/>
  <c r="R3776" i="1"/>
  <c r="R3293" i="1"/>
  <c r="R2330" i="1"/>
  <c r="R3161" i="1"/>
  <c r="R3215" i="1"/>
  <c r="R3459" i="1"/>
  <c r="R3225" i="1"/>
  <c r="R2713" i="1"/>
  <c r="R2457" i="1"/>
  <c r="R3506" i="1"/>
  <c r="R2639" i="1"/>
  <c r="R2541" i="1"/>
  <c r="R3158" i="1"/>
  <c r="R2608" i="1"/>
  <c r="R3826" i="1"/>
  <c r="R3332" i="1"/>
  <c r="R3320" i="1"/>
  <c r="R3813" i="1"/>
  <c r="R2556" i="1"/>
  <c r="R3482" i="1"/>
  <c r="R3183" i="1"/>
  <c r="R3759" i="1"/>
  <c r="R2489" i="1"/>
  <c r="R1536" i="1"/>
  <c r="R2991" i="1"/>
  <c r="R3504" i="1"/>
  <c r="R3030" i="1"/>
  <c r="R3614" i="1"/>
  <c r="R2927" i="1"/>
  <c r="R3682" i="1"/>
  <c r="R3334" i="1"/>
  <c r="R3653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026" i="1"/>
  <c r="R1615" i="1"/>
  <c r="R287" i="1"/>
  <c r="R1033" i="1"/>
  <c r="R1606" i="1"/>
  <c r="R522" i="1"/>
  <c r="R1897" i="1"/>
  <c r="R254" i="1"/>
  <c r="R1281" i="1"/>
  <c r="R1935" i="1"/>
  <c r="R50" i="1"/>
  <c r="R1305" i="1"/>
  <c r="R320" i="1"/>
  <c r="R72" i="1"/>
  <c r="R1257" i="1"/>
  <c r="R1604" i="1"/>
  <c r="R1390" i="1"/>
  <c r="R1375" i="1"/>
  <c r="R1381" i="1"/>
  <c r="R1404" i="1"/>
  <c r="R1284" i="1"/>
  <c r="R46" i="1"/>
  <c r="R1369" i="1"/>
  <c r="R1221" i="1"/>
  <c r="R1265" i="1"/>
  <c r="R3354" i="1"/>
  <c r="R330" i="1"/>
  <c r="R1294" i="1"/>
  <c r="R23" i="1"/>
  <c r="R1932" i="1"/>
  <c r="R656" i="1"/>
  <c r="R1247" i="1"/>
  <c r="R3" i="1"/>
  <c r="R659" i="1"/>
  <c r="R1641" i="1"/>
  <c r="R1400" i="1"/>
  <c r="R53" i="1"/>
  <c r="R1248" i="1"/>
  <c r="R1348" i="1"/>
  <c r="R843" i="1"/>
  <c r="R3729" i="1"/>
  <c r="R2709" i="1"/>
  <c r="R2254" i="1"/>
  <c r="R2492" i="1"/>
  <c r="R3538" i="1"/>
  <c r="R3723" i="1"/>
  <c r="R2449" i="1"/>
  <c r="R2311" i="1"/>
  <c r="R3004" i="1"/>
  <c r="R3153" i="1"/>
  <c r="R3029" i="1"/>
  <c r="R2796" i="1"/>
  <c r="R3316" i="1"/>
  <c r="R3388" i="1"/>
  <c r="R3377" i="1"/>
  <c r="R2730" i="1"/>
  <c r="R3422" i="1"/>
  <c r="R2817" i="1"/>
  <c r="R3672" i="1"/>
  <c r="R3546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3490" i="1"/>
  <c r="R1670" i="1"/>
  <c r="R1207" i="1"/>
  <c r="R2257" i="1"/>
  <c r="R2163" i="1"/>
  <c r="R3179" i="1"/>
  <c r="R3227" i="1"/>
  <c r="R3270" i="1"/>
  <c r="R2828" i="1"/>
  <c r="R832" i="1"/>
  <c r="R3455" i="1"/>
  <c r="R786" i="1"/>
  <c r="R1212" i="1"/>
  <c r="R829" i="1"/>
  <c r="R109" i="1"/>
  <c r="R100" i="1"/>
  <c r="R643" i="1"/>
  <c r="R1634" i="1"/>
  <c r="R1251" i="1"/>
  <c r="R3279" i="1"/>
  <c r="R2109" i="1"/>
  <c r="R2273" i="1"/>
  <c r="R2057" i="1"/>
  <c r="R3050" i="1"/>
  <c r="R2626" i="1"/>
  <c r="R1469" i="1"/>
  <c r="R1285" i="1"/>
  <c r="R2479" i="1"/>
  <c r="R527" i="1"/>
  <c r="R3719" i="1"/>
  <c r="R3321" i="1"/>
  <c r="R3751" i="1"/>
  <c r="R3681" i="1"/>
  <c r="R3775" i="1"/>
  <c r="R3550" i="1"/>
  <c r="R2553" i="1"/>
  <c r="R2617" i="1"/>
  <c r="R3715" i="1"/>
  <c r="R1034" i="1"/>
  <c r="R3722" i="1"/>
  <c r="R2712" i="1"/>
  <c r="R3341" i="1"/>
  <c r="R2798" i="1"/>
  <c r="R2545" i="1"/>
  <c r="R3617" i="1"/>
  <c r="R3545" i="1"/>
  <c r="R2453" i="1"/>
  <c r="R2811" i="1"/>
  <c r="R3282" i="1"/>
  <c r="R3527" i="1"/>
  <c r="R3778" i="1"/>
  <c r="R3750" i="1"/>
  <c r="R2221" i="1"/>
  <c r="R3622" i="1"/>
  <c r="R3497" i="1"/>
  <c r="R2008" i="1"/>
  <c r="R3447" i="1"/>
  <c r="R1198" i="1"/>
  <c r="R2313" i="1"/>
  <c r="R1223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2024" i="1"/>
  <c r="R858" i="1"/>
  <c r="R849" i="1"/>
  <c r="R819" i="1"/>
  <c r="R348" i="1"/>
  <c r="R3235" i="1"/>
  <c r="R328" i="1"/>
  <c r="R94" i="1"/>
  <c r="R818" i="1"/>
  <c r="R805" i="1"/>
  <c r="R2334" i="1"/>
  <c r="R1276" i="1"/>
  <c r="R336" i="1"/>
  <c r="R1262" i="1"/>
  <c r="R2119" i="1"/>
  <c r="R264" i="1"/>
  <c r="R288" i="1"/>
  <c r="R1197" i="1"/>
  <c r="R1530" i="1"/>
  <c r="R1250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2717" i="1"/>
  <c r="R3327" i="1"/>
  <c r="R3585" i="1"/>
  <c r="R1611" i="1"/>
  <c r="R3297" i="1"/>
  <c r="R1764" i="1"/>
  <c r="R19" i="1"/>
  <c r="R1642" i="1"/>
  <c r="R3777" i="1"/>
  <c r="R1758" i="1"/>
  <c r="R3156" i="1"/>
  <c r="R3769" i="1"/>
  <c r="R1744" i="1"/>
  <c r="R2980" i="1"/>
  <c r="R3298" i="1"/>
  <c r="R3599" i="1"/>
  <c r="R2104" i="1"/>
  <c r="R1538" i="1"/>
  <c r="R1636" i="1"/>
  <c r="R2115" i="1"/>
  <c r="R3433" i="1"/>
  <c r="R2025" i="1"/>
  <c r="R2168" i="1"/>
  <c r="R3784" i="1"/>
  <c r="R3553" i="1"/>
  <c r="R3234" i="1"/>
  <c r="R3837" i="1"/>
  <c r="R3764" i="1"/>
  <c r="R2279" i="1"/>
  <c r="R3026" i="1"/>
  <c r="R2091" i="1"/>
  <c r="R3275" i="1"/>
  <c r="R3349" i="1"/>
  <c r="R2941" i="1"/>
  <c r="R3424" i="1"/>
  <c r="R2931" i="1"/>
  <c r="R3524" i="1"/>
  <c r="R2182" i="1"/>
  <c r="R3721" i="1"/>
  <c r="R2084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89" i="1"/>
  <c r="R272" i="1"/>
  <c r="R304" i="1"/>
  <c r="R339" i="1"/>
  <c r="R252" i="1"/>
  <c r="R58" i="1"/>
  <c r="R416" i="1"/>
  <c r="R1361" i="1"/>
  <c r="R276" i="1"/>
  <c r="R796" i="1"/>
  <c r="R1204" i="1"/>
  <c r="R801" i="1"/>
  <c r="R538" i="1"/>
  <c r="R1664" i="1"/>
  <c r="R290" i="1"/>
  <c r="R758" i="1"/>
  <c r="R1282" i="1"/>
  <c r="R824" i="1"/>
  <c r="R1962" i="1"/>
  <c r="R844" i="1"/>
  <c r="R384" i="1"/>
  <c r="R2106" i="1"/>
  <c r="R1246" i="1"/>
  <c r="R800" i="1"/>
  <c r="R726" i="1"/>
  <c r="R1346" i="1"/>
  <c r="R782" i="1"/>
  <c r="R1616" i="1"/>
  <c r="R1376" i="1"/>
  <c r="R335" i="1"/>
  <c r="R744" i="1"/>
  <c r="R253" i="1"/>
  <c r="R312" i="1"/>
  <c r="R96" i="1"/>
  <c r="R3456" i="1"/>
  <c r="R97" i="1"/>
  <c r="R8" i="1"/>
  <c r="R817" i="1"/>
  <c r="R338" i="1"/>
  <c r="R38" i="1"/>
  <c r="R2122" i="1"/>
  <c r="R108" i="1"/>
  <c r="R733" i="1"/>
  <c r="R747" i="1"/>
  <c r="R1268" i="1"/>
  <c r="R1855" i="1"/>
  <c r="R413" i="1"/>
  <c r="R76" i="1"/>
  <c r="R1514" i="1"/>
  <c r="R1271" i="1"/>
  <c r="R81" i="1"/>
  <c r="R1299" i="1"/>
  <c r="R82" i="1"/>
  <c r="R370" i="1"/>
  <c r="R360" i="1"/>
  <c r="R792" i="1"/>
  <c r="R398" i="1"/>
  <c r="R789" i="1"/>
  <c r="R1354" i="1"/>
  <c r="R3379" i="1"/>
  <c r="R3240" i="1"/>
  <c r="R292" i="1"/>
  <c r="R2204" i="1"/>
  <c r="R334" i="1"/>
  <c r="R65" i="1"/>
  <c r="R853" i="1"/>
  <c r="R1399" i="1"/>
  <c r="R291" i="1"/>
  <c r="R3389" i="1"/>
  <c r="R26" i="1"/>
  <c r="R3525" i="1"/>
  <c r="R407" i="1"/>
  <c r="R2255" i="1"/>
  <c r="R3551" i="1"/>
  <c r="R277" i="1"/>
  <c r="R358" i="1"/>
  <c r="R3300" i="1"/>
  <c r="R1386" i="1"/>
  <c r="R244" i="1"/>
  <c r="R1678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2532" i="1"/>
  <c r="R3725" i="1"/>
  <c r="R3571" i="1"/>
  <c r="R2234" i="1"/>
  <c r="R3698" i="1"/>
  <c r="R3670" i="1"/>
  <c r="R3149" i="1"/>
  <c r="R2939" i="1"/>
  <c r="R3788" i="1"/>
  <c r="R3373" i="1"/>
  <c r="R2281" i="1"/>
  <c r="R3606" i="1"/>
  <c r="R3314" i="1"/>
  <c r="R2317" i="1"/>
  <c r="R2998" i="1"/>
  <c r="R3555" i="1"/>
  <c r="R3761" i="1"/>
  <c r="R3465" i="1"/>
  <c r="R2321" i="1"/>
  <c r="R3290" i="1"/>
  <c r="R2925" i="1"/>
  <c r="R3295" i="1"/>
  <c r="R3619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325" i="1"/>
  <c r="R1374" i="1"/>
  <c r="R748" i="1"/>
  <c r="R1371" i="1"/>
  <c r="R1218" i="1"/>
  <c r="R1382" i="1"/>
  <c r="R62" i="1"/>
  <c r="R1512" i="1"/>
  <c r="R55" i="1"/>
  <c r="R1389" i="1"/>
  <c r="R404" i="1"/>
  <c r="R70" i="1"/>
  <c r="R825" i="1"/>
  <c r="R2190" i="1"/>
  <c r="R3333" i="1"/>
  <c r="R830" i="1"/>
  <c r="R324" i="1"/>
  <c r="R273" i="1"/>
  <c r="R3596" i="1"/>
  <c r="R1186" i="1"/>
  <c r="R1522" i="1"/>
  <c r="R2240" i="1"/>
  <c r="R66" i="1"/>
  <c r="R99" i="1"/>
  <c r="R3493" i="1"/>
  <c r="R794" i="1"/>
  <c r="R2465" i="1"/>
  <c r="R111" i="1"/>
  <c r="R745" i="1"/>
  <c r="R1675" i="1"/>
  <c r="R1838" i="1"/>
  <c r="R2443" i="1"/>
  <c r="R749" i="1"/>
  <c r="R1190" i="1"/>
  <c r="R1357" i="1"/>
  <c r="R1825" i="1"/>
  <c r="R1947" i="1"/>
  <c r="R285" i="1"/>
  <c r="R267" i="1"/>
  <c r="R1380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2262" i="1"/>
  <c r="R524" i="1"/>
  <c r="R362" i="1"/>
  <c r="R761" i="1"/>
  <c r="R644" i="1"/>
  <c r="R2058" i="1"/>
  <c r="R3211" i="1"/>
  <c r="R24" i="1"/>
  <c r="R822" i="1"/>
  <c r="R795" i="1"/>
  <c r="R31" i="1"/>
  <c r="R102" i="1"/>
  <c r="R84" i="1"/>
  <c r="R319" i="1"/>
  <c r="R3013" i="1"/>
  <c r="R364" i="1"/>
  <c r="R1398" i="1"/>
  <c r="R3247" i="1"/>
  <c r="R2300" i="1"/>
  <c r="R74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529" i="1"/>
  <c r="R1350" i="1"/>
  <c r="R266" i="1"/>
  <c r="R1370" i="1"/>
  <c r="R1278" i="1"/>
  <c r="R44" i="1"/>
  <c r="R349" i="1"/>
  <c r="R1035" i="1"/>
  <c r="R106" i="1"/>
  <c r="R1201" i="1"/>
  <c r="R411" i="1"/>
  <c r="R317" i="1"/>
  <c r="R1970" i="1"/>
  <c r="R300" i="1"/>
  <c r="R1614" i="1"/>
  <c r="R294" i="1"/>
  <c r="R419" i="1"/>
  <c r="R1211" i="1"/>
  <c r="R839" i="1"/>
  <c r="R101" i="1"/>
  <c r="R1518" i="1"/>
  <c r="R91" i="1"/>
  <c r="R3517" i="1"/>
  <c r="R1504" i="1"/>
  <c r="R2668" i="1"/>
  <c r="R1402" i="1"/>
  <c r="R7" i="1"/>
  <c r="R3411" i="1"/>
  <c r="R1672" i="1"/>
  <c r="R80" i="1"/>
  <c r="R3652" i="1"/>
  <c r="R1273" i="1"/>
  <c r="R337" i="1"/>
  <c r="R3276" i="1"/>
  <c r="R394" i="1"/>
  <c r="R2318" i="1"/>
  <c r="R750" i="1"/>
  <c r="R850" i="1"/>
  <c r="R1956" i="1"/>
  <c r="R2166" i="1"/>
  <c r="R734" i="1"/>
  <c r="R1517" i="1"/>
  <c r="R1944" i="1"/>
  <c r="R3364" i="1"/>
  <c r="R313" i="1"/>
  <c r="R1859" i="1"/>
  <c r="R1505" i="1"/>
  <c r="R3679" i="1"/>
  <c r="R3533" i="1"/>
  <c r="R845" i="1"/>
  <c r="R1293" i="1"/>
  <c r="R760" i="1"/>
  <c r="R3521" i="1"/>
  <c r="R1219" i="1"/>
  <c r="R837" i="1"/>
  <c r="R1215" i="1"/>
  <c r="R3170" i="1"/>
  <c r="R412" i="1"/>
  <c r="R3044" i="1"/>
  <c r="R3318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561" i="1"/>
  <c r="R3758" i="1"/>
  <c r="R33" i="1"/>
  <c r="R1674" i="1"/>
  <c r="R1277" i="1"/>
  <c r="R2088" i="1"/>
  <c r="R34" i="1"/>
  <c r="R258" i="1"/>
  <c r="R3664" i="1"/>
  <c r="R3554" i="1"/>
  <c r="R3241" i="1"/>
  <c r="R2205" i="1"/>
  <c r="R3451" i="1"/>
  <c r="R846" i="1"/>
  <c r="R263" i="1"/>
  <c r="R836" i="1"/>
  <c r="R350" i="1"/>
  <c r="R2824" i="1"/>
  <c r="R3583" i="1"/>
  <c r="R1513" i="1"/>
  <c r="R1939" i="1"/>
  <c r="R3454" i="1"/>
  <c r="R2603" i="1"/>
  <c r="R646" i="1"/>
  <c r="R2560" i="1"/>
  <c r="R1467" i="1"/>
  <c r="R2272" i="1"/>
  <c r="R15" i="1"/>
  <c r="R1902" i="1"/>
  <c r="R785" i="1"/>
  <c r="R2177" i="1"/>
  <c r="R3694" i="1"/>
  <c r="R1481" i="1"/>
  <c r="R2338" i="1"/>
  <c r="R3171" i="1"/>
  <c r="R1515" i="1"/>
  <c r="R1302" i="1"/>
  <c r="R1210" i="1"/>
  <c r="R3673" i="1"/>
  <c r="R1303" i="1"/>
  <c r="R3655" i="1"/>
  <c r="R3221" i="1"/>
  <c r="R3663" i="1"/>
  <c r="R2609" i="1"/>
  <c r="R526" i="1"/>
  <c r="R1188" i="1"/>
  <c r="R2445" i="1"/>
  <c r="R1189" i="1"/>
  <c r="R1301" i="1"/>
  <c r="R2523" i="1"/>
  <c r="R1359" i="1"/>
  <c r="R3256" i="1"/>
  <c r="R3164" i="1"/>
  <c r="R1508" i="1"/>
  <c r="R2101" i="1"/>
  <c r="R1023" i="1"/>
  <c r="R3278" i="1"/>
  <c r="R2233" i="1"/>
  <c r="R3246" i="1"/>
  <c r="R1637" i="1"/>
  <c r="R3720" i="1"/>
  <c r="R3317" i="1"/>
  <c r="R3408" i="1"/>
  <c r="R1191" i="1"/>
  <c r="R1358" i="1"/>
  <c r="R1898" i="1"/>
  <c r="R2525" i="1"/>
  <c r="R3616" i="1"/>
  <c r="R3236" i="1"/>
  <c r="R3485" i="1"/>
  <c r="R3579" i="1"/>
  <c r="R3402" i="1"/>
  <c r="R2450" i="1"/>
  <c r="R3400" i="1"/>
  <c r="R1222" i="1"/>
  <c r="R1681" i="1"/>
  <c r="R2484" i="1"/>
  <c r="R3703" i="1"/>
  <c r="R2636" i="1"/>
  <c r="R3042" i="1"/>
  <c r="R385" i="1"/>
  <c r="R280" i="1"/>
  <c r="R408" i="1"/>
  <c r="R1509" i="1"/>
  <c r="R534" i="1"/>
  <c r="R296" i="1"/>
  <c r="R262" i="1"/>
  <c r="R40" i="1"/>
  <c r="R1225" i="1"/>
  <c r="R821" i="1"/>
  <c r="R61" i="1"/>
  <c r="R260" i="1"/>
  <c r="R783" i="1"/>
  <c r="R333" i="1"/>
  <c r="R257" i="1"/>
  <c r="R755" i="1"/>
  <c r="R282" i="1"/>
  <c r="R340" i="1"/>
  <c r="R2740" i="1"/>
  <c r="R531" i="1"/>
  <c r="R308" i="1"/>
  <c r="R92" i="1"/>
  <c r="R754" i="1"/>
  <c r="R1195" i="1"/>
  <c r="R2110" i="1"/>
  <c r="R809" i="1"/>
  <c r="R2078" i="1"/>
  <c r="R725" i="1"/>
  <c r="R2711" i="1"/>
  <c r="R1535" i="1"/>
  <c r="R116" i="1"/>
  <c r="R1030" i="1"/>
  <c r="R1954" i="1"/>
  <c r="R45" i="1"/>
  <c r="R64" i="1"/>
  <c r="R727" i="1"/>
  <c r="R3043" i="1"/>
  <c r="R242" i="1"/>
  <c r="R649" i="1"/>
  <c r="R135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987" i="1"/>
  <c r="R1762" i="1"/>
  <c r="R2498" i="1"/>
  <c r="R3481" i="1"/>
  <c r="R3345" i="1"/>
  <c r="R2076" i="1"/>
  <c r="R738" i="1"/>
  <c r="R3771" i="1"/>
  <c r="R3841" i="1"/>
  <c r="R2822" i="1"/>
  <c r="R2618" i="1"/>
  <c r="R2446" i="1"/>
  <c r="R1261" i="1"/>
  <c r="R3395" i="1"/>
  <c r="R3544" i="1"/>
  <c r="R2467" i="1"/>
  <c r="R3453" i="1"/>
  <c r="R3754" i="1"/>
  <c r="R2335" i="1"/>
  <c r="R3032" i="1"/>
  <c r="R3828" i="1"/>
  <c r="R1971" i="1"/>
  <c r="R3770" i="1"/>
  <c r="R3262" i="1"/>
  <c r="R841" i="1"/>
  <c r="R3567" i="1"/>
  <c r="R2319" i="1"/>
  <c r="R3615" i="1"/>
  <c r="R3403" i="1"/>
  <c r="R3304" i="1"/>
  <c r="R3821" i="1"/>
  <c r="R3700" i="1"/>
  <c r="R3667" i="1"/>
  <c r="R3325" i="1"/>
  <c r="R2820" i="1"/>
  <c r="R3674" i="1"/>
  <c r="R2244" i="1"/>
  <c r="R3151" i="1"/>
  <c r="R3008" i="1"/>
  <c r="R2718" i="1"/>
  <c r="R813" i="1"/>
  <c r="R752" i="1"/>
  <c r="R2988" i="1"/>
  <c r="R834" i="1"/>
  <c r="R405" i="1"/>
  <c r="R379" i="1"/>
  <c r="R1296" i="1"/>
  <c r="R341" i="1"/>
  <c r="R1510" i="1"/>
  <c r="R346" i="1"/>
  <c r="R1472" i="1"/>
  <c r="R1286" i="1"/>
  <c r="R2495" i="1"/>
  <c r="R1378" i="1"/>
  <c r="R347" i="1"/>
  <c r="R2816" i="1"/>
  <c r="R3162" i="1"/>
  <c r="R722" i="1"/>
  <c r="R2838" i="1"/>
  <c r="R1224" i="1"/>
  <c r="R3366" i="1"/>
  <c r="R315" i="1"/>
  <c r="R2641" i="1"/>
  <c r="R3626" i="1"/>
  <c r="R1959" i="1"/>
  <c r="R3268" i="1"/>
  <c r="R1295" i="1"/>
  <c r="R2834" i="1"/>
  <c r="R1255" i="1"/>
  <c r="R1480" i="1"/>
  <c r="R1209" i="1"/>
  <c r="R1746" i="1"/>
  <c r="R3219" i="1"/>
  <c r="R3724" i="1"/>
  <c r="R2307" i="1"/>
  <c r="R3251" i="1"/>
  <c r="R2041" i="1"/>
  <c r="R3829" i="1"/>
  <c r="R1300" i="1"/>
  <c r="R3368" i="1"/>
  <c r="R3818" i="1"/>
  <c r="R1297" i="1"/>
  <c r="R3842" i="1"/>
  <c r="R3629" i="1"/>
  <c r="R1384" i="1"/>
  <c r="R2942" i="1"/>
  <c r="R2830" i="1"/>
  <c r="R3691" i="1"/>
  <c r="R855" i="1"/>
  <c r="R3680" i="1"/>
  <c r="R1900" i="1"/>
  <c r="R3560" i="1"/>
  <c r="R3157" i="1"/>
  <c r="R3779" i="1"/>
  <c r="R3404" i="1"/>
  <c r="R3684" i="1"/>
  <c r="R3464" i="1"/>
  <c r="R2606" i="1"/>
  <c r="R3713" i="1"/>
  <c r="R1464" i="1"/>
  <c r="R3811" i="1"/>
  <c r="R2059" i="1"/>
  <c r="R2209" i="1"/>
  <c r="R3444" i="1"/>
  <c r="R3696" i="1"/>
  <c r="R3407" i="1"/>
  <c r="R2170" i="1"/>
  <c r="R3833" i="1"/>
  <c r="R3834" i="1"/>
  <c r="R3757" i="1"/>
  <c r="R3687" i="1"/>
  <c r="R3178" i="1"/>
  <c r="R3839" i="1"/>
  <c r="R1387" i="1"/>
  <c r="R2169" i="1"/>
  <c r="R1366" i="1"/>
  <c r="R332" i="1"/>
  <c r="R3231" i="1"/>
  <c r="R2225" i="1"/>
  <c r="R2981" i="1"/>
  <c r="R107" i="1"/>
  <c r="R3188" i="1"/>
  <c r="R363" i="1"/>
  <c r="R71" i="1"/>
  <c r="R420" i="1"/>
  <c r="R1260" i="1"/>
  <c r="R1660" i="1"/>
  <c r="R523" i="1"/>
  <c r="R1298" i="1"/>
  <c r="R5" i="1"/>
  <c r="R371" i="1"/>
  <c r="R367" i="1"/>
  <c r="R737" i="1"/>
  <c r="R808" i="1"/>
  <c r="R810" i="1"/>
  <c r="R327" i="1"/>
  <c r="R342" i="1"/>
  <c r="R1463" i="1"/>
  <c r="R67" i="1"/>
  <c r="R530" i="1"/>
  <c r="R1206" i="1"/>
  <c r="R1360" i="1"/>
  <c r="R293" i="1"/>
  <c r="R51" i="1"/>
  <c r="R1857" i="1"/>
  <c r="R344" i="1"/>
  <c r="R387" i="1"/>
  <c r="R1928" i="1"/>
  <c r="R831" i="1"/>
  <c r="R847" i="1"/>
  <c r="R1511" i="1"/>
  <c r="R1470" i="1"/>
  <c r="R383" i="1"/>
  <c r="R410" i="1"/>
  <c r="R386" i="1"/>
  <c r="R6" i="1"/>
  <c r="R11" i="1"/>
  <c r="R4" i="1"/>
  <c r="R1353" i="1"/>
  <c r="R1465" i="1"/>
  <c r="R2323" i="1"/>
  <c r="R2324" i="1"/>
  <c r="R2325" i="1"/>
  <c r="R2326" i="1"/>
  <c r="R2327" i="1"/>
  <c r="R2328" i="1"/>
  <c r="R1895" i="1"/>
  <c r="R2613" i="1"/>
  <c r="R1748" i="1"/>
  <c r="R3223" i="1"/>
  <c r="R1886" i="1"/>
  <c r="R2207" i="1"/>
  <c r="R1605" i="1"/>
  <c r="R2046" i="1"/>
  <c r="R1608" i="1"/>
  <c r="R1391" i="1"/>
  <c r="R1643" i="1"/>
  <c r="R1654" i="1"/>
  <c r="R3704" i="1"/>
  <c r="R3624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805" i="1"/>
  <c r="R2280" i="1"/>
  <c r="R1883" i="1"/>
  <c r="R3426" i="1"/>
  <c r="R2989" i="1"/>
  <c r="R3671" i="1"/>
  <c r="R3654" i="1"/>
  <c r="R3587" i="1"/>
  <c r="R2092" i="1"/>
  <c r="R2028" i="1"/>
  <c r="R3836" i="1"/>
  <c r="R3232" i="1"/>
  <c r="R3766" i="1"/>
  <c r="R3824" i="1"/>
  <c r="R3367" i="1"/>
  <c r="R3814" i="1"/>
  <c r="R3319" i="1"/>
  <c r="R3441" i="1"/>
  <c r="R3292" i="1"/>
  <c r="R3716" i="1"/>
  <c r="R269" i="1"/>
  <c r="R642" i="1"/>
  <c r="R856" i="1"/>
  <c r="R2994" i="1"/>
  <c r="R732" i="1"/>
  <c r="R1036" i="1"/>
  <c r="R400" i="1"/>
  <c r="R746" i="1"/>
  <c r="R63" i="1"/>
  <c r="R396" i="1"/>
  <c r="R310" i="1"/>
  <c r="R35" i="1"/>
  <c r="R757" i="1"/>
  <c r="R41" i="1"/>
  <c r="R25" i="1"/>
  <c r="R2037" i="1"/>
  <c r="R541" i="1"/>
  <c r="R806" i="1"/>
  <c r="R650" i="1"/>
  <c r="R2969" i="1"/>
  <c r="R382" i="1"/>
  <c r="R119" i="1"/>
  <c r="R355" i="1"/>
  <c r="R265" i="1"/>
  <c r="R274" i="1"/>
  <c r="R374" i="1"/>
  <c r="R401" i="1"/>
  <c r="R286" i="1"/>
  <c r="R1037" i="1"/>
  <c r="R397" i="1"/>
  <c r="R59" i="1"/>
  <c r="R399" i="1"/>
  <c r="R860" i="1"/>
  <c r="R395" i="1"/>
  <c r="R409" i="1"/>
  <c r="R851" i="1"/>
  <c r="R246" i="1"/>
  <c r="R2218" i="1"/>
  <c r="R791" i="1"/>
  <c r="R415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3016" i="1"/>
  <c r="R3382" i="1"/>
  <c r="R2068" i="1"/>
  <c r="R2120" i="1"/>
  <c r="R417" i="1"/>
  <c r="R2111" i="1"/>
  <c r="R1283" i="1"/>
  <c r="R2933" i="1"/>
  <c r="R343" i="1"/>
  <c r="R2444" i="1"/>
  <c r="R2923" i="1"/>
  <c r="R651" i="1"/>
  <c r="R827" i="1"/>
  <c r="R10" i="1"/>
  <c r="R2096" i="1"/>
  <c r="R1249" i="1"/>
  <c r="R114" i="1"/>
  <c r="R820" i="1"/>
  <c r="R2180" i="1"/>
  <c r="R270" i="1"/>
  <c r="R1254" i="1"/>
  <c r="R1266" i="1"/>
  <c r="R54" i="1"/>
  <c r="R525" i="1"/>
  <c r="R2238" i="1"/>
  <c r="R1270" i="1"/>
  <c r="R359" i="1"/>
  <c r="R3598" i="1"/>
  <c r="R1193" i="1"/>
  <c r="R2971" i="1"/>
  <c r="R351" i="1"/>
  <c r="R3823" i="1"/>
  <c r="R653" i="1"/>
  <c r="R2539" i="1"/>
  <c r="R402" i="1"/>
  <c r="R788" i="1"/>
  <c r="R1520" i="1"/>
  <c r="R2463" i="1"/>
  <c r="R284" i="1"/>
  <c r="R2256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736" i="1"/>
  <c r="R2043" i="1"/>
  <c r="R1367" i="1"/>
  <c r="R381" i="1"/>
  <c r="R3471" i="1"/>
  <c r="R1482" i="1"/>
  <c r="R2800" i="1"/>
  <c r="R3819" i="1"/>
  <c r="R532" i="1"/>
  <c r="R3542" i="1"/>
  <c r="R3717" i="1"/>
  <c r="R2183" i="1"/>
  <c r="R728" i="1"/>
  <c r="R1506" i="1"/>
  <c r="R3372" i="1"/>
  <c r="R2929" i="1"/>
  <c r="R2030" i="1"/>
  <c r="R3033" i="1"/>
  <c r="R3023" i="1"/>
  <c r="R2996" i="1"/>
  <c r="R2524" i="1"/>
  <c r="R3695" i="1"/>
  <c r="R3702" i="1"/>
  <c r="R729" i="1"/>
  <c r="R3660" i="1"/>
  <c r="R2548" i="1"/>
  <c r="R3166" i="1"/>
  <c r="R2113" i="1"/>
  <c r="R2493" i="1"/>
  <c r="R3494" i="1"/>
  <c r="R2934" i="1"/>
  <c r="R3437" i="1"/>
  <c r="R1393" i="1"/>
  <c r="R3594" i="1"/>
  <c r="R2252" i="1"/>
  <c r="R3618" i="1"/>
  <c r="R3621" i="1"/>
  <c r="R2194" i="1"/>
  <c r="R2230" i="1"/>
  <c r="R2485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1279" i="1"/>
  <c r="R2842" i="1"/>
  <c r="R2963" i="1"/>
  <c r="R3176" i="1"/>
  <c r="R2448" i="1"/>
  <c r="R2983" i="1"/>
  <c r="R3264" i="1"/>
  <c r="R3024" i="1"/>
  <c r="R3184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023" i="1"/>
  <c r="R1194" i="1"/>
  <c r="R3477" i="1"/>
  <c r="R3593" i="1"/>
  <c r="R1840" i="1"/>
  <c r="R1630" i="1"/>
  <c r="R1213" i="1"/>
  <c r="R3187" i="1"/>
  <c r="R3611" i="1"/>
  <c r="R3272" i="1"/>
  <c r="R3002" i="1"/>
  <c r="R2079" i="1"/>
  <c r="R3396" i="1"/>
  <c r="R3307" i="1"/>
  <c r="R3657" i="1"/>
  <c r="R1259" i="1"/>
  <c r="R3718" i="1"/>
  <c r="R2098" i="1"/>
  <c r="R2823" i="1"/>
  <c r="R3772" i="1"/>
  <c r="R3365" i="1"/>
  <c r="R2821" i="1"/>
  <c r="R3224" i="1"/>
  <c r="R2466" i="1"/>
  <c r="R1022" i="1"/>
  <c r="R1958" i="1"/>
  <c r="R1192" i="1"/>
  <c r="R2265" i="1"/>
  <c r="R3604" i="1"/>
  <c r="R840" i="1"/>
  <c r="R1478" i="1"/>
  <c r="R1363" i="1"/>
  <c r="R3602" i="1"/>
  <c r="R1477" i="1"/>
  <c r="R2268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220" i="1"/>
  <c r="R2237" i="1"/>
  <c r="R2487" i="1"/>
  <c r="R2050" i="1"/>
  <c r="R3534" i="1"/>
  <c r="R1765" i="1"/>
  <c r="R1752" i="1"/>
  <c r="R3522" i="1"/>
  <c r="R2294" i="1"/>
  <c r="R2215" i="1"/>
  <c r="R3574" i="1"/>
  <c r="R2794" i="1"/>
  <c r="R2784" i="1"/>
  <c r="R3301" i="1"/>
  <c r="R1628" i="1"/>
  <c r="R1665" i="1"/>
  <c r="R1668" i="1"/>
  <c r="R2833" i="1"/>
  <c r="R3468" i="1"/>
  <c r="R2103" i="1"/>
  <c r="R2026" i="1"/>
  <c r="R2809" i="1"/>
  <c r="R2708" i="1"/>
  <c r="R1977" i="1"/>
  <c r="R2930" i="1"/>
  <c r="R2801" i="1"/>
  <c r="R2663" i="1"/>
  <c r="R2924" i="1"/>
  <c r="R3363" i="1"/>
  <c r="R1534" i="1"/>
  <c r="R2239" i="1"/>
  <c r="R2290" i="1"/>
  <c r="R3705" i="1"/>
  <c r="R2486" i="1"/>
  <c r="R3537" i="1"/>
  <c r="R2806" i="1"/>
  <c r="R2228" i="1"/>
  <c r="R2995" i="1"/>
  <c r="R2612" i="1"/>
  <c r="R3283" i="1"/>
  <c r="R1961" i="1"/>
  <c r="R2305" i="1"/>
  <c r="R2316" i="1"/>
  <c r="R2562" i="1"/>
  <c r="R3174" i="1"/>
  <c r="R2733" i="1"/>
  <c r="R3439" i="1"/>
  <c r="R3001" i="1"/>
  <c r="R3440" i="1"/>
  <c r="R1533" i="1"/>
  <c r="R2737" i="1"/>
  <c r="R2083" i="1"/>
  <c r="R3015" i="1"/>
  <c r="R2223" i="1"/>
  <c r="R3177" i="1"/>
  <c r="R3774" i="1"/>
  <c r="R3167" i="1"/>
  <c r="R1894" i="1"/>
  <c r="R1933" i="1"/>
  <c r="R2304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1965" i="1"/>
  <c r="R2470" i="1"/>
  <c r="R2208" i="1"/>
  <c r="R2488" i="1"/>
  <c r="R1946" i="1"/>
  <c r="R2267" i="1"/>
  <c r="R1745" i="1"/>
  <c r="R3288" i="1"/>
  <c r="R1529" i="1"/>
  <c r="R2476" i="1"/>
  <c r="R1957" i="1"/>
  <c r="R2231" i="1"/>
  <c r="R3442" i="1"/>
  <c r="R1617" i="1"/>
  <c r="R3526" i="1"/>
  <c r="R2035" i="1"/>
  <c r="R1680" i="1"/>
  <c r="R2203" i="1"/>
  <c r="R1899" i="1"/>
  <c r="R2185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306" i="1"/>
  <c r="R2246" i="1"/>
  <c r="R2669" i="1"/>
  <c r="R1839" i="1"/>
  <c r="R2715" i="1"/>
  <c r="R2977" i="1"/>
  <c r="R2260" i="1"/>
  <c r="R3569" i="1"/>
  <c r="R2469" i="1"/>
  <c r="R1754" i="1"/>
  <c r="R1930" i="1"/>
  <c r="R3706" i="1"/>
  <c r="R3239" i="1"/>
  <c r="R1974" i="1"/>
  <c r="R2089" i="1"/>
  <c r="R3323" i="1"/>
  <c r="R2235" i="1"/>
  <c r="R2053" i="1"/>
  <c r="R2197" i="1"/>
  <c r="R2938" i="1"/>
  <c r="R2967" i="1"/>
  <c r="R3267" i="1"/>
  <c r="R2016" i="1"/>
  <c r="R3562" i="1"/>
  <c r="R3656" i="1"/>
  <c r="R3339" i="1"/>
  <c r="R3607" i="1"/>
  <c r="R3474" i="1"/>
  <c r="R3229" i="1"/>
  <c r="R3238" i="1"/>
  <c r="R3767" i="1"/>
  <c r="R3603" i="1"/>
  <c r="R3274" i="1"/>
  <c r="R2003" i="1"/>
  <c r="R3755" i="1"/>
  <c r="R2460" i="1"/>
  <c r="R3832" i="1"/>
  <c r="R1621" i="1"/>
  <c r="R3838" i="1"/>
  <c r="R3780" i="1"/>
  <c r="R3502" i="1"/>
  <c r="R799" i="1"/>
  <c r="R3280" i="1"/>
  <c r="R2066" i="1"/>
  <c r="R2007" i="1"/>
  <c r="R2117" i="1"/>
  <c r="R2471" i="1"/>
  <c r="R3243" i="1"/>
  <c r="R2085" i="1"/>
  <c r="R2200" i="1"/>
  <c r="R3228" i="1"/>
  <c r="R2229" i="1"/>
  <c r="R2629" i="1"/>
  <c r="R2049" i="1"/>
  <c r="R1640" i="1"/>
  <c r="R1622" i="1"/>
  <c r="R1892" i="1"/>
  <c r="R2716" i="1"/>
  <c r="R1532" i="1"/>
  <c r="R2731" i="1"/>
  <c r="R3661" i="1"/>
  <c r="R3543" i="1"/>
  <c r="R2534" i="1"/>
  <c r="R741" i="1"/>
  <c r="R1540" i="1"/>
  <c r="R3840" i="1"/>
  <c r="R2285" i="1"/>
  <c r="R3548" i="1"/>
  <c r="R2072" i="1"/>
  <c r="R2978" i="1"/>
  <c r="R3578" i="1"/>
  <c r="R2970" i="1"/>
  <c r="R3552" i="1"/>
  <c r="R3625" i="1"/>
  <c r="R1032" i="1"/>
  <c r="R1252" i="1"/>
  <c r="R37" i="1"/>
  <c r="R3253" i="1"/>
  <c r="R1362" i="1"/>
  <c r="R2787" i="1"/>
  <c r="R3242" i="1"/>
  <c r="R2999" i="1"/>
  <c r="R2447" i="1"/>
  <c r="R3273" i="1"/>
  <c r="R1896" i="1"/>
  <c r="R1941" i="1"/>
  <c r="R3351" i="1"/>
  <c r="R2178" i="1"/>
  <c r="R2611" i="1"/>
  <c r="R3393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2034" i="1"/>
  <c r="R2011" i="1"/>
  <c r="R790" i="1"/>
  <c r="R48" i="1"/>
  <c r="R1942" i="1"/>
  <c r="R1289" i="1"/>
  <c r="R85" i="1"/>
  <c r="R356" i="1"/>
  <c r="R797" i="1"/>
  <c r="R403" i="1"/>
  <c r="R1849" i="1"/>
  <c r="R1220" i="1"/>
  <c r="R307" i="1"/>
  <c r="R1889" i="1"/>
  <c r="R2019" i="1"/>
  <c r="R1669" i="1"/>
  <c r="R1618" i="1"/>
  <c r="R1603" i="1"/>
  <c r="R93" i="1"/>
  <c r="R2087" i="1"/>
  <c r="R1887" i="1"/>
  <c r="R1610" i="1"/>
  <c r="R1351" i="1"/>
  <c r="R1650" i="1"/>
  <c r="R3399" i="1"/>
  <c r="R321" i="1"/>
  <c r="R1968" i="1"/>
  <c r="R1943" i="1"/>
  <c r="R57" i="1"/>
  <c r="R1253" i="1"/>
  <c r="R1633" i="1"/>
  <c r="R1743" i="1"/>
  <c r="R1039" i="1"/>
  <c r="R1627" i="1"/>
  <c r="R1624" i="1"/>
  <c r="R306" i="1"/>
  <c r="R1258" i="1"/>
  <c r="R1657" i="1"/>
  <c r="R1851" i="1"/>
  <c r="R1951" i="1"/>
  <c r="R1860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1836" i="1"/>
  <c r="R1623" i="1"/>
  <c r="R391" i="1"/>
  <c r="R1856" i="1"/>
  <c r="R1850" i="1"/>
  <c r="R2736" i="1"/>
  <c r="R3230" i="1"/>
  <c r="R2937" i="1"/>
  <c r="R2721" i="1"/>
  <c r="R3650" i="1"/>
  <c r="R2172" i="1"/>
  <c r="R2277" i="1"/>
  <c r="R3827" i="1"/>
  <c r="R2665" i="1"/>
  <c r="R3017" i="1"/>
  <c r="R2839" i="1"/>
  <c r="R3711" i="1"/>
  <c r="R3458" i="1"/>
  <c r="R3027" i="1"/>
  <c r="R3753" i="1"/>
  <c r="R3210" i="1"/>
  <c r="R2075" i="1"/>
  <c r="R2021" i="1"/>
  <c r="R3357" i="1"/>
  <c r="R3392" i="1"/>
  <c r="R3817" i="1"/>
  <c r="R3763" i="1"/>
  <c r="R3489" i="1"/>
  <c r="R3714" i="1"/>
  <c r="R2997" i="1"/>
  <c r="R2667" i="1"/>
  <c r="R3028" i="1"/>
  <c r="R3782" i="1"/>
  <c r="R2014" i="1"/>
  <c r="R1955" i="1"/>
  <c r="R3007" i="1"/>
  <c r="R3676" i="1"/>
  <c r="R2558" i="1"/>
  <c r="R2974" i="1"/>
  <c r="R2726" i="1"/>
  <c r="R2322" i="1"/>
  <c r="R2624" i="1"/>
  <c r="R2047" i="1"/>
  <c r="R2628" i="1"/>
  <c r="R3572" i="1"/>
  <c r="R3581" i="1"/>
  <c r="R2301" i="1"/>
  <c r="R2009" i="1"/>
  <c r="R2623" i="1"/>
  <c r="R3787" i="1"/>
  <c r="R2186" i="1"/>
  <c r="R3597" i="1"/>
  <c r="R3165" i="1"/>
  <c r="R2735" i="1"/>
  <c r="R2165" i="1"/>
  <c r="R3038" i="1"/>
  <c r="R2213" i="1"/>
  <c r="R3172" i="1"/>
  <c r="R2604" i="1"/>
  <c r="R2738" i="1"/>
  <c r="R3573" i="1"/>
  <c r="R2607" i="1"/>
  <c r="R2727" i="1"/>
  <c r="R2042" i="1"/>
  <c r="R3037" i="1"/>
  <c r="R3592" i="1"/>
  <c r="R3281" i="1"/>
  <c r="R2217" i="1"/>
  <c r="R3328" i="1"/>
  <c r="R2069" i="1"/>
  <c r="R2538" i="1"/>
  <c r="R3337" i="1"/>
  <c r="R2535" i="1"/>
  <c r="R2935" i="1"/>
  <c r="R3352" i="1"/>
  <c r="R3260" i="1"/>
  <c r="R3263" i="1"/>
  <c r="R3815" i="1"/>
  <c r="R3549" i="1"/>
  <c r="R3173" i="1"/>
  <c r="R3463" i="1"/>
  <c r="R3786" i="1"/>
  <c r="R3831" i="1"/>
  <c r="R2976" i="1"/>
  <c r="R3035" i="1"/>
  <c r="R3820" i="1"/>
  <c r="R2616" i="1"/>
  <c r="R3590" i="1"/>
  <c r="R3169" i="1"/>
  <c r="R2813" i="1"/>
  <c r="R2986" i="1"/>
  <c r="R3006" i="1"/>
  <c r="R2482" i="1"/>
  <c r="R3508" i="1"/>
  <c r="R3683" i="1"/>
  <c r="R2296" i="1"/>
  <c r="R3708" i="1"/>
  <c r="R2804" i="1"/>
  <c r="R3434" i="1"/>
  <c r="R3413" i="1"/>
  <c r="R3370" i="1"/>
  <c r="R3609" i="1"/>
  <c r="R3000" i="1"/>
  <c r="R3011" i="1"/>
  <c r="R3668" i="1"/>
  <c r="R3269" i="1"/>
  <c r="R2490" i="1"/>
  <c r="R3397" i="1"/>
  <c r="R1835" i="1"/>
  <c r="R3448" i="1"/>
  <c r="R3338" i="1"/>
  <c r="R2195" i="1"/>
  <c r="R3478" i="1"/>
  <c r="R2038" i="1"/>
  <c r="R3486" i="1"/>
  <c r="R3588" i="1"/>
  <c r="R3476" i="1"/>
  <c r="R2312" i="1"/>
  <c r="R2259" i="1"/>
  <c r="R3405" i="1"/>
  <c r="R1833" i="1"/>
  <c r="R1885" i="1"/>
  <c r="R2315" i="1"/>
  <c r="R2993" i="1"/>
  <c r="R1759" i="1"/>
  <c r="R2632" i="1"/>
  <c r="R2802" i="1"/>
  <c r="R1837" i="1"/>
  <c r="R3343" i="1"/>
  <c r="R2027" i="1"/>
  <c r="R3822" i="1"/>
  <c r="R3520" i="1"/>
  <c r="R3688" i="1"/>
  <c r="R3473" i="1"/>
  <c r="R2308" i="1"/>
  <c r="R3371" i="1"/>
  <c r="R1925" i="1"/>
  <c r="R2283" i="1"/>
  <c r="R2289" i="1"/>
  <c r="R3423" i="1"/>
  <c r="R3398" i="1"/>
  <c r="R3479" i="1"/>
  <c r="R3163" i="1"/>
  <c r="R1682" i="1"/>
  <c r="R3443" i="1"/>
  <c r="R3415" i="1"/>
  <c r="R3018" i="1"/>
  <c r="R3429" i="1"/>
  <c r="R3507" i="1"/>
  <c r="R1832" i="1"/>
  <c r="R2071" i="1"/>
  <c r="R3773" i="1"/>
  <c r="R3709" i="1"/>
  <c r="R1949" i="1"/>
  <c r="R2295" i="1"/>
  <c r="R1927" i="1"/>
  <c r="R3315" i="1"/>
  <c r="R3185" i="1"/>
  <c r="R2491" i="1"/>
  <c r="R2810" i="1"/>
  <c r="R2171" i="1"/>
  <c r="R3697" i="1"/>
  <c r="R3699" i="1"/>
  <c r="R3175" i="1"/>
  <c r="R1934" i="1"/>
  <c r="R2791" i="1"/>
  <c r="R3025" i="1"/>
  <c r="R1542" i="1"/>
  <c r="R2303" i="1"/>
  <c r="R2286" i="1"/>
  <c r="R1938" i="1"/>
  <c r="R2966" i="1"/>
  <c r="R2082" i="1"/>
  <c r="R2264" i="1"/>
  <c r="R3535" i="1"/>
  <c r="R3496" i="1"/>
  <c r="R3051" i="1"/>
  <c r="R2112" i="1"/>
  <c r="R2100" i="1"/>
  <c r="R2102" i="1"/>
  <c r="R2621" i="1"/>
  <c r="R3438" i="1"/>
  <c r="R1823" i="1"/>
  <c r="R1852" i="1"/>
  <c r="R3356" i="1"/>
  <c r="R2056" i="1"/>
  <c r="R1824" i="1"/>
  <c r="R2615" i="1"/>
  <c r="R1541" i="1"/>
  <c r="R3259" i="1"/>
  <c r="R2090" i="1"/>
  <c r="R2236" i="1"/>
  <c r="R1858" i="1"/>
  <c r="R2812" i="1"/>
  <c r="R3045" i="1"/>
  <c r="R2635" i="1"/>
  <c r="R2640" i="1"/>
  <c r="R3294" i="1"/>
  <c r="R1655" i="1"/>
  <c r="R1666" i="1"/>
  <c r="R1756" i="1"/>
  <c r="R3512" i="1"/>
  <c r="R3452" i="1"/>
  <c r="R3012" i="1"/>
  <c r="R1973" i="1"/>
  <c r="R2287" i="1"/>
  <c r="R3677" i="1"/>
  <c r="R3401" i="1"/>
  <c r="R2456" i="1"/>
  <c r="R2018" i="1"/>
  <c r="R1524" i="1"/>
  <c r="R3361" i="1"/>
  <c r="R3289" i="1"/>
  <c r="R2250" i="1"/>
  <c r="R3189" i="1"/>
  <c r="R2455" i="1"/>
  <c r="R2219" i="1"/>
  <c r="R1982" i="1"/>
  <c r="R1980" i="1"/>
  <c r="R1659" i="1"/>
  <c r="R2253" i="1"/>
  <c r="R3666" i="1"/>
  <c r="R1829" i="1"/>
  <c r="R1888" i="1"/>
  <c r="R3261" i="1"/>
  <c r="R1620" i="1"/>
  <c r="R1671" i="1"/>
  <c r="R3558" i="1"/>
  <c r="R1926" i="1"/>
  <c r="R2837" i="1"/>
  <c r="R2474" i="1"/>
  <c r="R3255" i="1"/>
  <c r="R1757" i="1"/>
  <c r="R3154" i="1"/>
  <c r="R2537" i="1"/>
  <c r="R1940" i="1"/>
  <c r="R3487" i="1"/>
  <c r="R3022" i="1"/>
  <c r="R2214" i="1"/>
  <c r="R3286" i="1"/>
  <c r="R2118" i="1"/>
  <c r="R3501" i="1"/>
  <c r="R2247" i="1"/>
  <c r="R2454" i="1"/>
  <c r="R1827" i="1"/>
  <c r="R3505" i="1"/>
  <c r="R1831" i="1"/>
  <c r="R3605" i="1"/>
  <c r="R1830" i="1"/>
  <c r="R2212" i="1"/>
  <c r="R2206" i="1"/>
  <c r="R3419" i="1"/>
  <c r="R1929" i="1"/>
  <c r="R3623" i="1"/>
  <c r="R2792" i="1"/>
  <c r="R3595" i="1"/>
  <c r="R3561" i="1"/>
  <c r="R2829" i="1"/>
  <c r="R3312" i="1"/>
  <c r="R2284" i="1"/>
  <c r="R3584" i="1"/>
  <c r="R3376" i="1"/>
  <c r="R3498" i="1"/>
  <c r="R1891" i="1"/>
  <c r="R2065" i="1"/>
  <c r="R2309" i="1"/>
  <c r="R3510" i="1"/>
  <c r="R2048" i="1"/>
  <c r="R2051" i="1"/>
  <c r="R2549" i="1"/>
  <c r="R2288" i="1"/>
  <c r="R1635" i="1"/>
  <c r="R2734" i="1"/>
  <c r="R2191" i="1"/>
  <c r="R1667" i="1"/>
  <c r="R1661" i="1"/>
  <c r="R3467" i="1"/>
  <c r="R3252" i="1"/>
  <c r="R2544" i="1"/>
  <c r="R2634" i="1"/>
  <c r="R2451" i="1"/>
  <c r="R1527" i="1"/>
  <c r="R3350" i="1"/>
  <c r="R2533" i="1"/>
  <c r="R3014" i="1"/>
  <c r="R1923" i="1"/>
  <c r="R3693" i="1"/>
  <c r="R2044" i="1"/>
  <c r="R3568" i="1"/>
  <c r="R3475" i="1"/>
  <c r="R3378" i="1"/>
  <c r="R2555" i="1"/>
  <c r="R3311" i="1"/>
  <c r="R2979" i="1"/>
  <c r="R3336" i="1"/>
  <c r="R3514" i="1"/>
  <c r="R3159" i="1"/>
  <c r="R1539" i="1"/>
  <c r="R1847" i="1"/>
  <c r="R3431" i="1"/>
  <c r="R3414" i="1"/>
  <c r="R2107" i="1"/>
  <c r="R1677" i="1"/>
  <c r="R2063" i="1"/>
  <c r="R2297" i="1"/>
  <c r="R1632" i="1"/>
  <c r="R2226" i="1"/>
  <c r="R2543" i="1"/>
  <c r="R1936" i="1"/>
  <c r="R1663" i="1"/>
  <c r="R2015" i="1"/>
  <c r="R2249" i="1"/>
  <c r="R2968" i="1"/>
  <c r="R1976" i="1"/>
  <c r="R2982" i="1"/>
  <c r="R3566" i="1"/>
  <c r="R1975" i="1"/>
  <c r="R2932" i="1"/>
  <c r="R3381" i="1"/>
  <c r="R2725" i="1"/>
  <c r="R3760" i="1"/>
  <c r="R2786" i="1"/>
  <c r="R3348" i="1"/>
  <c r="R3488" i="1"/>
  <c r="R1981" i="1"/>
  <c r="R3041" i="1"/>
  <c r="R2990" i="1"/>
  <c r="R2992" i="1"/>
  <c r="R3217" i="1"/>
  <c r="R2054" i="1"/>
  <c r="R3556" i="1"/>
  <c r="R3580" i="1"/>
  <c r="R3484" i="1"/>
  <c r="R2964" i="1"/>
  <c r="R1846" i="1"/>
  <c r="R2637" i="1"/>
  <c r="R2258" i="1"/>
  <c r="R2336" i="1"/>
  <c r="R2333" i="1"/>
  <c r="R3418" i="1"/>
  <c r="R3296" i="1"/>
  <c r="R2965" i="1"/>
  <c r="R3391" i="1"/>
  <c r="R1525" i="1"/>
  <c r="R1648" i="1"/>
  <c r="R2818" i="1"/>
  <c r="R2210" i="1"/>
  <c r="R3665" i="1"/>
  <c r="R1753" i="1"/>
  <c r="R1503" i="1"/>
  <c r="R2614" i="1"/>
  <c r="R2815" i="1"/>
  <c r="R2526" i="1"/>
  <c r="R2836" i="1"/>
  <c r="R3342" i="1"/>
  <c r="R3530" i="1"/>
  <c r="R2984" i="1"/>
  <c r="R2175" i="1"/>
  <c r="R2201" i="1"/>
  <c r="R2559" i="1"/>
  <c r="R1953" i="1"/>
  <c r="R2184" i="1"/>
  <c r="R2179" i="1"/>
  <c r="R2036" i="1"/>
  <c r="R2627" i="1"/>
  <c r="R2052" i="1"/>
  <c r="R2061" i="1"/>
  <c r="R3539" i="1"/>
  <c r="R3651" i="1"/>
  <c r="R2462" i="1"/>
  <c r="R3383" i="1"/>
  <c r="R3335" i="1"/>
  <c r="R2232" i="1"/>
  <c r="R1862" i="1"/>
  <c r="R3362" i="1"/>
  <c r="R3309" i="1"/>
  <c r="R2729" i="1"/>
  <c r="R2167" i="1"/>
  <c r="R3564" i="1"/>
  <c r="R3457" i="1"/>
  <c r="R2480" i="1"/>
  <c r="R2542" i="1"/>
  <c r="R2029" i="1"/>
  <c r="R2202" i="1"/>
  <c r="R2189" i="1"/>
  <c r="R2176" i="1"/>
  <c r="R3575" i="1"/>
  <c r="R2275" i="1"/>
  <c r="R1937" i="1"/>
  <c r="R3303" i="1"/>
  <c r="R1950" i="1"/>
  <c r="R2940" i="1"/>
  <c r="R3610" i="1"/>
  <c r="R2196" i="1"/>
  <c r="R3359" i="1"/>
  <c r="R3036" i="1"/>
  <c r="R3421" i="1"/>
  <c r="R3271" i="1"/>
  <c r="R3547" i="1"/>
  <c r="R3233" i="1"/>
  <c r="R3466" i="1"/>
  <c r="R3330" i="1"/>
  <c r="R2835" i="1"/>
  <c r="R2329" i="1"/>
  <c r="R1653" i="1"/>
  <c r="R1649" i="1"/>
  <c r="R2622" i="1"/>
  <c r="R3181" i="1"/>
  <c r="R2282" i="1"/>
  <c r="R3835" i="1"/>
  <c r="R2547" i="1"/>
  <c r="R3662" i="1"/>
  <c r="R2251" i="1"/>
  <c r="R3601" i="1"/>
  <c r="R1964" i="1"/>
  <c r="R1844" i="1"/>
  <c r="R3515" i="1"/>
  <c r="R2671" i="1"/>
  <c r="R1901" i="1"/>
  <c r="R3384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2005" i="1"/>
  <c r="R1629" i="1"/>
  <c r="R3265" i="1"/>
  <c r="R1843" i="1"/>
  <c r="R3577" i="1"/>
  <c r="R2807" i="1"/>
  <c r="R3347" i="1"/>
  <c r="R2741" i="1"/>
  <c r="R3765" i="1"/>
  <c r="R3449" i="1"/>
  <c r="R1619" i="1"/>
  <c r="R2292" i="1"/>
  <c r="R2174" i="1"/>
  <c r="R3360" i="1"/>
  <c r="R2310" i="1"/>
  <c r="R3669" i="1"/>
  <c r="R3492" i="1"/>
  <c r="R3155" i="1"/>
  <c r="R1834" i="1"/>
  <c r="R2742" i="1"/>
  <c r="R2803" i="1"/>
  <c r="R2605" i="1"/>
  <c r="R2619" i="1"/>
  <c r="R1826" i="1"/>
  <c r="R1969" i="1"/>
  <c r="R2039" i="1"/>
  <c r="R3532" i="1"/>
  <c r="R3435" i="1"/>
  <c r="R1963" i="1"/>
  <c r="R1676" i="1"/>
  <c r="R2531" i="1"/>
  <c r="R1645" i="1"/>
  <c r="R3608" i="1"/>
  <c r="R3254" i="1"/>
  <c r="R1612" i="1"/>
  <c r="R3613" i="1"/>
  <c r="R2936" i="1"/>
  <c r="R1526" i="1"/>
  <c r="R2975" i="1"/>
  <c r="R1646" i="1"/>
  <c r="R1848" i="1"/>
  <c r="R2631" i="1"/>
  <c r="R2086" i="1"/>
  <c r="R2224" i="1"/>
  <c r="R2013" i="1"/>
  <c r="R3168" i="1"/>
  <c r="R3430" i="1"/>
  <c r="R2199" i="1"/>
  <c r="R2188" i="1"/>
  <c r="R3416" i="1"/>
  <c r="R3284" i="1"/>
  <c r="R2020" i="1"/>
  <c r="R1978" i="1"/>
  <c r="R2552" i="1"/>
  <c r="R3495" i="1"/>
  <c r="R3531" i="1"/>
  <c r="R3387" i="1"/>
  <c r="R1658" i="1"/>
  <c r="R1972" i="1"/>
  <c r="R3523" i="1"/>
  <c r="R1760" i="1"/>
  <c r="R1639" i="1"/>
  <c r="R2331" i="1"/>
  <c r="R1625" i="1"/>
  <c r="R2557" i="1"/>
  <c r="R3462" i="1"/>
  <c r="R2529" i="1"/>
  <c r="R2248" i="1"/>
  <c r="R3245" i="1"/>
  <c r="R2483" i="1"/>
  <c r="R2242" i="1"/>
  <c r="R2630" i="1"/>
  <c r="R2723" i="1"/>
  <c r="R2064" i="1"/>
  <c r="R3266" i="1"/>
  <c r="R2095" i="1"/>
  <c r="R3394" i="1"/>
  <c r="R3285" i="1"/>
  <c r="R3390" i="1"/>
  <c r="R3612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277" i="1"/>
  <c r="R3375" i="1"/>
  <c r="R2216" i="1"/>
  <c r="R3287" i="1"/>
  <c r="R3600" i="1"/>
  <c r="R2551" i="1"/>
  <c r="R1755" i="1"/>
  <c r="R3355" i="1"/>
  <c r="R1609" i="1"/>
  <c r="R2114" i="1"/>
  <c r="R1523" i="1"/>
  <c r="R2793" i="1"/>
  <c r="R1516" i="1"/>
  <c r="R2739" i="1"/>
  <c r="R2814" i="1"/>
  <c r="R2314" i="1"/>
  <c r="R3450" i="1"/>
  <c r="R1828" i="1"/>
  <c r="R1647" i="1"/>
  <c r="R2276" i="1"/>
  <c r="R1613" i="1"/>
  <c r="R3353" i="1"/>
  <c r="R2610" i="1"/>
  <c r="R3436" i="1"/>
  <c r="R3685" i="1"/>
  <c r="R3658" i="1"/>
  <c r="R2452" i="1"/>
  <c r="R2337" i="1"/>
  <c r="R1763" i="1"/>
  <c r="R2004" i="1"/>
  <c r="R2192" i="1"/>
  <c r="R3324" i="1"/>
  <c r="R2724" i="1"/>
  <c r="R1948" i="1"/>
  <c r="R3516" i="1"/>
  <c r="R3313" i="1"/>
  <c r="R3500" i="1"/>
  <c r="R3518" i="1"/>
  <c r="R3427" i="1"/>
  <c r="R2728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2302" i="1"/>
  <c r="R1673" i="1"/>
  <c r="R2291" i="1"/>
  <c r="R3428" i="1"/>
  <c r="R2494" i="1"/>
  <c r="R3446" i="1"/>
  <c r="R2299" i="1"/>
  <c r="R2840" i="1"/>
  <c r="R1749" i="1"/>
  <c r="R3039" i="1"/>
  <c r="R2269" i="1"/>
  <c r="R2795" i="1"/>
  <c r="R2710" i="1"/>
  <c r="R3237" i="1"/>
  <c r="R3218" i="1"/>
  <c r="R2732" i="1"/>
  <c r="R3557" i="1"/>
  <c r="R2638" i="1"/>
  <c r="R2475" i="1"/>
  <c r="R2245" i="1"/>
  <c r="R2097" i="1"/>
  <c r="R3576" i="1"/>
  <c r="R3460" i="1"/>
  <c r="R2062" i="1"/>
  <c r="R3257" i="1"/>
  <c r="R2164" i="1"/>
  <c r="R2620" i="1"/>
  <c r="R3385" i="1"/>
  <c r="R3528" i="1"/>
  <c r="R2642" i="1"/>
  <c r="R2527" i="1"/>
  <c r="R2664" i="1"/>
  <c r="R3340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785" i="1"/>
  <c r="R38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340" i="1"/>
  <c r="Q2664" i="1"/>
  <c r="Q2527" i="1"/>
  <c r="Q2642" i="1"/>
  <c r="Q3528" i="1"/>
  <c r="Q3385" i="1"/>
  <c r="Q2620" i="1"/>
  <c r="Q2164" i="1"/>
  <c r="Q3257" i="1"/>
  <c r="Q2062" i="1"/>
  <c r="Q3460" i="1"/>
  <c r="Q3576" i="1"/>
  <c r="Q2097" i="1"/>
  <c r="Q2245" i="1"/>
  <c r="Q2475" i="1"/>
  <c r="Q2638" i="1"/>
  <c r="Q3557" i="1"/>
  <c r="Q2732" i="1"/>
  <c r="Q3218" i="1"/>
  <c r="Q3237" i="1"/>
  <c r="Q2710" i="1"/>
  <c r="Q2795" i="1"/>
  <c r="Q2269" i="1"/>
  <c r="Q3039" i="1"/>
  <c r="Q1749" i="1"/>
  <c r="Q2840" i="1"/>
  <c r="Q2299" i="1"/>
  <c r="Q3446" i="1"/>
  <c r="Q2494" i="1"/>
  <c r="Q3428" i="1"/>
  <c r="Q2291" i="1"/>
  <c r="Q1673" i="1"/>
  <c r="Q2302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2728" i="1"/>
  <c r="Q3427" i="1"/>
  <c r="Q3518" i="1"/>
  <c r="Q3500" i="1"/>
  <c r="Q3313" i="1"/>
  <c r="Q3516" i="1"/>
  <c r="Q1948" i="1"/>
  <c r="Q2724" i="1"/>
  <c r="Q3324" i="1"/>
  <c r="Q2192" i="1"/>
  <c r="Q2004" i="1"/>
  <c r="Q1763" i="1"/>
  <c r="Q2337" i="1"/>
  <c r="Q2452" i="1"/>
  <c r="Q3658" i="1"/>
  <c r="Q3685" i="1"/>
  <c r="Q3436" i="1"/>
  <c r="Q2610" i="1"/>
  <c r="Q3353" i="1"/>
  <c r="Q1613" i="1"/>
  <c r="Q2276" i="1"/>
  <c r="Q1647" i="1"/>
  <c r="Q1828" i="1"/>
  <c r="Q3450" i="1"/>
  <c r="Q2314" i="1"/>
  <c r="Q2814" i="1"/>
  <c r="Q2739" i="1"/>
  <c r="Q1516" i="1"/>
  <c r="Q2793" i="1"/>
  <c r="Q1523" i="1"/>
  <c r="Q2114" i="1"/>
  <c r="Q1609" i="1"/>
  <c r="Q3355" i="1"/>
  <c r="Q1755" i="1"/>
  <c r="Q2551" i="1"/>
  <c r="Q3600" i="1"/>
  <c r="Q3287" i="1"/>
  <c r="Q2216" i="1"/>
  <c r="Q3375" i="1"/>
  <c r="Q3277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612" i="1"/>
  <c r="Q3390" i="1"/>
  <c r="Q3285" i="1"/>
  <c r="Q3394" i="1"/>
  <c r="Q2095" i="1"/>
  <c r="Q3266" i="1"/>
  <c r="Q2064" i="1"/>
  <c r="Q2723" i="1"/>
  <c r="Q2630" i="1"/>
  <c r="Q2242" i="1"/>
  <c r="Q2483" i="1"/>
  <c r="Q3245" i="1"/>
  <c r="Q2248" i="1"/>
  <c r="Q2529" i="1"/>
  <c r="Q3462" i="1"/>
  <c r="Q2557" i="1"/>
  <c r="Q1625" i="1"/>
  <c r="Q2331" i="1"/>
  <c r="Q1639" i="1"/>
  <c r="Q1760" i="1"/>
  <c r="Q3523" i="1"/>
  <c r="Q1972" i="1"/>
  <c r="Q1658" i="1"/>
  <c r="Q3387" i="1"/>
  <c r="Q3531" i="1"/>
  <c r="Q3495" i="1"/>
  <c r="Q2552" i="1"/>
  <c r="Q1978" i="1"/>
  <c r="Q2020" i="1"/>
  <c r="Q3284" i="1"/>
  <c r="Q3416" i="1"/>
  <c r="Q2188" i="1"/>
  <c r="Q2199" i="1"/>
  <c r="Q3430" i="1"/>
  <c r="Q3168" i="1"/>
  <c r="Q2013" i="1"/>
  <c r="Q2224" i="1"/>
  <c r="Q2086" i="1"/>
  <c r="Q2631" i="1"/>
  <c r="Q1848" i="1"/>
  <c r="Q1646" i="1"/>
  <c r="Q2975" i="1"/>
  <c r="Q1526" i="1"/>
  <c r="Q2936" i="1"/>
  <c r="Q3613" i="1"/>
  <c r="Q1612" i="1"/>
  <c r="Q3254" i="1"/>
  <c r="Q3608" i="1"/>
  <c r="Q1645" i="1"/>
  <c r="Q2531" i="1"/>
  <c r="Q1676" i="1"/>
  <c r="Q1963" i="1"/>
  <c r="Q3435" i="1"/>
  <c r="Q3532" i="1"/>
  <c r="Q2039" i="1"/>
  <c r="Q1969" i="1"/>
  <c r="Q1826" i="1"/>
  <c r="Q2619" i="1"/>
  <c r="Q2605" i="1"/>
  <c r="Q2803" i="1"/>
  <c r="Q2742" i="1"/>
  <c r="Q1834" i="1"/>
  <c r="Q3155" i="1"/>
  <c r="Q3492" i="1"/>
  <c r="Q3669" i="1"/>
  <c r="Q2310" i="1"/>
  <c r="Q3360" i="1"/>
  <c r="Q2174" i="1"/>
  <c r="Q2292" i="1"/>
  <c r="Q1619" i="1"/>
  <c r="Q3449" i="1"/>
  <c r="Q3765" i="1"/>
  <c r="Q2741" i="1"/>
  <c r="Q3347" i="1"/>
  <c r="Q2807" i="1"/>
  <c r="Q3577" i="1"/>
  <c r="Q1843" i="1"/>
  <c r="Q3265" i="1"/>
  <c r="Q1629" i="1"/>
  <c r="Q2005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384" i="1"/>
  <c r="Q1901" i="1"/>
  <c r="Q2671" i="1"/>
  <c r="Q3515" i="1"/>
  <c r="Q1844" i="1"/>
  <c r="Q1964" i="1"/>
  <c r="Q3601" i="1"/>
  <c r="Q2251" i="1"/>
  <c r="Q3662" i="1"/>
  <c r="Q2547" i="1"/>
  <c r="Q3835" i="1"/>
  <c r="Q2282" i="1"/>
  <c r="Q3181" i="1"/>
  <c r="Q2622" i="1"/>
  <c r="Q1649" i="1"/>
  <c r="Q1653" i="1"/>
  <c r="Q2329" i="1"/>
  <c r="Q2835" i="1"/>
  <c r="Q3330" i="1"/>
  <c r="Q3466" i="1"/>
  <c r="Q3233" i="1"/>
  <c r="Q3547" i="1"/>
  <c r="Q3271" i="1"/>
  <c r="Q3421" i="1"/>
  <c r="Q3036" i="1"/>
  <c r="Q3359" i="1"/>
  <c r="Q2196" i="1"/>
  <c r="Q3610" i="1"/>
  <c r="Q2940" i="1"/>
  <c r="Q1950" i="1"/>
  <c r="Q3303" i="1"/>
  <c r="Q1937" i="1"/>
  <c r="Q2275" i="1"/>
  <c r="Q3575" i="1"/>
  <c r="Q2176" i="1"/>
  <c r="Q2189" i="1"/>
  <c r="Q2202" i="1"/>
  <c r="Q2029" i="1"/>
  <c r="Q2542" i="1"/>
  <c r="Q2480" i="1"/>
  <c r="Q3457" i="1"/>
  <c r="Q3564" i="1"/>
  <c r="Q2167" i="1"/>
  <c r="Q2729" i="1"/>
  <c r="Q3309" i="1"/>
  <c r="Q3362" i="1"/>
  <c r="Q1862" i="1"/>
  <c r="Q2232" i="1"/>
  <c r="Q3335" i="1"/>
  <c r="Q3383" i="1"/>
  <c r="Q2462" i="1"/>
  <c r="Q3651" i="1"/>
  <c r="Q3539" i="1"/>
  <c r="Q2061" i="1"/>
  <c r="Q2052" i="1"/>
  <c r="Q2627" i="1"/>
  <c r="Q2036" i="1"/>
  <c r="Q2179" i="1"/>
  <c r="Q2184" i="1"/>
  <c r="Q1953" i="1"/>
  <c r="Q2559" i="1"/>
  <c r="Q2201" i="1"/>
  <c r="Q2175" i="1"/>
  <c r="Q2984" i="1"/>
  <c r="Q3530" i="1"/>
  <c r="Q3342" i="1"/>
  <c r="Q2836" i="1"/>
  <c r="Q2526" i="1"/>
  <c r="Q2815" i="1"/>
  <c r="Q2614" i="1"/>
  <c r="Q1503" i="1"/>
  <c r="Q1753" i="1"/>
  <c r="Q3665" i="1"/>
  <c r="Q2210" i="1"/>
  <c r="Q2818" i="1"/>
  <c r="Q1648" i="1"/>
  <c r="Q1525" i="1"/>
  <c r="Q3391" i="1"/>
  <c r="Q2965" i="1"/>
  <c r="Q3296" i="1"/>
  <c r="Q3418" i="1"/>
  <c r="Q2333" i="1"/>
  <c r="Q2336" i="1"/>
  <c r="Q2258" i="1"/>
  <c r="Q2637" i="1"/>
  <c r="Q1846" i="1"/>
  <c r="Q2964" i="1"/>
  <c r="Q3484" i="1"/>
  <c r="Q3580" i="1"/>
  <c r="Q3556" i="1"/>
  <c r="Q2054" i="1"/>
  <c r="Q3217" i="1"/>
  <c r="Q2992" i="1"/>
  <c r="Q2990" i="1"/>
  <c r="Q3041" i="1"/>
  <c r="Q1981" i="1"/>
  <c r="Q3488" i="1"/>
  <c r="Q3348" i="1"/>
  <c r="Q2786" i="1"/>
  <c r="Q3760" i="1"/>
  <c r="Q2725" i="1"/>
  <c r="Q3381" i="1"/>
  <c r="Q2932" i="1"/>
  <c r="Q1975" i="1"/>
  <c r="Q3566" i="1"/>
  <c r="Q2982" i="1"/>
  <c r="Q1976" i="1"/>
  <c r="Q2968" i="1"/>
  <c r="Q2249" i="1"/>
  <c r="Q2015" i="1"/>
  <c r="Q1663" i="1"/>
  <c r="Q1936" i="1"/>
  <c r="Q2543" i="1"/>
  <c r="Q2226" i="1"/>
  <c r="Q1632" i="1"/>
  <c r="Q2297" i="1"/>
  <c r="Q2063" i="1"/>
  <c r="Q1677" i="1"/>
  <c r="Q2107" i="1"/>
  <c r="Q3414" i="1"/>
  <c r="Q3431" i="1"/>
  <c r="Q1847" i="1"/>
  <c r="Q1539" i="1"/>
  <c r="Q3159" i="1"/>
  <c r="Q3514" i="1"/>
  <c r="Q3336" i="1"/>
  <c r="Q2979" i="1"/>
  <c r="Q3311" i="1"/>
  <c r="Q2555" i="1"/>
  <c r="Q3378" i="1"/>
  <c r="Q3475" i="1"/>
  <c r="Q3568" i="1"/>
  <c r="Q2044" i="1"/>
  <c r="Q3693" i="1"/>
  <c r="Q1923" i="1"/>
  <c r="Q3014" i="1"/>
  <c r="Q2533" i="1"/>
  <c r="Q3350" i="1"/>
  <c r="Q1527" i="1"/>
  <c r="Q2451" i="1"/>
  <c r="Q2634" i="1"/>
  <c r="Q2544" i="1"/>
  <c r="Q3252" i="1"/>
  <c r="Q3467" i="1"/>
  <c r="Q1661" i="1"/>
  <c r="Q1667" i="1"/>
  <c r="Q2191" i="1"/>
  <c r="Q2734" i="1"/>
  <c r="Q1635" i="1"/>
  <c r="Q2288" i="1"/>
  <c r="Q2549" i="1"/>
  <c r="Q2051" i="1"/>
  <c r="Q2048" i="1"/>
  <c r="Q3510" i="1"/>
  <c r="Q2309" i="1"/>
  <c r="Q2065" i="1"/>
  <c r="Q1891" i="1"/>
  <c r="Q3498" i="1"/>
  <c r="Q3376" i="1"/>
  <c r="Q3584" i="1"/>
  <c r="Q2284" i="1"/>
  <c r="Q3312" i="1"/>
  <c r="Q2829" i="1"/>
  <c r="Q3561" i="1"/>
  <c r="Q3595" i="1"/>
  <c r="Q2792" i="1"/>
  <c r="Q3623" i="1"/>
  <c r="Q1929" i="1"/>
  <c r="Q3419" i="1"/>
  <c r="Q2206" i="1"/>
  <c r="Q2212" i="1"/>
  <c r="Q1830" i="1"/>
  <c r="Q3605" i="1"/>
  <c r="Q1831" i="1"/>
  <c r="Q3505" i="1"/>
  <c r="Q1827" i="1"/>
  <c r="Q2454" i="1"/>
  <c r="Q2247" i="1"/>
  <c r="Q3501" i="1"/>
  <c r="Q2118" i="1"/>
  <c r="Q3286" i="1"/>
  <c r="Q2214" i="1"/>
  <c r="Q3022" i="1"/>
  <c r="Q3487" i="1"/>
  <c r="Q1940" i="1"/>
  <c r="Q2537" i="1"/>
  <c r="Q3154" i="1"/>
  <c r="Q1757" i="1"/>
  <c r="Q3255" i="1"/>
  <c r="Q2474" i="1"/>
  <c r="Q2837" i="1"/>
  <c r="Q1926" i="1"/>
  <c r="Q3558" i="1"/>
  <c r="Q1671" i="1"/>
  <c r="Q1620" i="1"/>
  <c r="Q3261" i="1"/>
  <c r="Q1888" i="1"/>
  <c r="Q1829" i="1"/>
  <c r="Q3666" i="1"/>
  <c r="Q2253" i="1"/>
  <c r="Q1659" i="1"/>
  <c r="Q1980" i="1"/>
  <c r="Q1982" i="1"/>
  <c r="Q2219" i="1"/>
  <c r="Q2455" i="1"/>
  <c r="Q3189" i="1"/>
  <c r="Q2250" i="1"/>
  <c r="Q3289" i="1"/>
  <c r="Q3361" i="1"/>
  <c r="Q1524" i="1"/>
  <c r="Q2018" i="1"/>
  <c r="Q2456" i="1"/>
  <c r="Q3401" i="1"/>
  <c r="Q3677" i="1"/>
  <c r="Q2287" i="1"/>
  <c r="Q1973" i="1"/>
  <c r="Q3012" i="1"/>
  <c r="Q3452" i="1"/>
  <c r="Q3512" i="1"/>
  <c r="Q1756" i="1"/>
  <c r="Q1666" i="1"/>
  <c r="Q1655" i="1"/>
  <c r="Q3294" i="1"/>
  <c r="Q2640" i="1"/>
  <c r="Q2635" i="1"/>
  <c r="Q3045" i="1"/>
  <c r="Q2812" i="1"/>
  <c r="Q1858" i="1"/>
  <c r="Q2236" i="1"/>
  <c r="Q2090" i="1"/>
  <c r="Q3259" i="1"/>
  <c r="Q1541" i="1"/>
  <c r="Q2615" i="1"/>
  <c r="Q1824" i="1"/>
  <c r="Q2056" i="1"/>
  <c r="Q3356" i="1"/>
  <c r="Q1852" i="1"/>
  <c r="Q1823" i="1"/>
  <c r="Q3438" i="1"/>
  <c r="Q2621" i="1"/>
  <c r="Q2102" i="1"/>
  <c r="Q2100" i="1"/>
  <c r="Q2112" i="1"/>
  <c r="Q3051" i="1"/>
  <c r="Q3496" i="1"/>
  <c r="Q3535" i="1"/>
  <c r="Q2264" i="1"/>
  <c r="Q2082" i="1"/>
  <c r="Q2966" i="1"/>
  <c r="Q1938" i="1"/>
  <c r="Q2286" i="1"/>
  <c r="Q2303" i="1"/>
  <c r="Q1542" i="1"/>
  <c r="Q3025" i="1"/>
  <c r="Q2791" i="1"/>
  <c r="Q1934" i="1"/>
  <c r="Q3175" i="1"/>
  <c r="Q3699" i="1"/>
  <c r="Q3697" i="1"/>
  <c r="Q2171" i="1"/>
  <c r="Q2810" i="1"/>
  <c r="Q2491" i="1"/>
  <c r="Q3185" i="1"/>
  <c r="Q3315" i="1"/>
  <c r="Q1927" i="1"/>
  <c r="Q2295" i="1"/>
  <c r="Q1949" i="1"/>
  <c r="Q3709" i="1"/>
  <c r="Q3773" i="1"/>
  <c r="Q2071" i="1"/>
  <c r="Q1832" i="1"/>
  <c r="Q3507" i="1"/>
  <c r="Q3429" i="1"/>
  <c r="Q3018" i="1"/>
  <c r="Q3415" i="1"/>
  <c r="Q3443" i="1"/>
  <c r="Q1682" i="1"/>
  <c r="Q3163" i="1"/>
  <c r="Q3479" i="1"/>
  <c r="Q3398" i="1"/>
  <c r="Q3423" i="1"/>
  <c r="Q2289" i="1"/>
  <c r="Q2283" i="1"/>
  <c r="Q1925" i="1"/>
  <c r="Q3371" i="1"/>
  <c r="Q2308" i="1"/>
  <c r="Q3473" i="1"/>
  <c r="Q3688" i="1"/>
  <c r="Q3520" i="1"/>
  <c r="Q3822" i="1"/>
  <c r="Q2027" i="1"/>
  <c r="Q3343" i="1"/>
  <c r="Q1837" i="1"/>
  <c r="Q2802" i="1"/>
  <c r="Q2632" i="1"/>
  <c r="Q1759" i="1"/>
  <c r="Q2993" i="1"/>
  <c r="Q2315" i="1"/>
  <c r="Q1885" i="1"/>
  <c r="Q1833" i="1"/>
  <c r="Q3405" i="1"/>
  <c r="Q2259" i="1"/>
  <c r="Q2312" i="1"/>
  <c r="Q3476" i="1"/>
  <c r="Q3588" i="1"/>
  <c r="Q3486" i="1"/>
  <c r="Q2038" i="1"/>
  <c r="Q3478" i="1"/>
  <c r="Q2195" i="1"/>
  <c r="Q3338" i="1"/>
  <c r="Q3448" i="1"/>
  <c r="Q1835" i="1"/>
  <c r="Q3397" i="1"/>
  <c r="Q2490" i="1"/>
  <c r="Q3269" i="1"/>
  <c r="Q3668" i="1"/>
  <c r="Q3011" i="1"/>
  <c r="Q3000" i="1"/>
  <c r="Q3609" i="1"/>
  <c r="Q3370" i="1"/>
  <c r="Q3413" i="1"/>
  <c r="Q3434" i="1"/>
  <c r="Q2804" i="1"/>
  <c r="Q3708" i="1"/>
  <c r="Q2296" i="1"/>
  <c r="Q3683" i="1"/>
  <c r="Q3508" i="1"/>
  <c r="Q2482" i="1"/>
  <c r="Q3006" i="1"/>
  <c r="Q2986" i="1"/>
  <c r="Q2813" i="1"/>
  <c r="Q3169" i="1"/>
  <c r="Q3590" i="1"/>
  <c r="Q2616" i="1"/>
  <c r="Q3820" i="1"/>
  <c r="Q3035" i="1"/>
  <c r="Q2976" i="1"/>
  <c r="Q3831" i="1"/>
  <c r="Q3786" i="1"/>
  <c r="Q3463" i="1"/>
  <c r="Q3173" i="1"/>
  <c r="Q3549" i="1"/>
  <c r="Q3815" i="1"/>
  <c r="Q3263" i="1"/>
  <c r="Q3260" i="1"/>
  <c r="Q3352" i="1"/>
  <c r="Q2935" i="1"/>
  <c r="Q2535" i="1"/>
  <c r="Q3337" i="1"/>
  <c r="Q2538" i="1"/>
  <c r="Q2069" i="1"/>
  <c r="Q3328" i="1"/>
  <c r="Q2217" i="1"/>
  <c r="Q3281" i="1"/>
  <c r="Q3592" i="1"/>
  <c r="Q3037" i="1"/>
  <c r="Q2042" i="1"/>
  <c r="Q2727" i="1"/>
  <c r="Q2607" i="1"/>
  <c r="Q3573" i="1"/>
  <c r="Q2738" i="1"/>
  <c r="Q2604" i="1"/>
  <c r="Q3172" i="1"/>
  <c r="Q2213" i="1"/>
  <c r="Q3038" i="1"/>
  <c r="Q2165" i="1"/>
  <c r="Q2735" i="1"/>
  <c r="Q3165" i="1"/>
  <c r="Q3597" i="1"/>
  <c r="Q2186" i="1"/>
  <c r="Q3787" i="1"/>
  <c r="Q2623" i="1"/>
  <c r="Q2009" i="1"/>
  <c r="Q2301" i="1"/>
  <c r="Q3581" i="1"/>
  <c r="Q3572" i="1"/>
  <c r="Q2628" i="1"/>
  <c r="Q2047" i="1"/>
  <c r="Q2624" i="1"/>
  <c r="Q2322" i="1"/>
  <c r="Q2726" i="1"/>
  <c r="Q2974" i="1"/>
  <c r="Q2558" i="1"/>
  <c r="Q3676" i="1"/>
  <c r="Q3007" i="1"/>
  <c r="Q1955" i="1"/>
  <c r="Q2014" i="1"/>
  <c r="Q3782" i="1"/>
  <c r="Q3028" i="1"/>
  <c r="Q2667" i="1"/>
  <c r="Q2997" i="1"/>
  <c r="Q3714" i="1"/>
  <c r="Q3489" i="1"/>
  <c r="Q3763" i="1"/>
  <c r="Q3817" i="1"/>
  <c r="Q3392" i="1"/>
  <c r="Q3357" i="1"/>
  <c r="Q2021" i="1"/>
  <c r="Q2075" i="1"/>
  <c r="Q3210" i="1"/>
  <c r="Q3753" i="1"/>
  <c r="Q3027" i="1"/>
  <c r="Q3458" i="1"/>
  <c r="Q3711" i="1"/>
  <c r="Q2839" i="1"/>
  <c r="Q3017" i="1"/>
  <c r="Q2665" i="1"/>
  <c r="Q3827" i="1"/>
  <c r="Q2277" i="1"/>
  <c r="Q2172" i="1"/>
  <c r="Q3650" i="1"/>
  <c r="Q2721" i="1"/>
  <c r="Q2937" i="1"/>
  <c r="Q3230" i="1"/>
  <c r="Q2736" i="1"/>
  <c r="Q1850" i="1"/>
  <c r="Q1856" i="1"/>
  <c r="Q391" i="1"/>
  <c r="Q1623" i="1"/>
  <c r="Q1836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1860" i="1"/>
  <c r="Q1951" i="1"/>
  <c r="Q1851" i="1"/>
  <c r="Q1657" i="1"/>
  <c r="Q1258" i="1"/>
  <c r="Q306" i="1"/>
  <c r="Q1624" i="1"/>
  <c r="Q1627" i="1"/>
  <c r="Q1039" i="1"/>
  <c r="Q1743" i="1"/>
  <c r="Q1633" i="1"/>
  <c r="Q1253" i="1"/>
  <c r="Q57" i="1"/>
  <c r="Q1943" i="1"/>
  <c r="Q1968" i="1"/>
  <c r="Q321" i="1"/>
  <c r="Q3399" i="1"/>
  <c r="Q1650" i="1"/>
  <c r="Q1351" i="1"/>
  <c r="Q1610" i="1"/>
  <c r="Q1887" i="1"/>
  <c r="Q2087" i="1"/>
  <c r="Q93" i="1"/>
  <c r="Q1603" i="1"/>
  <c r="Q1618" i="1"/>
  <c r="Q1669" i="1"/>
  <c r="Q2019" i="1"/>
  <c r="Q1889" i="1"/>
  <c r="Q307" i="1"/>
  <c r="Q1220" i="1"/>
  <c r="Q1849" i="1"/>
  <c r="Q403" i="1"/>
  <c r="Q797" i="1"/>
  <c r="Q356" i="1"/>
  <c r="Q85" i="1"/>
  <c r="Q1289" i="1"/>
  <c r="Q1942" i="1"/>
  <c r="Q48" i="1"/>
  <c r="Q790" i="1"/>
  <c r="Q2011" i="1"/>
  <c r="Q2034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393" i="1"/>
  <c r="Q2611" i="1"/>
  <c r="Q2178" i="1"/>
  <c r="Q3351" i="1"/>
  <c r="Q1941" i="1"/>
  <c r="Q1896" i="1"/>
  <c r="Q3273" i="1"/>
  <c r="Q2447" i="1"/>
  <c r="Q2999" i="1"/>
  <c r="Q3242" i="1"/>
  <c r="Q2787" i="1"/>
  <c r="Q1362" i="1"/>
  <c r="Q3253" i="1"/>
  <c r="Q37" i="1"/>
  <c r="Q1252" i="1"/>
  <c r="Q1032" i="1"/>
  <c r="Q3625" i="1"/>
  <c r="Q3552" i="1"/>
  <c r="Q2970" i="1"/>
  <c r="Q3578" i="1"/>
  <c r="Q2978" i="1"/>
  <c r="Q2072" i="1"/>
  <c r="Q3548" i="1"/>
  <c r="Q2285" i="1"/>
  <c r="Q3840" i="1"/>
  <c r="Q1540" i="1"/>
  <c r="Q741" i="1"/>
  <c r="Q2534" i="1"/>
  <c r="Q3543" i="1"/>
  <c r="Q3661" i="1"/>
  <c r="Q2731" i="1"/>
  <c r="Q1532" i="1"/>
  <c r="Q2716" i="1"/>
  <c r="Q1892" i="1"/>
  <c r="Q1622" i="1"/>
  <c r="Q1640" i="1"/>
  <c r="Q2049" i="1"/>
  <c r="Q2629" i="1"/>
  <c r="Q2229" i="1"/>
  <c r="Q3228" i="1"/>
  <c r="Q2200" i="1"/>
  <c r="Q2085" i="1"/>
  <c r="Q3243" i="1"/>
  <c r="Q2471" i="1"/>
  <c r="Q2117" i="1"/>
  <c r="Q2007" i="1"/>
  <c r="Q2066" i="1"/>
  <c r="Q3280" i="1"/>
  <c r="Q799" i="1"/>
  <c r="Q3502" i="1"/>
  <c r="Q3780" i="1"/>
  <c r="Q3838" i="1"/>
  <c r="Q1621" i="1"/>
  <c r="Q3832" i="1"/>
  <c r="Q2460" i="1"/>
  <c r="Q3755" i="1"/>
  <c r="Q2003" i="1"/>
  <c r="Q3274" i="1"/>
  <c r="Q3603" i="1"/>
  <c r="Q3767" i="1"/>
  <c r="Q3238" i="1"/>
  <c r="Q3229" i="1"/>
  <c r="Q3474" i="1"/>
  <c r="Q3607" i="1"/>
  <c r="Q3339" i="1"/>
  <c r="Q3656" i="1"/>
  <c r="Q3562" i="1"/>
  <c r="Q2016" i="1"/>
  <c r="Q3267" i="1"/>
  <c r="Q2967" i="1"/>
  <c r="Q2938" i="1"/>
  <c r="Q2197" i="1"/>
  <c r="Q2053" i="1"/>
  <c r="Q2235" i="1"/>
  <c r="Q3323" i="1"/>
  <c r="Q2089" i="1"/>
  <c r="Q1974" i="1"/>
  <c r="Q3239" i="1"/>
  <c r="Q3706" i="1"/>
  <c r="Q1930" i="1"/>
  <c r="Q1754" i="1"/>
  <c r="Q2469" i="1"/>
  <c r="Q3569" i="1"/>
  <c r="Q2260" i="1"/>
  <c r="Q2977" i="1"/>
  <c r="Q2715" i="1"/>
  <c r="Q1839" i="1"/>
  <c r="Q2669" i="1"/>
  <c r="Q2246" i="1"/>
  <c r="Q2306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185" i="1"/>
  <c r="Q1899" i="1"/>
  <c r="Q2203" i="1"/>
  <c r="Q1680" i="1"/>
  <c r="Q2035" i="1"/>
  <c r="Q3526" i="1"/>
  <c r="Q1617" i="1"/>
  <c r="Q3442" i="1"/>
  <c r="Q2231" i="1"/>
  <c r="Q1957" i="1"/>
  <c r="Q2476" i="1"/>
  <c r="Q1529" i="1"/>
  <c r="Q3288" i="1"/>
  <c r="Q1745" i="1"/>
  <c r="Q2267" i="1"/>
  <c r="Q1946" i="1"/>
  <c r="Q2488" i="1"/>
  <c r="Q2208" i="1"/>
  <c r="Q2470" i="1"/>
  <c r="Q1965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304" i="1"/>
  <c r="Q1933" i="1"/>
  <c r="Q1894" i="1"/>
  <c r="Q3167" i="1"/>
  <c r="Q3774" i="1"/>
  <c r="Q3177" i="1"/>
  <c r="Q2223" i="1"/>
  <c r="Q3015" i="1"/>
  <c r="Q2083" i="1"/>
  <c r="Q2737" i="1"/>
  <c r="Q1533" i="1"/>
  <c r="Q3440" i="1"/>
  <c r="Q3001" i="1"/>
  <c r="Q3439" i="1"/>
  <c r="Q2733" i="1"/>
  <c r="Q3174" i="1"/>
  <c r="Q2562" i="1"/>
  <c r="Q2316" i="1"/>
  <c r="Q2305" i="1"/>
  <c r="Q1961" i="1"/>
  <c r="Q3283" i="1"/>
  <c r="Q2612" i="1"/>
  <c r="Q2995" i="1"/>
  <c r="Q2228" i="1"/>
  <c r="Q2806" i="1"/>
  <c r="Q3537" i="1"/>
  <c r="Q2486" i="1"/>
  <c r="Q3705" i="1"/>
  <c r="Q2290" i="1"/>
  <c r="Q2239" i="1"/>
  <c r="Q1534" i="1"/>
  <c r="Q3363" i="1"/>
  <c r="Q2924" i="1"/>
  <c r="Q2663" i="1"/>
  <c r="Q2801" i="1"/>
  <c r="Q2930" i="1"/>
  <c r="Q1977" i="1"/>
  <c r="Q2708" i="1"/>
  <c r="Q2809" i="1"/>
  <c r="Q2026" i="1"/>
  <c r="Q2103" i="1"/>
  <c r="Q3468" i="1"/>
  <c r="Q2833" i="1"/>
  <c r="Q1668" i="1"/>
  <c r="Q1665" i="1"/>
  <c r="Q1628" i="1"/>
  <c r="Q3301" i="1"/>
  <c r="Q2784" i="1"/>
  <c r="Q2794" i="1"/>
  <c r="Q3574" i="1"/>
  <c r="Q2215" i="1"/>
  <c r="Q2294" i="1"/>
  <c r="Q3522" i="1"/>
  <c r="Q1752" i="1"/>
  <c r="Q1765" i="1"/>
  <c r="Q3534" i="1"/>
  <c r="Q2050" i="1"/>
  <c r="Q2487" i="1"/>
  <c r="Q2237" i="1"/>
  <c r="Q2220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268" i="1"/>
  <c r="Q1477" i="1"/>
  <c r="Q3602" i="1"/>
  <c r="Q1363" i="1"/>
  <c r="Q1478" i="1"/>
  <c r="Q840" i="1"/>
  <c r="Q3604" i="1"/>
  <c r="Q2265" i="1"/>
  <c r="Q1192" i="1"/>
  <c r="Q1958" i="1"/>
  <c r="Q1022" i="1"/>
  <c r="Q2466" i="1"/>
  <c r="Q3224" i="1"/>
  <c r="Q2821" i="1"/>
  <c r="Q3365" i="1"/>
  <c r="Q3772" i="1"/>
  <c r="Q2823" i="1"/>
  <c r="Q2098" i="1"/>
  <c r="Q3718" i="1"/>
  <c r="Q1259" i="1"/>
  <c r="Q3657" i="1"/>
  <c r="Q3307" i="1"/>
  <c r="Q3396" i="1"/>
  <c r="Q2079" i="1"/>
  <c r="Q3002" i="1"/>
  <c r="Q3272" i="1"/>
  <c r="Q3611" i="1"/>
  <c r="Q3187" i="1"/>
  <c r="Q1213" i="1"/>
  <c r="Q1630" i="1"/>
  <c r="Q1840" i="1"/>
  <c r="Q3593" i="1"/>
  <c r="Q3477" i="1"/>
  <c r="Q1194" i="1"/>
  <c r="Q2023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3184" i="1"/>
  <c r="Q3024" i="1"/>
  <c r="Q3264" i="1"/>
  <c r="Q2983" i="1"/>
  <c r="Q2448" i="1"/>
  <c r="Q3176" i="1"/>
  <c r="Q2963" i="1"/>
  <c r="Q2842" i="1"/>
  <c r="Q1279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485" i="1"/>
  <c r="Q2230" i="1"/>
  <c r="Q2194" i="1"/>
  <c r="Q3621" i="1"/>
  <c r="Q3618" i="1"/>
  <c r="Q2252" i="1"/>
  <c r="Q3594" i="1"/>
  <c r="Q1393" i="1"/>
  <c r="Q3437" i="1"/>
  <c r="Q2934" i="1"/>
  <c r="Q3494" i="1"/>
  <c r="Q2493" i="1"/>
  <c r="Q2113" i="1"/>
  <c r="Q3166" i="1"/>
  <c r="Q2548" i="1"/>
  <c r="Q3660" i="1"/>
  <c r="Q729" i="1"/>
  <c r="Q3702" i="1"/>
  <c r="Q3695" i="1"/>
  <c r="Q2524" i="1"/>
  <c r="Q2996" i="1"/>
  <c r="Q3023" i="1"/>
  <c r="Q3033" i="1"/>
  <c r="Q2030" i="1"/>
  <c r="Q2929" i="1"/>
  <c r="Q3372" i="1"/>
  <c r="Q1506" i="1"/>
  <c r="Q728" i="1"/>
  <c r="Q2183" i="1"/>
  <c r="Q3717" i="1"/>
  <c r="Q3542" i="1"/>
  <c r="Q532" i="1"/>
  <c r="Q3819" i="1"/>
  <c r="Q2800" i="1"/>
  <c r="Q1482" i="1"/>
  <c r="Q3471" i="1"/>
  <c r="Q381" i="1"/>
  <c r="Q1367" i="1"/>
  <c r="Q2043" i="1"/>
  <c r="Q736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256" i="1"/>
  <c r="Q284" i="1"/>
  <c r="Q2463" i="1"/>
  <c r="Q1520" i="1"/>
  <c r="Q788" i="1"/>
  <c r="Q402" i="1"/>
  <c r="Q2539" i="1"/>
  <c r="Q653" i="1"/>
  <c r="Q3823" i="1"/>
  <c r="Q351" i="1"/>
  <c r="Q2971" i="1"/>
  <c r="Q1193" i="1"/>
  <c r="Q3598" i="1"/>
  <c r="Q359" i="1"/>
  <c r="Q1270" i="1"/>
  <c r="Q2238" i="1"/>
  <c r="Q525" i="1"/>
  <c r="Q54" i="1"/>
  <c r="Q1266" i="1"/>
  <c r="Q1254" i="1"/>
  <c r="Q270" i="1"/>
  <c r="Q2180" i="1"/>
  <c r="Q820" i="1"/>
  <c r="Q114" i="1"/>
  <c r="Q1249" i="1"/>
  <c r="Q2096" i="1"/>
  <c r="Q10" i="1"/>
  <c r="Q827" i="1"/>
  <c r="Q651" i="1"/>
  <c r="Q2923" i="1"/>
  <c r="Q2444" i="1"/>
  <c r="Q343" i="1"/>
  <c r="Q2933" i="1"/>
  <c r="Q1283" i="1"/>
  <c r="Q2111" i="1"/>
  <c r="Q417" i="1"/>
  <c r="Q2120" i="1"/>
  <c r="Q2068" i="1"/>
  <c r="Q3382" i="1"/>
  <c r="Q3016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415" i="1"/>
  <c r="Q791" i="1"/>
  <c r="Q2218" i="1"/>
  <c r="Q246" i="1"/>
  <c r="Q851" i="1"/>
  <c r="Q409" i="1"/>
  <c r="Q395" i="1"/>
  <c r="Q860" i="1"/>
  <c r="Q399" i="1"/>
  <c r="Q59" i="1"/>
  <c r="Q397" i="1"/>
  <c r="Q1037" i="1"/>
  <c r="Q286" i="1"/>
  <c r="Q401" i="1"/>
  <c r="Q374" i="1"/>
  <c r="Q274" i="1"/>
  <c r="Q265" i="1"/>
  <c r="Q355" i="1"/>
  <c r="Q119" i="1"/>
  <c r="Q382" i="1"/>
  <c r="Q2969" i="1"/>
  <c r="Q650" i="1"/>
  <c r="Q806" i="1"/>
  <c r="Q541" i="1"/>
  <c r="Q2037" i="1"/>
  <c r="Q25" i="1"/>
  <c r="Q41" i="1"/>
  <c r="Q757" i="1"/>
  <c r="Q35" i="1"/>
  <c r="Q310" i="1"/>
  <c r="Q396" i="1"/>
  <c r="Q63" i="1"/>
  <c r="Q746" i="1"/>
  <c r="Q400" i="1"/>
  <c r="Q1036" i="1"/>
  <c r="Q732" i="1"/>
  <c r="Q2994" i="1"/>
  <c r="Q856" i="1"/>
  <c r="Q642" i="1"/>
  <c r="Q269" i="1"/>
  <c r="Q3716" i="1"/>
  <c r="Q3292" i="1"/>
  <c r="Q3441" i="1"/>
  <c r="Q3319" i="1"/>
  <c r="Q3814" i="1"/>
  <c r="Q3367" i="1"/>
  <c r="Q3824" i="1"/>
  <c r="Q3766" i="1"/>
  <c r="Q3232" i="1"/>
  <c r="Q3836" i="1"/>
  <c r="Q2028" i="1"/>
  <c r="Q2092" i="1"/>
  <c r="Q3587" i="1"/>
  <c r="Q3654" i="1"/>
  <c r="Q3671" i="1"/>
  <c r="Q2989" i="1"/>
  <c r="Q3426" i="1"/>
  <c r="Q1883" i="1"/>
  <c r="Q2280" i="1"/>
  <c r="Q2805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3624" i="1"/>
  <c r="Q3704" i="1"/>
  <c r="Q1654" i="1"/>
  <c r="Q1643" i="1"/>
  <c r="Q1391" i="1"/>
  <c r="Q1608" i="1"/>
  <c r="Q2046" i="1"/>
  <c r="Q1605" i="1"/>
  <c r="Q2207" i="1"/>
  <c r="Q1886" i="1"/>
  <c r="Q3223" i="1"/>
  <c r="Q1748" i="1"/>
  <c r="Q2613" i="1"/>
  <c r="Q1895" i="1"/>
  <c r="Q2328" i="1"/>
  <c r="Q2327" i="1"/>
  <c r="Q2326" i="1"/>
  <c r="Q2325" i="1"/>
  <c r="Q2324" i="1"/>
  <c r="Q2323" i="1"/>
  <c r="Q1465" i="1"/>
  <c r="Q1353" i="1"/>
  <c r="Q4" i="1"/>
  <c r="Q11" i="1"/>
  <c r="Q6" i="1"/>
  <c r="Q386" i="1"/>
  <c r="Q410" i="1"/>
  <c r="Q383" i="1"/>
  <c r="Q1470" i="1"/>
  <c r="Q1511" i="1"/>
  <c r="Q847" i="1"/>
  <c r="Q831" i="1"/>
  <c r="Q1928" i="1"/>
  <c r="Q387" i="1"/>
  <c r="Q344" i="1"/>
  <c r="Q1857" i="1"/>
  <c r="Q51" i="1"/>
  <c r="Q293" i="1"/>
  <c r="Q1360" i="1"/>
  <c r="Q1206" i="1"/>
  <c r="Q530" i="1"/>
  <c r="Q67" i="1"/>
  <c r="Q1463" i="1"/>
  <c r="Q342" i="1"/>
  <c r="Q327" i="1"/>
  <c r="Q810" i="1"/>
  <c r="Q808" i="1"/>
  <c r="Q737" i="1"/>
  <c r="Q367" i="1"/>
  <c r="Q371" i="1"/>
  <c r="Q5" i="1"/>
  <c r="Q1298" i="1"/>
  <c r="Q523" i="1"/>
  <c r="Q1660" i="1"/>
  <c r="Q1260" i="1"/>
  <c r="Q420" i="1"/>
  <c r="Q71" i="1"/>
  <c r="Q363" i="1"/>
  <c r="Q3188" i="1"/>
  <c r="Q107" i="1"/>
  <c r="Q2981" i="1"/>
  <c r="Q2225" i="1"/>
  <c r="Q3231" i="1"/>
  <c r="Q332" i="1"/>
  <c r="Q1366" i="1"/>
  <c r="Q2169" i="1"/>
  <c r="Q1387" i="1"/>
  <c r="Q3839" i="1"/>
  <c r="Q3178" i="1"/>
  <c r="Q3687" i="1"/>
  <c r="Q3757" i="1"/>
  <c r="Q3834" i="1"/>
  <c r="Q3833" i="1"/>
  <c r="Q2170" i="1"/>
  <c r="Q3407" i="1"/>
  <c r="Q3696" i="1"/>
  <c r="Q3444" i="1"/>
  <c r="Q2209" i="1"/>
  <c r="Q2059" i="1"/>
  <c r="Q3811" i="1"/>
  <c r="Q1464" i="1"/>
  <c r="Q3713" i="1"/>
  <c r="Q2606" i="1"/>
  <c r="Q3464" i="1"/>
  <c r="Q3684" i="1"/>
  <c r="Q3404" i="1"/>
  <c r="Q3779" i="1"/>
  <c r="Q3157" i="1"/>
  <c r="Q3560" i="1"/>
  <c r="Q1900" i="1"/>
  <c r="Q3680" i="1"/>
  <c r="Q855" i="1"/>
  <c r="Q3691" i="1"/>
  <c r="Q2830" i="1"/>
  <c r="Q2942" i="1"/>
  <c r="Q1384" i="1"/>
  <c r="Q3629" i="1"/>
  <c r="Q3842" i="1"/>
  <c r="Q1297" i="1"/>
  <c r="Q3818" i="1"/>
  <c r="Q3368" i="1"/>
  <c r="Q1300" i="1"/>
  <c r="Q3829" i="1"/>
  <c r="Q2041" i="1"/>
  <c r="Q3251" i="1"/>
  <c r="Q2307" i="1"/>
  <c r="Q3724" i="1"/>
  <c r="Q3219" i="1"/>
  <c r="Q1746" i="1"/>
  <c r="Q1209" i="1"/>
  <c r="Q1480" i="1"/>
  <c r="Q1255" i="1"/>
  <c r="Q2834" i="1"/>
  <c r="Q1295" i="1"/>
  <c r="Q3268" i="1"/>
  <c r="Q1959" i="1"/>
  <c r="Q3626" i="1"/>
  <c r="Q2641" i="1"/>
  <c r="Q315" i="1"/>
  <c r="Q3366" i="1"/>
  <c r="Q1224" i="1"/>
  <c r="Q2838" i="1"/>
  <c r="Q722" i="1"/>
  <c r="Q3162" i="1"/>
  <c r="Q2816" i="1"/>
  <c r="Q347" i="1"/>
  <c r="Q1378" i="1"/>
  <c r="Q2495" i="1"/>
  <c r="Q1286" i="1"/>
  <c r="Q1472" i="1"/>
  <c r="Q346" i="1"/>
  <c r="Q1510" i="1"/>
  <c r="Q341" i="1"/>
  <c r="Q1296" i="1"/>
  <c r="Q379" i="1"/>
  <c r="Q405" i="1"/>
  <c r="Q834" i="1"/>
  <c r="Q2988" i="1"/>
  <c r="Q752" i="1"/>
  <c r="Q813" i="1"/>
  <c r="Q2718" i="1"/>
  <c r="Q3008" i="1"/>
  <c r="Q3151" i="1"/>
  <c r="Q2244" i="1"/>
  <c r="Q3674" i="1"/>
  <c r="Q2820" i="1"/>
  <c r="Q3325" i="1"/>
  <c r="Q3667" i="1"/>
  <c r="Q3700" i="1"/>
  <c r="Q3821" i="1"/>
  <c r="Q3304" i="1"/>
  <c r="Q3403" i="1"/>
  <c r="Q3615" i="1"/>
  <c r="Q2319" i="1"/>
  <c r="Q3567" i="1"/>
  <c r="Q841" i="1"/>
  <c r="Q3262" i="1"/>
  <c r="Q3770" i="1"/>
  <c r="Q1971" i="1"/>
  <c r="Q3828" i="1"/>
  <c r="Q3032" i="1"/>
  <c r="Q2335" i="1"/>
  <c r="Q3754" i="1"/>
  <c r="Q3453" i="1"/>
  <c r="Q2467" i="1"/>
  <c r="Q3544" i="1"/>
  <c r="Q3395" i="1"/>
  <c r="Q1261" i="1"/>
  <c r="Q2446" i="1"/>
  <c r="Q2618" i="1"/>
  <c r="Q2822" i="1"/>
  <c r="Q3841" i="1"/>
  <c r="Q3771" i="1"/>
  <c r="Q738" i="1"/>
  <c r="Q2076" i="1"/>
  <c r="Q3345" i="1"/>
  <c r="Q3481" i="1"/>
  <c r="Q2498" i="1"/>
  <c r="Q1762" i="1"/>
  <c r="Q2987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1352" i="1"/>
  <c r="Q649" i="1"/>
  <c r="Q242" i="1"/>
  <c r="Q3043" i="1"/>
  <c r="Q727" i="1"/>
  <c r="Q64" i="1"/>
  <c r="Q45" i="1"/>
  <c r="Q1954" i="1"/>
  <c r="Q1030" i="1"/>
  <c r="Q116" i="1"/>
  <c r="Q1535" i="1"/>
  <c r="Q2711" i="1"/>
  <c r="Q725" i="1"/>
  <c r="Q2078" i="1"/>
  <c r="Q809" i="1"/>
  <c r="Q2110" i="1"/>
  <c r="Q1195" i="1"/>
  <c r="Q754" i="1"/>
  <c r="Q92" i="1"/>
  <c r="Q308" i="1"/>
  <c r="Q531" i="1"/>
  <c r="Q2740" i="1"/>
  <c r="Q340" i="1"/>
  <c r="Q282" i="1"/>
  <c r="Q755" i="1"/>
  <c r="Q257" i="1"/>
  <c r="Q333" i="1"/>
  <c r="Q783" i="1"/>
  <c r="Q260" i="1"/>
  <c r="Q61" i="1"/>
  <c r="Q821" i="1"/>
  <c r="Q1225" i="1"/>
  <c r="Q40" i="1"/>
  <c r="Q262" i="1"/>
  <c r="Q296" i="1"/>
  <c r="Q534" i="1"/>
  <c r="Q1509" i="1"/>
  <c r="Q408" i="1"/>
  <c r="Q280" i="1"/>
  <c r="Q385" i="1"/>
  <c r="Q3042" i="1"/>
  <c r="Q2636" i="1"/>
  <c r="Q3703" i="1"/>
  <c r="Q2484" i="1"/>
  <c r="Q1681" i="1"/>
  <c r="Q1222" i="1"/>
  <c r="Q3400" i="1"/>
  <c r="Q2450" i="1"/>
  <c r="Q3402" i="1"/>
  <c r="Q3579" i="1"/>
  <c r="Q3485" i="1"/>
  <c r="Q3236" i="1"/>
  <c r="Q3616" i="1"/>
  <c r="Q2525" i="1"/>
  <c r="Q1898" i="1"/>
  <c r="Q1358" i="1"/>
  <c r="Q1191" i="1"/>
  <c r="Q3408" i="1"/>
  <c r="Q3317" i="1"/>
  <c r="Q3720" i="1"/>
  <c r="Q1637" i="1"/>
  <c r="Q3246" i="1"/>
  <c r="Q2233" i="1"/>
  <c r="Q3278" i="1"/>
  <c r="Q1023" i="1"/>
  <c r="Q2101" i="1"/>
  <c r="Q1508" i="1"/>
  <c r="Q3164" i="1"/>
  <c r="Q3256" i="1"/>
  <c r="Q1359" i="1"/>
  <c r="Q2523" i="1"/>
  <c r="Q1301" i="1"/>
  <c r="Q1189" i="1"/>
  <c r="Q2445" i="1"/>
  <c r="Q1188" i="1"/>
  <c r="Q526" i="1"/>
  <c r="Q2609" i="1"/>
  <c r="Q3663" i="1"/>
  <c r="Q3221" i="1"/>
  <c r="Q3655" i="1"/>
  <c r="Q1303" i="1"/>
  <c r="Q3673" i="1"/>
  <c r="Q1210" i="1"/>
  <c r="Q1302" i="1"/>
  <c r="Q1515" i="1"/>
  <c r="Q3171" i="1"/>
  <c r="Q2338" i="1"/>
  <c r="Q1481" i="1"/>
  <c r="Q3694" i="1"/>
  <c r="Q2177" i="1"/>
  <c r="Q785" i="1"/>
  <c r="Q1902" i="1"/>
  <c r="Q15" i="1"/>
  <c r="Q2272" i="1"/>
  <c r="Q1467" i="1"/>
  <c r="Q2560" i="1"/>
  <c r="Q646" i="1"/>
  <c r="Q2603" i="1"/>
  <c r="Q3454" i="1"/>
  <c r="Q1939" i="1"/>
  <c r="Q1513" i="1"/>
  <c r="Q3583" i="1"/>
  <c r="Q2824" i="1"/>
  <c r="Q350" i="1"/>
  <c r="Q836" i="1"/>
  <c r="Q263" i="1"/>
  <c r="Q846" i="1"/>
  <c r="Q3451" i="1"/>
  <c r="Q2205" i="1"/>
  <c r="Q3241" i="1"/>
  <c r="Q3554" i="1"/>
  <c r="Q3664" i="1"/>
  <c r="Q258" i="1"/>
  <c r="Q34" i="1"/>
  <c r="Q2088" i="1"/>
  <c r="Q1277" i="1"/>
  <c r="Q1674" i="1"/>
  <c r="Q33" i="1"/>
  <c r="Q3758" i="1"/>
  <c r="Q2561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3318" i="1"/>
  <c r="Q3044" i="1"/>
  <c r="Q412" i="1"/>
  <c r="Q3170" i="1"/>
  <c r="Q1215" i="1"/>
  <c r="Q837" i="1"/>
  <c r="Q1219" i="1"/>
  <c r="Q3521" i="1"/>
  <c r="Q760" i="1"/>
  <c r="Q1293" i="1"/>
  <c r="Q845" i="1"/>
  <c r="Q3533" i="1"/>
  <c r="Q3679" i="1"/>
  <c r="Q1505" i="1"/>
  <c r="Q1859" i="1"/>
  <c r="Q313" i="1"/>
  <c r="Q3364" i="1"/>
  <c r="Q1944" i="1"/>
  <c r="Q1517" i="1"/>
  <c r="Q734" i="1"/>
  <c r="Q2166" i="1"/>
  <c r="Q1956" i="1"/>
  <c r="Q850" i="1"/>
  <c r="Q750" i="1"/>
  <c r="Q2318" i="1"/>
  <c r="Q394" i="1"/>
  <c r="Q3276" i="1"/>
  <c r="Q337" i="1"/>
  <c r="Q1273" i="1"/>
  <c r="Q3652" i="1"/>
  <c r="Q80" i="1"/>
  <c r="Q1672" i="1"/>
  <c r="Q3411" i="1"/>
  <c r="Q7" i="1"/>
  <c r="Q1402" i="1"/>
  <c r="Q2668" i="1"/>
  <c r="Q1504" i="1"/>
  <c r="Q3517" i="1"/>
  <c r="Q91" i="1"/>
  <c r="Q1518" i="1"/>
  <c r="Q101" i="1"/>
  <c r="Q839" i="1"/>
  <c r="Q1211" i="1"/>
  <c r="Q419" i="1"/>
  <c r="Q294" i="1"/>
  <c r="Q1614" i="1"/>
  <c r="Q300" i="1"/>
  <c r="Q1970" i="1"/>
  <c r="Q317" i="1"/>
  <c r="Q411" i="1"/>
  <c r="Q1201" i="1"/>
  <c r="Q106" i="1"/>
  <c r="Q1035" i="1"/>
  <c r="Q349" i="1"/>
  <c r="Q44" i="1"/>
  <c r="Q1278" i="1"/>
  <c r="Q1370" i="1"/>
  <c r="Q266" i="1"/>
  <c r="Q1350" i="1"/>
  <c r="Q529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742" i="1"/>
  <c r="Q2300" i="1"/>
  <c r="Q3247" i="1"/>
  <c r="Q1398" i="1"/>
  <c r="Q364" i="1"/>
  <c r="Q3013" i="1"/>
  <c r="Q319" i="1"/>
  <c r="Q84" i="1"/>
  <c r="Q102" i="1"/>
  <c r="Q31" i="1"/>
  <c r="Q795" i="1"/>
  <c r="Q822" i="1"/>
  <c r="Q24" i="1"/>
  <c r="Q3211" i="1"/>
  <c r="Q2058" i="1"/>
  <c r="Q644" i="1"/>
  <c r="Q761" i="1"/>
  <c r="Q362" i="1"/>
  <c r="Q524" i="1"/>
  <c r="Q2262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380" i="1"/>
  <c r="Q267" i="1"/>
  <c r="Q285" i="1"/>
  <c r="Q1947" i="1"/>
  <c r="Q1825" i="1"/>
  <c r="Q1357" i="1"/>
  <c r="Q1190" i="1"/>
  <c r="Q749" i="1"/>
  <c r="Q2443" i="1"/>
  <c r="Q1838" i="1"/>
  <c r="Q1675" i="1"/>
  <c r="Q745" i="1"/>
  <c r="Q111" i="1"/>
  <c r="Q2465" i="1"/>
  <c r="Q794" i="1"/>
  <c r="Q3493" i="1"/>
  <c r="Q99" i="1"/>
  <c r="Q66" i="1"/>
  <c r="Q2240" i="1"/>
  <c r="Q1522" i="1"/>
  <c r="Q1186" i="1"/>
  <c r="Q3596" i="1"/>
  <c r="Q273" i="1"/>
  <c r="Q324" i="1"/>
  <c r="Q830" i="1"/>
  <c r="Q3333" i="1"/>
  <c r="Q2190" i="1"/>
  <c r="Q825" i="1"/>
  <c r="Q70" i="1"/>
  <c r="Q404" i="1"/>
  <c r="Q1389" i="1"/>
  <c r="Q55" i="1"/>
  <c r="Q1512" i="1"/>
  <c r="Q62" i="1"/>
  <c r="Q1382" i="1"/>
  <c r="Q1218" i="1"/>
  <c r="Q1371" i="1"/>
  <c r="Q748" i="1"/>
  <c r="Q1374" i="1"/>
  <c r="Q325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3619" i="1"/>
  <c r="Q3295" i="1"/>
  <c r="Q2925" i="1"/>
  <c r="Q3290" i="1"/>
  <c r="Q2321" i="1"/>
  <c r="Q3465" i="1"/>
  <c r="Q3761" i="1"/>
  <c r="Q3555" i="1"/>
  <c r="Q2998" i="1"/>
  <c r="Q2317" i="1"/>
  <c r="Q3314" i="1"/>
  <c r="Q3606" i="1"/>
  <c r="Q2281" i="1"/>
  <c r="Q3373" i="1"/>
  <c r="Q3788" i="1"/>
  <c r="Q2939" i="1"/>
  <c r="Q3149" i="1"/>
  <c r="Q3670" i="1"/>
  <c r="Q3698" i="1"/>
  <c r="Q2234" i="1"/>
  <c r="Q3571" i="1"/>
  <c r="Q3725" i="1"/>
  <c r="Q2532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78" i="1"/>
  <c r="Q244" i="1"/>
  <c r="Q1386" i="1"/>
  <c r="Q3300" i="1"/>
  <c r="Q358" i="1"/>
  <c r="Q277" i="1"/>
  <c r="Q3551" i="1"/>
  <c r="Q2255" i="1"/>
  <c r="Q407" i="1"/>
  <c r="Q3525" i="1"/>
  <c r="Q26" i="1"/>
  <c r="Q3389" i="1"/>
  <c r="Q291" i="1"/>
  <c r="Q1399" i="1"/>
  <c r="Q853" i="1"/>
  <c r="Q65" i="1"/>
  <c r="Q334" i="1"/>
  <c r="Q2204" i="1"/>
  <c r="Q292" i="1"/>
  <c r="Q3240" i="1"/>
  <c r="Q3379" i="1"/>
  <c r="Q1354" i="1"/>
  <c r="Q789" i="1"/>
  <c r="Q398" i="1"/>
  <c r="Q792" i="1"/>
  <c r="Q360" i="1"/>
  <c r="Q370" i="1"/>
  <c r="Q82" i="1"/>
  <c r="Q1299" i="1"/>
  <c r="Q81" i="1"/>
  <c r="Q1271" i="1"/>
  <c r="Q1514" i="1"/>
  <c r="Q76" i="1"/>
  <c r="Q413" i="1"/>
  <c r="Q1855" i="1"/>
  <c r="Q1268" i="1"/>
  <c r="Q747" i="1"/>
  <c r="Q733" i="1"/>
  <c r="Q108" i="1"/>
  <c r="Q2122" i="1"/>
  <c r="Q38" i="1"/>
  <c r="Q338" i="1"/>
  <c r="Q817" i="1"/>
  <c r="Q8" i="1"/>
  <c r="Q97" i="1"/>
  <c r="Q3456" i="1"/>
  <c r="Q96" i="1"/>
  <c r="Q312" i="1"/>
  <c r="Q253" i="1"/>
  <c r="Q744" i="1"/>
  <c r="Q335" i="1"/>
  <c r="Q1376" i="1"/>
  <c r="Q1616" i="1"/>
  <c r="Q782" i="1"/>
  <c r="Q1346" i="1"/>
  <c r="Q726" i="1"/>
  <c r="Q800" i="1"/>
  <c r="Q1246" i="1"/>
  <c r="Q2106" i="1"/>
  <c r="Q384" i="1"/>
  <c r="Q844" i="1"/>
  <c r="Q1962" i="1"/>
  <c r="Q824" i="1"/>
  <c r="Q1282" i="1"/>
  <c r="Q758" i="1"/>
  <c r="Q290" i="1"/>
  <c r="Q1664" i="1"/>
  <c r="Q538" i="1"/>
  <c r="Q801" i="1"/>
  <c r="Q1204" i="1"/>
  <c r="Q796" i="1"/>
  <c r="Q276" i="1"/>
  <c r="Q1361" i="1"/>
  <c r="Q416" i="1"/>
  <c r="Q58" i="1"/>
  <c r="Q252" i="1"/>
  <c r="Q339" i="1"/>
  <c r="Q304" i="1"/>
  <c r="Q272" i="1"/>
  <c r="Q89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2084" i="1"/>
  <c r="Q3721" i="1"/>
  <c r="Q2182" i="1"/>
  <c r="Q3524" i="1"/>
  <c r="Q2931" i="1"/>
  <c r="Q3424" i="1"/>
  <c r="Q2941" i="1"/>
  <c r="Q3349" i="1"/>
  <c r="Q3275" i="1"/>
  <c r="Q2091" i="1"/>
  <c r="Q3026" i="1"/>
  <c r="Q2279" i="1"/>
  <c r="Q3764" i="1"/>
  <c r="Q3837" i="1"/>
  <c r="Q3234" i="1"/>
  <c r="Q3553" i="1"/>
  <c r="Q3784" i="1"/>
  <c r="Q2168" i="1"/>
  <c r="Q2025" i="1"/>
  <c r="Q3433" i="1"/>
  <c r="Q2115" i="1"/>
  <c r="Q1636" i="1"/>
  <c r="Q1538" i="1"/>
  <c r="Q2104" i="1"/>
  <c r="Q3599" i="1"/>
  <c r="Q3298" i="1"/>
  <c r="Q2980" i="1"/>
  <c r="Q1744" i="1"/>
  <c r="Q3769" i="1"/>
  <c r="Q3156" i="1"/>
  <c r="Q1758" i="1"/>
  <c r="Q3777" i="1"/>
  <c r="Q1642" i="1"/>
  <c r="Q19" i="1"/>
  <c r="Q1764" i="1"/>
  <c r="Q3297" i="1"/>
  <c r="Q1611" i="1"/>
  <c r="Q3585" i="1"/>
  <c r="Q3327" i="1"/>
  <c r="Q2717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250" i="1"/>
  <c r="Q1530" i="1"/>
  <c r="Q1197" i="1"/>
  <c r="Q288" i="1"/>
  <c r="Q264" i="1"/>
  <c r="Q2119" i="1"/>
  <c r="Q1262" i="1"/>
  <c r="Q336" i="1"/>
  <c r="Q1276" i="1"/>
  <c r="Q2334" i="1"/>
  <c r="Q805" i="1"/>
  <c r="Q818" i="1"/>
  <c r="Q94" i="1"/>
  <c r="Q328" i="1"/>
  <c r="Q3235" i="1"/>
  <c r="Q348" i="1"/>
  <c r="Q819" i="1"/>
  <c r="Q849" i="1"/>
  <c r="Q858" i="1"/>
  <c r="Q2024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223" i="1"/>
  <c r="Q2313" i="1"/>
  <c r="Q1198" i="1"/>
  <c r="Q3447" i="1"/>
  <c r="Q2008" i="1"/>
  <c r="Q3497" i="1"/>
  <c r="Q3622" i="1"/>
  <c r="Q2221" i="1"/>
  <c r="Q3750" i="1"/>
  <c r="Q3778" i="1"/>
  <c r="Q3527" i="1"/>
  <c r="Q3282" i="1"/>
  <c r="Q2811" i="1"/>
  <c r="Q2453" i="1"/>
  <c r="Q3545" i="1"/>
  <c r="Q3617" i="1"/>
  <c r="Q2545" i="1"/>
  <c r="Q2798" i="1"/>
  <c r="Q3341" i="1"/>
  <c r="Q2712" i="1"/>
  <c r="Q3722" i="1"/>
  <c r="Q1034" i="1"/>
  <c r="Q3715" i="1"/>
  <c r="Q2617" i="1"/>
  <c r="Q2553" i="1"/>
  <c r="Q3550" i="1"/>
  <c r="Q3775" i="1"/>
  <c r="Q3681" i="1"/>
  <c r="Q3751" i="1"/>
  <c r="Q3321" i="1"/>
  <c r="Q3719" i="1"/>
  <c r="Q527" i="1"/>
  <c r="Q2479" i="1"/>
  <c r="Q1285" i="1"/>
  <c r="Q1469" i="1"/>
  <c r="Q2626" i="1"/>
  <c r="Q3050" i="1"/>
  <c r="Q2057" i="1"/>
  <c r="Q2273" i="1"/>
  <c r="Q2109" i="1"/>
  <c r="Q3279" i="1"/>
  <c r="Q1251" i="1"/>
  <c r="Q1634" i="1"/>
  <c r="Q643" i="1"/>
  <c r="Q100" i="1"/>
  <c r="Q109" i="1"/>
  <c r="Q829" i="1"/>
  <c r="Q1212" i="1"/>
  <c r="Q786" i="1"/>
  <c r="Q3455" i="1"/>
  <c r="Q832" i="1"/>
  <c r="Q2828" i="1"/>
  <c r="Q3270" i="1"/>
  <c r="Q3227" i="1"/>
  <c r="Q3179" i="1"/>
  <c r="Q2163" i="1"/>
  <c r="Q2257" i="1"/>
  <c r="Q1207" i="1"/>
  <c r="Q1670" i="1"/>
  <c r="Q3490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3546" i="1"/>
  <c r="Q3672" i="1"/>
  <c r="Q2817" i="1"/>
  <c r="Q3422" i="1"/>
  <c r="Q2730" i="1"/>
  <c r="Q3377" i="1"/>
  <c r="Q3388" i="1"/>
  <c r="Q3316" i="1"/>
  <c r="Q2796" i="1"/>
  <c r="Q3029" i="1"/>
  <c r="Q3153" i="1"/>
  <c r="Q3004" i="1"/>
  <c r="Q2311" i="1"/>
  <c r="Q2449" i="1"/>
  <c r="Q3723" i="1"/>
  <c r="Q3538" i="1"/>
  <c r="Q2492" i="1"/>
  <c r="Q2254" i="1"/>
  <c r="Q2709" i="1"/>
  <c r="Q3729" i="1"/>
  <c r="Q843" i="1"/>
  <c r="Q1348" i="1"/>
  <c r="Q1248" i="1"/>
  <c r="Q53" i="1"/>
  <c r="Q1400" i="1"/>
  <c r="Q1641" i="1"/>
  <c r="Q659" i="1"/>
  <c r="Q3" i="1"/>
  <c r="Q1247" i="1"/>
  <c r="Q656" i="1"/>
  <c r="Q1932" i="1"/>
  <c r="Q23" i="1"/>
  <c r="Q1294" i="1"/>
  <c r="Q330" i="1"/>
  <c r="Q3354" i="1"/>
  <c r="Q1265" i="1"/>
  <c r="Q1221" i="1"/>
  <c r="Q1369" i="1"/>
  <c r="Q46" i="1"/>
  <c r="Q1284" i="1"/>
  <c r="Q1404" i="1"/>
  <c r="Q1381" i="1"/>
  <c r="Q1375" i="1"/>
  <c r="Q1390" i="1"/>
  <c r="Q1604" i="1"/>
  <c r="Q1257" i="1"/>
  <c r="Q72" i="1"/>
  <c r="Q320" i="1"/>
  <c r="Q1305" i="1"/>
  <c r="Q50" i="1"/>
  <c r="Q1935" i="1"/>
  <c r="Q1281" i="1"/>
  <c r="Q254" i="1"/>
  <c r="Q1897" i="1"/>
  <c r="Q522" i="1"/>
  <c r="Q1606" i="1"/>
  <c r="Q1033" i="1"/>
  <c r="Q287" i="1"/>
  <c r="Q1615" i="1"/>
  <c r="Q102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3653" i="1"/>
  <c r="Q3334" i="1"/>
  <c r="Q3682" i="1"/>
  <c r="Q2927" i="1"/>
  <c r="Q3614" i="1"/>
  <c r="Q3030" i="1"/>
  <c r="Q3504" i="1"/>
  <c r="Q2991" i="1"/>
  <c r="Q1536" i="1"/>
  <c r="Q2489" i="1"/>
  <c r="Q3759" i="1"/>
  <c r="Q3183" i="1"/>
  <c r="Q3482" i="1"/>
  <c r="Q2556" i="1"/>
  <c r="Q3813" i="1"/>
  <c r="Q3320" i="1"/>
  <c r="Q3332" i="1"/>
  <c r="Q3826" i="1"/>
  <c r="Q2608" i="1"/>
  <c r="Q3158" i="1"/>
  <c r="Q2541" i="1"/>
  <c r="Q2639" i="1"/>
  <c r="Q3506" i="1"/>
  <c r="Q2457" i="1"/>
  <c r="Q2713" i="1"/>
  <c r="Q3225" i="1"/>
  <c r="Q3459" i="1"/>
  <c r="Q3215" i="1"/>
  <c r="Q3161" i="1"/>
  <c r="Q2330" i="1"/>
  <c r="Q3293" i="1"/>
  <c r="Q3776" i="1"/>
  <c r="Q3310" i="1"/>
  <c r="Q1931" i="1"/>
  <c r="Q3499" i="1"/>
  <c r="Q3727" i="1"/>
  <c r="Q2496" i="1"/>
  <c r="Q2536" i="1"/>
  <c r="Q2554" i="1"/>
  <c r="Q3768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3701" i="1"/>
  <c r="Q3308" i="1"/>
  <c r="Q2530" i="1"/>
  <c r="Q803" i="1"/>
  <c r="Q2211" i="1"/>
  <c r="Q3529" i="1"/>
  <c r="Q3690" i="1"/>
  <c r="Q3480" i="1"/>
  <c r="Q3213" i="1"/>
  <c r="Q3591" i="1"/>
  <c r="Q2266" i="1"/>
  <c r="Q3783" i="1"/>
  <c r="Q2032" i="1"/>
  <c r="Q3326" i="1"/>
  <c r="Q2274" i="1"/>
  <c r="Q3250" i="1"/>
  <c r="Q2625" i="1"/>
  <c r="Q2497" i="1"/>
  <c r="Q3021" i="1"/>
  <c r="Q2546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2550" i="1"/>
  <c r="Q2342" i="1"/>
  <c r="Q3048" i="1"/>
  <c r="Q3589" i="1"/>
  <c r="Q3513" i="1"/>
  <c r="Q3712" i="1"/>
  <c r="Q2227" i="1"/>
  <c r="Q3659" i="1"/>
  <c r="Q3491" i="1"/>
  <c r="Q3369" i="1"/>
  <c r="Q2278" i="1"/>
  <c r="Q2340" i="1"/>
  <c r="Q2722" i="1"/>
  <c r="Q1405" i="1"/>
  <c r="Q3565" i="1"/>
  <c r="Q2033" i="1"/>
  <c r="Q3707" i="1"/>
  <c r="Q1272" i="1"/>
  <c r="Q2055" i="1"/>
  <c r="Q3586" i="1"/>
  <c r="Q731" i="1"/>
  <c r="Q311" i="1"/>
  <c r="Q1507" i="1"/>
  <c r="Q1269" i="1"/>
  <c r="Q388" i="1"/>
  <c r="Q1208" i="1"/>
  <c r="Q1474" i="1"/>
  <c r="Q302" i="1"/>
  <c r="Q375" i="1"/>
  <c r="Q848" i="1"/>
  <c r="Q3461" i="1"/>
  <c r="Q528" i="1"/>
  <c r="Q326" i="1"/>
  <c r="Q357" i="1"/>
  <c r="Q753" i="1"/>
  <c r="Q18" i="1"/>
  <c r="Q2293" i="1"/>
  <c r="Q740" i="1"/>
  <c r="Q2464" i="1"/>
  <c r="Q1607" i="1"/>
  <c r="Q1368" i="1"/>
  <c r="Q658" i="1"/>
  <c r="Q323" i="1"/>
  <c r="Q857" i="1"/>
  <c r="Q2040" i="1"/>
  <c r="Q104" i="1"/>
  <c r="Q537" i="1"/>
  <c r="Q815" i="1"/>
  <c r="Q1217" i="1"/>
  <c r="Q661" i="1"/>
  <c r="Q1372" i="1"/>
  <c r="Q2121" i="1"/>
  <c r="Q3810" i="1"/>
  <c r="Q259" i="1"/>
  <c r="Q110" i="1"/>
  <c r="Q245" i="1"/>
  <c r="Q98" i="1"/>
  <c r="Q660" i="1"/>
  <c r="Q113" i="1"/>
  <c r="Q1945" i="1"/>
  <c r="Q376" i="1"/>
  <c r="Q1979" i="1"/>
  <c r="Q377" i="1"/>
  <c r="Q1263" i="1"/>
  <c r="Q352" i="1"/>
  <c r="Q250" i="1"/>
  <c r="Q1216" i="1"/>
  <c r="Q1290" i="1"/>
  <c r="Q1291" i="1"/>
  <c r="Q812" i="1"/>
  <c r="Q814" i="1"/>
  <c r="Q418" i="1"/>
  <c r="Q1287" i="1"/>
  <c r="Q365" i="1"/>
  <c r="Q826" i="1"/>
  <c r="Q1397" i="1"/>
  <c r="Q368" i="1"/>
  <c r="Q657" i="1"/>
  <c r="Q1203" i="1"/>
  <c r="Q87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1652" i="1"/>
  <c r="Q42" i="1"/>
  <c r="Q798" i="1"/>
  <c r="Q75" i="1"/>
  <c r="Q1187" i="1"/>
  <c r="Q804" i="1"/>
  <c r="Q2222" i="1"/>
  <c r="Q3620" i="1"/>
  <c r="Q120" i="1"/>
  <c r="Q823" i="1"/>
  <c r="Q3762" i="1"/>
  <c r="Q1853" i="1"/>
  <c r="Q2187" i="1"/>
  <c r="Q739" i="1"/>
  <c r="Q1031" i="1"/>
  <c r="Q793" i="1"/>
  <c r="Q372" i="1"/>
  <c r="Q1403" i="1"/>
  <c r="Q1200" i="1"/>
  <c r="Q2714" i="1"/>
  <c r="Q1845" i="1"/>
  <c r="Q2094" i="1"/>
  <c r="Q1392" i="1"/>
  <c r="Q1304" i="1"/>
  <c r="Q2099" i="1"/>
  <c r="Q2481" i="1"/>
  <c r="Q1356" i="1"/>
  <c r="Q1256" i="1"/>
  <c r="Q305" i="1"/>
  <c r="Q295" i="1"/>
  <c r="Q652" i="1"/>
  <c r="Q248" i="1"/>
  <c r="Q802" i="1"/>
  <c r="Q859" i="1"/>
  <c r="Q3186" i="1"/>
  <c r="Q112" i="1"/>
  <c r="Q2799" i="1"/>
  <c r="Q361" i="1"/>
  <c r="Q1747" i="1"/>
  <c r="Q316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2926" i="1"/>
  <c r="Q2789" i="1"/>
  <c r="Q3222" i="1"/>
  <c r="Q3305" i="1"/>
  <c r="Q2270" i="1"/>
  <c r="Q2720" i="1"/>
  <c r="Q2826" i="1"/>
  <c r="Q3675" i="1"/>
  <c r="Q2116" i="1"/>
  <c r="Q2070" i="1"/>
  <c r="Q1966" i="1"/>
  <c r="Q2012" i="1"/>
  <c r="Q3302" i="1"/>
  <c r="Q1854" i="1"/>
  <c r="Q3541" i="1"/>
  <c r="Q2022" i="1"/>
  <c r="Q2473" i="1"/>
  <c r="Q2827" i="1"/>
  <c r="Q2825" i="1"/>
  <c r="Q3686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3503" i="1"/>
  <c r="Q3412" i="1"/>
  <c r="Q3034" i="1"/>
  <c r="Q2790" i="1"/>
  <c r="Q3726" i="1"/>
  <c r="Q3019" i="1"/>
  <c r="Q3420" i="1"/>
  <c r="Q3409" i="1"/>
  <c r="Q3678" i="1"/>
  <c r="Q2670" i="1"/>
  <c r="Q3756" i="1"/>
  <c r="Q2666" i="1"/>
  <c r="Q3781" i="1"/>
  <c r="Q2808" i="1"/>
  <c r="Q1924" i="1"/>
  <c r="Q3432" i="1"/>
  <c r="Q2985" i="1"/>
  <c r="Q3331" i="1"/>
  <c r="Q3627" i="1"/>
  <c r="Q318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1196" i="1"/>
  <c r="Q2788" i="1"/>
  <c r="Q1028" i="1"/>
  <c r="Q1379" i="1"/>
  <c r="Q2031" i="1"/>
  <c r="Q1275" i="1"/>
  <c r="Q536" i="1"/>
  <c r="Q645" i="1"/>
  <c r="Q1355" i="1"/>
  <c r="Q2501" i="1"/>
  <c r="Q3511" i="1"/>
  <c r="Q1280" i="1"/>
  <c r="Q278" i="1"/>
  <c r="Q90" i="1"/>
  <c r="Q1396" i="1"/>
  <c r="Q1377" i="1"/>
  <c r="Q121" i="1"/>
  <c r="Q3152" i="1"/>
  <c r="Q249" i="1"/>
  <c r="Q1521" i="1"/>
  <c r="Q3689" i="1"/>
  <c r="Q2341" i="1"/>
  <c r="Q39" i="1"/>
  <c r="Q539" i="1"/>
  <c r="Q373" i="1"/>
  <c r="Q3306" i="1"/>
  <c r="Q1274" i="1"/>
  <c r="Q261" i="1"/>
  <c r="Q299" i="1"/>
  <c r="Q2500" i="1"/>
  <c r="Q1395" i="1"/>
  <c r="Q3519" i="1"/>
  <c r="Q2831" i="1"/>
  <c r="Q2928" i="1"/>
  <c r="Q2077" i="1"/>
  <c r="Q2181" i="1"/>
  <c r="Q1531" i="1"/>
  <c r="Q730" i="1"/>
  <c r="Q540" i="1"/>
  <c r="Q3248" i="1"/>
  <c r="Q366" i="1"/>
  <c r="Q3249" i="1"/>
  <c r="Q3052" i="1"/>
  <c r="Q3563" i="1"/>
  <c r="Q1383" i="1"/>
  <c r="Q256" i="1"/>
  <c r="Q535" i="1"/>
  <c r="Q3322" i="1"/>
  <c r="Q807" i="1"/>
  <c r="Q3728" i="1"/>
  <c r="Q309" i="1"/>
  <c r="Q2263" i="1"/>
  <c r="Q1025" i="1"/>
  <c r="Q393" i="1"/>
  <c r="Q1394" i="1"/>
  <c r="Q1631" i="1"/>
  <c r="Q20" i="1"/>
  <c r="Q1884" i="1"/>
  <c r="Q2081" i="1"/>
  <c r="Q2719" i="1"/>
  <c r="Q2080" i="1"/>
  <c r="Q3470" i="1"/>
  <c r="Q2339" i="1"/>
  <c r="Q3299" i="1"/>
  <c r="Q2093" i="1"/>
  <c r="Q3346" i="1"/>
  <c r="Q3160" i="1"/>
  <c r="Q2010" i="1"/>
  <c r="Q3329" i="1"/>
  <c r="Q3570" i="1"/>
  <c r="Q3812" i="1"/>
  <c r="Q2841" i="1"/>
  <c r="Q3150" i="1"/>
  <c r="Q3005" i="1"/>
  <c r="Q2502" i="1"/>
  <c r="Q2499" i="1"/>
  <c r="Q2060" i="1"/>
  <c r="Q3380" i="1"/>
  <c r="Q2017" i="1"/>
  <c r="Q3825" i="1"/>
  <c r="Q2461" i="1"/>
  <c r="Q3536" i="1"/>
  <c r="Q2271" i="1"/>
  <c r="Q3049" i="1"/>
  <c r="Q2478" i="1"/>
  <c r="Q2477" i="1"/>
  <c r="Q3344" i="1"/>
  <c r="Q3009" i="1"/>
  <c r="Q3469" i="1"/>
  <c r="Q1041" i="1"/>
  <c r="Q3046" i="1"/>
  <c r="Q3031" i="1"/>
  <c r="Q2298" i="1"/>
  <c r="Q3830" i="1"/>
  <c r="Q3692" i="1"/>
  <c r="Q2797" i="1"/>
  <c r="Q3710" i="1"/>
  <c r="Q3410" i="1"/>
  <c r="Q3628" i="1"/>
  <c r="Q3220" i="1"/>
  <c r="Q9" i="1"/>
  <c r="Q852" i="1"/>
  <c r="Q1349" i="1"/>
  <c r="Q2108" i="1"/>
  <c r="Q654" i="1"/>
  <c r="Q828" i="1"/>
  <c r="Q36" i="1"/>
  <c r="Q861" i="1"/>
  <c r="Q301" i="1"/>
  <c r="Q283" i="1"/>
  <c r="Q724" i="1"/>
  <c r="Q68" i="1"/>
  <c r="Q816" i="1"/>
  <c r="Q854" i="1"/>
  <c r="Q345" i="1"/>
  <c r="Q655" i="1"/>
  <c r="Q406" i="1"/>
  <c r="Q329" i="1"/>
  <c r="Q835" i="1"/>
  <c r="Q83" i="1"/>
  <c r="Q47" i="1"/>
  <c r="Q1468" i="1"/>
  <c r="Q2458" i="1"/>
  <c r="Q723" i="1"/>
  <c r="Q1267" i="1"/>
  <c r="Q32" i="1"/>
  <c r="Q1476" i="1"/>
  <c r="Q281" i="1"/>
  <c r="Q1040" i="1"/>
  <c r="Q56" i="1"/>
  <c r="Q1288" i="1"/>
  <c r="Q414" i="1"/>
  <c r="Q751" i="1"/>
  <c r="Q838" i="1"/>
  <c r="Q1264" i="1"/>
  <c r="Q314" i="1"/>
  <c r="Q103" i="1"/>
  <c r="Q12" i="1"/>
  <c r="Q2" i="1"/>
  <c r="Q1519" i="1"/>
  <c r="Q3789" i="1"/>
  <c r="Q743" i="1"/>
  <c r="Q2528" i="1"/>
  <c r="Q353" i="1"/>
  <c r="Q756" i="1"/>
  <c r="Q354" i="1"/>
  <c r="Q115" i="1"/>
  <c r="Q16" i="1"/>
  <c r="Q1364" i="1"/>
  <c r="Q88" i="1"/>
  <c r="Q3785" i="1"/>
  <c r="Q279" i="1"/>
  <c r="Q1638" i="1"/>
  <c r="Q13" i="1"/>
  <c r="Q22" i="1"/>
  <c r="Q389" i="1"/>
  <c r="Q735" i="1"/>
  <c r="Q60" i="1"/>
  <c r="Q392" i="1"/>
  <c r="Q29" i="1"/>
  <c r="Q2332" i="1"/>
  <c r="Q105" i="1"/>
  <c r="Q3417" i="1"/>
  <c r="Q842" i="1"/>
  <c r="Q74" i="1"/>
  <c r="Q3010" i="1"/>
  <c r="Q322" i="1"/>
  <c r="Q21" i="1"/>
  <c r="Q390" i="1"/>
  <c r="Q1199" i="1"/>
  <c r="Q30" i="1"/>
  <c r="Q303" i="1"/>
  <c r="Q43" i="1"/>
  <c r="Q49" i="1"/>
  <c r="Q648" i="1"/>
  <c r="Q14" i="1"/>
  <c r="Q1385" i="1"/>
  <c r="Q298" i="1"/>
  <c r="Q2105" i="1"/>
  <c r="Q1024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251" i="1"/>
  <c r="Q243" i="1"/>
  <c r="Q17" i="1"/>
  <c r="Q77" i="1"/>
  <c r="Q318" i="1"/>
  <c r="Q297" i="1"/>
  <c r="Q255" i="1"/>
  <c r="Q1473" i="1"/>
  <c r="Q2540" i="1"/>
  <c r="Q1292" i="1"/>
  <c r="Q69" i="1"/>
  <c r="Q1029" i="1"/>
  <c r="Q86" i="1"/>
  <c r="Q369" i="1"/>
  <c r="Q3425" i="1"/>
  <c r="Q78" i="1"/>
  <c r="Q1401" i="1"/>
  <c r="Q52" i="1"/>
  <c r="Q811" i="1"/>
  <c r="Q759" i="1"/>
  <c r="Q1373" i="1"/>
  <c r="Q787" i="1"/>
  <c r="Q117" i="1"/>
  <c r="Q28" i="1"/>
  <c r="Q331" i="1"/>
  <c r="Q1471" i="1"/>
  <c r="Q421" i="1"/>
  <c r="Q3752" i="1"/>
  <c r="Q79" i="1"/>
  <c r="Q118" i="1"/>
  <c r="Q1202" i="1"/>
  <c r="Q1644" i="1"/>
  <c r="Q27" i="1"/>
  <c r="Q3047" i="1"/>
  <c r="Q268" i="1"/>
  <c r="Q95" i="1"/>
  <c r="Q2261" i="1"/>
  <c r="Q275" i="1"/>
  <c r="Q647" i="1"/>
  <c r="Q1347" i="1"/>
  <c r="Q1479" i="1"/>
  <c r="Q3582" i="1"/>
  <c r="Q378" i="1"/>
  <c r="Q289" i="1"/>
  <c r="Q1027" i="1"/>
  <c r="Q3244" i="1"/>
  <c r="Q73" i="1"/>
  <c r="Q784" i="1"/>
  <c r="Q380" i="1"/>
  <c r="Q247" i="1"/>
  <c r="Q271" i="1"/>
  <c r="Q1388" i="1"/>
  <c r="Q533" i="1"/>
  <c r="Q3509" i="1"/>
  <c r="Q1861" i="1"/>
  <c r="Q1214" i="1"/>
  <c r="Q1365" i="1"/>
  <c r="Q833" i="1"/>
  <c r="Q1205" i="1"/>
  <c r="Q1466" i="1"/>
  <c r="Q2973" i="1"/>
  <c r="Q2073" i="1"/>
  <c r="Q2459" i="1"/>
  <c r="Q2633" i="1"/>
  <c r="Q3445" i="1"/>
  <c r="Q3226" i="1"/>
  <c r="Q1475" i="1"/>
  <c r="Q1750" i="1"/>
  <c r="Q2819" i="1"/>
  <c r="Q2198" i="1"/>
  <c r="Q3020" i="1"/>
  <c r="Q2243" i="1"/>
  <c r="Q2074" i="1"/>
  <c r="Q3212" i="1"/>
  <c r="Q3374" i="1"/>
  <c r="Q1960" i="1"/>
  <c r="Q1679" i="1"/>
  <c r="Q2173" i="1"/>
  <c r="Q2006" i="1"/>
  <c r="Q1651" i="1"/>
  <c r="Q1528" i="1"/>
  <c r="Q1038" i="1"/>
  <c r="Q2241" i="1"/>
  <c r="Q2320" i="1"/>
  <c r="Q2472" i="1"/>
  <c r="Q1890" i="1"/>
  <c r="Q3040" i="1"/>
  <c r="Q3386" i="1"/>
  <c r="Q3258" i="1"/>
  <c r="Q1893" i="1"/>
  <c r="Q1761" i="1"/>
  <c r="Q3214" i="1"/>
  <c r="Q2067" i="1"/>
  <c r="Q1842" i="1"/>
  <c r="Q3180" i="1"/>
  <c r="Q2972" i="1"/>
  <c r="Q2468" i="1"/>
  <c r="Q2193" i="1"/>
  <c r="Q1967" i="1"/>
  <c r="Q2832" i="1"/>
  <c r="Q2783" i="1"/>
  <c r="Q1952" i="1"/>
  <c r="Q2045" i="1"/>
  <c r="Q1537" i="1"/>
  <c r="Q3003" i="1"/>
  <c r="Q1751" i="1"/>
  <c r="Q3472" i="1"/>
  <c r="Q1656" i="1"/>
  <c r="Q3559" i="1"/>
  <c r="Q1626" i="1"/>
  <c r="Q3358" i="1"/>
  <c r="Q3406" i="1"/>
  <c r="Q3483" i="1"/>
  <c r="Q1662" i="1"/>
  <c r="Q3540" i="1"/>
  <c r="Q3216" i="1"/>
  <c r="Q1841" i="1"/>
  <c r="Q3291" i="1"/>
  <c r="Q3816" i="1"/>
  <c r="Q2785" i="1"/>
  <c r="P3816" i="1"/>
  <c r="P3291" i="1"/>
  <c r="P1841" i="1"/>
  <c r="P3216" i="1"/>
  <c r="P3540" i="1"/>
  <c r="P1662" i="1"/>
  <c r="P3483" i="1"/>
  <c r="P3406" i="1"/>
  <c r="P3358" i="1"/>
  <c r="P1626" i="1"/>
  <c r="P3559" i="1"/>
  <c r="P1656" i="1"/>
  <c r="P3472" i="1"/>
  <c r="P1751" i="1"/>
  <c r="P3003" i="1"/>
  <c r="P1537" i="1"/>
  <c r="P2045" i="1"/>
  <c r="P1952" i="1"/>
  <c r="P2783" i="1"/>
  <c r="P2832" i="1"/>
  <c r="P1967" i="1"/>
  <c r="P2193" i="1"/>
  <c r="P2468" i="1"/>
  <c r="P2972" i="1"/>
  <c r="P3180" i="1"/>
  <c r="P1842" i="1"/>
  <c r="P2067" i="1"/>
  <c r="P3214" i="1"/>
  <c r="P1761" i="1"/>
  <c r="P1893" i="1"/>
  <c r="P3258" i="1"/>
  <c r="P3386" i="1"/>
  <c r="P3040" i="1"/>
  <c r="P1890" i="1"/>
  <c r="P2472" i="1"/>
  <c r="P2320" i="1"/>
  <c r="P2241" i="1"/>
  <c r="P1038" i="1"/>
  <c r="P1528" i="1"/>
  <c r="P1651" i="1"/>
  <c r="P2006" i="1"/>
  <c r="P2173" i="1"/>
  <c r="P1679" i="1"/>
  <c r="P1960" i="1"/>
  <c r="P3374" i="1"/>
  <c r="P3212" i="1"/>
  <c r="P2074" i="1"/>
  <c r="P2243" i="1"/>
  <c r="P3020" i="1"/>
  <c r="P2198" i="1"/>
  <c r="P2819" i="1"/>
  <c r="P1750" i="1"/>
  <c r="P1475" i="1"/>
  <c r="P3226" i="1"/>
  <c r="P3445" i="1"/>
  <c r="P2633" i="1"/>
  <c r="P2459" i="1"/>
  <c r="P2073" i="1"/>
  <c r="P2973" i="1"/>
  <c r="P1466" i="1"/>
  <c r="P1205" i="1"/>
  <c r="P833" i="1"/>
  <c r="P1365" i="1"/>
  <c r="P1214" i="1"/>
  <c r="P1861" i="1"/>
  <c r="P3509" i="1"/>
  <c r="P533" i="1"/>
  <c r="P1388" i="1"/>
  <c r="P271" i="1"/>
  <c r="P247" i="1"/>
  <c r="P380" i="1"/>
  <c r="P784" i="1"/>
  <c r="P73" i="1"/>
  <c r="P3244" i="1"/>
  <c r="P1027" i="1"/>
  <c r="P289" i="1"/>
  <c r="P378" i="1"/>
  <c r="P3582" i="1"/>
  <c r="P1479" i="1"/>
  <c r="P1347" i="1"/>
  <c r="P647" i="1"/>
  <c r="P275" i="1"/>
  <c r="P2261" i="1"/>
  <c r="P95" i="1"/>
  <c r="P268" i="1"/>
  <c r="P3047" i="1"/>
  <c r="P27" i="1"/>
  <c r="P1644" i="1"/>
  <c r="P1202" i="1"/>
  <c r="P118" i="1"/>
  <c r="P79" i="1"/>
  <c r="P3752" i="1"/>
  <c r="P421" i="1"/>
  <c r="P1471" i="1"/>
  <c r="P331" i="1"/>
  <c r="P28" i="1"/>
  <c r="P117" i="1"/>
  <c r="P787" i="1"/>
  <c r="P1373" i="1"/>
  <c r="P759" i="1"/>
  <c r="P811" i="1"/>
  <c r="P52" i="1"/>
  <c r="P1401" i="1"/>
  <c r="P78" i="1"/>
  <c r="P3425" i="1"/>
  <c r="P369" i="1"/>
  <c r="P86" i="1"/>
  <c r="P1029" i="1"/>
  <c r="P69" i="1"/>
  <c r="P1292" i="1"/>
  <c r="P2540" i="1"/>
  <c r="P1473" i="1"/>
  <c r="P255" i="1"/>
  <c r="P297" i="1"/>
  <c r="P318" i="1"/>
  <c r="P77" i="1"/>
  <c r="P17" i="1"/>
  <c r="P243" i="1"/>
  <c r="P25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1024" i="1"/>
  <c r="P2105" i="1"/>
  <c r="P298" i="1"/>
  <c r="P1385" i="1"/>
  <c r="P14" i="1"/>
  <c r="P648" i="1"/>
  <c r="P49" i="1"/>
  <c r="P43" i="1"/>
  <c r="P303" i="1"/>
  <c r="P30" i="1"/>
  <c r="P1199" i="1"/>
  <c r="P390" i="1"/>
  <c r="P21" i="1"/>
  <c r="P322" i="1"/>
  <c r="P3010" i="1"/>
  <c r="P74" i="1"/>
  <c r="P842" i="1"/>
  <c r="P3417" i="1"/>
  <c r="P105" i="1"/>
  <c r="P2332" i="1"/>
  <c r="P29" i="1"/>
  <c r="P392" i="1"/>
  <c r="P60" i="1"/>
  <c r="P735" i="1"/>
  <c r="P389" i="1"/>
  <c r="P22" i="1"/>
  <c r="P13" i="1"/>
  <c r="P1638" i="1"/>
  <c r="P279" i="1"/>
  <c r="P3785" i="1"/>
  <c r="P88" i="1"/>
  <c r="P1364" i="1"/>
  <c r="P16" i="1"/>
  <c r="P115" i="1"/>
  <c r="P354" i="1"/>
  <c r="P756" i="1"/>
  <c r="P353" i="1"/>
  <c r="P2528" i="1"/>
  <c r="P743" i="1"/>
  <c r="P3789" i="1"/>
  <c r="P1519" i="1"/>
  <c r="P2" i="1"/>
  <c r="P12" i="1"/>
  <c r="P103" i="1"/>
  <c r="P314" i="1"/>
  <c r="P1264" i="1"/>
  <c r="P838" i="1"/>
  <c r="P751" i="1"/>
  <c r="P414" i="1"/>
  <c r="P1288" i="1"/>
  <c r="P56" i="1"/>
  <c r="P1040" i="1"/>
  <c r="P281" i="1"/>
  <c r="P1476" i="1"/>
  <c r="P32" i="1"/>
  <c r="P1267" i="1"/>
  <c r="P723" i="1"/>
  <c r="P2458" i="1"/>
  <c r="P1468" i="1"/>
  <c r="P47" i="1"/>
  <c r="P83" i="1"/>
  <c r="P835" i="1"/>
  <c r="P329" i="1"/>
  <c r="P406" i="1"/>
  <c r="P655" i="1"/>
  <c r="P345" i="1"/>
  <c r="P854" i="1"/>
  <c r="P816" i="1"/>
  <c r="P68" i="1"/>
  <c r="P724" i="1"/>
  <c r="P283" i="1"/>
  <c r="P301" i="1"/>
  <c r="P861" i="1"/>
  <c r="P36" i="1"/>
  <c r="P828" i="1"/>
  <c r="P654" i="1"/>
  <c r="P2108" i="1"/>
  <c r="P1349" i="1"/>
  <c r="P852" i="1"/>
  <c r="P9" i="1"/>
  <c r="P3220" i="1"/>
  <c r="P3628" i="1"/>
  <c r="P3410" i="1"/>
  <c r="P3710" i="1"/>
  <c r="P2797" i="1"/>
  <c r="P3692" i="1"/>
  <c r="P3830" i="1"/>
  <c r="P2298" i="1"/>
  <c r="P3031" i="1"/>
  <c r="P3046" i="1"/>
  <c r="P1041" i="1"/>
  <c r="P3469" i="1"/>
  <c r="P3009" i="1"/>
  <c r="P3344" i="1"/>
  <c r="P2477" i="1"/>
  <c r="P2478" i="1"/>
  <c r="P3049" i="1"/>
  <c r="P2271" i="1"/>
  <c r="P3536" i="1"/>
  <c r="P2461" i="1"/>
  <c r="P3825" i="1"/>
  <c r="P2017" i="1"/>
  <c r="P3380" i="1"/>
  <c r="P2060" i="1"/>
  <c r="P2499" i="1"/>
  <c r="P2502" i="1"/>
  <c r="P3005" i="1"/>
  <c r="P3150" i="1"/>
  <c r="P2841" i="1"/>
  <c r="P3812" i="1"/>
  <c r="P3570" i="1"/>
  <c r="P3329" i="1"/>
  <c r="P2010" i="1"/>
  <c r="P3160" i="1"/>
  <c r="P3346" i="1"/>
  <c r="P2093" i="1"/>
  <c r="P3299" i="1"/>
  <c r="P2339" i="1"/>
  <c r="P3470" i="1"/>
  <c r="P2080" i="1"/>
  <c r="P2719" i="1"/>
  <c r="P2081" i="1"/>
  <c r="P1884" i="1"/>
  <c r="P20" i="1"/>
  <c r="P1631" i="1"/>
  <c r="P1394" i="1"/>
  <c r="P393" i="1"/>
  <c r="P1025" i="1"/>
  <c r="P2263" i="1"/>
  <c r="P309" i="1"/>
  <c r="P3728" i="1"/>
  <c r="P807" i="1"/>
  <c r="P3322" i="1"/>
  <c r="P535" i="1"/>
  <c r="P256" i="1"/>
  <c r="P1383" i="1"/>
  <c r="P3563" i="1"/>
  <c r="P3052" i="1"/>
  <c r="P3249" i="1"/>
  <c r="P366" i="1"/>
  <c r="P3248" i="1"/>
  <c r="P540" i="1"/>
  <c r="P730" i="1"/>
  <c r="P1531" i="1"/>
  <c r="P2181" i="1"/>
  <c r="P2077" i="1"/>
  <c r="P2928" i="1"/>
  <c r="P2831" i="1"/>
  <c r="P3519" i="1"/>
  <c r="P1395" i="1"/>
  <c r="P2500" i="1"/>
  <c r="P299" i="1"/>
  <c r="P261" i="1"/>
  <c r="P1274" i="1"/>
  <c r="P3306" i="1"/>
  <c r="P373" i="1"/>
  <c r="P539" i="1"/>
  <c r="P39" i="1"/>
  <c r="P2341" i="1"/>
  <c r="P3689" i="1"/>
  <c r="P1521" i="1"/>
  <c r="P249" i="1"/>
  <c r="P3152" i="1"/>
  <c r="P121" i="1"/>
  <c r="P1377" i="1"/>
  <c r="P1396" i="1"/>
  <c r="P90" i="1"/>
  <c r="P278" i="1"/>
  <c r="P1280" i="1"/>
  <c r="P3511" i="1"/>
  <c r="P2501" i="1"/>
  <c r="P1355" i="1"/>
  <c r="P645" i="1"/>
  <c r="P536" i="1"/>
  <c r="P1275" i="1"/>
  <c r="P2031" i="1"/>
  <c r="P1379" i="1"/>
  <c r="P1028" i="1"/>
  <c r="P2788" i="1"/>
  <c r="P1196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182" i="1"/>
  <c r="P3627" i="1"/>
  <c r="P3331" i="1"/>
  <c r="P2985" i="1"/>
  <c r="P3432" i="1"/>
  <c r="P1924" i="1"/>
  <c r="P2808" i="1"/>
  <c r="P3781" i="1"/>
  <c r="P2666" i="1"/>
  <c r="P3756" i="1"/>
  <c r="P2670" i="1"/>
  <c r="P3678" i="1"/>
  <c r="P3409" i="1"/>
  <c r="P3420" i="1"/>
  <c r="P3019" i="1"/>
  <c r="P3726" i="1"/>
  <c r="P2790" i="1"/>
  <c r="P3034" i="1"/>
  <c r="P3412" i="1"/>
  <c r="P3503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3686" i="1"/>
  <c r="P2825" i="1"/>
  <c r="P2827" i="1"/>
  <c r="P2473" i="1"/>
  <c r="P2022" i="1"/>
  <c r="P3541" i="1"/>
  <c r="P1854" i="1"/>
  <c r="P3302" i="1"/>
  <c r="P2012" i="1"/>
  <c r="P1966" i="1"/>
  <c r="P2070" i="1"/>
  <c r="P2116" i="1"/>
  <c r="P3675" i="1"/>
  <c r="P2826" i="1"/>
  <c r="P2720" i="1"/>
  <c r="P2270" i="1"/>
  <c r="P3305" i="1"/>
  <c r="P3222" i="1"/>
  <c r="P2789" i="1"/>
  <c r="P2926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316" i="1"/>
  <c r="P1747" i="1"/>
  <c r="P361" i="1"/>
  <c r="P2799" i="1"/>
  <c r="P112" i="1"/>
  <c r="P3186" i="1"/>
  <c r="P859" i="1"/>
  <c r="P802" i="1"/>
  <c r="P248" i="1"/>
  <c r="P652" i="1"/>
  <c r="P295" i="1"/>
  <c r="P305" i="1"/>
  <c r="P1256" i="1"/>
  <c r="P1356" i="1"/>
  <c r="P2481" i="1"/>
  <c r="P2099" i="1"/>
  <c r="P1304" i="1"/>
  <c r="P1392" i="1"/>
  <c r="P2094" i="1"/>
  <c r="P1845" i="1"/>
  <c r="P2714" i="1"/>
  <c r="P1200" i="1"/>
  <c r="P1403" i="1"/>
  <c r="P372" i="1"/>
  <c r="P793" i="1"/>
  <c r="P1031" i="1"/>
  <c r="P739" i="1"/>
  <c r="P2187" i="1"/>
  <c r="P1853" i="1"/>
  <c r="P3762" i="1"/>
  <c r="P823" i="1"/>
  <c r="P120" i="1"/>
  <c r="P3620" i="1"/>
  <c r="P2222" i="1"/>
  <c r="P804" i="1"/>
  <c r="P1187" i="1"/>
  <c r="P75" i="1"/>
  <c r="P798" i="1"/>
  <c r="P42" i="1"/>
  <c r="P1652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87" i="1"/>
  <c r="P1203" i="1"/>
  <c r="P657" i="1"/>
  <c r="P368" i="1"/>
  <c r="P1397" i="1"/>
  <c r="P826" i="1"/>
  <c r="P365" i="1"/>
  <c r="P1287" i="1"/>
  <c r="P418" i="1"/>
  <c r="P814" i="1"/>
  <c r="P812" i="1"/>
  <c r="P1291" i="1"/>
  <c r="P1290" i="1"/>
  <c r="P1216" i="1"/>
  <c r="P250" i="1"/>
  <c r="P352" i="1"/>
  <c r="P1263" i="1"/>
  <c r="P377" i="1"/>
  <c r="P1979" i="1"/>
  <c r="P376" i="1"/>
  <c r="P1945" i="1"/>
  <c r="P113" i="1"/>
  <c r="P660" i="1"/>
  <c r="P98" i="1"/>
  <c r="P245" i="1"/>
  <c r="P110" i="1"/>
  <c r="P259" i="1"/>
  <c r="P3810" i="1"/>
  <c r="P2121" i="1"/>
  <c r="P1372" i="1"/>
  <c r="P661" i="1"/>
  <c r="P1217" i="1"/>
  <c r="P815" i="1"/>
  <c r="P537" i="1"/>
  <c r="P104" i="1"/>
  <c r="P2040" i="1"/>
  <c r="P857" i="1"/>
  <c r="P323" i="1"/>
  <c r="P658" i="1"/>
  <c r="P1368" i="1"/>
  <c r="P1607" i="1"/>
  <c r="P2464" i="1"/>
  <c r="P740" i="1"/>
  <c r="P2293" i="1"/>
  <c r="P18" i="1"/>
  <c r="P753" i="1"/>
  <c r="P357" i="1"/>
  <c r="P326" i="1"/>
  <c r="P528" i="1"/>
  <c r="P3461" i="1"/>
  <c r="P848" i="1"/>
  <c r="P375" i="1"/>
  <c r="P302" i="1"/>
  <c r="P1474" i="1"/>
  <c r="P1208" i="1"/>
  <c r="P388" i="1"/>
  <c r="P1269" i="1"/>
  <c r="P1507" i="1"/>
  <c r="P311" i="1"/>
  <c r="P731" i="1"/>
  <c r="P3586" i="1"/>
  <c r="P2055" i="1"/>
  <c r="P1272" i="1"/>
  <c r="P3707" i="1"/>
  <c r="P2033" i="1"/>
  <c r="P3565" i="1"/>
  <c r="P1405" i="1"/>
  <c r="P2722" i="1"/>
  <c r="P2340" i="1"/>
  <c r="P2278" i="1"/>
  <c r="P3369" i="1"/>
  <c r="P3491" i="1"/>
  <c r="P3659" i="1"/>
  <c r="P2227" i="1"/>
  <c r="P3712" i="1"/>
  <c r="P3513" i="1"/>
  <c r="P3589" i="1"/>
  <c r="P3048" i="1"/>
  <c r="P2342" i="1"/>
  <c r="P2550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2546" i="1"/>
  <c r="P3021" i="1"/>
  <c r="P2497" i="1"/>
  <c r="P2625" i="1"/>
  <c r="P3250" i="1"/>
  <c r="P2274" i="1"/>
  <c r="P3326" i="1"/>
  <c r="P2032" i="1"/>
  <c r="P3783" i="1"/>
  <c r="P2266" i="1"/>
  <c r="P3591" i="1"/>
  <c r="P3213" i="1"/>
  <c r="P3480" i="1"/>
  <c r="P3690" i="1"/>
  <c r="P3529" i="1"/>
  <c r="P2211" i="1"/>
  <c r="P803" i="1"/>
  <c r="P2530" i="1"/>
  <c r="P3308" i="1"/>
  <c r="P370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3768" i="1"/>
  <c r="P2554" i="1"/>
  <c r="P2536" i="1"/>
  <c r="P2496" i="1"/>
  <c r="P3727" i="1"/>
  <c r="P3499" i="1"/>
  <c r="P1931" i="1"/>
  <c r="P3310" i="1"/>
  <c r="P3776" i="1"/>
  <c r="P3293" i="1"/>
  <c r="P2330" i="1"/>
  <c r="P3161" i="1"/>
  <c r="P3215" i="1"/>
  <c r="P3459" i="1"/>
  <c r="P3225" i="1"/>
  <c r="P2713" i="1"/>
  <c r="P2457" i="1"/>
  <c r="P3506" i="1"/>
  <c r="P2639" i="1"/>
  <c r="P2541" i="1"/>
  <c r="P3158" i="1"/>
  <c r="P2608" i="1"/>
  <c r="P3826" i="1"/>
  <c r="P3332" i="1"/>
  <c r="P3320" i="1"/>
  <c r="P3813" i="1"/>
  <c r="P2556" i="1"/>
  <c r="P3482" i="1"/>
  <c r="P3183" i="1"/>
  <c r="P3759" i="1"/>
  <c r="P2489" i="1"/>
  <c r="P1536" i="1"/>
  <c r="P2991" i="1"/>
  <c r="P3504" i="1"/>
  <c r="P3030" i="1"/>
  <c r="P3614" i="1"/>
  <c r="P2927" i="1"/>
  <c r="P3682" i="1"/>
  <c r="P3334" i="1"/>
  <c r="P3653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026" i="1"/>
  <c r="P1615" i="1"/>
  <c r="P287" i="1"/>
  <c r="P1033" i="1"/>
  <c r="P1606" i="1"/>
  <c r="P522" i="1"/>
  <c r="P1897" i="1"/>
  <c r="P254" i="1"/>
  <c r="P1281" i="1"/>
  <c r="P1935" i="1"/>
  <c r="P50" i="1"/>
  <c r="P1305" i="1"/>
  <c r="P320" i="1"/>
  <c r="P72" i="1"/>
  <c r="P1257" i="1"/>
  <c r="P1604" i="1"/>
  <c r="P1390" i="1"/>
  <c r="P1375" i="1"/>
  <c r="P1381" i="1"/>
  <c r="P1404" i="1"/>
  <c r="P1284" i="1"/>
  <c r="P46" i="1"/>
  <c r="P1369" i="1"/>
  <c r="P1221" i="1"/>
  <c r="P1265" i="1"/>
  <c r="P3354" i="1"/>
  <c r="P330" i="1"/>
  <c r="P1294" i="1"/>
  <c r="P23" i="1"/>
  <c r="P1932" i="1"/>
  <c r="P656" i="1"/>
  <c r="P1247" i="1"/>
  <c r="P3" i="1"/>
  <c r="P659" i="1"/>
  <c r="P1641" i="1"/>
  <c r="P1400" i="1"/>
  <c r="P53" i="1"/>
  <c r="P1248" i="1"/>
  <c r="P1348" i="1"/>
  <c r="P843" i="1"/>
  <c r="P3729" i="1"/>
  <c r="P2709" i="1"/>
  <c r="P2254" i="1"/>
  <c r="P2492" i="1"/>
  <c r="P3538" i="1"/>
  <c r="P3723" i="1"/>
  <c r="P2449" i="1"/>
  <c r="P2311" i="1"/>
  <c r="P3004" i="1"/>
  <c r="P3153" i="1"/>
  <c r="P3029" i="1"/>
  <c r="P2796" i="1"/>
  <c r="P3316" i="1"/>
  <c r="P3388" i="1"/>
  <c r="P3377" i="1"/>
  <c r="P2730" i="1"/>
  <c r="P3422" i="1"/>
  <c r="P2817" i="1"/>
  <c r="P3672" i="1"/>
  <c r="P3546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3490" i="1"/>
  <c r="P1670" i="1"/>
  <c r="P1207" i="1"/>
  <c r="P2257" i="1"/>
  <c r="P2163" i="1"/>
  <c r="P3179" i="1"/>
  <c r="P3227" i="1"/>
  <c r="P3270" i="1"/>
  <c r="P2828" i="1"/>
  <c r="P832" i="1"/>
  <c r="P3455" i="1"/>
  <c r="P786" i="1"/>
  <c r="P1212" i="1"/>
  <c r="P829" i="1"/>
  <c r="P109" i="1"/>
  <c r="P100" i="1"/>
  <c r="P643" i="1"/>
  <c r="P1634" i="1"/>
  <c r="P1251" i="1"/>
  <c r="P3279" i="1"/>
  <c r="P2109" i="1"/>
  <c r="P2273" i="1"/>
  <c r="P2057" i="1"/>
  <c r="P3050" i="1"/>
  <c r="P2626" i="1"/>
  <c r="P1469" i="1"/>
  <c r="P1285" i="1"/>
  <c r="P2479" i="1"/>
  <c r="P527" i="1"/>
  <c r="P3719" i="1"/>
  <c r="P3321" i="1"/>
  <c r="P3751" i="1"/>
  <c r="P3681" i="1"/>
  <c r="P3775" i="1"/>
  <c r="P3550" i="1"/>
  <c r="P2553" i="1"/>
  <c r="P2617" i="1"/>
  <c r="P3715" i="1"/>
  <c r="P1034" i="1"/>
  <c r="P3722" i="1"/>
  <c r="P2712" i="1"/>
  <c r="P3341" i="1"/>
  <c r="P2798" i="1"/>
  <c r="P2545" i="1"/>
  <c r="P3617" i="1"/>
  <c r="P3545" i="1"/>
  <c r="P2453" i="1"/>
  <c r="P2811" i="1"/>
  <c r="P3282" i="1"/>
  <c r="P3527" i="1"/>
  <c r="P3778" i="1"/>
  <c r="P3750" i="1"/>
  <c r="P2221" i="1"/>
  <c r="P3622" i="1"/>
  <c r="P3497" i="1"/>
  <c r="P2008" i="1"/>
  <c r="P3447" i="1"/>
  <c r="P1198" i="1"/>
  <c r="P2313" i="1"/>
  <c r="P1223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2024" i="1"/>
  <c r="P858" i="1"/>
  <c r="P849" i="1"/>
  <c r="P819" i="1"/>
  <c r="P348" i="1"/>
  <c r="P3235" i="1"/>
  <c r="P328" i="1"/>
  <c r="P94" i="1"/>
  <c r="P818" i="1"/>
  <c r="P805" i="1"/>
  <c r="P2334" i="1"/>
  <c r="P1276" i="1"/>
  <c r="P336" i="1"/>
  <c r="P1262" i="1"/>
  <c r="P2119" i="1"/>
  <c r="P264" i="1"/>
  <c r="P288" i="1"/>
  <c r="P1197" i="1"/>
  <c r="P1530" i="1"/>
  <c r="P1250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2717" i="1"/>
  <c r="P3327" i="1"/>
  <c r="P3585" i="1"/>
  <c r="P1611" i="1"/>
  <c r="P3297" i="1"/>
  <c r="P1764" i="1"/>
  <c r="P19" i="1"/>
  <c r="P1642" i="1"/>
  <c r="P3777" i="1"/>
  <c r="P1758" i="1"/>
  <c r="P3156" i="1"/>
  <c r="P3769" i="1"/>
  <c r="P1744" i="1"/>
  <c r="P2980" i="1"/>
  <c r="P3298" i="1"/>
  <c r="P3599" i="1"/>
  <c r="P2104" i="1"/>
  <c r="P1538" i="1"/>
  <c r="P1636" i="1"/>
  <c r="P2115" i="1"/>
  <c r="P3433" i="1"/>
  <c r="P2025" i="1"/>
  <c r="P2168" i="1"/>
  <c r="P3784" i="1"/>
  <c r="P3553" i="1"/>
  <c r="P3234" i="1"/>
  <c r="P3837" i="1"/>
  <c r="P3764" i="1"/>
  <c r="P2279" i="1"/>
  <c r="P3026" i="1"/>
  <c r="P2091" i="1"/>
  <c r="P3275" i="1"/>
  <c r="P3349" i="1"/>
  <c r="P2941" i="1"/>
  <c r="P3424" i="1"/>
  <c r="P2931" i="1"/>
  <c r="P3524" i="1"/>
  <c r="P2182" i="1"/>
  <c r="P3721" i="1"/>
  <c r="P2084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89" i="1"/>
  <c r="P272" i="1"/>
  <c r="P304" i="1"/>
  <c r="P339" i="1"/>
  <c r="P252" i="1"/>
  <c r="P58" i="1"/>
  <c r="P416" i="1"/>
  <c r="P1361" i="1"/>
  <c r="P276" i="1"/>
  <c r="P796" i="1"/>
  <c r="P1204" i="1"/>
  <c r="P801" i="1"/>
  <c r="P538" i="1"/>
  <c r="P1664" i="1"/>
  <c r="P290" i="1"/>
  <c r="P758" i="1"/>
  <c r="P1282" i="1"/>
  <c r="P824" i="1"/>
  <c r="P1962" i="1"/>
  <c r="P844" i="1"/>
  <c r="P384" i="1"/>
  <c r="P2106" i="1"/>
  <c r="P1246" i="1"/>
  <c r="P800" i="1"/>
  <c r="P726" i="1"/>
  <c r="P1346" i="1"/>
  <c r="P782" i="1"/>
  <c r="P1616" i="1"/>
  <c r="P1376" i="1"/>
  <c r="P335" i="1"/>
  <c r="P744" i="1"/>
  <c r="P253" i="1"/>
  <c r="P312" i="1"/>
  <c r="P96" i="1"/>
  <c r="P3456" i="1"/>
  <c r="P97" i="1"/>
  <c r="P8" i="1"/>
  <c r="P817" i="1"/>
  <c r="P338" i="1"/>
  <c r="P38" i="1"/>
  <c r="P2122" i="1"/>
  <c r="P108" i="1"/>
  <c r="P733" i="1"/>
  <c r="P747" i="1"/>
  <c r="P1268" i="1"/>
  <c r="P1855" i="1"/>
  <c r="P413" i="1"/>
  <c r="P76" i="1"/>
  <c r="P1514" i="1"/>
  <c r="P1271" i="1"/>
  <c r="P81" i="1"/>
  <c r="P1299" i="1"/>
  <c r="P82" i="1"/>
  <c r="P370" i="1"/>
  <c r="P360" i="1"/>
  <c r="P792" i="1"/>
  <c r="P398" i="1"/>
  <c r="P789" i="1"/>
  <c r="P1354" i="1"/>
  <c r="P3379" i="1"/>
  <c r="P3240" i="1"/>
  <c r="P292" i="1"/>
  <c r="P2204" i="1"/>
  <c r="P334" i="1"/>
  <c r="P65" i="1"/>
  <c r="P853" i="1"/>
  <c r="P1399" i="1"/>
  <c r="P291" i="1"/>
  <c r="P3389" i="1"/>
  <c r="P26" i="1"/>
  <c r="P3525" i="1"/>
  <c r="P407" i="1"/>
  <c r="P2255" i="1"/>
  <c r="P3551" i="1"/>
  <c r="P277" i="1"/>
  <c r="P358" i="1"/>
  <c r="P3300" i="1"/>
  <c r="P1386" i="1"/>
  <c r="P244" i="1"/>
  <c r="P1678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2532" i="1"/>
  <c r="P3725" i="1"/>
  <c r="P3571" i="1"/>
  <c r="P2234" i="1"/>
  <c r="P3698" i="1"/>
  <c r="P3670" i="1"/>
  <c r="P3149" i="1"/>
  <c r="P2939" i="1"/>
  <c r="P3788" i="1"/>
  <c r="P3373" i="1"/>
  <c r="P2281" i="1"/>
  <c r="P3606" i="1"/>
  <c r="P3314" i="1"/>
  <c r="P2317" i="1"/>
  <c r="P2998" i="1"/>
  <c r="P3555" i="1"/>
  <c r="P3761" i="1"/>
  <c r="P3465" i="1"/>
  <c r="P2321" i="1"/>
  <c r="P3290" i="1"/>
  <c r="P2925" i="1"/>
  <c r="P3295" i="1"/>
  <c r="P3619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325" i="1"/>
  <c r="P1374" i="1"/>
  <c r="P748" i="1"/>
  <c r="P1371" i="1"/>
  <c r="P1218" i="1"/>
  <c r="P1382" i="1"/>
  <c r="P62" i="1"/>
  <c r="P1512" i="1"/>
  <c r="P55" i="1"/>
  <c r="P1389" i="1"/>
  <c r="P404" i="1"/>
  <c r="P70" i="1"/>
  <c r="P825" i="1"/>
  <c r="P2190" i="1"/>
  <c r="P3333" i="1"/>
  <c r="P830" i="1"/>
  <c r="P324" i="1"/>
  <c r="P273" i="1"/>
  <c r="P3596" i="1"/>
  <c r="P1186" i="1"/>
  <c r="P1522" i="1"/>
  <c r="P2240" i="1"/>
  <c r="P66" i="1"/>
  <c r="P99" i="1"/>
  <c r="P3493" i="1"/>
  <c r="P794" i="1"/>
  <c r="P2465" i="1"/>
  <c r="P111" i="1"/>
  <c r="P745" i="1"/>
  <c r="P1675" i="1"/>
  <c r="P1838" i="1"/>
  <c r="P2443" i="1"/>
  <c r="P749" i="1"/>
  <c r="P1190" i="1"/>
  <c r="P1357" i="1"/>
  <c r="P1825" i="1"/>
  <c r="P1947" i="1"/>
  <c r="P285" i="1"/>
  <c r="P267" i="1"/>
  <c r="P1380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2262" i="1"/>
  <c r="P524" i="1"/>
  <c r="P362" i="1"/>
  <c r="P761" i="1"/>
  <c r="P644" i="1"/>
  <c r="P2058" i="1"/>
  <c r="P3211" i="1"/>
  <c r="P24" i="1"/>
  <c r="P822" i="1"/>
  <c r="P795" i="1"/>
  <c r="P31" i="1"/>
  <c r="P102" i="1"/>
  <c r="P84" i="1"/>
  <c r="P319" i="1"/>
  <c r="P3013" i="1"/>
  <c r="P364" i="1"/>
  <c r="P1398" i="1"/>
  <c r="P3247" i="1"/>
  <c r="P2300" i="1"/>
  <c r="P74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529" i="1"/>
  <c r="P1350" i="1"/>
  <c r="P266" i="1"/>
  <c r="P1370" i="1"/>
  <c r="P1278" i="1"/>
  <c r="P44" i="1"/>
  <c r="P349" i="1"/>
  <c r="P1035" i="1"/>
  <c r="P106" i="1"/>
  <c r="P1201" i="1"/>
  <c r="P411" i="1"/>
  <c r="P317" i="1"/>
  <c r="P1970" i="1"/>
  <c r="P300" i="1"/>
  <c r="P1614" i="1"/>
  <c r="P294" i="1"/>
  <c r="P419" i="1"/>
  <c r="P1211" i="1"/>
  <c r="P839" i="1"/>
  <c r="P101" i="1"/>
  <c r="P1518" i="1"/>
  <c r="P91" i="1"/>
  <c r="P3517" i="1"/>
  <c r="P1504" i="1"/>
  <c r="P2668" i="1"/>
  <c r="P1402" i="1"/>
  <c r="P7" i="1"/>
  <c r="P3411" i="1"/>
  <c r="P1672" i="1"/>
  <c r="P80" i="1"/>
  <c r="P3652" i="1"/>
  <c r="P1273" i="1"/>
  <c r="P337" i="1"/>
  <c r="P3276" i="1"/>
  <c r="P394" i="1"/>
  <c r="P2318" i="1"/>
  <c r="P750" i="1"/>
  <c r="P850" i="1"/>
  <c r="P1956" i="1"/>
  <c r="P2166" i="1"/>
  <c r="P734" i="1"/>
  <c r="P1517" i="1"/>
  <c r="P1944" i="1"/>
  <c r="P3364" i="1"/>
  <c r="P313" i="1"/>
  <c r="P1859" i="1"/>
  <c r="P1505" i="1"/>
  <c r="P3679" i="1"/>
  <c r="P3533" i="1"/>
  <c r="P845" i="1"/>
  <c r="P1293" i="1"/>
  <c r="P760" i="1"/>
  <c r="P3521" i="1"/>
  <c r="P1219" i="1"/>
  <c r="P837" i="1"/>
  <c r="P1215" i="1"/>
  <c r="P3170" i="1"/>
  <c r="P412" i="1"/>
  <c r="P3044" i="1"/>
  <c r="P3318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561" i="1"/>
  <c r="P3758" i="1"/>
  <c r="P33" i="1"/>
  <c r="P1674" i="1"/>
  <c r="P1277" i="1"/>
  <c r="P2088" i="1"/>
  <c r="P34" i="1"/>
  <c r="P258" i="1"/>
  <c r="P3664" i="1"/>
  <c r="P3554" i="1"/>
  <c r="P3241" i="1"/>
  <c r="P2205" i="1"/>
  <c r="P3451" i="1"/>
  <c r="P846" i="1"/>
  <c r="P263" i="1"/>
  <c r="P836" i="1"/>
  <c r="P350" i="1"/>
  <c r="P2824" i="1"/>
  <c r="P3583" i="1"/>
  <c r="P1513" i="1"/>
  <c r="P1939" i="1"/>
  <c r="P3454" i="1"/>
  <c r="P2603" i="1"/>
  <c r="P646" i="1"/>
  <c r="P2560" i="1"/>
  <c r="P1467" i="1"/>
  <c r="P2272" i="1"/>
  <c r="P15" i="1"/>
  <c r="P1902" i="1"/>
  <c r="P785" i="1"/>
  <c r="P2177" i="1"/>
  <c r="P3694" i="1"/>
  <c r="P1481" i="1"/>
  <c r="P2338" i="1"/>
  <c r="P3171" i="1"/>
  <c r="P1515" i="1"/>
  <c r="P1302" i="1"/>
  <c r="P1210" i="1"/>
  <c r="P3673" i="1"/>
  <c r="P1303" i="1"/>
  <c r="P3655" i="1"/>
  <c r="P3221" i="1"/>
  <c r="P3663" i="1"/>
  <c r="P2609" i="1"/>
  <c r="P526" i="1"/>
  <c r="P1188" i="1"/>
  <c r="P2445" i="1"/>
  <c r="P1189" i="1"/>
  <c r="P1301" i="1"/>
  <c r="P2523" i="1"/>
  <c r="P1359" i="1"/>
  <c r="P3256" i="1"/>
  <c r="P3164" i="1"/>
  <c r="P1508" i="1"/>
  <c r="P2101" i="1"/>
  <c r="P1023" i="1"/>
  <c r="P3278" i="1"/>
  <c r="P2233" i="1"/>
  <c r="P3246" i="1"/>
  <c r="P1637" i="1"/>
  <c r="P3720" i="1"/>
  <c r="P3317" i="1"/>
  <c r="P3408" i="1"/>
  <c r="P1191" i="1"/>
  <c r="P1358" i="1"/>
  <c r="P1898" i="1"/>
  <c r="P2525" i="1"/>
  <c r="P3616" i="1"/>
  <c r="P3236" i="1"/>
  <c r="P3485" i="1"/>
  <c r="P3579" i="1"/>
  <c r="P3402" i="1"/>
  <c r="P2450" i="1"/>
  <c r="P3400" i="1"/>
  <c r="P1222" i="1"/>
  <c r="P1681" i="1"/>
  <c r="P2484" i="1"/>
  <c r="P3703" i="1"/>
  <c r="P2636" i="1"/>
  <c r="P3042" i="1"/>
  <c r="P385" i="1"/>
  <c r="P280" i="1"/>
  <c r="P408" i="1"/>
  <c r="P1509" i="1"/>
  <c r="P534" i="1"/>
  <c r="P296" i="1"/>
  <c r="P262" i="1"/>
  <c r="P40" i="1"/>
  <c r="P1225" i="1"/>
  <c r="P821" i="1"/>
  <c r="P61" i="1"/>
  <c r="P260" i="1"/>
  <c r="P783" i="1"/>
  <c r="P333" i="1"/>
  <c r="P257" i="1"/>
  <c r="P755" i="1"/>
  <c r="P282" i="1"/>
  <c r="P340" i="1"/>
  <c r="P2740" i="1"/>
  <c r="P531" i="1"/>
  <c r="P308" i="1"/>
  <c r="P92" i="1"/>
  <c r="P754" i="1"/>
  <c r="P1195" i="1"/>
  <c r="P2110" i="1"/>
  <c r="P809" i="1"/>
  <c r="P2078" i="1"/>
  <c r="P725" i="1"/>
  <c r="P2711" i="1"/>
  <c r="P1535" i="1"/>
  <c r="P116" i="1"/>
  <c r="P1030" i="1"/>
  <c r="P1954" i="1"/>
  <c r="P45" i="1"/>
  <c r="P64" i="1"/>
  <c r="P727" i="1"/>
  <c r="P3043" i="1"/>
  <c r="P242" i="1"/>
  <c r="P649" i="1"/>
  <c r="P135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987" i="1"/>
  <c r="P1762" i="1"/>
  <c r="P2498" i="1"/>
  <c r="P3481" i="1"/>
  <c r="P3345" i="1"/>
  <c r="P2076" i="1"/>
  <c r="P738" i="1"/>
  <c r="P3771" i="1"/>
  <c r="P3841" i="1"/>
  <c r="P2822" i="1"/>
  <c r="P2618" i="1"/>
  <c r="P2446" i="1"/>
  <c r="P1261" i="1"/>
  <c r="P3395" i="1"/>
  <c r="P3544" i="1"/>
  <c r="P2467" i="1"/>
  <c r="P3453" i="1"/>
  <c r="P3754" i="1"/>
  <c r="P2335" i="1"/>
  <c r="P3032" i="1"/>
  <c r="P3828" i="1"/>
  <c r="P1971" i="1"/>
  <c r="P3770" i="1"/>
  <c r="P3262" i="1"/>
  <c r="P841" i="1"/>
  <c r="P3567" i="1"/>
  <c r="P2319" i="1"/>
  <c r="P3615" i="1"/>
  <c r="P3403" i="1"/>
  <c r="P3304" i="1"/>
  <c r="P3821" i="1"/>
  <c r="P3700" i="1"/>
  <c r="P3667" i="1"/>
  <c r="P3325" i="1"/>
  <c r="P2820" i="1"/>
  <c r="P3674" i="1"/>
  <c r="P2244" i="1"/>
  <c r="P3151" i="1"/>
  <c r="P3008" i="1"/>
  <c r="P2718" i="1"/>
  <c r="P813" i="1"/>
  <c r="P752" i="1"/>
  <c r="P2988" i="1"/>
  <c r="P834" i="1"/>
  <c r="P405" i="1"/>
  <c r="P379" i="1"/>
  <c r="P1296" i="1"/>
  <c r="P341" i="1"/>
  <c r="P1510" i="1"/>
  <c r="P346" i="1"/>
  <c r="P1472" i="1"/>
  <c r="P1286" i="1"/>
  <c r="P2495" i="1"/>
  <c r="P1378" i="1"/>
  <c r="P347" i="1"/>
  <c r="P2816" i="1"/>
  <c r="P3162" i="1"/>
  <c r="P722" i="1"/>
  <c r="P2838" i="1"/>
  <c r="P1224" i="1"/>
  <c r="P3366" i="1"/>
  <c r="P315" i="1"/>
  <c r="P2641" i="1"/>
  <c r="P3626" i="1"/>
  <c r="P1959" i="1"/>
  <c r="P3268" i="1"/>
  <c r="P1295" i="1"/>
  <c r="P2834" i="1"/>
  <c r="P1255" i="1"/>
  <c r="P1480" i="1"/>
  <c r="P1209" i="1"/>
  <c r="P1746" i="1"/>
  <c r="P3219" i="1"/>
  <c r="P3724" i="1"/>
  <c r="P2307" i="1"/>
  <c r="P3251" i="1"/>
  <c r="P2041" i="1"/>
  <c r="P3829" i="1"/>
  <c r="P1300" i="1"/>
  <c r="P3368" i="1"/>
  <c r="P3818" i="1"/>
  <c r="P1297" i="1"/>
  <c r="P3842" i="1"/>
  <c r="P3629" i="1"/>
  <c r="P1384" i="1"/>
  <c r="P2942" i="1"/>
  <c r="P2830" i="1"/>
  <c r="P3691" i="1"/>
  <c r="P855" i="1"/>
  <c r="P3680" i="1"/>
  <c r="P1900" i="1"/>
  <c r="P3560" i="1"/>
  <c r="P3157" i="1"/>
  <c r="P3779" i="1"/>
  <c r="P3404" i="1"/>
  <c r="P3684" i="1"/>
  <c r="P3464" i="1"/>
  <c r="P2606" i="1"/>
  <c r="P3713" i="1"/>
  <c r="P1464" i="1"/>
  <c r="P3811" i="1"/>
  <c r="P2059" i="1"/>
  <c r="P2209" i="1"/>
  <c r="P3444" i="1"/>
  <c r="P3696" i="1"/>
  <c r="P3407" i="1"/>
  <c r="P2170" i="1"/>
  <c r="P3833" i="1"/>
  <c r="P3834" i="1"/>
  <c r="P3757" i="1"/>
  <c r="P3687" i="1"/>
  <c r="P3178" i="1"/>
  <c r="P3839" i="1"/>
  <c r="P1387" i="1"/>
  <c r="P2169" i="1"/>
  <c r="P1366" i="1"/>
  <c r="P332" i="1"/>
  <c r="P3231" i="1"/>
  <c r="P2225" i="1"/>
  <c r="P2981" i="1"/>
  <c r="P107" i="1"/>
  <c r="P3188" i="1"/>
  <c r="P363" i="1"/>
  <c r="P71" i="1"/>
  <c r="P420" i="1"/>
  <c r="P1260" i="1"/>
  <c r="P1660" i="1"/>
  <c r="P523" i="1"/>
  <c r="P1298" i="1"/>
  <c r="P5" i="1"/>
  <c r="P371" i="1"/>
  <c r="P367" i="1"/>
  <c r="P737" i="1"/>
  <c r="P808" i="1"/>
  <c r="P810" i="1"/>
  <c r="P327" i="1"/>
  <c r="P342" i="1"/>
  <c r="P1463" i="1"/>
  <c r="P67" i="1"/>
  <c r="P530" i="1"/>
  <c r="P1206" i="1"/>
  <c r="P1360" i="1"/>
  <c r="P293" i="1"/>
  <c r="P51" i="1"/>
  <c r="P1857" i="1"/>
  <c r="P344" i="1"/>
  <c r="P387" i="1"/>
  <c r="P1928" i="1"/>
  <c r="P831" i="1"/>
  <c r="P847" i="1"/>
  <c r="P1511" i="1"/>
  <c r="P1470" i="1"/>
  <c r="P383" i="1"/>
  <c r="P410" i="1"/>
  <c r="P386" i="1"/>
  <c r="P6" i="1"/>
  <c r="P11" i="1"/>
  <c r="P4" i="1"/>
  <c r="P1353" i="1"/>
  <c r="P1465" i="1"/>
  <c r="P2323" i="1"/>
  <c r="P2324" i="1"/>
  <c r="P2325" i="1"/>
  <c r="P2326" i="1"/>
  <c r="P2327" i="1"/>
  <c r="P2328" i="1"/>
  <c r="P1895" i="1"/>
  <c r="P2613" i="1"/>
  <c r="P1748" i="1"/>
  <c r="P3223" i="1"/>
  <c r="P1886" i="1"/>
  <c r="P2207" i="1"/>
  <c r="P1605" i="1"/>
  <c r="P2046" i="1"/>
  <c r="P1608" i="1"/>
  <c r="P1391" i="1"/>
  <c r="P1643" i="1"/>
  <c r="P1654" i="1"/>
  <c r="P3704" i="1"/>
  <c r="P3624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805" i="1"/>
  <c r="P2280" i="1"/>
  <c r="P1883" i="1"/>
  <c r="P3426" i="1"/>
  <c r="P2989" i="1"/>
  <c r="P3671" i="1"/>
  <c r="P3654" i="1"/>
  <c r="P3587" i="1"/>
  <c r="P2092" i="1"/>
  <c r="P2028" i="1"/>
  <c r="P3836" i="1"/>
  <c r="P3232" i="1"/>
  <c r="P3766" i="1"/>
  <c r="P3824" i="1"/>
  <c r="P3367" i="1"/>
  <c r="P3814" i="1"/>
  <c r="P3319" i="1"/>
  <c r="P3441" i="1"/>
  <c r="P3292" i="1"/>
  <c r="P3716" i="1"/>
  <c r="P269" i="1"/>
  <c r="P642" i="1"/>
  <c r="P856" i="1"/>
  <c r="P2994" i="1"/>
  <c r="P732" i="1"/>
  <c r="P1036" i="1"/>
  <c r="P400" i="1"/>
  <c r="P746" i="1"/>
  <c r="P63" i="1"/>
  <c r="P396" i="1"/>
  <c r="P310" i="1"/>
  <c r="P35" i="1"/>
  <c r="P757" i="1"/>
  <c r="P41" i="1"/>
  <c r="P25" i="1"/>
  <c r="P2037" i="1"/>
  <c r="P541" i="1"/>
  <c r="P806" i="1"/>
  <c r="P650" i="1"/>
  <c r="P2969" i="1"/>
  <c r="P382" i="1"/>
  <c r="P119" i="1"/>
  <c r="P355" i="1"/>
  <c r="P265" i="1"/>
  <c r="P274" i="1"/>
  <c r="P374" i="1"/>
  <c r="P401" i="1"/>
  <c r="P286" i="1"/>
  <c r="P1037" i="1"/>
  <c r="P397" i="1"/>
  <c r="P59" i="1"/>
  <c r="P399" i="1"/>
  <c r="P860" i="1"/>
  <c r="P395" i="1"/>
  <c r="P409" i="1"/>
  <c r="P851" i="1"/>
  <c r="P246" i="1"/>
  <c r="P2218" i="1"/>
  <c r="P791" i="1"/>
  <c r="P415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3016" i="1"/>
  <c r="P3382" i="1"/>
  <c r="P2068" i="1"/>
  <c r="P2120" i="1"/>
  <c r="P417" i="1"/>
  <c r="P2111" i="1"/>
  <c r="P1283" i="1"/>
  <c r="P2933" i="1"/>
  <c r="P343" i="1"/>
  <c r="P2444" i="1"/>
  <c r="P2923" i="1"/>
  <c r="P651" i="1"/>
  <c r="P827" i="1"/>
  <c r="P10" i="1"/>
  <c r="P2096" i="1"/>
  <c r="P1249" i="1"/>
  <c r="P114" i="1"/>
  <c r="P820" i="1"/>
  <c r="P2180" i="1"/>
  <c r="P270" i="1"/>
  <c r="P1254" i="1"/>
  <c r="P1266" i="1"/>
  <c r="P54" i="1"/>
  <c r="P525" i="1"/>
  <c r="P2238" i="1"/>
  <c r="P1270" i="1"/>
  <c r="P359" i="1"/>
  <c r="P3598" i="1"/>
  <c r="P1193" i="1"/>
  <c r="P2971" i="1"/>
  <c r="P351" i="1"/>
  <c r="P3823" i="1"/>
  <c r="P653" i="1"/>
  <c r="P2539" i="1"/>
  <c r="P402" i="1"/>
  <c r="P788" i="1"/>
  <c r="P1520" i="1"/>
  <c r="P2463" i="1"/>
  <c r="P284" i="1"/>
  <c r="P2256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736" i="1"/>
  <c r="P2043" i="1"/>
  <c r="P1367" i="1"/>
  <c r="P381" i="1"/>
  <c r="P3471" i="1"/>
  <c r="P1482" i="1"/>
  <c r="P2800" i="1"/>
  <c r="P3819" i="1"/>
  <c r="P532" i="1"/>
  <c r="P3542" i="1"/>
  <c r="P3717" i="1"/>
  <c r="P2183" i="1"/>
  <c r="P728" i="1"/>
  <c r="P1506" i="1"/>
  <c r="P3372" i="1"/>
  <c r="P2929" i="1"/>
  <c r="P2030" i="1"/>
  <c r="P3033" i="1"/>
  <c r="P3023" i="1"/>
  <c r="P2996" i="1"/>
  <c r="P2524" i="1"/>
  <c r="P3695" i="1"/>
  <c r="P3702" i="1"/>
  <c r="P729" i="1"/>
  <c r="P3660" i="1"/>
  <c r="P2548" i="1"/>
  <c r="P3166" i="1"/>
  <c r="P2113" i="1"/>
  <c r="P2493" i="1"/>
  <c r="P3494" i="1"/>
  <c r="P2934" i="1"/>
  <c r="P3437" i="1"/>
  <c r="P1393" i="1"/>
  <c r="P3594" i="1"/>
  <c r="P2252" i="1"/>
  <c r="P3618" i="1"/>
  <c r="P3621" i="1"/>
  <c r="P2194" i="1"/>
  <c r="P2230" i="1"/>
  <c r="P2485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1279" i="1"/>
  <c r="P2842" i="1"/>
  <c r="P2963" i="1"/>
  <c r="P3176" i="1"/>
  <c r="P2448" i="1"/>
  <c r="P2983" i="1"/>
  <c r="P3264" i="1"/>
  <c r="P3024" i="1"/>
  <c r="P3184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023" i="1"/>
  <c r="P1194" i="1"/>
  <c r="P3477" i="1"/>
  <c r="P3593" i="1"/>
  <c r="P1840" i="1"/>
  <c r="P1630" i="1"/>
  <c r="P1213" i="1"/>
  <c r="P3187" i="1"/>
  <c r="P3611" i="1"/>
  <c r="P3272" i="1"/>
  <c r="P3002" i="1"/>
  <c r="P2079" i="1"/>
  <c r="P3396" i="1"/>
  <c r="P3307" i="1"/>
  <c r="P3657" i="1"/>
  <c r="P1259" i="1"/>
  <c r="P3718" i="1"/>
  <c r="P2098" i="1"/>
  <c r="P2823" i="1"/>
  <c r="P3772" i="1"/>
  <c r="P3365" i="1"/>
  <c r="P2821" i="1"/>
  <c r="P3224" i="1"/>
  <c r="P2466" i="1"/>
  <c r="P1022" i="1"/>
  <c r="P1958" i="1"/>
  <c r="P1192" i="1"/>
  <c r="P2265" i="1"/>
  <c r="P3604" i="1"/>
  <c r="P840" i="1"/>
  <c r="P1478" i="1"/>
  <c r="P1363" i="1"/>
  <c r="P3602" i="1"/>
  <c r="P1477" i="1"/>
  <c r="P2268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220" i="1"/>
  <c r="P2237" i="1"/>
  <c r="P2487" i="1"/>
  <c r="P2050" i="1"/>
  <c r="P3534" i="1"/>
  <c r="P1765" i="1"/>
  <c r="P1752" i="1"/>
  <c r="P3522" i="1"/>
  <c r="P2294" i="1"/>
  <c r="P2215" i="1"/>
  <c r="P3574" i="1"/>
  <c r="P2794" i="1"/>
  <c r="P2784" i="1"/>
  <c r="P3301" i="1"/>
  <c r="P1628" i="1"/>
  <c r="P1665" i="1"/>
  <c r="P1668" i="1"/>
  <c r="P2833" i="1"/>
  <c r="P3468" i="1"/>
  <c r="P2103" i="1"/>
  <c r="P2026" i="1"/>
  <c r="P2809" i="1"/>
  <c r="P2708" i="1"/>
  <c r="P1977" i="1"/>
  <c r="P2930" i="1"/>
  <c r="P2801" i="1"/>
  <c r="P2663" i="1"/>
  <c r="P2924" i="1"/>
  <c r="P3363" i="1"/>
  <c r="P1534" i="1"/>
  <c r="P2239" i="1"/>
  <c r="P2290" i="1"/>
  <c r="P3705" i="1"/>
  <c r="P2486" i="1"/>
  <c r="P3537" i="1"/>
  <c r="P2806" i="1"/>
  <c r="P2228" i="1"/>
  <c r="P2995" i="1"/>
  <c r="P2612" i="1"/>
  <c r="P3283" i="1"/>
  <c r="P1961" i="1"/>
  <c r="P2305" i="1"/>
  <c r="P2316" i="1"/>
  <c r="P2562" i="1"/>
  <c r="P3174" i="1"/>
  <c r="P2733" i="1"/>
  <c r="P3439" i="1"/>
  <c r="P3001" i="1"/>
  <c r="P3440" i="1"/>
  <c r="P1533" i="1"/>
  <c r="P2737" i="1"/>
  <c r="P2083" i="1"/>
  <c r="P3015" i="1"/>
  <c r="P2223" i="1"/>
  <c r="P3177" i="1"/>
  <c r="P3774" i="1"/>
  <c r="P3167" i="1"/>
  <c r="P1894" i="1"/>
  <c r="P1933" i="1"/>
  <c r="P2304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1965" i="1"/>
  <c r="P2470" i="1"/>
  <c r="P2208" i="1"/>
  <c r="P2488" i="1"/>
  <c r="P1946" i="1"/>
  <c r="P2267" i="1"/>
  <c r="P1745" i="1"/>
  <c r="P3288" i="1"/>
  <c r="P1529" i="1"/>
  <c r="P2476" i="1"/>
  <c r="P1957" i="1"/>
  <c r="P2231" i="1"/>
  <c r="P3442" i="1"/>
  <c r="P1617" i="1"/>
  <c r="P3526" i="1"/>
  <c r="P2035" i="1"/>
  <c r="P1680" i="1"/>
  <c r="P2203" i="1"/>
  <c r="P1899" i="1"/>
  <c r="P2185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306" i="1"/>
  <c r="P2246" i="1"/>
  <c r="P2669" i="1"/>
  <c r="P1839" i="1"/>
  <c r="P2715" i="1"/>
  <c r="P2977" i="1"/>
  <c r="P2260" i="1"/>
  <c r="P3569" i="1"/>
  <c r="P2469" i="1"/>
  <c r="P1754" i="1"/>
  <c r="P1930" i="1"/>
  <c r="P3706" i="1"/>
  <c r="P3239" i="1"/>
  <c r="P1974" i="1"/>
  <c r="P2089" i="1"/>
  <c r="P3323" i="1"/>
  <c r="P2235" i="1"/>
  <c r="P2053" i="1"/>
  <c r="P2197" i="1"/>
  <c r="P2938" i="1"/>
  <c r="P2967" i="1"/>
  <c r="P3267" i="1"/>
  <c r="P2016" i="1"/>
  <c r="P3562" i="1"/>
  <c r="P3656" i="1"/>
  <c r="P3339" i="1"/>
  <c r="P3607" i="1"/>
  <c r="P3474" i="1"/>
  <c r="P3229" i="1"/>
  <c r="P3238" i="1"/>
  <c r="P3767" i="1"/>
  <c r="P3603" i="1"/>
  <c r="P3274" i="1"/>
  <c r="P2003" i="1"/>
  <c r="P3755" i="1"/>
  <c r="P2460" i="1"/>
  <c r="P3832" i="1"/>
  <c r="P1621" i="1"/>
  <c r="P3838" i="1"/>
  <c r="P3780" i="1"/>
  <c r="P3502" i="1"/>
  <c r="P799" i="1"/>
  <c r="P3280" i="1"/>
  <c r="P2066" i="1"/>
  <c r="P2007" i="1"/>
  <c r="P2117" i="1"/>
  <c r="P2471" i="1"/>
  <c r="P3243" i="1"/>
  <c r="P2085" i="1"/>
  <c r="P2200" i="1"/>
  <c r="P3228" i="1"/>
  <c r="P2229" i="1"/>
  <c r="P2629" i="1"/>
  <c r="P2049" i="1"/>
  <c r="P1640" i="1"/>
  <c r="P1622" i="1"/>
  <c r="P1892" i="1"/>
  <c r="P2716" i="1"/>
  <c r="P1532" i="1"/>
  <c r="P2731" i="1"/>
  <c r="P3661" i="1"/>
  <c r="P3543" i="1"/>
  <c r="P2534" i="1"/>
  <c r="P741" i="1"/>
  <c r="P1540" i="1"/>
  <c r="P3840" i="1"/>
  <c r="P2285" i="1"/>
  <c r="P3548" i="1"/>
  <c r="P2072" i="1"/>
  <c r="P2978" i="1"/>
  <c r="P3578" i="1"/>
  <c r="P2970" i="1"/>
  <c r="P3552" i="1"/>
  <c r="P3625" i="1"/>
  <c r="P1032" i="1"/>
  <c r="P1252" i="1"/>
  <c r="P37" i="1"/>
  <c r="P3253" i="1"/>
  <c r="P1362" i="1"/>
  <c r="P2787" i="1"/>
  <c r="P3242" i="1"/>
  <c r="P2999" i="1"/>
  <c r="P2447" i="1"/>
  <c r="P3273" i="1"/>
  <c r="P1896" i="1"/>
  <c r="P1941" i="1"/>
  <c r="P3351" i="1"/>
  <c r="P2178" i="1"/>
  <c r="P2611" i="1"/>
  <c r="P3393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2034" i="1"/>
  <c r="P2011" i="1"/>
  <c r="P790" i="1"/>
  <c r="P48" i="1"/>
  <c r="P1942" i="1"/>
  <c r="P1289" i="1"/>
  <c r="P85" i="1"/>
  <c r="P356" i="1"/>
  <c r="P797" i="1"/>
  <c r="P403" i="1"/>
  <c r="P1849" i="1"/>
  <c r="P1220" i="1"/>
  <c r="P307" i="1"/>
  <c r="P1889" i="1"/>
  <c r="P2019" i="1"/>
  <c r="P1669" i="1"/>
  <c r="P1618" i="1"/>
  <c r="P1603" i="1"/>
  <c r="P93" i="1"/>
  <c r="P2087" i="1"/>
  <c r="P1887" i="1"/>
  <c r="P1610" i="1"/>
  <c r="P1351" i="1"/>
  <c r="P1650" i="1"/>
  <c r="P3399" i="1"/>
  <c r="P321" i="1"/>
  <c r="P1968" i="1"/>
  <c r="P1943" i="1"/>
  <c r="P57" i="1"/>
  <c r="P1253" i="1"/>
  <c r="P1633" i="1"/>
  <c r="P1743" i="1"/>
  <c r="P1039" i="1"/>
  <c r="P1627" i="1"/>
  <c r="P1624" i="1"/>
  <c r="P306" i="1"/>
  <c r="P1258" i="1"/>
  <c r="P1657" i="1"/>
  <c r="P1851" i="1"/>
  <c r="P1951" i="1"/>
  <c r="P1860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1836" i="1"/>
  <c r="P1623" i="1"/>
  <c r="P391" i="1"/>
  <c r="P1856" i="1"/>
  <c r="P1850" i="1"/>
  <c r="P2736" i="1"/>
  <c r="P3230" i="1"/>
  <c r="P2937" i="1"/>
  <c r="P2721" i="1"/>
  <c r="P3650" i="1"/>
  <c r="P2172" i="1"/>
  <c r="P2277" i="1"/>
  <c r="P3827" i="1"/>
  <c r="P2665" i="1"/>
  <c r="P3017" i="1"/>
  <c r="P2839" i="1"/>
  <c r="P3711" i="1"/>
  <c r="P3458" i="1"/>
  <c r="P3027" i="1"/>
  <c r="P3753" i="1"/>
  <c r="P3210" i="1"/>
  <c r="P2075" i="1"/>
  <c r="P2021" i="1"/>
  <c r="P3357" i="1"/>
  <c r="P3392" i="1"/>
  <c r="P3817" i="1"/>
  <c r="P3763" i="1"/>
  <c r="P3489" i="1"/>
  <c r="P3714" i="1"/>
  <c r="P2997" i="1"/>
  <c r="P2667" i="1"/>
  <c r="P3028" i="1"/>
  <c r="P3782" i="1"/>
  <c r="P2014" i="1"/>
  <c r="P1955" i="1"/>
  <c r="P3007" i="1"/>
  <c r="P3676" i="1"/>
  <c r="P2558" i="1"/>
  <c r="P2974" i="1"/>
  <c r="P2726" i="1"/>
  <c r="P2322" i="1"/>
  <c r="P2624" i="1"/>
  <c r="P2047" i="1"/>
  <c r="P2628" i="1"/>
  <c r="P3572" i="1"/>
  <c r="P3581" i="1"/>
  <c r="P2301" i="1"/>
  <c r="P2009" i="1"/>
  <c r="P2623" i="1"/>
  <c r="P3787" i="1"/>
  <c r="P2186" i="1"/>
  <c r="P3597" i="1"/>
  <c r="P3165" i="1"/>
  <c r="P2735" i="1"/>
  <c r="P2165" i="1"/>
  <c r="P3038" i="1"/>
  <c r="P2213" i="1"/>
  <c r="P3172" i="1"/>
  <c r="P2604" i="1"/>
  <c r="P2738" i="1"/>
  <c r="P3573" i="1"/>
  <c r="P2607" i="1"/>
  <c r="P2727" i="1"/>
  <c r="P2042" i="1"/>
  <c r="P3037" i="1"/>
  <c r="P3592" i="1"/>
  <c r="P3281" i="1"/>
  <c r="P2217" i="1"/>
  <c r="P3328" i="1"/>
  <c r="P2069" i="1"/>
  <c r="P2538" i="1"/>
  <c r="P3337" i="1"/>
  <c r="P2535" i="1"/>
  <c r="P2935" i="1"/>
  <c r="P3352" i="1"/>
  <c r="P3260" i="1"/>
  <c r="P3263" i="1"/>
  <c r="P3815" i="1"/>
  <c r="P3549" i="1"/>
  <c r="P3173" i="1"/>
  <c r="P3463" i="1"/>
  <c r="P3786" i="1"/>
  <c r="P3831" i="1"/>
  <c r="P2976" i="1"/>
  <c r="P3035" i="1"/>
  <c r="P3820" i="1"/>
  <c r="P2616" i="1"/>
  <c r="P3590" i="1"/>
  <c r="P3169" i="1"/>
  <c r="P2813" i="1"/>
  <c r="P2986" i="1"/>
  <c r="P3006" i="1"/>
  <c r="P2482" i="1"/>
  <c r="P3508" i="1"/>
  <c r="P3683" i="1"/>
  <c r="P2296" i="1"/>
  <c r="P3708" i="1"/>
  <c r="P2804" i="1"/>
  <c r="P3434" i="1"/>
  <c r="P3413" i="1"/>
  <c r="P3370" i="1"/>
  <c r="P3609" i="1"/>
  <c r="P3000" i="1"/>
  <c r="P3011" i="1"/>
  <c r="P3668" i="1"/>
  <c r="P3269" i="1"/>
  <c r="P2490" i="1"/>
  <c r="P3397" i="1"/>
  <c r="P1835" i="1"/>
  <c r="P3448" i="1"/>
  <c r="P3338" i="1"/>
  <c r="P2195" i="1"/>
  <c r="P3478" i="1"/>
  <c r="P2038" i="1"/>
  <c r="P3486" i="1"/>
  <c r="P3588" i="1"/>
  <c r="P3476" i="1"/>
  <c r="P2312" i="1"/>
  <c r="P2259" i="1"/>
  <c r="P3405" i="1"/>
  <c r="P1833" i="1"/>
  <c r="P1885" i="1"/>
  <c r="P2315" i="1"/>
  <c r="P2993" i="1"/>
  <c r="P1759" i="1"/>
  <c r="P2632" i="1"/>
  <c r="P2802" i="1"/>
  <c r="P1837" i="1"/>
  <c r="P3343" i="1"/>
  <c r="P2027" i="1"/>
  <c r="P3822" i="1"/>
  <c r="P3520" i="1"/>
  <c r="P3688" i="1"/>
  <c r="P3473" i="1"/>
  <c r="P2308" i="1"/>
  <c r="P3371" i="1"/>
  <c r="P1925" i="1"/>
  <c r="P2283" i="1"/>
  <c r="P2289" i="1"/>
  <c r="P3423" i="1"/>
  <c r="P3398" i="1"/>
  <c r="P3479" i="1"/>
  <c r="P3163" i="1"/>
  <c r="P1682" i="1"/>
  <c r="P3443" i="1"/>
  <c r="P3415" i="1"/>
  <c r="P3018" i="1"/>
  <c r="P3429" i="1"/>
  <c r="P3507" i="1"/>
  <c r="P1832" i="1"/>
  <c r="P2071" i="1"/>
  <c r="P3773" i="1"/>
  <c r="P3709" i="1"/>
  <c r="P1949" i="1"/>
  <c r="P2295" i="1"/>
  <c r="P1927" i="1"/>
  <c r="P3315" i="1"/>
  <c r="P3185" i="1"/>
  <c r="P2491" i="1"/>
  <c r="P2810" i="1"/>
  <c r="P2171" i="1"/>
  <c r="P3697" i="1"/>
  <c r="P3699" i="1"/>
  <c r="P3175" i="1"/>
  <c r="P1934" i="1"/>
  <c r="P2791" i="1"/>
  <c r="P3025" i="1"/>
  <c r="P1542" i="1"/>
  <c r="P2303" i="1"/>
  <c r="P2286" i="1"/>
  <c r="P1938" i="1"/>
  <c r="P2966" i="1"/>
  <c r="P2082" i="1"/>
  <c r="P2264" i="1"/>
  <c r="P3535" i="1"/>
  <c r="P3496" i="1"/>
  <c r="P3051" i="1"/>
  <c r="P2112" i="1"/>
  <c r="P2100" i="1"/>
  <c r="P2102" i="1"/>
  <c r="P2621" i="1"/>
  <c r="P3438" i="1"/>
  <c r="P1823" i="1"/>
  <c r="P1852" i="1"/>
  <c r="P3356" i="1"/>
  <c r="P2056" i="1"/>
  <c r="P1824" i="1"/>
  <c r="P2615" i="1"/>
  <c r="P1541" i="1"/>
  <c r="P3259" i="1"/>
  <c r="P2090" i="1"/>
  <c r="P2236" i="1"/>
  <c r="P1858" i="1"/>
  <c r="P2812" i="1"/>
  <c r="P3045" i="1"/>
  <c r="P2635" i="1"/>
  <c r="P2640" i="1"/>
  <c r="P3294" i="1"/>
  <c r="P1655" i="1"/>
  <c r="P1666" i="1"/>
  <c r="P1756" i="1"/>
  <c r="P3512" i="1"/>
  <c r="P3452" i="1"/>
  <c r="P3012" i="1"/>
  <c r="P1973" i="1"/>
  <c r="P2287" i="1"/>
  <c r="P3677" i="1"/>
  <c r="P3401" i="1"/>
  <c r="P2456" i="1"/>
  <c r="P2018" i="1"/>
  <c r="P1524" i="1"/>
  <c r="P3361" i="1"/>
  <c r="P3289" i="1"/>
  <c r="P2250" i="1"/>
  <c r="P3189" i="1"/>
  <c r="P2455" i="1"/>
  <c r="P2219" i="1"/>
  <c r="P1982" i="1"/>
  <c r="P1980" i="1"/>
  <c r="P1659" i="1"/>
  <c r="P2253" i="1"/>
  <c r="P3666" i="1"/>
  <c r="P1829" i="1"/>
  <c r="P1888" i="1"/>
  <c r="P3261" i="1"/>
  <c r="P1620" i="1"/>
  <c r="P1671" i="1"/>
  <c r="P3558" i="1"/>
  <c r="P1926" i="1"/>
  <c r="P2837" i="1"/>
  <c r="P2474" i="1"/>
  <c r="P3255" i="1"/>
  <c r="P1757" i="1"/>
  <c r="P3154" i="1"/>
  <c r="P2537" i="1"/>
  <c r="P1940" i="1"/>
  <c r="P3487" i="1"/>
  <c r="P3022" i="1"/>
  <c r="P2214" i="1"/>
  <c r="P3286" i="1"/>
  <c r="P2118" i="1"/>
  <c r="P3501" i="1"/>
  <c r="P2247" i="1"/>
  <c r="P2454" i="1"/>
  <c r="P1827" i="1"/>
  <c r="P3505" i="1"/>
  <c r="P1831" i="1"/>
  <c r="P3605" i="1"/>
  <c r="P1830" i="1"/>
  <c r="P2212" i="1"/>
  <c r="P2206" i="1"/>
  <c r="P3419" i="1"/>
  <c r="P1929" i="1"/>
  <c r="P3623" i="1"/>
  <c r="P2792" i="1"/>
  <c r="P3595" i="1"/>
  <c r="P3561" i="1"/>
  <c r="P2829" i="1"/>
  <c r="P3312" i="1"/>
  <c r="P2284" i="1"/>
  <c r="P3584" i="1"/>
  <c r="P3376" i="1"/>
  <c r="P3498" i="1"/>
  <c r="P1891" i="1"/>
  <c r="P2065" i="1"/>
  <c r="P2309" i="1"/>
  <c r="P3510" i="1"/>
  <c r="P2048" i="1"/>
  <c r="P2051" i="1"/>
  <c r="P2549" i="1"/>
  <c r="P2288" i="1"/>
  <c r="P1635" i="1"/>
  <c r="P2734" i="1"/>
  <c r="P2191" i="1"/>
  <c r="P1667" i="1"/>
  <c r="P1661" i="1"/>
  <c r="P3467" i="1"/>
  <c r="P3252" i="1"/>
  <c r="P2544" i="1"/>
  <c r="P2634" i="1"/>
  <c r="P2451" i="1"/>
  <c r="P1527" i="1"/>
  <c r="P3350" i="1"/>
  <c r="P2533" i="1"/>
  <c r="P3014" i="1"/>
  <c r="P1923" i="1"/>
  <c r="P3693" i="1"/>
  <c r="P2044" i="1"/>
  <c r="P3568" i="1"/>
  <c r="P3475" i="1"/>
  <c r="P3378" i="1"/>
  <c r="P2555" i="1"/>
  <c r="P3311" i="1"/>
  <c r="P2979" i="1"/>
  <c r="P3336" i="1"/>
  <c r="P3514" i="1"/>
  <c r="P3159" i="1"/>
  <c r="P1539" i="1"/>
  <c r="P1847" i="1"/>
  <c r="P3431" i="1"/>
  <c r="P3414" i="1"/>
  <c r="P2107" i="1"/>
  <c r="P1677" i="1"/>
  <c r="P2063" i="1"/>
  <c r="P2297" i="1"/>
  <c r="P1632" i="1"/>
  <c r="P2226" i="1"/>
  <c r="P2543" i="1"/>
  <c r="P1936" i="1"/>
  <c r="P1663" i="1"/>
  <c r="P2015" i="1"/>
  <c r="P2249" i="1"/>
  <c r="P2968" i="1"/>
  <c r="P1976" i="1"/>
  <c r="P2982" i="1"/>
  <c r="P3566" i="1"/>
  <c r="P1975" i="1"/>
  <c r="P2932" i="1"/>
  <c r="P3381" i="1"/>
  <c r="P2725" i="1"/>
  <c r="P3760" i="1"/>
  <c r="P2786" i="1"/>
  <c r="P3348" i="1"/>
  <c r="P3488" i="1"/>
  <c r="P1981" i="1"/>
  <c r="P3041" i="1"/>
  <c r="P2990" i="1"/>
  <c r="P2992" i="1"/>
  <c r="P3217" i="1"/>
  <c r="P2054" i="1"/>
  <c r="P3556" i="1"/>
  <c r="P3580" i="1"/>
  <c r="P3484" i="1"/>
  <c r="P2964" i="1"/>
  <c r="P1846" i="1"/>
  <c r="P2637" i="1"/>
  <c r="P2258" i="1"/>
  <c r="P2336" i="1"/>
  <c r="P2333" i="1"/>
  <c r="P3418" i="1"/>
  <c r="P3296" i="1"/>
  <c r="P2965" i="1"/>
  <c r="P3391" i="1"/>
  <c r="P1525" i="1"/>
  <c r="P1648" i="1"/>
  <c r="P2818" i="1"/>
  <c r="P2210" i="1"/>
  <c r="P3665" i="1"/>
  <c r="P1753" i="1"/>
  <c r="P1503" i="1"/>
  <c r="P2614" i="1"/>
  <c r="P2815" i="1"/>
  <c r="P2526" i="1"/>
  <c r="P2836" i="1"/>
  <c r="P3342" i="1"/>
  <c r="P3530" i="1"/>
  <c r="P2984" i="1"/>
  <c r="P2175" i="1"/>
  <c r="P2201" i="1"/>
  <c r="P2559" i="1"/>
  <c r="P1953" i="1"/>
  <c r="P2184" i="1"/>
  <c r="P2179" i="1"/>
  <c r="P2036" i="1"/>
  <c r="P2627" i="1"/>
  <c r="P2052" i="1"/>
  <c r="P2061" i="1"/>
  <c r="P3539" i="1"/>
  <c r="P3651" i="1"/>
  <c r="P2462" i="1"/>
  <c r="P3383" i="1"/>
  <c r="P3335" i="1"/>
  <c r="P2232" i="1"/>
  <c r="P1862" i="1"/>
  <c r="P3362" i="1"/>
  <c r="P3309" i="1"/>
  <c r="P2729" i="1"/>
  <c r="P2167" i="1"/>
  <c r="P3564" i="1"/>
  <c r="P3457" i="1"/>
  <c r="P2480" i="1"/>
  <c r="P2542" i="1"/>
  <c r="P2029" i="1"/>
  <c r="P2202" i="1"/>
  <c r="P2189" i="1"/>
  <c r="P2176" i="1"/>
  <c r="P3575" i="1"/>
  <c r="P2275" i="1"/>
  <c r="P1937" i="1"/>
  <c r="P3303" i="1"/>
  <c r="P1950" i="1"/>
  <c r="P2940" i="1"/>
  <c r="P3610" i="1"/>
  <c r="P2196" i="1"/>
  <c r="P3359" i="1"/>
  <c r="P3036" i="1"/>
  <c r="P3421" i="1"/>
  <c r="P3271" i="1"/>
  <c r="P3547" i="1"/>
  <c r="P3233" i="1"/>
  <c r="P3466" i="1"/>
  <c r="P3330" i="1"/>
  <c r="P2835" i="1"/>
  <c r="P2329" i="1"/>
  <c r="P1653" i="1"/>
  <c r="P1649" i="1"/>
  <c r="P2622" i="1"/>
  <c r="P3181" i="1"/>
  <c r="P2282" i="1"/>
  <c r="P3835" i="1"/>
  <c r="P2547" i="1"/>
  <c r="P3662" i="1"/>
  <c r="P2251" i="1"/>
  <c r="P3601" i="1"/>
  <c r="P1964" i="1"/>
  <c r="P1844" i="1"/>
  <c r="P3515" i="1"/>
  <c r="P2671" i="1"/>
  <c r="P1901" i="1"/>
  <c r="P3384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2005" i="1"/>
  <c r="P1629" i="1"/>
  <c r="P3265" i="1"/>
  <c r="P1843" i="1"/>
  <c r="P3577" i="1"/>
  <c r="P2807" i="1"/>
  <c r="P3347" i="1"/>
  <c r="P2741" i="1"/>
  <c r="P3765" i="1"/>
  <c r="P3449" i="1"/>
  <c r="P1619" i="1"/>
  <c r="P2292" i="1"/>
  <c r="P2174" i="1"/>
  <c r="P3360" i="1"/>
  <c r="P2310" i="1"/>
  <c r="P3669" i="1"/>
  <c r="P3492" i="1"/>
  <c r="P3155" i="1"/>
  <c r="P1834" i="1"/>
  <c r="P2742" i="1"/>
  <c r="P2803" i="1"/>
  <c r="P2605" i="1"/>
  <c r="P2619" i="1"/>
  <c r="P1826" i="1"/>
  <c r="P1969" i="1"/>
  <c r="P2039" i="1"/>
  <c r="P3532" i="1"/>
  <c r="P3435" i="1"/>
  <c r="P1963" i="1"/>
  <c r="P1676" i="1"/>
  <c r="P2531" i="1"/>
  <c r="P1645" i="1"/>
  <c r="P3608" i="1"/>
  <c r="P3254" i="1"/>
  <c r="P1612" i="1"/>
  <c r="P3613" i="1"/>
  <c r="P2936" i="1"/>
  <c r="P1526" i="1"/>
  <c r="P2975" i="1"/>
  <c r="P1646" i="1"/>
  <c r="P1848" i="1"/>
  <c r="P2631" i="1"/>
  <c r="P2086" i="1"/>
  <c r="P2224" i="1"/>
  <c r="P2013" i="1"/>
  <c r="P3168" i="1"/>
  <c r="P3430" i="1"/>
  <c r="P2199" i="1"/>
  <c r="P2188" i="1"/>
  <c r="P3416" i="1"/>
  <c r="P3284" i="1"/>
  <c r="P2020" i="1"/>
  <c r="P1978" i="1"/>
  <c r="P2552" i="1"/>
  <c r="P3495" i="1"/>
  <c r="P3531" i="1"/>
  <c r="P3387" i="1"/>
  <c r="P1658" i="1"/>
  <c r="P1972" i="1"/>
  <c r="P3523" i="1"/>
  <c r="P1760" i="1"/>
  <c r="P1639" i="1"/>
  <c r="P2331" i="1"/>
  <c r="P1625" i="1"/>
  <c r="P2557" i="1"/>
  <c r="P3462" i="1"/>
  <c r="P2529" i="1"/>
  <c r="P2248" i="1"/>
  <c r="P3245" i="1"/>
  <c r="P2483" i="1"/>
  <c r="P2242" i="1"/>
  <c r="P2630" i="1"/>
  <c r="P2723" i="1"/>
  <c r="P2064" i="1"/>
  <c r="P3266" i="1"/>
  <c r="P2095" i="1"/>
  <c r="P3394" i="1"/>
  <c r="P3285" i="1"/>
  <c r="P3390" i="1"/>
  <c r="P3612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277" i="1"/>
  <c r="P3375" i="1"/>
  <c r="P2216" i="1"/>
  <c r="P3287" i="1"/>
  <c r="P3600" i="1"/>
  <c r="P2551" i="1"/>
  <c r="P1755" i="1"/>
  <c r="P3355" i="1"/>
  <c r="P1609" i="1"/>
  <c r="P2114" i="1"/>
  <c r="P1523" i="1"/>
  <c r="P2793" i="1"/>
  <c r="P1516" i="1"/>
  <c r="P2739" i="1"/>
  <c r="P2814" i="1"/>
  <c r="P2314" i="1"/>
  <c r="P3450" i="1"/>
  <c r="P1828" i="1"/>
  <c r="P1647" i="1"/>
  <c r="P2276" i="1"/>
  <c r="P1613" i="1"/>
  <c r="P3353" i="1"/>
  <c r="P2610" i="1"/>
  <c r="P3436" i="1"/>
  <c r="P3685" i="1"/>
  <c r="P3658" i="1"/>
  <c r="P2452" i="1"/>
  <c r="P2337" i="1"/>
  <c r="P1763" i="1"/>
  <c r="P2004" i="1"/>
  <c r="P2192" i="1"/>
  <c r="P3324" i="1"/>
  <c r="P2724" i="1"/>
  <c r="P1948" i="1"/>
  <c r="P3516" i="1"/>
  <c r="P3313" i="1"/>
  <c r="P3500" i="1"/>
  <c r="P3518" i="1"/>
  <c r="P3427" i="1"/>
  <c r="P2728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2302" i="1"/>
  <c r="P1673" i="1"/>
  <c r="P2291" i="1"/>
  <c r="P3428" i="1"/>
  <c r="P2494" i="1"/>
  <c r="P3446" i="1"/>
  <c r="P2299" i="1"/>
  <c r="P2840" i="1"/>
  <c r="P1749" i="1"/>
  <c r="P3039" i="1"/>
  <c r="P2269" i="1"/>
  <c r="P2795" i="1"/>
  <c r="P2710" i="1"/>
  <c r="P3237" i="1"/>
  <c r="P3218" i="1"/>
  <c r="P2732" i="1"/>
  <c r="P3557" i="1"/>
  <c r="P2638" i="1"/>
  <c r="P2475" i="1"/>
  <c r="P2245" i="1"/>
  <c r="P2097" i="1"/>
  <c r="P3576" i="1"/>
  <c r="P3460" i="1"/>
  <c r="P2062" i="1"/>
  <c r="P3257" i="1"/>
  <c r="P2164" i="1"/>
  <c r="P2620" i="1"/>
  <c r="P3385" i="1"/>
  <c r="P3528" i="1"/>
  <c r="P2642" i="1"/>
  <c r="P2527" i="1"/>
  <c r="P2664" i="1"/>
  <c r="P3340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785" i="1"/>
  <c r="O3604" i="1"/>
  <c r="O3816" i="1"/>
  <c r="O3291" i="1"/>
  <c r="O1841" i="1"/>
  <c r="O3216" i="1"/>
  <c r="O3540" i="1"/>
  <c r="O3483" i="1"/>
  <c r="O3406" i="1"/>
  <c r="O3358" i="1"/>
  <c r="O1626" i="1"/>
  <c r="O3559" i="1"/>
  <c r="O1656" i="1"/>
  <c r="O3472" i="1"/>
  <c r="O1751" i="1"/>
  <c r="O3003" i="1"/>
  <c r="O1537" i="1"/>
  <c r="O2045" i="1"/>
  <c r="O1952" i="1"/>
  <c r="O2783" i="1"/>
  <c r="O2832" i="1"/>
  <c r="O1967" i="1"/>
  <c r="O2193" i="1"/>
  <c r="O2468" i="1"/>
  <c r="O2972" i="1"/>
  <c r="O3180" i="1"/>
  <c r="O1842" i="1"/>
  <c r="O2067" i="1"/>
  <c r="O3214" i="1"/>
  <c r="O1761" i="1"/>
  <c r="O1893" i="1"/>
  <c r="O3258" i="1"/>
  <c r="O3386" i="1"/>
  <c r="O3040" i="1"/>
  <c r="O1890" i="1"/>
  <c r="O2472" i="1"/>
  <c r="O2320" i="1"/>
  <c r="O2241" i="1"/>
  <c r="O1038" i="1"/>
  <c r="O1528" i="1"/>
  <c r="O1651" i="1"/>
  <c r="O2006" i="1"/>
  <c r="O2173" i="1"/>
  <c r="O1679" i="1"/>
  <c r="O1960" i="1"/>
  <c r="O3374" i="1"/>
  <c r="O3212" i="1"/>
  <c r="O2074" i="1"/>
  <c r="O2243" i="1"/>
  <c r="O3020" i="1"/>
  <c r="O2198" i="1"/>
  <c r="O2819" i="1"/>
  <c r="O1750" i="1"/>
  <c r="O1475" i="1"/>
  <c r="O3226" i="1"/>
  <c r="O3445" i="1"/>
  <c r="O2633" i="1"/>
  <c r="O2459" i="1"/>
  <c r="O2073" i="1"/>
  <c r="O2973" i="1"/>
  <c r="O1466" i="1"/>
  <c r="O1205" i="1"/>
  <c r="O833" i="1"/>
  <c r="O1365" i="1"/>
  <c r="O1214" i="1"/>
  <c r="O1861" i="1"/>
  <c r="O3509" i="1"/>
  <c r="O533" i="1"/>
  <c r="O1388" i="1"/>
  <c r="O271" i="1"/>
  <c r="O247" i="1"/>
  <c r="O380" i="1"/>
  <c r="O784" i="1"/>
  <c r="O73" i="1"/>
  <c r="O3244" i="1"/>
  <c r="O1027" i="1"/>
  <c r="O289" i="1"/>
  <c r="O378" i="1"/>
  <c r="O3582" i="1"/>
  <c r="O1479" i="1"/>
  <c r="O1347" i="1"/>
  <c r="O647" i="1"/>
  <c r="O275" i="1"/>
  <c r="O2261" i="1"/>
  <c r="O95" i="1"/>
  <c r="O268" i="1"/>
  <c r="O3047" i="1"/>
  <c r="O27" i="1"/>
  <c r="O1644" i="1"/>
  <c r="O1202" i="1"/>
  <c r="O118" i="1"/>
  <c r="O79" i="1"/>
  <c r="O3752" i="1"/>
  <c r="O421" i="1"/>
  <c r="O1471" i="1"/>
  <c r="O331" i="1"/>
  <c r="O28" i="1"/>
  <c r="O117" i="1"/>
  <c r="O787" i="1"/>
  <c r="O1373" i="1"/>
  <c r="O759" i="1"/>
  <c r="O811" i="1"/>
  <c r="O52" i="1"/>
  <c r="O1401" i="1"/>
  <c r="O78" i="1"/>
  <c r="O3425" i="1"/>
  <c r="O369" i="1"/>
  <c r="O86" i="1"/>
  <c r="O1029" i="1"/>
  <c r="O69" i="1"/>
  <c r="O1292" i="1"/>
  <c r="O2540" i="1"/>
  <c r="O1473" i="1"/>
  <c r="O255" i="1"/>
  <c r="O297" i="1"/>
  <c r="O318" i="1"/>
  <c r="O77" i="1"/>
  <c r="O17" i="1"/>
  <c r="O243" i="1"/>
  <c r="O25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1024" i="1"/>
  <c r="O2105" i="1"/>
  <c r="O298" i="1"/>
  <c r="O1385" i="1"/>
  <c r="O14" i="1"/>
  <c r="O648" i="1"/>
  <c r="O49" i="1"/>
  <c r="O43" i="1"/>
  <c r="O303" i="1"/>
  <c r="O30" i="1"/>
  <c r="O1199" i="1"/>
  <c r="O390" i="1"/>
  <c r="O21" i="1"/>
  <c r="O322" i="1"/>
  <c r="O3010" i="1"/>
  <c r="O74" i="1"/>
  <c r="O842" i="1"/>
  <c r="O3417" i="1"/>
  <c r="O105" i="1"/>
  <c r="O2332" i="1"/>
  <c r="O29" i="1"/>
  <c r="O392" i="1"/>
  <c r="O60" i="1"/>
  <c r="O735" i="1"/>
  <c r="O389" i="1"/>
  <c r="O22" i="1"/>
  <c r="O13" i="1"/>
  <c r="O1638" i="1"/>
  <c r="O279" i="1"/>
  <c r="O3785" i="1"/>
  <c r="O88" i="1"/>
  <c r="O1364" i="1"/>
  <c r="O16" i="1"/>
  <c r="O115" i="1"/>
  <c r="O354" i="1"/>
  <c r="O756" i="1"/>
  <c r="O353" i="1"/>
  <c r="O2528" i="1"/>
  <c r="O743" i="1"/>
  <c r="O3789" i="1"/>
  <c r="O1519" i="1"/>
  <c r="O2" i="1"/>
  <c r="O12" i="1"/>
  <c r="O103" i="1"/>
  <c r="O314" i="1"/>
  <c r="O1264" i="1"/>
  <c r="O838" i="1"/>
  <c r="O751" i="1"/>
  <c r="O414" i="1"/>
  <c r="O1288" i="1"/>
  <c r="O56" i="1"/>
  <c r="O1040" i="1"/>
  <c r="O281" i="1"/>
  <c r="O1476" i="1"/>
  <c r="O32" i="1"/>
  <c r="O1267" i="1"/>
  <c r="O723" i="1"/>
  <c r="O2458" i="1"/>
  <c r="O1468" i="1"/>
  <c r="O47" i="1"/>
  <c r="O83" i="1"/>
  <c r="O835" i="1"/>
  <c r="O329" i="1"/>
  <c r="O406" i="1"/>
  <c r="O655" i="1"/>
  <c r="O345" i="1"/>
  <c r="O854" i="1"/>
  <c r="O816" i="1"/>
  <c r="O68" i="1"/>
  <c r="O724" i="1"/>
  <c r="O283" i="1"/>
  <c r="O301" i="1"/>
  <c r="O861" i="1"/>
  <c r="O36" i="1"/>
  <c r="O828" i="1"/>
  <c r="O654" i="1"/>
  <c r="O2108" i="1"/>
  <c r="O1349" i="1"/>
  <c r="O852" i="1"/>
  <c r="O9" i="1"/>
  <c r="O3220" i="1"/>
  <c r="O3628" i="1"/>
  <c r="O3410" i="1"/>
  <c r="O3710" i="1"/>
  <c r="O2797" i="1"/>
  <c r="O3692" i="1"/>
  <c r="O3830" i="1"/>
  <c r="O2298" i="1"/>
  <c r="O3031" i="1"/>
  <c r="O3046" i="1"/>
  <c r="O1041" i="1"/>
  <c r="O3469" i="1"/>
  <c r="O3009" i="1"/>
  <c r="O3344" i="1"/>
  <c r="O2477" i="1"/>
  <c r="O2478" i="1"/>
  <c r="O3049" i="1"/>
  <c r="O2271" i="1"/>
  <c r="O3536" i="1"/>
  <c r="O2461" i="1"/>
  <c r="O3825" i="1"/>
  <c r="O2017" i="1"/>
  <c r="O3380" i="1"/>
  <c r="O2060" i="1"/>
  <c r="O2499" i="1"/>
  <c r="O2502" i="1"/>
  <c r="O3005" i="1"/>
  <c r="O3150" i="1"/>
  <c r="O2841" i="1"/>
  <c r="O3812" i="1"/>
  <c r="O3570" i="1"/>
  <c r="O3329" i="1"/>
  <c r="O2010" i="1"/>
  <c r="O3160" i="1"/>
  <c r="O3346" i="1"/>
  <c r="O2093" i="1"/>
  <c r="O3299" i="1"/>
  <c r="O2339" i="1"/>
  <c r="O3470" i="1"/>
  <c r="O2080" i="1"/>
  <c r="O2719" i="1"/>
  <c r="O2081" i="1"/>
  <c r="O1884" i="1"/>
  <c r="O20" i="1"/>
  <c r="O1631" i="1"/>
  <c r="O1394" i="1"/>
  <c r="O393" i="1"/>
  <c r="O1025" i="1"/>
  <c r="O2263" i="1"/>
  <c r="O309" i="1"/>
  <c r="O3728" i="1"/>
  <c r="O807" i="1"/>
  <c r="O3322" i="1"/>
  <c r="O535" i="1"/>
  <c r="O256" i="1"/>
  <c r="O1383" i="1"/>
  <c r="O3563" i="1"/>
  <c r="O3052" i="1"/>
  <c r="O3249" i="1"/>
  <c r="O366" i="1"/>
  <c r="O3248" i="1"/>
  <c r="O540" i="1"/>
  <c r="O730" i="1"/>
  <c r="O1531" i="1"/>
  <c r="O2181" i="1"/>
  <c r="O2077" i="1"/>
  <c r="O2928" i="1"/>
  <c r="O2831" i="1"/>
  <c r="O3519" i="1"/>
  <c r="O1395" i="1"/>
  <c r="O2500" i="1"/>
  <c r="O299" i="1"/>
  <c r="O261" i="1"/>
  <c r="O1274" i="1"/>
  <c r="O3306" i="1"/>
  <c r="O373" i="1"/>
  <c r="O539" i="1"/>
  <c r="O39" i="1"/>
  <c r="O2341" i="1"/>
  <c r="O3689" i="1"/>
  <c r="O1521" i="1"/>
  <c r="O249" i="1"/>
  <c r="O3152" i="1"/>
  <c r="O121" i="1"/>
  <c r="O1377" i="1"/>
  <c r="O1396" i="1"/>
  <c r="O90" i="1"/>
  <c r="O278" i="1"/>
  <c r="O1280" i="1"/>
  <c r="O3511" i="1"/>
  <c r="O2501" i="1"/>
  <c r="O1355" i="1"/>
  <c r="O645" i="1"/>
  <c r="O536" i="1"/>
  <c r="O1275" i="1"/>
  <c r="O2031" i="1"/>
  <c r="O1379" i="1"/>
  <c r="O1028" i="1"/>
  <c r="O2788" i="1"/>
  <c r="O1196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182" i="1"/>
  <c r="O3627" i="1"/>
  <c r="O3331" i="1"/>
  <c r="O2985" i="1"/>
  <c r="O3432" i="1"/>
  <c r="O1924" i="1"/>
  <c r="O2808" i="1"/>
  <c r="O3781" i="1"/>
  <c r="O2666" i="1"/>
  <c r="O3756" i="1"/>
  <c r="O2670" i="1"/>
  <c r="O3678" i="1"/>
  <c r="O3409" i="1"/>
  <c r="O3420" i="1"/>
  <c r="O3019" i="1"/>
  <c r="O3726" i="1"/>
  <c r="O2790" i="1"/>
  <c r="O3034" i="1"/>
  <c r="O3412" i="1"/>
  <c r="O3503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3686" i="1"/>
  <c r="O2825" i="1"/>
  <c r="O2827" i="1"/>
  <c r="O2473" i="1"/>
  <c r="O2022" i="1"/>
  <c r="O3541" i="1"/>
  <c r="O1854" i="1"/>
  <c r="O3302" i="1"/>
  <c r="O2012" i="1"/>
  <c r="O1966" i="1"/>
  <c r="O2070" i="1"/>
  <c r="O2116" i="1"/>
  <c r="O3675" i="1"/>
  <c r="O2826" i="1"/>
  <c r="O2720" i="1"/>
  <c r="O2270" i="1"/>
  <c r="O3305" i="1"/>
  <c r="O3222" i="1"/>
  <c r="O2789" i="1"/>
  <c r="O2926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316" i="1"/>
  <c r="O1747" i="1"/>
  <c r="O361" i="1"/>
  <c r="O2799" i="1"/>
  <c r="O112" i="1"/>
  <c r="O3186" i="1"/>
  <c r="O859" i="1"/>
  <c r="O802" i="1"/>
  <c r="O248" i="1"/>
  <c r="O652" i="1"/>
  <c r="O295" i="1"/>
  <c r="O305" i="1"/>
  <c r="O1256" i="1"/>
  <c r="O1356" i="1"/>
  <c r="O2481" i="1"/>
  <c r="O2099" i="1"/>
  <c r="O1304" i="1"/>
  <c r="O1392" i="1"/>
  <c r="O2094" i="1"/>
  <c r="O1845" i="1"/>
  <c r="O2714" i="1"/>
  <c r="O1200" i="1"/>
  <c r="O1403" i="1"/>
  <c r="O372" i="1"/>
  <c r="O793" i="1"/>
  <c r="O1031" i="1"/>
  <c r="O739" i="1"/>
  <c r="O2187" i="1"/>
  <c r="O1853" i="1"/>
  <c r="O3762" i="1"/>
  <c r="O823" i="1"/>
  <c r="O120" i="1"/>
  <c r="O3620" i="1"/>
  <c r="O2222" i="1"/>
  <c r="O804" i="1"/>
  <c r="O1187" i="1"/>
  <c r="O75" i="1"/>
  <c r="O798" i="1"/>
  <c r="O42" i="1"/>
  <c r="O1652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87" i="1"/>
  <c r="O1203" i="1"/>
  <c r="O657" i="1"/>
  <c r="O368" i="1"/>
  <c r="O1397" i="1"/>
  <c r="O826" i="1"/>
  <c r="O365" i="1"/>
  <c r="O1287" i="1"/>
  <c r="O418" i="1"/>
  <c r="O814" i="1"/>
  <c r="O812" i="1"/>
  <c r="O1291" i="1"/>
  <c r="O1290" i="1"/>
  <c r="O1216" i="1"/>
  <c r="O250" i="1"/>
  <c r="O352" i="1"/>
  <c r="O1263" i="1"/>
  <c r="O377" i="1"/>
  <c r="O1979" i="1"/>
  <c r="O376" i="1"/>
  <c r="O1945" i="1"/>
  <c r="O113" i="1"/>
  <c r="O660" i="1"/>
  <c r="O98" i="1"/>
  <c r="O245" i="1"/>
  <c r="O110" i="1"/>
  <c r="O259" i="1"/>
  <c r="O3810" i="1"/>
  <c r="O2121" i="1"/>
  <c r="O1372" i="1"/>
  <c r="O661" i="1"/>
  <c r="O1217" i="1"/>
  <c r="O815" i="1"/>
  <c r="O537" i="1"/>
  <c r="O104" i="1"/>
  <c r="O2040" i="1"/>
  <c r="O857" i="1"/>
  <c r="O323" i="1"/>
  <c r="O658" i="1"/>
  <c r="O1368" i="1"/>
  <c r="O1607" i="1"/>
  <c r="O2464" i="1"/>
  <c r="O740" i="1"/>
  <c r="O2293" i="1"/>
  <c r="O18" i="1"/>
  <c r="O753" i="1"/>
  <c r="O357" i="1"/>
  <c r="O326" i="1"/>
  <c r="O528" i="1"/>
  <c r="O3461" i="1"/>
  <c r="O848" i="1"/>
  <c r="O375" i="1"/>
  <c r="O302" i="1"/>
  <c r="O1474" i="1"/>
  <c r="O1208" i="1"/>
  <c r="O388" i="1"/>
  <c r="O1269" i="1"/>
  <c r="O1507" i="1"/>
  <c r="O311" i="1"/>
  <c r="O731" i="1"/>
  <c r="O3586" i="1"/>
  <c r="O2055" i="1"/>
  <c r="O1272" i="1"/>
  <c r="O3707" i="1"/>
  <c r="O2033" i="1"/>
  <c r="O3565" i="1"/>
  <c r="O1405" i="1"/>
  <c r="O2722" i="1"/>
  <c r="O2340" i="1"/>
  <c r="O2278" i="1"/>
  <c r="O3369" i="1"/>
  <c r="O3491" i="1"/>
  <c r="O3659" i="1"/>
  <c r="O2227" i="1"/>
  <c r="O3712" i="1"/>
  <c r="O3513" i="1"/>
  <c r="O3589" i="1"/>
  <c r="O3048" i="1"/>
  <c r="O2342" i="1"/>
  <c r="O2550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2546" i="1"/>
  <c r="O3021" i="1"/>
  <c r="O2497" i="1"/>
  <c r="O2625" i="1"/>
  <c r="O3250" i="1"/>
  <c r="O2274" i="1"/>
  <c r="O3326" i="1"/>
  <c r="O2032" i="1"/>
  <c r="O3783" i="1"/>
  <c r="O2266" i="1"/>
  <c r="O3591" i="1"/>
  <c r="O3213" i="1"/>
  <c r="O3480" i="1"/>
  <c r="O3690" i="1"/>
  <c r="O3529" i="1"/>
  <c r="O2211" i="1"/>
  <c r="O803" i="1"/>
  <c r="O2530" i="1"/>
  <c r="O3308" i="1"/>
  <c r="O370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3768" i="1"/>
  <c r="O2554" i="1"/>
  <c r="O2536" i="1"/>
  <c r="O2496" i="1"/>
  <c r="O3727" i="1"/>
  <c r="O3499" i="1"/>
  <c r="O1931" i="1"/>
  <c r="O3310" i="1"/>
  <c r="O3776" i="1"/>
  <c r="O3293" i="1"/>
  <c r="O2330" i="1"/>
  <c r="O3161" i="1"/>
  <c r="O3215" i="1"/>
  <c r="O3459" i="1"/>
  <c r="O3225" i="1"/>
  <c r="O2713" i="1"/>
  <c r="O2457" i="1"/>
  <c r="O3506" i="1"/>
  <c r="O2639" i="1"/>
  <c r="O2541" i="1"/>
  <c r="O3158" i="1"/>
  <c r="O2608" i="1"/>
  <c r="O3826" i="1"/>
  <c r="O3332" i="1"/>
  <c r="O3320" i="1"/>
  <c r="O3813" i="1"/>
  <c r="O2556" i="1"/>
  <c r="O3482" i="1"/>
  <c r="O3183" i="1"/>
  <c r="O3759" i="1"/>
  <c r="O2489" i="1"/>
  <c r="O1536" i="1"/>
  <c r="O2991" i="1"/>
  <c r="O3504" i="1"/>
  <c r="O3030" i="1"/>
  <c r="O3614" i="1"/>
  <c r="O2927" i="1"/>
  <c r="O3682" i="1"/>
  <c r="O3334" i="1"/>
  <c r="O3653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026" i="1"/>
  <c r="O1615" i="1"/>
  <c r="O287" i="1"/>
  <c r="O1033" i="1"/>
  <c r="O1606" i="1"/>
  <c r="O522" i="1"/>
  <c r="O1897" i="1"/>
  <c r="O254" i="1"/>
  <c r="O1281" i="1"/>
  <c r="O1935" i="1"/>
  <c r="O50" i="1"/>
  <c r="O1305" i="1"/>
  <c r="O320" i="1"/>
  <c r="O72" i="1"/>
  <c r="O1257" i="1"/>
  <c r="O1604" i="1"/>
  <c r="O1390" i="1"/>
  <c r="O1375" i="1"/>
  <c r="O1381" i="1"/>
  <c r="O1404" i="1"/>
  <c r="O1284" i="1"/>
  <c r="O46" i="1"/>
  <c r="O1369" i="1"/>
  <c r="O1221" i="1"/>
  <c r="O1265" i="1"/>
  <c r="O3354" i="1"/>
  <c r="O330" i="1"/>
  <c r="O1294" i="1"/>
  <c r="O23" i="1"/>
  <c r="O1932" i="1"/>
  <c r="O656" i="1"/>
  <c r="O1247" i="1"/>
  <c r="O3" i="1"/>
  <c r="O659" i="1"/>
  <c r="O1641" i="1"/>
  <c r="O1400" i="1"/>
  <c r="O53" i="1"/>
  <c r="O1248" i="1"/>
  <c r="O1348" i="1"/>
  <c r="O843" i="1"/>
  <c r="O3729" i="1"/>
  <c r="O2709" i="1"/>
  <c r="O2254" i="1"/>
  <c r="O2492" i="1"/>
  <c r="O3538" i="1"/>
  <c r="O3723" i="1"/>
  <c r="O2449" i="1"/>
  <c r="O2311" i="1"/>
  <c r="O3004" i="1"/>
  <c r="O3153" i="1"/>
  <c r="O3029" i="1"/>
  <c r="O2796" i="1"/>
  <c r="O3316" i="1"/>
  <c r="O3388" i="1"/>
  <c r="O3377" i="1"/>
  <c r="O2730" i="1"/>
  <c r="O3422" i="1"/>
  <c r="O2817" i="1"/>
  <c r="O3672" i="1"/>
  <c r="O3546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3490" i="1"/>
  <c r="O1670" i="1"/>
  <c r="O1207" i="1"/>
  <c r="O2257" i="1"/>
  <c r="O2163" i="1"/>
  <c r="O3179" i="1"/>
  <c r="O3227" i="1"/>
  <c r="O3270" i="1"/>
  <c r="O2828" i="1"/>
  <c r="O832" i="1"/>
  <c r="O3455" i="1"/>
  <c r="O786" i="1"/>
  <c r="O1212" i="1"/>
  <c r="O829" i="1"/>
  <c r="O109" i="1"/>
  <c r="O100" i="1"/>
  <c r="O643" i="1"/>
  <c r="O1634" i="1"/>
  <c r="O1251" i="1"/>
  <c r="O3279" i="1"/>
  <c r="O2109" i="1"/>
  <c r="O2273" i="1"/>
  <c r="O2057" i="1"/>
  <c r="O3050" i="1"/>
  <c r="O2626" i="1"/>
  <c r="O1469" i="1"/>
  <c r="O1285" i="1"/>
  <c r="O2479" i="1"/>
  <c r="O527" i="1"/>
  <c r="O3719" i="1"/>
  <c r="O3321" i="1"/>
  <c r="O3751" i="1"/>
  <c r="O3681" i="1"/>
  <c r="O3775" i="1"/>
  <c r="O3550" i="1"/>
  <c r="O2553" i="1"/>
  <c r="O2617" i="1"/>
  <c r="O3715" i="1"/>
  <c r="O1034" i="1"/>
  <c r="O3722" i="1"/>
  <c r="O2712" i="1"/>
  <c r="O3341" i="1"/>
  <c r="O2798" i="1"/>
  <c r="O2545" i="1"/>
  <c r="O3617" i="1"/>
  <c r="O3545" i="1"/>
  <c r="O2453" i="1"/>
  <c r="O2811" i="1"/>
  <c r="O3282" i="1"/>
  <c r="O3527" i="1"/>
  <c r="O3778" i="1"/>
  <c r="O3750" i="1"/>
  <c r="O2221" i="1"/>
  <c r="O3622" i="1"/>
  <c r="O3497" i="1"/>
  <c r="O2008" i="1"/>
  <c r="O3447" i="1"/>
  <c r="O1198" i="1"/>
  <c r="O2313" i="1"/>
  <c r="O1223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2024" i="1"/>
  <c r="O858" i="1"/>
  <c r="O849" i="1"/>
  <c r="O819" i="1"/>
  <c r="O348" i="1"/>
  <c r="O3235" i="1"/>
  <c r="O328" i="1"/>
  <c r="O94" i="1"/>
  <c r="O818" i="1"/>
  <c r="O805" i="1"/>
  <c r="O2334" i="1"/>
  <c r="O1276" i="1"/>
  <c r="O336" i="1"/>
  <c r="O1262" i="1"/>
  <c r="O2119" i="1"/>
  <c r="O264" i="1"/>
  <c r="O288" i="1"/>
  <c r="O1197" i="1"/>
  <c r="O1530" i="1"/>
  <c r="O1250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2717" i="1"/>
  <c r="O3327" i="1"/>
  <c r="O3585" i="1"/>
  <c r="O1611" i="1"/>
  <c r="O3297" i="1"/>
  <c r="O1764" i="1"/>
  <c r="O19" i="1"/>
  <c r="O1642" i="1"/>
  <c r="O3777" i="1"/>
  <c r="O1758" i="1"/>
  <c r="O3156" i="1"/>
  <c r="O3769" i="1"/>
  <c r="O1744" i="1"/>
  <c r="O2980" i="1"/>
  <c r="O3298" i="1"/>
  <c r="O3599" i="1"/>
  <c r="O2104" i="1"/>
  <c r="O1538" i="1"/>
  <c r="O1636" i="1"/>
  <c r="O2115" i="1"/>
  <c r="O3433" i="1"/>
  <c r="O2025" i="1"/>
  <c r="O2168" i="1"/>
  <c r="O3784" i="1"/>
  <c r="O3553" i="1"/>
  <c r="O3234" i="1"/>
  <c r="O3837" i="1"/>
  <c r="O3764" i="1"/>
  <c r="O2279" i="1"/>
  <c r="O3026" i="1"/>
  <c r="O2091" i="1"/>
  <c r="O3275" i="1"/>
  <c r="O3349" i="1"/>
  <c r="O2941" i="1"/>
  <c r="O3424" i="1"/>
  <c r="O2931" i="1"/>
  <c r="O3524" i="1"/>
  <c r="O2182" i="1"/>
  <c r="O3721" i="1"/>
  <c r="O2084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89" i="1"/>
  <c r="O272" i="1"/>
  <c r="O304" i="1"/>
  <c r="O339" i="1"/>
  <c r="O252" i="1"/>
  <c r="O58" i="1"/>
  <c r="O416" i="1"/>
  <c r="O1361" i="1"/>
  <c r="O276" i="1"/>
  <c r="O796" i="1"/>
  <c r="O1204" i="1"/>
  <c r="O801" i="1"/>
  <c r="O538" i="1"/>
  <c r="O1664" i="1"/>
  <c r="O290" i="1"/>
  <c r="O758" i="1"/>
  <c r="O1282" i="1"/>
  <c r="O824" i="1"/>
  <c r="O1962" i="1"/>
  <c r="O844" i="1"/>
  <c r="O384" i="1"/>
  <c r="O2106" i="1"/>
  <c r="O1246" i="1"/>
  <c r="O800" i="1"/>
  <c r="O726" i="1"/>
  <c r="O1346" i="1"/>
  <c r="O782" i="1"/>
  <c r="O1616" i="1"/>
  <c r="O1376" i="1"/>
  <c r="O335" i="1"/>
  <c r="O744" i="1"/>
  <c r="O253" i="1"/>
  <c r="O312" i="1"/>
  <c r="O96" i="1"/>
  <c r="O3456" i="1"/>
  <c r="O97" i="1"/>
  <c r="O8" i="1"/>
  <c r="O817" i="1"/>
  <c r="O338" i="1"/>
  <c r="O38" i="1"/>
  <c r="O2122" i="1"/>
  <c r="O108" i="1"/>
  <c r="O733" i="1"/>
  <c r="O747" i="1"/>
  <c r="O1268" i="1"/>
  <c r="O1855" i="1"/>
  <c r="O413" i="1"/>
  <c r="O76" i="1"/>
  <c r="O1514" i="1"/>
  <c r="O1271" i="1"/>
  <c r="O81" i="1"/>
  <c r="O1299" i="1"/>
  <c r="O82" i="1"/>
  <c r="O370" i="1"/>
  <c r="O360" i="1"/>
  <c r="O792" i="1"/>
  <c r="O398" i="1"/>
  <c r="O789" i="1"/>
  <c r="O1354" i="1"/>
  <c r="O3379" i="1"/>
  <c r="O3240" i="1"/>
  <c r="O292" i="1"/>
  <c r="O2204" i="1"/>
  <c r="O334" i="1"/>
  <c r="O65" i="1"/>
  <c r="O853" i="1"/>
  <c r="O1399" i="1"/>
  <c r="O291" i="1"/>
  <c r="O3389" i="1"/>
  <c r="O26" i="1"/>
  <c r="O3525" i="1"/>
  <c r="O407" i="1"/>
  <c r="O2255" i="1"/>
  <c r="O3551" i="1"/>
  <c r="O277" i="1"/>
  <c r="O358" i="1"/>
  <c r="O3300" i="1"/>
  <c r="O1386" i="1"/>
  <c r="O244" i="1"/>
  <c r="O1678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2532" i="1"/>
  <c r="O3725" i="1"/>
  <c r="O3571" i="1"/>
  <c r="O2234" i="1"/>
  <c r="O3698" i="1"/>
  <c r="O3670" i="1"/>
  <c r="O3149" i="1"/>
  <c r="O2939" i="1"/>
  <c r="O3788" i="1"/>
  <c r="O3373" i="1"/>
  <c r="O2281" i="1"/>
  <c r="O3606" i="1"/>
  <c r="O3314" i="1"/>
  <c r="O2317" i="1"/>
  <c r="O2998" i="1"/>
  <c r="O3555" i="1"/>
  <c r="O3761" i="1"/>
  <c r="O3465" i="1"/>
  <c r="O2321" i="1"/>
  <c r="O3290" i="1"/>
  <c r="O2925" i="1"/>
  <c r="O3295" i="1"/>
  <c r="O3619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325" i="1"/>
  <c r="O1374" i="1"/>
  <c r="O748" i="1"/>
  <c r="O1371" i="1"/>
  <c r="O1218" i="1"/>
  <c r="O1382" i="1"/>
  <c r="O62" i="1"/>
  <c r="O1512" i="1"/>
  <c r="O55" i="1"/>
  <c r="O1389" i="1"/>
  <c r="O404" i="1"/>
  <c r="O70" i="1"/>
  <c r="O825" i="1"/>
  <c r="O2190" i="1"/>
  <c r="O3333" i="1"/>
  <c r="O830" i="1"/>
  <c r="O324" i="1"/>
  <c r="O273" i="1"/>
  <c r="O3596" i="1"/>
  <c r="O1186" i="1"/>
  <c r="O1522" i="1"/>
  <c r="O2240" i="1"/>
  <c r="O66" i="1"/>
  <c r="O99" i="1"/>
  <c r="O3493" i="1"/>
  <c r="O794" i="1"/>
  <c r="O2465" i="1"/>
  <c r="O111" i="1"/>
  <c r="O745" i="1"/>
  <c r="O1675" i="1"/>
  <c r="O1838" i="1"/>
  <c r="O2443" i="1"/>
  <c r="O749" i="1"/>
  <c r="O1190" i="1"/>
  <c r="O1357" i="1"/>
  <c r="O1825" i="1"/>
  <c r="O1947" i="1"/>
  <c r="O285" i="1"/>
  <c r="O267" i="1"/>
  <c r="O1380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2262" i="1"/>
  <c r="O524" i="1"/>
  <c r="O362" i="1"/>
  <c r="O761" i="1"/>
  <c r="O644" i="1"/>
  <c r="O2058" i="1"/>
  <c r="O3211" i="1"/>
  <c r="O24" i="1"/>
  <c r="O822" i="1"/>
  <c r="O795" i="1"/>
  <c r="O31" i="1"/>
  <c r="O102" i="1"/>
  <c r="O84" i="1"/>
  <c r="O319" i="1"/>
  <c r="O3013" i="1"/>
  <c r="O364" i="1"/>
  <c r="O1398" i="1"/>
  <c r="O3247" i="1"/>
  <c r="O2300" i="1"/>
  <c r="O74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529" i="1"/>
  <c r="O1350" i="1"/>
  <c r="O266" i="1"/>
  <c r="O1370" i="1"/>
  <c r="O1278" i="1"/>
  <c r="O44" i="1"/>
  <c r="O349" i="1"/>
  <c r="O1035" i="1"/>
  <c r="O106" i="1"/>
  <c r="O1201" i="1"/>
  <c r="O411" i="1"/>
  <c r="O317" i="1"/>
  <c r="O1970" i="1"/>
  <c r="O300" i="1"/>
  <c r="O1614" i="1"/>
  <c r="O294" i="1"/>
  <c r="O419" i="1"/>
  <c r="O1211" i="1"/>
  <c r="O839" i="1"/>
  <c r="O101" i="1"/>
  <c r="O1518" i="1"/>
  <c r="O91" i="1"/>
  <c r="O3517" i="1"/>
  <c r="O1504" i="1"/>
  <c r="O2668" i="1"/>
  <c r="O1402" i="1"/>
  <c r="O7" i="1"/>
  <c r="O3411" i="1"/>
  <c r="O1672" i="1"/>
  <c r="O80" i="1"/>
  <c r="O3652" i="1"/>
  <c r="O1273" i="1"/>
  <c r="O337" i="1"/>
  <c r="O3276" i="1"/>
  <c r="O394" i="1"/>
  <c r="O2318" i="1"/>
  <c r="O750" i="1"/>
  <c r="O850" i="1"/>
  <c r="O1956" i="1"/>
  <c r="O2166" i="1"/>
  <c r="O734" i="1"/>
  <c r="O1517" i="1"/>
  <c r="O1944" i="1"/>
  <c r="O3364" i="1"/>
  <c r="O313" i="1"/>
  <c r="O1859" i="1"/>
  <c r="O1505" i="1"/>
  <c r="O3679" i="1"/>
  <c r="O3533" i="1"/>
  <c r="O845" i="1"/>
  <c r="O1293" i="1"/>
  <c r="O760" i="1"/>
  <c r="O3521" i="1"/>
  <c r="O1219" i="1"/>
  <c r="O837" i="1"/>
  <c r="O1215" i="1"/>
  <c r="O3170" i="1"/>
  <c r="O412" i="1"/>
  <c r="O3044" i="1"/>
  <c r="O3318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561" i="1"/>
  <c r="O3758" i="1"/>
  <c r="O33" i="1"/>
  <c r="O1674" i="1"/>
  <c r="O1277" i="1"/>
  <c r="O2088" i="1"/>
  <c r="O34" i="1"/>
  <c r="O258" i="1"/>
  <c r="O3664" i="1"/>
  <c r="O3554" i="1"/>
  <c r="O3241" i="1"/>
  <c r="O2205" i="1"/>
  <c r="O3451" i="1"/>
  <c r="O846" i="1"/>
  <c r="O263" i="1"/>
  <c r="O836" i="1"/>
  <c r="O350" i="1"/>
  <c r="O2824" i="1"/>
  <c r="O3583" i="1"/>
  <c r="O1513" i="1"/>
  <c r="O1939" i="1"/>
  <c r="O3454" i="1"/>
  <c r="O2603" i="1"/>
  <c r="O646" i="1"/>
  <c r="O2560" i="1"/>
  <c r="O1467" i="1"/>
  <c r="O2272" i="1"/>
  <c r="O15" i="1"/>
  <c r="O1902" i="1"/>
  <c r="O785" i="1"/>
  <c r="O2177" i="1"/>
  <c r="O3694" i="1"/>
  <c r="O1481" i="1"/>
  <c r="O2338" i="1"/>
  <c r="O3171" i="1"/>
  <c r="O1515" i="1"/>
  <c r="O1302" i="1"/>
  <c r="O1210" i="1"/>
  <c r="O3673" i="1"/>
  <c r="O1303" i="1"/>
  <c r="O3655" i="1"/>
  <c r="O3221" i="1"/>
  <c r="O3663" i="1"/>
  <c r="O2609" i="1"/>
  <c r="O526" i="1"/>
  <c r="O1188" i="1"/>
  <c r="O2445" i="1"/>
  <c r="O1189" i="1"/>
  <c r="O1301" i="1"/>
  <c r="O2523" i="1"/>
  <c r="O1359" i="1"/>
  <c r="O3256" i="1"/>
  <c r="O3164" i="1"/>
  <c r="O1508" i="1"/>
  <c r="O2101" i="1"/>
  <c r="O1023" i="1"/>
  <c r="O3278" i="1"/>
  <c r="O2233" i="1"/>
  <c r="O3246" i="1"/>
  <c r="O1637" i="1"/>
  <c r="O3720" i="1"/>
  <c r="O3317" i="1"/>
  <c r="O3408" i="1"/>
  <c r="O1191" i="1"/>
  <c r="O1358" i="1"/>
  <c r="O1898" i="1"/>
  <c r="O2525" i="1"/>
  <c r="O3616" i="1"/>
  <c r="O3236" i="1"/>
  <c r="O3485" i="1"/>
  <c r="O3579" i="1"/>
  <c r="O3402" i="1"/>
  <c r="O2450" i="1"/>
  <c r="O3400" i="1"/>
  <c r="O1222" i="1"/>
  <c r="O1681" i="1"/>
  <c r="O2484" i="1"/>
  <c r="O3703" i="1"/>
  <c r="O2636" i="1"/>
  <c r="O3042" i="1"/>
  <c r="O385" i="1"/>
  <c r="O280" i="1"/>
  <c r="O408" i="1"/>
  <c r="O1509" i="1"/>
  <c r="O534" i="1"/>
  <c r="O296" i="1"/>
  <c r="O262" i="1"/>
  <c r="O40" i="1"/>
  <c r="O1225" i="1"/>
  <c r="O821" i="1"/>
  <c r="O61" i="1"/>
  <c r="O260" i="1"/>
  <c r="O783" i="1"/>
  <c r="O333" i="1"/>
  <c r="O257" i="1"/>
  <c r="O755" i="1"/>
  <c r="O282" i="1"/>
  <c r="O340" i="1"/>
  <c r="O2740" i="1"/>
  <c r="O531" i="1"/>
  <c r="O308" i="1"/>
  <c r="O92" i="1"/>
  <c r="O754" i="1"/>
  <c r="O1195" i="1"/>
  <c r="O2110" i="1"/>
  <c r="O809" i="1"/>
  <c r="O2078" i="1"/>
  <c r="O725" i="1"/>
  <c r="O2711" i="1"/>
  <c r="O1535" i="1"/>
  <c r="O116" i="1"/>
  <c r="O1030" i="1"/>
  <c r="O1954" i="1"/>
  <c r="O45" i="1"/>
  <c r="O64" i="1"/>
  <c r="O727" i="1"/>
  <c r="O3043" i="1"/>
  <c r="O242" i="1"/>
  <c r="O649" i="1"/>
  <c r="O135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987" i="1"/>
  <c r="O1762" i="1"/>
  <c r="O2498" i="1"/>
  <c r="O3481" i="1"/>
  <c r="O3345" i="1"/>
  <c r="O2076" i="1"/>
  <c r="O738" i="1"/>
  <c r="O3771" i="1"/>
  <c r="O3841" i="1"/>
  <c r="O2822" i="1"/>
  <c r="O2618" i="1"/>
  <c r="O2446" i="1"/>
  <c r="O1261" i="1"/>
  <c r="O3395" i="1"/>
  <c r="O3544" i="1"/>
  <c r="O2467" i="1"/>
  <c r="O3453" i="1"/>
  <c r="O3754" i="1"/>
  <c r="O2335" i="1"/>
  <c r="O3032" i="1"/>
  <c r="O3828" i="1"/>
  <c r="O1971" i="1"/>
  <c r="O3770" i="1"/>
  <c r="O3262" i="1"/>
  <c r="O841" i="1"/>
  <c r="O3567" i="1"/>
  <c r="O2319" i="1"/>
  <c r="O3615" i="1"/>
  <c r="O3403" i="1"/>
  <c r="O3304" i="1"/>
  <c r="O3821" i="1"/>
  <c r="O3700" i="1"/>
  <c r="O3667" i="1"/>
  <c r="O3325" i="1"/>
  <c r="O2820" i="1"/>
  <c r="O3674" i="1"/>
  <c r="O2244" i="1"/>
  <c r="O3151" i="1"/>
  <c r="O3008" i="1"/>
  <c r="O2718" i="1"/>
  <c r="O813" i="1"/>
  <c r="O752" i="1"/>
  <c r="O2988" i="1"/>
  <c r="O834" i="1"/>
  <c r="O405" i="1"/>
  <c r="O379" i="1"/>
  <c r="O1296" i="1"/>
  <c r="O341" i="1"/>
  <c r="O1510" i="1"/>
  <c r="O346" i="1"/>
  <c r="O1472" i="1"/>
  <c r="O1286" i="1"/>
  <c r="O2495" i="1"/>
  <c r="O1378" i="1"/>
  <c r="O347" i="1"/>
  <c r="O2816" i="1"/>
  <c r="O3162" i="1"/>
  <c r="O722" i="1"/>
  <c r="O2838" i="1"/>
  <c r="O1224" i="1"/>
  <c r="O3366" i="1"/>
  <c r="O315" i="1"/>
  <c r="O2641" i="1"/>
  <c r="O3626" i="1"/>
  <c r="O1959" i="1"/>
  <c r="O3268" i="1"/>
  <c r="O1295" i="1"/>
  <c r="O2834" i="1"/>
  <c r="O1255" i="1"/>
  <c r="O1480" i="1"/>
  <c r="O1209" i="1"/>
  <c r="O1746" i="1"/>
  <c r="O3219" i="1"/>
  <c r="O3724" i="1"/>
  <c r="O2307" i="1"/>
  <c r="O3251" i="1"/>
  <c r="O2041" i="1"/>
  <c r="O3829" i="1"/>
  <c r="O1300" i="1"/>
  <c r="O3368" i="1"/>
  <c r="O3818" i="1"/>
  <c r="O1297" i="1"/>
  <c r="O3842" i="1"/>
  <c r="O3629" i="1"/>
  <c r="O1384" i="1"/>
  <c r="O2942" i="1"/>
  <c r="O2830" i="1"/>
  <c r="O3691" i="1"/>
  <c r="O855" i="1"/>
  <c r="O3680" i="1"/>
  <c r="O1900" i="1"/>
  <c r="O3560" i="1"/>
  <c r="O3157" i="1"/>
  <c r="O3779" i="1"/>
  <c r="O3404" i="1"/>
  <c r="O3684" i="1"/>
  <c r="O3464" i="1"/>
  <c r="O2606" i="1"/>
  <c r="O3713" i="1"/>
  <c r="O1464" i="1"/>
  <c r="O3811" i="1"/>
  <c r="O2059" i="1"/>
  <c r="O2209" i="1"/>
  <c r="O3444" i="1"/>
  <c r="O3696" i="1"/>
  <c r="O3407" i="1"/>
  <c r="O2170" i="1"/>
  <c r="O3833" i="1"/>
  <c r="O3834" i="1"/>
  <c r="O3757" i="1"/>
  <c r="O3687" i="1"/>
  <c r="O3178" i="1"/>
  <c r="O3839" i="1"/>
  <c r="O1387" i="1"/>
  <c r="O2169" i="1"/>
  <c r="O1366" i="1"/>
  <c r="O332" i="1"/>
  <c r="O3231" i="1"/>
  <c r="O2225" i="1"/>
  <c r="O2981" i="1"/>
  <c r="O107" i="1"/>
  <c r="O3188" i="1"/>
  <c r="O363" i="1"/>
  <c r="O71" i="1"/>
  <c r="O420" i="1"/>
  <c r="O1260" i="1"/>
  <c r="O1660" i="1"/>
  <c r="O523" i="1"/>
  <c r="O1298" i="1"/>
  <c r="O5" i="1"/>
  <c r="O371" i="1"/>
  <c r="O367" i="1"/>
  <c r="O737" i="1"/>
  <c r="O808" i="1"/>
  <c r="O810" i="1"/>
  <c r="O327" i="1"/>
  <c r="O342" i="1"/>
  <c r="O1463" i="1"/>
  <c r="O67" i="1"/>
  <c r="O530" i="1"/>
  <c r="O1206" i="1"/>
  <c r="O1360" i="1"/>
  <c r="O293" i="1"/>
  <c r="O51" i="1"/>
  <c r="O1857" i="1"/>
  <c r="O344" i="1"/>
  <c r="O387" i="1"/>
  <c r="O1928" i="1"/>
  <c r="O831" i="1"/>
  <c r="O847" i="1"/>
  <c r="O1511" i="1"/>
  <c r="O1470" i="1"/>
  <c r="O383" i="1"/>
  <c r="O410" i="1"/>
  <c r="O386" i="1"/>
  <c r="O6" i="1"/>
  <c r="O11" i="1"/>
  <c r="O4" i="1"/>
  <c r="O1353" i="1"/>
  <c r="O1465" i="1"/>
  <c r="O2323" i="1"/>
  <c r="O2324" i="1"/>
  <c r="O2325" i="1"/>
  <c r="O2326" i="1"/>
  <c r="O2327" i="1"/>
  <c r="O2328" i="1"/>
  <c r="O1895" i="1"/>
  <c r="O2613" i="1"/>
  <c r="O1748" i="1"/>
  <c r="O3223" i="1"/>
  <c r="O1886" i="1"/>
  <c r="O2207" i="1"/>
  <c r="O1605" i="1"/>
  <c r="O2046" i="1"/>
  <c r="O1608" i="1"/>
  <c r="O1391" i="1"/>
  <c r="O1643" i="1"/>
  <c r="O1654" i="1"/>
  <c r="O3704" i="1"/>
  <c r="O3624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805" i="1"/>
  <c r="O2280" i="1"/>
  <c r="O1883" i="1"/>
  <c r="O3426" i="1"/>
  <c r="O2989" i="1"/>
  <c r="O3671" i="1"/>
  <c r="O3654" i="1"/>
  <c r="O3587" i="1"/>
  <c r="O2092" i="1"/>
  <c r="O2028" i="1"/>
  <c r="O3836" i="1"/>
  <c r="O3232" i="1"/>
  <c r="O3766" i="1"/>
  <c r="O3824" i="1"/>
  <c r="O3367" i="1"/>
  <c r="O3814" i="1"/>
  <c r="O3319" i="1"/>
  <c r="O3441" i="1"/>
  <c r="O3292" i="1"/>
  <c r="O3716" i="1"/>
  <c r="O269" i="1"/>
  <c r="O642" i="1"/>
  <c r="O856" i="1"/>
  <c r="O2994" i="1"/>
  <c r="O732" i="1"/>
  <c r="O1036" i="1"/>
  <c r="O400" i="1"/>
  <c r="O746" i="1"/>
  <c r="O63" i="1"/>
  <c r="O396" i="1"/>
  <c r="O310" i="1"/>
  <c r="O35" i="1"/>
  <c r="O757" i="1"/>
  <c r="O41" i="1"/>
  <c r="O25" i="1"/>
  <c r="O2037" i="1"/>
  <c r="O541" i="1"/>
  <c r="O806" i="1"/>
  <c r="O650" i="1"/>
  <c r="O2969" i="1"/>
  <c r="O382" i="1"/>
  <c r="O119" i="1"/>
  <c r="O355" i="1"/>
  <c r="O265" i="1"/>
  <c r="O274" i="1"/>
  <c r="O374" i="1"/>
  <c r="O401" i="1"/>
  <c r="O286" i="1"/>
  <c r="O1037" i="1"/>
  <c r="O397" i="1"/>
  <c r="O59" i="1"/>
  <c r="O399" i="1"/>
  <c r="O860" i="1"/>
  <c r="O395" i="1"/>
  <c r="O409" i="1"/>
  <c r="O851" i="1"/>
  <c r="O246" i="1"/>
  <c r="O2218" i="1"/>
  <c r="O791" i="1"/>
  <c r="O415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3016" i="1"/>
  <c r="O3382" i="1"/>
  <c r="O2068" i="1"/>
  <c r="O2120" i="1"/>
  <c r="O417" i="1"/>
  <c r="O2111" i="1"/>
  <c r="O1283" i="1"/>
  <c r="O2933" i="1"/>
  <c r="O343" i="1"/>
  <c r="O2444" i="1"/>
  <c r="O2923" i="1"/>
  <c r="O651" i="1"/>
  <c r="O827" i="1"/>
  <c r="O10" i="1"/>
  <c r="O2096" i="1"/>
  <c r="O1249" i="1"/>
  <c r="O114" i="1"/>
  <c r="O820" i="1"/>
  <c r="O2180" i="1"/>
  <c r="O270" i="1"/>
  <c r="O1254" i="1"/>
  <c r="O1266" i="1"/>
  <c r="O54" i="1"/>
  <c r="O525" i="1"/>
  <c r="O2238" i="1"/>
  <c r="O1270" i="1"/>
  <c r="O359" i="1"/>
  <c r="O3598" i="1"/>
  <c r="O1193" i="1"/>
  <c r="O2971" i="1"/>
  <c r="O351" i="1"/>
  <c r="O3823" i="1"/>
  <c r="O653" i="1"/>
  <c r="O2539" i="1"/>
  <c r="O402" i="1"/>
  <c r="O788" i="1"/>
  <c r="O1520" i="1"/>
  <c r="O2463" i="1"/>
  <c r="O284" i="1"/>
  <c r="O2256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736" i="1"/>
  <c r="O2043" i="1"/>
  <c r="O1367" i="1"/>
  <c r="O381" i="1"/>
  <c r="O3471" i="1"/>
  <c r="O1482" i="1"/>
  <c r="O2800" i="1"/>
  <c r="O3819" i="1"/>
  <c r="O532" i="1"/>
  <c r="O3542" i="1"/>
  <c r="O3717" i="1"/>
  <c r="O2183" i="1"/>
  <c r="O728" i="1"/>
  <c r="O1506" i="1"/>
  <c r="O3372" i="1"/>
  <c r="O2929" i="1"/>
  <c r="O2030" i="1"/>
  <c r="O3033" i="1"/>
  <c r="O3023" i="1"/>
  <c r="O2996" i="1"/>
  <c r="O2524" i="1"/>
  <c r="O3695" i="1"/>
  <c r="O3702" i="1"/>
  <c r="O729" i="1"/>
  <c r="O3660" i="1"/>
  <c r="O2548" i="1"/>
  <c r="O3166" i="1"/>
  <c r="O2113" i="1"/>
  <c r="O2493" i="1"/>
  <c r="O3494" i="1"/>
  <c r="O2934" i="1"/>
  <c r="O3437" i="1"/>
  <c r="O1393" i="1"/>
  <c r="O3594" i="1"/>
  <c r="O2252" i="1"/>
  <c r="O3618" i="1"/>
  <c r="O3621" i="1"/>
  <c r="O2194" i="1"/>
  <c r="O2230" i="1"/>
  <c r="O2485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1279" i="1"/>
  <c r="O2842" i="1"/>
  <c r="O2963" i="1"/>
  <c r="O3176" i="1"/>
  <c r="O2448" i="1"/>
  <c r="O2983" i="1"/>
  <c r="O3264" i="1"/>
  <c r="O3024" i="1"/>
  <c r="O3184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023" i="1"/>
  <c r="O1194" i="1"/>
  <c r="O3477" i="1"/>
  <c r="O3593" i="1"/>
  <c r="O1840" i="1"/>
  <c r="O1630" i="1"/>
  <c r="O1213" i="1"/>
  <c r="O3187" i="1"/>
  <c r="O3611" i="1"/>
  <c r="O3272" i="1"/>
  <c r="O3002" i="1"/>
  <c r="O2079" i="1"/>
  <c r="O3396" i="1"/>
  <c r="O3307" i="1"/>
  <c r="O3657" i="1"/>
  <c r="O1259" i="1"/>
  <c r="O3718" i="1"/>
  <c r="O2098" i="1"/>
  <c r="O2823" i="1"/>
  <c r="O3772" i="1"/>
  <c r="O3365" i="1"/>
  <c r="O2821" i="1"/>
  <c r="O3224" i="1"/>
  <c r="O2466" i="1"/>
  <c r="O1022" i="1"/>
  <c r="O1958" i="1"/>
  <c r="O1192" i="1"/>
  <c r="O2265" i="1"/>
  <c r="O840" i="1"/>
  <c r="O1478" i="1"/>
  <c r="O1363" i="1"/>
  <c r="O3602" i="1"/>
  <c r="O1477" i="1"/>
  <c r="O2268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220" i="1"/>
  <c r="O2237" i="1"/>
  <c r="O2487" i="1"/>
  <c r="O2050" i="1"/>
  <c r="O3534" i="1"/>
  <c r="O1765" i="1"/>
  <c r="O1752" i="1"/>
  <c r="O3522" i="1"/>
  <c r="O2294" i="1"/>
  <c r="O2215" i="1"/>
  <c r="O3574" i="1"/>
  <c r="O2794" i="1"/>
  <c r="O2784" i="1"/>
  <c r="O3301" i="1"/>
  <c r="O1628" i="1"/>
  <c r="O1665" i="1"/>
  <c r="O1668" i="1"/>
  <c r="O2833" i="1"/>
  <c r="O3468" i="1"/>
  <c r="O2103" i="1"/>
  <c r="O2026" i="1"/>
  <c r="O2809" i="1"/>
  <c r="O2708" i="1"/>
  <c r="O1977" i="1"/>
  <c r="O2930" i="1"/>
  <c r="O2801" i="1"/>
  <c r="O2663" i="1"/>
  <c r="O2924" i="1"/>
  <c r="O3363" i="1"/>
  <c r="O1534" i="1"/>
  <c r="O2239" i="1"/>
  <c r="O2290" i="1"/>
  <c r="O3705" i="1"/>
  <c r="O2486" i="1"/>
  <c r="O3537" i="1"/>
  <c r="O2806" i="1"/>
  <c r="O2228" i="1"/>
  <c r="O2995" i="1"/>
  <c r="O2612" i="1"/>
  <c r="O3283" i="1"/>
  <c r="O1961" i="1"/>
  <c r="O2305" i="1"/>
  <c r="O2316" i="1"/>
  <c r="O2562" i="1"/>
  <c r="O3174" i="1"/>
  <c r="O2733" i="1"/>
  <c r="O3439" i="1"/>
  <c r="O3001" i="1"/>
  <c r="O3440" i="1"/>
  <c r="O1533" i="1"/>
  <c r="O2737" i="1"/>
  <c r="O2083" i="1"/>
  <c r="O3015" i="1"/>
  <c r="O2223" i="1"/>
  <c r="O3177" i="1"/>
  <c r="O3774" i="1"/>
  <c r="O3167" i="1"/>
  <c r="O1894" i="1"/>
  <c r="O1933" i="1"/>
  <c r="O2304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1965" i="1"/>
  <c r="O2470" i="1"/>
  <c r="O2208" i="1"/>
  <c r="O2488" i="1"/>
  <c r="O1946" i="1"/>
  <c r="O2267" i="1"/>
  <c r="O1745" i="1"/>
  <c r="O3288" i="1"/>
  <c r="O1529" i="1"/>
  <c r="O2476" i="1"/>
  <c r="O1957" i="1"/>
  <c r="O2231" i="1"/>
  <c r="O3442" i="1"/>
  <c r="O1617" i="1"/>
  <c r="O3526" i="1"/>
  <c r="O2035" i="1"/>
  <c r="O1680" i="1"/>
  <c r="O2203" i="1"/>
  <c r="O1899" i="1"/>
  <c r="O2185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306" i="1"/>
  <c r="O2246" i="1"/>
  <c r="O2669" i="1"/>
  <c r="O1839" i="1"/>
  <c r="O2715" i="1"/>
  <c r="O2977" i="1"/>
  <c r="O2260" i="1"/>
  <c r="O3569" i="1"/>
  <c r="O2469" i="1"/>
  <c r="O1754" i="1"/>
  <c r="O1930" i="1"/>
  <c r="O3706" i="1"/>
  <c r="O3239" i="1"/>
  <c r="O1974" i="1"/>
  <c r="O2089" i="1"/>
  <c r="O3323" i="1"/>
  <c r="O2235" i="1"/>
  <c r="O2053" i="1"/>
  <c r="O2197" i="1"/>
  <c r="O2938" i="1"/>
  <c r="O2967" i="1"/>
  <c r="O3267" i="1"/>
  <c r="O2016" i="1"/>
  <c r="O3562" i="1"/>
  <c r="O3656" i="1"/>
  <c r="O3339" i="1"/>
  <c r="O3607" i="1"/>
  <c r="O3474" i="1"/>
  <c r="O3229" i="1"/>
  <c r="O3238" i="1"/>
  <c r="O3767" i="1"/>
  <c r="O3603" i="1"/>
  <c r="O3274" i="1"/>
  <c r="O2003" i="1"/>
  <c r="O3755" i="1"/>
  <c r="O2460" i="1"/>
  <c r="O3832" i="1"/>
  <c r="O1621" i="1"/>
  <c r="O3838" i="1"/>
  <c r="O3780" i="1"/>
  <c r="O3502" i="1"/>
  <c r="O799" i="1"/>
  <c r="O3280" i="1"/>
  <c r="O2066" i="1"/>
  <c r="O2007" i="1"/>
  <c r="O2117" i="1"/>
  <c r="O2471" i="1"/>
  <c r="O3243" i="1"/>
  <c r="O2085" i="1"/>
  <c r="O2200" i="1"/>
  <c r="O3228" i="1"/>
  <c r="O2229" i="1"/>
  <c r="O2629" i="1"/>
  <c r="O2049" i="1"/>
  <c r="O1640" i="1"/>
  <c r="O1622" i="1"/>
  <c r="O1892" i="1"/>
  <c r="O2716" i="1"/>
  <c r="O1532" i="1"/>
  <c r="O2731" i="1"/>
  <c r="O3661" i="1"/>
  <c r="O3543" i="1"/>
  <c r="O2534" i="1"/>
  <c r="O741" i="1"/>
  <c r="O1540" i="1"/>
  <c r="O3840" i="1"/>
  <c r="O2285" i="1"/>
  <c r="O3548" i="1"/>
  <c r="O2072" i="1"/>
  <c r="O2978" i="1"/>
  <c r="O3578" i="1"/>
  <c r="O2970" i="1"/>
  <c r="O3552" i="1"/>
  <c r="O3625" i="1"/>
  <c r="O1032" i="1"/>
  <c r="O1252" i="1"/>
  <c r="O37" i="1"/>
  <c r="O3253" i="1"/>
  <c r="O1362" i="1"/>
  <c r="O2787" i="1"/>
  <c r="O3242" i="1"/>
  <c r="O2999" i="1"/>
  <c r="O2447" i="1"/>
  <c r="O3273" i="1"/>
  <c r="O1896" i="1"/>
  <c r="O1941" i="1"/>
  <c r="O3351" i="1"/>
  <c r="O2178" i="1"/>
  <c r="O2611" i="1"/>
  <c r="O3393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2034" i="1"/>
  <c r="O2011" i="1"/>
  <c r="O790" i="1"/>
  <c r="O48" i="1"/>
  <c r="O1942" i="1"/>
  <c r="O1289" i="1"/>
  <c r="O85" i="1"/>
  <c r="O356" i="1"/>
  <c r="O797" i="1"/>
  <c r="O403" i="1"/>
  <c r="O1849" i="1"/>
  <c r="O1220" i="1"/>
  <c r="O307" i="1"/>
  <c r="O1889" i="1"/>
  <c r="O2019" i="1"/>
  <c r="O1669" i="1"/>
  <c r="O1618" i="1"/>
  <c r="O1603" i="1"/>
  <c r="O93" i="1"/>
  <c r="O2087" i="1"/>
  <c r="O1887" i="1"/>
  <c r="O1610" i="1"/>
  <c r="O1351" i="1"/>
  <c r="O1650" i="1"/>
  <c r="O3399" i="1"/>
  <c r="O321" i="1"/>
  <c r="O1968" i="1"/>
  <c r="O1943" i="1"/>
  <c r="O57" i="1"/>
  <c r="O1253" i="1"/>
  <c r="O1633" i="1"/>
  <c r="O1743" i="1"/>
  <c r="O1039" i="1"/>
  <c r="O1627" i="1"/>
  <c r="O1624" i="1"/>
  <c r="O306" i="1"/>
  <c r="O1258" i="1"/>
  <c r="O1657" i="1"/>
  <c r="O1851" i="1"/>
  <c r="O1951" i="1"/>
  <c r="O1860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1836" i="1"/>
  <c r="O1623" i="1"/>
  <c r="O391" i="1"/>
  <c r="O1856" i="1"/>
  <c r="O1850" i="1"/>
  <c r="O2736" i="1"/>
  <c r="O3230" i="1"/>
  <c r="O2937" i="1"/>
  <c r="O2721" i="1"/>
  <c r="O3650" i="1"/>
  <c r="O2172" i="1"/>
  <c r="O2277" i="1"/>
  <c r="O3827" i="1"/>
  <c r="O2665" i="1"/>
  <c r="O3017" i="1"/>
  <c r="O2839" i="1"/>
  <c r="O3711" i="1"/>
  <c r="O3458" i="1"/>
  <c r="O3027" i="1"/>
  <c r="O3753" i="1"/>
  <c r="O3210" i="1"/>
  <c r="O2075" i="1"/>
  <c r="O2021" i="1"/>
  <c r="O3357" i="1"/>
  <c r="O3392" i="1"/>
  <c r="O3817" i="1"/>
  <c r="O3763" i="1"/>
  <c r="O3489" i="1"/>
  <c r="O3714" i="1"/>
  <c r="O2997" i="1"/>
  <c r="O2667" i="1"/>
  <c r="O3028" i="1"/>
  <c r="O3782" i="1"/>
  <c r="O2014" i="1"/>
  <c r="O1955" i="1"/>
  <c r="O3007" i="1"/>
  <c r="O3676" i="1"/>
  <c r="O2558" i="1"/>
  <c r="O2974" i="1"/>
  <c r="O2726" i="1"/>
  <c r="O2322" i="1"/>
  <c r="O2624" i="1"/>
  <c r="O2047" i="1"/>
  <c r="O2628" i="1"/>
  <c r="O3572" i="1"/>
  <c r="O3581" i="1"/>
  <c r="O2301" i="1"/>
  <c r="O2009" i="1"/>
  <c r="O2623" i="1"/>
  <c r="O3787" i="1"/>
  <c r="O2186" i="1"/>
  <c r="O3597" i="1"/>
  <c r="O3165" i="1"/>
  <c r="O2735" i="1"/>
  <c r="O2165" i="1"/>
  <c r="O3038" i="1"/>
  <c r="O2213" i="1"/>
  <c r="O3172" i="1"/>
  <c r="O2604" i="1"/>
  <c r="O2738" i="1"/>
  <c r="O3573" i="1"/>
  <c r="O2607" i="1"/>
  <c r="O2727" i="1"/>
  <c r="O2042" i="1"/>
  <c r="O3037" i="1"/>
  <c r="O3592" i="1"/>
  <c r="O3281" i="1"/>
  <c r="O2217" i="1"/>
  <c r="O3328" i="1"/>
  <c r="O2069" i="1"/>
  <c r="O2538" i="1"/>
  <c r="O3337" i="1"/>
  <c r="O2535" i="1"/>
  <c r="O2935" i="1"/>
  <c r="O3352" i="1"/>
  <c r="O3260" i="1"/>
  <c r="O3263" i="1"/>
  <c r="O3815" i="1"/>
  <c r="O3549" i="1"/>
  <c r="O3173" i="1"/>
  <c r="O3463" i="1"/>
  <c r="O3786" i="1"/>
  <c r="O3831" i="1"/>
  <c r="O2976" i="1"/>
  <c r="O3035" i="1"/>
  <c r="O3820" i="1"/>
  <c r="O2616" i="1"/>
  <c r="O3590" i="1"/>
  <c r="O3169" i="1"/>
  <c r="O2813" i="1"/>
  <c r="O2986" i="1"/>
  <c r="O3006" i="1"/>
  <c r="O2482" i="1"/>
  <c r="O3508" i="1"/>
  <c r="O3683" i="1"/>
  <c r="O2296" i="1"/>
  <c r="O3708" i="1"/>
  <c r="O2804" i="1"/>
  <c r="O3434" i="1"/>
  <c r="O3413" i="1"/>
  <c r="O3370" i="1"/>
  <c r="O3609" i="1"/>
  <c r="O3000" i="1"/>
  <c r="O3011" i="1"/>
  <c r="O3668" i="1"/>
  <c r="O3269" i="1"/>
  <c r="O2490" i="1"/>
  <c r="O3397" i="1"/>
  <c r="O1835" i="1"/>
  <c r="O3448" i="1"/>
  <c r="O3338" i="1"/>
  <c r="O2195" i="1"/>
  <c r="O3478" i="1"/>
  <c r="O2038" i="1"/>
  <c r="O3486" i="1"/>
  <c r="O3588" i="1"/>
  <c r="O3476" i="1"/>
  <c r="O2312" i="1"/>
  <c r="O2259" i="1"/>
  <c r="O3405" i="1"/>
  <c r="O1833" i="1"/>
  <c r="O1885" i="1"/>
  <c r="O2315" i="1"/>
  <c r="O2993" i="1"/>
  <c r="O1759" i="1"/>
  <c r="O2632" i="1"/>
  <c r="O2802" i="1"/>
  <c r="O1837" i="1"/>
  <c r="O3343" i="1"/>
  <c r="O2027" i="1"/>
  <c r="O3822" i="1"/>
  <c r="O3520" i="1"/>
  <c r="O3688" i="1"/>
  <c r="O3473" i="1"/>
  <c r="O2308" i="1"/>
  <c r="O3371" i="1"/>
  <c r="O1925" i="1"/>
  <c r="O2283" i="1"/>
  <c r="O2289" i="1"/>
  <c r="O3423" i="1"/>
  <c r="O3398" i="1"/>
  <c r="O3479" i="1"/>
  <c r="O3163" i="1"/>
  <c r="O1682" i="1"/>
  <c r="O3443" i="1"/>
  <c r="O3415" i="1"/>
  <c r="O3018" i="1"/>
  <c r="O3429" i="1"/>
  <c r="O3507" i="1"/>
  <c r="O1832" i="1"/>
  <c r="O2071" i="1"/>
  <c r="O3773" i="1"/>
  <c r="O3709" i="1"/>
  <c r="O1949" i="1"/>
  <c r="O2295" i="1"/>
  <c r="O1927" i="1"/>
  <c r="O3315" i="1"/>
  <c r="O3185" i="1"/>
  <c r="O2491" i="1"/>
  <c r="O2810" i="1"/>
  <c r="O2171" i="1"/>
  <c r="O3697" i="1"/>
  <c r="O3699" i="1"/>
  <c r="O3175" i="1"/>
  <c r="O1934" i="1"/>
  <c r="O2791" i="1"/>
  <c r="O3025" i="1"/>
  <c r="O1542" i="1"/>
  <c r="O2303" i="1"/>
  <c r="O2286" i="1"/>
  <c r="O1938" i="1"/>
  <c r="O2966" i="1"/>
  <c r="O2082" i="1"/>
  <c r="O2264" i="1"/>
  <c r="O3535" i="1"/>
  <c r="O3496" i="1"/>
  <c r="O3051" i="1"/>
  <c r="O2112" i="1"/>
  <c r="O2100" i="1"/>
  <c r="O2102" i="1"/>
  <c r="O2621" i="1"/>
  <c r="O3438" i="1"/>
  <c r="O1823" i="1"/>
  <c r="O1852" i="1"/>
  <c r="O3356" i="1"/>
  <c r="O2056" i="1"/>
  <c r="O1824" i="1"/>
  <c r="O2615" i="1"/>
  <c r="O1541" i="1"/>
  <c r="O3259" i="1"/>
  <c r="O2090" i="1"/>
  <c r="O2236" i="1"/>
  <c r="O1858" i="1"/>
  <c r="O2812" i="1"/>
  <c r="O3045" i="1"/>
  <c r="O2635" i="1"/>
  <c r="O2640" i="1"/>
  <c r="O3294" i="1"/>
  <c r="O1655" i="1"/>
  <c r="O1666" i="1"/>
  <c r="O1756" i="1"/>
  <c r="O3512" i="1"/>
  <c r="O3452" i="1"/>
  <c r="O3012" i="1"/>
  <c r="O1973" i="1"/>
  <c r="O2287" i="1"/>
  <c r="O3677" i="1"/>
  <c r="O3401" i="1"/>
  <c r="O2456" i="1"/>
  <c r="O2018" i="1"/>
  <c r="O1524" i="1"/>
  <c r="O3361" i="1"/>
  <c r="O3289" i="1"/>
  <c r="O2250" i="1"/>
  <c r="O3189" i="1"/>
  <c r="O2455" i="1"/>
  <c r="O2219" i="1"/>
  <c r="O1982" i="1"/>
  <c r="O1980" i="1"/>
  <c r="O1659" i="1"/>
  <c r="O2253" i="1"/>
  <c r="O3666" i="1"/>
  <c r="O1829" i="1"/>
  <c r="O1888" i="1"/>
  <c r="O3261" i="1"/>
  <c r="O1620" i="1"/>
  <c r="O1671" i="1"/>
  <c r="O3558" i="1"/>
  <c r="O1926" i="1"/>
  <c r="O2837" i="1"/>
  <c r="O2474" i="1"/>
  <c r="O3255" i="1"/>
  <c r="O1757" i="1"/>
  <c r="O3154" i="1"/>
  <c r="O2537" i="1"/>
  <c r="O1940" i="1"/>
  <c r="O3487" i="1"/>
  <c r="O3022" i="1"/>
  <c r="O2214" i="1"/>
  <c r="O3286" i="1"/>
  <c r="O2118" i="1"/>
  <c r="O3501" i="1"/>
  <c r="O2247" i="1"/>
  <c r="O2454" i="1"/>
  <c r="O1827" i="1"/>
  <c r="O3505" i="1"/>
  <c r="O1831" i="1"/>
  <c r="O3605" i="1"/>
  <c r="O1830" i="1"/>
  <c r="O2212" i="1"/>
  <c r="O2206" i="1"/>
  <c r="O3419" i="1"/>
  <c r="O1929" i="1"/>
  <c r="O3623" i="1"/>
  <c r="O2792" i="1"/>
  <c r="O3595" i="1"/>
  <c r="O3561" i="1"/>
  <c r="O2829" i="1"/>
  <c r="O3312" i="1"/>
  <c r="O2284" i="1"/>
  <c r="O3584" i="1"/>
  <c r="O3376" i="1"/>
  <c r="O3498" i="1"/>
  <c r="O1891" i="1"/>
  <c r="O2065" i="1"/>
  <c r="O2309" i="1"/>
  <c r="O3510" i="1"/>
  <c r="O2048" i="1"/>
  <c r="O2051" i="1"/>
  <c r="O2549" i="1"/>
  <c r="O2288" i="1"/>
  <c r="O1635" i="1"/>
  <c r="O2734" i="1"/>
  <c r="O2191" i="1"/>
  <c r="O1667" i="1"/>
  <c r="O1661" i="1"/>
  <c r="O3467" i="1"/>
  <c r="O3252" i="1"/>
  <c r="O2544" i="1"/>
  <c r="O2634" i="1"/>
  <c r="O2451" i="1"/>
  <c r="O1527" i="1"/>
  <c r="O3350" i="1"/>
  <c r="O2533" i="1"/>
  <c r="O3014" i="1"/>
  <c r="O1923" i="1"/>
  <c r="O3693" i="1"/>
  <c r="O2044" i="1"/>
  <c r="O3568" i="1"/>
  <c r="O3475" i="1"/>
  <c r="O3378" i="1"/>
  <c r="O2555" i="1"/>
  <c r="O3311" i="1"/>
  <c r="O2979" i="1"/>
  <c r="O3336" i="1"/>
  <c r="O3514" i="1"/>
  <c r="O3159" i="1"/>
  <c r="O1539" i="1"/>
  <c r="O1847" i="1"/>
  <c r="O3431" i="1"/>
  <c r="O3414" i="1"/>
  <c r="O2107" i="1"/>
  <c r="O1677" i="1"/>
  <c r="O2063" i="1"/>
  <c r="O2297" i="1"/>
  <c r="O1632" i="1"/>
  <c r="O2226" i="1"/>
  <c r="O2543" i="1"/>
  <c r="O1936" i="1"/>
  <c r="O1663" i="1"/>
  <c r="O2015" i="1"/>
  <c r="O2249" i="1"/>
  <c r="O2968" i="1"/>
  <c r="O1976" i="1"/>
  <c r="O2982" i="1"/>
  <c r="O3566" i="1"/>
  <c r="O1975" i="1"/>
  <c r="O2932" i="1"/>
  <c r="O3381" i="1"/>
  <c r="O2725" i="1"/>
  <c r="O3760" i="1"/>
  <c r="O2786" i="1"/>
  <c r="O3348" i="1"/>
  <c r="O3488" i="1"/>
  <c r="O1981" i="1"/>
  <c r="O3041" i="1"/>
  <c r="O2990" i="1"/>
  <c r="O2992" i="1"/>
  <c r="O3217" i="1"/>
  <c r="O2054" i="1"/>
  <c r="O3556" i="1"/>
  <c r="O3580" i="1"/>
  <c r="O3484" i="1"/>
  <c r="O2964" i="1"/>
  <c r="O1846" i="1"/>
  <c r="O2637" i="1"/>
  <c r="O2258" i="1"/>
  <c r="O2336" i="1"/>
  <c r="O2333" i="1"/>
  <c r="O3418" i="1"/>
  <c r="O3296" i="1"/>
  <c r="O2965" i="1"/>
  <c r="O3391" i="1"/>
  <c r="O1525" i="1"/>
  <c r="O1648" i="1"/>
  <c r="O2818" i="1"/>
  <c r="O2210" i="1"/>
  <c r="O3665" i="1"/>
  <c r="O1753" i="1"/>
  <c r="O1503" i="1"/>
  <c r="O2614" i="1"/>
  <c r="O2815" i="1"/>
  <c r="O2526" i="1"/>
  <c r="O2836" i="1"/>
  <c r="O3342" i="1"/>
  <c r="O3530" i="1"/>
  <c r="O2984" i="1"/>
  <c r="O2175" i="1"/>
  <c r="O2201" i="1"/>
  <c r="O2559" i="1"/>
  <c r="O1953" i="1"/>
  <c r="O2184" i="1"/>
  <c r="O2179" i="1"/>
  <c r="O2036" i="1"/>
  <c r="O2627" i="1"/>
  <c r="O2052" i="1"/>
  <c r="O2061" i="1"/>
  <c r="O3539" i="1"/>
  <c r="O3651" i="1"/>
  <c r="O2462" i="1"/>
  <c r="O3383" i="1"/>
  <c r="O3335" i="1"/>
  <c r="O2232" i="1"/>
  <c r="O1862" i="1"/>
  <c r="O3362" i="1"/>
  <c r="O3309" i="1"/>
  <c r="O2729" i="1"/>
  <c r="O2167" i="1"/>
  <c r="O3564" i="1"/>
  <c r="O3457" i="1"/>
  <c r="O2480" i="1"/>
  <c r="O2542" i="1"/>
  <c r="O2029" i="1"/>
  <c r="O2202" i="1"/>
  <c r="O2189" i="1"/>
  <c r="O2176" i="1"/>
  <c r="O3575" i="1"/>
  <c r="O2275" i="1"/>
  <c r="O1937" i="1"/>
  <c r="O3303" i="1"/>
  <c r="O1950" i="1"/>
  <c r="O2940" i="1"/>
  <c r="O3610" i="1"/>
  <c r="O2196" i="1"/>
  <c r="O3359" i="1"/>
  <c r="O3036" i="1"/>
  <c r="O3421" i="1"/>
  <c r="O3271" i="1"/>
  <c r="O3547" i="1"/>
  <c r="O3233" i="1"/>
  <c r="O3466" i="1"/>
  <c r="O3330" i="1"/>
  <c r="O2835" i="1"/>
  <c r="O2329" i="1"/>
  <c r="O1653" i="1"/>
  <c r="O1649" i="1"/>
  <c r="O2622" i="1"/>
  <c r="O3181" i="1"/>
  <c r="O2282" i="1"/>
  <c r="O3835" i="1"/>
  <c r="O2547" i="1"/>
  <c r="O3662" i="1"/>
  <c r="O2251" i="1"/>
  <c r="O3601" i="1"/>
  <c r="O1964" i="1"/>
  <c r="O1844" i="1"/>
  <c r="O3515" i="1"/>
  <c r="O2671" i="1"/>
  <c r="O1901" i="1"/>
  <c r="O3384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2005" i="1"/>
  <c r="O1629" i="1"/>
  <c r="O3265" i="1"/>
  <c r="O1843" i="1"/>
  <c r="O3577" i="1"/>
  <c r="O2807" i="1"/>
  <c r="O3347" i="1"/>
  <c r="O2741" i="1"/>
  <c r="O3765" i="1"/>
  <c r="O3449" i="1"/>
  <c r="O1619" i="1"/>
  <c r="O2292" i="1"/>
  <c r="O2174" i="1"/>
  <c r="O3360" i="1"/>
  <c r="O2310" i="1"/>
  <c r="O3669" i="1"/>
  <c r="O3492" i="1"/>
  <c r="O3155" i="1"/>
  <c r="O1834" i="1"/>
  <c r="O2742" i="1"/>
  <c r="O2803" i="1"/>
  <c r="O2605" i="1"/>
  <c r="O2619" i="1"/>
  <c r="O1826" i="1"/>
  <c r="O1969" i="1"/>
  <c r="O2039" i="1"/>
  <c r="O3532" i="1"/>
  <c r="O3435" i="1"/>
  <c r="O1963" i="1"/>
  <c r="O1676" i="1"/>
  <c r="O2531" i="1"/>
  <c r="O1645" i="1"/>
  <c r="O3608" i="1"/>
  <c r="O3254" i="1"/>
  <c r="O1612" i="1"/>
  <c r="O3613" i="1"/>
  <c r="O2936" i="1"/>
  <c r="O1526" i="1"/>
  <c r="O2975" i="1"/>
  <c r="O1646" i="1"/>
  <c r="O1848" i="1"/>
  <c r="O2631" i="1"/>
  <c r="O2086" i="1"/>
  <c r="O2224" i="1"/>
  <c r="O2013" i="1"/>
  <c r="O3168" i="1"/>
  <c r="O3430" i="1"/>
  <c r="O2199" i="1"/>
  <c r="O2188" i="1"/>
  <c r="O3416" i="1"/>
  <c r="O3284" i="1"/>
  <c r="O2020" i="1"/>
  <c r="O1978" i="1"/>
  <c r="O2552" i="1"/>
  <c r="O3495" i="1"/>
  <c r="O3531" i="1"/>
  <c r="O3387" i="1"/>
  <c r="O1658" i="1"/>
  <c r="O1972" i="1"/>
  <c r="O3523" i="1"/>
  <c r="O1760" i="1"/>
  <c r="O1639" i="1"/>
  <c r="O2331" i="1"/>
  <c r="O1625" i="1"/>
  <c r="O2557" i="1"/>
  <c r="O3462" i="1"/>
  <c r="O2529" i="1"/>
  <c r="O2248" i="1"/>
  <c r="O3245" i="1"/>
  <c r="O2483" i="1"/>
  <c r="O2242" i="1"/>
  <c r="O2630" i="1"/>
  <c r="O2723" i="1"/>
  <c r="O2064" i="1"/>
  <c r="O3266" i="1"/>
  <c r="O2095" i="1"/>
  <c r="O3394" i="1"/>
  <c r="O3285" i="1"/>
  <c r="O3390" i="1"/>
  <c r="O3612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277" i="1"/>
  <c r="O3375" i="1"/>
  <c r="O2216" i="1"/>
  <c r="O3287" i="1"/>
  <c r="O3600" i="1"/>
  <c r="O2551" i="1"/>
  <c r="O1755" i="1"/>
  <c r="O3355" i="1"/>
  <c r="O1609" i="1"/>
  <c r="O2114" i="1"/>
  <c r="O1523" i="1"/>
  <c r="O2793" i="1"/>
  <c r="O1516" i="1"/>
  <c r="O2739" i="1"/>
  <c r="O2814" i="1"/>
  <c r="O2314" i="1"/>
  <c r="O3450" i="1"/>
  <c r="O1828" i="1"/>
  <c r="O1647" i="1"/>
  <c r="O2276" i="1"/>
  <c r="O1613" i="1"/>
  <c r="O3353" i="1"/>
  <c r="O2610" i="1"/>
  <c r="O3436" i="1"/>
  <c r="O3685" i="1"/>
  <c r="O3658" i="1"/>
  <c r="O2452" i="1"/>
  <c r="O2337" i="1"/>
  <c r="O1763" i="1"/>
  <c r="O2004" i="1"/>
  <c r="O2192" i="1"/>
  <c r="O3324" i="1"/>
  <c r="O2724" i="1"/>
  <c r="O1948" i="1"/>
  <c r="O3516" i="1"/>
  <c r="O3313" i="1"/>
  <c r="O3500" i="1"/>
  <c r="O3518" i="1"/>
  <c r="O3427" i="1"/>
  <c r="O2728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2302" i="1"/>
  <c r="O1673" i="1"/>
  <c r="O2291" i="1"/>
  <c r="O3428" i="1"/>
  <c r="O2494" i="1"/>
  <c r="O3446" i="1"/>
  <c r="O2299" i="1"/>
  <c r="O2840" i="1"/>
  <c r="O1749" i="1"/>
  <c r="O3039" i="1"/>
  <c r="O2269" i="1"/>
  <c r="O2795" i="1"/>
  <c r="O2710" i="1"/>
  <c r="O3237" i="1"/>
  <c r="O3218" i="1"/>
  <c r="O2732" i="1"/>
  <c r="O3557" i="1"/>
  <c r="O2638" i="1"/>
  <c r="O2475" i="1"/>
  <c r="O2245" i="1"/>
  <c r="O2097" i="1"/>
  <c r="O3576" i="1"/>
  <c r="O3460" i="1"/>
  <c r="O2062" i="1"/>
  <c r="O3257" i="1"/>
  <c r="O2164" i="1"/>
  <c r="O2620" i="1"/>
  <c r="O3385" i="1"/>
  <c r="O3528" i="1"/>
  <c r="O2642" i="1"/>
  <c r="O2527" i="1"/>
  <c r="O2664" i="1"/>
  <c r="O3340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785" i="1"/>
  <c r="V4112" i="1" l="1"/>
  <c r="W4112" i="1"/>
  <c r="V4104" i="1"/>
  <c r="W4104" i="1"/>
  <c r="V4096" i="1"/>
  <c r="W4096" i="1"/>
  <c r="V4088" i="1"/>
  <c r="W4088" i="1"/>
  <c r="V4080" i="1"/>
  <c r="W4080" i="1"/>
  <c r="V4072" i="1"/>
  <c r="W4072" i="1"/>
  <c r="V4064" i="1"/>
  <c r="W4064" i="1"/>
  <c r="V4056" i="1"/>
  <c r="W4056" i="1"/>
  <c r="V4048" i="1"/>
  <c r="W4048" i="1"/>
  <c r="V4040" i="1"/>
  <c r="W4040" i="1"/>
  <c r="V4032" i="1"/>
  <c r="W4032" i="1"/>
  <c r="V4024" i="1"/>
  <c r="W4024" i="1"/>
  <c r="V4016" i="1"/>
  <c r="W4016" i="1"/>
  <c r="V4008" i="1"/>
  <c r="W4008" i="1"/>
  <c r="V4000" i="1"/>
  <c r="W4000" i="1"/>
  <c r="V3992" i="1"/>
  <c r="W3992" i="1"/>
  <c r="V3984" i="1"/>
  <c r="W3984" i="1"/>
  <c r="V3976" i="1"/>
  <c r="W3976" i="1"/>
  <c r="V3968" i="1"/>
  <c r="W3968" i="1"/>
  <c r="V3960" i="1"/>
  <c r="W3960" i="1"/>
  <c r="V3952" i="1"/>
  <c r="W3952" i="1"/>
  <c r="V3944" i="1"/>
  <c r="W3944" i="1"/>
  <c r="V3936" i="1"/>
  <c r="W3936" i="1"/>
  <c r="V3928" i="1"/>
  <c r="W3928" i="1"/>
  <c r="V3920" i="1"/>
  <c r="W3920" i="1"/>
  <c r="V3912" i="1"/>
  <c r="W3912" i="1"/>
  <c r="V3904" i="1"/>
  <c r="W3904" i="1"/>
  <c r="V3896" i="1"/>
  <c r="W3896" i="1"/>
  <c r="V3888" i="1"/>
  <c r="W3888" i="1"/>
  <c r="V3880" i="1"/>
  <c r="W3880" i="1"/>
  <c r="V3872" i="1"/>
  <c r="W3872" i="1"/>
  <c r="V3864" i="1"/>
  <c r="W3864" i="1"/>
  <c r="V3856" i="1"/>
  <c r="W3856" i="1"/>
  <c r="V3848" i="1"/>
  <c r="W3848" i="1"/>
  <c r="V2527" i="1"/>
  <c r="W2527" i="1"/>
  <c r="V3460" i="1"/>
  <c r="W3460" i="1"/>
  <c r="V3218" i="1"/>
  <c r="W3218" i="1"/>
  <c r="V2299" i="1"/>
  <c r="W2299" i="1"/>
  <c r="V3808" i="1"/>
  <c r="W3808" i="1"/>
  <c r="V3800" i="1"/>
  <c r="W3800" i="1"/>
  <c r="V3792" i="1"/>
  <c r="W3792" i="1"/>
  <c r="V3516" i="1"/>
  <c r="W3516" i="1"/>
  <c r="V2452" i="1"/>
  <c r="W2452" i="1"/>
  <c r="V1647" i="1"/>
  <c r="W1647" i="1"/>
  <c r="V1523" i="1"/>
  <c r="W1523" i="1"/>
  <c r="V2216" i="1"/>
  <c r="W2216" i="1"/>
  <c r="V3744" i="1"/>
  <c r="W3744" i="1"/>
  <c r="V3736" i="1"/>
  <c r="W3736" i="1"/>
  <c r="V3390" i="1"/>
  <c r="W3390" i="1"/>
  <c r="V2242" i="1"/>
  <c r="W2242" i="1"/>
  <c r="V2331" i="1"/>
  <c r="W2331" i="1"/>
  <c r="V3495" i="1"/>
  <c r="W3495" i="1"/>
  <c r="V3430" i="1"/>
  <c r="W3430" i="1"/>
  <c r="V2975" i="1"/>
  <c r="W2975" i="1"/>
  <c r="V2531" i="1"/>
  <c r="W2531" i="1"/>
  <c r="V2619" i="1"/>
  <c r="W2619" i="1"/>
  <c r="V2310" i="1"/>
  <c r="W2310" i="1"/>
  <c r="V3347" i="1"/>
  <c r="W3347" i="1"/>
  <c r="V3648" i="1"/>
  <c r="W3648" i="1"/>
  <c r="V3640" i="1"/>
  <c r="W3640" i="1"/>
  <c r="V3632" i="1"/>
  <c r="W3632" i="1"/>
  <c r="V1964" i="1"/>
  <c r="W1964" i="1"/>
  <c r="V2622" i="1"/>
  <c r="W2622" i="1"/>
  <c r="V3547" i="1"/>
  <c r="W3547" i="1"/>
  <c r="V1950" i="1"/>
  <c r="W1950" i="1"/>
  <c r="V2029" i="1"/>
  <c r="W2029" i="1"/>
  <c r="V3362" i="1"/>
  <c r="W3362" i="1"/>
  <c r="V2061" i="1"/>
  <c r="W2061" i="1"/>
  <c r="V2201" i="1"/>
  <c r="W2201" i="1"/>
  <c r="V2614" i="1"/>
  <c r="W2614" i="1"/>
  <c r="V3391" i="1"/>
  <c r="W3391" i="1"/>
  <c r="V1846" i="1"/>
  <c r="W1846" i="1"/>
  <c r="V2990" i="1"/>
  <c r="W2990" i="1"/>
  <c r="V3381" i="1"/>
  <c r="W3381" i="1"/>
  <c r="V2015" i="1"/>
  <c r="W2015" i="1"/>
  <c r="V1677" i="1"/>
  <c r="W1677" i="1"/>
  <c r="V3336" i="1"/>
  <c r="W3336" i="1"/>
  <c r="V3693" i="1"/>
  <c r="W3693" i="1"/>
  <c r="V2544" i="1"/>
  <c r="W2544" i="1"/>
  <c r="V2288" i="1"/>
  <c r="W2288" i="1"/>
  <c r="V3498" i="1"/>
  <c r="W3498" i="1"/>
  <c r="V2792" i="1"/>
  <c r="W2792" i="1"/>
  <c r="V1831" i="1"/>
  <c r="W1831" i="1"/>
  <c r="V2214" i="1"/>
  <c r="W2214" i="1"/>
  <c r="V2474" i="1"/>
  <c r="W2474" i="1"/>
  <c r="V1829" i="1"/>
  <c r="W1829" i="1"/>
  <c r="V3189" i="1"/>
  <c r="W3189" i="1"/>
  <c r="V3677" i="1"/>
  <c r="W3677" i="1"/>
  <c r="V1655" i="1"/>
  <c r="W1655" i="1"/>
  <c r="V2090" i="1"/>
  <c r="W2090" i="1"/>
  <c r="V1823" i="1"/>
  <c r="W1823" i="1"/>
  <c r="V3535" i="1"/>
  <c r="W3535" i="1"/>
  <c r="V3025" i="1"/>
  <c r="W3025" i="1"/>
  <c r="V2491" i="1"/>
  <c r="W2491" i="1"/>
  <c r="V2071" i="1"/>
  <c r="W2071" i="1"/>
  <c r="V3163" i="1"/>
  <c r="W3163" i="1"/>
  <c r="V2308" i="1"/>
  <c r="W2308" i="1"/>
  <c r="V2802" i="1"/>
  <c r="W2802" i="1"/>
  <c r="V2259" i="1"/>
  <c r="W2259" i="1"/>
  <c r="V3338" i="1"/>
  <c r="W3338" i="1"/>
  <c r="V3000" i="1"/>
  <c r="W3000" i="1"/>
  <c r="V3683" i="1"/>
  <c r="W3683" i="1"/>
  <c r="V2616" i="1"/>
  <c r="W2616" i="1"/>
  <c r="V3549" i="1"/>
  <c r="W3549" i="1"/>
  <c r="V2538" i="1"/>
  <c r="W2538" i="1"/>
  <c r="V2727" i="1"/>
  <c r="W2727" i="1"/>
  <c r="V2165" i="1"/>
  <c r="W2165" i="1"/>
  <c r="V2301" i="1"/>
  <c r="W2301" i="1"/>
  <c r="V2974" i="1"/>
  <c r="W2974" i="1"/>
  <c r="V2667" i="1"/>
  <c r="W2667" i="1"/>
  <c r="V2021" i="1"/>
  <c r="W2021" i="1"/>
  <c r="V3017" i="1"/>
  <c r="W3017" i="1"/>
  <c r="V3230" i="1"/>
  <c r="W3230" i="1"/>
  <c r="V3208" i="1"/>
  <c r="W3208" i="1"/>
  <c r="V3200" i="1"/>
  <c r="W3200" i="1"/>
  <c r="V3192" i="1"/>
  <c r="W3192" i="1"/>
  <c r="V306" i="1"/>
  <c r="W306" i="1"/>
  <c r="V1943" i="1"/>
  <c r="W1943" i="1"/>
  <c r="V2087" i="1"/>
  <c r="W2087" i="1"/>
  <c r="V1220" i="1"/>
  <c r="W1220" i="1"/>
  <c r="V48" i="1"/>
  <c r="W48" i="1"/>
  <c r="V3144" i="1"/>
  <c r="W3144" i="1"/>
  <c r="V3136" i="1"/>
  <c r="W3136" i="1"/>
  <c r="V3128" i="1"/>
  <c r="W3128" i="1"/>
  <c r="V3120" i="1"/>
  <c r="W3120" i="1"/>
  <c r="V3112" i="1"/>
  <c r="W3112" i="1"/>
  <c r="V3104" i="1"/>
  <c r="W3104" i="1"/>
  <c r="V3096" i="1"/>
  <c r="W3096" i="1"/>
  <c r="V3088" i="1"/>
  <c r="W3088" i="1"/>
  <c r="V3080" i="1"/>
  <c r="W3080" i="1"/>
  <c r="V3072" i="1"/>
  <c r="W3072" i="1"/>
  <c r="V3064" i="1"/>
  <c r="W3064" i="1"/>
  <c r="V3056" i="1"/>
  <c r="W3056" i="1"/>
  <c r="V1941" i="1"/>
  <c r="W1941" i="1"/>
  <c r="V3253" i="1"/>
  <c r="W3253" i="1"/>
  <c r="V2978" i="1"/>
  <c r="W2978" i="1"/>
  <c r="V3543" i="1"/>
  <c r="W3543" i="1"/>
  <c r="V2049" i="1"/>
  <c r="W2049" i="1"/>
  <c r="V2117" i="1"/>
  <c r="W2117" i="1"/>
  <c r="V1621" i="1"/>
  <c r="W1621" i="1"/>
  <c r="V3238" i="1"/>
  <c r="W3238" i="1"/>
  <c r="V3267" i="1"/>
  <c r="W3267" i="1"/>
  <c r="V1974" i="1"/>
  <c r="W1974" i="1"/>
  <c r="V2977" i="1"/>
  <c r="W2977" i="1"/>
  <c r="V2960" i="1"/>
  <c r="W2960" i="1"/>
  <c r="V2952" i="1"/>
  <c r="W2952" i="1"/>
  <c r="V2944" i="1"/>
  <c r="W2944" i="1"/>
  <c r="V1617" i="1"/>
  <c r="W1617" i="1"/>
  <c r="V2267" i="1"/>
  <c r="W2267" i="1"/>
  <c r="V2920" i="1"/>
  <c r="W2920" i="1"/>
  <c r="V2912" i="1"/>
  <c r="W2912" i="1"/>
  <c r="V2904" i="1"/>
  <c r="W2904" i="1"/>
  <c r="V2896" i="1"/>
  <c r="W2896" i="1"/>
  <c r="V2888" i="1"/>
  <c r="W2888" i="1"/>
  <c r="V2880" i="1"/>
  <c r="W2880" i="1"/>
  <c r="V2872" i="1"/>
  <c r="W2872" i="1"/>
  <c r="V2864" i="1"/>
  <c r="W2864" i="1"/>
  <c r="V2856" i="1"/>
  <c r="W2856" i="1"/>
  <c r="V2848" i="1"/>
  <c r="W2848" i="1"/>
  <c r="V1894" i="1"/>
  <c r="W1894" i="1"/>
  <c r="V1533" i="1"/>
  <c r="W1533" i="1"/>
  <c r="V2305" i="1"/>
  <c r="W2305" i="1"/>
  <c r="V2486" i="1"/>
  <c r="W2486" i="1"/>
  <c r="V2801" i="1"/>
  <c r="W2801" i="1"/>
  <c r="V2833" i="1"/>
  <c r="W2833" i="1"/>
  <c r="V2215" i="1"/>
  <c r="W2215" i="1"/>
  <c r="V2237" i="1"/>
  <c r="W2237" i="1"/>
  <c r="V2776" i="1"/>
  <c r="W2776" i="1"/>
  <c r="V2768" i="1"/>
  <c r="W2768" i="1"/>
  <c r="V2760" i="1"/>
  <c r="W2760" i="1"/>
  <c r="V2752" i="1"/>
  <c r="W2752" i="1"/>
  <c r="V2744" i="1"/>
  <c r="W2744" i="1"/>
  <c r="V3604" i="1"/>
  <c r="W3604" i="1"/>
  <c r="V3365" i="1"/>
  <c r="W3365" i="1"/>
  <c r="V3396" i="1"/>
  <c r="W3396" i="1"/>
  <c r="V1840" i="1"/>
  <c r="W1840" i="1"/>
  <c r="V2704" i="1"/>
  <c r="W2704" i="1"/>
  <c r="V2696" i="1"/>
  <c r="W2696" i="1"/>
  <c r="V2688" i="1"/>
  <c r="W2688" i="1"/>
  <c r="V2680" i="1"/>
  <c r="W2680" i="1"/>
  <c r="V2672" i="1"/>
  <c r="W2672" i="1"/>
  <c r="V2842" i="1"/>
  <c r="W2842" i="1"/>
  <c r="V2656" i="1"/>
  <c r="W2656" i="1"/>
  <c r="V2648" i="1"/>
  <c r="W2648" i="1"/>
  <c r="V2194" i="1"/>
  <c r="W2194" i="1"/>
  <c r="V3494" i="1"/>
  <c r="W3494" i="1"/>
  <c r="V3695" i="1"/>
  <c r="W3695" i="1"/>
  <c r="V1506" i="1"/>
  <c r="W1506" i="1"/>
  <c r="V1482" i="1"/>
  <c r="W1482" i="1"/>
  <c r="V2600" i="1"/>
  <c r="W2600" i="1"/>
  <c r="V2592" i="1"/>
  <c r="W2592" i="1"/>
  <c r="V2584" i="1"/>
  <c r="W2584" i="1"/>
  <c r="V2576" i="1"/>
  <c r="W2576" i="1"/>
  <c r="V2568" i="1"/>
  <c r="W2568" i="1"/>
  <c r="V2463" i="1"/>
  <c r="W2463" i="1"/>
  <c r="V2971" i="1"/>
  <c r="W2971" i="1"/>
  <c r="V1266" i="1"/>
  <c r="W1266" i="1"/>
  <c r="V10" i="1"/>
  <c r="W10" i="1"/>
  <c r="V2111" i="1"/>
  <c r="W2111" i="1"/>
  <c r="V2520" i="1"/>
  <c r="W2520" i="1"/>
  <c r="V2512" i="1"/>
  <c r="W2512" i="1"/>
  <c r="V2504" i="1"/>
  <c r="W2504" i="1"/>
  <c r="V395" i="1"/>
  <c r="W395" i="1"/>
  <c r="V374" i="1"/>
  <c r="W374" i="1"/>
  <c r="V806" i="1"/>
  <c r="W806" i="1"/>
  <c r="V396" i="1"/>
  <c r="W396" i="1"/>
  <c r="V642" i="1"/>
  <c r="W642" i="1"/>
  <c r="V3824" i="1"/>
  <c r="W3824" i="1"/>
  <c r="V3671" i="1"/>
  <c r="W3671" i="1"/>
  <c r="V2440" i="1"/>
  <c r="W2440" i="1"/>
  <c r="V2432" i="1"/>
  <c r="W2432" i="1"/>
  <c r="V2424" i="1"/>
  <c r="W2424" i="1"/>
  <c r="V2416" i="1"/>
  <c r="W2416" i="1"/>
  <c r="V2408" i="1"/>
  <c r="W2408" i="1"/>
  <c r="V2400" i="1"/>
  <c r="W2400" i="1"/>
  <c r="V2392" i="1"/>
  <c r="W2392" i="1"/>
  <c r="V2384" i="1"/>
  <c r="W2384" i="1"/>
  <c r="V2376" i="1"/>
  <c r="W2376" i="1"/>
  <c r="V2368" i="1"/>
  <c r="W2368" i="1"/>
  <c r="V2360" i="1"/>
  <c r="W2360" i="1"/>
  <c r="V2352" i="1"/>
  <c r="W2352" i="1"/>
  <c r="V2344" i="1"/>
  <c r="W2344" i="1"/>
  <c r="V2046" i="1"/>
  <c r="W2046" i="1"/>
  <c r="V2328" i="1"/>
  <c r="W2328" i="1"/>
  <c r="V4" i="1"/>
  <c r="W4" i="1"/>
  <c r="V847" i="1"/>
  <c r="W847" i="1"/>
  <c r="V1360" i="1"/>
  <c r="W1360" i="1"/>
  <c r="V808" i="1"/>
  <c r="W808" i="1"/>
  <c r="V1260" i="1"/>
  <c r="W1260" i="1"/>
  <c r="V3231" i="1"/>
  <c r="W3231" i="1"/>
  <c r="V3757" i="1"/>
  <c r="W3757" i="1"/>
  <c r="V2059" i="1"/>
  <c r="W2059" i="1"/>
  <c r="V3779" i="1"/>
  <c r="W3779" i="1"/>
  <c r="V2942" i="1"/>
  <c r="W2942" i="1"/>
  <c r="V3829" i="1"/>
  <c r="W3829" i="1"/>
  <c r="V1480" i="1"/>
  <c r="W1480" i="1"/>
  <c r="V315" i="1"/>
  <c r="W315" i="1"/>
  <c r="V1378" i="1"/>
  <c r="W1378" i="1"/>
  <c r="V379" i="1"/>
  <c r="W379" i="1"/>
  <c r="V3151" i="1"/>
  <c r="W3151" i="1"/>
  <c r="V3304" i="1"/>
  <c r="W3304" i="1"/>
  <c r="V1971" i="1"/>
  <c r="W1971" i="1"/>
  <c r="V3395" i="1"/>
  <c r="W3395" i="1"/>
  <c r="V2076" i="1"/>
  <c r="W2076" i="1"/>
  <c r="V2160" i="1"/>
  <c r="W2160" i="1"/>
  <c r="V2152" i="1"/>
  <c r="W2152" i="1"/>
  <c r="V2144" i="1"/>
  <c r="W2144" i="1"/>
  <c r="V2136" i="1"/>
  <c r="W2136" i="1"/>
  <c r="V2128" i="1"/>
  <c r="W2128" i="1"/>
  <c r="V242" i="1"/>
  <c r="W242" i="1"/>
  <c r="V1535" i="1"/>
  <c r="W1535" i="1"/>
  <c r="V92" i="1"/>
  <c r="W92" i="1"/>
  <c r="V333" i="1"/>
  <c r="W333" i="1"/>
  <c r="V296" i="1"/>
  <c r="W296" i="1"/>
  <c r="V3703" i="1"/>
  <c r="W3703" i="1"/>
  <c r="V3485" i="1"/>
  <c r="W3485" i="1"/>
  <c r="V3317" i="1"/>
  <c r="W3317" i="1"/>
  <c r="V1508" i="1"/>
  <c r="W1508" i="1"/>
  <c r="V1188" i="1"/>
  <c r="V1210" i="1"/>
  <c r="V785" i="1"/>
  <c r="V3454" i="1"/>
  <c r="V846" i="1"/>
  <c r="V2088" i="1"/>
  <c r="V2000" i="1"/>
  <c r="V1992" i="1"/>
  <c r="V1984" i="1"/>
  <c r="V1219" i="1"/>
  <c r="V1859" i="1"/>
  <c r="V850" i="1"/>
  <c r="V80" i="1"/>
  <c r="V91" i="1"/>
  <c r="V300" i="1"/>
  <c r="V44" i="1"/>
  <c r="V1920" i="1"/>
  <c r="V1912" i="1"/>
  <c r="V1904" i="1"/>
  <c r="V319" i="1"/>
  <c r="V2058" i="1"/>
  <c r="V1880" i="1"/>
  <c r="V1872" i="1"/>
  <c r="V1864" i="1"/>
  <c r="V1190" i="1"/>
  <c r="V794" i="1"/>
  <c r="V273" i="1"/>
  <c r="V1389" i="1"/>
  <c r="V1374" i="1"/>
  <c r="V1816" i="1"/>
  <c r="V1808" i="1"/>
  <c r="V1800" i="1"/>
  <c r="V1792" i="1"/>
  <c r="V1784" i="1"/>
  <c r="V1776" i="1"/>
  <c r="V1768" i="1"/>
  <c r="V3465" i="1"/>
  <c r="V3373" i="1"/>
  <c r="V3725" i="1"/>
  <c r="V1736" i="1"/>
  <c r="V1728" i="1"/>
  <c r="V1720" i="1"/>
  <c r="V1712" i="1"/>
  <c r="V1704" i="1"/>
  <c r="V1696" i="1"/>
  <c r="V1688" i="1"/>
  <c r="V1386" i="1"/>
  <c r="V26" i="1"/>
  <c r="V292" i="1"/>
  <c r="V370" i="1"/>
  <c r="V1855" i="1"/>
  <c r="V817" i="1"/>
  <c r="V335" i="1"/>
  <c r="V2106" i="1"/>
  <c r="V1664" i="1"/>
  <c r="V58" i="1"/>
  <c r="V1600" i="1"/>
  <c r="V1592" i="1"/>
  <c r="V1584" i="1"/>
  <c r="V1576" i="1"/>
  <c r="V1568" i="1"/>
  <c r="V1560" i="1"/>
  <c r="V1552" i="1"/>
  <c r="V1544" i="1"/>
  <c r="V2941" i="1"/>
  <c r="V3234" i="1"/>
  <c r="V1538" i="1"/>
  <c r="V1758" i="1"/>
  <c r="V3327" i="1"/>
  <c r="V1496" i="1"/>
  <c r="V1488" i="1"/>
  <c r="V1197" i="1"/>
  <c r="V805" i="1"/>
  <c r="V858" i="1"/>
  <c r="V1456" i="1"/>
  <c r="V1448" i="1"/>
  <c r="V1440" i="1"/>
  <c r="V1432" i="1"/>
  <c r="V1424" i="1"/>
  <c r="V1416" i="1"/>
  <c r="V1408" i="1"/>
  <c r="V3497" i="1"/>
  <c r="V2453" i="1"/>
  <c r="V1034" i="1"/>
  <c r="V3321" i="1"/>
  <c r="V2057" i="1"/>
  <c r="V109" i="1"/>
  <c r="V3227" i="1"/>
  <c r="V1344" i="1"/>
  <c r="V1336" i="1"/>
  <c r="V1328" i="1"/>
  <c r="V1320" i="1"/>
  <c r="V1312" i="1"/>
  <c r="V3672" i="1"/>
  <c r="V3029" i="1"/>
  <c r="V2254" i="1"/>
  <c r="V1641" i="1"/>
  <c r="V330" i="1"/>
  <c r="V1381" i="1"/>
  <c r="V50" i="1"/>
  <c r="V287" i="1"/>
  <c r="V1240" i="1"/>
  <c r="V1232" i="1"/>
  <c r="V3334" i="1"/>
  <c r="V2489" i="1"/>
  <c r="V3826" i="1"/>
  <c r="V3225" i="1"/>
  <c r="V1931" i="1"/>
  <c r="V1184" i="1"/>
  <c r="V1176" i="1"/>
  <c r="V1168" i="1"/>
  <c r="V1160" i="1"/>
  <c r="V1152" i="1"/>
  <c r="V1144" i="1"/>
  <c r="V1136" i="1"/>
  <c r="V1128" i="1"/>
  <c r="V1120" i="1"/>
  <c r="V1112" i="1"/>
  <c r="V1104" i="1"/>
  <c r="V1096" i="1"/>
  <c r="V1088" i="1"/>
  <c r="V1080" i="1"/>
  <c r="V1072" i="1"/>
  <c r="V1064" i="1"/>
  <c r="V1056" i="1"/>
  <c r="V1048" i="1"/>
  <c r="V3308" i="1"/>
  <c r="V3591" i="1"/>
  <c r="V2497" i="1"/>
  <c r="V1016" i="1"/>
  <c r="V1008" i="1"/>
  <c r="V1000" i="1"/>
  <c r="V992" i="1"/>
  <c r="V984" i="1"/>
  <c r="V976" i="1"/>
  <c r="V968" i="1"/>
  <c r="V960" i="1"/>
  <c r="V952" i="1"/>
  <c r="V944" i="1"/>
  <c r="V936" i="1"/>
  <c r="V928" i="1"/>
  <c r="V920" i="1"/>
  <c r="V912" i="1"/>
  <c r="V904" i="1"/>
  <c r="V896" i="1"/>
  <c r="V888" i="1"/>
  <c r="V880" i="1"/>
  <c r="V872" i="1"/>
  <c r="V864" i="1"/>
  <c r="V3712" i="1"/>
  <c r="V1405" i="1"/>
  <c r="V311" i="1"/>
  <c r="V848" i="1"/>
  <c r="V740" i="1"/>
  <c r="V104" i="1"/>
  <c r="V259" i="1"/>
  <c r="V1979" i="1"/>
  <c r="V812" i="1"/>
  <c r="V657" i="1"/>
  <c r="V776" i="1"/>
  <c r="V768" i="1"/>
  <c r="V42" i="1"/>
  <c r="V823" i="1"/>
  <c r="V1403" i="1"/>
  <c r="V2481" i="1"/>
  <c r="V859" i="1"/>
  <c r="V720" i="1"/>
  <c r="V712" i="1"/>
  <c r="V704" i="1"/>
  <c r="V696" i="1"/>
  <c r="V688" i="1"/>
  <c r="V680" i="1"/>
  <c r="V672" i="1"/>
  <c r="V664" i="1"/>
  <c r="V2720" i="1"/>
  <c r="V1854" i="1"/>
  <c r="V640" i="1"/>
  <c r="V632" i="1"/>
  <c r="V624" i="1"/>
  <c r="V616" i="1"/>
  <c r="V608" i="1"/>
  <c r="V600" i="1"/>
  <c r="V592" i="1"/>
  <c r="V584" i="1"/>
  <c r="V576" i="1"/>
  <c r="V568" i="1"/>
  <c r="V560" i="1"/>
  <c r="V552" i="1"/>
  <c r="V544" i="1"/>
  <c r="V3019" i="1"/>
  <c r="V2808" i="1"/>
  <c r="V520" i="1"/>
  <c r="V512" i="1"/>
  <c r="V504" i="1"/>
  <c r="V496" i="1"/>
  <c r="V488" i="1"/>
  <c r="V480" i="1"/>
  <c r="V472" i="1"/>
  <c r="V464" i="1"/>
  <c r="V456" i="1"/>
  <c r="V448" i="1"/>
  <c r="V440" i="1"/>
  <c r="V432" i="1"/>
  <c r="V424" i="1"/>
  <c r="V1275" i="1"/>
  <c r="V90" i="1"/>
  <c r="V2341" i="1"/>
  <c r="V2500" i="1"/>
  <c r="V730" i="1"/>
  <c r="V256" i="1"/>
  <c r="V393" i="1"/>
  <c r="V3470" i="1"/>
  <c r="V3570" i="1"/>
  <c r="V3380" i="1"/>
  <c r="V2477" i="1"/>
  <c r="V3830" i="1"/>
  <c r="V852" i="1"/>
  <c r="V283" i="1"/>
  <c r="V329" i="1"/>
  <c r="V32" i="1"/>
  <c r="V838" i="1"/>
  <c r="V743" i="1"/>
  <c r="V88" i="1"/>
  <c r="V60" i="1"/>
  <c r="V3010" i="1"/>
  <c r="V49" i="1"/>
  <c r="V240" i="1"/>
  <c r="V232" i="1"/>
  <c r="V224" i="1"/>
  <c r="V216" i="1"/>
  <c r="V208" i="1"/>
  <c r="V200" i="1"/>
  <c r="V192" i="1"/>
  <c r="V184" i="1"/>
  <c r="V176" i="1"/>
  <c r="V168" i="1"/>
  <c r="V160" i="1"/>
  <c r="V152" i="1"/>
  <c r="V144" i="1"/>
  <c r="V136" i="1"/>
  <c r="V128" i="1"/>
  <c r="V243" i="1"/>
  <c r="V1292" i="1"/>
  <c r="V52" i="1"/>
  <c r="V1471" i="1"/>
  <c r="V3047" i="1"/>
  <c r="V3582" i="1"/>
  <c r="V247" i="1"/>
  <c r="V833" i="1"/>
  <c r="V3226" i="1"/>
  <c r="V3212" i="1"/>
  <c r="V1038" i="1"/>
  <c r="V1893" i="1"/>
  <c r="V2193" i="1"/>
  <c r="V1751" i="1"/>
  <c r="V1662" i="1"/>
  <c r="V2785" i="1"/>
  <c r="V4111" i="1"/>
  <c r="V4103" i="1"/>
  <c r="V4095" i="1"/>
  <c r="V4087" i="1"/>
  <c r="V4079" i="1"/>
  <c r="V4071" i="1"/>
  <c r="V4063" i="1"/>
  <c r="V4055" i="1"/>
  <c r="V4047" i="1"/>
  <c r="V4039" i="1"/>
  <c r="V4031" i="1"/>
  <c r="V4023" i="1"/>
  <c r="V4015" i="1"/>
  <c r="V4007" i="1"/>
  <c r="V3999" i="1"/>
  <c r="V3991" i="1"/>
  <c r="V3983" i="1"/>
  <c r="V3975" i="1"/>
  <c r="V3967" i="1"/>
  <c r="V3959" i="1"/>
  <c r="V3951" i="1"/>
  <c r="V3943" i="1"/>
  <c r="V3935" i="1"/>
  <c r="V3927" i="1"/>
  <c r="V3919" i="1"/>
  <c r="V3911" i="1"/>
  <c r="V3903" i="1"/>
  <c r="V3895" i="1"/>
  <c r="V3887" i="1"/>
  <c r="V3879" i="1"/>
  <c r="V3871" i="1"/>
  <c r="V3863" i="1"/>
  <c r="V3855" i="1"/>
  <c r="V3847" i="1"/>
  <c r="V2642" i="1"/>
  <c r="V3576" i="1"/>
  <c r="V3237" i="1"/>
  <c r="V3446" i="1"/>
  <c r="V3807" i="1"/>
  <c r="V3799" i="1"/>
  <c r="V3791" i="1"/>
  <c r="V1948" i="1"/>
  <c r="V3658" i="1"/>
  <c r="V1828" i="1"/>
  <c r="V2114" i="1"/>
  <c r="V3375" i="1"/>
  <c r="V3743" i="1"/>
  <c r="V3735" i="1"/>
  <c r="V3285" i="1"/>
  <c r="V2483" i="1"/>
  <c r="V1639" i="1"/>
  <c r="V2552" i="1"/>
  <c r="V3168" i="1"/>
  <c r="V1526" i="1"/>
  <c r="V1676" i="1"/>
  <c r="V2605" i="1"/>
  <c r="V3360" i="1"/>
  <c r="V2807" i="1"/>
  <c r="V3647" i="1"/>
  <c r="V3639" i="1"/>
  <c r="V3631" i="1"/>
  <c r="V3601" i="1"/>
  <c r="V1649" i="1"/>
  <c r="V3271" i="1"/>
  <c r="V3303" i="1"/>
  <c r="V2542" i="1"/>
  <c r="V1862" i="1"/>
  <c r="V2052" i="1"/>
  <c r="V2175" i="1"/>
  <c r="V1503" i="1"/>
  <c r="V2965" i="1"/>
  <c r="V2964" i="1"/>
  <c r="V3041" i="1"/>
  <c r="V2932" i="1"/>
  <c r="V1663" i="1"/>
  <c r="V2107" i="1"/>
  <c r="V2979" i="1"/>
  <c r="V1923" i="1"/>
  <c r="V3252" i="1"/>
  <c r="V2549" i="1"/>
  <c r="V3376" i="1"/>
  <c r="V3623" i="1"/>
  <c r="V3505" i="1"/>
  <c r="V3022" i="1"/>
  <c r="V2837" i="1"/>
  <c r="V3666" i="1"/>
  <c r="V2250" i="1"/>
  <c r="V2287" i="1"/>
  <c r="V3294" i="1"/>
  <c r="V3259" i="1"/>
  <c r="V3438" i="1"/>
  <c r="V2264" i="1"/>
  <c r="V2791" i="1"/>
  <c r="V3185" i="1"/>
  <c r="V1832" i="1"/>
  <c r="V3479" i="1"/>
  <c r="V3473" i="1"/>
  <c r="V2632" i="1"/>
  <c r="V2312" i="1"/>
  <c r="V3448" i="1"/>
  <c r="V3609" i="1"/>
  <c r="V3508" i="1"/>
  <c r="V3820" i="1"/>
  <c r="V3815" i="1"/>
  <c r="V2069" i="1"/>
  <c r="V2607" i="1"/>
  <c r="V2735" i="1"/>
  <c r="V3581" i="1"/>
  <c r="V2558" i="1"/>
  <c r="V2997" i="1"/>
  <c r="V2075" i="1"/>
  <c r="V2665" i="1"/>
  <c r="V2736" i="1"/>
  <c r="V3207" i="1"/>
  <c r="V3199" i="1"/>
  <c r="V3191" i="1"/>
  <c r="V1624" i="1"/>
  <c r="V1968" i="1"/>
  <c r="V93" i="1"/>
  <c r="V1849" i="1"/>
  <c r="V790" i="1"/>
  <c r="V3143" i="1"/>
  <c r="V3135" i="1"/>
  <c r="V3127" i="1"/>
  <c r="V3119" i="1"/>
  <c r="V3111" i="1"/>
  <c r="V3103" i="1"/>
  <c r="V3095" i="1"/>
  <c r="V3087" i="1"/>
  <c r="V3079" i="1"/>
  <c r="V3071" i="1"/>
  <c r="V3063" i="1"/>
  <c r="V3055" i="1"/>
  <c r="V1896" i="1"/>
  <c r="V37" i="1"/>
  <c r="V2072" i="1"/>
  <c r="V3661" i="1"/>
  <c r="V2629" i="1"/>
  <c r="V2007" i="1"/>
  <c r="V3832" i="1"/>
  <c r="V3229" i="1"/>
  <c r="V2967" i="1"/>
  <c r="V3239" i="1"/>
  <c r="V2715" i="1"/>
  <c r="V2959" i="1"/>
  <c r="V2951" i="1"/>
  <c r="V2943" i="1"/>
  <c r="V3442" i="1"/>
  <c r="V1946" i="1"/>
  <c r="V2919" i="1"/>
  <c r="V2911" i="1"/>
  <c r="V2903" i="1"/>
  <c r="V2895" i="1"/>
  <c r="V2887" i="1"/>
  <c r="V2879" i="1"/>
  <c r="V2871" i="1"/>
  <c r="V2863" i="1"/>
  <c r="V2855" i="1"/>
  <c r="V2847" i="1"/>
  <c r="V3167" i="1"/>
  <c r="V3440" i="1"/>
  <c r="V1961" i="1"/>
  <c r="V3705" i="1"/>
  <c r="V2930" i="1"/>
  <c r="V1668" i="1"/>
  <c r="V2294" i="1"/>
  <c r="V2220" i="1"/>
  <c r="V2775" i="1"/>
  <c r="V2767" i="1"/>
  <c r="V2759" i="1"/>
  <c r="V2751" i="1"/>
  <c r="V2743" i="1"/>
  <c r="V2265" i="1"/>
  <c r="V3772" i="1"/>
  <c r="V2079" i="1"/>
  <c r="V3593" i="1"/>
  <c r="V2703" i="1"/>
  <c r="V4110" i="1"/>
  <c r="V4102" i="1"/>
  <c r="V4094" i="1"/>
  <c r="V4086" i="1"/>
  <c r="V4078" i="1"/>
  <c r="V4070" i="1"/>
  <c r="V4062" i="1"/>
  <c r="V4054" i="1"/>
  <c r="V4046" i="1"/>
  <c r="V4038" i="1"/>
  <c r="V4030" i="1"/>
  <c r="V4022" i="1"/>
  <c r="V4014" i="1"/>
  <c r="V4006" i="1"/>
  <c r="V3998" i="1"/>
  <c r="V3990" i="1"/>
  <c r="V3982" i="1"/>
  <c r="V3974" i="1"/>
  <c r="V3966" i="1"/>
  <c r="V3958" i="1"/>
  <c r="V3950" i="1"/>
  <c r="V3942" i="1"/>
  <c r="V3934" i="1"/>
  <c r="V3926" i="1"/>
  <c r="V3918" i="1"/>
  <c r="V3910" i="1"/>
  <c r="V3902" i="1"/>
  <c r="V3894" i="1"/>
  <c r="V3886" i="1"/>
  <c r="V3878" i="1"/>
  <c r="V3870" i="1"/>
  <c r="V3862" i="1"/>
  <c r="V3854" i="1"/>
  <c r="V3846" i="1"/>
  <c r="V3528" i="1"/>
  <c r="V2097" i="1"/>
  <c r="V2710" i="1"/>
  <c r="V2494" i="1"/>
  <c r="V3806" i="1"/>
  <c r="V3798" i="1"/>
  <c r="V3790" i="1"/>
  <c r="V2724" i="1"/>
  <c r="V3685" i="1"/>
  <c r="V3450" i="1"/>
  <c r="V1609" i="1"/>
  <c r="V3277" i="1"/>
  <c r="V3742" i="1"/>
  <c r="V3734" i="1"/>
  <c r="V3394" i="1"/>
  <c r="V3245" i="1"/>
  <c r="V1760" i="1"/>
  <c r="V1978" i="1"/>
  <c r="V2013" i="1"/>
  <c r="V2936" i="1"/>
  <c r="V1963" i="1"/>
  <c r="V2803" i="1"/>
  <c r="V2174" i="1"/>
  <c r="V3577" i="1"/>
  <c r="V3646" i="1"/>
  <c r="V3638" i="1"/>
  <c r="V3630" i="1"/>
  <c r="V2251" i="1"/>
  <c r="V1653" i="1"/>
  <c r="V3421" i="1"/>
  <c r="V1937" i="1"/>
  <c r="V2480" i="1"/>
  <c r="V2232" i="1"/>
  <c r="V2627" i="1"/>
  <c r="V2984" i="1"/>
  <c r="V1753" i="1"/>
  <c r="V3296" i="1"/>
  <c r="V3484" i="1"/>
  <c r="V1981" i="1"/>
  <c r="V1975" i="1"/>
  <c r="V1936" i="1"/>
  <c r="V3414" i="1"/>
  <c r="V3311" i="1"/>
  <c r="V3014" i="1"/>
  <c r="V3467" i="1"/>
  <c r="V2051" i="1"/>
  <c r="V3584" i="1"/>
  <c r="V1929" i="1"/>
  <c r="V1827" i="1"/>
  <c r="V3487" i="1"/>
  <c r="V1926" i="1"/>
  <c r="V2253" i="1"/>
  <c r="V3289" i="1"/>
  <c r="V1973" i="1"/>
  <c r="V2640" i="1"/>
  <c r="V1541" i="1"/>
  <c r="V2621" i="1"/>
  <c r="V2082" i="1"/>
  <c r="V1934" i="1"/>
  <c r="V3315" i="1"/>
  <c r="V3507" i="1"/>
  <c r="V3398" i="1"/>
  <c r="V3688" i="1"/>
  <c r="V1759" i="1"/>
  <c r="V3476" i="1"/>
  <c r="V1835" i="1"/>
  <c r="V3370" i="1"/>
  <c r="V2482" i="1"/>
  <c r="V3035" i="1"/>
  <c r="V3263" i="1"/>
  <c r="V3328" i="1"/>
  <c r="V3573" i="1"/>
  <c r="V3165" i="1"/>
  <c r="V3572" i="1"/>
  <c r="V3676" i="1"/>
  <c r="V3714" i="1"/>
  <c r="V3210" i="1"/>
  <c r="V3827" i="1"/>
  <c r="V1850" i="1"/>
  <c r="V3206" i="1"/>
  <c r="V3198" i="1"/>
  <c r="V3190" i="1"/>
  <c r="V1627" i="1"/>
  <c r="V321" i="1"/>
  <c r="V1603" i="1"/>
  <c r="V403" i="1"/>
  <c r="V2011" i="1"/>
  <c r="V3142" i="1"/>
  <c r="V3134" i="1"/>
  <c r="V3126" i="1"/>
  <c r="V3118" i="1"/>
  <c r="V3110" i="1"/>
  <c r="V3102" i="1"/>
  <c r="V3094" i="1"/>
  <c r="V3086" i="1"/>
  <c r="V3078" i="1"/>
  <c r="V3070" i="1"/>
  <c r="V3062" i="1"/>
  <c r="V3054" i="1"/>
  <c r="V3273" i="1"/>
  <c r="V1252" i="1"/>
  <c r="V3548" i="1"/>
  <c r="V2731" i="1"/>
  <c r="V2229" i="1"/>
  <c r="V2066" i="1"/>
  <c r="V2460" i="1"/>
  <c r="V3474" i="1"/>
  <c r="V2938" i="1"/>
  <c r="V3706" i="1"/>
  <c r="V1839" i="1"/>
  <c r="V2958" i="1"/>
  <c r="V2950" i="1"/>
  <c r="V2185" i="1"/>
  <c r="V2231" i="1"/>
  <c r="V2488" i="1"/>
  <c r="V2918" i="1"/>
  <c r="V2910" i="1"/>
  <c r="V2902" i="1"/>
  <c r="V2894" i="1"/>
  <c r="V2886" i="1"/>
  <c r="V2878" i="1"/>
  <c r="V2870" i="1"/>
  <c r="V2862" i="1"/>
  <c r="V2854" i="1"/>
  <c r="V2846" i="1"/>
  <c r="V3774" i="1"/>
  <c r="V3001" i="1"/>
  <c r="V3283" i="1"/>
  <c r="V2290" i="1"/>
  <c r="V1977" i="1"/>
  <c r="V1665" i="1"/>
  <c r="V3522" i="1"/>
  <c r="V2782" i="1"/>
  <c r="V2774" i="1"/>
  <c r="V2766" i="1"/>
  <c r="V2758" i="1"/>
  <c r="V2750" i="1"/>
  <c r="V2268" i="1"/>
  <c r="V1192" i="1"/>
  <c r="V2823" i="1"/>
  <c r="V3002" i="1"/>
  <c r="V3477" i="1"/>
  <c r="V2702" i="1"/>
  <c r="V2694" i="1"/>
  <c r="V2686" i="1"/>
  <c r="V2678" i="1"/>
  <c r="V4109" i="1"/>
  <c r="V4101" i="1"/>
  <c r="V4093" i="1"/>
  <c r="V4085" i="1"/>
  <c r="V4077" i="1"/>
  <c r="V4069" i="1"/>
  <c r="V4061" i="1"/>
  <c r="V4053" i="1"/>
  <c r="V4045" i="1"/>
  <c r="V4037" i="1"/>
  <c r="V4029" i="1"/>
  <c r="V4021" i="1"/>
  <c r="V4013" i="1"/>
  <c r="V4005" i="1"/>
  <c r="V3997" i="1"/>
  <c r="V3989" i="1"/>
  <c r="V3981" i="1"/>
  <c r="V3973" i="1"/>
  <c r="V3965" i="1"/>
  <c r="V3957" i="1"/>
  <c r="V3949" i="1"/>
  <c r="V3941" i="1"/>
  <c r="V3933" i="1"/>
  <c r="V3925" i="1"/>
  <c r="V3917" i="1"/>
  <c r="V3909" i="1"/>
  <c r="V3901" i="1"/>
  <c r="V3893" i="1"/>
  <c r="V3885" i="1"/>
  <c r="V3877" i="1"/>
  <c r="V3869" i="1"/>
  <c r="V3861" i="1"/>
  <c r="V3853" i="1"/>
  <c r="V3845" i="1"/>
  <c r="V3385" i="1"/>
  <c r="V2245" i="1"/>
  <c r="V2795" i="1"/>
  <c r="V3428" i="1"/>
  <c r="V3805" i="1"/>
  <c r="V3797" i="1"/>
  <c r="V2728" i="1"/>
  <c r="V4108" i="1"/>
  <c r="V4100" i="1"/>
  <c r="V4092" i="1"/>
  <c r="V4084" i="1"/>
  <c r="V4076" i="1"/>
  <c r="V4068" i="1"/>
  <c r="V4060" i="1"/>
  <c r="V4052" i="1"/>
  <c r="V4044" i="1"/>
  <c r="V4036" i="1"/>
  <c r="V4028" i="1"/>
  <c r="V4020" i="1"/>
  <c r="V4012" i="1"/>
  <c r="V4004" i="1"/>
  <c r="V3996" i="1"/>
  <c r="V3988" i="1"/>
  <c r="V3980" i="1"/>
  <c r="V3972" i="1"/>
  <c r="V3964" i="1"/>
  <c r="V3956" i="1"/>
  <c r="V3948" i="1"/>
  <c r="V3940" i="1"/>
  <c r="V3932" i="1"/>
  <c r="V3924" i="1"/>
  <c r="V3916" i="1"/>
  <c r="V3908" i="1"/>
  <c r="V3900" i="1"/>
  <c r="V3892" i="1"/>
  <c r="V3884" i="1"/>
  <c r="V3876" i="1"/>
  <c r="V3868" i="1"/>
  <c r="V3860" i="1"/>
  <c r="V3852" i="1"/>
  <c r="V3844" i="1"/>
  <c r="V2620" i="1"/>
  <c r="V2475" i="1"/>
  <c r="V2269" i="1"/>
  <c r="V2291" i="1"/>
  <c r="V3804" i="1"/>
  <c r="V3796" i="1"/>
  <c r="V3427" i="1"/>
  <c r="V2192" i="1"/>
  <c r="V2610" i="1"/>
  <c r="V2814" i="1"/>
  <c r="V1755" i="1"/>
  <c r="V3748" i="1"/>
  <c r="V3740" i="1"/>
  <c r="V3732" i="1"/>
  <c r="V3266" i="1"/>
  <c r="V2529" i="1"/>
  <c r="V1972" i="1"/>
  <c r="V3284" i="1"/>
  <c r="V2086" i="1"/>
  <c r="V1612" i="1"/>
  <c r="V3532" i="1"/>
  <c r="V1834" i="1"/>
  <c r="V1619" i="1"/>
  <c r="V3265" i="1"/>
  <c r="V3644" i="1"/>
  <c r="V3636" i="1"/>
  <c r="V1901" i="1"/>
  <c r="V2547" i="1"/>
  <c r="V2835" i="1"/>
  <c r="V3359" i="1"/>
  <c r="V3575" i="1"/>
  <c r="V3564" i="1"/>
  <c r="V3383" i="1"/>
  <c r="V2179" i="1"/>
  <c r="V3342" i="1"/>
  <c r="V2210" i="1"/>
  <c r="V2333" i="1"/>
  <c r="V3556" i="1"/>
  <c r="V3348" i="1"/>
  <c r="V2982" i="1"/>
  <c r="V2226" i="1"/>
  <c r="V1847" i="1"/>
  <c r="V3378" i="1"/>
  <c r="V3350" i="1"/>
  <c r="V1667" i="1"/>
  <c r="V3510" i="1"/>
  <c r="V3312" i="1"/>
  <c r="V2206" i="1"/>
  <c r="V2247" i="1"/>
  <c r="V2537" i="1"/>
  <c r="V1671" i="1"/>
  <c r="V1980" i="1"/>
  <c r="V1524" i="1"/>
  <c r="V3452" i="1"/>
  <c r="V3045" i="1"/>
  <c r="V1824" i="1"/>
  <c r="V2100" i="1"/>
  <c r="V1938" i="1"/>
  <c r="V3699" i="1"/>
  <c r="V2295" i="1"/>
  <c r="V3018" i="1"/>
  <c r="V2289" i="1"/>
  <c r="V3822" i="1"/>
  <c r="V2315" i="1"/>
  <c r="V3486" i="1"/>
  <c r="V2490" i="1"/>
  <c r="V3434" i="1"/>
  <c r="V2986" i="1"/>
  <c r="V3831" i="1"/>
  <c r="V3352" i="1"/>
  <c r="V3281" i="1"/>
  <c r="V2604" i="1"/>
  <c r="V2186" i="1"/>
  <c r="V2047" i="1"/>
  <c r="V1955" i="1"/>
  <c r="V3763" i="1"/>
  <c r="V3027" i="1"/>
  <c r="V2172" i="1"/>
  <c r="V391" i="1"/>
  <c r="V3204" i="1"/>
  <c r="V3196" i="1"/>
  <c r="V1951" i="1"/>
  <c r="V1743" i="1"/>
  <c r="V1650" i="1"/>
  <c r="V1669" i="1"/>
  <c r="V356" i="1"/>
  <c r="V3148" i="1"/>
  <c r="V4115" i="1"/>
  <c r="V4107" i="1"/>
  <c r="V4099" i="1"/>
  <c r="V4091" i="1"/>
  <c r="V4083" i="1"/>
  <c r="V4075" i="1"/>
  <c r="V4067" i="1"/>
  <c r="V4059" i="1"/>
  <c r="V4051" i="1"/>
  <c r="V4043" i="1"/>
  <c r="V4035" i="1"/>
  <c r="V4027" i="1"/>
  <c r="V4019" i="1"/>
  <c r="V4011" i="1"/>
  <c r="V4003" i="1"/>
  <c r="V3995" i="1"/>
  <c r="V3987" i="1"/>
  <c r="V3979" i="1"/>
  <c r="V3971" i="1"/>
  <c r="V3963" i="1"/>
  <c r="V3955" i="1"/>
  <c r="V3947" i="1"/>
  <c r="V3939" i="1"/>
  <c r="V3931" i="1"/>
  <c r="V3923" i="1"/>
  <c r="V3915" i="1"/>
  <c r="V3907" i="1"/>
  <c r="V3899" i="1"/>
  <c r="V3891" i="1"/>
  <c r="V3883" i="1"/>
  <c r="V3875" i="1"/>
  <c r="V3867" i="1"/>
  <c r="V3859" i="1"/>
  <c r="V3851" i="1"/>
  <c r="V3843" i="1"/>
  <c r="V2164" i="1"/>
  <c r="V2638" i="1"/>
  <c r="V3039" i="1"/>
  <c r="V1673" i="1"/>
  <c r="V3803" i="1"/>
  <c r="V3795" i="1"/>
  <c r="V3518" i="1"/>
  <c r="V2004" i="1"/>
  <c r="V3353" i="1"/>
  <c r="V2739" i="1"/>
  <c r="V2551" i="1"/>
  <c r="V3747" i="1"/>
  <c r="V3739" i="1"/>
  <c r="V3731" i="1"/>
  <c r="V2064" i="1"/>
  <c r="V3462" i="1"/>
  <c r="V1658" i="1"/>
  <c r="V3416" i="1"/>
  <c r="V2631" i="1"/>
  <c r="V3254" i="1"/>
  <c r="V2039" i="1"/>
  <c r="V3155" i="1"/>
  <c r="V3449" i="1"/>
  <c r="V1629" i="1"/>
  <c r="V3643" i="1"/>
  <c r="V3635" i="1"/>
  <c r="V2671" i="1"/>
  <c r="V3835" i="1"/>
  <c r="V3330" i="1"/>
  <c r="V2196" i="1"/>
  <c r="V2176" i="1"/>
  <c r="V2167" i="1"/>
  <c r="V2462" i="1"/>
  <c r="V2184" i="1"/>
  <c r="V2836" i="1"/>
  <c r="V2818" i="1"/>
  <c r="V2336" i="1"/>
  <c r="V2054" i="1"/>
  <c r="V2786" i="1"/>
  <c r="V1976" i="1"/>
  <c r="V1632" i="1"/>
  <c r="V1539" i="1"/>
  <c r="V3475" i="1"/>
  <c r="V1527" i="1"/>
  <c r="V2191" i="1"/>
  <c r="V2309" i="1"/>
  <c r="V2829" i="1"/>
  <c r="V2212" i="1"/>
  <c r="V3501" i="1"/>
  <c r="V3154" i="1"/>
  <c r="V1620" i="1"/>
  <c r="V1982" i="1"/>
  <c r="V2018" i="1"/>
  <c r="V3512" i="1"/>
  <c r="V2812" i="1"/>
  <c r="V2056" i="1"/>
  <c r="V2112" i="1"/>
  <c r="V2286" i="1"/>
  <c r="V3697" i="1"/>
  <c r="V1949" i="1"/>
  <c r="V3415" i="1"/>
  <c r="V2283" i="1"/>
  <c r="V2027" i="1"/>
  <c r="V1885" i="1"/>
  <c r="V2038" i="1"/>
  <c r="V3269" i="1"/>
  <c r="V2804" i="1"/>
  <c r="V2813" i="1"/>
  <c r="V3786" i="1"/>
  <c r="V2935" i="1"/>
  <c r="V3592" i="1"/>
  <c r="V3172" i="1"/>
  <c r="V3787" i="1"/>
  <c r="V2624" i="1"/>
  <c r="V2014" i="1"/>
  <c r="V3817" i="1"/>
  <c r="V3458" i="1"/>
  <c r="V3650" i="1"/>
  <c r="V1623" i="1"/>
  <c r="V3203" i="1"/>
  <c r="V3195" i="1"/>
  <c r="V1851" i="1"/>
  <c r="V1633" i="1"/>
  <c r="V1351" i="1"/>
  <c r="V2019" i="1"/>
  <c r="V85" i="1"/>
  <c r="V3147" i="1"/>
  <c r="V3139" i="1"/>
  <c r="V3131" i="1"/>
  <c r="V3123" i="1"/>
  <c r="V3115" i="1"/>
  <c r="V3107" i="1"/>
  <c r="V3099" i="1"/>
  <c r="V3091" i="1"/>
  <c r="V3083" i="1"/>
  <c r="V3075" i="1"/>
  <c r="V3067" i="1"/>
  <c r="V3059" i="1"/>
  <c r="V2611" i="1"/>
  <c r="V3242" i="1"/>
  <c r="V4114" i="1"/>
  <c r="V4106" i="1"/>
  <c r="V4098" i="1"/>
  <c r="V4090" i="1"/>
  <c r="V4082" i="1"/>
  <c r="V4074" i="1"/>
  <c r="V4066" i="1"/>
  <c r="V4058" i="1"/>
  <c r="V4050" i="1"/>
  <c r="V4042" i="1"/>
  <c r="V4034" i="1"/>
  <c r="V4026" i="1"/>
  <c r="V4018" i="1"/>
  <c r="V4010" i="1"/>
  <c r="V4002" i="1"/>
  <c r="V3994" i="1"/>
  <c r="V3986" i="1"/>
  <c r="V3978" i="1"/>
  <c r="V3970" i="1"/>
  <c r="V3962" i="1"/>
  <c r="V3954" i="1"/>
  <c r="V3946" i="1"/>
  <c r="V3938" i="1"/>
  <c r="V3930" i="1"/>
  <c r="V3922" i="1"/>
  <c r="V3914" i="1"/>
  <c r="V3906" i="1"/>
  <c r="V3898" i="1"/>
  <c r="V3890" i="1"/>
  <c r="V3882" i="1"/>
  <c r="V3874" i="1"/>
  <c r="V3866" i="1"/>
  <c r="V3858" i="1"/>
  <c r="V3850" i="1"/>
  <c r="V3340" i="1"/>
  <c r="V3257" i="1"/>
  <c r="V3557" i="1"/>
  <c r="V1749" i="1"/>
  <c r="V2302" i="1"/>
  <c r="V3802" i="1"/>
  <c r="V3794" i="1"/>
  <c r="V3500" i="1"/>
  <c r="V4113" i="1"/>
  <c r="V4105" i="1"/>
  <c r="V4097" i="1"/>
  <c r="V4089" i="1"/>
  <c r="V4081" i="1"/>
  <c r="V4073" i="1"/>
  <c r="V4065" i="1"/>
  <c r="V4057" i="1"/>
  <c r="V4049" i="1"/>
  <c r="V4041" i="1"/>
  <c r="V4033" i="1"/>
  <c r="V4025" i="1"/>
  <c r="V4017" i="1"/>
  <c r="V4009" i="1"/>
  <c r="V4001" i="1"/>
  <c r="V3993" i="1"/>
  <c r="V3985" i="1"/>
  <c r="V3977" i="1"/>
  <c r="V3969" i="1"/>
  <c r="V3961" i="1"/>
  <c r="V3953" i="1"/>
  <c r="V3945" i="1"/>
  <c r="V3937" i="1"/>
  <c r="V3929" i="1"/>
  <c r="V3921" i="1"/>
  <c r="V3913" i="1"/>
  <c r="V3905" i="1"/>
  <c r="V3897" i="1"/>
  <c r="V3889" i="1"/>
  <c r="V3881" i="1"/>
  <c r="V3873" i="1"/>
  <c r="V3865" i="1"/>
  <c r="V3857" i="1"/>
  <c r="V3849" i="1"/>
  <c r="V2664" i="1"/>
  <c r="V2062" i="1"/>
  <c r="V2732" i="1"/>
  <c r="V2840" i="1"/>
  <c r="V3809" i="1"/>
  <c r="V3801" i="1"/>
  <c r="V3793" i="1"/>
  <c r="V3313" i="1"/>
  <c r="V2337" i="1"/>
  <c r="V2276" i="1"/>
  <c r="V2793" i="1"/>
  <c r="V3287" i="1"/>
  <c r="V3745" i="1"/>
  <c r="V3737" i="1"/>
  <c r="V3612" i="1"/>
  <c r="V2630" i="1"/>
  <c r="V1625" i="1"/>
  <c r="V3531" i="1"/>
  <c r="V2199" i="1"/>
  <c r="V1646" i="1"/>
  <c r="V1645" i="1"/>
  <c r="V1826" i="1"/>
  <c r="V3669" i="1"/>
  <c r="V2741" i="1"/>
  <c r="V3649" i="1"/>
  <c r="V3641" i="1"/>
  <c r="V3633" i="1"/>
  <c r="V1844" i="1"/>
  <c r="V3181" i="1"/>
  <c r="V3233" i="1"/>
  <c r="V2940" i="1"/>
  <c r="V2202" i="1"/>
  <c r="V3309" i="1"/>
  <c r="V3539" i="1"/>
  <c r="V2559" i="1"/>
  <c r="V2815" i="1"/>
  <c r="V1525" i="1"/>
  <c r="V2637" i="1"/>
  <c r="V2992" i="1"/>
  <c r="V2725" i="1"/>
  <c r="V2249" i="1"/>
  <c r="V2063" i="1"/>
  <c r="V3514" i="1"/>
  <c r="V2044" i="1"/>
  <c r="V2634" i="1"/>
  <c r="V1635" i="1"/>
  <c r="V1891" i="1"/>
  <c r="V3595" i="1"/>
  <c r="V3605" i="1"/>
  <c r="V3286" i="1"/>
  <c r="V3255" i="1"/>
  <c r="V1888" i="1"/>
  <c r="V2455" i="1"/>
  <c r="V3401" i="1"/>
  <c r="V1666" i="1"/>
  <c r="V2236" i="1"/>
  <c r="V1852" i="1"/>
  <c r="V3496" i="1"/>
  <c r="V1542" i="1"/>
  <c r="V2810" i="1"/>
  <c r="V3773" i="1"/>
  <c r="V1682" i="1"/>
  <c r="V3371" i="1"/>
  <c r="V1837" i="1"/>
  <c r="V3405" i="1"/>
  <c r="V2195" i="1"/>
  <c r="V3011" i="1"/>
  <c r="V2296" i="1"/>
  <c r="V3590" i="1"/>
  <c r="V3173" i="1"/>
  <c r="V3337" i="1"/>
  <c r="V2042" i="1"/>
  <c r="V3038" i="1"/>
  <c r="V2009" i="1"/>
  <c r="V2726" i="1"/>
  <c r="V3028" i="1"/>
  <c r="V3357" i="1"/>
  <c r="V2839" i="1"/>
  <c r="V2937" i="1"/>
  <c r="V3209" i="1"/>
  <c r="V3201" i="1"/>
  <c r="V3193" i="1"/>
  <c r="V1258" i="1"/>
  <c r="V57" i="1"/>
  <c r="V1887" i="1"/>
  <c r="V307" i="1"/>
  <c r="V1942" i="1"/>
  <c r="V2695" i="1"/>
  <c r="V2687" i="1"/>
  <c r="V2679" i="1"/>
  <c r="V3184" i="1"/>
  <c r="V1279" i="1"/>
  <c r="V2655" i="1"/>
  <c r="V2647" i="1"/>
  <c r="V3621" i="1"/>
  <c r="V2493" i="1"/>
  <c r="V2524" i="1"/>
  <c r="V728" i="1"/>
  <c r="V3471" i="1"/>
  <c r="V2599" i="1"/>
  <c r="V2591" i="1"/>
  <c r="V2583" i="1"/>
  <c r="V2575" i="1"/>
  <c r="V2567" i="1"/>
  <c r="V1520" i="1"/>
  <c r="V1193" i="1"/>
  <c r="V1254" i="1"/>
  <c r="V827" i="1"/>
  <c r="V417" i="1"/>
  <c r="V2519" i="1"/>
  <c r="V2511" i="1"/>
  <c r="V2503" i="1"/>
  <c r="V860" i="1"/>
  <c r="V274" i="1"/>
  <c r="V541" i="1"/>
  <c r="V63" i="1"/>
  <c r="V269" i="1"/>
  <c r="V3766" i="1"/>
  <c r="V2989" i="1"/>
  <c r="V2439" i="1"/>
  <c r="V2431" i="1"/>
  <c r="V2423" i="1"/>
  <c r="V2415" i="1"/>
  <c r="V2407" i="1"/>
  <c r="V2399" i="1"/>
  <c r="V2391" i="1"/>
  <c r="V2383" i="1"/>
  <c r="V2375" i="1"/>
  <c r="V2367" i="1"/>
  <c r="V2359" i="1"/>
  <c r="V2351" i="1"/>
  <c r="V2343" i="1"/>
  <c r="V1605" i="1"/>
  <c r="V2327" i="1"/>
  <c r="V11" i="1"/>
  <c r="V831" i="1"/>
  <c r="V1206" i="1"/>
  <c r="V737" i="1"/>
  <c r="V420" i="1"/>
  <c r="V332" i="1"/>
  <c r="V3834" i="1"/>
  <c r="V3811" i="1"/>
  <c r="V3157" i="1"/>
  <c r="V1384" i="1"/>
  <c r="V2041" i="1"/>
  <c r="V1255" i="1"/>
  <c r="V3366" i="1"/>
  <c r="V2495" i="1"/>
  <c r="V405" i="1"/>
  <c r="V2244" i="1"/>
  <c r="V3403" i="1"/>
  <c r="V3828" i="1"/>
  <c r="V1261" i="1"/>
  <c r="V3345" i="1"/>
  <c r="V2159" i="1"/>
  <c r="V2151" i="1"/>
  <c r="V2143" i="1"/>
  <c r="V2135" i="1"/>
  <c r="V2127" i="1"/>
  <c r="V3043" i="1"/>
  <c r="V2711" i="1"/>
  <c r="V308" i="1"/>
  <c r="V783" i="1"/>
  <c r="V534" i="1"/>
  <c r="V2484" i="1"/>
  <c r="V3236" i="1"/>
  <c r="V3720" i="1"/>
  <c r="V3164" i="1"/>
  <c r="V526" i="1"/>
  <c r="V1302" i="1"/>
  <c r="V1902" i="1"/>
  <c r="V1939" i="1"/>
  <c r="V3451" i="1"/>
  <c r="V1277" i="1"/>
  <c r="V1999" i="1"/>
  <c r="V1991" i="1"/>
  <c r="V1983" i="1"/>
  <c r="V3521" i="1"/>
  <c r="V313" i="1"/>
  <c r="V750" i="1"/>
  <c r="V1672" i="1"/>
  <c r="V1518" i="1"/>
  <c r="V1970" i="1"/>
  <c r="V1278" i="1"/>
  <c r="V1919" i="1"/>
  <c r="V1911" i="1"/>
  <c r="V1903" i="1"/>
  <c r="V84" i="1"/>
  <c r="V644" i="1"/>
  <c r="V1879" i="1"/>
  <c r="V1871" i="1"/>
  <c r="V1863" i="1"/>
  <c r="V749" i="1"/>
  <c r="V3493" i="1"/>
  <c r="V324" i="1"/>
  <c r="V55" i="1"/>
  <c r="V325" i="1"/>
  <c r="V1815" i="1"/>
  <c r="V1807" i="1"/>
  <c r="V1799" i="1"/>
  <c r="V1791" i="1"/>
  <c r="V1783" i="1"/>
  <c r="V1775" i="1"/>
  <c r="V1767" i="1"/>
  <c r="V3761" i="1"/>
  <c r="V3788" i="1"/>
  <c r="V2532" i="1"/>
  <c r="V1735" i="1"/>
  <c r="V1727" i="1"/>
  <c r="V1719" i="1"/>
  <c r="V1711" i="1"/>
  <c r="V1703" i="1"/>
  <c r="V1695" i="1"/>
  <c r="V1687" i="1"/>
  <c r="V3300" i="1"/>
  <c r="V3389" i="1"/>
  <c r="V3240" i="1"/>
  <c r="V82" i="1"/>
  <c r="V1268" i="1"/>
  <c r="V8" i="1"/>
  <c r="V1376" i="1"/>
  <c r="V384" i="1"/>
  <c r="V538" i="1"/>
  <c r="V252" i="1"/>
  <c r="V1599" i="1"/>
  <c r="V1591" i="1"/>
  <c r="V1583" i="1"/>
  <c r="V1575" i="1"/>
  <c r="V1567" i="1"/>
  <c r="V1559" i="1"/>
  <c r="V1551" i="1"/>
  <c r="V1543" i="1"/>
  <c r="V3349" i="1"/>
  <c r="V3553" i="1"/>
  <c r="V2104" i="1"/>
  <c r="V3777" i="1"/>
  <c r="V2717" i="1"/>
  <c r="V1495" i="1"/>
  <c r="V1487" i="1"/>
  <c r="V288" i="1"/>
  <c r="V818" i="1"/>
  <c r="V2024" i="1"/>
  <c r="V1455" i="1"/>
  <c r="V1447" i="1"/>
  <c r="V1439" i="1"/>
  <c r="V1431" i="1"/>
  <c r="V1423" i="1"/>
  <c r="V1415" i="1"/>
  <c r="V1407" i="1"/>
  <c r="V3622" i="1"/>
  <c r="V3545" i="1"/>
  <c r="V3715" i="1"/>
  <c r="V3719" i="1"/>
  <c r="V2273" i="1"/>
  <c r="V829" i="1"/>
  <c r="V3179" i="1"/>
  <c r="V1343" i="1"/>
  <c r="V3024" i="1"/>
  <c r="V2662" i="1"/>
  <c r="V2654" i="1"/>
  <c r="V2646" i="1"/>
  <c r="V3618" i="1"/>
  <c r="V2113" i="1"/>
  <c r="V2996" i="1"/>
  <c r="V2183" i="1"/>
  <c r="V381" i="1"/>
  <c r="V2598" i="1"/>
  <c r="V2590" i="1"/>
  <c r="V2582" i="1"/>
  <c r="V2574" i="1"/>
  <c r="V2566" i="1"/>
  <c r="V788" i="1"/>
  <c r="V3598" i="1"/>
  <c r="V270" i="1"/>
  <c r="V651" i="1"/>
  <c r="V2120" i="1"/>
  <c r="V2518" i="1"/>
  <c r="V2510" i="1"/>
  <c r="V415" i="1"/>
  <c r="V399" i="1"/>
  <c r="V265" i="1"/>
  <c r="V2037" i="1"/>
  <c r="V746" i="1"/>
  <c r="V3716" i="1"/>
  <c r="V3232" i="1"/>
  <c r="V3426" i="1"/>
  <c r="V2438" i="1"/>
  <c r="V2430" i="1"/>
  <c r="V2422" i="1"/>
  <c r="V2414" i="1"/>
  <c r="V2406" i="1"/>
  <c r="V2398" i="1"/>
  <c r="V2390" i="1"/>
  <c r="V2382" i="1"/>
  <c r="V2374" i="1"/>
  <c r="V2366" i="1"/>
  <c r="V2358" i="1"/>
  <c r="V2350" i="1"/>
  <c r="V3624" i="1"/>
  <c r="V2207" i="1"/>
  <c r="V2326" i="1"/>
  <c r="V6" i="1"/>
  <c r="V1928" i="1"/>
  <c r="V530" i="1"/>
  <c r="V367" i="1"/>
  <c r="V71" i="1"/>
  <c r="V1366" i="1"/>
  <c r="V3833" i="1"/>
  <c r="V1464" i="1"/>
  <c r="V3560" i="1"/>
  <c r="V3629" i="1"/>
  <c r="V3251" i="1"/>
  <c r="V2834" i="1"/>
  <c r="V1224" i="1"/>
  <c r="V1286" i="1"/>
  <c r="V834" i="1"/>
  <c r="V3674" i="1"/>
  <c r="V3615" i="1"/>
  <c r="V3032" i="1"/>
  <c r="V2446" i="1"/>
  <c r="V3481" i="1"/>
  <c r="V2158" i="1"/>
  <c r="V2150" i="1"/>
  <c r="V2142" i="1"/>
  <c r="V2134" i="1"/>
  <c r="V2126" i="1"/>
  <c r="V727" i="1"/>
  <c r="V725" i="1"/>
  <c r="V531" i="1"/>
  <c r="V260" i="1"/>
  <c r="V1509" i="1"/>
  <c r="V1681" i="1"/>
  <c r="V3616" i="1"/>
  <c r="V1637" i="1"/>
  <c r="V3256" i="1"/>
  <c r="V2609" i="1"/>
  <c r="V1515" i="1"/>
  <c r="V15" i="1"/>
  <c r="V1513" i="1"/>
  <c r="V2205" i="1"/>
  <c r="V1674" i="1"/>
  <c r="V1998" i="1"/>
  <c r="V1990" i="1"/>
  <c r="V3318" i="1"/>
  <c r="V760" i="1"/>
  <c r="V3364" i="1"/>
  <c r="V2318" i="1"/>
  <c r="V3411" i="1"/>
  <c r="V101" i="1"/>
  <c r="V317" i="1"/>
  <c r="V1370" i="1"/>
  <c r="V1918" i="1"/>
  <c r="V1910" i="1"/>
  <c r="V742" i="1"/>
  <c r="V102" i="1"/>
  <c r="V761" i="1"/>
  <c r="V1878" i="1"/>
  <c r="V1870" i="1"/>
  <c r="V1380" i="1"/>
  <c r="V2443" i="1"/>
  <c r="V99" i="1"/>
  <c r="V830" i="1"/>
  <c r="V1512" i="1"/>
  <c r="V1822" i="1"/>
  <c r="V1814" i="1"/>
  <c r="V1806" i="1"/>
  <c r="V1798" i="1"/>
  <c r="V1790" i="1"/>
  <c r="V1782" i="1"/>
  <c r="V1774" i="1"/>
  <c r="V1766" i="1"/>
  <c r="V3555" i="1"/>
  <c r="V2939" i="1"/>
  <c r="V1742" i="1"/>
  <c r="V1734" i="1"/>
  <c r="V1726" i="1"/>
  <c r="V1718" i="1"/>
  <c r="V1710" i="1"/>
  <c r="V1702" i="1"/>
  <c r="V1694" i="1"/>
  <c r="V1686" i="1"/>
  <c r="V358" i="1"/>
  <c r="V291" i="1"/>
  <c r="V3379" i="1"/>
  <c r="V1299" i="1"/>
  <c r="V747" i="1"/>
  <c r="V97" i="1"/>
  <c r="V1616" i="1"/>
  <c r="V844" i="1"/>
  <c r="V801" i="1"/>
  <c r="V339" i="1"/>
  <c r="V1598" i="1"/>
  <c r="V1590" i="1"/>
  <c r="V1582" i="1"/>
  <c r="V1574" i="1"/>
  <c r="V1566" i="1"/>
  <c r="V1558" i="1"/>
  <c r="V1550" i="1"/>
  <c r="V2084" i="1"/>
  <c r="V3275" i="1"/>
  <c r="V3784" i="1"/>
  <c r="V3599" i="1"/>
  <c r="V1642" i="1"/>
  <c r="V1502" i="1"/>
  <c r="V1494" i="1"/>
  <c r="V1486" i="1"/>
  <c r="V264" i="1"/>
  <c r="V94" i="1"/>
  <c r="V1462" i="1"/>
  <c r="V1454" i="1"/>
  <c r="V1446" i="1"/>
  <c r="V1438" i="1"/>
  <c r="V1430" i="1"/>
  <c r="V1422" i="1"/>
  <c r="V1414" i="1"/>
  <c r="V1406" i="1"/>
  <c r="V2221" i="1"/>
  <c r="V3617" i="1"/>
  <c r="V2617" i="1"/>
  <c r="V527" i="1"/>
  <c r="V2109" i="1"/>
  <c r="V3324" i="1"/>
  <c r="V3436" i="1"/>
  <c r="V2314" i="1"/>
  <c r="V3355" i="1"/>
  <c r="V3749" i="1"/>
  <c r="V3741" i="1"/>
  <c r="V3733" i="1"/>
  <c r="V2095" i="1"/>
  <c r="V2248" i="1"/>
  <c r="V3523" i="1"/>
  <c r="V2020" i="1"/>
  <c r="V2224" i="1"/>
  <c r="V3613" i="1"/>
  <c r="V3435" i="1"/>
  <c r="V2742" i="1"/>
  <c r="V2292" i="1"/>
  <c r="V1843" i="1"/>
  <c r="V3645" i="1"/>
  <c r="V3637" i="1"/>
  <c r="V3384" i="1"/>
  <c r="V3662" i="1"/>
  <c r="V2329" i="1"/>
  <c r="V3036" i="1"/>
  <c r="V2275" i="1"/>
  <c r="V3457" i="1"/>
  <c r="V3335" i="1"/>
  <c r="V2036" i="1"/>
  <c r="V3530" i="1"/>
  <c r="V3665" i="1"/>
  <c r="V3418" i="1"/>
  <c r="V3580" i="1"/>
  <c r="V3488" i="1"/>
  <c r="V3566" i="1"/>
  <c r="V2543" i="1"/>
  <c r="V3431" i="1"/>
  <c r="V2555" i="1"/>
  <c r="V2533" i="1"/>
  <c r="V1661" i="1"/>
  <c r="V2048" i="1"/>
  <c r="V2284" i="1"/>
  <c r="V3419" i="1"/>
  <c r="V2454" i="1"/>
  <c r="V1940" i="1"/>
  <c r="V3558" i="1"/>
  <c r="V1659" i="1"/>
  <c r="V3361" i="1"/>
  <c r="V3012" i="1"/>
  <c r="V2635" i="1"/>
  <c r="V2615" i="1"/>
  <c r="V2102" i="1"/>
  <c r="V2966" i="1"/>
  <c r="V3175" i="1"/>
  <c r="V1927" i="1"/>
  <c r="V3429" i="1"/>
  <c r="V3423" i="1"/>
  <c r="V3520" i="1"/>
  <c r="V2993" i="1"/>
  <c r="V3588" i="1"/>
  <c r="V3397" i="1"/>
  <c r="V3413" i="1"/>
  <c r="V3006" i="1"/>
  <c r="V2976" i="1"/>
  <c r="V3260" i="1"/>
  <c r="V2217" i="1"/>
  <c r="V2738" i="1"/>
  <c r="V3597" i="1"/>
  <c r="V2628" i="1"/>
  <c r="V3007" i="1"/>
  <c r="V3489" i="1"/>
  <c r="V3753" i="1"/>
  <c r="V2277" i="1"/>
  <c r="V1856" i="1"/>
  <c r="V3205" i="1"/>
  <c r="V3197" i="1"/>
  <c r="V1860" i="1"/>
  <c r="V1039" i="1"/>
  <c r="V3399" i="1"/>
  <c r="V1618" i="1"/>
  <c r="V797" i="1"/>
  <c r="V2034" i="1"/>
  <c r="V3141" i="1"/>
  <c r="V3133" i="1"/>
  <c r="V3125" i="1"/>
  <c r="V3117" i="1"/>
  <c r="V3109" i="1"/>
  <c r="V3101" i="1"/>
  <c r="V3093" i="1"/>
  <c r="V3085" i="1"/>
  <c r="V3077" i="1"/>
  <c r="V3069" i="1"/>
  <c r="V3061" i="1"/>
  <c r="V3053" i="1"/>
  <c r="V2447" i="1"/>
  <c r="V1032" i="1"/>
  <c r="V2285" i="1"/>
  <c r="V1532" i="1"/>
  <c r="V3228" i="1"/>
  <c r="V3280" i="1"/>
  <c r="V3755" i="1"/>
  <c r="V3607" i="1"/>
  <c r="V2197" i="1"/>
  <c r="V1930" i="1"/>
  <c r="V2669" i="1"/>
  <c r="V2957" i="1"/>
  <c r="V2949" i="1"/>
  <c r="V1899" i="1"/>
  <c r="V1957" i="1"/>
  <c r="V2208" i="1"/>
  <c r="V2917" i="1"/>
  <c r="V2909" i="1"/>
  <c r="V2901" i="1"/>
  <c r="V2893" i="1"/>
  <c r="V2885" i="1"/>
  <c r="V2877" i="1"/>
  <c r="V2869" i="1"/>
  <c r="V2861" i="1"/>
  <c r="V2853" i="1"/>
  <c r="V2845" i="1"/>
  <c r="V3177" i="1"/>
  <c r="V3439" i="1"/>
  <c r="V2612" i="1"/>
  <c r="V2239" i="1"/>
  <c r="V2708" i="1"/>
  <c r="V1628" i="1"/>
  <c r="V1752" i="1"/>
  <c r="V2781" i="1"/>
  <c r="V2773" i="1"/>
  <c r="V2765" i="1"/>
  <c r="V2757" i="1"/>
  <c r="V2749" i="1"/>
  <c r="V1477" i="1"/>
  <c r="V1958" i="1"/>
  <c r="V2098" i="1"/>
  <c r="V3272" i="1"/>
  <c r="V1194" i="1"/>
  <c r="V2701" i="1"/>
  <c r="V2693" i="1"/>
  <c r="V2685" i="1"/>
  <c r="V2677" i="1"/>
  <c r="V3264" i="1"/>
  <c r="V2661" i="1"/>
  <c r="V2653" i="1"/>
  <c r="V2645" i="1"/>
  <c r="V2252" i="1"/>
  <c r="V3166" i="1"/>
  <c r="V3023" i="1"/>
  <c r="V3717" i="1"/>
  <c r="V1367" i="1"/>
  <c r="V2597" i="1"/>
  <c r="V2589" i="1"/>
  <c r="V2581" i="1"/>
  <c r="V2573" i="1"/>
  <c r="V2565" i="1"/>
  <c r="V402" i="1"/>
  <c r="V359" i="1"/>
  <c r="V2180" i="1"/>
  <c r="V2923" i="1"/>
  <c r="V2068" i="1"/>
  <c r="V2517" i="1"/>
  <c r="V3140" i="1"/>
  <c r="V3132" i="1"/>
  <c r="V3124" i="1"/>
  <c r="V3116" i="1"/>
  <c r="V3108" i="1"/>
  <c r="V3100" i="1"/>
  <c r="V3092" i="1"/>
  <c r="V3084" i="1"/>
  <c r="V3076" i="1"/>
  <c r="V3068" i="1"/>
  <c r="V3060" i="1"/>
  <c r="V3393" i="1"/>
  <c r="V2999" i="1"/>
  <c r="V3625" i="1"/>
  <c r="V3840" i="1"/>
  <c r="V2716" i="1"/>
  <c r="V2200" i="1"/>
  <c r="V799" i="1"/>
  <c r="V2003" i="1"/>
  <c r="V3339" i="1"/>
  <c r="V2053" i="1"/>
  <c r="V1754" i="1"/>
  <c r="V2246" i="1"/>
  <c r="V2956" i="1"/>
  <c r="V2948" i="1"/>
  <c r="V2203" i="1"/>
  <c r="V2476" i="1"/>
  <c r="V2470" i="1"/>
  <c r="V2916" i="1"/>
  <c r="V2908" i="1"/>
  <c r="V2900" i="1"/>
  <c r="V2892" i="1"/>
  <c r="V2884" i="1"/>
  <c r="V2876" i="1"/>
  <c r="V2868" i="1"/>
  <c r="V2860" i="1"/>
  <c r="V2852" i="1"/>
  <c r="V2844" i="1"/>
  <c r="V2223" i="1"/>
  <c r="V2733" i="1"/>
  <c r="V2995" i="1"/>
  <c r="V1534" i="1"/>
  <c r="V2809" i="1"/>
  <c r="V3301" i="1"/>
  <c r="V1765" i="1"/>
  <c r="V2780" i="1"/>
  <c r="V2772" i="1"/>
  <c r="V2764" i="1"/>
  <c r="V2756" i="1"/>
  <c r="V2748" i="1"/>
  <c r="V3602" i="1"/>
  <c r="V1022" i="1"/>
  <c r="V3718" i="1"/>
  <c r="V3611" i="1"/>
  <c r="V2023" i="1"/>
  <c r="V2700" i="1"/>
  <c r="V2692" i="1"/>
  <c r="V2684" i="1"/>
  <c r="V2676" i="1"/>
  <c r="V2983" i="1"/>
  <c r="V2660" i="1"/>
  <c r="V2652" i="1"/>
  <c r="V2644" i="1"/>
  <c r="V3594" i="1"/>
  <c r="V2548" i="1"/>
  <c r="V3033" i="1"/>
  <c r="V3542" i="1"/>
  <c r="V2043" i="1"/>
  <c r="V2596" i="1"/>
  <c r="V2588" i="1"/>
  <c r="V2580" i="1"/>
  <c r="V2572" i="1"/>
  <c r="V2564" i="1"/>
  <c r="V2539" i="1"/>
  <c r="V1270" i="1"/>
  <c r="V820" i="1"/>
  <c r="V2444" i="1"/>
  <c r="V3382" i="1"/>
  <c r="V2516" i="1"/>
  <c r="V2508" i="1"/>
  <c r="V2218" i="1"/>
  <c r="V397" i="1"/>
  <c r="V119" i="1"/>
  <c r="V41" i="1"/>
  <c r="V1036" i="1"/>
  <c r="V3441" i="1"/>
  <c r="V2028" i="1"/>
  <c r="V2280" i="1"/>
  <c r="V2436" i="1"/>
  <c r="V2428" i="1"/>
  <c r="V2420" i="1"/>
  <c r="V2412" i="1"/>
  <c r="V2404" i="1"/>
  <c r="V2396" i="1"/>
  <c r="V2388" i="1"/>
  <c r="V2380" i="1"/>
  <c r="V2372" i="1"/>
  <c r="V2364" i="1"/>
  <c r="V2356" i="1"/>
  <c r="V2348" i="1"/>
  <c r="V1654" i="1"/>
  <c r="V3223" i="1"/>
  <c r="V2324" i="1"/>
  <c r="V410" i="1"/>
  <c r="V344" i="1"/>
  <c r="V1463" i="1"/>
  <c r="V5" i="1"/>
  <c r="V3188" i="1"/>
  <c r="V1387" i="1"/>
  <c r="V3407" i="1"/>
  <c r="V2606" i="1"/>
  <c r="V3680" i="1"/>
  <c r="V1297" i="1"/>
  <c r="V3724" i="1"/>
  <c r="V3268" i="1"/>
  <c r="V722" i="1"/>
  <c r="V346" i="1"/>
  <c r="V752" i="1"/>
  <c r="V3325" i="1"/>
  <c r="V3567" i="1"/>
  <c r="V3754" i="1"/>
  <c r="V2822" i="1"/>
  <c r="V1762" i="1"/>
  <c r="V2156" i="1"/>
  <c r="V2148" i="1"/>
  <c r="V2140" i="1"/>
  <c r="V2132" i="1"/>
  <c r="V2124" i="1"/>
  <c r="V45" i="1"/>
  <c r="V809" i="1"/>
  <c r="V340" i="1"/>
  <c r="V821" i="1"/>
  <c r="V280" i="1"/>
  <c r="V3400" i="1"/>
  <c r="V1898" i="1"/>
  <c r="V2233" i="1"/>
  <c r="V2523" i="1"/>
  <c r="V3221" i="1"/>
  <c r="V2338" i="1"/>
  <c r="V1467" i="1"/>
  <c r="V2824" i="1"/>
  <c r="V3554" i="1"/>
  <c r="V3758" i="1"/>
  <c r="V1996" i="1"/>
  <c r="V1988" i="1"/>
  <c r="V412" i="1"/>
  <c r="V845" i="1"/>
  <c r="V1517" i="1"/>
  <c r="V3276" i="1"/>
  <c r="V1402" i="1"/>
  <c r="V1211" i="1"/>
  <c r="V1201" i="1"/>
  <c r="V1350" i="1"/>
  <c r="V1916" i="1"/>
  <c r="V1908" i="1"/>
  <c r="V3247" i="1"/>
  <c r="V795" i="1"/>
  <c r="V524" i="1"/>
  <c r="V1876" i="1"/>
  <c r="V1868" i="1"/>
  <c r="V285" i="1"/>
  <c r="V1675" i="1"/>
  <c r="V2240" i="1"/>
  <c r="V2190" i="1"/>
  <c r="V1382" i="1"/>
  <c r="V1820" i="1"/>
  <c r="V1812" i="1"/>
  <c r="V1804" i="1"/>
  <c r="V1796" i="1"/>
  <c r="V3552" i="1"/>
  <c r="V1540" i="1"/>
  <c r="V1892" i="1"/>
  <c r="V2085" i="1"/>
  <c r="V3502" i="1"/>
  <c r="V3274" i="1"/>
  <c r="V3656" i="1"/>
  <c r="V2235" i="1"/>
  <c r="V2469" i="1"/>
  <c r="V2306" i="1"/>
  <c r="V2955" i="1"/>
  <c r="V2947" i="1"/>
  <c r="V1680" i="1"/>
  <c r="V1529" i="1"/>
  <c r="V1965" i="1"/>
  <c r="V2915" i="1"/>
  <c r="V2907" i="1"/>
  <c r="V2899" i="1"/>
  <c r="V2891" i="1"/>
  <c r="V2883" i="1"/>
  <c r="V2875" i="1"/>
  <c r="V2867" i="1"/>
  <c r="V2859" i="1"/>
  <c r="V2851" i="1"/>
  <c r="V2843" i="1"/>
  <c r="V3015" i="1"/>
  <c r="V3174" i="1"/>
  <c r="V2228" i="1"/>
  <c r="V3363" i="1"/>
  <c r="V2026" i="1"/>
  <c r="V2784" i="1"/>
  <c r="V3534" i="1"/>
  <c r="V2779" i="1"/>
  <c r="V2771" i="1"/>
  <c r="V2763" i="1"/>
  <c r="V2755" i="1"/>
  <c r="V2747" i="1"/>
  <c r="V1363" i="1"/>
  <c r="V2466" i="1"/>
  <c r="V1259" i="1"/>
  <c r="V3187" i="1"/>
  <c r="V2707" i="1"/>
  <c r="V2699" i="1"/>
  <c r="V2691" i="1"/>
  <c r="V2683" i="1"/>
  <c r="V2675" i="1"/>
  <c r="V2448" i="1"/>
  <c r="V2659" i="1"/>
  <c r="V2651" i="1"/>
  <c r="V2643" i="1"/>
  <c r="V1393" i="1"/>
  <c r="V3660" i="1"/>
  <c r="V2030" i="1"/>
  <c r="V532" i="1"/>
  <c r="V736" i="1"/>
  <c r="V2595" i="1"/>
  <c r="V2587" i="1"/>
  <c r="V2579" i="1"/>
  <c r="V2571" i="1"/>
  <c r="V2563" i="1"/>
  <c r="V653" i="1"/>
  <c r="V2238" i="1"/>
  <c r="V114" i="1"/>
  <c r="V343" i="1"/>
  <c r="V3016" i="1"/>
  <c r="V2515" i="1"/>
  <c r="V1763" i="1"/>
  <c r="V1613" i="1"/>
  <c r="V1516" i="1"/>
  <c r="V3600" i="1"/>
  <c r="V3746" i="1"/>
  <c r="V3738" i="1"/>
  <c r="V3730" i="1"/>
  <c r="V2723" i="1"/>
  <c r="V2557" i="1"/>
  <c r="V3387" i="1"/>
  <c r="V2188" i="1"/>
  <c r="V1848" i="1"/>
  <c r="V3608" i="1"/>
  <c r="V1969" i="1"/>
  <c r="V3492" i="1"/>
  <c r="V3765" i="1"/>
  <c r="V2005" i="1"/>
  <c r="V3642" i="1"/>
  <c r="V3634" i="1"/>
  <c r="V3515" i="1"/>
  <c r="V2282" i="1"/>
  <c r="V3466" i="1"/>
  <c r="V3610" i="1"/>
  <c r="V2189" i="1"/>
  <c r="V2729" i="1"/>
  <c r="V3651" i="1"/>
  <c r="V1953" i="1"/>
  <c r="V2526" i="1"/>
  <c r="V1648" i="1"/>
  <c r="V2258" i="1"/>
  <c r="V3217" i="1"/>
  <c r="V3760" i="1"/>
  <c r="V2968" i="1"/>
  <c r="V2297" i="1"/>
  <c r="V3159" i="1"/>
  <c r="V3568" i="1"/>
  <c r="V2451" i="1"/>
  <c r="V2734" i="1"/>
  <c r="V2065" i="1"/>
  <c r="V3561" i="1"/>
  <c r="V1830" i="1"/>
  <c r="V2118" i="1"/>
  <c r="V1757" i="1"/>
  <c r="V3261" i="1"/>
  <c r="V2219" i="1"/>
  <c r="V2456" i="1"/>
  <c r="V1756" i="1"/>
  <c r="V1858" i="1"/>
  <c r="V3356" i="1"/>
  <c r="V3051" i="1"/>
  <c r="V2303" i="1"/>
  <c r="V2171" i="1"/>
  <c r="V3709" i="1"/>
  <c r="V3443" i="1"/>
  <c r="V1925" i="1"/>
  <c r="V3343" i="1"/>
  <c r="V1833" i="1"/>
  <c r="V3478" i="1"/>
  <c r="V3668" i="1"/>
  <c r="V3708" i="1"/>
  <c r="V3169" i="1"/>
  <c r="V3463" i="1"/>
  <c r="V2535" i="1"/>
  <c r="V3037" i="1"/>
  <c r="V2213" i="1"/>
  <c r="V2623" i="1"/>
  <c r="V2322" i="1"/>
  <c r="V3782" i="1"/>
  <c r="V3392" i="1"/>
  <c r="V3711" i="1"/>
  <c r="V2721" i="1"/>
  <c r="V1836" i="1"/>
  <c r="V3202" i="1"/>
  <c r="V3194" i="1"/>
  <c r="V1657" i="1"/>
  <c r="V1253" i="1"/>
  <c r="V1610" i="1"/>
  <c r="V1889" i="1"/>
  <c r="V1289" i="1"/>
  <c r="V3146" i="1"/>
  <c r="V3138" i="1"/>
  <c r="V3130" i="1"/>
  <c r="V3122" i="1"/>
  <c r="V3114" i="1"/>
  <c r="V3106" i="1"/>
  <c r="V3098" i="1"/>
  <c r="V3090" i="1"/>
  <c r="V3082" i="1"/>
  <c r="V3074" i="1"/>
  <c r="V3066" i="1"/>
  <c r="V3058" i="1"/>
  <c r="V2178" i="1"/>
  <c r="V2787" i="1"/>
  <c r="V2970" i="1"/>
  <c r="V741" i="1"/>
  <c r="V1622" i="1"/>
  <c r="V3243" i="1"/>
  <c r="V3780" i="1"/>
  <c r="V3603" i="1"/>
  <c r="V3562" i="1"/>
  <c r="V3323" i="1"/>
  <c r="V3569" i="1"/>
  <c r="V2962" i="1"/>
  <c r="V2954" i="1"/>
  <c r="V2946" i="1"/>
  <c r="V2035" i="1"/>
  <c r="V3288" i="1"/>
  <c r="V2922" i="1"/>
  <c r="V2914" i="1"/>
  <c r="V2906" i="1"/>
  <c r="V2898" i="1"/>
  <c r="V2890" i="1"/>
  <c r="V2882" i="1"/>
  <c r="V2874" i="1"/>
  <c r="V2866" i="1"/>
  <c r="V2858" i="1"/>
  <c r="V2850" i="1"/>
  <c r="V2304" i="1"/>
  <c r="V2083" i="1"/>
  <c r="V2562" i="1"/>
  <c r="V2806" i="1"/>
  <c r="V2924" i="1"/>
  <c r="V2103" i="1"/>
  <c r="V2794" i="1"/>
  <c r="V2050" i="1"/>
  <c r="V2778" i="1"/>
  <c r="V2770" i="1"/>
  <c r="V2762" i="1"/>
  <c r="V2754" i="1"/>
  <c r="V2746" i="1"/>
  <c r="V1478" i="1"/>
  <c r="V3224" i="1"/>
  <c r="V3657" i="1"/>
  <c r="V1213" i="1"/>
  <c r="V2706" i="1"/>
  <c r="V2698" i="1"/>
  <c r="V2690" i="1"/>
  <c r="V2682" i="1"/>
  <c r="V2674" i="1"/>
  <c r="V3176" i="1"/>
  <c r="V2658" i="1"/>
  <c r="V2650" i="1"/>
  <c r="V2485" i="1"/>
  <c r="V3437" i="1"/>
  <c r="V729" i="1"/>
  <c r="V2929" i="1"/>
  <c r="V3819" i="1"/>
  <c r="V2602" i="1"/>
  <c r="V2594" i="1"/>
  <c r="V2586" i="1"/>
  <c r="V2578" i="1"/>
  <c r="V2570" i="1"/>
  <c r="V2256" i="1"/>
  <c r="V3823" i="1"/>
  <c r="V525" i="1"/>
  <c r="V1249" i="1"/>
  <c r="V2933" i="1"/>
  <c r="V2522" i="1"/>
  <c r="V2514" i="1"/>
  <c r="V3145" i="1"/>
  <c r="V3137" i="1"/>
  <c r="V3129" i="1"/>
  <c r="V3121" i="1"/>
  <c r="V3113" i="1"/>
  <c r="V3105" i="1"/>
  <c r="V3097" i="1"/>
  <c r="V3089" i="1"/>
  <c r="V3081" i="1"/>
  <c r="V3073" i="1"/>
  <c r="V3065" i="1"/>
  <c r="V3057" i="1"/>
  <c r="V3351" i="1"/>
  <c r="V1362" i="1"/>
  <c r="V3578" i="1"/>
  <c r="V2534" i="1"/>
  <c r="V1640" i="1"/>
  <c r="V2471" i="1"/>
  <c r="V3838" i="1"/>
  <c r="V3767" i="1"/>
  <c r="V2016" i="1"/>
  <c r="V2089" i="1"/>
  <c r="V2260" i="1"/>
  <c r="V2961" i="1"/>
  <c r="V2953" i="1"/>
  <c r="V2945" i="1"/>
  <c r="V3526" i="1"/>
  <c r="V1745" i="1"/>
  <c r="V2921" i="1"/>
  <c r="V2913" i="1"/>
  <c r="V2905" i="1"/>
  <c r="V2897" i="1"/>
  <c r="V2889" i="1"/>
  <c r="V2881" i="1"/>
  <c r="V2873" i="1"/>
  <c r="V2865" i="1"/>
  <c r="V2857" i="1"/>
  <c r="V2849" i="1"/>
  <c r="V1933" i="1"/>
  <c r="V2737" i="1"/>
  <c r="V2316" i="1"/>
  <c r="V3537" i="1"/>
  <c r="V2663" i="1"/>
  <c r="V3468" i="1"/>
  <c r="V3574" i="1"/>
  <c r="V2487" i="1"/>
  <c r="V2777" i="1"/>
  <c r="V2769" i="1"/>
  <c r="V2761" i="1"/>
  <c r="V2753" i="1"/>
  <c r="V2745" i="1"/>
  <c r="V840" i="1"/>
  <c r="V2821" i="1"/>
  <c r="V3307" i="1"/>
  <c r="V1630" i="1"/>
  <c r="V2705" i="1"/>
  <c r="V2697" i="1"/>
  <c r="V2689" i="1"/>
  <c r="V2681" i="1"/>
  <c r="V2673" i="1"/>
  <c r="V2963" i="1"/>
  <c r="V2657" i="1"/>
  <c r="V2649" i="1"/>
  <c r="V2230" i="1"/>
  <c r="V2934" i="1"/>
  <c r="V3702" i="1"/>
  <c r="V3372" i="1"/>
  <c r="V2800" i="1"/>
  <c r="V2601" i="1"/>
  <c r="V2593" i="1"/>
  <c r="V2585" i="1"/>
  <c r="V2577" i="1"/>
  <c r="V2569" i="1"/>
  <c r="V284" i="1"/>
  <c r="V351" i="1"/>
  <c r="V54" i="1"/>
  <c r="V2096" i="1"/>
  <c r="V1283" i="1"/>
  <c r="V2521" i="1"/>
  <c r="V2513" i="1"/>
  <c r="V2505" i="1"/>
  <c r="V409" i="1"/>
  <c r="V401" i="1"/>
  <c r="V650" i="1"/>
  <c r="V310" i="1"/>
  <c r="V856" i="1"/>
  <c r="V3367" i="1"/>
  <c r="V3654" i="1"/>
  <c r="V2441" i="1"/>
  <c r="V2433" i="1"/>
  <c r="V2425" i="1"/>
  <c r="V2417" i="1"/>
  <c r="V2409" i="1"/>
  <c r="V2401" i="1"/>
  <c r="V2393" i="1"/>
  <c r="V2385" i="1"/>
  <c r="V2377" i="1"/>
  <c r="V2369" i="1"/>
  <c r="V2361" i="1"/>
  <c r="V2353" i="1"/>
  <c r="V2345" i="1"/>
  <c r="V1608" i="1"/>
  <c r="V1895" i="1"/>
  <c r="V1353" i="1"/>
  <c r="V1511" i="1"/>
  <c r="V293" i="1"/>
  <c r="V810" i="1"/>
  <c r="V1660" i="1"/>
  <c r="V2225" i="1"/>
  <c r="V3687" i="1"/>
  <c r="V2209" i="1"/>
  <c r="V3404" i="1"/>
  <c r="V2830" i="1"/>
  <c r="V1300" i="1"/>
  <c r="V1209" i="1"/>
  <c r="V2641" i="1"/>
  <c r="V347" i="1"/>
  <c r="V1296" i="1"/>
  <c r="V3008" i="1"/>
  <c r="V3821" i="1"/>
  <c r="V3770" i="1"/>
  <c r="V3544" i="1"/>
  <c r="V738" i="1"/>
  <c r="V2161" i="1"/>
  <c r="V2153" i="1"/>
  <c r="V2145" i="1"/>
  <c r="V2137" i="1"/>
  <c r="V2129" i="1"/>
  <c r="V649" i="1"/>
  <c r="V116" i="1"/>
  <c r="V754" i="1"/>
  <c r="V257" i="1"/>
  <c r="V262" i="1"/>
  <c r="V2636" i="1"/>
  <c r="V3579" i="1"/>
  <c r="V3408" i="1"/>
  <c r="V2101" i="1"/>
  <c r="V2445" i="1"/>
  <c r="V3673" i="1"/>
  <c r="V2177" i="1"/>
  <c r="V2603" i="1"/>
  <c r="V263" i="1"/>
  <c r="V34" i="1"/>
  <c r="V2001" i="1"/>
  <c r="V1993" i="1"/>
  <c r="V1985" i="1"/>
  <c r="V837" i="1"/>
  <c r="V1505" i="1"/>
  <c r="V1956" i="1"/>
  <c r="V3652" i="1"/>
  <c r="V3517" i="1"/>
  <c r="V1614" i="1"/>
  <c r="V349" i="1"/>
  <c r="V1921" i="1"/>
  <c r="V1913" i="1"/>
  <c r="V1905" i="1"/>
  <c r="V3013" i="1"/>
  <c r="V3211" i="1"/>
  <c r="V1881" i="1"/>
  <c r="V1335" i="1"/>
  <c r="V1212" i="1"/>
  <c r="V2163" i="1"/>
  <c r="V1342" i="1"/>
  <c r="V1334" i="1"/>
  <c r="V1326" i="1"/>
  <c r="V1318" i="1"/>
  <c r="V1310" i="1"/>
  <c r="V3422" i="1"/>
  <c r="V3004" i="1"/>
  <c r="V3729" i="1"/>
  <c r="V3" i="1"/>
  <c r="V1265" i="1"/>
  <c r="V1390" i="1"/>
  <c r="V1281" i="1"/>
  <c r="V1026" i="1"/>
  <c r="V1238" i="1"/>
  <c r="V1230" i="1"/>
  <c r="V2927" i="1"/>
  <c r="V3183" i="1"/>
  <c r="V3158" i="1"/>
  <c r="V3215" i="1"/>
  <c r="V3727" i="1"/>
  <c r="V1182" i="1"/>
  <c r="V1174" i="1"/>
  <c r="V1166" i="1"/>
  <c r="V1158" i="1"/>
  <c r="V1150" i="1"/>
  <c r="V1142" i="1"/>
  <c r="V1134" i="1"/>
  <c r="V1126" i="1"/>
  <c r="V1118" i="1"/>
  <c r="V1110" i="1"/>
  <c r="V1102" i="1"/>
  <c r="V1094" i="1"/>
  <c r="V1086" i="1"/>
  <c r="V1078" i="1"/>
  <c r="V1070" i="1"/>
  <c r="V1062" i="1"/>
  <c r="V1054" i="1"/>
  <c r="V1046" i="1"/>
  <c r="V803" i="1"/>
  <c r="V3783" i="1"/>
  <c r="V2546" i="1"/>
  <c r="V1014" i="1"/>
  <c r="V1006" i="1"/>
  <c r="V998" i="1"/>
  <c r="V990" i="1"/>
  <c r="V982" i="1"/>
  <c r="V974" i="1"/>
  <c r="V966" i="1"/>
  <c r="V958" i="1"/>
  <c r="V950" i="1"/>
  <c r="V942" i="1"/>
  <c r="V934" i="1"/>
  <c r="V926" i="1"/>
  <c r="V918" i="1"/>
  <c r="V910" i="1"/>
  <c r="V902" i="1"/>
  <c r="V894" i="1"/>
  <c r="V886" i="1"/>
  <c r="V878" i="1"/>
  <c r="V870" i="1"/>
  <c r="V862" i="1"/>
  <c r="V3659" i="1"/>
  <c r="V2033" i="1"/>
  <c r="V1269" i="1"/>
  <c r="V528" i="1"/>
  <c r="V1607" i="1"/>
  <c r="V815" i="1"/>
  <c r="V245" i="1"/>
  <c r="V1263" i="1"/>
  <c r="V418" i="1"/>
  <c r="V87" i="1"/>
  <c r="V774" i="1"/>
  <c r="V766" i="1"/>
  <c r="V75" i="1"/>
  <c r="V1853" i="1"/>
  <c r="V2714" i="1"/>
  <c r="V1256" i="1"/>
  <c r="V112" i="1"/>
  <c r="V718" i="1"/>
  <c r="V710" i="1"/>
  <c r="V702" i="1"/>
  <c r="V694" i="1"/>
  <c r="V686" i="1"/>
  <c r="V678" i="1"/>
  <c r="V670" i="1"/>
  <c r="V662" i="1"/>
  <c r="V3675" i="1"/>
  <c r="V2022" i="1"/>
  <c r="V638" i="1"/>
  <c r="V630" i="1"/>
  <c r="V622" i="1"/>
  <c r="V614" i="1"/>
  <c r="V606" i="1"/>
  <c r="V598" i="1"/>
  <c r="V590" i="1"/>
  <c r="V582" i="1"/>
  <c r="V574" i="1"/>
  <c r="V566" i="1"/>
  <c r="V558" i="1"/>
  <c r="V550" i="1"/>
  <c r="V542" i="1"/>
  <c r="V3409" i="1"/>
  <c r="V3432" i="1"/>
  <c r="V518" i="1"/>
  <c r="V510" i="1"/>
  <c r="V502" i="1"/>
  <c r="V494" i="1"/>
  <c r="V486" i="1"/>
  <c r="V478" i="1"/>
  <c r="V470" i="1"/>
  <c r="V462" i="1"/>
  <c r="V454" i="1"/>
  <c r="V446" i="1"/>
  <c r="V438" i="1"/>
  <c r="V430" i="1"/>
  <c r="V422" i="1"/>
  <c r="V645" i="1"/>
  <c r="V1377" i="1"/>
  <c r="V539" i="1"/>
  <c r="V3519" i="1"/>
  <c r="V3248" i="1"/>
  <c r="V3322" i="1"/>
  <c r="V1631" i="1"/>
  <c r="V3299" i="1"/>
  <c r="V2841" i="1"/>
  <c r="V3825" i="1"/>
  <c r="V3009" i="1"/>
  <c r="V2797" i="1"/>
  <c r="V2108" i="1"/>
  <c r="V68" i="1"/>
  <c r="V83" i="1"/>
  <c r="V281" i="1"/>
  <c r="V314" i="1"/>
  <c r="V353" i="1"/>
  <c r="V279" i="1"/>
  <c r="V29" i="1"/>
  <c r="V21" i="1"/>
  <c r="V14" i="1"/>
  <c r="V238" i="1"/>
  <c r="V230" i="1"/>
  <c r="V222" i="1"/>
  <c r="V214" i="1"/>
  <c r="V206" i="1"/>
  <c r="V198" i="1"/>
  <c r="V190" i="1"/>
  <c r="V182" i="1"/>
  <c r="V174" i="1"/>
  <c r="V166" i="1"/>
  <c r="V158" i="1"/>
  <c r="V150" i="1"/>
  <c r="V142" i="1"/>
  <c r="V134" i="1"/>
  <c r="V126" i="1"/>
  <c r="V77" i="1"/>
  <c r="V1029" i="1"/>
  <c r="V759" i="1"/>
  <c r="V3752" i="1"/>
  <c r="V95" i="1"/>
  <c r="V289" i="1"/>
  <c r="V1388" i="1"/>
  <c r="V1466" i="1"/>
  <c r="V1750" i="1"/>
  <c r="V1960" i="1"/>
  <c r="V2320" i="1"/>
  <c r="V3214" i="1"/>
  <c r="V2832" i="1"/>
  <c r="V1656" i="1"/>
  <c r="V3216" i="1"/>
  <c r="V2509" i="1"/>
  <c r="V791" i="1"/>
  <c r="V59" i="1"/>
  <c r="V355" i="1"/>
  <c r="V25" i="1"/>
  <c r="V400" i="1"/>
  <c r="V3292" i="1"/>
  <c r="V3836" i="1"/>
  <c r="V1883" i="1"/>
  <c r="V2437" i="1"/>
  <c r="V2429" i="1"/>
  <c r="V2421" i="1"/>
  <c r="V2413" i="1"/>
  <c r="V2405" i="1"/>
  <c r="V2397" i="1"/>
  <c r="V2389" i="1"/>
  <c r="V2381" i="1"/>
  <c r="V2373" i="1"/>
  <c r="V2365" i="1"/>
  <c r="V2357" i="1"/>
  <c r="V2349" i="1"/>
  <c r="V3704" i="1"/>
  <c r="V1886" i="1"/>
  <c r="V2325" i="1"/>
  <c r="V386" i="1"/>
  <c r="V387" i="1"/>
  <c r="V67" i="1"/>
  <c r="V371" i="1"/>
  <c r="V363" i="1"/>
  <c r="V2169" i="1"/>
  <c r="V2170" i="1"/>
  <c r="V3713" i="1"/>
  <c r="V1900" i="1"/>
  <c r="V3842" i="1"/>
  <c r="V2307" i="1"/>
  <c r="V1295" i="1"/>
  <c r="V2838" i="1"/>
  <c r="V1472" i="1"/>
  <c r="V2988" i="1"/>
  <c r="V2820" i="1"/>
  <c r="V2319" i="1"/>
  <c r="V2335" i="1"/>
  <c r="V2618" i="1"/>
  <c r="V2498" i="1"/>
  <c r="V2157" i="1"/>
  <c r="V2149" i="1"/>
  <c r="V2141" i="1"/>
  <c r="V2133" i="1"/>
  <c r="V2125" i="1"/>
  <c r="V64" i="1"/>
  <c r="V2078" i="1"/>
  <c r="V2740" i="1"/>
  <c r="V61" i="1"/>
  <c r="V408" i="1"/>
  <c r="V1222" i="1"/>
  <c r="V2525" i="1"/>
  <c r="V3246" i="1"/>
  <c r="V1359" i="1"/>
  <c r="V3663" i="1"/>
  <c r="V3171" i="1"/>
  <c r="V2272" i="1"/>
  <c r="V3583" i="1"/>
  <c r="V3241" i="1"/>
  <c r="V33" i="1"/>
  <c r="V1997" i="1"/>
  <c r="V1989" i="1"/>
  <c r="V3044" i="1"/>
  <c r="V1293" i="1"/>
  <c r="V1944" i="1"/>
  <c r="V394" i="1"/>
  <c r="V7" i="1"/>
  <c r="V839" i="1"/>
  <c r="V411" i="1"/>
  <c r="V266" i="1"/>
  <c r="V1917" i="1"/>
  <c r="V1909" i="1"/>
  <c r="V2300" i="1"/>
  <c r="V31" i="1"/>
  <c r="V362" i="1"/>
  <c r="V1877" i="1"/>
  <c r="V1869" i="1"/>
  <c r="V267" i="1"/>
  <c r="V1838" i="1"/>
  <c r="V66" i="1"/>
  <c r="V3333" i="1"/>
  <c r="V62" i="1"/>
  <c r="V1821" i="1"/>
  <c r="V1813" i="1"/>
  <c r="V1805" i="1"/>
  <c r="V1797" i="1"/>
  <c r="V1789" i="1"/>
  <c r="V1781" i="1"/>
  <c r="V1773" i="1"/>
  <c r="V3619" i="1"/>
  <c r="V2998" i="1"/>
  <c r="V3149" i="1"/>
  <c r="V1741" i="1"/>
  <c r="V1733" i="1"/>
  <c r="V1725" i="1"/>
  <c r="V1717" i="1"/>
  <c r="V1709" i="1"/>
  <c r="V1701" i="1"/>
  <c r="V1693" i="1"/>
  <c r="V1685" i="1"/>
  <c r="V277" i="1"/>
  <c r="V1399" i="1"/>
  <c r="V1354" i="1"/>
  <c r="V81" i="1"/>
  <c r="V733" i="1"/>
  <c r="V3456" i="1"/>
  <c r="V782" i="1"/>
  <c r="V1962" i="1"/>
  <c r="V1204" i="1"/>
  <c r="V304" i="1"/>
  <c r="V1597" i="1"/>
  <c r="V1589" i="1"/>
  <c r="V1581" i="1"/>
  <c r="V1573" i="1"/>
  <c r="V1565" i="1"/>
  <c r="V1557" i="1"/>
  <c r="V1549" i="1"/>
  <c r="V3721" i="1"/>
  <c r="V2091" i="1"/>
  <c r="V2168" i="1"/>
  <c r="V3298" i="1"/>
  <c r="V19" i="1"/>
  <c r="V1501" i="1"/>
  <c r="V1493" i="1"/>
  <c r="V1485" i="1"/>
  <c r="V2119" i="1"/>
  <c r="V328" i="1"/>
  <c r="V1461" i="1"/>
  <c r="V1453" i="1"/>
  <c r="V1445" i="1"/>
  <c r="V1437" i="1"/>
  <c r="V1429" i="1"/>
  <c r="V1421" i="1"/>
  <c r="V1413" i="1"/>
  <c r="V1223" i="1"/>
  <c r="V3750" i="1"/>
  <c r="V2545" i="1"/>
  <c r="V2553" i="1"/>
  <c r="V2479" i="1"/>
  <c r="V3279" i="1"/>
  <c r="V1788" i="1"/>
  <c r="V1780" i="1"/>
  <c r="V1772" i="1"/>
  <c r="V3295" i="1"/>
  <c r="V2317" i="1"/>
  <c r="V3670" i="1"/>
  <c r="V1740" i="1"/>
  <c r="V1732" i="1"/>
  <c r="V1724" i="1"/>
  <c r="V1716" i="1"/>
  <c r="V1708" i="1"/>
  <c r="V1700" i="1"/>
  <c r="V1692" i="1"/>
  <c r="V1684" i="1"/>
  <c r="V3551" i="1"/>
  <c r="V853" i="1"/>
  <c r="V789" i="1"/>
  <c r="V1271" i="1"/>
  <c r="V108" i="1"/>
  <c r="V96" i="1"/>
  <c r="V1346" i="1"/>
  <c r="V824" i="1"/>
  <c r="V796" i="1"/>
  <c r="V272" i="1"/>
  <c r="V1596" i="1"/>
  <c r="V1588" i="1"/>
  <c r="V1580" i="1"/>
  <c r="V1572" i="1"/>
  <c r="V1564" i="1"/>
  <c r="V1556" i="1"/>
  <c r="V1548" i="1"/>
  <c r="V2182" i="1"/>
  <c r="V3026" i="1"/>
  <c r="V2025" i="1"/>
  <c r="V2980" i="1"/>
  <c r="V1764" i="1"/>
  <c r="V1500" i="1"/>
  <c r="V1492" i="1"/>
  <c r="V1484" i="1"/>
  <c r="V1262" i="1"/>
  <c r="V3235" i="1"/>
  <c r="V1460" i="1"/>
  <c r="V1452" i="1"/>
  <c r="V1444" i="1"/>
  <c r="V1436" i="1"/>
  <c r="V1428" i="1"/>
  <c r="V1420" i="1"/>
  <c r="V1412" i="1"/>
  <c r="V2313" i="1"/>
  <c r="V3778" i="1"/>
  <c r="V2798" i="1"/>
  <c r="V3550" i="1"/>
  <c r="V1285" i="1"/>
  <c r="V1251" i="1"/>
  <c r="V2507" i="1"/>
  <c r="V246" i="1"/>
  <c r="V1037" i="1"/>
  <c r="V382" i="1"/>
  <c r="V757" i="1"/>
  <c r="V732" i="1"/>
  <c r="V3319" i="1"/>
  <c r="V2092" i="1"/>
  <c r="V2805" i="1"/>
  <c r="V2435" i="1"/>
  <c r="V2427" i="1"/>
  <c r="V2419" i="1"/>
  <c r="V2411" i="1"/>
  <c r="V2403" i="1"/>
  <c r="V2395" i="1"/>
  <c r="V2387" i="1"/>
  <c r="V2379" i="1"/>
  <c r="V2371" i="1"/>
  <c r="V2363" i="1"/>
  <c r="V2355" i="1"/>
  <c r="V2347" i="1"/>
  <c r="V1643" i="1"/>
  <c r="V1748" i="1"/>
  <c r="V2323" i="1"/>
  <c r="V383" i="1"/>
  <c r="V1857" i="1"/>
  <c r="V342" i="1"/>
  <c r="V1298" i="1"/>
  <c r="V107" i="1"/>
  <c r="V3839" i="1"/>
  <c r="V3696" i="1"/>
  <c r="V3464" i="1"/>
  <c r="V855" i="1"/>
  <c r="V3818" i="1"/>
  <c r="V3219" i="1"/>
  <c r="V1959" i="1"/>
  <c r="V3162" i="1"/>
  <c r="V1510" i="1"/>
  <c r="V813" i="1"/>
  <c r="V3667" i="1"/>
  <c r="V841" i="1"/>
  <c r="V3453" i="1"/>
  <c r="V3841" i="1"/>
  <c r="V2987" i="1"/>
  <c r="V2155" i="1"/>
  <c r="V2147" i="1"/>
  <c r="V2139" i="1"/>
  <c r="V2131" i="1"/>
  <c r="V2123" i="1"/>
  <c r="V1954" i="1"/>
  <c r="V2110" i="1"/>
  <c r="V282" i="1"/>
  <c r="V1225" i="1"/>
  <c r="V385" i="1"/>
  <c r="V2450" i="1"/>
  <c r="V1358" i="1"/>
  <c r="V3278" i="1"/>
  <c r="V1301" i="1"/>
  <c r="V3655" i="1"/>
  <c r="V1481" i="1"/>
  <c r="V2560" i="1"/>
  <c r="V350" i="1"/>
  <c r="V3664" i="1"/>
  <c r="V2561" i="1"/>
  <c r="V1995" i="1"/>
  <c r="V1987" i="1"/>
  <c r="V3170" i="1"/>
  <c r="V3533" i="1"/>
  <c r="V734" i="1"/>
  <c r="V337" i="1"/>
  <c r="V2668" i="1"/>
  <c r="V419" i="1"/>
  <c r="V106" i="1"/>
  <c r="V529" i="1"/>
  <c r="V1915" i="1"/>
  <c r="V1907" i="1"/>
  <c r="V1398" i="1"/>
  <c r="V822" i="1"/>
  <c r="V2262" i="1"/>
  <c r="V1875" i="1"/>
  <c r="V1867" i="1"/>
  <c r="V1947" i="1"/>
  <c r="V745" i="1"/>
  <c r="V1522" i="1"/>
  <c r="V825" i="1"/>
  <c r="V1218" i="1"/>
  <c r="V1819" i="1"/>
  <c r="V1811" i="1"/>
  <c r="V1803" i="1"/>
  <c r="V1795" i="1"/>
  <c r="V1787" i="1"/>
  <c r="V1779" i="1"/>
  <c r="V1771" i="1"/>
  <c r="V2925" i="1"/>
  <c r="V3314" i="1"/>
  <c r="V3698" i="1"/>
  <c r="V1739" i="1"/>
  <c r="V1731" i="1"/>
  <c r="V1723" i="1"/>
  <c r="V1715" i="1"/>
  <c r="V1707" i="1"/>
  <c r="V1699" i="1"/>
  <c r="V1691" i="1"/>
  <c r="V1683" i="1"/>
  <c r="V2255" i="1"/>
  <c r="V65" i="1"/>
  <c r="V398" i="1"/>
  <c r="V1514" i="1"/>
  <c r="V2122" i="1"/>
  <c r="V312" i="1"/>
  <c r="V726" i="1"/>
  <c r="V1282" i="1"/>
  <c r="V276" i="1"/>
  <c r="V89" i="1"/>
  <c r="V1595" i="1"/>
  <c r="V1587" i="1"/>
  <c r="V1579" i="1"/>
  <c r="V1571" i="1"/>
  <c r="V1563" i="1"/>
  <c r="V1555" i="1"/>
  <c r="V1547" i="1"/>
  <c r="V3524" i="1"/>
  <c r="V2279" i="1"/>
  <c r="V3433" i="1"/>
  <c r="V1744" i="1"/>
  <c r="V3297" i="1"/>
  <c r="V1499" i="1"/>
  <c r="V1491" i="1"/>
  <c r="V1483" i="1"/>
  <c r="V336" i="1"/>
  <c r="V348" i="1"/>
  <c r="V1459" i="1"/>
  <c r="V1451" i="1"/>
  <c r="V1443" i="1"/>
  <c r="V1435" i="1"/>
  <c r="V1427" i="1"/>
  <c r="V1419" i="1"/>
  <c r="V1411" i="1"/>
  <c r="V1198" i="1"/>
  <c r="V3527" i="1"/>
  <c r="V3341" i="1"/>
  <c r="V3775" i="1"/>
  <c r="V1469" i="1"/>
  <c r="V1634" i="1"/>
  <c r="V2506" i="1"/>
  <c r="V851" i="1"/>
  <c r="V286" i="1"/>
  <c r="V2969" i="1"/>
  <c r="V35" i="1"/>
  <c r="V2994" i="1"/>
  <c r="V3814" i="1"/>
  <c r="V3587" i="1"/>
  <c r="V2442" i="1"/>
  <c r="V2434" i="1"/>
  <c r="V2426" i="1"/>
  <c r="V2418" i="1"/>
  <c r="V2410" i="1"/>
  <c r="V2402" i="1"/>
  <c r="V2394" i="1"/>
  <c r="V2386" i="1"/>
  <c r="V2378" i="1"/>
  <c r="V2370" i="1"/>
  <c r="V2362" i="1"/>
  <c r="V2354" i="1"/>
  <c r="V2346" i="1"/>
  <c r="V1391" i="1"/>
  <c r="V2613" i="1"/>
  <c r="V1465" i="1"/>
  <c r="V1470" i="1"/>
  <c r="V51" i="1"/>
  <c r="V327" i="1"/>
  <c r="V523" i="1"/>
  <c r="V2981" i="1"/>
  <c r="V3178" i="1"/>
  <c r="V3444" i="1"/>
  <c r="V3684" i="1"/>
  <c r="V3691" i="1"/>
  <c r="V3368" i="1"/>
  <c r="V1746" i="1"/>
  <c r="V3626" i="1"/>
  <c r="V2816" i="1"/>
  <c r="V341" i="1"/>
  <c r="V2718" i="1"/>
  <c r="V3700" i="1"/>
  <c r="V3262" i="1"/>
  <c r="V2467" i="1"/>
  <c r="V3771" i="1"/>
  <c r="V2162" i="1"/>
  <c r="V2154" i="1"/>
  <c r="V2146" i="1"/>
  <c r="V2138" i="1"/>
  <c r="V2130" i="1"/>
  <c r="V1352" i="1"/>
  <c r="V1030" i="1"/>
  <c r="V1195" i="1"/>
  <c r="V755" i="1"/>
  <c r="V40" i="1"/>
  <c r="V3042" i="1"/>
  <c r="V3402" i="1"/>
  <c r="V1191" i="1"/>
  <c r="V1023" i="1"/>
  <c r="V1189" i="1"/>
  <c r="V1303" i="1"/>
  <c r="V3694" i="1"/>
  <c r="V646" i="1"/>
  <c r="V836" i="1"/>
  <c r="V258" i="1"/>
  <c r="V2002" i="1"/>
  <c r="V1994" i="1"/>
  <c r="V1986" i="1"/>
  <c r="V1215" i="1"/>
  <c r="V3679" i="1"/>
  <c r="V2166" i="1"/>
  <c r="V1273" i="1"/>
  <c r="V1504" i="1"/>
  <c r="V294" i="1"/>
  <c r="V1035" i="1"/>
  <c r="V1922" i="1"/>
  <c r="V1914" i="1"/>
  <c r="V1906" i="1"/>
  <c r="V364" i="1"/>
  <c r="V24" i="1"/>
  <c r="V1882" i="1"/>
  <c r="V1874" i="1"/>
  <c r="V1866" i="1"/>
  <c r="V1825" i="1"/>
  <c r="V111" i="1"/>
  <c r="V1186" i="1"/>
  <c r="V70" i="1"/>
  <c r="V1371" i="1"/>
  <c r="V1818" i="1"/>
  <c r="V1810" i="1"/>
  <c r="V1802" i="1"/>
  <c r="V1794" i="1"/>
  <c r="V1786" i="1"/>
  <c r="V1778" i="1"/>
  <c r="V1770" i="1"/>
  <c r="V3290" i="1"/>
  <c r="V3606" i="1"/>
  <c r="V2234" i="1"/>
  <c r="V1738" i="1"/>
  <c r="V1730" i="1"/>
  <c r="V1722" i="1"/>
  <c r="V1714" i="1"/>
  <c r="V1706" i="1"/>
  <c r="V1698" i="1"/>
  <c r="V1690" i="1"/>
  <c r="V1678" i="1"/>
  <c r="V407" i="1"/>
  <c r="V334" i="1"/>
  <c r="V792" i="1"/>
  <c r="V76" i="1"/>
  <c r="V38" i="1"/>
  <c r="V253" i="1"/>
  <c r="V800" i="1"/>
  <c r="V758" i="1"/>
  <c r="V1361" i="1"/>
  <c r="V1602" i="1"/>
  <c r="V1594" i="1"/>
  <c r="V1586" i="1"/>
  <c r="V1578" i="1"/>
  <c r="V1570" i="1"/>
  <c r="V1562" i="1"/>
  <c r="V1554" i="1"/>
  <c r="V1546" i="1"/>
  <c r="V2931" i="1"/>
  <c r="V3764" i="1"/>
  <c r="V2115" i="1"/>
  <c r="V3769" i="1"/>
  <c r="V1611" i="1"/>
  <c r="V1498" i="1"/>
  <c r="V1490" i="1"/>
  <c r="V1250" i="1"/>
  <c r="V1276" i="1"/>
  <c r="V819" i="1"/>
  <c r="V1458" i="1"/>
  <c r="V1450" i="1"/>
  <c r="V1442" i="1"/>
  <c r="V1434" i="1"/>
  <c r="V1426" i="1"/>
  <c r="V1418" i="1"/>
  <c r="V1410" i="1"/>
  <c r="V3447" i="1"/>
  <c r="V3282" i="1"/>
  <c r="V2712" i="1"/>
  <c r="V3681" i="1"/>
  <c r="V2626" i="1"/>
  <c r="V643" i="1"/>
  <c r="V1873" i="1"/>
  <c r="V1865" i="1"/>
  <c r="V1357" i="1"/>
  <c r="V2465" i="1"/>
  <c r="V3596" i="1"/>
  <c r="V404" i="1"/>
  <c r="V748" i="1"/>
  <c r="V1817" i="1"/>
  <c r="V1809" i="1"/>
  <c r="V1801" i="1"/>
  <c r="V1793" i="1"/>
  <c r="V1785" i="1"/>
  <c r="V1777" i="1"/>
  <c r="V1769" i="1"/>
  <c r="V2321" i="1"/>
  <c r="V2281" i="1"/>
  <c r="V3571" i="1"/>
  <c r="V1737" i="1"/>
  <c r="V1729" i="1"/>
  <c r="V1721" i="1"/>
  <c r="V1713" i="1"/>
  <c r="V1705" i="1"/>
  <c r="V1697" i="1"/>
  <c r="V1689" i="1"/>
  <c r="V244" i="1"/>
  <c r="V3525" i="1"/>
  <c r="V2204" i="1"/>
  <c r="V360" i="1"/>
  <c r="V413" i="1"/>
  <c r="V338" i="1"/>
  <c r="V744" i="1"/>
  <c r="V1246" i="1"/>
  <c r="V290" i="1"/>
  <c r="V416" i="1"/>
  <c r="V1601" i="1"/>
  <c r="V1593" i="1"/>
  <c r="V1585" i="1"/>
  <c r="V1577" i="1"/>
  <c r="V1569" i="1"/>
  <c r="V1561" i="1"/>
  <c r="V1553" i="1"/>
  <c r="V1545" i="1"/>
  <c r="V3424" i="1"/>
  <c r="V3837" i="1"/>
  <c r="V1636" i="1"/>
  <c r="V3156" i="1"/>
  <c r="V3585" i="1"/>
  <c r="V1497" i="1"/>
  <c r="V1489" i="1"/>
  <c r="V1530" i="1"/>
  <c r="V2334" i="1"/>
  <c r="V849" i="1"/>
  <c r="V1457" i="1"/>
  <c r="V1449" i="1"/>
  <c r="V1441" i="1"/>
  <c r="V1433" i="1"/>
  <c r="V1425" i="1"/>
  <c r="V1417" i="1"/>
  <c r="V1409" i="1"/>
  <c r="V2008" i="1"/>
  <c r="V2811" i="1"/>
  <c r="V3722" i="1"/>
  <c r="V3751" i="1"/>
  <c r="V3050" i="1"/>
  <c r="V100" i="1"/>
  <c r="V1327" i="1"/>
  <c r="V1319" i="1"/>
  <c r="V1311" i="1"/>
  <c r="V2817" i="1"/>
  <c r="V3153" i="1"/>
  <c r="V2709" i="1"/>
  <c r="V659" i="1"/>
  <c r="V3354" i="1"/>
  <c r="V1375" i="1"/>
  <c r="V1935" i="1"/>
  <c r="V1615" i="1"/>
  <c r="V1239" i="1"/>
  <c r="V1231" i="1"/>
  <c r="V3682" i="1"/>
  <c r="V3759" i="1"/>
  <c r="V2608" i="1"/>
  <c r="V3459" i="1"/>
  <c r="V3499" i="1"/>
  <c r="V1183" i="1"/>
  <c r="V1175" i="1"/>
  <c r="V1167" i="1"/>
  <c r="V1159" i="1"/>
  <c r="V1151" i="1"/>
  <c r="V1143" i="1"/>
  <c r="V1135" i="1"/>
  <c r="V1127" i="1"/>
  <c r="V1119" i="1"/>
  <c r="V1111" i="1"/>
  <c r="V1103" i="1"/>
  <c r="V1095" i="1"/>
  <c r="V1087" i="1"/>
  <c r="V1079" i="1"/>
  <c r="V1071" i="1"/>
  <c r="V1063" i="1"/>
  <c r="V1055" i="1"/>
  <c r="V1047" i="1"/>
  <c r="V2530" i="1"/>
  <c r="V2266" i="1"/>
  <c r="V3021" i="1"/>
  <c r="V1015" i="1"/>
  <c r="V1007" i="1"/>
  <c r="V999" i="1"/>
  <c r="V991" i="1"/>
  <c r="V983" i="1"/>
  <c r="V975" i="1"/>
  <c r="V967" i="1"/>
  <c r="V959" i="1"/>
  <c r="V951" i="1"/>
  <c r="V943" i="1"/>
  <c r="V935" i="1"/>
  <c r="V927" i="1"/>
  <c r="V919" i="1"/>
  <c r="V911" i="1"/>
  <c r="V903" i="1"/>
  <c r="V895" i="1"/>
  <c r="V887" i="1"/>
  <c r="V879" i="1"/>
  <c r="V871" i="1"/>
  <c r="V863" i="1"/>
  <c r="V2227" i="1"/>
  <c r="V3565" i="1"/>
  <c r="V1507" i="1"/>
  <c r="V3461" i="1"/>
  <c r="V2464" i="1"/>
  <c r="V537" i="1"/>
  <c r="V110" i="1"/>
  <c r="V377" i="1"/>
  <c r="V814" i="1"/>
  <c r="V1203" i="1"/>
  <c r="V775" i="1"/>
  <c r="V767" i="1"/>
  <c r="V798" i="1"/>
  <c r="V3762" i="1"/>
  <c r="V1200" i="1"/>
  <c r="V1356" i="1"/>
  <c r="V3186" i="1"/>
  <c r="V719" i="1"/>
  <c r="V711" i="1"/>
  <c r="V703" i="1"/>
  <c r="V695" i="1"/>
  <c r="V687" i="1"/>
  <c r="V679" i="1"/>
  <c r="V671" i="1"/>
  <c r="V663" i="1"/>
  <c r="V2826" i="1"/>
  <c r="V3541" i="1"/>
  <c r="V639" i="1"/>
  <c r="V631" i="1"/>
  <c r="V623" i="1"/>
  <c r="V615" i="1"/>
  <c r="V607" i="1"/>
  <c r="V599" i="1"/>
  <c r="V591" i="1"/>
  <c r="V583" i="1"/>
  <c r="V575" i="1"/>
  <c r="V567" i="1"/>
  <c r="V559" i="1"/>
  <c r="V551" i="1"/>
  <c r="V543" i="1"/>
  <c r="V3420" i="1"/>
  <c r="V1924" i="1"/>
  <c r="V519" i="1"/>
  <c r="V511" i="1"/>
  <c r="V503" i="1"/>
  <c r="V495" i="1"/>
  <c r="V487" i="1"/>
  <c r="V479" i="1"/>
  <c r="V471" i="1"/>
  <c r="V463" i="1"/>
  <c r="V455" i="1"/>
  <c r="V447" i="1"/>
  <c r="V439" i="1"/>
  <c r="V431" i="1"/>
  <c r="V423" i="1"/>
  <c r="V536" i="1"/>
  <c r="V1396" i="1"/>
  <c r="V39" i="1"/>
  <c r="V1395" i="1"/>
  <c r="V540" i="1"/>
  <c r="V535" i="1"/>
  <c r="V1394" i="1"/>
  <c r="V2339" i="1"/>
  <c r="V3812" i="1"/>
  <c r="V2017" i="1"/>
  <c r="V3344" i="1"/>
  <c r="V3692" i="1"/>
  <c r="V1349" i="1"/>
  <c r="V724" i="1"/>
  <c r="V835" i="1"/>
  <c r="V1476" i="1"/>
  <c r="V1264" i="1"/>
  <c r="V2528" i="1"/>
  <c r="V3785" i="1"/>
  <c r="V392" i="1"/>
  <c r="V322" i="1"/>
  <c r="V648" i="1"/>
  <c r="V239" i="1"/>
  <c r="V231" i="1"/>
  <c r="V223" i="1"/>
  <c r="V215" i="1"/>
  <c r="V207" i="1"/>
  <c r="V199" i="1"/>
  <c r="V191" i="1"/>
  <c r="V183" i="1"/>
  <c r="V175" i="1"/>
  <c r="V167" i="1"/>
  <c r="V159" i="1"/>
  <c r="V151" i="1"/>
  <c r="V143" i="1"/>
  <c r="V135" i="1"/>
  <c r="V127" i="1"/>
  <c r="V17" i="1"/>
  <c r="V69" i="1"/>
  <c r="V811" i="1"/>
  <c r="V421" i="1"/>
  <c r="V268" i="1"/>
  <c r="V378" i="1"/>
  <c r="V271" i="1"/>
  <c r="V1205" i="1"/>
  <c r="V1475" i="1"/>
  <c r="V3374" i="1"/>
  <c r="V2241" i="1"/>
  <c r="V1761" i="1"/>
  <c r="V1967" i="1"/>
  <c r="V3472" i="1"/>
  <c r="V3540" i="1"/>
  <c r="V786" i="1"/>
  <c r="V2257" i="1"/>
  <c r="V1341" i="1"/>
  <c r="V1333" i="1"/>
  <c r="V1325" i="1"/>
  <c r="V1317" i="1"/>
  <c r="V1309" i="1"/>
  <c r="V2730" i="1"/>
  <c r="V2311" i="1"/>
  <c r="V843" i="1"/>
  <c r="V1247" i="1"/>
  <c r="V1221" i="1"/>
  <c r="V1604" i="1"/>
  <c r="V254" i="1"/>
  <c r="V1245" i="1"/>
  <c r="V1237" i="1"/>
  <c r="V1229" i="1"/>
  <c r="V3614" i="1"/>
  <c r="V3482" i="1"/>
  <c r="V2541" i="1"/>
  <c r="V3161" i="1"/>
  <c r="V2496" i="1"/>
  <c r="V1181" i="1"/>
  <c r="V1173" i="1"/>
  <c r="V1165" i="1"/>
  <c r="V1157" i="1"/>
  <c r="V1149" i="1"/>
  <c r="V1141" i="1"/>
  <c r="V1133" i="1"/>
  <c r="V1125" i="1"/>
  <c r="V1117" i="1"/>
  <c r="V1109" i="1"/>
  <c r="V1101" i="1"/>
  <c r="V1093" i="1"/>
  <c r="V1085" i="1"/>
  <c r="V1077" i="1"/>
  <c r="V1069" i="1"/>
  <c r="V1061" i="1"/>
  <c r="V1053" i="1"/>
  <c r="V1045" i="1"/>
  <c r="V2211" i="1"/>
  <c r="V2032" i="1"/>
  <c r="V1021" i="1"/>
  <c r="V1013" i="1"/>
  <c r="V1005" i="1"/>
  <c r="V997" i="1"/>
  <c r="V989" i="1"/>
  <c r="V981" i="1"/>
  <c r="V973" i="1"/>
  <c r="V965" i="1"/>
  <c r="V957" i="1"/>
  <c r="V949" i="1"/>
  <c r="V941" i="1"/>
  <c r="V933" i="1"/>
  <c r="V925" i="1"/>
  <c r="V917" i="1"/>
  <c r="V909" i="1"/>
  <c r="V901" i="1"/>
  <c r="V893" i="1"/>
  <c r="V885" i="1"/>
  <c r="V877" i="1"/>
  <c r="V869" i="1"/>
  <c r="V2550" i="1"/>
  <c r="V3491" i="1"/>
  <c r="V3707" i="1"/>
  <c r="V388" i="1"/>
  <c r="V326" i="1"/>
  <c r="V1368" i="1"/>
  <c r="V1217" i="1"/>
  <c r="V98" i="1"/>
  <c r="V352" i="1"/>
  <c r="V1287" i="1"/>
  <c r="V781" i="1"/>
  <c r="V773" i="1"/>
  <c r="V765" i="1"/>
  <c r="V1187" i="1"/>
  <c r="V2187" i="1"/>
  <c r="V1845" i="1"/>
  <c r="V305" i="1"/>
  <c r="V2799" i="1"/>
  <c r="V717" i="1"/>
  <c r="V709" i="1"/>
  <c r="V701" i="1"/>
  <c r="V693" i="1"/>
  <c r="V685" i="1"/>
  <c r="V677" i="1"/>
  <c r="V669" i="1"/>
  <c r="V2926" i="1"/>
  <c r="V2116" i="1"/>
  <c r="V2473" i="1"/>
  <c r="V637" i="1"/>
  <c r="V629" i="1"/>
  <c r="V621" i="1"/>
  <c r="V613" i="1"/>
  <c r="V605" i="1"/>
  <c r="V597" i="1"/>
  <c r="V589" i="1"/>
  <c r="V581" i="1"/>
  <c r="V573" i="1"/>
  <c r="V565" i="1"/>
  <c r="V557" i="1"/>
  <c r="V549" i="1"/>
  <c r="V3503" i="1"/>
  <c r="V3678" i="1"/>
  <c r="V2985" i="1"/>
  <c r="V517" i="1"/>
  <c r="V509" i="1"/>
  <c r="V501" i="1"/>
  <c r="V493" i="1"/>
  <c r="V485" i="1"/>
  <c r="V477" i="1"/>
  <c r="V469" i="1"/>
  <c r="V461" i="1"/>
  <c r="V453" i="1"/>
  <c r="V445" i="1"/>
  <c r="V437" i="1"/>
  <c r="V429" i="1"/>
  <c r="V1196" i="1"/>
  <c r="V1355" i="1"/>
  <c r="V121" i="1"/>
  <c r="V373" i="1"/>
  <c r="V2831" i="1"/>
  <c r="V366" i="1"/>
  <c r="V807" i="1"/>
  <c r="V20" i="1"/>
  <c r="V2093" i="1"/>
  <c r="V3150" i="1"/>
  <c r="V2461" i="1"/>
  <c r="V3469" i="1"/>
  <c r="V3710" i="1"/>
  <c r="V654" i="1"/>
  <c r="V816" i="1"/>
  <c r="V47" i="1"/>
  <c r="V1040" i="1"/>
  <c r="V103" i="1"/>
  <c r="V756" i="1"/>
  <c r="V1638" i="1"/>
  <c r="V2332" i="1"/>
  <c r="V390" i="1"/>
  <c r="V1385" i="1"/>
  <c r="V237" i="1"/>
  <c r="V229" i="1"/>
  <c r="V221" i="1"/>
  <c r="V213" i="1"/>
  <c r="V205" i="1"/>
  <c r="V197" i="1"/>
  <c r="V189" i="1"/>
  <c r="V181" i="1"/>
  <c r="V173" i="1"/>
  <c r="V165" i="1"/>
  <c r="V157" i="1"/>
  <c r="V149" i="1"/>
  <c r="V141" i="1"/>
  <c r="V133" i="1"/>
  <c r="V125" i="1"/>
  <c r="V318" i="1"/>
  <c r="V86" i="1"/>
  <c r="V1373" i="1"/>
  <c r="V79" i="1"/>
  <c r="V2261" i="1"/>
  <c r="V1027" i="1"/>
  <c r="V533" i="1"/>
  <c r="V2973" i="1"/>
  <c r="V2819" i="1"/>
  <c r="V1679" i="1"/>
  <c r="V2472" i="1"/>
  <c r="V2067" i="1"/>
  <c r="V2783" i="1"/>
  <c r="V3559" i="1"/>
  <c r="V1841" i="1"/>
  <c r="V3455" i="1"/>
  <c r="V1207" i="1"/>
  <c r="V1340" i="1"/>
  <c r="V1332" i="1"/>
  <c r="V1324" i="1"/>
  <c r="V1316" i="1"/>
  <c r="V1308" i="1"/>
  <c r="V3377" i="1"/>
  <c r="V2449" i="1"/>
  <c r="V1348" i="1"/>
  <c r="V656" i="1"/>
  <c r="V1369" i="1"/>
  <c r="V1257" i="1"/>
  <c r="V1897" i="1"/>
  <c r="V1244" i="1"/>
  <c r="V1236" i="1"/>
  <c r="V1228" i="1"/>
  <c r="V3030" i="1"/>
  <c r="V2556" i="1"/>
  <c r="V2639" i="1"/>
  <c r="V2330" i="1"/>
  <c r="V2536" i="1"/>
  <c r="V1180" i="1"/>
  <c r="V1172" i="1"/>
  <c r="V1164" i="1"/>
  <c r="V1156" i="1"/>
  <c r="V1148" i="1"/>
  <c r="V1140" i="1"/>
  <c r="V1132" i="1"/>
  <c r="V1124" i="1"/>
  <c r="V1116" i="1"/>
  <c r="V1108" i="1"/>
  <c r="V1100" i="1"/>
  <c r="V1092" i="1"/>
  <c r="V1084" i="1"/>
  <c r="V1076" i="1"/>
  <c r="V1068" i="1"/>
  <c r="V1060" i="1"/>
  <c r="V1052" i="1"/>
  <c r="V1044" i="1"/>
  <c r="V3529" i="1"/>
  <c r="V3326" i="1"/>
  <c r="V1020" i="1"/>
  <c r="V1012" i="1"/>
  <c r="V1004" i="1"/>
  <c r="V996" i="1"/>
  <c r="V988" i="1"/>
  <c r="V980" i="1"/>
  <c r="V972" i="1"/>
  <c r="V964" i="1"/>
  <c r="V956" i="1"/>
  <c r="V948" i="1"/>
  <c r="V940" i="1"/>
  <c r="V932" i="1"/>
  <c r="V924" i="1"/>
  <c r="V916" i="1"/>
  <c r="V908" i="1"/>
  <c r="V900" i="1"/>
  <c r="V892" i="1"/>
  <c r="V884" i="1"/>
  <c r="V876" i="1"/>
  <c r="V868" i="1"/>
  <c r="V2342" i="1"/>
  <c r="V3369" i="1"/>
  <c r="V1272" i="1"/>
  <c r="V1208" i="1"/>
  <c r="V357" i="1"/>
  <c r="V658" i="1"/>
  <c r="V661" i="1"/>
  <c r="V660" i="1"/>
  <c r="V250" i="1"/>
  <c r="V365" i="1"/>
  <c r="V780" i="1"/>
  <c r="V772" i="1"/>
  <c r="V764" i="1"/>
  <c r="V804" i="1"/>
  <c r="V739" i="1"/>
  <c r="V2094" i="1"/>
  <c r="V295" i="1"/>
  <c r="V361" i="1"/>
  <c r="V716" i="1"/>
  <c r="V708" i="1"/>
  <c r="V700" i="1"/>
  <c r="V692" i="1"/>
  <c r="V684" i="1"/>
  <c r="V676" i="1"/>
  <c r="V668" i="1"/>
  <c r="V2789" i="1"/>
  <c r="V2070" i="1"/>
  <c r="V2827" i="1"/>
  <c r="V636" i="1"/>
  <c r="V628" i="1"/>
  <c r="V620" i="1"/>
  <c r="V612" i="1"/>
  <c r="V604" i="1"/>
  <c r="V596" i="1"/>
  <c r="V588" i="1"/>
  <c r="V580" i="1"/>
  <c r="V572" i="1"/>
  <c r="V564" i="1"/>
  <c r="V556" i="1"/>
  <c r="V548" i="1"/>
  <c r="V3412" i="1"/>
  <c r="V2670" i="1"/>
  <c r="V3331" i="1"/>
  <c r="V516" i="1"/>
  <c r="V508" i="1"/>
  <c r="V500" i="1"/>
  <c r="V492" i="1"/>
  <c r="V484" i="1"/>
  <c r="V476" i="1"/>
  <c r="V468" i="1"/>
  <c r="V460" i="1"/>
  <c r="V452" i="1"/>
  <c r="V444" i="1"/>
  <c r="V436" i="1"/>
  <c r="V428" i="1"/>
  <c r="V2788" i="1"/>
  <c r="V2501" i="1"/>
  <c r="V3152" i="1"/>
  <c r="V3306" i="1"/>
  <c r="V2928" i="1"/>
  <c r="V3249" i="1"/>
  <c r="V3728" i="1"/>
  <c r="V1884" i="1"/>
  <c r="V3346" i="1"/>
  <c r="V3005" i="1"/>
  <c r="V3536" i="1"/>
  <c r="V1041" i="1"/>
  <c r="V3410" i="1"/>
  <c r="V828" i="1"/>
  <c r="V854" i="1"/>
  <c r="V1468" i="1"/>
  <c r="V56" i="1"/>
  <c r="V12" i="1"/>
  <c r="V354" i="1"/>
  <c r="V13" i="1"/>
  <c r="V105" i="1"/>
  <c r="V1199" i="1"/>
  <c r="V298" i="1"/>
  <c r="V236" i="1"/>
  <c r="V228" i="1"/>
  <c r="V220" i="1"/>
  <c r="V212" i="1"/>
  <c r="V204" i="1"/>
  <c r="V196" i="1"/>
  <c r="V188" i="1"/>
  <c r="V180" i="1"/>
  <c r="V172" i="1"/>
  <c r="V164" i="1"/>
  <c r="V156" i="1"/>
  <c r="V148" i="1"/>
  <c r="V140" i="1"/>
  <c r="V132" i="1"/>
  <c r="V124" i="1"/>
  <c r="V297" i="1"/>
  <c r="V369" i="1"/>
  <c r="V787" i="1"/>
  <c r="V118" i="1"/>
  <c r="V275" i="1"/>
  <c r="V3244" i="1"/>
  <c r="V3509" i="1"/>
  <c r="V2073" i="1"/>
  <c r="V2198" i="1"/>
  <c r="V2173" i="1"/>
  <c r="V1890" i="1"/>
  <c r="V1842" i="1"/>
  <c r="V1952" i="1"/>
  <c r="V1626" i="1"/>
  <c r="V3291" i="1"/>
  <c r="V832" i="1"/>
  <c r="V1670" i="1"/>
  <c r="V1339" i="1"/>
  <c r="V1331" i="1"/>
  <c r="V1323" i="1"/>
  <c r="V1315" i="1"/>
  <c r="V1307" i="1"/>
  <c r="V3388" i="1"/>
  <c r="V3723" i="1"/>
  <c r="V1248" i="1"/>
  <c r="V1932" i="1"/>
  <c r="V46" i="1"/>
  <c r="V72" i="1"/>
  <c r="V522" i="1"/>
  <c r="V1243" i="1"/>
  <c r="V1235" i="1"/>
  <c r="V1227" i="1"/>
  <c r="V3504" i="1"/>
  <c r="V3813" i="1"/>
  <c r="V3506" i="1"/>
  <c r="V3293" i="1"/>
  <c r="V2554" i="1"/>
  <c r="V1179" i="1"/>
  <c r="V1171" i="1"/>
  <c r="V1163" i="1"/>
  <c r="V1155" i="1"/>
  <c r="V1147" i="1"/>
  <c r="V1139" i="1"/>
  <c r="V1131" i="1"/>
  <c r="V1123" i="1"/>
  <c r="V1115" i="1"/>
  <c r="V1107" i="1"/>
  <c r="V1099" i="1"/>
  <c r="V1091" i="1"/>
  <c r="V1083" i="1"/>
  <c r="V1075" i="1"/>
  <c r="V1067" i="1"/>
  <c r="V1059" i="1"/>
  <c r="V1051" i="1"/>
  <c r="V1043" i="1"/>
  <c r="V3690" i="1"/>
  <c r="V2274" i="1"/>
  <c r="V1019" i="1"/>
  <c r="V1011" i="1"/>
  <c r="V1003" i="1"/>
  <c r="V995" i="1"/>
  <c r="V987" i="1"/>
  <c r="V979" i="1"/>
  <c r="V971" i="1"/>
  <c r="V963" i="1"/>
  <c r="V955" i="1"/>
  <c r="V947" i="1"/>
  <c r="V939" i="1"/>
  <c r="V931" i="1"/>
  <c r="V923" i="1"/>
  <c r="V915" i="1"/>
  <c r="V907" i="1"/>
  <c r="V899" i="1"/>
  <c r="V891" i="1"/>
  <c r="V883" i="1"/>
  <c r="V875" i="1"/>
  <c r="V867" i="1"/>
  <c r="V3048" i="1"/>
  <c r="V2278" i="1"/>
  <c r="V2055" i="1"/>
  <c r="V1474" i="1"/>
  <c r="V753" i="1"/>
  <c r="V323" i="1"/>
  <c r="V1372" i="1"/>
  <c r="V113" i="1"/>
  <c r="V1216" i="1"/>
  <c r="V826" i="1"/>
  <c r="V779" i="1"/>
  <c r="V771" i="1"/>
  <c r="V763" i="1"/>
  <c r="V2222" i="1"/>
  <c r="V1031" i="1"/>
  <c r="V1392" i="1"/>
  <c r="V652" i="1"/>
  <c r="V1747" i="1"/>
  <c r="V715" i="1"/>
  <c r="V707" i="1"/>
  <c r="V699" i="1"/>
  <c r="V691" i="1"/>
  <c r="V683" i="1"/>
  <c r="V675" i="1"/>
  <c r="V667" i="1"/>
  <c r="V3222" i="1"/>
  <c r="V1966" i="1"/>
  <c r="V2825" i="1"/>
  <c r="V635" i="1"/>
  <c r="V627" i="1"/>
  <c r="V619" i="1"/>
  <c r="V611" i="1"/>
  <c r="V603" i="1"/>
  <c r="V595" i="1"/>
  <c r="V587" i="1"/>
  <c r="V579" i="1"/>
  <c r="V571" i="1"/>
  <c r="V563" i="1"/>
  <c r="V555" i="1"/>
  <c r="V547" i="1"/>
  <c r="V3034" i="1"/>
  <c r="V3756" i="1"/>
  <c r="V3627" i="1"/>
  <c r="V515" i="1"/>
  <c r="V507" i="1"/>
  <c r="V499" i="1"/>
  <c r="V491" i="1"/>
  <c r="V483" i="1"/>
  <c r="V475" i="1"/>
  <c r="V467" i="1"/>
  <c r="V459" i="1"/>
  <c r="V451" i="1"/>
  <c r="V443" i="1"/>
  <c r="V435" i="1"/>
  <c r="V427" i="1"/>
  <c r="V1028" i="1"/>
  <c r="V3511" i="1"/>
  <c r="V249" i="1"/>
  <c r="V1274" i="1"/>
  <c r="V2077" i="1"/>
  <c r="V3052" i="1"/>
  <c r="V309" i="1"/>
  <c r="V2081" i="1"/>
  <c r="V3160" i="1"/>
  <c r="V2502" i="1"/>
  <c r="V2271" i="1"/>
  <c r="V3046" i="1"/>
  <c r="V3628" i="1"/>
  <c r="V36" i="1"/>
  <c r="V345" i="1"/>
  <c r="V2458" i="1"/>
  <c r="V1288" i="1"/>
  <c r="V2" i="1"/>
  <c r="V115" i="1"/>
  <c r="V22" i="1"/>
  <c r="V3417" i="1"/>
  <c r="V30" i="1"/>
  <c r="V2105" i="1"/>
  <c r="V235" i="1"/>
  <c r="V227" i="1"/>
  <c r="V219" i="1"/>
  <c r="V211" i="1"/>
  <c r="V203" i="1"/>
  <c r="V195" i="1"/>
  <c r="V187" i="1"/>
  <c r="V179" i="1"/>
  <c r="V171" i="1"/>
  <c r="V163" i="1"/>
  <c r="V155" i="1"/>
  <c r="V147" i="1"/>
  <c r="V139" i="1"/>
  <c r="V131" i="1"/>
  <c r="V123" i="1"/>
  <c r="V255" i="1"/>
  <c r="V3425" i="1"/>
  <c r="V117" i="1"/>
  <c r="V1202" i="1"/>
  <c r="V647" i="1"/>
  <c r="V73" i="1"/>
  <c r="V1861" i="1"/>
  <c r="V2459" i="1"/>
  <c r="V3020" i="1"/>
  <c r="V2006" i="1"/>
  <c r="V3040" i="1"/>
  <c r="V3180" i="1"/>
  <c r="V2045" i="1"/>
  <c r="V3358" i="1"/>
  <c r="V3816" i="1"/>
  <c r="V2828" i="1"/>
  <c r="V3490" i="1"/>
  <c r="V1338" i="1"/>
  <c r="V1330" i="1"/>
  <c r="V1322" i="1"/>
  <c r="V1314" i="1"/>
  <c r="V1306" i="1"/>
  <c r="V3316" i="1"/>
  <c r="V3538" i="1"/>
  <c r="V53" i="1"/>
  <c r="V23" i="1"/>
  <c r="V1284" i="1"/>
  <c r="V320" i="1"/>
  <c r="V1606" i="1"/>
  <c r="V1242" i="1"/>
  <c r="V1234" i="1"/>
  <c r="V1226" i="1"/>
  <c r="V2991" i="1"/>
  <c r="V3320" i="1"/>
  <c r="V2457" i="1"/>
  <c r="V3776" i="1"/>
  <c r="V3768" i="1"/>
  <c r="V1178" i="1"/>
  <c r="V1170" i="1"/>
  <c r="V1162" i="1"/>
  <c r="V1154" i="1"/>
  <c r="V1146" i="1"/>
  <c r="V1138" i="1"/>
  <c r="V1130" i="1"/>
  <c r="V1122" i="1"/>
  <c r="V1114" i="1"/>
  <c r="V1106" i="1"/>
  <c r="V1098" i="1"/>
  <c r="V1090" i="1"/>
  <c r="V1082" i="1"/>
  <c r="V1074" i="1"/>
  <c r="V1066" i="1"/>
  <c r="V1058" i="1"/>
  <c r="V1050" i="1"/>
  <c r="V1042" i="1"/>
  <c r="V3480" i="1"/>
  <c r="V3250" i="1"/>
  <c r="V1018" i="1"/>
  <c r="V1010" i="1"/>
  <c r="V1002" i="1"/>
  <c r="V994" i="1"/>
  <c r="V986" i="1"/>
  <c r="V978" i="1"/>
  <c r="V970" i="1"/>
  <c r="V962" i="1"/>
  <c r="V954" i="1"/>
  <c r="V946" i="1"/>
  <c r="V938" i="1"/>
  <c r="V930" i="1"/>
  <c r="V922" i="1"/>
  <c r="V914" i="1"/>
  <c r="V906" i="1"/>
  <c r="V898" i="1"/>
  <c r="V890" i="1"/>
  <c r="V882" i="1"/>
  <c r="V874" i="1"/>
  <c r="V866" i="1"/>
  <c r="V3589" i="1"/>
  <c r="V2340" i="1"/>
  <c r="V3586" i="1"/>
  <c r="V302" i="1"/>
  <c r="V18" i="1"/>
  <c r="V857" i="1"/>
  <c r="V2121" i="1"/>
  <c r="V1945" i="1"/>
  <c r="V1290" i="1"/>
  <c r="V1397" i="1"/>
  <c r="V778" i="1"/>
  <c r="V770" i="1"/>
  <c r="V762" i="1"/>
  <c r="V3620" i="1"/>
  <c r="V793" i="1"/>
  <c r="V1304" i="1"/>
  <c r="V248" i="1"/>
  <c r="V316" i="1"/>
  <c r="V714" i="1"/>
  <c r="V706" i="1"/>
  <c r="V698" i="1"/>
  <c r="V690" i="1"/>
  <c r="V682" i="1"/>
  <c r="V674" i="1"/>
  <c r="V666" i="1"/>
  <c r="V3305" i="1"/>
  <c r="V2012" i="1"/>
  <c r="V3686" i="1"/>
  <c r="V634" i="1"/>
  <c r="V626" i="1"/>
  <c r="V618" i="1"/>
  <c r="V610" i="1"/>
  <c r="V602" i="1"/>
  <c r="V594" i="1"/>
  <c r="V586" i="1"/>
  <c r="V578" i="1"/>
  <c r="V570" i="1"/>
  <c r="V562" i="1"/>
  <c r="V554" i="1"/>
  <c r="V546" i="1"/>
  <c r="V2790" i="1"/>
  <c r="V2666" i="1"/>
  <c r="V3182" i="1"/>
  <c r="V514" i="1"/>
  <c r="V506" i="1"/>
  <c r="V498" i="1"/>
  <c r="V490" i="1"/>
  <c r="V482" i="1"/>
  <c r="V474" i="1"/>
  <c r="V466" i="1"/>
  <c r="V458" i="1"/>
  <c r="V450" i="1"/>
  <c r="V442" i="1"/>
  <c r="V434" i="1"/>
  <c r="V426" i="1"/>
  <c r="V1379" i="1"/>
  <c r="V1280" i="1"/>
  <c r="V1521" i="1"/>
  <c r="V261" i="1"/>
  <c r="V2181" i="1"/>
  <c r="V3563" i="1"/>
  <c r="V2263" i="1"/>
  <c r="V2719" i="1"/>
  <c r="V2010" i="1"/>
  <c r="V2499" i="1"/>
  <c r="V3049" i="1"/>
  <c r="V3031" i="1"/>
  <c r="V3220" i="1"/>
  <c r="V861" i="1"/>
  <c r="V655" i="1"/>
  <c r="V723" i="1"/>
  <c r="V414" i="1"/>
  <c r="V1519" i="1"/>
  <c r="V16" i="1"/>
  <c r="V389" i="1"/>
  <c r="V842" i="1"/>
  <c r="V303" i="1"/>
  <c r="V1024" i="1"/>
  <c r="V234" i="1"/>
  <c r="V226" i="1"/>
  <c r="V218" i="1"/>
  <c r="V210" i="1"/>
  <c r="V202" i="1"/>
  <c r="V194" i="1"/>
  <c r="V186" i="1"/>
  <c r="V178" i="1"/>
  <c r="V170" i="1"/>
  <c r="V162" i="1"/>
  <c r="V154" i="1"/>
  <c r="V146" i="1"/>
  <c r="V138" i="1"/>
  <c r="V130" i="1"/>
  <c r="V122" i="1"/>
  <c r="V1473" i="1"/>
  <c r="V78" i="1"/>
  <c r="V28" i="1"/>
  <c r="V1644" i="1"/>
  <c r="V1347" i="1"/>
  <c r="V784" i="1"/>
  <c r="V1214" i="1"/>
  <c r="V2633" i="1"/>
  <c r="V2243" i="1"/>
  <c r="V1651" i="1"/>
  <c r="V3386" i="1"/>
  <c r="V2972" i="1"/>
  <c r="V1537" i="1"/>
  <c r="V3406" i="1"/>
  <c r="V3270" i="1"/>
  <c r="V1345" i="1"/>
  <c r="V1337" i="1"/>
  <c r="V1329" i="1"/>
  <c r="V1321" i="1"/>
  <c r="V1313" i="1"/>
  <c r="V3546" i="1"/>
  <c r="V2796" i="1"/>
  <c r="V2492" i="1"/>
  <c r="V1400" i="1"/>
  <c r="V1294" i="1"/>
  <c r="V1404" i="1"/>
  <c r="V1305" i="1"/>
  <c r="V1033" i="1"/>
  <c r="V1241" i="1"/>
  <c r="V1233" i="1"/>
  <c r="V3653" i="1"/>
  <c r="V1536" i="1"/>
  <c r="V3332" i="1"/>
  <c r="V2713" i="1"/>
  <c r="V3310" i="1"/>
  <c r="V1185" i="1"/>
  <c r="V1177" i="1"/>
  <c r="V1169" i="1"/>
  <c r="V1161" i="1"/>
  <c r="V1153" i="1"/>
  <c r="V1145" i="1"/>
  <c r="V1137" i="1"/>
  <c r="V1129" i="1"/>
  <c r="V1121" i="1"/>
  <c r="V1113" i="1"/>
  <c r="V1105" i="1"/>
  <c r="V1097" i="1"/>
  <c r="V1089" i="1"/>
  <c r="V1081" i="1"/>
  <c r="V1073" i="1"/>
  <c r="V1065" i="1"/>
  <c r="V1057" i="1"/>
  <c r="V1049" i="1"/>
  <c r="V3701" i="1"/>
  <c r="V3213" i="1"/>
  <c r="V2625" i="1"/>
  <c r="V1017" i="1"/>
  <c r="V1009" i="1"/>
  <c r="V1001" i="1"/>
  <c r="V993" i="1"/>
  <c r="V985" i="1"/>
  <c r="V977" i="1"/>
  <c r="V969" i="1"/>
  <c r="V961" i="1"/>
  <c r="V953" i="1"/>
  <c r="V945" i="1"/>
  <c r="V937" i="1"/>
  <c r="V929" i="1"/>
  <c r="V921" i="1"/>
  <c r="V913" i="1"/>
  <c r="V905" i="1"/>
  <c r="V897" i="1"/>
  <c r="V889" i="1"/>
  <c r="V881" i="1"/>
  <c r="V873" i="1"/>
  <c r="V865" i="1"/>
  <c r="V3513" i="1"/>
  <c r="V2722" i="1"/>
  <c r="V731" i="1"/>
  <c r="V375" i="1"/>
  <c r="V2293" i="1"/>
  <c r="V2040" i="1"/>
  <c r="V3810" i="1"/>
  <c r="V376" i="1"/>
  <c r="V1291" i="1"/>
  <c r="V368" i="1"/>
  <c r="V777" i="1"/>
  <c r="V769" i="1"/>
  <c r="V1652" i="1"/>
  <c r="V120" i="1"/>
  <c r="V372" i="1"/>
  <c r="V2099" i="1"/>
  <c r="V802" i="1"/>
  <c r="V721" i="1"/>
  <c r="V713" i="1"/>
  <c r="V705" i="1"/>
  <c r="V697" i="1"/>
  <c r="V689" i="1"/>
  <c r="V681" i="1"/>
  <c r="V673" i="1"/>
  <c r="V665" i="1"/>
  <c r="V2270" i="1"/>
  <c r="V3302" i="1"/>
  <c r="V641" i="1"/>
  <c r="V633" i="1"/>
  <c r="V625" i="1"/>
  <c r="V617" i="1"/>
  <c r="V609" i="1"/>
  <c r="V601" i="1"/>
  <c r="V593" i="1"/>
  <c r="V585" i="1"/>
  <c r="V577" i="1"/>
  <c r="V569" i="1"/>
  <c r="V561" i="1"/>
  <c r="V553" i="1"/>
  <c r="V545" i="1"/>
  <c r="V3726" i="1"/>
  <c r="V3781" i="1"/>
  <c r="V521" i="1"/>
  <c r="V513" i="1"/>
  <c r="V505" i="1"/>
  <c r="V497" i="1"/>
  <c r="V489" i="1"/>
  <c r="V481" i="1"/>
  <c r="V473" i="1"/>
  <c r="V465" i="1"/>
  <c r="V457" i="1"/>
  <c r="V449" i="1"/>
  <c r="V441" i="1"/>
  <c r="V433" i="1"/>
  <c r="V425" i="1"/>
  <c r="V2031" i="1"/>
  <c r="V278" i="1"/>
  <c r="V3689" i="1"/>
  <c r="V299" i="1"/>
  <c r="V1531" i="1"/>
  <c r="V1383" i="1"/>
  <c r="V1025" i="1"/>
  <c r="V2080" i="1"/>
  <c r="V3329" i="1"/>
  <c r="V2060" i="1"/>
  <c r="V2478" i="1"/>
  <c r="V2298" i="1"/>
  <c r="V9" i="1"/>
  <c r="V301" i="1"/>
  <c r="V406" i="1"/>
  <c r="V1267" i="1"/>
  <c r="V751" i="1"/>
  <c r="V3789" i="1"/>
  <c r="V1364" i="1"/>
  <c r="V735" i="1"/>
  <c r="V74" i="1"/>
  <c r="V43" i="1"/>
  <c r="V241" i="1"/>
  <c r="V233" i="1"/>
  <c r="V225" i="1"/>
  <c r="V217" i="1"/>
  <c r="V209" i="1"/>
  <c r="V201" i="1"/>
  <c r="V193" i="1"/>
  <c r="V185" i="1"/>
  <c r="V177" i="1"/>
  <c r="V169" i="1"/>
  <c r="V161" i="1"/>
  <c r="V153" i="1"/>
  <c r="V145" i="1"/>
  <c r="V137" i="1"/>
  <c r="V129" i="1"/>
  <c r="V251" i="1"/>
  <c r="V2540" i="1"/>
  <c r="V1401" i="1"/>
  <c r="V331" i="1"/>
  <c r="V27" i="1"/>
  <c r="V1479" i="1"/>
  <c r="V380" i="1"/>
  <c r="V1365" i="1"/>
  <c r="V3445" i="1"/>
  <c r="V2074" i="1"/>
  <c r="V1528" i="1"/>
  <c r="V3258" i="1"/>
  <c r="V2468" i="1"/>
  <c r="V3003" i="1"/>
  <c r="V3483" i="1"/>
</calcChain>
</file>

<file path=xl/sharedStrings.xml><?xml version="1.0" encoding="utf-8"?>
<sst xmlns="http://schemas.openxmlformats.org/spreadsheetml/2006/main" count="29512" uniqueCount="9151">
  <si>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</si>
  <si>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</si>
  <si>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</si>
  <si>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</si>
  <si>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</si>
  <si>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</si>
  <si>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</si>
  <si>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</si>
  <si>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</si>
  <si>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</si>
  <si>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</si>
  <si>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</si>
  <si>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</si>
  <si>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</si>
  <si>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</si>
  <si>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</si>
  <si>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</si>
  <si>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</si>
  <si>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</si>
  <si>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</si>
  <si>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</si>
  <si>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</si>
  <si>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</si>
  <si>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</si>
  <si>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</si>
  <si>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</si>
  <si>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</si>
  <si>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</si>
  <si>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</si>
  <si>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</si>
  <si>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</si>
  <si>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</si>
  <si>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</si>
  <si>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</si>
  <si>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</si>
  <si>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</si>
  <si>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</si>
  <si>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</si>
  <si>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</si>
  <si>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</si>
  <si>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</si>
  <si>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</si>
  <si>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</si>
  <si>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</si>
  <si>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</si>
  <si>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</si>
  <si>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</si>
  <si>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</si>
  <si>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</si>
  <si>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</si>
  <si>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</si>
  <si>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</si>
  <si>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</si>
  <si>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</si>
  <si>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</si>
  <si>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</si>
  <si>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</si>
  <si>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</si>
  <si>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</si>
  <si>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</si>
  <si>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</si>
  <si>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</si>
  <si>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</si>
  <si>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</si>
  <si>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</si>
  <si>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</si>
  <si>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</si>
  <si>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</si>
  <si>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</si>
  <si>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</si>
  <si>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</si>
  <si>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</si>
  <si>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</si>
  <si>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</si>
  <si>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</si>
  <si>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</si>
  <si>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</si>
  <si>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</si>
  <si>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</si>
  <si>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</si>
  <si>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</si>
  <si>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</si>
  <si>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</si>
  <si>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</si>
  <si>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</si>
  <si>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</si>
  <si>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</si>
  <si>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</si>
  <si>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</si>
  <si>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</si>
  <si>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</si>
  <si>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</si>
  <si>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</si>
  <si>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</si>
  <si>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</si>
  <si>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</si>
  <si>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</si>
  <si>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</si>
  <si>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</si>
  <si>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</si>
  <si>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</si>
  <si>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</si>
  <si>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</si>
  <si>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</si>
  <si>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</si>
  <si>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</si>
  <si>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</si>
  <si>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</si>
  <si>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</si>
  <si>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</si>
  <si>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</si>
  <si>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</si>
  <si>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</si>
  <si>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</si>
  <si>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</si>
  <si>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</si>
  <si>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</si>
  <si>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</si>
  <si>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</si>
  <si>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</si>
  <si>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</si>
  <si>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</si>
  <si>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</si>
  <si>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</si>
  <si>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</si>
  <si>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</si>
  <si>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</si>
  <si>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</si>
  <si>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</si>
  <si>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</si>
  <si>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</si>
  <si>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</si>
  <si>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</si>
  <si>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</si>
  <si>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</si>
  <si>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</si>
  <si>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</si>
  <si>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</si>
  <si>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</si>
  <si>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</si>
  <si>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</si>
  <si>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</si>
  <si>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</si>
  <si>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</si>
  <si>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</si>
  <si>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</si>
  <si>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</si>
  <si>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</si>
  <si>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</si>
  <si>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</si>
  <si>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</si>
  <si>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</si>
  <si>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</si>
  <si>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</si>
  <si>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</si>
  <si>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</si>
  <si>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</si>
  <si>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</si>
  <si>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</si>
  <si>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</si>
  <si>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</si>
  <si>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</si>
  <si>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</si>
  <si>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</si>
  <si>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</si>
  <si>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</si>
  <si>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</si>
  <si>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</si>
  <si>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</si>
  <si>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</si>
  <si>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</si>
  <si>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</si>
  <si>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</si>
  <si>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</si>
  <si>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</si>
  <si>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</si>
  <si>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</si>
  <si>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</si>
  <si>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</si>
  <si>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</si>
  <si>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</si>
  <si>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</si>
  <si>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</si>
  <si>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</si>
  <si>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</si>
  <si>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</si>
  <si>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</si>
  <si>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</si>
  <si>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</si>
  <si>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</si>
  <si>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</si>
  <si>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</si>
  <si>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</si>
  <si>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</si>
  <si>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</si>
  <si>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</si>
  <si>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</si>
  <si>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</si>
  <si>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</si>
  <si>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</si>
  <si>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</si>
  <si>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</si>
  <si>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</si>
  <si>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</si>
  <si>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</si>
  <si>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</si>
  <si>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</si>
  <si>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</si>
  <si>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</si>
  <si>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</si>
  <si>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</si>
  <si>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</si>
  <si>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</si>
  <si>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</si>
  <si>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</si>
  <si>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</si>
  <si>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</si>
  <si>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</si>
  <si>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</si>
  <si>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</si>
  <si>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</si>
  <si>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</si>
  <si>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</si>
  <si>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</si>
  <si>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</si>
  <si>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</si>
  <si>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</si>
  <si>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</si>
  <si>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</si>
  <si>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</si>
  <si>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</si>
  <si>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</si>
  <si>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</si>
  <si>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</si>
  <si>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</si>
  <si>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</si>
  <si>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</si>
  <si>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</si>
  <si>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</si>
  <si>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</si>
  <si>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</si>
  <si>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</si>
  <si>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</si>
  <si>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</si>
  <si>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</si>
  <si>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</si>
  <si>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</si>
  <si>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</si>
  <si>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</si>
  <si>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</si>
  <si>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</si>
  <si>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</si>
  <si>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</si>
  <si>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</si>
  <si>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</si>
  <si>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</si>
  <si>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</si>
  <si>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</si>
  <si>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</si>
  <si>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</si>
  <si>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</si>
  <si>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</si>
  <si>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</si>
  <si>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</si>
  <si>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</si>
  <si>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</si>
  <si>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</si>
  <si>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</si>
  <si>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</si>
  <si>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</si>
  <si>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</si>
  <si>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</si>
  <si>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</si>
  <si>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</si>
  <si>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</si>
  <si>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</si>
  <si>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</si>
  <si>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</si>
  <si>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</si>
  <si>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</si>
  <si>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</si>
  <si>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</si>
  <si>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</si>
  <si>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</si>
  <si>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</si>
  <si>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</si>
  <si>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</si>
  <si>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</si>
  <si>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</si>
  <si>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</si>
  <si>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</si>
  <si>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</si>
  <si>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</si>
  <si>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</si>
  <si>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</si>
  <si>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</si>
  <si>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</si>
  <si>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</si>
  <si>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</si>
  <si>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</si>
  <si>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</si>
  <si>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</si>
  <si>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</si>
  <si>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</si>
  <si>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</si>
  <si>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</si>
  <si>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</si>
  <si>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</si>
  <si>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</si>
  <si>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</si>
  <si>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</si>
  <si>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</si>
  <si>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</si>
  <si>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</si>
  <si>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</si>
  <si>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</si>
  <si>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</si>
  <si>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</si>
  <si>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</si>
  <si>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</si>
  <si>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</si>
  <si>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</si>
  <si>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</si>
  <si>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</si>
  <si>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</si>
  <si>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</si>
  <si>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</si>
  <si>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</si>
  <si>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</si>
  <si>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</si>
  <si>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</si>
  <si>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</si>
  <si>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</si>
  <si>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</si>
  <si>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</si>
  <si>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</si>
  <si>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</si>
  <si>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</si>
  <si>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</si>
  <si>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</si>
  <si>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</si>
  <si>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</si>
  <si>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</si>
  <si>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</si>
  <si>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</si>
  <si>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</si>
  <si>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</si>
  <si>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</si>
  <si>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</si>
  <si>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</si>
  <si>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</si>
  <si>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</si>
  <si>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</si>
  <si>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</si>
  <si>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</si>
  <si>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</si>
  <si>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</si>
  <si>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</si>
  <si>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</si>
  <si>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</si>
  <si>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</si>
  <si>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</si>
  <si>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</si>
  <si>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</si>
  <si>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</si>
  <si>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</si>
  <si>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</si>
  <si>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</si>
  <si>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</si>
  <si>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</si>
  <si>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</si>
  <si>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</si>
  <si>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</si>
  <si>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</si>
  <si>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</si>
  <si>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</si>
  <si>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</si>
  <si>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</si>
  <si>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</si>
  <si>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</si>
  <si>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</si>
  <si>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</si>
  <si>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</si>
  <si>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</si>
  <si>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</si>
  <si>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</si>
  <si>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</si>
  <si>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</si>
  <si>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</si>
  <si>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</si>
  <si>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</si>
  <si>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</si>
  <si>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</si>
  <si>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</si>
  <si>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</si>
  <si>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</si>
  <si>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</si>
  <si>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</si>
  <si>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</si>
  <si>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</si>
  <si>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</si>
  <si>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</si>
  <si>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</si>
  <si>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</si>
  <si>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</si>
  <si>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</si>
  <si>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</si>
  <si>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</si>
  <si>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</si>
  <si>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</si>
  <si>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</si>
  <si>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</si>
  <si>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</si>
  <si>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</si>
  <si>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</si>
  <si>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</si>
  <si>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</si>
  <si>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</si>
  <si>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</si>
  <si>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</si>
  <si>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</si>
  <si>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</si>
  <si>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</si>
  <si>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</si>
  <si>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</si>
  <si>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</si>
  <si>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</si>
  <si>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</si>
  <si>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</si>
  <si>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</si>
  <si>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</si>
  <si>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</si>
  <si>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</si>
  <si>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</si>
  <si>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</si>
  <si>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</si>
  <si>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</si>
  <si>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</si>
  <si>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</si>
  <si>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</si>
  <si>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</si>
  <si>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</si>
  <si>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</si>
  <si>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</si>
  <si>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</si>
  <si>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</si>
  <si>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</si>
  <si>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</si>
  <si>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</si>
  <si>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</si>
  <si>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</si>
  <si>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</si>
  <si>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</si>
  <si>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</si>
  <si>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</si>
  <si>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</si>
  <si>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</si>
  <si>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</si>
  <si>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</si>
  <si>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</si>
  <si>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</si>
  <si>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</si>
  <si>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</si>
  <si>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</si>
  <si>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</si>
  <si>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</si>
  <si>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</si>
  <si>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</si>
  <si>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</si>
  <si>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</si>
  <si>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</si>
  <si>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</si>
  <si>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</si>
  <si>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</si>
  <si>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</si>
  <si>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</si>
  <si>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</si>
  <si>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</si>
  <si>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</si>
  <si>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</si>
  <si>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</si>
  <si>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</si>
  <si>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</si>
  <si>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</si>
  <si>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</si>
  <si>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</si>
  <si>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</si>
  <si>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</si>
  <si>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</si>
  <si>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</si>
  <si>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</si>
  <si>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</si>
  <si>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</si>
  <si>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</si>
  <si>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</si>
  <si>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</si>
  <si>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</si>
  <si>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</si>
  <si>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</si>
  <si>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</si>
  <si>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</si>
  <si>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</si>
  <si>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</si>
  <si>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</si>
  <si>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</si>
  <si>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</si>
  <si>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</si>
  <si>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</si>
  <si>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</si>
  <si>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</si>
  <si>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</si>
  <si>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</si>
  <si>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</si>
  <si>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</si>
  <si>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</si>
  <si>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</si>
  <si>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</si>
  <si>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</si>
  <si>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</si>
  <si>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</si>
  <si>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</si>
  <si>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</si>
  <si>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</si>
  <si>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</si>
  <si>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</si>
  <si>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</si>
  <si>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</si>
  <si>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</si>
  <si>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</si>
  <si>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</si>
  <si>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</si>
  <si>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</si>
  <si>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</si>
  <si>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</si>
  <si>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</si>
  <si>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</si>
  <si>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</si>
  <si>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</si>
  <si>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</si>
  <si>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</si>
  <si>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</si>
  <si>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</si>
  <si>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</si>
  <si>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</si>
  <si>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</si>
  <si>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</si>
  <si>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</si>
  <si>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</si>
  <si>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</si>
  <si>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</si>
  <si>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</si>
  <si>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</si>
  <si>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</si>
  <si>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</si>
  <si>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</si>
  <si>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</si>
  <si>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</si>
  <si>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</si>
  <si>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</si>
  <si>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</si>
  <si>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</si>
  <si>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</si>
  <si>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</si>
  <si>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</si>
  <si>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</si>
  <si>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</si>
  <si>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</si>
  <si>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</si>
  <si>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</si>
  <si>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</si>
  <si>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</si>
  <si>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</si>
  <si>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</si>
  <si>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</si>
  <si>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</si>
  <si>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</si>
  <si>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</si>
  <si>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</si>
  <si>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</si>
  <si>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</si>
  <si>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</si>
  <si>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</si>
  <si>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</si>
  <si>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</si>
  <si>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</si>
  <si>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</si>
  <si>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</si>
  <si>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</si>
  <si>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</si>
  <si>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</si>
  <si>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</si>
  <si>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</si>
  <si>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</si>
  <si>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</si>
  <si>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</si>
  <si>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</si>
  <si>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</si>
  <si>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</si>
  <si>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</si>
  <si>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</si>
  <si>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</si>
  <si>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</si>
  <si>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</si>
  <si>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</si>
  <si>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</si>
  <si>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</si>
  <si>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</si>
  <si>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</si>
  <si>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</si>
  <si>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</si>
  <si>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</si>
  <si>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</si>
  <si>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</si>
  <si>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</si>
  <si>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</si>
  <si>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</si>
  <si>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</si>
  <si>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</si>
  <si>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</si>
  <si>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</si>
  <si>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</si>
  <si>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</si>
  <si>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</si>
  <si>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</si>
  <si>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</si>
  <si>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</si>
  <si>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</si>
  <si>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</si>
  <si>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</si>
  <si>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</si>
  <si>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</si>
  <si>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</si>
  <si>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</si>
  <si>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</si>
  <si>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</si>
  <si>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</si>
  <si>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</si>
  <si>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</si>
  <si>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</si>
  <si>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</si>
  <si>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</si>
  <si>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</si>
  <si>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</si>
  <si>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</si>
  <si>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</si>
  <si>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</si>
  <si>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</si>
  <si>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</si>
  <si>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</si>
  <si>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</si>
  <si>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</si>
  <si>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</si>
  <si>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</si>
  <si>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</si>
  <si>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</si>
  <si>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</si>
  <si>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</si>
  <si>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</si>
  <si>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</si>
  <si>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</si>
  <si>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</si>
  <si>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</si>
  <si>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</si>
  <si>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</si>
  <si>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</si>
  <si>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</si>
  <si>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</si>
  <si>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</si>
  <si>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</si>
  <si>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</si>
  <si>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</si>
  <si>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</si>
  <si>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</si>
  <si>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</si>
  <si>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</si>
  <si>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</si>
  <si>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</si>
  <si>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</si>
  <si>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</si>
  <si>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</si>
  <si>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</si>
  <si>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</si>
  <si>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</si>
  <si>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</si>
  <si>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</si>
  <si>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</si>
  <si>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</si>
  <si>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</si>
  <si>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</si>
  <si>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</si>
  <si>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</si>
  <si>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</si>
  <si>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</si>
  <si>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</si>
  <si>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</si>
  <si>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</si>
  <si>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</si>
  <si>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</si>
  <si>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</si>
  <si>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</si>
  <si>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</si>
  <si>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</si>
  <si>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</si>
  <si>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</si>
  <si>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</si>
  <si>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</si>
  <si>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</si>
  <si>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</si>
  <si>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</si>
  <si>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</si>
  <si>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</si>
  <si>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</si>
  <si>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</si>
  <si>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</si>
  <si>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</si>
  <si>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</si>
  <si>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</si>
  <si>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</si>
  <si>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</si>
  <si>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</si>
  <si>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</si>
  <si>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</si>
  <si>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</si>
  <si>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</si>
  <si>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</si>
  <si>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</si>
  <si>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</si>
  <si>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</si>
  <si>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</si>
  <si>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</si>
  <si>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</si>
  <si>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</si>
  <si>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</si>
  <si>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</si>
  <si>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</si>
  <si>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</si>
  <si>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</si>
  <si>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</si>
  <si>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</si>
  <si>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</si>
  <si>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</si>
  <si>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</si>
  <si>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</si>
  <si>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</si>
  <si>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</si>
  <si>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</si>
  <si>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</si>
  <si>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</si>
  <si>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</si>
  <si>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</si>
  <si>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</si>
  <si>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</si>
  <si>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</si>
  <si>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</si>
  <si>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</si>
  <si>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</si>
  <si>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</si>
  <si>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</si>
  <si>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</si>
  <si>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</si>
  <si>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</si>
  <si>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</si>
  <si>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</si>
  <si>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</si>
  <si>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</si>
  <si>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</si>
  <si>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</si>
  <si>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</si>
  <si>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</si>
  <si>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</si>
  <si>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</si>
  <si>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</si>
  <si>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</si>
  <si>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</si>
  <si>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</si>
  <si>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</si>
  <si>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</si>
  <si>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</si>
  <si>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</si>
  <si>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</si>
  <si>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</si>
  <si>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</si>
  <si>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</si>
  <si>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</si>
  <si>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</si>
  <si>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</si>
  <si>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</si>
  <si>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</si>
  <si>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</si>
  <si>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</si>
  <si>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</si>
  <si>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</si>
  <si>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</si>
  <si>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</si>
  <si>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</si>
  <si>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</si>
  <si>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</si>
  <si>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</si>
  <si>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</si>
  <si>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</si>
  <si>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</si>
  <si>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</si>
  <si>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</si>
  <si>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</si>
  <si>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</si>
  <si>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</si>
  <si>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</si>
  <si>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</si>
  <si>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</si>
  <si>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</si>
  <si>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</si>
  <si>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</si>
  <si>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</si>
  <si>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</si>
  <si>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</si>
  <si>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</si>
  <si>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</si>
  <si>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</si>
  <si>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</si>
  <si>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</si>
  <si>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</si>
  <si>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</si>
  <si>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</si>
  <si>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</si>
  <si>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</si>
  <si>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</si>
  <si>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</si>
  <si>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</si>
  <si>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</si>
  <si>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</si>
  <si>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</si>
  <si>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</si>
  <si>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</si>
  <si>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</si>
  <si>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</si>
  <si>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</si>
  <si>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</si>
  <si>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</si>
  <si>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</si>
  <si>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</si>
  <si>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</si>
  <si>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</si>
  <si>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</si>
  <si>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</si>
  <si>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</si>
  <si>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</si>
  <si>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</si>
  <si>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</si>
  <si>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</si>
  <si>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</si>
  <si>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</si>
  <si>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</si>
  <si>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</si>
  <si>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</si>
  <si>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</si>
  <si>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</si>
  <si>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</si>
  <si>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</si>
  <si>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</si>
  <si>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</si>
  <si>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</si>
  <si>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</si>
  <si>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</si>
  <si>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</si>
  <si>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</si>
  <si>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</si>
  <si>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</si>
  <si>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</si>
  <si>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</si>
  <si>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</si>
  <si>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</si>
  <si>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</si>
  <si>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</si>
  <si>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</si>
  <si>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</si>
  <si>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</si>
  <si>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</si>
  <si>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</si>
  <si>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</si>
  <si>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</si>
  <si>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</si>
  <si>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</si>
  <si>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</si>
  <si>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</si>
  <si>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</si>
  <si>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</si>
  <si>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</si>
  <si>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</si>
  <si>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</si>
  <si>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</si>
  <si>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</si>
  <si>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</si>
  <si>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</si>
  <si>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</si>
  <si>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</si>
  <si>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</si>
  <si>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</si>
  <si>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</si>
  <si>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</si>
  <si>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</si>
  <si>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</si>
  <si>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</si>
  <si>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</si>
  <si>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</si>
  <si>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</si>
  <si>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</si>
  <si>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</si>
  <si>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</si>
  <si>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</si>
  <si>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</si>
  <si>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</si>
  <si>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</si>
  <si>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</si>
  <si>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</si>
  <si>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</si>
  <si>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</si>
  <si>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</si>
  <si>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</si>
  <si>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</si>
  <si>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</si>
  <si>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</si>
  <si>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</si>
  <si>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</si>
  <si>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</si>
  <si>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</si>
  <si>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</si>
  <si>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</si>
  <si>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</si>
  <si>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</si>
  <si>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</si>
  <si>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</si>
  <si>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</si>
  <si>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</si>
  <si>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</si>
  <si>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</si>
  <si>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</si>
  <si>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</si>
  <si>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</si>
  <si>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</si>
  <si>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</si>
  <si>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</si>
  <si>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</si>
  <si>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</si>
  <si>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</si>
  <si>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</si>
  <si>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</si>
  <si>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</si>
  <si>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</si>
  <si>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</si>
  <si>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</si>
  <si>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</si>
  <si>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</si>
  <si>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</si>
  <si>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</si>
  <si>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</si>
  <si>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</si>
  <si>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</si>
  <si>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</si>
  <si>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</si>
  <si>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</si>
  <si>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</si>
  <si>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</si>
  <si>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</si>
  <si>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</si>
  <si>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</si>
  <si>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</si>
  <si>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</si>
  <si>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</si>
  <si>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</si>
  <si>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</si>
  <si>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</si>
  <si>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</si>
  <si>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</si>
  <si>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</si>
  <si>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</si>
  <si>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</si>
  <si>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</si>
  <si>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</si>
  <si>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</si>
  <si>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</si>
  <si>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</si>
  <si>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</si>
  <si>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</si>
  <si>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</si>
  <si>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</si>
  <si>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</si>
  <si>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</si>
  <si>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</si>
  <si>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</si>
  <si>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</si>
  <si>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</si>
  <si>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</si>
  <si>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</si>
  <si>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</si>
  <si>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</si>
  <si>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</si>
  <si>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</si>
  <si>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</si>
  <si>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</si>
  <si>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</si>
  <si>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</si>
  <si>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</si>
  <si>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</si>
  <si>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</si>
  <si>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</si>
  <si>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</si>
  <si>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</si>
  <si>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</si>
  <si>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</si>
  <si>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</si>
  <si>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</si>
  <si>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</si>
  <si>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</si>
  <si>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</si>
  <si>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</si>
  <si>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</si>
  <si>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</si>
  <si>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</si>
  <si>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</si>
  <si>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</si>
  <si>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</si>
  <si>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</si>
  <si>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</si>
  <si>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</si>
  <si>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</si>
  <si>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</si>
  <si>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</si>
  <si>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</si>
  <si>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</si>
  <si>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</si>
  <si>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</si>
  <si>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</si>
  <si>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</si>
  <si>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</si>
  <si>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</si>
  <si>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</si>
  <si>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</si>
  <si>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</si>
  <si>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</si>
  <si>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</si>
  <si>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</si>
  <si>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</si>
  <si>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</si>
  <si>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</si>
  <si>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</si>
  <si>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</si>
  <si>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</si>
  <si>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</si>
  <si>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</si>
  <si>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</si>
  <si>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</si>
  <si>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</si>
  <si>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</si>
  <si>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</si>
  <si>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</si>
  <si>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</si>
  <si>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</si>
  <si>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</si>
  <si>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</si>
  <si>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</si>
  <si>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</si>
  <si>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</si>
  <si>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</si>
  <si>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</si>
  <si>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</si>
  <si>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</si>
  <si>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</si>
  <si>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</si>
  <si>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</si>
  <si>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</si>
  <si>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</si>
  <si>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</si>
  <si>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</si>
  <si>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</si>
  <si>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</si>
  <si>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</si>
  <si>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</si>
  <si>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</si>
  <si>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</si>
  <si>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</si>
  <si>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</si>
  <si>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</si>
  <si>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</si>
  <si>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</si>
  <si>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</si>
  <si>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</si>
  <si>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</si>
  <si>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</si>
  <si>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</si>
  <si>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</si>
  <si>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</si>
  <si>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</si>
  <si>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</si>
  <si>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</si>
  <si>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</si>
  <si>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</si>
  <si>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</si>
  <si>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</si>
  <si>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</si>
  <si>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</si>
  <si>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</si>
  <si>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</si>
  <si>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</si>
  <si>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</si>
  <si>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</si>
  <si>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</si>
  <si>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</si>
  <si>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</si>
  <si>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</si>
  <si>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</si>
  <si>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</si>
  <si>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</si>
  <si>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</si>
  <si>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</si>
  <si>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</si>
  <si>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</si>
  <si>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</si>
  <si>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</si>
  <si>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</si>
  <si>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</si>
  <si>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</si>
  <si>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</si>
  <si>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</si>
  <si>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</si>
  <si>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</si>
  <si>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</si>
  <si>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</si>
  <si>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</si>
  <si>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</si>
  <si>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</si>
  <si>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</si>
  <si>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</si>
  <si>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</si>
  <si>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</si>
  <si>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</si>
  <si>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</si>
  <si>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</si>
  <si>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</si>
  <si>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</si>
  <si>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</si>
  <si>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</si>
  <si>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</si>
  <si>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</si>
  <si>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</si>
  <si>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</si>
  <si>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</si>
  <si>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</si>
  <si>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</si>
  <si>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</si>
  <si>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</si>
  <si>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</si>
  <si>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</si>
  <si>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</si>
  <si>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</si>
  <si>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</si>
  <si>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</si>
  <si>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</si>
  <si>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</si>
  <si>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</si>
  <si>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</si>
  <si>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</si>
  <si>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</si>
  <si>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</si>
  <si>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</si>
  <si>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</si>
  <si>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</si>
  <si>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</si>
  <si>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</si>
  <si>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</si>
  <si>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</si>
  <si>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</si>
  <si>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</si>
  <si>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</si>
  <si>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</si>
  <si>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</si>
  <si>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</si>
  <si>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</si>
  <si>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</si>
  <si>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</si>
  <si>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</si>
  <si>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</si>
  <si>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</si>
  <si>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</si>
  <si>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</si>
  <si>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</si>
  <si>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</si>
  <si>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</si>
  <si>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</si>
  <si>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</si>
  <si>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</si>
  <si>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</si>
  <si>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</si>
  <si>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</si>
  <si>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</si>
  <si>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</si>
  <si>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</si>
  <si>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</si>
  <si>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</si>
  <si>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</si>
  <si>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</si>
  <si>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</si>
  <si>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</si>
  <si>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</si>
  <si>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</si>
  <si>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</si>
  <si>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</si>
  <si>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</si>
  <si>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</si>
  <si>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</si>
  <si>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</si>
  <si>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</si>
  <si>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</si>
  <si>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</si>
  <si>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</si>
  <si>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</si>
  <si>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</si>
  <si>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</si>
  <si>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</si>
  <si>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</si>
  <si>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</si>
  <si>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</si>
  <si>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</si>
  <si>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</si>
  <si>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</si>
  <si>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</si>
  <si>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</si>
  <si>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</si>
  <si>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</si>
  <si>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</si>
  <si>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</si>
  <si>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</si>
  <si>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</si>
  <si>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</si>
  <si>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</si>
  <si>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</si>
  <si>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</si>
  <si>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</si>
  <si>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</si>
  <si>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</si>
  <si>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</si>
  <si>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</si>
  <si>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</si>
  <si>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</si>
  <si>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</si>
  <si>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</si>
  <si>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</si>
  <si>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</si>
  <si>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</si>
  <si>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</si>
  <si>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</si>
  <si>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</si>
  <si>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</si>
  <si>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</si>
  <si>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</si>
  <si>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</si>
  <si>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</si>
  <si>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</si>
  <si>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</si>
  <si>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</si>
  <si>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</si>
  <si>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</si>
  <si>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</si>
  <si>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</si>
  <si>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</si>
  <si>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</si>
  <si>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</si>
  <si>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</si>
  <si>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</si>
  <si>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</si>
  <si>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</si>
  <si>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</si>
  <si>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</si>
  <si>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</si>
  <si>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</si>
  <si>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</si>
  <si>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</si>
  <si>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</si>
  <si>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</si>
  <si>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</si>
  <si>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</si>
  <si>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</si>
  <si>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</si>
  <si>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</si>
  <si>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</si>
  <si>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</si>
  <si>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</si>
  <si>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</si>
  <si>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</si>
  <si>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</si>
  <si>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</si>
  <si>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</si>
  <si>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</si>
  <si>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</si>
  <si>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</si>
  <si>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</si>
  <si>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</si>
  <si>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</si>
  <si>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</si>
  <si>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</si>
  <si>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</si>
  <si>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</si>
  <si>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</si>
  <si>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</si>
  <si>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</si>
  <si>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</si>
  <si>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</si>
  <si>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</si>
  <si>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</si>
  <si>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</si>
  <si>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</si>
  <si>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</si>
  <si>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</si>
  <si>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</si>
  <si>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</si>
  <si>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</si>
  <si>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</si>
  <si>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</si>
  <si>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</si>
  <si>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</si>
  <si>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</si>
  <si>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</si>
  <si>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</si>
  <si>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</si>
  <si>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</si>
  <si>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</si>
  <si>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</si>
  <si>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</si>
  <si>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</si>
  <si>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</si>
  <si>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</si>
  <si>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</si>
  <si>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</si>
  <si>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</si>
  <si>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</si>
  <si>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</si>
  <si>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</si>
  <si>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</si>
  <si>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</si>
  <si>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</si>
  <si>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</si>
  <si>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</si>
  <si>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</si>
  <si>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</si>
  <si>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</si>
  <si>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</si>
  <si>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</si>
  <si>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</si>
  <si>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</si>
  <si>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</si>
  <si>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</si>
  <si>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</si>
  <si>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</si>
  <si>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</si>
  <si>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</si>
  <si>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</si>
  <si>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</si>
  <si>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</si>
  <si>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</si>
  <si>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</si>
  <si>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</si>
  <si>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</si>
  <si>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</si>
  <si>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</si>
  <si>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</si>
  <si>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</si>
  <si>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</si>
  <si>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</si>
  <si>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</si>
  <si>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</si>
  <si>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</si>
  <si>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</si>
  <si>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</si>
  <si>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</si>
  <si>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</si>
  <si>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</si>
  <si>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</si>
  <si>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</si>
  <si>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</si>
  <si>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</si>
  <si>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</si>
  <si>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</si>
  <si>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</si>
  <si>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</si>
  <si>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</si>
  <si>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</si>
  <si>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</si>
  <si>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</si>
  <si>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</si>
  <si>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</si>
  <si>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</si>
  <si>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</si>
  <si>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</si>
  <si>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</si>
  <si>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</si>
  <si>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</si>
  <si>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</si>
  <si>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</si>
  <si>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</si>
  <si>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</si>
  <si>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</si>
  <si>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</si>
  <si>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</si>
  <si>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</si>
  <si>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</si>
  <si>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</si>
  <si>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</si>
  <si>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</si>
  <si>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</si>
  <si>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</si>
  <si>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</si>
  <si>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</si>
  <si>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</si>
  <si>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</si>
  <si>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</si>
  <si>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</si>
  <si>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</si>
  <si>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</si>
  <si>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</si>
  <si>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</si>
  <si>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</si>
  <si>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</si>
  <si>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</si>
  <si>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</si>
  <si>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</si>
  <si>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</si>
  <si>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</si>
  <si>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</si>
  <si>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</si>
  <si>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</si>
  <si>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</si>
  <si>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</si>
  <si>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</si>
  <si>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</si>
  <si>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</si>
  <si>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</si>
  <si>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</si>
  <si>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</si>
  <si>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</si>
  <si>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</si>
  <si>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</si>
  <si>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</si>
  <si>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</si>
  <si>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</si>
  <si>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</si>
  <si>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</si>
  <si>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</si>
  <si>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</si>
  <si>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</si>
  <si>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</si>
  <si>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</si>
  <si>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</si>
  <si>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</si>
  <si>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</si>
  <si>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</si>
  <si>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</si>
  <si>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</si>
  <si>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</si>
  <si>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</si>
  <si>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</si>
  <si>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</si>
  <si>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</si>
  <si>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</si>
  <si>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</si>
  <si>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</si>
  <si>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</si>
  <si>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</si>
  <si>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</si>
  <si>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</si>
  <si>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</si>
  <si>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</si>
  <si>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</si>
  <si>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</si>
  <si>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</si>
  <si>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</si>
  <si>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</si>
  <si>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</si>
  <si>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</si>
  <si>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</si>
  <si>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</si>
  <si>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</si>
  <si>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</si>
  <si>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</si>
  <si>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</si>
  <si>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</si>
  <si>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</si>
  <si>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</si>
  <si>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</si>
  <si>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</si>
  <si>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</si>
  <si>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</si>
  <si>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</si>
  <si>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</si>
  <si>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</si>
  <si>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</si>
  <si>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</si>
  <si>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</si>
  <si>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</si>
  <si>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</si>
  <si>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</si>
  <si>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</si>
  <si>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</si>
  <si>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</si>
  <si>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</si>
  <si>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</si>
  <si>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</si>
  <si>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</si>
  <si>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</si>
  <si>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</si>
  <si>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</si>
  <si>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</si>
  <si>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</si>
  <si>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</si>
  <si>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</si>
  <si>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</si>
  <si>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</si>
  <si>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</si>
  <si>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</si>
  <si>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</si>
  <si>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</si>
  <si>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</si>
  <si>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</si>
  <si>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</si>
  <si>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</si>
  <si>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</si>
  <si>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</si>
  <si>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</si>
  <si>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</si>
  <si>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</si>
  <si>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</si>
  <si>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</si>
  <si>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</si>
  <si>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</si>
  <si>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</si>
  <si>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</si>
  <si>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</si>
  <si>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</si>
  <si>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</si>
  <si>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</si>
  <si>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</si>
  <si>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</si>
  <si>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</si>
  <si>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</si>
  <si>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</si>
  <si>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</si>
  <si>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</si>
  <si>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</si>
  <si>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</si>
  <si>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</si>
  <si>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</si>
  <si>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</si>
  <si>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</si>
  <si>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</si>
  <si>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</si>
  <si>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</si>
  <si>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</si>
  <si>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</si>
  <si>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</si>
  <si>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</si>
  <si>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</si>
  <si>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</si>
  <si>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</si>
  <si>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</si>
  <si>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</si>
  <si>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</si>
  <si>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</si>
  <si>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</si>
  <si>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</si>
  <si>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</si>
  <si>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</si>
  <si>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</si>
  <si>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</si>
  <si>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</si>
  <si>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</si>
  <si>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</si>
  <si>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</si>
  <si>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</si>
  <si>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</si>
  <si>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</si>
  <si>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</si>
  <si>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</si>
  <si>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</si>
  <si>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</si>
  <si>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</si>
  <si>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</si>
  <si>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</si>
  <si>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</si>
  <si>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</si>
  <si>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</si>
  <si>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</si>
  <si>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</si>
  <si>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</si>
  <si>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</si>
  <si>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</si>
  <si>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</si>
  <si>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</si>
  <si>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</si>
  <si>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</si>
  <si>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</si>
  <si>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</si>
  <si>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</si>
  <si>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</si>
  <si>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</si>
  <si>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</si>
  <si>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</si>
  <si>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</si>
  <si>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</si>
  <si>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</si>
  <si>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</si>
  <si>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</si>
  <si>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</si>
  <si>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</si>
  <si>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</si>
  <si>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</si>
  <si>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</si>
  <si>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</si>
  <si>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</si>
  <si>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</si>
  <si>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</si>
  <si>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</si>
  <si>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</si>
  <si>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</si>
  <si>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</si>
  <si>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</si>
  <si>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</si>
  <si>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</si>
  <si>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</si>
  <si>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</si>
  <si>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</si>
  <si>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</si>
  <si>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</si>
  <si>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</si>
  <si>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</si>
  <si>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</si>
  <si>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</si>
  <si>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</si>
  <si>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</si>
  <si>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</si>
  <si>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</si>
  <si>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</si>
  <si>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</si>
  <si>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</si>
  <si>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</si>
  <si>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</si>
  <si>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</si>
  <si>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</si>
  <si>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</si>
  <si>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</si>
  <si>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</si>
  <si>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</si>
  <si>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</si>
  <si>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</si>
  <si>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</si>
  <si>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</si>
  <si>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</si>
  <si>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</si>
  <si>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</si>
  <si>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</si>
  <si>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</si>
  <si>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</si>
  <si>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</si>
  <si>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</si>
  <si>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</si>
  <si>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</si>
  <si>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</si>
  <si>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</si>
  <si>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</si>
  <si>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</si>
  <si>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</si>
  <si>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</si>
  <si>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</si>
  <si>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</si>
  <si>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</si>
  <si>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</si>
  <si>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</si>
  <si>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</si>
  <si>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</si>
  <si>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</si>
  <si>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</si>
  <si>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</si>
  <si>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</si>
  <si>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</si>
  <si>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</si>
  <si>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</si>
  <si>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</si>
  <si>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</si>
  <si>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</si>
  <si>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</si>
  <si>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</si>
  <si>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</si>
  <si>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</si>
  <si>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</si>
  <si>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</si>
  <si>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</si>
  <si>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</si>
  <si>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</si>
  <si>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</si>
  <si>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</si>
  <si>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</si>
  <si>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</si>
  <si>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</si>
  <si>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</si>
  <si>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</si>
  <si>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</si>
  <si>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</si>
  <si>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</si>
  <si>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</si>
  <si>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</si>
  <si>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</si>
  <si>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</si>
  <si>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</si>
  <si>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</si>
  <si>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</si>
  <si>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</si>
  <si>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</si>
  <si>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</si>
  <si>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</si>
  <si>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</si>
  <si>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</si>
  <si>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</si>
  <si>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</si>
  <si>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</si>
  <si>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</si>
  <si>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</si>
  <si>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</si>
  <si>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</si>
  <si>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</si>
  <si>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</si>
  <si>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</si>
  <si>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</si>
  <si>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</si>
  <si>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</si>
  <si>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</si>
  <si>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</si>
  <si>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</si>
  <si>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</si>
  <si>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</si>
  <si>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</si>
  <si>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</si>
  <si>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</si>
  <si>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</si>
  <si>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</si>
  <si>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</si>
  <si>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</si>
  <si>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</si>
  <si>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</si>
  <si>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</si>
  <si>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</si>
  <si>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</si>
  <si>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</si>
  <si>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</si>
  <si>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</si>
  <si>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</si>
  <si>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</si>
  <si>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</si>
  <si>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</si>
  <si>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</si>
  <si>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</si>
  <si>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</si>
  <si>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</si>
  <si>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</si>
  <si>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</si>
  <si>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</si>
  <si>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</si>
  <si>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</si>
  <si>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</si>
  <si>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</si>
  <si>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</si>
  <si>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</si>
  <si>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</si>
  <si>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</si>
  <si>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</si>
  <si>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</si>
  <si>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</si>
  <si>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</si>
  <si>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</si>
  <si>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</si>
  <si>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</si>
  <si>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</si>
  <si>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</si>
  <si>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</si>
  <si>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</si>
  <si>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</si>
  <si>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</si>
  <si>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</si>
  <si>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</si>
  <si>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</si>
  <si>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</si>
  <si>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</si>
  <si>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</si>
  <si>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</si>
  <si>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</si>
  <si>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</si>
  <si>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</si>
  <si>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</si>
  <si>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</si>
  <si>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</si>
  <si>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</si>
  <si>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</si>
  <si>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</si>
  <si>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</si>
  <si>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</si>
  <si>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</si>
  <si>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</si>
  <si>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</si>
  <si>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</si>
  <si>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</si>
  <si>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</si>
  <si>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</si>
  <si>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</si>
  <si>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</si>
  <si>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</si>
  <si>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</si>
  <si>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</si>
  <si>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</si>
  <si>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</si>
  <si>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</si>
  <si>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</si>
  <si>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</si>
  <si>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</si>
  <si>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</si>
  <si>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</si>
  <si>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</si>
  <si>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</si>
  <si>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</si>
  <si>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</si>
  <si>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</si>
  <si>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</si>
  <si>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</si>
  <si>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</si>
  <si>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</si>
  <si>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</si>
  <si>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</si>
  <si>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</si>
  <si>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</si>
  <si>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</si>
  <si>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</si>
  <si>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</si>
  <si>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</si>
  <si>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</si>
  <si>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</si>
  <si>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</si>
  <si>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</si>
  <si>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</si>
  <si>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</si>
  <si>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</si>
  <si>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</si>
  <si>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</si>
  <si>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</si>
  <si>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</si>
  <si>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</si>
  <si>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</si>
  <si>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</si>
  <si>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</si>
  <si>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</si>
  <si>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</si>
  <si>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</si>
  <si>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</si>
  <si>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</si>
  <si>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</si>
  <si>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</si>
  <si>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</si>
  <si>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</si>
  <si>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</si>
  <si>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</si>
  <si>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</si>
  <si>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</si>
  <si>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</si>
  <si>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</si>
  <si>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</si>
  <si>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</si>
  <si>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</si>
  <si>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</si>
  <si>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</si>
  <si>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</si>
  <si>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</si>
  <si>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</si>
  <si>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</si>
  <si>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</si>
  <si>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</si>
  <si>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</si>
  <si>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</si>
  <si>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</si>
  <si>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</si>
  <si>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</si>
  <si>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</si>
  <si>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</si>
  <si>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</si>
  <si>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</si>
  <si>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</si>
  <si>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</si>
  <si>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</si>
  <si>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</si>
  <si>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</si>
  <si>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</si>
  <si>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</si>
  <si>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</si>
  <si>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</si>
  <si>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</si>
  <si>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</si>
  <si>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</si>
  <si>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</si>
  <si>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</si>
  <si>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</si>
  <si>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</si>
  <si>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</si>
  <si>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</si>
  <si>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</si>
  <si>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</si>
  <si>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</si>
  <si>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</si>
  <si>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</si>
  <si>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</si>
  <si>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</si>
  <si>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</si>
  <si>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</si>
  <si>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</si>
  <si>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</si>
  <si>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</si>
  <si>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</si>
  <si>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</si>
  <si>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</si>
  <si>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</si>
  <si>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</si>
  <si>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</si>
  <si>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</si>
  <si>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</si>
  <si>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</si>
  <si>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</si>
  <si>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</si>
  <si>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</si>
  <si>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</si>
  <si>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</si>
  <si>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</si>
  <si>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</si>
  <si>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</si>
  <si>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</si>
  <si>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</si>
  <si>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</si>
  <si>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</si>
  <si>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</si>
  <si>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</si>
  <si>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</si>
  <si>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</si>
  <si>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</si>
  <si>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</si>
  <si>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</si>
  <si>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</si>
  <si>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</si>
  <si>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</si>
  <si>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</si>
  <si>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</si>
  <si>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</si>
  <si>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</si>
  <si>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</si>
  <si>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</si>
  <si>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</si>
  <si>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</si>
  <si>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</si>
  <si>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</si>
  <si>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</si>
  <si>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</si>
  <si>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</si>
  <si>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</si>
  <si>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</si>
  <si>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</si>
  <si>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</si>
  <si>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</si>
  <si>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</si>
  <si>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</si>
  <si>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</si>
  <si>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</si>
  <si>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</si>
  <si>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</si>
  <si>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</si>
  <si>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</si>
  <si>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</si>
  <si>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</si>
  <si>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</si>
  <si>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</si>
  <si>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</si>
  <si>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</si>
  <si>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</si>
  <si>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</si>
  <si>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</si>
  <si>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</si>
  <si>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</si>
  <si>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</si>
  <si>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</si>
  <si>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</si>
  <si>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</si>
  <si>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</si>
  <si>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</si>
  <si>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</si>
  <si>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</si>
  <si>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</si>
  <si>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</si>
  <si>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</si>
  <si>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</si>
  <si>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</si>
  <si>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</si>
  <si>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</si>
  <si>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</si>
  <si>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</si>
  <si>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</si>
  <si>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</si>
  <si>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</si>
  <si>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</si>
  <si>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</si>
  <si>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</si>
  <si>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</si>
  <si>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</si>
  <si>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</si>
  <si>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</si>
  <si>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</si>
  <si>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</si>
  <si>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</si>
  <si>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</si>
  <si>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</si>
  <si>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</si>
  <si>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</si>
  <si>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</si>
  <si>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</si>
  <si>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</si>
  <si>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</si>
  <si>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</si>
  <si>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</si>
  <si>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</si>
  <si>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</si>
  <si>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</si>
  <si>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</si>
  <si>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</si>
  <si>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</si>
  <si>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</si>
  <si>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</si>
  <si>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</si>
  <si>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</si>
  <si>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</si>
  <si>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</si>
  <si>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</si>
  <si>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</si>
  <si>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</si>
  <si>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</si>
  <si>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</si>
  <si>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</si>
  <si>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</si>
  <si>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</si>
  <si>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</si>
  <si>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</si>
  <si>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</si>
  <si>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</si>
  <si>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</si>
  <si>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</si>
  <si>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</si>
  <si>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</si>
  <si>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</si>
  <si>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</si>
  <si>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</si>
  <si>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</si>
  <si>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</si>
  <si>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</si>
  <si>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</si>
  <si>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</si>
  <si>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</si>
  <si>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</si>
  <si>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</si>
  <si>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</si>
  <si>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</si>
  <si>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</si>
  <si>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</si>
  <si>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</si>
  <si>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</si>
  <si>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</si>
  <si>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</si>
  <si>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</si>
  <si>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</si>
  <si>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</si>
  <si>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</si>
  <si>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</si>
  <si>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</si>
  <si>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</si>
  <si>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</si>
  <si>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</si>
  <si>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</si>
  <si>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</si>
  <si>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</si>
  <si>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</si>
  <si>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</si>
  <si>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</si>
  <si>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</si>
  <si>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</si>
  <si>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</si>
  <si>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</si>
  <si>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</si>
  <si>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</si>
  <si>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</si>
  <si>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</si>
  <si>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</si>
  <si>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</si>
  <si>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</si>
  <si>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</si>
  <si>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</si>
  <si>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</si>
  <si>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</si>
  <si>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</si>
  <si>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</si>
  <si>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</si>
  <si>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</si>
  <si>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</si>
  <si>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</si>
  <si>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</si>
  <si>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</si>
  <si>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</si>
  <si>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</si>
  <si>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</si>
  <si>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</si>
  <si>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</si>
  <si>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</si>
  <si>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</si>
  <si>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</si>
  <si>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</si>
  <si>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</si>
  <si>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</si>
  <si>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</si>
  <si>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</si>
  <si>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</si>
  <si>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</si>
  <si>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</si>
  <si>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</si>
  <si>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</si>
  <si>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</si>
  <si>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</si>
  <si>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</si>
  <si>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</si>
  <si>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</si>
  <si>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</si>
  <si>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</si>
  <si>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</si>
  <si>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</si>
  <si>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</si>
  <si>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</si>
  <si>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</si>
  <si>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</si>
  <si>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</si>
  <si>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</si>
  <si>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</si>
  <si>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</si>
  <si>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</si>
  <si>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</si>
  <si>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</si>
  <si>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</si>
  <si>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</si>
  <si>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</si>
  <si>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</si>
  <si>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</si>
  <si>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</si>
  <si>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</si>
  <si>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</si>
  <si>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</si>
  <si>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</si>
  <si>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</si>
  <si>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</si>
  <si>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</si>
  <si>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</si>
  <si>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</si>
  <si>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</si>
  <si>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</si>
  <si>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</si>
  <si>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</si>
  <si>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</si>
  <si>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</si>
  <si>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</si>
  <si>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</si>
  <si>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</si>
  <si>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</si>
  <si>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</si>
  <si>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</si>
  <si>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</si>
  <si>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</si>
  <si>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</si>
  <si>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</si>
  <si>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</si>
  <si>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</si>
  <si>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</si>
  <si>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</si>
  <si>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</si>
  <si>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</si>
  <si>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</si>
  <si>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</si>
  <si>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</si>
  <si>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</si>
  <si>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</si>
  <si>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</si>
  <si>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</si>
  <si>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</si>
  <si>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</si>
  <si>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</si>
  <si>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</si>
  <si>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</si>
  <si>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</si>
  <si>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</si>
  <si>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</si>
  <si>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</si>
  <si>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</si>
  <si>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</si>
  <si>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</si>
  <si>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</si>
  <si>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</si>
  <si>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</si>
  <si>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</si>
  <si>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</si>
  <si>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</si>
  <si>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</si>
  <si>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</si>
  <si>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</si>
  <si>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</si>
  <si>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</si>
  <si>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</si>
  <si>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</si>
  <si>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</si>
  <si>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</si>
  <si>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</si>
  <si>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</si>
  <si>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</si>
  <si>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</si>
  <si>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</si>
  <si>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</si>
  <si>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</si>
  <si>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</si>
  <si>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</si>
  <si>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</si>
  <si>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</si>
  <si>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</si>
  <si>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</si>
  <si>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</si>
  <si>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</si>
  <si>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</si>
  <si>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</si>
  <si>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</si>
  <si>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</si>
  <si>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</si>
  <si>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</si>
  <si>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</si>
  <si>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</si>
  <si>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</si>
  <si>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</si>
  <si>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</si>
  <si>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</si>
  <si>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</si>
  <si>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</si>
  <si>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</si>
  <si>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</si>
  <si>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</si>
  <si>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</si>
  <si>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</si>
  <si>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</si>
  <si>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</si>
  <si>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</si>
  <si>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</si>
  <si>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</si>
  <si>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</si>
  <si>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</si>
  <si>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</si>
  <si>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</si>
  <si>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</si>
  <si>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</si>
  <si>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</si>
  <si>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</si>
  <si>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</si>
  <si>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</si>
  <si>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</si>
  <si>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</si>
  <si>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</si>
  <si>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</si>
  <si>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</si>
  <si>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</si>
  <si>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</si>
  <si>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</si>
  <si>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</si>
  <si>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</si>
  <si>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</si>
  <si>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</si>
  <si>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</si>
  <si>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</si>
  <si>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</si>
  <si>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</si>
  <si>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</si>
  <si>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</si>
  <si>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</si>
  <si>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</si>
  <si>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</si>
  <si>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</si>
  <si>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</si>
  <si>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</si>
  <si>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</si>
  <si>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</si>
  <si>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</si>
  <si>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</si>
  <si>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</si>
  <si>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</si>
  <si>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</si>
  <si>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</si>
  <si>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</si>
  <si>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</si>
  <si>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</si>
  <si>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</si>
  <si>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</si>
  <si>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</si>
  <si>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</si>
  <si>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</si>
  <si>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</si>
  <si>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</si>
  <si>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</si>
  <si>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</si>
  <si>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</si>
  <si>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</si>
  <si>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</si>
  <si>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</si>
  <si>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</si>
  <si>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</si>
  <si>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</si>
  <si>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</si>
  <si>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</si>
  <si>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</si>
  <si>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</si>
  <si>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</si>
  <si>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</si>
  <si>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</si>
  <si>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</si>
  <si>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</si>
  <si>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</si>
  <si>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</si>
  <si>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</si>
  <si>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</si>
  <si>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</si>
  <si>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</si>
  <si>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</si>
  <si>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</si>
  <si>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</si>
  <si>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</si>
  <si>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</si>
  <si>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</si>
  <si>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</si>
  <si>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</si>
  <si>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</si>
  <si>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</si>
  <si>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</si>
  <si>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</si>
  <si>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</si>
  <si>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</si>
  <si>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</si>
  <si>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</si>
  <si>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</si>
  <si>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</si>
  <si>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</si>
  <si>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</si>
  <si>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</si>
  <si>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</si>
  <si>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</si>
  <si>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</si>
  <si>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</si>
  <si>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</si>
  <si>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</si>
  <si>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</si>
  <si>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</si>
  <si>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</si>
  <si>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</si>
  <si>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</si>
  <si>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</si>
  <si>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</si>
  <si>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</si>
  <si>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</si>
  <si>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</si>
  <si>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</si>
  <si>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</si>
  <si>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</si>
  <si>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</si>
  <si>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</si>
  <si>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</si>
  <si>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</si>
  <si>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</si>
  <si>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</si>
  <si>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</si>
  <si>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</si>
  <si>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</si>
  <si>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</si>
  <si>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</si>
  <si>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</si>
  <si>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</si>
  <si>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</si>
  <si>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</si>
  <si>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</si>
  <si>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</si>
  <si>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</si>
  <si>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</si>
  <si>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</si>
  <si>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</si>
  <si>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</si>
  <si>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</si>
  <si>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</si>
  <si>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</si>
  <si>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</si>
  <si>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</si>
  <si>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</si>
  <si>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</si>
  <si>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</si>
  <si>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</si>
  <si>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</si>
  <si>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</si>
  <si>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</si>
  <si>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</si>
  <si>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</si>
  <si>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</si>
  <si>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</si>
  <si>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</si>
  <si>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</si>
  <si>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</si>
  <si>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</si>
  <si>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</si>
  <si>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</si>
  <si>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</si>
  <si>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</si>
  <si>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</si>
  <si>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</si>
  <si>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</si>
  <si>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</si>
  <si>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</si>
  <si>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</si>
  <si>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</si>
  <si>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</si>
  <si>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</si>
  <si>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</si>
  <si>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</si>
  <si>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</si>
  <si>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</si>
  <si>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</si>
  <si>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</si>
  <si>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</si>
  <si>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</si>
  <si>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</si>
  <si>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</si>
  <si>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</si>
  <si>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</si>
  <si>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</si>
  <si>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</si>
  <si>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</si>
  <si>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</si>
  <si>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</si>
  <si>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</si>
  <si>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</si>
  <si>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</si>
  <si>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</si>
  <si>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</si>
  <si>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</si>
  <si>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</si>
  <si>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</si>
  <si>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</si>
  <si>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</si>
  <si>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</si>
  <si>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</si>
  <si>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</si>
  <si>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</si>
  <si>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</si>
  <si>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</si>
  <si>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</si>
  <si>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</si>
  <si>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</si>
  <si>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</si>
  <si>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</si>
  <si>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</si>
  <si>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</si>
  <si>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</si>
  <si>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</si>
  <si>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</si>
  <si>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</si>
  <si>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</si>
  <si>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</si>
  <si>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</si>
  <si>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</si>
  <si>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</si>
  <si>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</si>
  <si>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</si>
  <si>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</si>
  <si>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</si>
  <si>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</si>
  <si>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</si>
  <si>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</si>
  <si>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</si>
  <si>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</si>
  <si>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</si>
  <si>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</si>
  <si>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</si>
  <si>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</si>
  <si>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</si>
  <si>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</si>
  <si>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</si>
  <si>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</si>
  <si>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</si>
  <si>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</si>
  <si>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</si>
  <si>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</si>
  <si>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</si>
  <si>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</si>
  <si>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</si>
  <si>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</si>
  <si>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</si>
  <si>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</si>
  <si>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</si>
  <si>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</si>
  <si>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</si>
  <si>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</si>
  <si>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</si>
  <si>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</si>
  <si>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</si>
  <si>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</si>
  <si>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</si>
  <si>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</si>
  <si>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</si>
  <si>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</si>
  <si>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</si>
  <si>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</si>
  <si>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</si>
  <si>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</si>
  <si>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</si>
  <si>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</si>
  <si>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</si>
  <si>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</si>
  <si>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</si>
  <si>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</si>
  <si>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</si>
  <si>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</si>
  <si>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</si>
  <si>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</si>
  <si>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</si>
  <si>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</si>
  <si>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</si>
  <si>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</si>
  <si>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</si>
  <si>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</si>
  <si>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</si>
  <si>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</si>
  <si>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</si>
  <si>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</si>
  <si>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</si>
  <si>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</si>
  <si>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</si>
  <si>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</si>
  <si>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</si>
  <si>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</si>
  <si>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</si>
  <si>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</si>
  <si>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</si>
  <si>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</si>
  <si>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</si>
  <si>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</si>
  <si>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</si>
  <si>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</si>
  <si>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</si>
  <si>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</si>
  <si>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</si>
  <si>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</si>
  <si>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</si>
  <si>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</si>
  <si>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</si>
  <si>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</si>
  <si>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</si>
  <si>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</si>
  <si>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</si>
  <si>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</si>
  <si>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</si>
  <si>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</si>
  <si>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</si>
  <si>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</si>
  <si>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</si>
  <si>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</si>
  <si>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</si>
  <si>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</si>
  <si>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</si>
  <si>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</si>
  <si>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</si>
  <si>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</si>
  <si>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</si>
  <si>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</si>
  <si>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</si>
  <si>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</si>
  <si>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</si>
  <si>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</si>
  <si>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</si>
  <si>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</si>
  <si>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</si>
  <si>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</si>
  <si>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</si>
  <si>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</si>
  <si>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</si>
  <si>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</si>
  <si>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</si>
  <si>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</si>
  <si>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</si>
  <si>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</si>
  <si>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</si>
  <si>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</si>
  <si>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</si>
  <si>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</si>
  <si>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</si>
  <si>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</si>
  <si>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</si>
  <si>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</si>
  <si>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</si>
  <si>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</si>
  <si>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</si>
  <si>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</si>
  <si>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</si>
  <si>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</si>
  <si>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</si>
  <si>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</si>
  <si>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</si>
  <si>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</si>
  <si>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</si>
  <si>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</si>
  <si>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</si>
  <si>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</si>
  <si>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</si>
  <si>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</si>
  <si>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</si>
  <si>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</si>
  <si>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</si>
  <si>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</si>
  <si>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</si>
  <si>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</si>
  <si>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</si>
  <si>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</si>
  <si>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</si>
  <si>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</si>
  <si>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</si>
  <si>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</si>
  <si>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</si>
  <si>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</si>
  <si>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</si>
  <si>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</si>
  <si>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</si>
  <si>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</si>
  <si>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</si>
  <si>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</si>
  <si>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</si>
  <si>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</si>
  <si>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</si>
  <si>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</si>
  <si>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</si>
  <si>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</si>
  <si>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</si>
  <si>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</si>
  <si>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</si>
  <si>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</si>
  <si>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</si>
  <si>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</si>
  <si>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</si>
  <si>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</si>
  <si>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</si>
  <si>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</si>
  <si>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</si>
  <si>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</si>
  <si>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</si>
  <si>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</si>
  <si>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</si>
  <si>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</si>
  <si>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</si>
  <si>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</si>
  <si>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</si>
  <si>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</si>
  <si>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</si>
  <si>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</si>
  <si>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</si>
  <si>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</si>
  <si>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</si>
  <si>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</si>
  <si>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</si>
  <si>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</si>
  <si>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</si>
  <si>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</si>
  <si>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</si>
  <si>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</si>
  <si>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</si>
  <si>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</si>
  <si>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</si>
  <si>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</si>
  <si>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</si>
  <si>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</si>
  <si>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</si>
  <si>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</si>
  <si>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</si>
  <si>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</si>
  <si>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</si>
  <si>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</si>
  <si>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</si>
  <si>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</si>
  <si>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</si>
  <si>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</si>
  <si>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</si>
  <si>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</si>
  <si>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</si>
  <si>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</si>
  <si>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</si>
  <si>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</si>
  <si>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</si>
  <si>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</si>
  <si>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</si>
  <si>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</si>
  <si>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</si>
  <si>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</si>
  <si>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</si>
  <si>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</si>
  <si>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</si>
  <si>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</si>
  <si>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</si>
  <si>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</si>
  <si>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</si>
  <si>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</si>
  <si>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</si>
  <si>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</si>
  <si>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</si>
  <si>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</si>
  <si>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</si>
  <si>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</si>
  <si>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</si>
  <si>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</si>
  <si>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</si>
  <si>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</si>
  <si>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</si>
  <si>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</si>
  <si>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</si>
  <si>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</si>
  <si>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</si>
  <si>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</si>
  <si>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</si>
  <si>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</si>
  <si>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</si>
  <si>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</si>
  <si>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</si>
  <si>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</si>
  <si>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</si>
  <si>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</si>
  <si>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</si>
  <si>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</si>
  <si>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</si>
  <si>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</si>
  <si>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</si>
  <si>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</si>
  <si>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</si>
  <si>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</si>
  <si>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</si>
  <si>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</si>
  <si>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</si>
  <si>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</si>
  <si>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</si>
  <si>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</si>
  <si>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</si>
  <si>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</si>
  <si>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</si>
  <si>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</si>
  <si>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</si>
  <si>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</si>
  <si>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</si>
  <si>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</si>
  <si>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</si>
  <si>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</si>
  <si>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</si>
  <si>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</si>
  <si>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</si>
  <si>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</si>
  <si>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</si>
  <si>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</si>
  <si>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</si>
  <si>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</si>
  <si>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</si>
  <si>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</si>
  <si>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</si>
  <si>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</si>
  <si>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</si>
  <si>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</si>
  <si>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</si>
  <si>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</si>
  <si>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</si>
  <si>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</si>
  <si>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</si>
  <si>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</si>
  <si>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</si>
  <si>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</si>
  <si>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</si>
  <si>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</si>
  <si>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</si>
  <si>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</si>
  <si>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</si>
  <si>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</si>
  <si>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</si>
  <si>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</si>
  <si>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</si>
  <si>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</si>
  <si>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</si>
  <si>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</si>
  <si>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</si>
  <si>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</si>
  <si>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</si>
  <si>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</si>
  <si>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</si>
  <si>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</si>
  <si>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</si>
  <si>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</si>
  <si>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</si>
  <si>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</si>
  <si>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</si>
  <si>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</si>
  <si>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</si>
  <si>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</si>
  <si>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</si>
  <si>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</si>
  <si>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</si>
  <si>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</si>
  <si>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</si>
  <si>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</si>
  <si>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</si>
  <si>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</si>
  <si>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</si>
  <si>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</si>
  <si>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</si>
  <si>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</si>
  <si>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</si>
  <si>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</si>
  <si>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</si>
  <si>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</si>
  <si>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</si>
  <si>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</si>
  <si>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</si>
  <si>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</si>
  <si>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</si>
  <si>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</si>
  <si>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</si>
  <si>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</si>
  <si>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</si>
  <si>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</si>
  <si>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</si>
  <si>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</si>
  <si>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</si>
  <si>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</si>
  <si>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</si>
  <si>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</si>
  <si>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</si>
  <si>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</si>
  <si>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</si>
  <si>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</si>
  <si>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</si>
  <si>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</si>
  <si>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</si>
  <si>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</si>
  <si>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</si>
  <si>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</si>
  <si>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</si>
  <si>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</si>
  <si>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</si>
  <si>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</si>
  <si>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</si>
  <si>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</si>
  <si>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</si>
  <si>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</si>
  <si>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</si>
  <si>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</si>
  <si>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</si>
  <si>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</si>
  <si>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</si>
  <si>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</si>
  <si>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</si>
  <si>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</si>
  <si>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</si>
  <si>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</si>
  <si>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</si>
  <si>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</si>
  <si>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</si>
  <si>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</si>
  <si>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</si>
  <si>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</si>
  <si>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</si>
  <si>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</si>
  <si>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</si>
  <si>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</si>
  <si>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</si>
  <si>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</si>
  <si>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</si>
  <si>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</si>
  <si>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</si>
  <si>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</si>
  <si>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</si>
  <si>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</si>
  <si>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</si>
  <si>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</si>
  <si>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</si>
  <si>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</si>
  <si>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</si>
  <si>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</si>
  <si>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</si>
  <si>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</si>
  <si>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</si>
  <si>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</si>
  <si>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</si>
  <si>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</si>
  <si>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</si>
  <si>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</si>
  <si>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</si>
  <si>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</si>
  <si>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</si>
  <si>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</si>
  <si>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</si>
  <si>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</si>
  <si>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</si>
  <si>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</si>
  <si>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</si>
  <si>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</si>
  <si>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</si>
  <si>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</si>
  <si>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</si>
  <si>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</si>
  <si>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</si>
  <si>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</si>
  <si>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</si>
  <si>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</si>
  <si>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</si>
  <si>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</si>
  <si>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</si>
  <si>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</si>
  <si>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</si>
  <si>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</si>
  <si>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</si>
  <si>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</si>
  <si>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</si>
  <si>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</si>
  <si>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</si>
  <si>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</si>
  <si>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</si>
  <si>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</si>
  <si>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</si>
  <si>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</si>
  <si>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</si>
  <si>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</si>
  <si>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</si>
  <si>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</si>
  <si>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</si>
  <si>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</si>
  <si>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</si>
  <si>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</si>
  <si>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</si>
  <si>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</si>
  <si>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</si>
  <si>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</si>
  <si>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</si>
  <si>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</si>
  <si>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</si>
  <si>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</si>
  <si>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</si>
  <si>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</si>
  <si>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</si>
  <si>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</si>
  <si>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</si>
  <si>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</si>
  <si>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</si>
  <si>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</si>
  <si>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</si>
  <si>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</si>
  <si>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</si>
  <si>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</si>
  <si>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</si>
  <si>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</si>
  <si>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</si>
  <si>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</si>
  <si>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</si>
  <si>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</si>
  <si>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</si>
  <si>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</si>
  <si>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</si>
  <si>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</si>
  <si>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</si>
  <si>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</si>
  <si>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</si>
  <si>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</si>
  <si>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</si>
  <si>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</si>
  <si>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</si>
  <si>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</si>
  <si>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</si>
  <si>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</si>
  <si>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</si>
  <si>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</si>
  <si>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</si>
  <si>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</si>
  <si>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</si>
  <si>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</si>
  <si>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</si>
  <si>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</si>
  <si>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</si>
  <si>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</si>
  <si>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</si>
  <si>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</si>
  <si>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</si>
  <si>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</si>
  <si>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</si>
  <si>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</si>
  <si>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</si>
  <si>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</si>
  <si>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</si>
  <si>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</si>
  <si>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</si>
  <si>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</si>
  <si>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</si>
  <si>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</si>
  <si>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</si>
  <si>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</si>
  <si>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</si>
  <si>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</si>
  <si>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</si>
  <si>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</si>
  <si>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</si>
  <si>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</si>
  <si>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</si>
  <si>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</si>
  <si>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</si>
  <si>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</si>
  <si>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</si>
  <si>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</si>
  <si>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</si>
  <si>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</si>
  <si>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</si>
  <si>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</si>
  <si>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</si>
  <si>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</si>
  <si>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</si>
  <si>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</si>
  <si>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</si>
  <si>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</si>
  <si>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</si>
  <si>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</si>
  <si>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</si>
  <si>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</si>
  <si>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</si>
  <si>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</si>
  <si>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</si>
  <si>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</si>
  <si>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</si>
  <si>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</si>
  <si>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</si>
  <si>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</si>
  <si>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</si>
  <si>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</si>
  <si>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</si>
  <si>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</si>
  <si>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</si>
  <si>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</si>
  <si>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</si>
  <si>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</si>
  <si>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</si>
  <si>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</si>
  <si>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</si>
  <si>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</si>
  <si>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</si>
  <si>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</si>
  <si>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</si>
  <si>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</si>
  <si>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</si>
  <si>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</si>
  <si>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</si>
  <si>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</si>
  <si>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</si>
  <si>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</si>
  <si>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</si>
  <si>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</si>
  <si>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</si>
  <si>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</si>
  <si>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</si>
  <si>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</si>
  <si>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</si>
  <si>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</si>
  <si>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</si>
  <si>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</si>
  <si>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</si>
  <si>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</si>
  <si>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</si>
  <si>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</si>
  <si>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</si>
  <si>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</si>
  <si>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</si>
  <si>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</si>
  <si>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</si>
  <si>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</si>
  <si>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</si>
  <si>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</si>
  <si>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</si>
  <si>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</si>
  <si>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</si>
  <si>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</si>
  <si>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</si>
  <si>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</si>
  <si>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</si>
  <si>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</si>
  <si>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</si>
  <si>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</si>
  <si>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</si>
  <si>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</si>
  <si>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</si>
  <si>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</si>
  <si>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</si>
  <si>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</si>
  <si>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</si>
  <si>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</si>
  <si>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</si>
  <si>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</si>
  <si>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</si>
  <si>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</si>
  <si>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</si>
  <si>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</si>
  <si>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</si>
  <si>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</si>
  <si>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</si>
  <si>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</si>
  <si>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</si>
  <si>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</si>
  <si>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</si>
  <si>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</si>
  <si>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</si>
  <si>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</si>
  <si>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</si>
  <si>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</si>
  <si>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</si>
  <si>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</si>
  <si>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</si>
  <si>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</si>
  <si>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</si>
  <si>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</si>
  <si>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</si>
  <si>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</si>
  <si>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</si>
  <si>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</si>
  <si>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</si>
  <si>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</si>
  <si>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</si>
  <si>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</si>
  <si>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</si>
  <si>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</si>
  <si>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</si>
  <si>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</si>
  <si>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</si>
  <si>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</si>
  <si>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</si>
  <si>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</si>
  <si>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</si>
  <si>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</si>
  <si>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</si>
  <si>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</si>
  <si>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</si>
  <si>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</si>
  <si>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</si>
  <si>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</si>
  <si>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</si>
  <si>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</si>
  <si>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</si>
  <si>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</si>
  <si>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</si>
  <si>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</si>
  <si>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</si>
  <si>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</si>
  <si>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</si>
  <si>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</si>
  <si>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</si>
  <si>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</si>
  <si>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</si>
  <si>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</si>
  <si>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</si>
  <si>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</si>
  <si>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</si>
  <si>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</si>
  <si>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</si>
  <si>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</si>
  <si>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</si>
  <si>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</si>
  <si>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</si>
  <si>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</si>
  <si>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</si>
  <si>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</si>
  <si>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</si>
  <si>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</si>
  <si>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</si>
  <si>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</si>
  <si>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</si>
  <si>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</si>
  <si>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</si>
  <si>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</si>
  <si>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</si>
  <si>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</si>
  <si>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</si>
  <si>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</si>
  <si>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</si>
  <si>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</si>
  <si>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</si>
  <si>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</si>
  <si>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</si>
  <si>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</si>
  <si>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</si>
  <si>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</si>
  <si>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</si>
  <si>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</si>
  <si>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</si>
  <si>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</si>
  <si>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</si>
  <si>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</si>
  <si>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</si>
  <si>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</si>
  <si>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</si>
  <si>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</si>
  <si>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</si>
  <si>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</si>
  <si>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</si>
  <si>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</si>
  <si>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</si>
  <si>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</si>
  <si>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</si>
  <si>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</si>
  <si>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</si>
  <si>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</si>
  <si>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</si>
  <si>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</si>
  <si>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</si>
  <si>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</si>
  <si>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</si>
  <si>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</si>
  <si>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</si>
  <si>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</si>
  <si>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</si>
  <si>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</si>
  <si>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</si>
  <si>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</si>
  <si>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</si>
  <si>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</si>
  <si>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</si>
  <si>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</si>
  <si>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</si>
  <si>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</si>
  <si>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</si>
  <si>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</si>
  <si>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</si>
  <si>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</si>
  <si>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</si>
  <si>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</si>
  <si>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</si>
  <si>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</si>
  <si>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</si>
  <si>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</si>
  <si>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</si>
  <si>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</si>
  <si>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</si>
  <si>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</si>
  <si>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</si>
  <si>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</si>
  <si>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</si>
  <si>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</si>
  <si>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</si>
  <si>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</si>
  <si>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</si>
  <si>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</si>
  <si>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</si>
  <si>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</si>
  <si>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</si>
  <si>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</si>
  <si>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</si>
  <si>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</si>
  <si>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</si>
  <si>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</si>
  <si>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</si>
  <si>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</si>
  <si>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</si>
  <si>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</si>
  <si>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</si>
  <si>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</si>
  <si>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</si>
  <si>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</si>
  <si>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</si>
  <si>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</si>
  <si>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</si>
  <si>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</si>
  <si>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</si>
  <si>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</si>
  <si>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</si>
  <si>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</si>
  <si>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</si>
  <si>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</si>
  <si>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</si>
  <si>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</si>
  <si>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</si>
  <si>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</si>
  <si>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</si>
  <si>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</si>
  <si>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</si>
  <si>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</si>
  <si>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</si>
  <si>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</si>
  <si>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</si>
  <si>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</si>
  <si>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</si>
  <si>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</si>
  <si>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</si>
  <si>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</si>
  <si>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</si>
  <si>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</si>
  <si>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</si>
  <si>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</si>
  <si>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</si>
  <si>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</si>
  <si>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</si>
  <si>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</si>
  <si>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</si>
  <si>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</si>
  <si>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</si>
  <si>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</si>
  <si>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</si>
  <si>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</si>
  <si>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</si>
  <si>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</si>
  <si>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</si>
  <si>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</si>
  <si>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</si>
  <si>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</si>
  <si>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</si>
  <si>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</si>
  <si>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</si>
  <si>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</si>
  <si>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</si>
  <si>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</si>
  <si>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</si>
  <si>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</si>
  <si>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</si>
  <si>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</si>
  <si>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</si>
  <si>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</si>
  <si>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</si>
  <si>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</si>
  <si>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</si>
  <si>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</si>
  <si>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</si>
  <si>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</si>
  <si>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</si>
  <si>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</si>
  <si>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</si>
  <si>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</si>
  <si>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</si>
  <si>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</si>
  <si>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</si>
  <si>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</si>
  <si>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</si>
  <si>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</si>
  <si>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</si>
  <si>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</si>
  <si>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</si>
  <si>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</si>
  <si>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</si>
  <si>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</si>
  <si>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</si>
  <si>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</si>
  <si>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</si>
  <si>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</si>
  <si>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</si>
  <si>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</si>
  <si>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</si>
  <si>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</si>
  <si>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</si>
  <si>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</si>
  <si>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</si>
  <si>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</si>
  <si>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</si>
  <si>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</si>
  <si>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</si>
  <si>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</si>
  <si>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</si>
  <si>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</si>
  <si>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</si>
  <si>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</si>
  <si>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</si>
  <si>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</si>
  <si>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</si>
  <si>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</si>
  <si>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</si>
  <si>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</si>
  <si>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</si>
  <si>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</si>
  <si>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</si>
  <si>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</si>
  <si>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</si>
  <si>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</si>
  <si>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</si>
  <si>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</si>
  <si>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</si>
  <si>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</si>
  <si>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</si>
  <si>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</si>
  <si>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</si>
  <si>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</si>
  <si>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</si>
  <si>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</si>
  <si>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</si>
  <si>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</si>
  <si>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</si>
  <si>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</si>
  <si>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</si>
  <si>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</si>
  <si>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</si>
  <si>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</si>
  <si>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</si>
  <si>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</si>
  <si>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</si>
  <si>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</si>
  <si>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</si>
  <si>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</si>
  <si>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</si>
  <si>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</si>
  <si>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</si>
  <si>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</si>
  <si>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</si>
  <si>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</si>
  <si>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</si>
  <si>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</si>
  <si>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</si>
  <si>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</si>
  <si>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</si>
  <si>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</si>
  <si>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</si>
  <si>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</si>
  <si>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</si>
  <si>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</si>
  <si>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</si>
  <si>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</si>
  <si>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</si>
  <si>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</si>
  <si>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</si>
  <si>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</si>
  <si>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</si>
  <si>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</si>
  <si>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</si>
  <si>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</si>
  <si>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</si>
  <si>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</si>
  <si>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</si>
  <si>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</si>
  <si>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</si>
  <si>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</si>
  <si>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</si>
  <si>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</si>
  <si>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</si>
  <si>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</si>
  <si>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</si>
  <si>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</si>
  <si>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</si>
  <si>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</si>
  <si>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</si>
  <si>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</si>
  <si>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</si>
  <si>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</si>
  <si>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</si>
  <si>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</si>
  <si>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</si>
  <si>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</si>
  <si>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</si>
  <si>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</si>
  <si>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</si>
  <si>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</si>
  <si>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</si>
  <si>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</si>
  <si>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</si>
  <si>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</si>
  <si>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</si>
  <si>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</si>
  <si>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</si>
  <si>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</si>
  <si>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</si>
  <si>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</si>
  <si>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</si>
  <si>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</si>
  <si>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</si>
  <si>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</si>
  <si>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</si>
  <si>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</si>
  <si>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</si>
  <si>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</si>
  <si>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</si>
  <si>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</si>
  <si>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</si>
  <si>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</si>
  <si>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</si>
  <si>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</si>
  <si>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</si>
  <si>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</si>
  <si>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</si>
  <si>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</si>
  <si>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</si>
  <si>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</si>
  <si>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</si>
  <si>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</si>
  <si>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</si>
  <si>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</si>
  <si>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</si>
  <si>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</si>
  <si>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</si>
  <si>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</si>
  <si>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</si>
  <si>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</si>
  <si>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</si>
  <si>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</si>
  <si>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</si>
  <si>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</si>
  <si>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</si>
  <si>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</si>
  <si>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</si>
  <si>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</si>
  <si>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</si>
  <si>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</si>
  <si>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</si>
  <si>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</si>
  <si>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</si>
  <si>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</si>
  <si>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</si>
  <si>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</si>
  <si>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</si>
  <si>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</si>
  <si>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</si>
  <si>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</si>
  <si>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</si>
  <si>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</si>
  <si>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</si>
  <si>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</si>
  <si>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</si>
  <si>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</si>
  <si>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</si>
  <si>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</si>
  <si>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</si>
  <si>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</si>
  <si>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</si>
  <si>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</si>
  <si>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</si>
  <si>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</si>
  <si>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</si>
  <si>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</si>
  <si>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</si>
  <si>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</si>
  <si>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</si>
  <si>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</si>
  <si>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</si>
  <si>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</si>
  <si>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</si>
  <si>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</si>
  <si>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</si>
  <si>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</si>
  <si>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</si>
  <si>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</si>
  <si>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</si>
  <si>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</si>
  <si>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</si>
  <si>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</si>
  <si>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</si>
  <si>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</si>
  <si>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</si>
  <si>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</si>
  <si>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</si>
  <si>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</si>
  <si>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</si>
  <si>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</si>
  <si>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</si>
  <si>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</si>
  <si>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</si>
  <si>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</si>
  <si>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</si>
  <si>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</si>
  <si>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</si>
  <si>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</si>
  <si>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</si>
  <si>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</si>
  <si>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</si>
  <si>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</si>
  <si>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</si>
  <si>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</si>
  <si>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</si>
  <si>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</si>
  <si>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</si>
  <si>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</si>
  <si>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</si>
  <si>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</si>
  <si>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</si>
  <si>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</si>
  <si>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</si>
  <si>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</si>
  <si>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</si>
  <si>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</si>
  <si>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</si>
  <si>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</si>
  <si>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</si>
  <si>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</si>
  <si>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</si>
  <si>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</si>
  <si>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</si>
  <si>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</si>
  <si>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</si>
  <si>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</si>
  <si>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</si>
  <si>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</si>
  <si>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</si>
  <si>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</si>
  <si>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</si>
  <si>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</si>
  <si>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</si>
  <si>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</si>
  <si>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</si>
  <si>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</si>
  <si>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</si>
  <si>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</si>
  <si>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</si>
  <si>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</si>
  <si>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</si>
  <si>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</si>
  <si>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</si>
  <si>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</si>
  <si>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</si>
  <si>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</si>
  <si>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</si>
  <si>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</si>
  <si>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</si>
  <si>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</si>
  <si>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</si>
  <si>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</si>
  <si>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</si>
  <si>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</si>
  <si>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</si>
  <si>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</si>
  <si>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</si>
  <si>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</si>
  <si>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</si>
  <si>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</si>
  <si>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</si>
  <si>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</si>
  <si>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</si>
  <si>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</si>
  <si>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</si>
  <si>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</si>
  <si>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</si>
  <si>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</si>
  <si>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</si>
  <si>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</si>
  <si>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</si>
  <si>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</si>
  <si>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</si>
  <si>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</si>
  <si>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</si>
  <si>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</si>
  <si>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</si>
  <si>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</si>
  <si>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</si>
  <si>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</si>
  <si>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</si>
  <si>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</si>
  <si>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</si>
  <si>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</si>
  <si>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</si>
  <si>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</si>
  <si>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</si>
  <si>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</si>
  <si>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</si>
  <si>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</si>
  <si>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</si>
  <si>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</si>
  <si>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</si>
  <si>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</si>
  <si>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</si>
  <si>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</si>
  <si>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</si>
  <si>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</si>
  <si>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</si>
  <si>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</si>
  <si>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</si>
  <si>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</si>
  <si>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</si>
  <si>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</si>
  <si>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</si>
  <si>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</si>
  <si>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</si>
  <si>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</si>
  <si>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</si>
  <si>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</si>
  <si>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</si>
  <si>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</si>
  <si>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</si>
  <si>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</si>
  <si>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</si>
  <si>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</si>
  <si>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</si>
  <si>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</si>
  <si>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</si>
  <si>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</si>
  <si>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</si>
  <si>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</si>
  <si>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</si>
  <si>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</si>
  <si>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</si>
  <si>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</si>
  <si>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</si>
  <si>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</si>
  <si>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</si>
  <si>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</si>
  <si>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</si>
  <si>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</si>
  <si>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</si>
  <si>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</si>
  <si>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</si>
  <si>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</si>
  <si>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</si>
  <si>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</si>
  <si>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</si>
  <si>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</si>
  <si>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</si>
  <si>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</si>
  <si>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</si>
  <si>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</si>
  <si>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</si>
  <si>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</si>
  <si>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</si>
  <si>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</si>
  <si>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</si>
  <si>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</si>
  <si>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</si>
  <si>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</si>
  <si>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</si>
  <si>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</si>
  <si>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</si>
  <si>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</si>
  <si>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</si>
  <si>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</si>
  <si>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</si>
  <si>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</si>
  <si>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</si>
  <si>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</si>
  <si>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</si>
  <si>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</si>
  <si>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</si>
  <si>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</si>
  <si>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</si>
  <si>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</si>
  <si>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</si>
  <si>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</si>
  <si>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</si>
  <si>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</si>
  <si>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</si>
  <si>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</si>
  <si>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</si>
  <si>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</si>
  <si>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</si>
  <si>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</si>
  <si>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</si>
  <si>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</si>
  <si>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</si>
  <si>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</si>
  <si>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</si>
  <si>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</si>
  <si>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</si>
  <si>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</si>
  <si>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</si>
  <si>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</si>
  <si>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</si>
  <si>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</si>
  <si>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</si>
  <si>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</si>
  <si>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</si>
  <si>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</si>
  <si>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</si>
  <si>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</si>
  <si>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</si>
  <si>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</si>
  <si>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</si>
  <si>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</si>
  <si>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</si>
  <si>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</si>
  <si>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</si>
  <si>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</si>
  <si>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</si>
  <si>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</si>
  <si>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</si>
  <si>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</si>
  <si>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</si>
  <si>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</si>
  <si>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</si>
  <si>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</si>
  <si>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</si>
  <si>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</si>
  <si>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</si>
  <si>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</si>
  <si>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</si>
  <si>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</si>
  <si>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</si>
  <si>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</si>
  <si>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</si>
  <si>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</si>
  <si>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</si>
  <si>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</si>
  <si>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</si>
  <si>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</si>
  <si>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</si>
  <si>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</si>
  <si>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</si>
  <si>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</si>
  <si>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</si>
  <si>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</si>
  <si>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</si>
  <si>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</si>
  <si>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</si>
  <si>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</si>
  <si>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</si>
  <si>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</si>
  <si>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</si>
  <si>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</si>
  <si>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</si>
  <si>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</si>
  <si>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</si>
  <si>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</si>
  <si>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</si>
  <si>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</si>
  <si>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</si>
  <si>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</si>
  <si>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</si>
  <si>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</si>
  <si>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</si>
  <si>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</si>
  <si>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</si>
  <si>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</si>
  <si>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</si>
  <si>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</si>
  <si>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</si>
  <si>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</si>
  <si>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</si>
  <si>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</si>
  <si>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</si>
  <si>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</si>
  <si>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</si>
  <si>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</si>
  <si>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</si>
  <si>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</si>
  <si>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</si>
  <si>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</si>
  <si>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</si>
  <si>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</si>
  <si>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</si>
  <si>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</si>
  <si>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</si>
  <si>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</si>
  <si>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</si>
  <si>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</si>
  <si>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</si>
  <si>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</si>
  <si>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</si>
  <si>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</si>
  <si>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</si>
  <si>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</si>
  <si>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</si>
  <si>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</si>
  <si>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</si>
  <si>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</si>
  <si>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</si>
  <si>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</si>
  <si>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</si>
  <si>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</si>
  <si>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</si>
  <si>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</si>
  <si>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</si>
  <si>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</si>
  <si>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</si>
  <si>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</si>
  <si>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</si>
  <si>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</si>
  <si>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</si>
  <si>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</si>
  <si>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</si>
  <si>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</si>
  <si>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</si>
  <si>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</si>
  <si>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</si>
  <si>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</si>
  <si>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</si>
  <si>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</si>
  <si>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</si>
  <si>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</si>
  <si>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</si>
  <si>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</si>
  <si>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</si>
  <si>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</si>
  <si>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</si>
  <si>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</si>
  <si>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</si>
  <si>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</si>
  <si>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</si>
  <si>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</si>
  <si>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</si>
  <si>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</si>
  <si>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</si>
  <si>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</si>
  <si>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</si>
  <si>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</si>
  <si>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</si>
  <si>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</si>
  <si>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</si>
  <si>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</si>
  <si>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</si>
  <si>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</si>
  <si>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</si>
  <si>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</si>
  <si>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</si>
  <si>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</si>
  <si>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</si>
  <si>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</si>
  <si>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</si>
  <si>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</si>
  <si>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</si>
  <si>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</si>
  <si>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</si>
  <si>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</si>
  <si>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</si>
  <si>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</si>
  <si>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</si>
  <si>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</si>
  <si>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</si>
  <si>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</si>
  <si>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</si>
  <si>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</si>
  <si>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</si>
  <si>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</si>
  <si>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</si>
  <si>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</si>
  <si>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</si>
  <si>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</si>
  <si>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</si>
  <si>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</si>
  <si>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</si>
  <si>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</si>
  <si>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</si>
  <si>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</si>
  <si>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</si>
  <si>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</si>
  <si>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</si>
  <si>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</si>
  <si>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</si>
  <si>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</si>
  <si>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</si>
  <si>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</si>
  <si>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</si>
  <si>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</si>
  <si>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</si>
  <si>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</si>
  <si>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</si>
  <si>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</si>
  <si>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</si>
  <si>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</si>
  <si>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</si>
  <si>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</si>
  <si>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</si>
  <si>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</si>
  <si>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</si>
  <si>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</si>
  <si>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</si>
  <si>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</si>
  <si>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</si>
  <si>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</si>
  <si>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</si>
  <si>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</si>
  <si>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</si>
  <si>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</si>
  <si>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</si>
  <si>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</si>
  <si>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</si>
  <si>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</si>
  <si>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</si>
  <si>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</si>
  <si>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</si>
  <si>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</si>
  <si>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</si>
  <si>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</si>
  <si>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</si>
  <si>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</si>
  <si>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</si>
  <si>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</si>
  <si>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</si>
  <si>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</si>
  <si>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</si>
  <si>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</si>
  <si>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</si>
  <si>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</si>
  <si>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</si>
  <si>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</si>
  <si>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</si>
  <si>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</si>
  <si>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</si>
  <si>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</si>
  <si>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</si>
  <si>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</si>
  <si>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</si>
  <si>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</si>
  <si>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</si>
  <si>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</si>
  <si>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</si>
  <si>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</si>
  <si>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</si>
  <si>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</si>
  <si>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</si>
  <si>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</si>
  <si>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</si>
  <si>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</si>
  <si>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</si>
  <si>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</si>
  <si>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</si>
  <si>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</si>
  <si>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</si>
  <si>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</si>
  <si>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</si>
  <si>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</si>
  <si>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</si>
  <si>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</si>
  <si>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</si>
  <si>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</si>
  <si>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</si>
  <si>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</si>
  <si>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</si>
  <si>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</si>
  <si>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</si>
  <si>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</si>
  <si>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</si>
  <si>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</si>
  <si>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</si>
  <si>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</si>
  <si>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</si>
  <si>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</si>
  <si>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</si>
  <si>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</si>
  <si>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</si>
  <si>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</si>
  <si>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</si>
  <si>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</si>
  <si>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</si>
  <si>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</si>
  <si>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</si>
  <si>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</si>
  <si>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</si>
  <si>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</si>
  <si>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</si>
  <si>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</si>
  <si>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</si>
  <si>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</si>
  <si>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</si>
  <si>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</si>
  <si>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</si>
  <si>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</si>
  <si>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</si>
  <si>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</si>
  <si>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</si>
  <si>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</si>
  <si>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</si>
  <si>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</si>
  <si>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</si>
  <si>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</si>
  <si>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</si>
  <si>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</si>
  <si>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</si>
  <si>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</si>
  <si>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</si>
  <si>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</si>
  <si>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</si>
  <si>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</si>
  <si>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</si>
  <si>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</si>
  <si>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</si>
  <si>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</si>
  <si>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</si>
  <si>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</si>
  <si>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</si>
  <si>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</si>
  <si>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</si>
  <si>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</si>
  <si>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</si>
  <si>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</si>
  <si>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</si>
  <si>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</si>
  <si>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</si>
  <si>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</si>
  <si>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</si>
  <si>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</si>
  <si>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</si>
  <si>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</si>
  <si>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</si>
  <si>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</si>
  <si>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</si>
  <si>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</si>
  <si>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</si>
  <si>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</si>
  <si>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</si>
  <si>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</si>
  <si>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</si>
  <si>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</si>
  <si>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</si>
  <si>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</si>
  <si>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</si>
  <si>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</si>
  <si>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</si>
  <si>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</si>
  <si>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</si>
  <si>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</si>
  <si>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</si>
  <si>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</si>
  <si>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</si>
  <si>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</si>
  <si>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</si>
  <si>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</si>
  <si>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</si>
  <si>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</si>
  <si>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</si>
  <si>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</si>
  <si>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</si>
  <si>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</si>
  <si>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</si>
  <si>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</si>
  <si>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</si>
  <si>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</si>
  <si>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</si>
  <si>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</si>
  <si>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</si>
  <si>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</si>
  <si>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</si>
  <si>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</si>
  <si>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</si>
  <si>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</si>
  <si>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</si>
  <si>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</si>
  <si>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</si>
  <si>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</si>
  <si>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</si>
  <si>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</si>
  <si>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</si>
  <si>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</si>
  <si>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</si>
  <si>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</si>
  <si>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</si>
  <si>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</si>
  <si>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</si>
  <si>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</si>
  <si>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</si>
  <si>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</si>
  <si>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</si>
  <si>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</si>
  <si>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</si>
  <si>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</si>
  <si>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</si>
  <si>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</si>
  <si>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</si>
  <si>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</si>
  <si>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</si>
  <si>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</si>
  <si>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</si>
  <si>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</si>
  <si>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</si>
  <si>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</si>
  <si>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</si>
  <si>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</si>
  <si>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</si>
  <si>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</si>
  <si>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</si>
  <si>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</si>
  <si>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</si>
  <si>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</si>
  <si>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</si>
  <si>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</si>
  <si>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</si>
  <si>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</si>
  <si>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</si>
  <si>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</si>
  <si>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</si>
  <si>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</si>
  <si>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</si>
  <si>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</si>
  <si>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</si>
  <si>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</si>
  <si>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</si>
  <si>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</si>
  <si>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</si>
  <si>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</si>
  <si>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</si>
  <si>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</si>
  <si>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</si>
  <si>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</si>
  <si>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</si>
  <si>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</si>
  <si>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</si>
  <si>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</si>
  <si>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</si>
  <si>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</si>
  <si>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</si>
  <si>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</si>
  <si>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</si>
  <si>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</si>
  <si>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</si>
  <si>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</si>
  <si>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</si>
  <si>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</si>
  <si>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</si>
  <si>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</si>
  <si>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</si>
  <si>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</si>
  <si>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</si>
  <si>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</si>
  <si>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</si>
  <si>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</si>
  <si>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</si>
  <si>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</si>
  <si>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</si>
  <si>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</si>
  <si>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</si>
  <si>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</si>
  <si>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</si>
  <si>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</si>
  <si>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</si>
  <si>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</si>
  <si>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</si>
  <si>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</si>
  <si>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</si>
  <si>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</si>
  <si>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</si>
  <si>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</si>
  <si>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</si>
  <si>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</si>
  <si>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</si>
  <si>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</si>
  <si>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</si>
  <si>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</si>
  <si>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</si>
  <si>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</si>
  <si>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</si>
  <si>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</si>
  <si>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</si>
  <si>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</si>
  <si>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</si>
  <si>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</si>
  <si>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</si>
  <si>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</si>
  <si>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</si>
  <si>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</si>
  <si>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</si>
  <si>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</si>
  <si>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</si>
  <si>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</si>
  <si>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</si>
  <si>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</si>
  <si>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</si>
  <si>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</si>
  <si>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</si>
  <si>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</si>
  <si>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</si>
  <si>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</si>
  <si>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</si>
  <si>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</si>
  <si>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</si>
  <si>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</si>
  <si>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</si>
  <si>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</si>
  <si>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</si>
  <si>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</si>
  <si>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</si>
  <si>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</si>
  <si>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</si>
  <si>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</si>
  <si>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</si>
  <si>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</si>
  <si>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</si>
  <si>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</si>
  <si>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</si>
  <si>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</si>
  <si>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</si>
  <si>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</si>
  <si>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</si>
  <si>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</si>
  <si>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</si>
  <si>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</si>
  <si>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</si>
  <si>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</si>
  <si>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</si>
  <si>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</si>
  <si>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</si>
  <si>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</si>
  <si>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</si>
  <si>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</si>
  <si>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</si>
  <si>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</si>
  <si>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</si>
  <si>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</si>
  <si>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</si>
  <si>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</si>
  <si>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</si>
  <si>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</si>
  <si>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</si>
  <si>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</si>
  <si>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</si>
  <si>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</si>
  <si>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</si>
  <si>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</si>
  <si>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</si>
  <si>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</si>
  <si>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</si>
  <si>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</si>
  <si>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</si>
  <si>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</si>
  <si>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</si>
  <si>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</si>
  <si>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</si>
  <si>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</si>
  <si>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</si>
  <si>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</si>
  <si>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</si>
  <si>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</si>
  <si>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</si>
  <si>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</si>
  <si>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</si>
  <si>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</si>
  <si>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</si>
  <si>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</si>
  <si>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</si>
  <si>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</si>
  <si>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</si>
  <si>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</si>
  <si>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</si>
  <si>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</si>
  <si>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</si>
  <si>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</si>
  <si>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</si>
  <si>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</si>
  <si>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</si>
  <si>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</si>
  <si>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</si>
  <si>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</si>
  <si>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</si>
  <si>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</si>
  <si>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</si>
  <si>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</si>
  <si>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</si>
  <si>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</si>
  <si>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</si>
  <si>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</si>
  <si>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</si>
  <si>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</si>
  <si>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</si>
  <si>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</si>
  <si>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</si>
  <si>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</si>
  <si>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</si>
  <si>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</si>
  <si>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</si>
  <si>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</si>
  <si>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</si>
  <si>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</si>
  <si>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</si>
  <si>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</si>
  <si>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</si>
  <si>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</si>
  <si>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</si>
  <si>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</si>
  <si>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</si>
  <si>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</si>
  <si>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</si>
  <si>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</si>
  <si>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</si>
  <si>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</si>
  <si>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</si>
  <si>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</si>
  <si>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</si>
  <si>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</si>
  <si>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</si>
  <si>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</si>
  <si>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</si>
  <si>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</si>
  <si>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</si>
  <si>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</si>
  <si>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</si>
  <si>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</si>
  <si>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</si>
  <si>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</si>
  <si>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</si>
  <si>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</si>
  <si>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</si>
  <si>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</si>
  <si>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</si>
  <si>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</si>
  <si>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</si>
  <si>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</si>
  <si>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</si>
  <si>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</si>
  <si>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</si>
  <si>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</si>
  <si>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</si>
  <si>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</si>
  <si>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</si>
  <si>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</si>
  <si>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</si>
  <si>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</si>
  <si>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</si>
  <si>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</si>
  <si>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</si>
  <si>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</si>
  <si>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</si>
  <si>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</si>
  <si>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</si>
  <si>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</si>
  <si>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</si>
  <si>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</si>
  <si>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</si>
  <si>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</si>
  <si>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</si>
  <si>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</si>
  <si>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</si>
  <si>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</si>
  <si>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</si>
  <si>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</si>
  <si>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</si>
  <si>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</si>
  <si>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</si>
  <si>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</si>
  <si>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</si>
  <si>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</si>
  <si>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</si>
  <si>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</si>
  <si>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</si>
  <si>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</si>
  <si>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</si>
  <si>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</si>
  <si>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</si>
  <si>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</si>
  <si>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</si>
  <si>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</si>
  <si>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</si>
  <si>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</si>
  <si>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</si>
  <si>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</si>
  <si>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</si>
  <si>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</si>
  <si>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</si>
  <si>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</si>
  <si>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</si>
  <si>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</si>
  <si>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</si>
  <si>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</si>
  <si>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</si>
  <si>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</si>
  <si>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</si>
  <si>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</si>
  <si>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</si>
  <si>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</si>
  <si>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</si>
  <si>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</si>
  <si>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</si>
  <si>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</si>
  <si>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</si>
  <si>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</si>
  <si>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</si>
  <si>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</si>
  <si>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</si>
  <si>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</si>
  <si>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</si>
  <si>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</si>
  <si>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</si>
  <si>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</si>
  <si>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</si>
  <si>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</si>
  <si>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</si>
  <si>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</si>
  <si>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</si>
  <si>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</si>
  <si>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</si>
  <si>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</si>
  <si>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</si>
  <si>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</si>
  <si>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</si>
  <si>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</si>
  <si>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</si>
  <si>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</si>
  <si>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</si>
  <si>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</si>
  <si>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</si>
  <si>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</si>
  <si>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</si>
  <si>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</si>
  <si>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</si>
  <si>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</si>
  <si>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</si>
  <si>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</si>
  <si>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</si>
  <si>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</si>
  <si>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</si>
  <si>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</si>
  <si>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</si>
  <si>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</si>
  <si>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</si>
  <si>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</si>
  <si>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</si>
  <si>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</si>
  <si>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</si>
  <si>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</si>
  <si>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</si>
  <si>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</si>
  <si>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</si>
  <si>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</si>
  <si>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</si>
  <si>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</si>
  <si>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</si>
  <si>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</si>
  <si>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</si>
  <si>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</si>
  <si>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</si>
  <si>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</si>
  <si>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</si>
  <si>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</si>
  <si>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</si>
  <si>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</si>
  <si>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</si>
  <si>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</si>
  <si>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</si>
  <si>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</si>
  <si>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</si>
  <si>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</si>
  <si>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</si>
  <si>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</si>
  <si>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</si>
  <si>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</si>
  <si>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</si>
  <si>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</si>
  <si>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</si>
  <si>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</si>
  <si>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</si>
  <si>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</si>
  <si>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</si>
  <si>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</si>
  <si>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</si>
  <si>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</si>
  <si>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</si>
  <si>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</si>
  <si>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</si>
  <si>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</si>
  <si>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</si>
  <si>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</si>
  <si>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</si>
  <si>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</si>
  <si>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</si>
  <si>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</si>
  <si>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</si>
  <si>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</si>
  <si>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</si>
  <si>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</si>
  <si>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</si>
  <si>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</si>
  <si>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</si>
  <si>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</si>
  <si>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</si>
  <si>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</si>
  <si>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</si>
  <si>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</si>
  <si>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</si>
  <si>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</si>
  <si>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</si>
  <si>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</si>
  <si>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</si>
  <si>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</si>
  <si>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</si>
  <si>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</si>
  <si>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</si>
  <si>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</si>
  <si>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</si>
  <si>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</si>
  <si>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</si>
  <si>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</si>
  <si>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</si>
  <si>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</si>
  <si>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</si>
  <si>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</si>
  <si>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</si>
  <si>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</si>
  <si>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</si>
  <si>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</si>
  <si>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</si>
  <si>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</si>
  <si>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</si>
  <si>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</si>
  <si>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</si>
  <si>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</si>
  <si>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</si>
  <si>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</si>
  <si>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</si>
  <si>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</si>
  <si>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</si>
  <si>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</si>
  <si>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</si>
  <si>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</si>
  <si>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</si>
  <si>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</si>
  <si>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</si>
  <si>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</si>
  <si>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</si>
  <si>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</si>
  <si>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</si>
  <si>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</si>
  <si>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</si>
  <si>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</si>
  <si>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</si>
  <si>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</si>
  <si>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</si>
  <si>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</si>
  <si>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</si>
  <si>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</si>
  <si>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</si>
  <si>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</si>
  <si>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</si>
  <si>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</si>
  <si>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</si>
  <si>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</si>
  <si>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</si>
  <si>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</si>
  <si>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</si>
  <si>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</si>
  <si>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</si>
  <si>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</si>
  <si>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</si>
  <si>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</si>
  <si>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</si>
  <si>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</si>
  <si>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</si>
  <si>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</si>
  <si>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</si>
  <si>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</si>
  <si>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</si>
  <si>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</si>
  <si>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</si>
  <si>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</si>
  <si>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</si>
  <si>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</si>
  <si>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</si>
  <si>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</si>
  <si>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</si>
  <si>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</si>
  <si>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</si>
  <si>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</si>
  <si>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</si>
  <si>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</si>
  <si>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</si>
  <si>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</si>
  <si>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</si>
  <si>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</si>
  <si>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</si>
  <si>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</si>
  <si>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</si>
  <si>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</si>
  <si>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</si>
  <si>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</si>
  <si>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</si>
  <si>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</si>
  <si>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</si>
  <si>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</si>
  <si>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</si>
  <si>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</si>
  <si>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</si>
  <si>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</si>
  <si>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</si>
  <si>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</si>
  <si>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</si>
  <si>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</si>
  <si>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</si>
  <si>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</si>
  <si>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</si>
  <si>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</si>
  <si>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</si>
  <si>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</si>
  <si>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</si>
  <si>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</si>
  <si>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</si>
  <si>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</si>
  <si>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</si>
  <si>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</si>
  <si>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</si>
  <si>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</si>
  <si>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</si>
  <si>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</si>
  <si>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</si>
  <si>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</si>
  <si>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</si>
  <si>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</si>
  <si>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</si>
  <si>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</si>
  <si>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</si>
  <si>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</si>
  <si>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</si>
  <si>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</si>
  <si>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</si>
  <si>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</si>
  <si>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</si>
  <si>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</si>
  <si>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</si>
  <si>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</si>
  <si>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</si>
  <si>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</si>
  <si>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</si>
  <si>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</si>
  <si>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</si>
  <si>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</si>
  <si>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</si>
  <si>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</si>
  <si>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</si>
  <si>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</si>
  <si>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</si>
  <si>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</si>
  <si>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</si>
  <si>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</si>
  <si>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</si>
  <si>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</si>
  <si>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</si>
  <si>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</si>
  <si>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</si>
  <si>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</si>
  <si>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</si>
  <si>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</si>
  <si>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</si>
  <si>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</si>
  <si>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</si>
  <si>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</si>
  <si>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</si>
  <si>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</si>
  <si>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</si>
  <si>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</si>
  <si>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</si>
  <si>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</si>
  <si>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</si>
  <si>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</si>
  <si>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</si>
  <si>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</si>
  <si>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</si>
  <si>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</si>
  <si>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</si>
  <si>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</si>
  <si>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</si>
  <si>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</si>
  <si>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</si>
  <si>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</si>
  <si>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</si>
  <si>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</si>
  <si>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</si>
  <si>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</si>
  <si>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</si>
  <si>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</si>
  <si>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</si>
  <si>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</si>
  <si>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</si>
  <si>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</si>
  <si>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</si>
  <si>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</si>
  <si>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</si>
  <si>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</si>
  <si>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</si>
  <si>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</si>
  <si>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</si>
  <si>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</si>
  <si>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</si>
  <si>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</si>
  <si>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</si>
  <si>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</si>
  <si>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</si>
  <si>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</si>
  <si>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</si>
  <si>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</si>
  <si>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</si>
  <si>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</si>
  <si>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</si>
  <si>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</si>
  <si>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</si>
  <si>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</si>
  <si>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</si>
  <si>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</si>
  <si>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</si>
  <si>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</si>
  <si>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</si>
  <si>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</si>
  <si>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</si>
  <si>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</si>
  <si>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</si>
  <si>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</si>
  <si>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</si>
  <si>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</si>
  <si>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</si>
  <si>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</si>
  <si>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</si>
  <si>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</si>
  <si>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</si>
  <si>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</si>
  <si>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</si>
  <si>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</si>
  <si>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</si>
  <si>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</si>
  <si>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</si>
  <si>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</si>
  <si>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</si>
  <si>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</si>
  <si>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</si>
  <si>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</si>
  <si>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</si>
  <si>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</si>
  <si>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</si>
  <si>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</si>
  <si>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</si>
  <si>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</si>
  <si>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</si>
  <si>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</si>
  <si>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</si>
  <si>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</si>
  <si>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</si>
  <si>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</si>
  <si>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</si>
  <si>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</si>
  <si>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</si>
  <si>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</si>
  <si>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</si>
  <si>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</si>
  <si>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</si>
  <si>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</si>
  <si>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</si>
  <si>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</si>
  <si>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</si>
  <si>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</si>
  <si>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</si>
  <si>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</si>
  <si>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</si>
  <si>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</si>
  <si>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</si>
  <si>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</si>
  <si>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</si>
  <si>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</si>
  <si>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</si>
  <si>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</si>
  <si>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</si>
  <si>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</si>
  <si>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</si>
  <si>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</si>
  <si>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</si>
  <si>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</si>
  <si>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</si>
  <si>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</si>
  <si>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</si>
  <si>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</si>
  <si>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</si>
  <si>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</si>
  <si>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</si>
  <si>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</si>
  <si>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</si>
  <si>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</si>
  <si>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</si>
  <si>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</si>
  <si>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</si>
  <si>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</si>
  <si>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</si>
  <si>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</si>
  <si>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</si>
  <si>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</si>
  <si>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</si>
  <si>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</si>
  <si>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</si>
  <si>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</si>
  <si>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</si>
  <si>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</si>
  <si>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</si>
  <si>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</si>
  <si>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</si>
  <si>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</si>
  <si>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</si>
  <si>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</si>
  <si>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</si>
  <si>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</si>
  <si>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</si>
  <si>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</si>
  <si>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</si>
  <si>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</si>
  <si>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</si>
  <si>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</si>
  <si>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</si>
  <si>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</si>
  <si>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</si>
  <si>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</si>
  <si>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</si>
  <si>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</si>
  <si>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</si>
  <si>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</si>
  <si>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</si>
  <si>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</si>
  <si>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</si>
  <si>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</si>
  <si>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</si>
  <si>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</si>
  <si>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</si>
  <si>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</si>
  <si>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</si>
  <si>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</si>
  <si>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</si>
  <si>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</si>
  <si>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</si>
  <si>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</si>
  <si>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</si>
  <si>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</si>
  <si>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</si>
  <si>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</si>
  <si>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</si>
  <si>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</si>
  <si>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</si>
  <si>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</si>
  <si>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</si>
  <si>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</si>
  <si>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</si>
  <si>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</si>
  <si>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</si>
  <si>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</si>
  <si>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</si>
  <si>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</si>
  <si>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</si>
  <si>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</si>
  <si>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</si>
  <si>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</si>
  <si>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</si>
  <si>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</si>
  <si>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</si>
  <si>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</si>
  <si>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</si>
  <si>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</si>
  <si>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</si>
  <si>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</si>
  <si>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</si>
  <si>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</si>
  <si>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</si>
  <si>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</si>
  <si>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</si>
  <si>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</si>
  <si>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</si>
  <si>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</si>
  <si>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</si>
  <si>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</si>
  <si>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</si>
  <si>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</si>
  <si>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</si>
  <si>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</si>
  <si>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</si>
  <si>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</si>
  <si>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</si>
  <si>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</si>
  <si>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</si>
  <si>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</si>
  <si>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</si>
  <si>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</si>
  <si>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</si>
  <si>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</si>
  <si>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</si>
  <si>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</si>
  <si>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</si>
  <si>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</si>
  <si>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</si>
  <si>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</si>
  <si>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</si>
  <si>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</si>
  <si>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</si>
  <si>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</si>
  <si>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</si>
  <si>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</si>
  <si>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</si>
  <si>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</si>
  <si>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</si>
  <si>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</si>
  <si>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</si>
  <si>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</si>
  <si>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</si>
  <si>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</si>
  <si>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</si>
  <si>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</si>
  <si>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</si>
  <si>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</si>
  <si>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</si>
  <si>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</si>
  <si>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</si>
  <si>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</si>
  <si>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</si>
  <si>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</si>
  <si>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</si>
  <si>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</si>
  <si>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</si>
  <si>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</si>
  <si>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</si>
  <si>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</si>
  <si>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</si>
  <si>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</si>
  <si>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</si>
  <si>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</si>
  <si>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</si>
  <si>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</si>
  <si>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</si>
  <si>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</si>
  <si>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</si>
  <si>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</si>
  <si>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</si>
  <si>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</si>
  <si>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</si>
  <si>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</si>
  <si>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</si>
  <si>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</si>
  <si>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</si>
  <si>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</si>
  <si>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</si>
  <si>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</si>
  <si>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</si>
  <si>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</si>
  <si>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</si>
  <si>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</si>
  <si>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</si>
  <si>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</si>
  <si>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</si>
  <si>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</si>
  <si>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</si>
  <si>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</si>
  <si>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</si>
  <si>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</si>
  <si>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</si>
  <si>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</si>
  <si>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</si>
  <si>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</si>
  <si>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</si>
  <si>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</si>
  <si>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</si>
  <si>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</si>
  <si>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</si>
  <si>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</si>
  <si>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</si>
  <si>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</si>
  <si>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</si>
  <si>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</si>
  <si>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</si>
  <si>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</si>
  <si>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</si>
  <si>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</si>
  <si>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</si>
  <si>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</si>
  <si>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</si>
  <si>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</si>
  <si>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</si>
  <si>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</si>
  <si>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</si>
  <si>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</si>
  <si>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</si>
  <si>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</si>
  <si>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</si>
  <si>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</si>
  <si>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</si>
  <si>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</si>
  <si>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</si>
  <si>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</si>
  <si>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</si>
  <si>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</si>
  <si>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</si>
  <si>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</si>
  <si>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</si>
  <si>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</si>
  <si>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</si>
  <si>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</si>
  <si>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</si>
  <si>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</si>
  <si>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</si>
  <si>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</si>
  <si>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</si>
  <si>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</si>
  <si>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</si>
  <si>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</si>
  <si>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</si>
  <si>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</si>
  <si>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</si>
  <si>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</si>
  <si>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</si>
  <si>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</si>
  <si>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</si>
  <si>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</si>
  <si>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</si>
  <si>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</si>
  <si>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</si>
  <si>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</si>
  <si>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</si>
  <si>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</si>
  <si>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</si>
  <si>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</si>
  <si>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</si>
  <si>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</si>
  <si>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</si>
  <si>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</si>
  <si>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</si>
  <si>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</si>
  <si>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</si>
  <si>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</si>
  <si>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</si>
  <si>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</si>
  <si>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</si>
  <si>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</si>
  <si>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</si>
  <si>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</si>
  <si>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</si>
  <si>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</si>
  <si>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</si>
  <si>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</si>
  <si>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</si>
  <si>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</si>
  <si>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</si>
  <si>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</si>
  <si>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</si>
  <si>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</si>
  <si>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</si>
  <si>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</si>
  <si>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</si>
  <si>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</si>
  <si>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</si>
  <si>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</si>
  <si>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</si>
  <si>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</si>
  <si>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</si>
  <si>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</si>
  <si>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</si>
  <si>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</si>
  <si>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</si>
  <si>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</si>
  <si>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</si>
  <si>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</si>
  <si>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</si>
  <si>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</si>
  <si>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</si>
  <si>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</si>
  <si>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</si>
  <si>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</si>
  <si>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</si>
  <si>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</si>
  <si>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</si>
  <si>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</si>
  <si>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</si>
  <si>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</si>
  <si>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</si>
  <si>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</si>
  <si>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</si>
  <si>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</si>
  <si>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</si>
  <si>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</si>
  <si>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</si>
  <si>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</si>
  <si>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</si>
  <si>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</si>
  <si>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</si>
  <si>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</si>
  <si>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</si>
  <si>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</si>
  <si>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</si>
  <si>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</si>
  <si>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</si>
  <si>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</si>
  <si>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</si>
  <si>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</si>
  <si>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</si>
  <si>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</si>
  <si>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</si>
  <si>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</si>
  <si>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</si>
  <si>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</si>
  <si>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</si>
  <si>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</si>
  <si>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</si>
  <si>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</si>
  <si>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</si>
  <si>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</si>
  <si>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</si>
  <si>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</si>
  <si>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</si>
  <si>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</si>
  <si>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</si>
  <si>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</si>
  <si>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</si>
  <si>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</si>
  <si>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</si>
  <si>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</si>
  <si>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</si>
  <si>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</si>
  <si>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</si>
  <si>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</si>
  <si>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</si>
  <si>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</si>
  <si>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</si>
  <si>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</si>
  <si>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</si>
  <si>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</si>
  <si>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</si>
  <si>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</si>
  <si>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</si>
  <si>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</si>
  <si>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</si>
  <si>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</si>
  <si>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</si>
  <si>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</si>
  <si>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</si>
  <si>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</si>
  <si>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</si>
  <si>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</si>
  <si>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</si>
  <si>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</si>
  <si>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</si>
  <si>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</si>
  <si>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</si>
  <si>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</si>
  <si>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</si>
  <si>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</si>
  <si>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</si>
  <si>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</si>
  <si>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</si>
  <si>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</si>
  <si>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</si>
  <si>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</si>
  <si>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</si>
  <si>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</si>
  <si>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</si>
  <si>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</si>
  <si>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</si>
  <si>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</si>
  <si>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</si>
  <si>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</si>
  <si>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</si>
  <si>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</si>
  <si>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</si>
  <si>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</si>
  <si>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</si>
  <si>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</si>
  <si>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</si>
  <si>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</si>
  <si>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</si>
  <si>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</si>
  <si>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</si>
  <si>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</si>
  <si>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</si>
  <si>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</si>
  <si>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</si>
  <si>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</si>
  <si>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</si>
  <si>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</si>
  <si>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</si>
  <si>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</si>
  <si>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</si>
  <si>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</si>
  <si>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</si>
  <si>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</si>
  <si>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</si>
  <si>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</si>
  <si>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</si>
  <si>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</si>
  <si>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</si>
  <si>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</si>
  <si>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</si>
  <si>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</si>
  <si>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</si>
  <si>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</si>
  <si>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</si>
  <si>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</si>
  <si>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</si>
  <si>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</si>
  <si>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</si>
  <si>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</si>
  <si>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</si>
  <si>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</si>
  <si>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</si>
  <si>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</si>
  <si>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</si>
  <si>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</si>
  <si>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</si>
  <si>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</si>
  <si>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</si>
  <si>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</si>
  <si>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</si>
  <si>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</si>
  <si>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</si>
  <si>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</si>
  <si>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</si>
  <si>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</si>
  <si>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</si>
  <si>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</si>
  <si>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</si>
  <si>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</si>
  <si>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</si>
  <si>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</si>
  <si>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</si>
  <si>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</si>
  <si>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</si>
  <si>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</si>
  <si>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</si>
  <si>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</si>
  <si>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</si>
  <si>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</si>
  <si>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</si>
  <si>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</si>
  <si>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</si>
  <si>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</si>
  <si>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</si>
  <si>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</si>
  <si>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</si>
  <si>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</si>
  <si>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</si>
  <si>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</si>
  <si>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</si>
  <si>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</si>
  <si>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</si>
  <si>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</si>
  <si>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</si>
  <si>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</si>
  <si>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</si>
  <si>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</si>
  <si>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</si>
  <si>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</si>
  <si>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</si>
  <si>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</si>
  <si>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</si>
  <si>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</si>
  <si>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</si>
  <si>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</si>
  <si>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</si>
  <si>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</si>
  <si>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</si>
  <si>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</si>
  <si>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</si>
  <si>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</si>
  <si>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</si>
  <si>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</si>
  <si>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</si>
  <si>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</si>
  <si>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</si>
  <si>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</si>
  <si>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</si>
  <si>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</si>
  <si>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</si>
  <si>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</si>
  <si>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</si>
  <si>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</si>
  <si>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</si>
  <si>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</si>
  <si>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</si>
  <si>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</si>
  <si>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</si>
  <si>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</si>
  <si>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</si>
  <si>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</si>
  <si>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</si>
  <si>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</si>
  <si>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</si>
  <si>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</si>
  <si>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</si>
  <si>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</si>
  <si>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</si>
  <si>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</si>
  <si>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</si>
  <si>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</si>
  <si>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</si>
  <si>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</si>
  <si>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</si>
  <si>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</si>
  <si>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</si>
  <si>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</si>
  <si>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</si>
  <si>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</si>
  <si>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</si>
  <si>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</si>
  <si>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</si>
  <si>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</si>
  <si>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</si>
  <si>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</si>
  <si>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</si>
  <si>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</si>
  <si>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</si>
  <si>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</si>
  <si>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</si>
  <si>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</si>
  <si>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</si>
  <si>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</si>
  <si>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</si>
  <si>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</si>
  <si>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</si>
  <si>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</si>
  <si>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</si>
  <si>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</si>
  <si>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</si>
  <si>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</si>
  <si>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</si>
  <si>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</si>
  <si>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</si>
  <si>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</si>
  <si>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</si>
  <si>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</si>
  <si>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</si>
  <si>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</si>
  <si>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</si>
  <si>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</si>
  <si>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</si>
  <si>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</si>
  <si>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</si>
  <si>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</si>
  <si>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</si>
  <si>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</si>
  <si>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</si>
  <si>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</si>
  <si>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</si>
  <si>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</si>
  <si>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</si>
  <si>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</si>
  <si>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</si>
  <si>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</si>
  <si>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</si>
  <si>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</si>
  <si>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</si>
  <si>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</si>
  <si>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</si>
  <si>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</si>
  <si>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</si>
  <si>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</si>
  <si>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</si>
  <si>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</si>
  <si>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</si>
  <si>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</si>
  <si>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</si>
  <si>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</si>
  <si>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</si>
  <si>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</si>
  <si>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</si>
  <si>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</si>
  <si>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</si>
  <si>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</si>
  <si>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</si>
  <si>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</si>
  <si>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</si>
  <si>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</si>
  <si>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</si>
  <si>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</si>
  <si>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</si>
  <si>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</si>
  <si>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</si>
  <si>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</si>
  <si>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</si>
  <si>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</si>
  <si>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</si>
  <si>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</si>
  <si>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</si>
  <si>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</si>
  <si>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</si>
  <si>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</si>
  <si>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</si>
  <si>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</si>
  <si>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</si>
  <si>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</si>
  <si>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</si>
  <si>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</si>
  <si>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</si>
  <si>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</si>
  <si>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</si>
  <si>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</si>
  <si>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</si>
  <si>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</si>
  <si>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</si>
  <si>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</si>
  <si>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</si>
  <si>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</si>
  <si>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</si>
  <si>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</si>
  <si>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</si>
  <si>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</si>
  <si>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</si>
  <si>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</si>
  <si>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</si>
  <si>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</si>
  <si>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</si>
  <si>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</si>
  <si>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</si>
  <si>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</si>
  <si>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</si>
  <si>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</si>
  <si>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</si>
  <si>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</si>
  <si>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</si>
  <si>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</si>
  <si>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</si>
  <si>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</si>
  <si>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</si>
  <si>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</si>
  <si>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</si>
  <si>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</si>
  <si>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</si>
  <si>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</si>
  <si>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</si>
  <si>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</si>
  <si>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</si>
  <si>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</si>
  <si>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</si>
  <si>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</si>
  <si>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</si>
  <si>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</si>
  <si>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</si>
  <si>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</si>
  <si>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</si>
  <si>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</si>
  <si>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</si>
  <si>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</si>
  <si>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</si>
  <si>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</si>
  <si>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</si>
  <si>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</si>
  <si>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</si>
  <si>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</si>
  <si>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</si>
  <si>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</si>
  <si>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</si>
  <si>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</si>
  <si>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</si>
  <si>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</si>
  <si>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</si>
  <si>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</si>
  <si>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</si>
  <si>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</si>
  <si>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</si>
  <si>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</si>
  <si>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</si>
  <si>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</si>
  <si>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</si>
  <si>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</si>
  <si>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</si>
  <si>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</si>
  <si>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</si>
  <si>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</si>
  <si>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</si>
  <si>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</si>
  <si>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</si>
  <si>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</si>
  <si>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</si>
  <si>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</si>
  <si>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</si>
  <si>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</si>
  <si>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</si>
  <si>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</si>
  <si>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</si>
  <si>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</si>
  <si>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</si>
  <si>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</si>
  <si>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</si>
  <si>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</si>
  <si>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</si>
  <si>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</si>
  <si>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</si>
  <si>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</si>
  <si>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</si>
  <si>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</si>
  <si>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</si>
  <si>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</si>
  <si>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</si>
  <si>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</si>
  <si>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</si>
  <si>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</si>
  <si>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</si>
  <si>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</si>
  <si>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</si>
  <si>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</si>
  <si>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</si>
  <si>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</si>
  <si>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</si>
  <si>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</si>
  <si>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</si>
  <si>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</si>
  <si>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</si>
  <si>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</si>
  <si>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</si>
  <si>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</si>
  <si>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</si>
  <si>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</si>
  <si>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</si>
  <si>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</si>
  <si>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</si>
  <si>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</si>
  <si>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</si>
  <si>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</si>
  <si>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</si>
  <si>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</si>
  <si>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</si>
  <si>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</si>
  <si>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</si>
  <si>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</si>
  <si>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</si>
  <si>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</si>
  <si>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</si>
  <si>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</si>
  <si>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</si>
  <si>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</si>
  <si>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</si>
  <si>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</si>
  <si>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</si>
  <si>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</si>
  <si>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</si>
  <si>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</si>
  <si>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</si>
  <si>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</si>
  <si>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</si>
  <si>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</si>
  <si>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</si>
  <si>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</si>
  <si>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</si>
  <si>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</si>
  <si>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</si>
  <si>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</si>
  <si>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</si>
  <si>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</si>
  <si>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</si>
  <si>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</si>
  <si>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</si>
  <si>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</si>
  <si>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</si>
  <si>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</si>
  <si>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</si>
  <si>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</si>
  <si>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</si>
  <si>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</si>
  <si>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</si>
  <si>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</si>
  <si>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</si>
  <si>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</si>
  <si>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</si>
  <si>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</si>
  <si>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</si>
  <si>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</si>
  <si>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</si>
  <si>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</si>
  <si>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</si>
  <si>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</si>
  <si>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</si>
  <si>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</si>
  <si>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</si>
  <si>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</si>
  <si>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</si>
  <si>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</si>
  <si>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</si>
  <si>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</si>
  <si>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</si>
  <si>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</si>
  <si>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</si>
  <si>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</si>
  <si>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</si>
  <si>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</si>
  <si>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</si>
  <si>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</si>
  <si>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</si>
  <si>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</si>
  <si>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</si>
  <si>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</si>
  <si>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</si>
  <si>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</si>
  <si>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</si>
  <si>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</si>
  <si>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</si>
  <si>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</si>
  <si>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</si>
  <si>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</si>
  <si>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</si>
  <si>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</si>
  <si>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</si>
  <si>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</si>
  <si>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</si>
  <si>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</si>
  <si>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</si>
  <si>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</si>
  <si>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</si>
  <si>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</si>
  <si>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</si>
  <si>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</si>
  <si>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</si>
  <si>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</si>
  <si>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</si>
  <si>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</si>
  <si>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</si>
  <si>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</si>
  <si>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</si>
  <si>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</si>
  <si>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</si>
  <si>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</si>
  <si>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</si>
  <si>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</si>
  <si>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</si>
  <si>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</si>
  <si>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</si>
  <si>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</si>
  <si>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</si>
  <si>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</si>
  <si>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</si>
  <si>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</si>
  <si>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</si>
  <si>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</si>
  <si>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</si>
  <si>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</si>
  <si>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</si>
  <si>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</si>
  <si>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</si>
  <si>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</si>
  <si>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</si>
  <si>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</si>
  <si>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</si>
  <si>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</si>
  <si>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</si>
  <si>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</si>
  <si>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</si>
  <si>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</si>
  <si>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</si>
  <si>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</si>
  <si>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</si>
  <si>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</si>
  <si>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</si>
  <si>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</si>
  <si>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</si>
  <si>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</si>
  <si>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</si>
  <si>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</si>
  <si>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</si>
  <si>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</si>
  <si>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</si>
  <si>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</si>
  <si>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</si>
  <si>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</si>
  <si>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</si>
  <si>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</si>
  <si>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</si>
  <si>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</si>
  <si>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</si>
  <si>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</si>
  <si>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</si>
  <si>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</si>
  <si>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</si>
  <si>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</si>
  <si>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</si>
  <si>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</si>
  <si>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</si>
  <si>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</si>
  <si>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</si>
  <si>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</si>
  <si>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</si>
  <si>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</si>
  <si>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</si>
  <si>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</si>
  <si>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</si>
  <si>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</si>
  <si>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</si>
  <si>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</si>
  <si>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</si>
  <si>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</si>
  <si>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</si>
  <si>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</si>
  <si>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</si>
  <si>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</si>
  <si>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</si>
  <si>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</si>
  <si>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</si>
  <si>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</si>
  <si>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</si>
  <si>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</si>
  <si>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</si>
  <si>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</si>
  <si>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</si>
  <si>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</si>
  <si>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</si>
  <si>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</si>
  <si>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</si>
  <si>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</si>
  <si>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</si>
  <si>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</si>
  <si>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</si>
  <si>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</si>
  <si>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</si>
  <si>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</si>
  <si>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</si>
  <si>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</si>
  <si>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</si>
  <si>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</si>
  <si>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</si>
  <si>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</si>
  <si>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</si>
  <si>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</si>
  <si>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</si>
  <si>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</si>
  <si>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</si>
  <si>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</si>
  <si>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</si>
  <si>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</si>
  <si>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</si>
  <si>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</si>
  <si>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</si>
  <si>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</si>
  <si>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</si>
  <si>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</si>
  <si>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</si>
  <si>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</si>
  <si>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</si>
  <si>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</si>
  <si>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</si>
  <si>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</si>
  <si>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</si>
  <si>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</si>
  <si>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</si>
  <si>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</si>
  <si>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</si>
  <si>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</si>
  <si>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</si>
  <si>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</si>
  <si>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</si>
  <si>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</si>
  <si>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</si>
  <si>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</si>
  <si>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</si>
  <si>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</si>
  <si>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</si>
  <si>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</si>
  <si>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</si>
  <si>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</si>
  <si>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</si>
  <si>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</si>
  <si>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</si>
  <si>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</si>
  <si>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</si>
  <si>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</si>
  <si>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</si>
  <si>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</si>
  <si>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</si>
  <si>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</si>
  <si>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</si>
  <si>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</si>
  <si>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</si>
  <si>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</si>
  <si>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</si>
  <si>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</si>
  <si>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</si>
  <si>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</si>
  <si>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</si>
  <si>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</si>
  <si>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</si>
  <si>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</si>
  <si>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</si>
  <si>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</si>
  <si>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</si>
  <si>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</si>
  <si>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</si>
  <si>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</si>
  <si>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</si>
  <si>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</si>
  <si>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</si>
  <si>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</si>
  <si>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</si>
  <si>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</si>
  <si>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</si>
  <si>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</si>
  <si>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</si>
  <si>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</si>
  <si>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</si>
  <si>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</si>
  <si>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</si>
  <si>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</si>
  <si>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</si>
  <si>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</si>
  <si>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</si>
  <si>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</si>
  <si>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</si>
  <si>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</si>
  <si>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</si>
  <si>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</si>
  <si>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</si>
  <si>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</si>
  <si>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</si>
  <si>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</si>
  <si>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</si>
  <si>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</si>
  <si>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</si>
  <si>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</si>
  <si>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</si>
  <si>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</si>
  <si>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</si>
  <si>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</si>
  <si>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</si>
  <si>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</si>
  <si>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</si>
  <si>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</si>
  <si>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</si>
  <si>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</si>
  <si>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</si>
  <si>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</si>
  <si>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</si>
  <si>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</si>
  <si>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</si>
  <si>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</si>
  <si>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</si>
  <si>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</si>
  <si>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</si>
  <si>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</si>
  <si>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</si>
  <si>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</si>
  <si>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</si>
  <si>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</si>
  <si>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</si>
  <si>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</si>
  <si>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</si>
  <si>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</si>
  <si>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</si>
  <si>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</si>
  <si>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</si>
  <si>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</si>
  <si>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</si>
  <si>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</si>
  <si>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</si>
  <si>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</si>
  <si>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</si>
  <si>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</si>
  <si>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</si>
  <si>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</si>
  <si>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</si>
  <si>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</si>
  <si>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</si>
  <si>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</si>
  <si>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</si>
  <si>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</si>
  <si>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</si>
  <si>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</si>
  <si>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</si>
  <si>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</si>
  <si>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</si>
  <si>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</si>
  <si>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</si>
  <si>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</si>
  <si>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</si>
  <si>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</si>
  <si>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</si>
  <si>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</si>
  <si>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</si>
  <si>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</si>
  <si>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</si>
  <si>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</si>
  <si>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</si>
  <si>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</si>
  <si>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</si>
  <si>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</si>
  <si>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</si>
  <si>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</si>
  <si>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</si>
  <si>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</si>
  <si>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</si>
  <si>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</si>
  <si>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</si>
  <si>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</si>
  <si>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</si>
  <si>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</si>
  <si>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</si>
  <si>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</si>
  <si>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</si>
  <si>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</si>
  <si>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</si>
  <si>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</si>
  <si>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</si>
  <si>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</si>
  <si>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</si>
  <si>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</si>
  <si>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</si>
  <si>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</si>
  <si>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</si>
  <si>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</si>
  <si>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</si>
  <si>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</si>
  <si>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</si>
  <si>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</si>
  <si>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</si>
  <si>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</si>
  <si>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</si>
  <si>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</si>
  <si>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</si>
  <si>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</si>
  <si>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</si>
  <si>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</si>
  <si>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</si>
  <si>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</si>
  <si>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</si>
  <si>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</si>
  <si>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</si>
  <si>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</si>
  <si>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</si>
  <si>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</si>
  <si>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</si>
  <si>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</si>
  <si>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</si>
  <si>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</si>
  <si>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</si>
  <si>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</si>
  <si>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</si>
  <si>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</si>
  <si>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</si>
  <si>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</si>
  <si>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</si>
  <si>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</si>
  <si>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</si>
  <si>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</si>
  <si>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</si>
  <si>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</si>
  <si>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</si>
  <si>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</si>
  <si>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</si>
  <si>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</si>
  <si>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</si>
  <si>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</si>
  <si>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</si>
  <si>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</si>
  <si>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</si>
  <si>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</si>
  <si>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</si>
  <si>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</si>
  <si>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</si>
  <si>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</si>
  <si>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</si>
  <si>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</si>
  <si>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</si>
  <si>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</si>
  <si>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</si>
  <si>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</si>
  <si>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</si>
  <si>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</si>
  <si>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</si>
  <si>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</si>
  <si>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</si>
  <si>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</si>
  <si>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</si>
  <si>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</si>
  <si>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</si>
  <si>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</si>
  <si>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</si>
  <si>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</si>
  <si>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</si>
  <si>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</si>
  <si>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</si>
  <si>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</si>
  <si>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</si>
  <si>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</si>
  <si>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</si>
  <si>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</si>
  <si>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</si>
  <si>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</si>
  <si>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</si>
  <si>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</si>
  <si>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</si>
  <si>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</si>
  <si>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</si>
  <si>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</si>
  <si>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</si>
  <si>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</si>
  <si>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</si>
  <si>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</si>
  <si>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</si>
  <si>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</si>
  <si>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</si>
  <si>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</si>
  <si>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</si>
  <si>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</si>
  <si>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</si>
  <si>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</si>
  <si>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</si>
  <si>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</si>
  <si>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</si>
  <si>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</si>
  <si>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</si>
  <si>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</si>
  <si>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</si>
  <si>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</si>
  <si>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</si>
  <si>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</si>
  <si>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</si>
  <si>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</si>
  <si>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</si>
  <si>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</si>
  <si>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</si>
  <si>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</si>
  <si>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</si>
  <si>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</si>
  <si>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</si>
  <si>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</si>
  <si>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</si>
  <si>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</si>
  <si>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</si>
  <si>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</si>
  <si>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</si>
  <si>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</si>
  <si>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</si>
  <si>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</si>
  <si>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</si>
  <si>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</si>
  <si>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</si>
  <si>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</si>
  <si>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</si>
  <si>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</si>
  <si>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</si>
  <si>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</si>
  <si>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</si>
  <si>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</si>
  <si>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</si>
  <si>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</si>
  <si>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</si>
  <si>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</si>
  <si>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</si>
  <si>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</si>
  <si>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</si>
  <si>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</si>
  <si>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</si>
  <si>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</si>
  <si>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</si>
  <si>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</si>
  <si>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</si>
  <si>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</si>
  <si>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</si>
  <si>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</si>
  <si>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</si>
  <si>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</si>
  <si>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</si>
  <si>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</si>
  <si>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</si>
  <si>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</si>
  <si>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</si>
  <si>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</si>
  <si>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</si>
  <si>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</si>
  <si>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</si>
  <si>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</si>
  <si>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</si>
  <si>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</si>
  <si>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</si>
  <si>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</si>
  <si>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</si>
  <si>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</si>
  <si>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</si>
  <si>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</si>
  <si>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</si>
  <si>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</si>
  <si>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</si>
  <si>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</si>
  <si>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</si>
  <si>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</si>
  <si>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</si>
  <si>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</si>
  <si>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</si>
  <si>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</si>
  <si>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</si>
  <si>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</si>
  <si>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</si>
  <si>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</si>
  <si>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</si>
  <si>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</si>
  <si>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</si>
  <si>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</si>
  <si>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</si>
  <si>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</si>
  <si>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</si>
  <si>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</si>
  <si>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</si>
  <si>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</si>
  <si>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</si>
  <si>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</si>
  <si>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</si>
  <si>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</si>
  <si>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</si>
  <si>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</si>
  <si>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</si>
  <si>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</si>
  <si>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</si>
  <si>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</si>
  <si>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</si>
  <si>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</si>
  <si>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</si>
  <si>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</si>
  <si>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</si>
  <si>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</si>
  <si>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</si>
  <si>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</si>
  <si>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</si>
  <si>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</si>
  <si>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</si>
  <si>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</si>
  <si>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</si>
  <si>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</si>
  <si>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</si>
  <si>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</si>
  <si>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</si>
  <si>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</si>
  <si>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</si>
  <si>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</si>
  <si>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</si>
  <si>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</si>
  <si>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</si>
  <si>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</si>
  <si>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</si>
  <si>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</si>
  <si>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</si>
  <si>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</si>
  <si>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</si>
  <si>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</si>
  <si>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</si>
  <si>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</si>
  <si>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</si>
  <si>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</si>
  <si>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</si>
  <si>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</si>
  <si>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</si>
  <si>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</si>
  <si>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</si>
  <si>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</si>
  <si>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</si>
  <si>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</si>
  <si>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</si>
  <si>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</si>
  <si>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</si>
  <si>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</si>
  <si>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</si>
  <si>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</si>
  <si>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</si>
  <si>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</si>
  <si>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</si>
  <si>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</si>
  <si>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</si>
  <si>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</si>
  <si>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</si>
  <si>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</si>
  <si>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</si>
  <si>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</si>
  <si>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</si>
  <si>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</si>
  <si>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</si>
  <si>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</si>
  <si>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</si>
  <si>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</si>
  <si>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</si>
  <si>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</si>
  <si>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</si>
  <si>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</si>
  <si>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</si>
  <si>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</si>
  <si>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</si>
  <si>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</si>
  <si>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</si>
  <si>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</si>
  <si>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</si>
  <si>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</si>
  <si>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</si>
  <si>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</si>
  <si>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</si>
  <si>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</si>
  <si>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</si>
  <si>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</si>
  <si>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</si>
  <si>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</si>
  <si>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</si>
  <si>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</si>
  <si>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</si>
  <si>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</si>
  <si>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</si>
  <si>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</si>
  <si>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</si>
  <si>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</si>
  <si>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</si>
  <si>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</si>
  <si>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</si>
  <si>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</si>
  <si>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</si>
  <si>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</si>
  <si>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</si>
  <si>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</si>
  <si>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</si>
  <si>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</si>
  <si>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</si>
  <si>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</si>
  <si>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</si>
  <si>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</si>
  <si>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</si>
  <si>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</si>
  <si>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</si>
  <si>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</si>
  <si>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</si>
  <si>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</si>
  <si>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</si>
  <si>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</si>
  <si>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</si>
  <si>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</si>
  <si>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</si>
  <si>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</si>
  <si>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</si>
  <si>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</si>
  <si>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</si>
  <si>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</si>
  <si>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</si>
  <si>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</si>
  <si>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</si>
  <si>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</si>
  <si>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</si>
  <si>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</si>
  <si>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</si>
  <si>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</si>
  <si>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</si>
  <si>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</si>
  <si>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</si>
  <si>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</si>
  <si>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</si>
  <si>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</si>
  <si>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</si>
  <si>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</si>
  <si>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</si>
  <si>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</si>
  <si>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</si>
  <si>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</si>
  <si>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</si>
  <si>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</si>
  <si>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</si>
  <si>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</si>
  <si>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</si>
  <si>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</si>
  <si>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</si>
  <si>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</si>
  <si>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</si>
  <si>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</si>
  <si>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</si>
  <si>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</si>
  <si>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</si>
  <si>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</si>
  <si>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</si>
  <si>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</si>
  <si>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</si>
  <si>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</si>
  <si>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</si>
  <si>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</si>
  <si>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</si>
  <si>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</si>
  <si>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</si>
  <si>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</si>
  <si>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</si>
  <si>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</si>
  <si>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</si>
  <si>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</si>
  <si>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</si>
  <si>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</si>
  <si>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</si>
  <si>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</si>
  <si>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</si>
  <si>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</si>
  <si>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</si>
  <si>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</si>
  <si>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</si>
  <si>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</si>
  <si>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</si>
  <si>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</si>
  <si>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</si>
  <si>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</si>
  <si>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</si>
  <si>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</si>
  <si>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</si>
  <si>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</si>
  <si>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</si>
  <si>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</si>
  <si>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</si>
  <si>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</si>
  <si>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</si>
  <si>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</si>
  <si>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</si>
  <si>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</si>
  <si>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</si>
  <si>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</si>
  <si>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</si>
  <si>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</si>
  <si>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</si>
  <si>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</si>
  <si>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</si>
  <si>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</si>
  <si>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</si>
  <si>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</si>
  <si>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</si>
  <si>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</si>
  <si>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</si>
  <si>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</si>
  <si>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</si>
  <si>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</si>
  <si>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</si>
  <si>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</si>
  <si>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</si>
  <si>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</si>
  <si>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</si>
  <si>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</si>
  <si>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</si>
  <si>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</si>
  <si>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</si>
  <si>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</si>
  <si>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</si>
  <si>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</si>
  <si>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</si>
  <si>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</si>
  <si>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</si>
  <si>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</si>
  <si>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</si>
  <si>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</si>
  <si>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</si>
  <si>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</si>
  <si>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</si>
  <si>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</si>
  <si>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</si>
  <si>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</si>
  <si>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</si>
  <si>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</si>
  <si>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</si>
  <si>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</si>
  <si>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</si>
  <si>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</si>
  <si>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</si>
  <si>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</si>
  <si>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</si>
  <si>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</si>
  <si>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</si>
  <si>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</si>
  <si>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</si>
  <si>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</si>
  <si>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</si>
  <si>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</si>
  <si>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</si>
  <si>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</si>
  <si>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</si>
  <si>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</si>
  <si>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</si>
  <si>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</si>
  <si>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</si>
  <si>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</si>
  <si>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</si>
  <si>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</si>
  <si>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</si>
  <si>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</si>
  <si>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</si>
  <si>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</si>
  <si>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</si>
  <si>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</si>
  <si>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</si>
  <si>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</si>
  <si>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</si>
  <si>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</si>
  <si>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</si>
  <si>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</si>
  <si>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</si>
  <si>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</si>
  <si>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</si>
  <si>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</si>
  <si>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</si>
  <si>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</si>
  <si>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</si>
  <si>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</si>
  <si>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</si>
  <si>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</si>
  <si>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</si>
  <si>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</si>
  <si>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</si>
  <si>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</si>
  <si>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</si>
  <si>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</si>
  <si>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</si>
  <si>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</si>
  <si>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</si>
  <si>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</si>
  <si>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</si>
  <si>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</si>
  <si>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</si>
  <si>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</si>
  <si>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</si>
  <si>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</si>
  <si>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</si>
  <si>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</si>
  <si>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</si>
  <si>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</si>
  <si>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</si>
  <si>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</si>
  <si>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</si>
  <si>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</si>
  <si>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</si>
  <si>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</si>
  <si>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</si>
  <si>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</si>
  <si>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</si>
  <si>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</si>
  <si>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</si>
  <si>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</si>
  <si>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</si>
  <si>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</si>
  <si>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</si>
  <si>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</si>
  <si>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</si>
  <si>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</si>
  <si>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</si>
  <si>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</si>
  <si>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</si>
  <si>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</si>
  <si>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</si>
  <si>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</si>
  <si>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</si>
  <si>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</si>
  <si>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</si>
  <si>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</si>
  <si>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</si>
  <si>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</si>
  <si>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</si>
  <si>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</si>
  <si>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</si>
  <si>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</si>
  <si>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</si>
  <si>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</si>
  <si>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</si>
  <si>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</si>
  <si>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</si>
  <si>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</si>
  <si>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</si>
  <si>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</si>
  <si>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</si>
  <si>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</si>
  <si>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</si>
  <si>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</si>
  <si>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</si>
  <si>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</si>
  <si>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</si>
  <si>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</si>
  <si>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</si>
  <si>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</si>
  <si>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</si>
  <si>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</si>
  <si>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</si>
  <si>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</si>
  <si>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</si>
  <si>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</si>
  <si>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</si>
  <si>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</si>
  <si>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</si>
  <si>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</si>
  <si>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</si>
  <si>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</si>
  <si>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</si>
  <si>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</si>
  <si>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</si>
  <si>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</si>
  <si>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</si>
  <si>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</si>
  <si>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</si>
  <si>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</si>
  <si>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</si>
  <si>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</si>
  <si>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</si>
  <si>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</si>
  <si>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</si>
  <si>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</si>
  <si>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</si>
  <si>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</si>
  <si>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</si>
  <si>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</si>
  <si>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</si>
  <si>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</si>
  <si>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</si>
  <si>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</si>
  <si>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</si>
  <si>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</si>
  <si>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</si>
  <si>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</si>
  <si>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</si>
  <si>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</si>
  <si>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</si>
  <si>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</si>
  <si>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</si>
  <si>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</si>
  <si>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</si>
  <si>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</si>
  <si>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</si>
  <si>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</si>
  <si>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</si>
  <si>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</si>
  <si>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</si>
  <si>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</si>
  <si>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</si>
  <si>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</si>
  <si>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</si>
  <si>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</si>
  <si>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</si>
  <si>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</si>
  <si>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</si>
  <si>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</si>
  <si>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</si>
  <si>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</si>
  <si>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</si>
  <si>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</si>
  <si>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</si>
  <si>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</si>
  <si>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</si>
  <si>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</si>
  <si>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</si>
  <si>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</si>
  <si>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</si>
  <si>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</si>
  <si>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</si>
  <si>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</si>
  <si>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</si>
  <si>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</si>
  <si>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</si>
  <si>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</si>
  <si>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</si>
  <si>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</si>
  <si>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</si>
  <si>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</si>
  <si>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</si>
  <si>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</si>
  <si>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</si>
  <si>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</si>
  <si>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</si>
  <si>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</si>
  <si>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</si>
  <si>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</si>
  <si>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</si>
  <si>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</si>
  <si>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</si>
  <si>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</si>
  <si>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</si>
  <si>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</si>
  <si>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</si>
  <si>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</si>
  <si>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</si>
  <si>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</si>
  <si>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</si>
  <si>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</si>
  <si>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</si>
  <si>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</si>
  <si>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</si>
  <si>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</si>
  <si>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</si>
  <si>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</si>
  <si>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</si>
  <si>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</si>
  <si>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</si>
  <si>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</si>
  <si>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</si>
  <si>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</si>
  <si>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</si>
  <si>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</si>
  <si>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</si>
  <si>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</si>
  <si>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</si>
  <si>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</si>
  <si>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</si>
  <si>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</si>
  <si>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</si>
  <si>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</si>
  <si>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</si>
  <si>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</si>
  <si>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</si>
  <si>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</si>
  <si>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</si>
  <si>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</si>
  <si>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</si>
  <si>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</si>
  <si>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</si>
  <si>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</si>
  <si>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</si>
  <si>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</si>
  <si>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</si>
  <si>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</si>
  <si>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</si>
  <si>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</si>
  <si>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</si>
  <si>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</si>
  <si>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</si>
  <si>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</si>
  <si>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</si>
  <si>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</si>
  <si>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</si>
  <si>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</si>
  <si>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</si>
  <si>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</si>
  <si>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</si>
  <si>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</si>
  <si>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</si>
  <si>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</si>
  <si>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</si>
  <si>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</si>
  <si>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</si>
  <si>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</si>
  <si>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</si>
  <si>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</si>
  <si>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</si>
  <si>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</si>
  <si>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</si>
  <si>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</si>
  <si>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</si>
  <si>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</si>
  <si>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</si>
  <si>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</si>
  <si>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</si>
  <si>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</si>
  <si>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</si>
  <si>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</si>
  <si>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</si>
  <si>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</si>
  <si>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</si>
  <si>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</si>
  <si>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</si>
  <si>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</si>
  <si>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</si>
  <si>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</si>
  <si>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</si>
  <si>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</si>
  <si>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</si>
  <si>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</si>
  <si>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</si>
  <si>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</si>
  <si>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</si>
  <si>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</si>
  <si>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</si>
  <si>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</si>
  <si>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</si>
  <si>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</si>
  <si>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</si>
  <si>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</si>
  <si>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</si>
  <si>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</si>
  <si>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</si>
  <si>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</si>
  <si>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</si>
  <si>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</si>
  <si>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</si>
  <si>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</si>
  <si>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</si>
  <si>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</si>
  <si>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</si>
  <si>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</si>
  <si>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</si>
  <si>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</si>
  <si>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</si>
  <si>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</si>
  <si>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</si>
  <si>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</si>
  <si>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</si>
  <si>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</si>
  <si>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</si>
  <si>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</si>
  <si>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</si>
  <si>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</si>
  <si>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</si>
  <si>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</si>
  <si>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</si>
  <si>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</si>
  <si>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</si>
  <si>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</si>
  <si>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</si>
  <si>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</si>
  <si>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</si>
  <si>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</si>
  <si>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</si>
  <si>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</si>
  <si>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</si>
  <si>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</si>
  <si>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</si>
  <si>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</si>
  <si>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</si>
  <si>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</si>
  <si>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</si>
  <si>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</si>
  <si>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</si>
  <si>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</si>
  <si>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</si>
  <si>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</si>
  <si>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</si>
  <si>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</si>
  <si>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</si>
  <si>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</si>
  <si>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</si>
  <si>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</si>
  <si>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</si>
  <si>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</si>
  <si>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</si>
  <si>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</si>
  <si>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</si>
  <si>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</si>
  <si>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</si>
  <si>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</si>
  <si>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</si>
  <si>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</si>
  <si>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</si>
  <si>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</si>
  <si>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</si>
  <si>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</si>
  <si>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</si>
  <si>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</si>
  <si>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</si>
  <si>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</si>
  <si>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</si>
  <si>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</si>
  <si>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</si>
  <si>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</si>
  <si>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</si>
  <si>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</si>
  <si>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</si>
  <si>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</si>
  <si>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</si>
  <si>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</si>
  <si>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</si>
  <si>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</si>
  <si>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</si>
  <si>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</si>
  <si>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</si>
  <si>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</si>
  <si>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</si>
  <si>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</si>
  <si>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</si>
  <si>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</si>
  <si>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</si>
  <si>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</si>
  <si>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</si>
  <si>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</si>
  <si>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</si>
  <si>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</si>
  <si>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</si>
  <si>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</si>
  <si>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</si>
  <si>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</si>
  <si>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</si>
  <si>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</si>
  <si>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</si>
  <si>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</si>
  <si>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</si>
  <si>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</si>
  <si>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</si>
  <si>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</si>
  <si>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</si>
  <si>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</si>
  <si>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</si>
  <si>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</si>
  <si>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</si>
  <si>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</si>
  <si>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</si>
  <si>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</si>
  <si>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</si>
  <si>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</si>
  <si>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</si>
  <si>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</si>
  <si>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</si>
  <si>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</si>
  <si>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</si>
  <si>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</si>
  <si>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</si>
  <si>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</si>
  <si>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</si>
  <si>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</si>
  <si>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</si>
  <si>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</si>
  <si>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</si>
  <si>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</si>
  <si>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</si>
  <si>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</si>
  <si>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</si>
  <si>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</si>
  <si>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</si>
  <si>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</si>
  <si>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</si>
  <si>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</si>
  <si>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</si>
  <si>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</si>
  <si>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</si>
  <si>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</si>
  <si>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</si>
  <si>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</si>
  <si>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</si>
  <si>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</si>
  <si>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</si>
  <si>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</si>
  <si>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</si>
  <si>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</si>
  <si>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</si>
  <si>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</si>
  <si>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</si>
  <si>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</si>
  <si>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</si>
  <si>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</si>
  <si>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</si>
  <si>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</si>
  <si>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</si>
  <si>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</si>
  <si>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</si>
  <si>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</si>
  <si>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</si>
  <si>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</si>
  <si>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</si>
  <si>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</si>
  <si>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</si>
  <si>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</si>
  <si>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</si>
  <si>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</si>
  <si>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</si>
  <si>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</si>
  <si>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</si>
  <si>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</si>
  <si>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</si>
  <si>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</si>
  <si>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</si>
  <si>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</si>
  <si>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</si>
  <si>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</si>
  <si>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</si>
  <si>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</si>
  <si>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</si>
  <si>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</si>
  <si>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</si>
  <si>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</si>
  <si>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</si>
  <si>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</si>
  <si>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</si>
  <si>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</si>
  <si>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</si>
  <si>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</si>
  <si>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</si>
  <si>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</si>
  <si>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</si>
  <si>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</si>
  <si>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</si>
  <si>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</si>
  <si>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</si>
  <si>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</si>
  <si>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</si>
  <si>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</si>
  <si>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</si>
  <si>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</si>
  <si>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</si>
  <si>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</si>
  <si>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</si>
  <si>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</si>
  <si>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</si>
  <si>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</si>
  <si>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</si>
  <si>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</si>
  <si>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</si>
  <si>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</si>
  <si>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</si>
  <si>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</si>
  <si>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</si>
  <si>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</si>
  <si>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</si>
  <si>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</si>
  <si>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</si>
  <si>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</si>
  <si>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</si>
  <si>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</si>
  <si>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</si>
  <si>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</si>
  <si>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</si>
  <si>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</si>
  <si>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</si>
  <si>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</si>
  <si>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</si>
  <si>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</si>
  <si>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</si>
  <si>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</si>
  <si>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</si>
  <si>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</si>
  <si>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</si>
  <si>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</si>
  <si>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</si>
  <si>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</si>
  <si>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</si>
  <si>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</si>
  <si>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</si>
  <si>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</si>
  <si>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</si>
  <si>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</si>
  <si>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</si>
  <si>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</si>
  <si>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</si>
  <si>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</si>
  <si>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</si>
  <si>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</si>
  <si>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</si>
  <si>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</si>
  <si>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</si>
  <si>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</si>
  <si>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</si>
  <si>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</si>
  <si>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</si>
  <si>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</si>
  <si>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</si>
  <si>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</si>
  <si>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</si>
  <si>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</si>
  <si>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</si>
  <si>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</si>
  <si>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</si>
  <si>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</si>
  <si>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</si>
  <si>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</si>
  <si>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</si>
  <si>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</si>
  <si>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</si>
  <si>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</si>
  <si>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</si>
  <si>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</si>
  <si>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</si>
  <si>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</si>
  <si>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</si>
  <si>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</si>
  <si>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</si>
  <si>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</si>
  <si>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</si>
  <si>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</si>
  <si>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</si>
  <si>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</si>
  <si>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</si>
  <si>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</si>
  <si>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</si>
  <si>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</si>
  <si>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</si>
  <si>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</si>
  <si>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</si>
  <si>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</si>
  <si>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</si>
  <si>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</si>
  <si>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</si>
  <si>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</si>
  <si>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</si>
  <si>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</si>
  <si>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</si>
  <si>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</si>
  <si>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</si>
  <si>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</si>
  <si>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</si>
  <si>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</si>
  <si>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</si>
  <si>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</si>
  <si>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</si>
  <si>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</si>
  <si>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</si>
  <si>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</si>
  <si>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</si>
  <si>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</si>
  <si>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</si>
  <si>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</si>
  <si>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</si>
  <si>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</si>
  <si>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</si>
  <si>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</si>
  <si>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</si>
  <si>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</si>
  <si>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</si>
  <si>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</si>
  <si>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</si>
  <si>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</si>
  <si>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</si>
  <si>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</si>
  <si>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</si>
  <si>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</si>
  <si>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</si>
  <si>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</si>
  <si>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</si>
  <si>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</si>
  <si>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</si>
  <si>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</si>
  <si>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</si>
  <si>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</si>
  <si>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</si>
  <si>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</si>
  <si>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</si>
  <si>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</si>
  <si>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</si>
  <si>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</si>
  <si>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</si>
  <si>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</si>
  <si>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</si>
  <si>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</si>
  <si>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</si>
  <si>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</si>
  <si>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</si>
  <si>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</si>
  <si>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</si>
  <si>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</si>
  <si>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</si>
  <si>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</si>
  <si>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</si>
  <si>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</si>
  <si>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</si>
  <si>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</si>
  <si>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</si>
  <si>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</si>
  <si>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</si>
  <si>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</si>
  <si>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</si>
  <si>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</si>
  <si>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</si>
  <si>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</si>
  <si>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</si>
  <si>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</si>
  <si>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</si>
  <si>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</si>
  <si>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</si>
  <si>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</si>
  <si>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</si>
  <si>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</si>
  <si>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</si>
  <si>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</si>
  <si>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</si>
  <si>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</si>
  <si>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</si>
  <si>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</si>
  <si>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</si>
  <si>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</si>
  <si>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</si>
  <si>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</si>
  <si>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</si>
  <si>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</si>
  <si>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</si>
  <si>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</si>
  <si>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</si>
  <si>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</si>
  <si>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</si>
  <si>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</si>
  <si>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</si>
  <si>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</si>
  <si>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</si>
  <si>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</si>
  <si>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</si>
  <si>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</si>
  <si>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</si>
  <si>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</si>
  <si>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</si>
  <si>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</si>
  <si>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</si>
  <si>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</si>
  <si>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</si>
  <si>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</si>
  <si>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</si>
  <si>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</si>
  <si>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</si>
  <si>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</si>
  <si>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</si>
  <si>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</si>
  <si>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</si>
  <si>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</si>
  <si>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</si>
  <si>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</si>
  <si>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</si>
  <si>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</si>
  <si>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</si>
  <si>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</si>
  <si>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</si>
  <si>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</si>
  <si>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</si>
  <si>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</si>
  <si>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</si>
  <si>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</si>
  <si>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</si>
  <si>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</si>
  <si>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</si>
  <si>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</si>
  <si>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</si>
  <si>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</si>
  <si>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</si>
  <si>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</si>
  <si>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</si>
  <si>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</si>
  <si>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</si>
  <si>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</si>
  <si>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</si>
  <si>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</si>
  <si>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</si>
  <si>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</si>
  <si>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</si>
  <si>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</si>
  <si>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</si>
  <si>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</si>
  <si>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</si>
  <si>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</si>
  <si>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</si>
  <si>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</si>
  <si>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</si>
  <si>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</si>
  <si>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</si>
  <si>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</si>
  <si>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</si>
  <si>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</si>
  <si>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</si>
  <si>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</si>
  <si>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</si>
  <si>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</si>
  <si>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</si>
  <si>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</si>
  <si>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</si>
  <si>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</si>
  <si>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</si>
  <si>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</si>
  <si>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</si>
  <si>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</si>
  <si>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</si>
  <si>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</si>
  <si>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</si>
  <si>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</si>
  <si>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</si>
  <si>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</si>
  <si>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</si>
  <si>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</si>
  <si>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</si>
  <si>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</si>
  <si>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</si>
  <si>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</si>
  <si>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</si>
  <si>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</si>
  <si>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</si>
  <si>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</si>
  <si>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</si>
  <si>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</si>
  <si>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</si>
  <si>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</si>
  <si>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</si>
  <si>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</si>
  <si>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</si>
  <si>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</si>
  <si>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</si>
  <si>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</si>
  <si>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</si>
  <si>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</si>
  <si>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</si>
  <si>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</si>
  <si>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</si>
  <si>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</si>
  <si>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</si>
  <si>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</si>
  <si>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</si>
  <si>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</si>
  <si>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</si>
  <si>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</si>
  <si>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</si>
  <si>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</si>
  <si>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</si>
  <si>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</si>
  <si>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</si>
  <si>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</si>
  <si>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</si>
  <si>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</si>
  <si>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</si>
  <si>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</si>
  <si>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</si>
  <si>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</si>
  <si>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</si>
  <si>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</si>
  <si>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</si>
  <si>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</si>
  <si>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</si>
  <si>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</si>
  <si>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</si>
  <si>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</si>
  <si>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</si>
  <si>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</si>
  <si>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</si>
  <si>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</si>
  <si>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</si>
  <si>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</si>
  <si>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</si>
  <si>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</si>
  <si>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</si>
  <si>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</si>
  <si>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</si>
  <si>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</si>
  <si>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</si>
  <si>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</si>
  <si>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</si>
  <si>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</si>
  <si>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</si>
  <si>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</si>
  <si>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</si>
  <si>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</si>
  <si>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</si>
  <si>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</si>
  <si>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</si>
  <si>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</si>
  <si>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</si>
  <si>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</si>
  <si>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</si>
  <si>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</si>
  <si>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</si>
  <si>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</si>
  <si>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</si>
  <si>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</si>
  <si>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</si>
  <si>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</si>
  <si>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</si>
  <si>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</si>
  <si>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</si>
  <si>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</si>
  <si>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</si>
  <si>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</si>
  <si>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</si>
  <si>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</si>
  <si>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</si>
  <si>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</si>
  <si>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</si>
  <si>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</si>
  <si>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</si>
  <si>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</si>
  <si>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</si>
  <si>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</si>
  <si>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</si>
  <si>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</si>
  <si>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</si>
  <si>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</si>
  <si>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</si>
  <si>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</si>
  <si>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</si>
  <si>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</si>
  <si>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</si>
  <si>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</si>
  <si>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</si>
  <si>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</si>
  <si>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</si>
  <si>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</si>
  <si>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</si>
  <si>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</si>
  <si>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</si>
  <si>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</si>
  <si>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</si>
  <si>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</si>
  <si>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</si>
  <si>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</si>
  <si>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</si>
  <si>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</si>
  <si>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</si>
  <si>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</si>
  <si>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</si>
  <si>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</si>
  <si>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</si>
  <si>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</si>
  <si>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</si>
  <si>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</si>
  <si>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</si>
  <si>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</si>
  <si>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</si>
  <si>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</si>
  <si>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</si>
  <si>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</si>
  <si>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</si>
  <si>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</si>
  <si>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</si>
  <si>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</si>
  <si>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</si>
  <si>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</si>
  <si>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</si>
  <si>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</si>
  <si>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</si>
  <si>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</si>
  <si>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</si>
  <si>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</si>
  <si>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</si>
  <si>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</si>
  <si>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</si>
  <si>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</si>
  <si>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</si>
  <si>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</si>
  <si>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</si>
  <si>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</si>
  <si>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</si>
  <si>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</si>
  <si>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</si>
  <si>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</si>
  <si>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</si>
  <si>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</si>
  <si>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</si>
  <si>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</si>
  <si>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</si>
  <si>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</si>
  <si>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</si>
  <si>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</si>
  <si>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</si>
  <si>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</si>
  <si>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</si>
  <si>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</si>
  <si>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</si>
  <si>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</si>
  <si>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</si>
  <si>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</si>
  <si>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</si>
  <si>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</si>
  <si>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</si>
  <si>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</si>
  <si>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</si>
  <si>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</si>
  <si>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</si>
  <si>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</si>
  <si>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</si>
  <si>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</si>
  <si>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</si>
  <si>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</si>
  <si>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</si>
  <si>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</si>
  <si>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</si>
  <si>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</si>
  <si>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</si>
  <si>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</si>
  <si>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</si>
  <si>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</si>
  <si>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</si>
  <si>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</si>
  <si>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</si>
  <si>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</si>
  <si>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</si>
  <si>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</si>
  <si>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</si>
  <si>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</si>
  <si>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</si>
  <si>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</si>
  <si>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</si>
  <si>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</si>
  <si>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</si>
  <si>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</si>
  <si>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</si>
  <si>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</si>
  <si>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</si>
  <si>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</si>
  <si>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</si>
  <si>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</si>
  <si>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</si>
  <si>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</si>
  <si>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</si>
  <si>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</si>
  <si>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</si>
  <si>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</si>
  <si>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</si>
  <si>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</si>
  <si>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</si>
  <si>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</si>
  <si>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</si>
  <si>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</si>
  <si>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</si>
  <si>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</si>
  <si>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</si>
  <si>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</si>
  <si>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</si>
  <si>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</si>
  <si>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</si>
  <si>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</si>
  <si>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</si>
  <si>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</si>
  <si>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</si>
  <si>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</si>
  <si>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</si>
  <si>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</si>
  <si>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</si>
  <si>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</si>
  <si>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</si>
  <si>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</si>
  <si>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</si>
  <si>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</si>
  <si>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</si>
  <si>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</si>
  <si>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</si>
  <si>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</si>
  <si>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</si>
  <si>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</si>
  <si>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</si>
  <si>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</si>
  <si>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</si>
  <si>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</si>
  <si>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</si>
  <si>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</si>
  <si>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</si>
  <si>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</si>
  <si>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</si>
  <si>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</si>
  <si>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</si>
  <si>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</si>
  <si>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</si>
  <si>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</si>
  <si>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</si>
  <si>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</si>
  <si>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</si>
  <si>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</si>
  <si>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</si>
  <si>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</si>
  <si>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</si>
  <si>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</si>
  <si>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</si>
  <si>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</si>
  <si>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</si>
  <si>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</si>
  <si>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</si>
  <si>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</si>
  <si>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</si>
  <si>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</si>
  <si>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</si>
  <si>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</si>
  <si>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</si>
  <si>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</si>
  <si>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</si>
  <si>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</si>
  <si>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</si>
  <si>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</si>
  <si>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</si>
  <si>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</si>
  <si>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</si>
  <si>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</si>
  <si>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</si>
  <si>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</si>
  <si>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</si>
  <si>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</si>
  <si>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</si>
  <si>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</si>
  <si>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</si>
  <si>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</si>
  <si>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</si>
  <si>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</si>
  <si>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</si>
  <si>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</si>
  <si>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</si>
  <si>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</si>
  <si>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</si>
  <si>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</si>
  <si>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</si>
  <si>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</si>
  <si>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</si>
  <si>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</si>
  <si>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</si>
  <si>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</si>
  <si>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</si>
  <si>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</si>
  <si>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</si>
  <si>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</si>
  <si>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</si>
  <si>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</si>
  <si>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</si>
  <si>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</si>
  <si>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</si>
  <si>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</si>
  <si>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</si>
  <si>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</si>
  <si>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</si>
  <si>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</si>
  <si>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</si>
  <si>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</si>
  <si>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</si>
  <si>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</si>
  <si>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</si>
  <si>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</si>
  <si>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</si>
  <si>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</si>
  <si>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</si>
  <si>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</si>
  <si>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</si>
  <si>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</si>
  <si>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</si>
  <si>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</si>
  <si>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</si>
  <si>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</si>
  <si>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</si>
  <si>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</si>
  <si>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</si>
  <si>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</si>
  <si>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</si>
  <si>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</si>
  <si>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</si>
  <si>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</si>
  <si>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</si>
  <si>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</si>
  <si>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</si>
  <si>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</si>
  <si>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</si>
  <si>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</si>
  <si>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</si>
  <si>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</si>
  <si>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</si>
  <si>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</si>
  <si>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</si>
  <si>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</si>
  <si>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</si>
  <si>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</si>
  <si>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</si>
  <si>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</si>
  <si>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</si>
  <si>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</si>
  <si>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</si>
  <si>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</si>
  <si>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</si>
  <si>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</si>
  <si>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</si>
  <si>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</si>
  <si>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</si>
  <si>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</si>
  <si>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</si>
  <si>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</si>
  <si>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</si>
  <si>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</si>
  <si>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</si>
  <si>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</si>
  <si>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</si>
  <si>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</si>
  <si>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</si>
  <si>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</si>
  <si>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</si>
  <si>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</si>
  <si>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</si>
  <si>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</si>
  <si>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</si>
  <si>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</si>
  <si>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</si>
  <si>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</si>
  <si>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</si>
  <si>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</si>
  <si>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</si>
  <si>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</si>
  <si>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</si>
  <si>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</si>
  <si>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</si>
  <si>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</si>
  <si>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</si>
  <si>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</si>
  <si>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</si>
  <si>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</si>
  <si>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</si>
  <si>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</si>
  <si>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</si>
  <si>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</si>
  <si>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</si>
  <si>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</si>
  <si>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</si>
  <si>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</si>
  <si>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</si>
  <si>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</si>
  <si>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</si>
  <si>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</si>
  <si>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</si>
  <si>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</si>
  <si>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</si>
  <si>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</si>
  <si>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</si>
  <si>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</si>
  <si>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</si>
  <si>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</si>
  <si>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</si>
  <si>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</si>
  <si>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</si>
  <si>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</si>
  <si>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</si>
  <si>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</si>
  <si>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</si>
  <si>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</si>
  <si>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</si>
  <si>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</si>
  <si>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</si>
  <si>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</si>
  <si>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</si>
  <si>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</si>
  <si>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</si>
  <si>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</si>
  <si>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</si>
  <si>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</si>
  <si>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</si>
  <si>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</si>
  <si>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</si>
  <si>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</si>
  <si>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</si>
  <si>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</si>
  <si>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</si>
  <si>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</si>
  <si>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</si>
  <si>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</si>
  <si>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</si>
  <si>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</si>
  <si>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</si>
  <si>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</si>
  <si>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</si>
  <si>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</si>
  <si>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</si>
  <si>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</si>
  <si>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</si>
  <si>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</si>
  <si>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</si>
  <si>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</si>
  <si>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</si>
  <si>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</si>
  <si>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</si>
  <si>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</si>
  <si>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</si>
  <si>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</si>
  <si>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</si>
  <si>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</si>
  <si>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</si>
  <si>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</si>
  <si>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</si>
  <si>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</si>
  <si>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</si>
  <si>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</si>
  <si>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</si>
  <si>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</si>
  <si>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</si>
  <si>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</si>
  <si>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</si>
  <si>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</si>
  <si>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</si>
  <si>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</si>
  <si>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</si>
  <si>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</si>
  <si>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</si>
  <si>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</si>
  <si>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</si>
  <si>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</si>
  <si>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</si>
  <si>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</si>
  <si>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</si>
  <si>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</si>
  <si>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</si>
  <si>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</si>
  <si>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</si>
  <si>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</si>
  <si>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</si>
  <si>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</si>
  <si>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</si>
  <si>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</si>
  <si>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</si>
  <si>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</si>
  <si>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</si>
  <si>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</si>
  <si>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</si>
  <si>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</si>
  <si>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</si>
  <si>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</si>
  <si>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</si>
  <si>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</si>
  <si>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</si>
  <si>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</si>
  <si>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</si>
  <si>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</si>
  <si>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</si>
  <si>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</si>
  <si>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</si>
  <si>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</si>
  <si>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</si>
  <si>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</si>
  <si>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</si>
  <si>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</si>
  <si>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</si>
  <si>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</si>
  <si>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</si>
  <si>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</si>
  <si>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</si>
  <si>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</si>
  <si>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</si>
  <si>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</si>
  <si>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</si>
  <si>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</si>
  <si>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</si>
  <si>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</si>
  <si>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</si>
  <si>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</si>
  <si>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</si>
  <si>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</si>
  <si>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</si>
  <si>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</si>
  <si>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</si>
  <si>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</si>
  <si>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</si>
  <si>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</si>
  <si>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</si>
  <si>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</si>
  <si>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</si>
  <si>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</si>
  <si>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</si>
  <si>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</si>
  <si>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</si>
  <si>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</si>
  <si>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</si>
  <si>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</si>
  <si>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</si>
  <si>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</si>
  <si>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</si>
  <si>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</si>
  <si>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</si>
  <si>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</si>
  <si>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</si>
  <si>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</si>
  <si>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</si>
  <si>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</si>
  <si>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</si>
  <si>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</si>
  <si>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</si>
  <si>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</si>
  <si>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</si>
  <si>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</si>
  <si>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</si>
  <si>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</si>
  <si>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</si>
  <si>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</si>
  <si>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</si>
  <si>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</si>
  <si>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</si>
  <si>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</si>
  <si>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</si>
  <si>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</si>
  <si>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</si>
  <si>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</si>
  <si>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</si>
  <si>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</si>
  <si>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</si>
  <si>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</si>
  <si>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</si>
  <si>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</si>
  <si>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</si>
  <si>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</si>
  <si>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</si>
  <si>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</si>
  <si>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</si>
  <si>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</si>
  <si>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</si>
  <si>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</si>
  <si>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</si>
  <si>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</si>
  <si>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</si>
  <si>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</si>
  <si>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</si>
  <si>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</si>
  <si>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</si>
  <si>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</si>
  <si>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</si>
  <si>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</si>
  <si>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</si>
  <si>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</si>
  <si>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</si>
  <si>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</si>
  <si>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</si>
  <si>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</si>
  <si>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</si>
  <si>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</si>
  <si>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</si>
  <si>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</si>
  <si>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</si>
  <si>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</si>
  <si>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</si>
  <si>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</si>
  <si>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</si>
  <si>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</si>
  <si>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</si>
  <si>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</si>
  <si>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</si>
  <si>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</si>
  <si>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</si>
  <si>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</si>
  <si>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</si>
  <si>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</si>
  <si>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</si>
  <si>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</si>
  <si>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</si>
  <si>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</si>
  <si>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</si>
  <si>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</si>
  <si>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</si>
  <si>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</si>
  <si>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</si>
  <si>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</si>
  <si>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</si>
  <si>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</si>
  <si>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</si>
  <si>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</si>
  <si>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</si>
  <si>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</si>
  <si>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</si>
  <si>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</si>
  <si>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</si>
  <si>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</si>
  <si>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</si>
  <si>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</si>
  <si>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</si>
  <si>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</si>
  <si>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</si>
  <si>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</si>
  <si>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</si>
  <si>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</si>
  <si>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</si>
  <si>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</si>
  <si>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</si>
  <si>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</si>
  <si>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</si>
  <si>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</si>
  <si>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</si>
  <si>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</si>
  <si>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</si>
  <si>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</si>
  <si>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</si>
  <si>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</si>
  <si>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</si>
  <si>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</si>
  <si>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</si>
  <si>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</si>
  <si>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</si>
  <si>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</si>
  <si>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</si>
  <si>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</si>
  <si>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</si>
  <si>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</si>
  <si>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</si>
  <si>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</si>
  <si>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</si>
  <si>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</si>
  <si>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</si>
  <si>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</si>
  <si>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</si>
  <si>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</si>
  <si>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</si>
  <si>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</si>
  <si>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</si>
  <si>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</si>
  <si>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</si>
  <si>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</si>
  <si>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</si>
  <si>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</si>
  <si>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</si>
  <si>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</si>
  <si>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</si>
  <si>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</si>
  <si>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</si>
  <si>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</si>
  <si>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</si>
  <si>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</si>
  <si>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</si>
  <si>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</si>
  <si>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</si>
  <si>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</si>
  <si>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</si>
  <si>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</si>
  <si>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</si>
  <si>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</si>
  <si>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</si>
  <si>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</si>
  <si>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</si>
  <si>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</si>
  <si>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</si>
  <si>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</si>
  <si>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</si>
  <si>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</si>
  <si>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</si>
  <si>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</si>
  <si>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</si>
  <si>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</si>
  <si>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</si>
  <si>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</si>
  <si>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</si>
  <si>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</si>
  <si>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</si>
  <si>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</si>
  <si>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</si>
  <si>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</si>
  <si>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</si>
  <si>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</si>
  <si>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</si>
  <si>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</si>
  <si>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</si>
  <si>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</si>
  <si>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</si>
  <si>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</si>
  <si>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</si>
  <si>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</si>
  <si>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</si>
  <si>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</si>
  <si>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</si>
  <si>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</si>
  <si>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</si>
  <si>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</si>
  <si>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</si>
  <si>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</si>
  <si>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</si>
  <si>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</si>
  <si>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</si>
  <si>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</si>
  <si>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</si>
  <si>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</si>
  <si>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</si>
  <si>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</si>
  <si>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</si>
  <si>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</si>
  <si>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</si>
  <si>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</si>
  <si>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</si>
  <si>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</si>
  <si>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</si>
  <si>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</si>
  <si>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</si>
  <si>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</si>
  <si>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</si>
  <si>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</si>
  <si>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</si>
  <si>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</si>
  <si>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</si>
  <si>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</si>
  <si>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</si>
  <si>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</si>
  <si>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</si>
  <si>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</si>
  <si>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</si>
  <si>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</si>
  <si>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</si>
  <si>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</si>
  <si>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</si>
  <si>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</si>
  <si>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</si>
  <si>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</si>
  <si>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</si>
  <si>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</si>
  <si>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</si>
  <si>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</si>
  <si>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</si>
  <si>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</si>
  <si>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</si>
  <si>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</si>
  <si>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</si>
  <si>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</si>
  <si>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</si>
  <si>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</si>
  <si>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</si>
  <si>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</si>
  <si>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</si>
  <si>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</si>
  <si>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</si>
  <si>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</si>
  <si>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</si>
  <si>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</si>
  <si>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</si>
  <si>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</si>
  <si>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</si>
  <si>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</si>
  <si>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</si>
  <si>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</si>
  <si>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</si>
  <si>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</si>
  <si>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</si>
  <si>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</si>
  <si>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</si>
  <si>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</si>
  <si>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</si>
  <si>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</si>
  <si>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</si>
  <si>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</si>
  <si>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</si>
  <si>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</si>
  <si>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</si>
  <si>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</si>
  <si>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</si>
  <si>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</si>
  <si>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</si>
  <si>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</si>
  <si>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</si>
  <si>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</si>
  <si>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</si>
  <si>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</si>
  <si>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</si>
  <si>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</si>
  <si>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</si>
  <si>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</si>
  <si>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</si>
  <si>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</si>
  <si>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</si>
  <si>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</si>
  <si>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</si>
  <si>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</si>
  <si>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</si>
  <si>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</si>
  <si>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</si>
  <si>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</si>
  <si>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</si>
  <si>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</si>
  <si>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</si>
  <si>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</si>
  <si>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</si>
  <si>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</si>
  <si>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</si>
  <si>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</si>
  <si>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</si>
  <si>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</si>
  <si>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</si>
  <si>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</si>
  <si>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</si>
  <si>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</si>
  <si>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</si>
  <si>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</si>
  <si>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</si>
  <si>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</si>
  <si>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</si>
  <si>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</si>
  <si>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</si>
  <si>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</si>
  <si>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</si>
  <si>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</si>
  <si>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</si>
  <si>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</si>
  <si>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</si>
  <si>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</si>
  <si>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</si>
  <si>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</si>
  <si>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</si>
  <si>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</si>
  <si>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</si>
  <si>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</si>
  <si>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</si>
  <si>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</si>
  <si>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</si>
  <si>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</si>
  <si>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</si>
  <si>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</si>
  <si>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</si>
  <si>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</si>
  <si>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</si>
  <si>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</si>
  <si>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</si>
  <si>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</si>
  <si>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</si>
  <si>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</si>
  <si>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</si>
  <si>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</si>
  <si>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</si>
  <si>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</si>
  <si>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</si>
  <si>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</si>
  <si>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</si>
  <si>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</si>
  <si>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</si>
  <si>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</si>
  <si>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</si>
  <si>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</si>
  <si>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</si>
  <si>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</si>
  <si>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</si>
  <si>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</si>
  <si>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</si>
  <si>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</si>
  <si>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</si>
  <si>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</si>
  <si>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</si>
  <si>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</si>
  <si>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</si>
  <si>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</si>
  <si>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</si>
  <si>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</si>
  <si>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</si>
  <si>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</si>
  <si>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</si>
  <si>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</si>
  <si>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</si>
  <si>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</si>
  <si>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</si>
  <si>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</si>
  <si>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</si>
  <si>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</si>
  <si>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</si>
  <si>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</si>
  <si>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</si>
  <si>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</si>
  <si>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</si>
  <si>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</si>
  <si>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</si>
  <si>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</si>
  <si>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</si>
  <si>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</si>
  <si>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</si>
  <si>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</si>
  <si>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</si>
  <si>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</si>
  <si>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</si>
  <si>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</si>
  <si>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</si>
  <si>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</si>
  <si>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</si>
  <si>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</si>
  <si>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</si>
  <si>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</si>
  <si>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</si>
  <si>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</si>
  <si>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</si>
  <si>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</si>
  <si>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</si>
  <si>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</si>
  <si>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</si>
  <si>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</si>
  <si>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</si>
  <si>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</si>
  <si>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</si>
  <si>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</si>
  <si>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</si>
  <si>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</si>
  <si>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</si>
  <si>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</si>
  <si>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</si>
  <si>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</si>
  <si>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</si>
  <si>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</si>
  <si>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</si>
  <si>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</si>
  <si>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</si>
  <si>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</si>
  <si>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</si>
  <si>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</si>
  <si>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</si>
  <si>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</si>
  <si>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</si>
  <si>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</si>
  <si>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</si>
  <si>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</si>
  <si>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</si>
  <si>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</si>
  <si>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</si>
  <si>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</si>
  <si>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</si>
  <si>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</si>
  <si>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</si>
  <si>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</si>
  <si>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</si>
  <si>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</si>
  <si>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</si>
  <si>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</si>
  <si>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</si>
  <si>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</si>
  <si>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</si>
  <si>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</si>
  <si>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</si>
  <si>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</si>
  <si>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</si>
  <si>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</si>
  <si>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</si>
  <si>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</si>
  <si>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</si>
  <si>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</si>
  <si>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</si>
  <si>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</si>
  <si>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</si>
  <si>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</si>
  <si>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</si>
  <si>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</si>
  <si>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</si>
  <si>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</si>
  <si>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</si>
  <si>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</si>
  <si>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</si>
  <si>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</si>
  <si>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</si>
  <si>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</si>
  <si>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</si>
  <si>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</si>
  <si>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</si>
  <si>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</si>
  <si>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</si>
  <si>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</si>
  <si>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</si>
  <si>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</si>
  <si>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</si>
  <si>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</si>
  <si>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</si>
  <si>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</si>
  <si>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</si>
  <si>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</si>
  <si>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</si>
  <si>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</si>
  <si>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</si>
  <si>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</si>
  <si>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</si>
  <si>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</si>
  <si>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</si>
  <si>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</si>
  <si>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</si>
  <si>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</si>
  <si>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</si>
  <si>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</si>
  <si>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</si>
  <si>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</si>
  <si>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</si>
  <si>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</si>
  <si>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</si>
  <si>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</si>
  <si>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</si>
  <si>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</si>
  <si>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</si>
  <si>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</si>
  <si>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</si>
  <si>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</si>
  <si>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</si>
  <si>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</si>
  <si>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</si>
  <si>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</si>
  <si>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</si>
  <si>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</si>
  <si>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</si>
  <si>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</si>
  <si>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</si>
  <si>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</si>
  <si>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</si>
  <si>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</si>
  <si>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</si>
  <si>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</si>
  <si>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</si>
  <si>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</si>
  <si>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</si>
  <si>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</si>
  <si>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</si>
  <si>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</si>
  <si>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</si>
  <si>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</si>
  <si>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</si>
  <si>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</si>
  <si>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</si>
  <si>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</si>
  <si>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</si>
  <si>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</si>
  <si>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</si>
  <si>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</si>
  <si>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</si>
  <si>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</si>
  <si>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</si>
  <si>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</si>
  <si>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</si>
  <si>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</si>
  <si>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</si>
  <si>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state</t>
  </si>
  <si>
    <t>Column Labels</t>
  </si>
  <si>
    <t>(All)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</si>
  <si>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</si>
  <si>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</si>
  <si>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</si>
  <si>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</si>
  <si>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</si>
  <si>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</si>
  <si>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</si>
  <si>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</si>
  <si>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</si>
  <si>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</si>
  <si>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</si>
  <si>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</si>
  <si>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</si>
  <si>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</si>
  <si>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</si>
  <si>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</si>
  <si>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</si>
  <si>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</si>
  <si>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</si>
  <si>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</si>
  <si>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</si>
  <si>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</si>
  <si>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</si>
  <si>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</si>
  <si>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</si>
  <si>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</si>
  <si>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</si>
  <si>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</si>
  <si>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</si>
  <si>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</si>
  <si>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</si>
  <si>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</si>
  <si>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</si>
  <si>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</si>
  <si>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</si>
  <si>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</si>
  <si>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</si>
  <si>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</si>
  <si>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</si>
  <si>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</si>
  <si>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</si>
  <si>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</si>
  <si>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</si>
  <si>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</si>
  <si>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</si>
  <si>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</si>
  <si>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</si>
  <si>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</si>
  <si>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</si>
  <si>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</si>
  <si>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</si>
  <si>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</si>
  <si>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</si>
  <si>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</si>
  <si>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</si>
  <si>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</si>
  <si>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(blank)</t>
  </si>
  <si>
    <t>Country</t>
  </si>
  <si>
    <t>Afghanistan</t>
  </si>
  <si>
    <t>AF</t>
  </si>
  <si>
    <t>AFG</t>
  </si>
  <si>
    <t>ALA</t>
  </si>
  <si>
    <t>Aland Islands</t>
  </si>
  <si>
    <t>AX</t>
  </si>
  <si>
    <t>Albania</t>
  </si>
  <si>
    <t>AL</t>
  </si>
  <si>
    <t>ALB</t>
  </si>
  <si>
    <t>Algeria</t>
  </si>
  <si>
    <t>DZ</t>
  </si>
  <si>
    <t>DZA</t>
  </si>
  <si>
    <t>American Samoa</t>
  </si>
  <si>
    <t>AS</t>
  </si>
  <si>
    <t>ASM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</si>
  <si>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</si>
  <si>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</si>
  <si>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</si>
  <si>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</si>
  <si>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</si>
  <si>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</si>
  <si>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</si>
  <si>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</si>
  <si>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</si>
  <si>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Antarctica</t>
  </si>
  <si>
    <t>AQ</t>
  </si>
  <si>
    <t>ATA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</si>
  <si>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</si>
  <si>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</si>
  <si>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</si>
  <si>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</si>
  <si>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</si>
  <si>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</si>
  <si>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</si>
  <si>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</si>
  <si>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</si>
  <si>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</si>
  <si>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</si>
  <si>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</si>
  <si>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</si>
  <si>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AUS</t>
  </si>
  <si>
    <t>Austria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</si>
  <si>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</si>
  <si>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</si>
  <si>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</si>
  <si>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</si>
  <si>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</si>
  <si>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</si>
  <si>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</si>
  <si>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</si>
  <si>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</si>
  <si>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</si>
  <si>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</si>
  <si>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</si>
  <si>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</si>
  <si>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</si>
  <si>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</si>
  <si>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</si>
  <si>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</si>
  <si>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</si>
  <si>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</si>
  <si>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</si>
  <si>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</si>
  <si>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</si>
  <si>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</si>
  <si>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</si>
  <si>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</si>
  <si>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</si>
  <si>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</si>
  <si>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</si>
  <si>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</si>
  <si>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</si>
  <si>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</si>
  <si>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</si>
  <si>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</si>
  <si>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</si>
  <si>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</si>
  <si>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</si>
  <si>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Bosnia and Herzegovina</t>
  </si>
  <si>
    <t>BA</t>
  </si>
  <si>
    <t>BIH</t>
  </si>
  <si>
    <t>Botswana</t>
  </si>
  <si>
    <t>BW</t>
  </si>
  <si>
    <t>BWA</t>
  </si>
  <si>
    <t>Bouvet Island</t>
  </si>
  <si>
    <t>BV</t>
  </si>
  <si>
    <t>BVT</t>
  </si>
  <si>
    <t>Brazil</t>
  </si>
  <si>
    <t>BR</t>
  </si>
  <si>
    <t>BRA</t>
  </si>
  <si>
    <t>British Virgin Islands</t>
  </si>
  <si>
    <t>VG</t>
  </si>
  <si>
    <t>VGB</t>
  </si>
  <si>
    <t>British Indian Ocean Territory</t>
  </si>
  <si>
    <t>IO</t>
  </si>
  <si>
    <t>IOT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</si>
  <si>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</si>
  <si>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</si>
  <si>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</si>
  <si>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</si>
  <si>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</si>
  <si>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</si>
  <si>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</si>
  <si>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</si>
  <si>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</si>
  <si>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</si>
  <si>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</si>
  <si>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</si>
  <si>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</si>
  <si>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</si>
  <si>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</si>
  <si>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</si>
  <si>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</si>
  <si>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</si>
  <si>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</si>
  <si>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CAN</t>
  </si>
  <si>
    <t>Cape Verde</t>
  </si>
  <si>
    <t>CV</t>
  </si>
  <si>
    <t>CPV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</si>
  <si>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</si>
  <si>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</si>
  <si>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</si>
  <si>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</si>
  <si>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</si>
  <si>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</si>
  <si>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</si>
  <si>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</si>
  <si>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</si>
  <si>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</si>
  <si>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</si>
  <si>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</si>
  <si>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</si>
  <si>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</si>
  <si>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</si>
  <si>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Hong Kong, SAR China</t>
  </si>
  <si>
    <t>HKG</t>
  </si>
  <si>
    <t>Macao, SAR China</t>
  </si>
  <si>
    <t>MO</t>
  </si>
  <si>
    <t>MAC</t>
  </si>
  <si>
    <t>Christmas Island</t>
  </si>
  <si>
    <t>CX</t>
  </si>
  <si>
    <t>CXR</t>
  </si>
  <si>
    <t>Cocos (Keeling) Islands</t>
  </si>
  <si>
    <t>CC</t>
  </si>
  <si>
    <t>CCK</t>
  </si>
  <si>
    <t>Colombia</t>
  </si>
  <si>
    <t>CO</t>
  </si>
  <si>
    <t>COL</t>
  </si>
  <si>
    <t>Comoros</t>
  </si>
  <si>
    <t>KM</t>
  </si>
  <si>
    <t>COM</t>
  </si>
  <si>
    <t>Congo (Brazzaville)</t>
  </si>
  <si>
    <t>CG</t>
  </si>
  <si>
    <t>COG</t>
  </si>
  <si>
    <t>Congo, (Kinshasa)</t>
  </si>
  <si>
    <t>CD</t>
  </si>
  <si>
    <t>COD</t>
  </si>
  <si>
    <t>Cook Islands</t>
  </si>
  <si>
    <t>CK</t>
  </si>
  <si>
    <t>COK</t>
  </si>
  <si>
    <t>Costa Rica</t>
  </si>
  <si>
    <t>CR</t>
  </si>
  <si>
    <t>CRI</t>
  </si>
  <si>
    <t>Côte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</si>
  <si>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</si>
  <si>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</si>
  <si>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</si>
  <si>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</si>
  <si>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</si>
  <si>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</si>
  <si>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</si>
  <si>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</si>
  <si>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Cyprus</t>
  </si>
  <si>
    <t>CY</t>
  </si>
  <si>
    <t>CYP</t>
  </si>
  <si>
    <t>Czech Republic</t>
  </si>
  <si>
    <t>CZ</t>
  </si>
  <si>
    <t>CZE</t>
  </si>
  <si>
    <t>Denmark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</si>
  <si>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</si>
  <si>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</si>
  <si>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</si>
  <si>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</si>
  <si>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</si>
  <si>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</si>
  <si>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</si>
  <si>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</si>
  <si>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</si>
  <si>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</si>
  <si>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</si>
  <si>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</si>
  <si>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</si>
  <si>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</si>
  <si>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</si>
  <si>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</si>
  <si>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</si>
  <si>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</si>
  <si>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</si>
  <si>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</si>
  <si>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</si>
  <si>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</si>
  <si>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</si>
  <si>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</si>
  <si>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</si>
  <si>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</si>
  <si>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</si>
  <si>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</si>
  <si>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</si>
  <si>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</si>
  <si>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</si>
  <si>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Falkland Islands (Malvinas)</t>
  </si>
  <si>
    <t>FK</t>
  </si>
  <si>
    <t>FLK</t>
  </si>
  <si>
    <t>Faroe 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</si>
  <si>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</si>
  <si>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</si>
  <si>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</si>
  <si>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</si>
  <si>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</si>
  <si>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</si>
  <si>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</si>
  <si>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</si>
  <si>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</si>
  <si>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FRA</t>
  </si>
  <si>
    <t>French Guiana</t>
  </si>
  <si>
    <t>GF</t>
  </si>
  <si>
    <t>GUF</t>
  </si>
  <si>
    <t>French Polynesia</t>
  </si>
  <si>
    <t>PF</t>
  </si>
  <si>
    <t>PYF</t>
  </si>
  <si>
    <t>French Southern Territories</t>
  </si>
  <si>
    <t>TF</t>
  </si>
  <si>
    <t>ATF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</si>
  <si>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</si>
  <si>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</si>
  <si>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</si>
  <si>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</si>
  <si>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</si>
  <si>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</si>
  <si>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</si>
  <si>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</si>
  <si>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</si>
  <si>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</si>
  <si>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DEU</t>
  </si>
  <si>
    <t>Ghana</t>
  </si>
  <si>
    <t>GH</t>
  </si>
  <si>
    <t>GHA</t>
  </si>
  <si>
    <t>Gibraltar</t>
  </si>
  <si>
    <t>GI</t>
  </si>
  <si>
    <t>GIB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</si>
  <si>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</si>
  <si>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</si>
  <si>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</si>
  <si>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</si>
  <si>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</si>
  <si>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</si>
  <si>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</si>
  <si>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</si>
  <si>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</si>
  <si>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Guadeloupe</t>
  </si>
  <si>
    <t>GP</t>
  </si>
  <si>
    <t>GLP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</si>
  <si>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</si>
  <si>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</si>
  <si>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</si>
  <si>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</si>
  <si>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</si>
  <si>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</si>
  <si>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</si>
  <si>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</si>
  <si>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</si>
  <si>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</si>
  <si>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</si>
  <si>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</si>
  <si>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</si>
  <si>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</si>
  <si>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</si>
  <si>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</si>
  <si>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</si>
  <si>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</si>
  <si>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</si>
  <si>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</si>
  <si>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</si>
  <si>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Heard and Mcdonald Islands</t>
  </si>
  <si>
    <t>HM</t>
  </si>
  <si>
    <t>HMD</t>
  </si>
  <si>
    <t>Holy See (Vatican City State)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</si>
  <si>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</si>
  <si>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</si>
  <si>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</si>
  <si>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</si>
  <si>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</si>
  <si>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</si>
  <si>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</si>
  <si>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</si>
  <si>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</si>
  <si>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</si>
  <si>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</si>
  <si>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</si>
  <si>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</si>
  <si>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</si>
  <si>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</si>
  <si>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</si>
  <si>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</si>
  <si>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Iran, Islamic Republic of</t>
  </si>
  <si>
    <t>IR</t>
  </si>
  <si>
    <t>IRN</t>
  </si>
  <si>
    <t>Iraq</t>
  </si>
  <si>
    <t>IQ</t>
  </si>
  <si>
    <t>IRQ</t>
  </si>
  <si>
    <t>Ireland</t>
  </si>
  <si>
    <t>IRL</t>
  </si>
  <si>
    <t>Isle of Man</t>
  </si>
  <si>
    <t>IM</t>
  </si>
  <si>
    <t>IMN</t>
  </si>
  <si>
    <t>Israel</t>
  </si>
  <si>
    <t>IL</t>
  </si>
  <si>
    <t>ISR</t>
  </si>
  <si>
    <t>Italy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</si>
  <si>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</si>
  <si>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</si>
  <si>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</si>
  <si>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</si>
  <si>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</si>
  <si>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</si>
  <si>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</si>
  <si>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</si>
  <si>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</si>
  <si>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</si>
  <si>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</si>
  <si>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</si>
  <si>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</si>
  <si>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</si>
  <si>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</si>
  <si>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</si>
  <si>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</si>
  <si>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</si>
  <si>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</si>
  <si>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</si>
  <si>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</si>
  <si>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</si>
  <si>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Korea (North)</t>
  </si>
  <si>
    <t>KP</t>
  </si>
  <si>
    <t>PRK</t>
  </si>
  <si>
    <t>Korea (South)</t>
  </si>
  <si>
    <t>KR</t>
  </si>
  <si>
    <t>KOR</t>
  </si>
  <si>
    <t>Kuwait</t>
  </si>
  <si>
    <t>KW</t>
  </si>
  <si>
    <t>KWT</t>
  </si>
  <si>
    <t>Kyrgyzstan</t>
  </si>
  <si>
    <t>KG</t>
  </si>
  <si>
    <t>KGZ</t>
  </si>
  <si>
    <t>Lao PDR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</si>
  <si>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</si>
  <si>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</si>
  <si>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</si>
  <si>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</si>
  <si>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</si>
  <si>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</si>
  <si>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</si>
  <si>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</si>
  <si>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</si>
  <si>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</si>
  <si>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</si>
  <si>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</si>
  <si>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</si>
  <si>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</si>
  <si>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</si>
  <si>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</si>
  <si>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</si>
  <si>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</si>
  <si>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</si>
  <si>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</si>
  <si>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</si>
  <si>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</si>
  <si>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</si>
  <si>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</si>
  <si>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LUX</t>
  </si>
  <si>
    <t>Macedonia, Republic of</t>
  </si>
  <si>
    <t>MK</t>
  </si>
  <si>
    <t>MKD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</si>
  <si>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</si>
  <si>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</si>
  <si>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</si>
  <si>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</si>
  <si>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</si>
  <si>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</si>
  <si>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</si>
  <si>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</si>
  <si>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</si>
  <si>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</si>
  <si>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</si>
  <si>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</si>
  <si>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</si>
  <si>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</si>
  <si>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</si>
  <si>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</si>
  <si>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</si>
  <si>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</si>
  <si>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</si>
  <si>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</si>
  <si>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</si>
  <si>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Martinique</t>
  </si>
  <si>
    <t>MQ</t>
  </si>
  <si>
    <t>MTQ</t>
  </si>
  <si>
    <t>Mauritania</t>
  </si>
  <si>
    <t>MR</t>
  </si>
  <si>
    <t>MRT</t>
  </si>
  <si>
    <t>Mauritius</t>
  </si>
  <si>
    <t>MU</t>
  </si>
  <si>
    <t>MUS</t>
  </si>
  <si>
    <t>Mayotte</t>
  </si>
  <si>
    <t>YT</t>
  </si>
  <si>
    <t>MYT</t>
  </si>
  <si>
    <t>Mexico</t>
  </si>
  <si>
    <t>MEX</t>
  </si>
  <si>
    <t>Micronesia, Federated States of</t>
  </si>
  <si>
    <t>FM</t>
  </si>
  <si>
    <t>FSM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</si>
  <si>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</si>
  <si>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</si>
  <si>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</si>
  <si>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</si>
  <si>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</si>
  <si>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</si>
  <si>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</si>
  <si>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</si>
  <si>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</si>
  <si>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</si>
  <si>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</si>
  <si>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</si>
  <si>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</si>
  <si>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</si>
  <si>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</si>
  <si>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</si>
  <si>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</si>
  <si>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</si>
  <si>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</si>
  <si>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</si>
  <si>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</si>
  <si>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</si>
  <si>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</si>
  <si>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</si>
  <si>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</si>
  <si>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</si>
  <si>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</si>
  <si>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</si>
  <si>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</si>
  <si>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</si>
  <si>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</si>
  <si>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</si>
  <si>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</si>
  <si>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</t>
  </si>
  <si>
    <t>NLD</t>
  </si>
  <si>
    <t>Netherlands Antilles</t>
  </si>
  <si>
    <t>AN</t>
  </si>
  <si>
    <t>ANT</t>
  </si>
  <si>
    <t>New Caledonia</t>
  </si>
  <si>
    <t>NC</t>
  </si>
  <si>
    <t>NCL</t>
  </si>
  <si>
    <t>New Zealand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</si>
  <si>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</si>
  <si>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</si>
  <si>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</si>
  <si>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</si>
  <si>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</si>
  <si>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</si>
  <si>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</si>
  <si>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</si>
  <si>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</si>
  <si>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</si>
  <si>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</si>
  <si>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</si>
  <si>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</si>
  <si>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Norfolk Island</t>
  </si>
  <si>
    <t>NF</t>
  </si>
  <si>
    <t>NFK</t>
  </si>
  <si>
    <t>Northern Mariana Islands</t>
  </si>
  <si>
    <t>MP</t>
  </si>
  <si>
    <t>MNP</t>
  </si>
  <si>
    <t>Norway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</si>
  <si>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</si>
  <si>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</si>
  <si>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</si>
  <si>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</si>
  <si>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</si>
  <si>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</si>
  <si>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</si>
  <si>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</si>
  <si>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</si>
  <si>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</si>
  <si>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Palestinian Territory</t>
  </si>
  <si>
    <t>PS</t>
  </si>
  <si>
    <t>PSE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</si>
  <si>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</si>
  <si>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</si>
  <si>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</si>
  <si>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</si>
  <si>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</si>
  <si>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</si>
  <si>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</si>
  <si>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</si>
  <si>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</si>
  <si>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</si>
  <si>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</si>
  <si>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</si>
  <si>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</si>
  <si>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</si>
  <si>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</si>
  <si>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Pitcairn</t>
  </si>
  <si>
    <t>PN</t>
  </si>
  <si>
    <t>PCN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</si>
  <si>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</si>
  <si>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</si>
  <si>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</si>
  <si>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</si>
  <si>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</si>
  <si>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</si>
  <si>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</si>
  <si>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</si>
  <si>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</si>
  <si>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</si>
  <si>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</si>
  <si>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</si>
  <si>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Réunion</t>
  </si>
  <si>
    <t>RE</t>
  </si>
  <si>
    <t>REU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</si>
  <si>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</si>
  <si>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</si>
  <si>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</si>
  <si>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</si>
  <si>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</si>
  <si>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</si>
  <si>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</si>
  <si>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</si>
  <si>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</si>
  <si>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Saint-Barthélemy</t>
  </si>
  <si>
    <t>BL</t>
  </si>
  <si>
    <t>BLM</t>
  </si>
  <si>
    <t>Saint Helena</t>
  </si>
  <si>
    <t>SH</t>
  </si>
  <si>
    <t>SHN</t>
  </si>
  <si>
    <t>Saint Kitts and Nevis</t>
  </si>
  <si>
    <t>KN</t>
  </si>
  <si>
    <t>KNA</t>
  </si>
  <si>
    <t>Saint Lucia</t>
  </si>
  <si>
    <t>LC</t>
  </si>
  <si>
    <t>LCA</t>
  </si>
  <si>
    <t>Saint-Martin (French part)</t>
  </si>
  <si>
    <t>MF</t>
  </si>
  <si>
    <t>MAF</t>
  </si>
  <si>
    <t>Saint Pierre and Miquelon</t>
  </si>
  <si>
    <t>PM</t>
  </si>
  <si>
    <t>SPM</t>
  </si>
  <si>
    <t>Saint Vincent and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</si>
  <si>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</si>
  <si>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</si>
  <si>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</si>
  <si>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</si>
  <si>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</si>
  <si>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</si>
  <si>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</si>
  <si>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</si>
  <si>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</si>
  <si>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</si>
  <si>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</si>
  <si>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</si>
  <si>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</si>
  <si>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</si>
  <si>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</si>
  <si>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</si>
  <si>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</si>
  <si>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</si>
  <si>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</si>
  <si>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</si>
  <si>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</si>
  <si>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</si>
  <si>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</si>
  <si>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</si>
  <si>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</si>
  <si>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</si>
  <si>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</si>
  <si>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SGP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</si>
  <si>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</si>
  <si>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</si>
  <si>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</si>
  <si>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</si>
  <si>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</si>
  <si>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</si>
  <si>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</si>
  <si>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</si>
  <si>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</si>
  <si>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</si>
  <si>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</si>
  <si>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</si>
  <si>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</si>
  <si>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</si>
  <si>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</si>
  <si>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Georgia and the South Sandwich Islands</t>
  </si>
  <si>
    <t>GS</t>
  </si>
  <si>
    <t>SGS</t>
  </si>
  <si>
    <t>South Sudan</t>
  </si>
  <si>
    <t>SS</t>
  </si>
  <si>
    <t>SSD</t>
  </si>
  <si>
    <t>Spain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</si>
  <si>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</si>
  <si>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</si>
  <si>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</si>
  <si>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</si>
  <si>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</si>
  <si>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</si>
  <si>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</si>
  <si>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</si>
  <si>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</si>
  <si>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</si>
  <si>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Svalbard and Jan Mayen Islands</t>
  </si>
  <si>
    <t>SJ</t>
  </si>
  <si>
    <t>SJM</t>
  </si>
  <si>
    <t>Swaziland</t>
  </si>
  <si>
    <t>SZ</t>
  </si>
  <si>
    <t>SWZ</t>
  </si>
  <si>
    <t>Sweden</t>
  </si>
  <si>
    <t>SWE</t>
  </si>
  <si>
    <t>Switzerland</t>
  </si>
  <si>
    <t>CHE</t>
  </si>
  <si>
    <t>Syrian Arab Republic (Syria)</t>
  </si>
  <si>
    <t>SY</t>
  </si>
  <si>
    <t>SYR</t>
  </si>
  <si>
    <t>Taiwan, Republic of China</t>
  </si>
  <si>
    <t>TW</t>
  </si>
  <si>
    <t>TWN</t>
  </si>
  <si>
    <t>Tajikistan</t>
  </si>
  <si>
    <t>TJ</t>
  </si>
  <si>
    <t>TJK</t>
  </si>
  <si>
    <t>Tanzania, United Republic of</t>
  </si>
  <si>
    <t>TZ</t>
  </si>
  <si>
    <t>TZA</t>
  </si>
  <si>
    <t>Thailand</t>
  </si>
  <si>
    <t>TH</t>
  </si>
  <si>
    <t>THA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</si>
  <si>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</si>
  <si>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</si>
  <si>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</si>
  <si>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</si>
  <si>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</si>
  <si>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</si>
  <si>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</si>
  <si>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</si>
  <si>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</si>
  <si>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</si>
  <si>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</si>
  <si>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</si>
  <si>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</si>
  <si>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</si>
  <si>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</si>
  <si>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</si>
  <si>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</si>
  <si>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</si>
  <si>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</si>
  <si>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</si>
  <si>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</si>
  <si>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</si>
  <si>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</si>
  <si>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</si>
  <si>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</si>
  <si>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</si>
  <si>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</si>
  <si>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</si>
  <si>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</si>
  <si>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</si>
  <si>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</si>
  <si>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</si>
  <si>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</si>
  <si>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</si>
  <si>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</si>
  <si>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</si>
  <si>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</si>
  <si>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</si>
  <si>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</si>
  <si>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</t>
  </si>
  <si>
    <t>GBR</t>
  </si>
  <si>
    <t>United States of America</t>
  </si>
  <si>
    <t>USA</t>
  </si>
  <si>
    <t>US Minor Outlying Islands</t>
  </si>
  <si>
    <t>UM</t>
  </si>
  <si>
    <t>UMI</t>
  </si>
  <si>
    <t>Uruguay</t>
  </si>
  <si>
    <t>UY</t>
  </si>
  <si>
    <t>URY</t>
  </si>
  <si>
    <t>Uzbekistan</t>
  </si>
  <si>
    <t>UZ</t>
  </si>
  <si>
    <t>UZB</t>
  </si>
  <si>
    <t>Vanuatu</t>
  </si>
  <si>
    <t>VU</t>
  </si>
  <si>
    <t>VUT</t>
  </si>
  <si>
    <t>Venezuela (Bolivarian Republic)</t>
  </si>
  <si>
    <t>VE</t>
  </si>
  <si>
    <t>VEN</t>
  </si>
  <si>
    <t>Viet Nam</t>
  </si>
  <si>
    <t>VN</t>
  </si>
  <si>
    <t>VNM</t>
  </si>
  <si>
    <t>Virgin Islands, US</t>
  </si>
  <si>
    <t>VI</t>
  </si>
  <si>
    <t>VIR</t>
  </si>
  <si>
    <t>Wallis and Futuna Islands</t>
  </si>
  <si>
    <t>WF</t>
  </si>
  <si>
    <t>WLF</t>
  </si>
  <si>
    <t>Western 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</si>
  <si>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</si>
  <si>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</si>
  <si>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</si>
  <si>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</si>
  <si>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</si>
  <si>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</si>
  <si>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</si>
  <si>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</si>
  <si>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</si>
  <si>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</si>
  <si>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</si>
  <si>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Alpha2</t>
  </si>
  <si>
    <t>Alpha3Code</t>
  </si>
  <si>
    <t>UN code</t>
  </si>
  <si>
    <t>Country Conversion</t>
  </si>
  <si>
    <t>Sum of goal</t>
  </si>
  <si>
    <t>Sum of pledged</t>
  </si>
  <si>
    <t>Average of Deadline miss</t>
  </si>
  <si>
    <t>Deadline missed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</si>
  <si>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</si>
  <si>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</si>
  <si>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</si>
  <si>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</si>
  <si>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</si>
  <si>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</si>
  <si>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</si>
  <si>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</si>
  <si>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</si>
  <si>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</si>
  <si>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</si>
  <si>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</si>
  <si>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</si>
  <si>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</si>
  <si>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</si>
  <si>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</si>
  <si>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</si>
  <si>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</si>
  <si>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</si>
  <si>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</si>
  <si>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</si>
  <si>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</si>
  <si>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</t>
  </si>
  <si>
    <t>Failed</t>
  </si>
  <si>
    <t>Succcessful</t>
  </si>
  <si>
    <t>Mean</t>
  </si>
  <si>
    <t>Median</t>
  </si>
  <si>
    <t>Minimum</t>
  </si>
  <si>
    <t>Maximum</t>
  </si>
  <si>
    <t>Variance</t>
  </si>
  <si>
    <t>Standard</t>
  </si>
  <si>
    <t>Standard Error</t>
  </si>
  <si>
    <t>Mode</t>
  </si>
  <si>
    <t>Standard Deviation</t>
  </si>
  <si>
    <t>Sample Variance</t>
  </si>
  <si>
    <t>Kurtosis</t>
  </si>
  <si>
    <t>Skewness</t>
  </si>
  <si>
    <t>Range</t>
  </si>
  <si>
    <t>Sum</t>
  </si>
  <si>
    <t>Count</t>
  </si>
  <si>
    <t>Data Analysis&gt; Descriptive 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</si>
</sst>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9" fontId="1" fillId="0" borderId="0" xfId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 applyAlignment="1">
      <alignment horizontal="left"/>
    </xf>
    <xf numFmtId="0" fontId="1" fillId="2" borderId="2" xfId="0" applyNumberFormat="1" applyFont="1" applyFill="1" applyBorder="1"/>
    <xf numFmtId="9" fontId="0" fillId="0" borderId="0" xfId="0" applyNumberFormat="1"/>
    <xf numFmtId="9" fontId="3" fillId="0" borderId="0" xfId="0" applyNumberFormat="1" applyFont="1"/>
    <xf numFmtId="9" fontId="3" fillId="0" borderId="0" xfId="1" applyFont="1"/>
    <xf numFmtId="0" fontId="1" fillId="0" borderId="0" xfId="0" applyFont="1"/>
    <xf numFmtId="0" fontId="1" fillId="2" borderId="0" xfId="0" applyFont="1" applyFill="1" applyBorder="1" applyAlignment="1">
      <alignment horizontal="left"/>
    </xf>
    <xf numFmtId="0" fontId="1" fillId="2" borderId="0" xfId="0" applyNumberFormat="1" applyFont="1" applyFill="1" applyBorder="1"/>
    <xf numFmtId="0" fontId="1" fillId="3" borderId="0" xfId="0" applyFont="1" applyFill="1"/>
    <xf numFmtId="0" fontId="0" fillId="3" borderId="0" xfId="0" applyFill="1"/>
    <xf numFmtId="0" fontId="1" fillId="4" borderId="0" xfId="0" applyFont="1" applyFill="1"/>
    <xf numFmtId="0" fontId="0" fillId="4" borderId="0" xfId="0" applyFill="1"/>
    <xf numFmtId="1" fontId="0" fillId="3" borderId="0" xfId="0" applyNumberFormat="1" applyFill="1"/>
    <xf numFmtId="1" fontId="0" fillId="4" borderId="0" xfId="0" applyNumberFormat="1" applyFill="1"/>
    <xf numFmtId="0" fontId="0" fillId="0" borderId="0" xfId="0" applyFill="1" applyBorder="1" applyAlignment="1"/>
    <xf numFmtId="0" fontId="0" fillId="0" borderId="3" xfId="0" applyFill="1" applyBorder="1" applyAlignment="1"/>
    <xf numFmtId="0" fontId="4" fillId="0" borderId="4" xfId="0" applyFont="1" applyFill="1" applyBorder="1" applyAlignment="1">
      <alignment horizontal="center"/>
    </xf>
    <xf numFmtId="0" fontId="0" fillId="5" borderId="0" xfId="0" applyFill="1" applyBorder="1" applyAlignment="1"/>
    <xf numFmtId="0" fontId="1" fillId="5" borderId="0" xfId="0" applyFont="1" applyFill="1"/>
    <xf numFmtId="0" fontId="0" fillId="5" borderId="0" xfId="0" applyFill="1"/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12"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CCCC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CCCC"/>
        </patternFill>
      </fill>
    </dxf>
  </dxfs>
  <tableStyles count="0" defaultTableStyle="TableStyleMedium2" defaultPivotStyle="PivotStyleLight16"/>
  <colors>
    <mruColors>
      <color rgb="FFCC0000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B7-4BA0-B66F-DC48CC6A4165}"/>
            </c:ext>
          </c:extLst>
        </c:ser>
        <c:ser>
          <c:idx val="1"/>
          <c:order val="1"/>
          <c:tx>
            <c:strRef>
              <c:f>'State-Category'!$C$3:$C$4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B7-4BA0-B66F-DC48CC6A4165}"/>
            </c:ext>
          </c:extLst>
        </c:ser>
        <c:ser>
          <c:idx val="2"/>
          <c:order val="2"/>
          <c:tx>
            <c:strRef>
              <c:f>'State-Category'!$D$3:$D$4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B7-4BA0-B66F-DC48CC6A4165}"/>
            </c:ext>
          </c:extLst>
        </c:ser>
        <c:ser>
          <c:idx val="3"/>
          <c:order val="3"/>
          <c:tx>
            <c:strRef>
              <c:f>'State-Category'!$E$3:$E$4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B7-4BA0-B66F-DC48CC6A4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0801184"/>
        <c:axId val="569759344"/>
      </c:barChart>
      <c:catAx>
        <c:axId val="64080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759344"/>
        <c:crosses val="autoZero"/>
        <c:auto val="1"/>
        <c:lblAlgn val="ctr"/>
        <c:lblOffset val="100"/>
        <c:noMultiLvlLbl val="0"/>
      </c:catAx>
      <c:valAx>
        <c:axId val="56975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80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[StarterBook.xlsx]State-Subcategory!PivotTable2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B-4328-85E6-C5770E009077}"/>
            </c:ext>
          </c:extLst>
        </c:ser>
        <c:ser>
          <c:idx val="1"/>
          <c:order val="1"/>
          <c:tx>
            <c:strRef>
              <c:f>'State-Subcategory'!$C$4:$C$5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7B-4328-85E6-C5770E009077}"/>
            </c:ext>
          </c:extLst>
        </c:ser>
        <c:ser>
          <c:idx val="2"/>
          <c:order val="2"/>
          <c:tx>
            <c:strRef>
              <c:f>'State-Subcategory'!$D$4:$D$5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7B-4328-85E6-C5770E009077}"/>
            </c:ext>
          </c:extLst>
        </c:ser>
        <c:ser>
          <c:idx val="3"/>
          <c:order val="3"/>
          <c:tx>
            <c:strRef>
              <c:f>'State-Subcategory'!$E$4:$E$5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9C-403A-A6E0-9501E651F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8147424"/>
        <c:axId val="583036768"/>
      </c:barChart>
      <c:catAx>
        <c:axId val="39814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036768"/>
        <c:crosses val="autoZero"/>
        <c:auto val="1"/>
        <c:lblAlgn val="ctr"/>
        <c:lblOffset val="100"/>
        <c:noMultiLvlLbl val="0"/>
      </c:catAx>
      <c:valAx>
        <c:axId val="58303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14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[StarterBook.xlsx]State-Date 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'State-Date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'State-Date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'State-Date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6F-4C58-9245-0CBD8114C984}"/>
            </c:ext>
          </c:extLst>
        </c:ser>
        <c:ser>
          <c:idx val="1"/>
          <c:order val="1"/>
          <c:tx>
            <c:strRef>
              <c:f>'State-Date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'State-Date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'State-Date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6F-4C58-9245-0CBD8114C984}"/>
            </c:ext>
          </c:extLst>
        </c:ser>
        <c:ser>
          <c:idx val="2"/>
          <c:order val="2"/>
          <c:tx>
            <c:strRef>
              <c:f>'State-Date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'State-Date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'State-Date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6F-4C58-9245-0CBD8114C984}"/>
            </c:ext>
          </c:extLst>
        </c:ser>
        <c:ser>
          <c:idx val="3"/>
          <c:order val="3"/>
          <c:tx>
            <c:strRef>
              <c:f>'State-Date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'State-Date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'State-Date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6F-4C58-9245-0CBD8114C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912352"/>
        <c:axId val="568464800"/>
      </c:lineChart>
      <c:catAx>
        <c:axId val="65491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464800"/>
        <c:crosses val="autoZero"/>
        <c:auto val="1"/>
        <c:lblAlgn val="ctr"/>
        <c:lblOffset val="100"/>
        <c:noMultiLvlLbl val="0"/>
      </c:catAx>
      <c:valAx>
        <c:axId val="56846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91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[StarterBook.xlsx]Additional charts!PivotTable5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'Additional charts'!$B$56</c:f>
              <c:strCache>
                <c:ptCount val="1"/>
                <c:pt idx="0">
                  <c:v>Sum of goal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'Additional charts'!$A$57:$A$66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'Additional charts'!$B$57:$B$66</c:f>
              <c:numCache>
                <c:formatCode>General</c:formatCode>
                <c:ptCount val="9"/>
                <c:pt idx="0">
                  <c:v>119470270</c:v>
                </c:pt>
                <c:pt idx="1">
                  <c:v>4033260</c:v>
                </c:pt>
                <c:pt idx="2">
                  <c:v>6668487</c:v>
                </c:pt>
                <c:pt idx="3">
                  <c:v>317835</c:v>
                </c:pt>
                <c:pt idx="4">
                  <c:v>4515620.0199999996</c:v>
                </c:pt>
                <c:pt idx="5">
                  <c:v>1806886</c:v>
                </c:pt>
                <c:pt idx="6">
                  <c:v>27189066</c:v>
                </c:pt>
                <c:pt idx="7">
                  <c:v>22700574.789999999</c:v>
                </c:pt>
                <c:pt idx="8">
                  <c:v>60450382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7D-4B0F-A33A-64F11B9D1E46}"/>
            </c:ext>
          </c:extLst>
        </c:ser>
        <c:ser>
          <c:idx val="1"/>
          <c:order val="1"/>
          <c:tx>
            <c:strRef>
              <c:f>'Additional charts'!$C$56</c:f>
              <c:strCache>
                <c:ptCount val="1"/>
                <c:pt idx="0">
                  <c:v>Sum of pledged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'Additional charts'!$A$57:$A$66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'Additional charts'!$C$57:$C$66</c:f>
              <c:numCache>
                <c:formatCode>General</c:formatCode>
                <c:ptCount val="9"/>
                <c:pt idx="0">
                  <c:v>5033961.68</c:v>
                </c:pt>
                <c:pt idx="1">
                  <c:v>912672.65</c:v>
                </c:pt>
                <c:pt idx="2">
                  <c:v>2332785.41</c:v>
                </c:pt>
                <c:pt idx="3">
                  <c:v>9537</c:v>
                </c:pt>
                <c:pt idx="4">
                  <c:v>3073125.5</c:v>
                </c:pt>
                <c:pt idx="5">
                  <c:v>1187381.8700000001</c:v>
                </c:pt>
                <c:pt idx="6">
                  <c:v>1529297.15</c:v>
                </c:pt>
                <c:pt idx="7">
                  <c:v>17588314.770000003</c:v>
                </c:pt>
                <c:pt idx="8">
                  <c:v>4515576.5399999991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7D-4B0F-A33A-64F11B9D1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3093263"/>
        <c:axId val="1619981631"/>
      </c:lineChart>
      <c:catAx>
        <c:axId val="129309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981631"/>
        <c:crosses val="autoZero"/>
        <c:auto val="1"/>
        <c:lblAlgn val="ctr"/>
        <c:lblOffset val="100"/>
        <c:noMultiLvlLbl val="0"/>
      </c:catAx>
      <c:valAx>
        <c:axId val="16199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09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[StarterBook.xlsx]Additional charts!PivotTable6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'Additional charts'!$B$85</c:f>
              <c:strCache>
                <c:ptCount val="1"/>
                <c:pt idx="0">
                  <c:v>Sum of goal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'Additional charts'!$A$86:$A$127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'Additional charts'!$B$86:$B$127</c:f>
              <c:numCache>
                <c:formatCode>General</c:formatCode>
                <c:ptCount val="41"/>
                <c:pt idx="0">
                  <c:v>2143136</c:v>
                </c:pt>
                <c:pt idx="1">
                  <c:v>169480</c:v>
                </c:pt>
                <c:pt idx="2">
                  <c:v>317835</c:v>
                </c:pt>
                <c:pt idx="3">
                  <c:v>249202</c:v>
                </c:pt>
                <c:pt idx="4">
                  <c:v>162095</c:v>
                </c:pt>
                <c:pt idx="5">
                  <c:v>3509938</c:v>
                </c:pt>
                <c:pt idx="6">
                  <c:v>9963600</c:v>
                </c:pt>
                <c:pt idx="7">
                  <c:v>148226</c:v>
                </c:pt>
                <c:pt idx="8">
                  <c:v>845050</c:v>
                </c:pt>
                <c:pt idx="9">
                  <c:v>221200</c:v>
                </c:pt>
                <c:pt idx="10">
                  <c:v>2955410</c:v>
                </c:pt>
                <c:pt idx="11">
                  <c:v>269666</c:v>
                </c:pt>
                <c:pt idx="12">
                  <c:v>4279717.79</c:v>
                </c:pt>
                <c:pt idx="13">
                  <c:v>714943.47</c:v>
                </c:pt>
                <c:pt idx="14">
                  <c:v>579350</c:v>
                </c:pt>
                <c:pt idx="15">
                  <c:v>252800</c:v>
                </c:pt>
                <c:pt idx="16">
                  <c:v>71360</c:v>
                </c:pt>
                <c:pt idx="17">
                  <c:v>576060</c:v>
                </c:pt>
                <c:pt idx="18">
                  <c:v>5564211</c:v>
                </c:pt>
                <c:pt idx="19">
                  <c:v>60020</c:v>
                </c:pt>
                <c:pt idx="20">
                  <c:v>299586</c:v>
                </c:pt>
                <c:pt idx="21">
                  <c:v>211500</c:v>
                </c:pt>
                <c:pt idx="22">
                  <c:v>1378625</c:v>
                </c:pt>
                <c:pt idx="23">
                  <c:v>156741</c:v>
                </c:pt>
                <c:pt idx="24">
                  <c:v>4816318</c:v>
                </c:pt>
                <c:pt idx="25">
                  <c:v>140600</c:v>
                </c:pt>
                <c:pt idx="26">
                  <c:v>379950</c:v>
                </c:pt>
                <c:pt idx="27">
                  <c:v>570000</c:v>
                </c:pt>
                <c:pt idx="28">
                  <c:v>1200800.55</c:v>
                </c:pt>
                <c:pt idx="29">
                  <c:v>103248459</c:v>
                </c:pt>
                <c:pt idx="30">
                  <c:v>139900</c:v>
                </c:pt>
                <c:pt idx="31">
                  <c:v>507850</c:v>
                </c:pt>
                <c:pt idx="32">
                  <c:v>2940351</c:v>
                </c:pt>
                <c:pt idx="33">
                  <c:v>50069853</c:v>
                </c:pt>
                <c:pt idx="34">
                  <c:v>522652</c:v>
                </c:pt>
                <c:pt idx="35">
                  <c:v>465237</c:v>
                </c:pt>
                <c:pt idx="36">
                  <c:v>25869648</c:v>
                </c:pt>
                <c:pt idx="37">
                  <c:v>5569775</c:v>
                </c:pt>
                <c:pt idx="38">
                  <c:v>8219582</c:v>
                </c:pt>
                <c:pt idx="39">
                  <c:v>6738458</c:v>
                </c:pt>
                <c:pt idx="40">
                  <c:v>653195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17-44D6-AC00-2A5F1C61C195}"/>
            </c:ext>
          </c:extLst>
        </c:ser>
        <c:ser>
          <c:idx val="1"/>
          <c:order val="1"/>
          <c:tx>
            <c:strRef>
              <c:f>'Additional charts'!$C$85</c:f>
              <c:strCache>
                <c:ptCount val="1"/>
                <c:pt idx="0">
                  <c:v>Sum of pledged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'Additional charts'!$A$86:$A$127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'Additional charts'!$C$86:$C$127</c:f>
              <c:numCache>
                <c:formatCode>General</c:formatCode>
                <c:ptCount val="41"/>
                <c:pt idx="0">
                  <c:v>88048</c:v>
                </c:pt>
                <c:pt idx="1">
                  <c:v>16531</c:v>
                </c:pt>
                <c:pt idx="2">
                  <c:v>9537</c:v>
                </c:pt>
                <c:pt idx="3">
                  <c:v>13667.25</c:v>
                </c:pt>
                <c:pt idx="4">
                  <c:v>175830.65999999997</c:v>
                </c:pt>
                <c:pt idx="5">
                  <c:v>4105214.1300000004</c:v>
                </c:pt>
                <c:pt idx="6">
                  <c:v>52911.770000000004</c:v>
                </c:pt>
                <c:pt idx="7">
                  <c:v>203361</c:v>
                </c:pt>
                <c:pt idx="8">
                  <c:v>116937.38</c:v>
                </c:pt>
                <c:pt idx="9">
                  <c:v>11678</c:v>
                </c:pt>
                <c:pt idx="10">
                  <c:v>61426.51</c:v>
                </c:pt>
                <c:pt idx="11">
                  <c:v>31959</c:v>
                </c:pt>
                <c:pt idx="12">
                  <c:v>13440208.800000001</c:v>
                </c:pt>
                <c:pt idx="13">
                  <c:v>777515.34</c:v>
                </c:pt>
                <c:pt idx="14">
                  <c:v>29995</c:v>
                </c:pt>
                <c:pt idx="15">
                  <c:v>112130.51000000001</c:v>
                </c:pt>
                <c:pt idx="16">
                  <c:v>90803.97</c:v>
                </c:pt>
                <c:pt idx="17">
                  <c:v>22164</c:v>
                </c:pt>
                <c:pt idx="18">
                  <c:v>288503.90000000002</c:v>
                </c:pt>
                <c:pt idx="19">
                  <c:v>2606</c:v>
                </c:pt>
                <c:pt idx="20">
                  <c:v>361493.01</c:v>
                </c:pt>
                <c:pt idx="21">
                  <c:v>5972</c:v>
                </c:pt>
                <c:pt idx="22">
                  <c:v>1177853.8700000001</c:v>
                </c:pt>
                <c:pt idx="23">
                  <c:v>950</c:v>
                </c:pt>
                <c:pt idx="24">
                  <c:v>2472583.5799999996</c:v>
                </c:pt>
                <c:pt idx="25">
                  <c:v>166534.27000000002</c:v>
                </c:pt>
                <c:pt idx="26">
                  <c:v>1114362.8899999999</c:v>
                </c:pt>
                <c:pt idx="27">
                  <c:v>1366</c:v>
                </c:pt>
                <c:pt idx="28">
                  <c:v>1502510.88</c:v>
                </c:pt>
                <c:pt idx="29">
                  <c:v>49394</c:v>
                </c:pt>
                <c:pt idx="30">
                  <c:v>163669.29</c:v>
                </c:pt>
                <c:pt idx="31">
                  <c:v>849880.14</c:v>
                </c:pt>
                <c:pt idx="32">
                  <c:v>1067222.6600000001</c:v>
                </c:pt>
                <c:pt idx="33">
                  <c:v>1754489.06</c:v>
                </c:pt>
                <c:pt idx="34">
                  <c:v>2105603.33</c:v>
                </c:pt>
                <c:pt idx="35">
                  <c:v>574724.49</c:v>
                </c:pt>
                <c:pt idx="36">
                  <c:v>11565</c:v>
                </c:pt>
                <c:pt idx="37">
                  <c:v>205018.07999999996</c:v>
                </c:pt>
                <c:pt idx="38">
                  <c:v>2900137.45</c:v>
                </c:pt>
                <c:pt idx="39">
                  <c:v>36656.350000000006</c:v>
                </c:pt>
                <c:pt idx="40">
                  <c:v>9637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17-44D6-AC00-2A5F1C61C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5230031"/>
        <c:axId val="1749504735"/>
      </c:areaChart>
      <c:catAx>
        <c:axId val="167523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504735"/>
        <c:crosses val="autoZero"/>
        <c:auto val="1"/>
        <c:lblAlgn val="ctr"/>
        <c:lblOffset val="100"/>
        <c:noMultiLvlLbl val="0"/>
      </c:catAx>
      <c:valAx>
        <c:axId val="174950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2300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[StarterBook.xlsx]Additional charts!PivotTable7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'Additional charts'!$B$133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'Additional charts'!$A$134:$A$139</c:f>
              <c:strCache>
                <c:ptCount val="5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  <c:pt idx="4">
                  <c:v>(blank)</c:v>
                </c:pt>
              </c:strCache>
            </c:strRef>
          </c:cat>
          <c:val>
            <c:numRef>
              <c:f>'Additional charts'!$B$134:$B$139</c:f>
              <c:numCache>
                <c:formatCode>General</c:formatCode>
                <c:ptCount val="5"/>
                <c:pt idx="0">
                  <c:v>35.979925547861633</c:v>
                </c:pt>
                <c:pt idx="1">
                  <c:v>34.980032808339494</c:v>
                </c:pt>
                <c:pt idx="2">
                  <c:v>34.352468518517711</c:v>
                </c:pt>
                <c:pt idx="3">
                  <c:v>31.88115946796346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26-48E9-B8CB-0B9CC2083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1150879"/>
        <c:axId val="1616406831"/>
      </c:lineChart>
      <c:catAx>
        <c:axId val="134115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406831"/>
        <c:crosses val="autoZero"/>
        <c:auto val="1"/>
        <c:lblAlgn val="ctr"/>
        <c:lblOffset val="100"/>
        <c:noMultiLvlLbl val="0"/>
      </c:catAx>
      <c:valAx>
        <c:axId val="16164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15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46-4E6A-90D3-DDC846FA307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46-4E6A-90D3-DDC846FA307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46-4E6A-90D3-DDC846FA3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837567"/>
        <c:axId val="1549317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A46-4E6A-90D3-DDC846FA307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A46-4E6A-90D3-DDC846FA307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A46-4E6A-90D3-DDC846FA307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A46-4E6A-90D3-DDC846FA307B}"/>
                  </c:ext>
                </c:extLst>
              </c15:ser>
            </c15:filteredLineSeries>
          </c:ext>
        </c:extLst>
      </c:lineChart>
      <c:catAx>
        <c:axId val="2583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31775"/>
        <c:crosses val="autoZero"/>
        <c:auto val="1"/>
        <c:lblAlgn val="ctr"/>
        <c:lblOffset val="100"/>
        <c:noMultiLvlLbl val="0"/>
      </c:catAx>
      <c:valAx>
        <c:axId val="15493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3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D41FDC4E-9634-4436-829C-173C587629C5}">
          <cx:tx>
            <cx:txData>
              <cx:f>_xlchart.v5.2</cx:f>
              <cx:v>successful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7HzZbtzIsu2vGP18qM552Nh9gJ1kjSqVJs8vhCzJZHJmcubX3yjJMqxqddsb7Ytu4F4DlkvMymJy
RUbEihVZ/vft+K/b7P7GvRrzrGj+dTv+9kvcttW/fv21uY3v85vmJLe3rmzKz+3JbZn/Wn7+bG/v
f71zN4Mtol8JwuzX2/jGtffjL//7b/i06L7clbc3rS2Ly+7eTVf3TZe1zZ+MvTj06rbsivYwPYJP
+u2XdVlEr07hx/+8uv7P1Ss/tsXNL6/ui9a20+upuv/tl2cTfnn16/HH/m4JrzJYZdvdwVxCTiil
SCGisWQKMfnLqwxu9mUYY3aCNSaEYsY4xYQ/3Xp/k8P0r4s7rO1p6KVVPazp5u7O3TfNqy///m76
swf53ahtSv8RGr88LH19+vCsvz6H/n//fXQBnv7oyjfWOYbqe0PHxvlP17TuJrM/0SIe4SdcKk0l
p4hjCa+fm4SyE8q1xEhoCi8oDD/uhkeT/NCSXjbHN1OPTPHNyLEZ/vPm7zfD0t0Ut/dPOLy0//47
r2DiRBCsGGYUCcGQoM9MQE4Yx5oxjImEP/jpxo8G+P5iXkb/ad4R9E+Xj3Ffgr+Bqx/t7d9d+L+/
/X/m5mfyhCuJFJeEKik0fw78IRoxTBRXWlAE6D9H/mGX/vlyXob+68Qj7L9ePwb/P6//fvDNfRbZ
Ln+C4K/veo5OBOxpAF8gpn+XC9iJEIgLjTXSUiNE9dOtH/f9D6znZfS/TjxC/+v1Y/TN4u9H378p
bu5+YtgX5IRTwB1SrJaCi0Om/SYRe1qcUKUohzyMGNFCHYX976/nZfCf5h1h/3T5GHr/P38/9Gf3
o70tnzbfX9/3hJ5oiPEEcCVUUKIgoH8LPUZgG8Ix4M+f/OLbjPv99bwM/dO8I+ifLh9Df/b+74c+
uC/yG5f+POy5OCGCEAlxhSuE5BH2GtipoFxgCPeEaUQgH3wL/Q+s52Xsv048Av/r9WP0g38A29y4
++ymuHuC4K/vfE5PgOVoJYDnc4SP062nIN1CpIFoI7hiTB4n3B9Y0Mvwf514BP/X68fwb/4BIX91
7/KbYvqJ8OMTDDQTSaQVBBchybPAg9EJQ8DymWKPbJ893fox4f7Ael5G/+vEI/S/Xj9GP/gHoP+m
sO393avr9qa9b56A+OsuQPUJ01wfyltNgFli8cwGnlYnWmmtyBdOJI5Yzw8v62VTHE0/MsjR6LFZ
3lz//Rlh095kP9ElGIVUC3FeKyZAeIC0/MwcmJzgQ2VGpcBcC3FEgr67mJeN8GXaEfhfrh6DvvkH
UP/9fRvfu0Mu+ImewEEKAgYEgZ5D0gXsn9MgUCWAGR0KMwaGUZoBQf02Ff/gml62wLPJR3Z4NnZs
jf3u73eBXTfe55/KzkVPiPz1sMT0iZRCAefhGEus5PNyQJwgDYZA+uAlkkP+eLr1Y2r4sSW9bItv
5x6Z4tuhY0vs3vz9ltjfD68+3t/8XJLkQUzSTB5oKAclCF4dxSSJTjgi6kCSwCag2z23xQ8u6mVj
PJt8ZI1nY8fm2H/8+81xXd3Y4gmMn+ATCErgB1HoQYf+tkSDrMElBWGCQKJWjBIw0bfB6bsreRn9
L9OOcP9y9RjxxT8gG+9LN9z8xHQs2AkIcZpo6A1wEB/40dYHzzj4BEFQOjzkjOewf385L+P+NO8I
+KfLx8jvz/8Bex2aQjdV6e6fEPjr+x2Dzg/yP0KcQBmm8RE1xYieKNAmiPgiCR0x0+sfWdHL+H8z
9cgE34wcW+F69Q+wwnB/d/8TQw6ocopgqYH9Ew7x5agRgMWJpJwe9GgmoV+jgTI9CzvfXc4f4P9l
3jH4Xy7/DvnFPwF5286PnPQJg7/uAdCHAVEIogtinGF0HH7UCYG2JZQKnIMjcPCRp1s/sqDr4YfW
9Ec2+Gby7wzxzdixNfz132+NL4XjKYSAu/JntggOVIgqCjUYwVwRRJ+VZx4IpRx6BAxBVpAM3nnE
hX58XS8b5Xj+kV2Oh49NszL/GNM86hivys+v/pPfO3t787R1/7rX/H9J4/mRgP+2qf/Dhxr+u6by
//NHLY5a1d+Y5esJleCmvVk8HG354dGHQAFnb46mfsnDL3rTY4re3P32C9ZAaL8emDl8xLP8veps
cX/jGds0N92Tg36dd3/TtL/94mF6Iqg4HAgAHiykOpwHGO4fh4AfINCpoHEkFMZQHv7yqihdG8Od
yYkA5RekRXao3x+KyqbsHobQCWQ1RjUFuQXaIlDcPz3kRZlNUVl8xevL76+KLr8obdE2v/3C4B7V
49sOK4Wy6CAjCCohfYLCDzUqjN/eXEFqgHfj/+ks1qEt6nPZ6uUQJ3c0TaZzlyEzl+SuH5PO6JqG
W9V9VBPZhyKtd1mHhlVD4iqII2aXfe1Vfqdls6qS6EOLZb1iXSMCMltxVlb9Nus6sRBppwzPWuqz
0SWnolR02eVTbGxfVv6MrF2zeqLnMRbB3I9oE4cRX8+RXlc5u8qnBfI6fFF3N6FT/bn0aMBDL/Yp
H6NA1UW++caSL+DCQSI5xoVhqQgHdA6HCkBd/xaX1PHC00183qguWQokYpPl4xxg13zyMF8RclaP
UR/ULC/XylaXfaEMVQULEsLbZVL2s59bhZdlIfLFoCccUMSSDVPjUlZzt+MVuqtqr9hVU3hT9rwy
oSRs6yl8mmnC/Trsk51lNjfxTONNvnKTCv1kIlPAY5mtqmlap7JIfUfr8SJUn4TOfCuyxORgcX/u
BmuInW1gSaOCEo6yLDs2LCvVVOc6jKcl1f3ONagM4tgRX+p7b4zJNnHEGiTrd1VR977qqF223mPe
fAyrL2DL0AvYEsQlA9rMFLC059iSOlVzL7x9OEflanBXjcrLfTR7K9YivOEjnRexG9PA1m+bji68
JqHvPIFey2YwWV2l1yOKg2oYvQBnMTUj5+mqSNrKaJlTk+Q480tcUEOmtl9al5wxRN0aV/MYuKgT
JrGkNNLZYllYlS2bJC/9iXZxkA18y8aRGDaTZqXBPy/Cli2mKc5My5q3oH2G/p9vNHLYSEcOCGeF
lJSHSlkidrTRtKTTZJm3z4ZkIWsRBrOoVSDSz6wdioDFjho+4Mmo6TKa2JtqCJdJok2ejFNQ+lU6
DQtStNXS2kz71uafvHgqA0mSajmT7HOdNGUwqgpwCe34WCr8oSXxC9EDGn9UMqB8oDfSo+jRz9jD
8aT3SV6H57irl3psg3iYqmWejX6NbGO6ODVdW9QmbcQpi7U2Gt5k5qa5/XMkH0LVEZL8oRoA2RM6
NccuK2rnGibtOalJYRTPI+P1ZeJ7Qrsgn8NuUUQ5Xow6K6/RSE0zds15ndU3YyIzI3SZvIGEcFFw
uYpDL1n2Qp6JVnYGN/Nw2SkHicATO829/YWZ1Fi/DuvpvVXELmRWhUFLuWdiEY5bynPTo8w0c43O
aBGHm0Roa5iHP7WjDU2eqWpTj3OxDLlyPtfgal5dqOVQTxf5QOZgwnba+5jSYY3RJE0qLdp12Wse
29M4F481xh+akUJaO96DcFxQUgq6PT+knecOmU6l1zPH9k05VMs6j9YsmSPTO8XXaqCLerA+4iPz
O68j/tiIzC+Sfe65esXjfvTF0Jk+YWdpOnT+PIXTak4qvhbdEFTNToADzoLIrZdXy0RKupWRaA3J
7LieCAH3LWPjSU/5NUP9hgszoGtBy9Jwl+Y+BNXalAz29J9vFwyJ9/ihQT2BQ0twmhIrzI4euikm
NUFZuc/G0a5wj52P8CqhowtCLMaFjG21nMQ6lPW2OS96JL4TBvHBOY72K6RdYAcC1DMKCsJz1JuR
WOpCuofIUhvRJZ9puRYeyxcTzS8L1A/+QDw/TNBrQG7La4hoELi/hwN9IQBB7AG9CI4tAkd52Bzf
MAAUZTLTA9rHTbGibWQXLbsP80hd2iRujde5M9LU6dlQiStUhu8znbJt20STX6FI+mGhIO+4nq87
iYoddrA3VJjCDniXNDkxPPFyX7qZLPIhS41XZsr3ZBTM88R83eHEaJod3C+6qcN2bcOI7buobQPB
aW1sG+bfgV2+9LwYNEsQZIBf0QPH+zazx9Qjs5ehfW3HiwH3lSFFWbxx0ariatpn1I0GKEbgoUJd
1tthFomv8rkP+JCuuMu2tVeP+zwEh36ItBWCsDdWEN9KlZtuyvaa9GGAsrumbdQKueYSFyTxx8m7
TetUrwoaTYu2jNhWVCPxw4ws+TS7BWPVqpCYr0nMPqKJXSV5PC2wqy4qVAu/ra1nVMfywIHgcZqV
fWfoJCK/iPS46IR+y1dhSedNKsd00dancYntMuyGNkjjmcPzzNonVVSYgorC7yJrT4c5yQKi6bIP
tbu08nKIkT1TzV6+1upcRFO0rUK9b1pWLl3eVxtVrKYS3DizOQMi16Xfy4YvJBRJoG8F5Bc6ieCd
R8ZphySyXrdvqNeskQ570+LyYyH7eosIRI15HvkyryLjWov8CnuBTPhWFcUqVa4IurqqlqXo3yY2
yzchSv0h6+2SubZYlYQGmUchjKu+9Rudnf15QHlIdsf+zA8B9ECpMZC052tPBuWxImv3nMQ3wDzc
rp/Rou+9yA/loALEp9cKr6LBpoFuumHbTaZvYKxNV7HDcVCXsDFKRt6VXbquxzpfCRc3pgrHc69N
kn1keWmcw+vEFSqIinz2ISFxg91YBk0i9ZoMGTY6bapAkfkwMx62f/6QL2QKKDpAuoGDzQj+HjkP
iwSZQlftpwEyARvbTQSp0p+b6aaq06s/v9dLjgrVEaYY+DWcPD1Q9G8CU5WpcKhdsU/zsVqGnv3s
aeA5f36P35EGdqi+wGEgGBAMYvpREM5LggY4+rFPXdcZR1BksAUnHZndkpTNBmVgur40wAFZULZT
ZlLgDmkzuxUnOy8DOs0mu8hJGy1YGa+Yx1dIx5UfDciPoqlfpjRmmzI5ZXIRdlO59OYwC9qOXXtO
fAy9ojTVZC+mpCuDHte1aaMS+PiBvznYaAbp884m1oRTCYwuhzeMTfUmhvLICMmJSZxWq7nTtaE1
AgpJ853jk097Pl5VMfGLs7BvoKjgZf+dSMrhQPWzBAbYKUidEgpHOCADpdJzA80Vjlyd13vtuddN
xKJTEaLETNj1ftR4q0YiL9DMS/2K2sKHY0yQG4r5Lc2Kt5PI8C4LG6MQReuqJJu4AR/lKsuCIS/R
sp68xlAX0ApqvzkZPX8q3NJjYBsZWh3M1BI/EupdJUPhE2jOLoRnvaUFL494651WtF1laAJ7tgSd
8rK6LBtrA1yFFHhMLVYl+NwSp3pYNnOWrhuUQI7r0cLJ9kPpgDeGkd4NaREtZggqNg5E8gGqaHk6
EnXXV3G9mOb6KoGzuo+HA/+QjkEyegFYBsxfIziAh6DF9hzYsnHzLInby0TMxmYEX81WmTmv1i5X
+GIQNTJxOT7mYsqb2YQpxn7fFJc94p3JoJwOXJLZACWMLywP5YYPpuJQTkYDT00tq26jJF3FSZec
uUb5VTwMQMpJaiI2daYQWb3oUWX3Ce/PCK3JYp7Td41meJMPOt8lTGXGso9xLPTZXBalT2aHF2km
E7+Byj+oLETpXjXET13Sm1F9KoZyMpK2UzDwcZ9OW9IMjRk1AflAWL2r4w4va1XepDkR67QV90pW
HlCK/CKa+1WM4bPqTs+nPSQpPHvaj9omu8hSHhRKAfVeVtJFQZdOGNwZHifiQVTVE5Qflm1c2rkA
xSP4Hrd1UEfFHk672F2clLfToeSyqthPPbgiL+1VORUafLnY1gOOgeDm8a5s5a2aq1WXlNKMc4S2
eBsXgm4bNL4HucaHouKeJVEV8LZ2ZoLU6kQ5bmtrrMBq18TgxWMUvw4B5b2c48inyJY+BKUNLZJ+
1YO07pd1OC8ly8clp7Hnw2FwvSlKFFCZ5+c8rz5XxFsXUUHOqrxbRJHkp1PTroph7Ayrmr3o7xwV
2H9gilHaRd+hzYee7u+c/nAg+vC1MBCfjjP0XI1sVlW+99JkWKsGomY42XGF8kYbwsPM5wPnRqTA
35WLvU1G+esQNXbVOzaZSqguGEfw4iqqMlOhfZnQ2ei+1jt6qHXb3EO+ztpzNeF0OXnVAtSxO6h6
5XaooaLzeLiP80SAW2sAim5yB9gqkS3irh83kiXbPO+ngJAqXuQoawMNZeFiOGzEKZHXociZId18
kXpQf1idfdBTX4AukjjTM3sv2vYs1mCzOi+qpRqTsw4La+YpEYHn9eMCMVWCNSr72PD8Y68/VkUg
mmoGB8kRxVhDS/3I6W3nxZw676ztcOf3XZL7dd+rgE+J8pFMVyClUX9+g6b2jKfxd4gXPta7DneH
75Mp6MtgOMtyXDy7PqShx9XZ6Cbfxe6NwNkpFq42JIZM3yW4MmUiVlPXLGgs6CbJwaQNRkWg7f2g
QWOaCD3v5lIFQ0a3OHXfW+EL2UaD4ikJqJ8Ett8RPjJKa9tpfTbEGvsjvVNp1/q6HG+GFpZS5ugy
ikq/HsWHqeNxoCdQi+iUNoZD2JkizZdRR0y416EovpMJoVj8XciG77xAH1IAjYBTWfBNgechW0iU
ZaEsz2Sjl8ARQ1Mnc/+ae/05QuEM2zoBPUCKdBvG4bSJc3cxg0RiHIbc4jy3Jm0yQ0KBL3iWyri5
ic6KslVv0/HGqgpDqeHKIEmyIXBhHmRa7ap5CBfTUMd+WTnxtsN6XOmBd4tsYOKt0GgIxqkV6yga
CyjXK77VLlJmEq47TeYyf5sl4IDK9d7OFpAWEb2K2xovu6p1j7+yGOs18oBEh1kfzHwml1PbDa91
dT4i/SbHRXU9455vBg80UjUq/kFJZXBNq09z321tNhQmbW281IQV8HBZ63dZNW5x7kFxn+tlDEf7
g2JOIpORyffwKLe4PQMyE55iPeUrNdl9N7drAjNOY49NkMXcwk2sNKimw7bx4mLZCLHuWmF9ofey
08txVme69sKLZqiGAE6SDuuuqdfFgJKreCKQqJoEbwWLq7cF8irjuik+60VXva3a4bXXJ2cj0Pv3
LY8Nm1S61r3NlxlLp1VU2Hg1ZSxfhVV+FSl83zuxRinOg0aHAVbzah6yyI9RzgJaN52flgFz0vnN
IJtly4LJFdOOReQqVakFUX3e4thVQU/nekUKb1izMcer2QtXhUj4oo7Hjwon97QcSBDXoVpGYXo5
iVPNovkCUump0k4aJ3rY74NcMg+F27Fhpu2SNR3JBRnrRWa5W1APZOrCNlfDyBdyTvsgodU1slBp
8ITcxXgwmswgwciq3AycnLesY37VhSAxWvYZ2rnuvMvl2hu6zwknoWlleQ6xDPmhay8z5a50A7uL
zvm7ek7eAFUl3aouoBBm4rak8loN0105t+feDJOHCRQ6BsXJGGtuegqYQQq+gm+AgMzfb8es/1g1
4cci7SD+5GwRzcOtGGrT9yk1OFGv09yBMNOde0rqgIVyF2Z02eLwQ8/FtpgLfxiAKOOuVH47RPt4
6DZhFQ4mabMzzZN3TiefIKm/ixOxy4DqF5O3iJxozBCCjD4283UGYjyP3KfRdtYfXBX5Q+F9HBED
biRtuBf59NbCRvLtBEWqnomRvfS2TLlunXvhdqJeunCdSoPGc9derJogEWVjSFt2i1iq1uSznjdR
DFKpc8UZc/m8Il73zhstMhAB50Vq1bAQWQ8iyqFl4jVR5adek/pTHK5lM/K9Xjrtgc5fAk4JlTsk
wXOSusv3VX83eLzftxyQ7NVGddjz2xIHOqOBZQNdqnKOlrLLGr9wuvPp3FyXifRxTD8XsZIQVQps
pjA2VOLt1NN2l5beZDCQz6BPz3FF0G4Eup+NESh2TeXnlRC+TdJ9zabqtNaxKT2eB6mK84XuZOHn
o2Eayp0ItOvTfrZmGqP3fd6hQNr4gwRd1id1fl6AdjGybPYlpiXoSJ3hGrh+4aldW4ouSOpKBkmZ
MRMqWgVulv1imMNlOif3iFex32YFmGwczzs3vhWNi0zNamlA5JcQQabIpqYYTF/Hd16tWBCT7qxL
oHIY0Ccvm9BKR+9UxB00fBJiotnMcdGbJgnn3RB6wJ2nNoM4xk892t7wtltA5f2epFe5gEaWtZ2R
HkbL2eW17zn0eYjZBz3r1IjYw1CaAPvt0jd2rjpfVtkciJlAzRcmILUVMwCppzVolteRmpJ1OEEe
QTTzSVTeai+UflehwbTZ+A4i/buwSoYl6mErRVPnh7r54JS8Swjw97zJfC9Hizm0l32TzVuvfN0D
yojZaKHZaGyavqMdyhfSGwPcl9BVEMgzAr8XeEwWXewgC5ByXTREmUg2eJFHIznHLpam0M0yCbN0
wTwBv5XlYGQr2NqOGwhf3pXX1J9AUILGCYtvZ1sRn5bcGhpFH2wbDcuJVZ9LkIg3+dwuGxqmwej1
d4y6s7EZa1+lGHwXqK2J0OhWAntvWZonWyzOHevjM9sV/hzWDTxdSt6gNuPLmdPF2NwQUVfrOozy
VZq603LA+TZ0WTsv2mEclmlSX0MrVEP1Q/KgyPMRKhhUQ8aAgKxzvJ4859YjTSozZU3ut3i41LXW
h+hwms71B1CMmV9CayCJSLnNvv4AAl5uu6iI/BwqDZ9ZMm+1BSPLm6kZEej90PCgQwsUgMdoMmma
5cHDpKZSNjMPLx8+Lm3HdyBPykXC03L78AO5rJn9OZqX4xCr1WDDcvYfRlimim2T3bgy5wvkqvd8
Ap0bBOMICOPoaTMUMYHn6RZSBKwW1/HkPrficurwPsTpdQp8CGRluP9Mx03ewx4d8ipb5O1EtkUh
yXZS/C1KXbscCfnQ8VZCScigqPPiXVNUprH4HRnjdT2r3tCc7R8Q1/mYb8XIVwOBCXXJX48OClE+
L9mUgWG9wS6wrb1rcnDyKUbOOIidwaws+2Cx8JtCnQ1Az7fDWJ8C05qvJqznVTTV/mz16KuyqBbQ
k4JuJSid/TiCtpZIdAaM4F1GQOXUQgItIKPJZMjNzFQD3KAC6a2CNqscerbH4bCgaHpdy85t9CpJ
q7e67exe2caHo9yTr+gYwDeh3wioOg1w0WJXe/J9lgPljGV11bV17qsk/Oy5ongDve35fKT4vPcG
twQ99qJSM/brqcyg3uXv4RQnMHdE3uYZjS+SZidZrc8cdK772LYBVCOJQYzmi9kloPFCUXsGbLc0
aSfKhc7EUjTNp1GD6IeYF4wD1tD1rS5xmr21NAp3qFXeJpf10uY9MBs4YuArFCFfRtFwWud87+Fu
WNYRXUHf/INoHdogL4wvQV0LT1uOLzSa48tqinZupk0ge/6pthdJlLAdqJXZWkAO7104wp7twiCr
2zeo0PmK3eI+ez0Ubbr02mEdh7LZhJF8h8QMtd/kyWCgd1yEcxBZkqwznuh1O0GPrIKKZoQG8Zs+
b067sOihvthNnYQSON1GVoIYRqOrthj2HdgcW9Wdua4BTRT2JET+YS+Ak86JI0E4udB30FKbYPee
xkOenT68ki3J/ZmBPAx7vFklChJVOYfvVIFPeZOyRVbOI2gYKyl55499emMpGYxACYc8HnummOv3
s9ALlWSFT+Fggz8W5RrTaN4WFnmbluabYuqqVUTHaz0V63wqm1UJ5b+ZoWVd2or7RUjvkxhlpwL8
aYR4cy5rdk/7jPl9pEGWp2LaxRi0wng0FUPDm0oJYii38L/O1Kw6q7t025QOIvhUX6OiqAI8Jf37
YbZXthyzLS5bveCzAEqCaXw2IOdHc2p3UeHCIJU1CRTP1GmqIKCp9t0Aesc2pvlZjnKxyuNl7fgn
5910fZrsUTzs4fdwp+rUyBF9SGw3nOWVhMY8qbbpHF8Nder5EQhQewbqv9AeCgYZV4uhrPtN51rT
kKg6p22Oesg/U7OaW7mcG28rJz6uy45YvwAVcSMdPK/HU33VSnsLHdFqOSRhBHJyle3wCF0gKoN4
qtUyzHK3ByuWptxA2mZ+EvbIn0Xztoun2XgNJDo7NGsQDMcgm+mWDInck56cZ1Af7IqCED9HQKsV
sGxox2JlRoT2TQXXedNEi7ILrd9CLvOR8M5FO6K1x8HPXIi6AKjJeYhluQBHSzeNGj7BCZ9TyGCt
n1DgisAm2kWJZ+pjZfdZrqmZ8k6uRp4yk3Rev4GDIYGQVrzpyVT6iQCNIeXpzqtAvwMpeZcimkDq
tNfF4LpNFtV+b1sI4CWcD4maxkfFTFaOsfe2H+ttgvKPtY6arezkwpumRRM14ir2ulMr1EWivPDc
MrmLZQz91IGm+6kGWvZ/mDuT5sZ1bUv/lYqa8wY7sJnUgKR6yZb7TE8YmelMdCRBEARJ8NfXkk9z
7zn13n31JhU1cUiy0ynJILD3Wt/awjYZ6T4/d9hHR5KgZTYN2UuwGeXclrHW9piRuiv0MJlqTPNk
20ysL9YQenFkw2CjZD9ck/GmrsGJXROiv7RLVyy1N566ePKqCeZiCat1xK4UuF3TPbJA8Rc5z/sc
jlcpdKArgXVTpDJBoeppubOLTSqdc4EDIGMn0kzt5zHwoNrav+aUl+E4ZN8gORT17c/D68jesall
JRSkxx6d5T5qzdsQUH7rhpdtvWK/96aafmUTzhj74Ot6+Lb6VzF39jhNihfUyl9SQBDIcfmdOq93
pc/0R4BXv/OjEBu2Nej5pvQHH9pSzm45GUmXEyHuZcKfEpfvAA4joPdE+Qr9h9rHgQrf6HiJNeGn
KUXj1aNrSrrlhErGbT0Wl2EbuMMqse8NDPUUhyyIbZ1cYm9INyzp9n7nj3dQ/ndcom1SofriEoBH
qTJNQRN136ZWbPywy89q8W0ZGP+dZ++Bi4fz7KOLbNJl4635ESq9v2sIm8vMU0sFwKI/Nhoy6OJi
uevRGqPFq9WJ+XqbLJbuRtI9SbS4mx4ygWosLfgc2s1ohnof37QSR+fuNBpSEBLPz81NHI4WMpU6
xHHNsZOUosvx1qfBCumBfs0i6p+WVtw1vvoSpZO/p0n6HIZab7FKDWrOkd+FYFxK03v5PRTus+i7
O0NW/paZOCgivHgkGqJdfNsUYBfw2GdPFOUD8+A11dMyoMNg3bEZaWl+SZR+T8vQnbLETSfUxyMa
p1o8iFwebNy7KhgzOKgtjY63ragdG7z6bEx2PA6uoO3Wcy+8k0rFfdR2cyVbFh/lMpdQMEwhWzMU
htTyjI0Qsnkru23u27hQecc3kMlCLHwfC3ukSSWboNskYh5LOa7ePvVWd5IWYkjXsK8Qp5uz9e0b
ncW8Ib1EnTV58pytmSxJNm1kPOQ7MgaoH6Wp7ywk3TSFpMryh3lkhcSW5daQHeL5HBDN7zwVkdMi
64up/fyE93IzdRxCab/6VTzlx3wVGmKl+NkuQt4q/aVIQMc8h67bjIPhhQyS7hQNw5fUMX6IhDed
lDbbgcsHQxq+9xs3bwfNRJW0Yj8myt5LbbMqdoCJVpR7VRx3ANy62qsMS1UhFk4KyJXzzs3LI5/W
O5pRbxNOGTp6N7YlZKQ9BvsMhyCIHmI+qypbCN/1lu9ilyYX2AmPMk3fJhGdgK5BAvPwrTHxmlIM
CZYCPXHjzjOM0M2CImO7MnLt0/4bGoZ2g0PW362pp8s2+z710CnpwfaS3w3AgQyhUG0ZJaeafJ9s
A+u0CbuSxTvZM1TafQLtQyTvOdbZzo7izbdDdOoUr7AZszPpXoVy+RkazR01aIPjOEk3lFFvTyUT
ZeStZH9786UrPJF6m3xAZxf50QVGLJo+6HspJLgKcjIOg0QUnFNziJvoS5LM0C2JAeaYzxyoV1Vn
S1PqXPdbP14r3dTBESDbJrAt3dk8bN/pVJoIz91rg0sr1HMsGT3HXfsxYoDbPpy+oK7Pzz7wjSII
YwMBp5/RXshfNgl/DdTvCxrIIyFDuJvV0pez8ncjqzP4nfmhb9q6Ip3rS18dqe3heyb5B7WoaShO
613TjOicV2/EmdrUm15+WYLRblndDYehoS8pgzuKkk5eZEA/gsa9Anksltj6WLbhczyuzR5d0oJu
dsix9Q1bEaZZNYbrnd/TH0GnbdUwnBUU+uc1AOZkA9jKc39v6jJ3YXtFR7EnswqfIUUVghJ1rJ1t
y76p84IDwjr4qAr8efEvwuvpBiKbwPmHxzmjTQW37ZzqwL7I4SXoUdZ5+mS6Lt63Po+3ZPGGnSRT
ek99GBirlg1kHZXvDCFT4a1eXMVzS0qF8vWYz+FTXQfQE018zqeTj5P8QRw8qE6lQSV38jr8JYeI
5RVUAhy0fD45f3iCdjgCaIUgPUfJuAlGPVXp4JsyDJvhjtvhNU1svaWJF5fYeB+c5Px5duocnhtQ
kheNTWm/jlYWppuu3mTmQxAzXsA8XUqYJNkuse7ch2ooVbR8X9FdVWLAaZ2M/ma2wh6AlF5N640b
M7MO4prQZe3PwSk6jj3Yoro3/TZR86O10PY8C5KSZXRjXPzsDXQpcLXJYpiW13BlsLYn/Gd+DMa0
wcbeRd9yOFT7Lvde5jhihR+19ROd5qIdVnnPNc5HNqQtqB7Jdt4YPyYLLhEx++6YZXPVdBIm69DC
RmhMVMq1edS5Z54yk6I/qkf/nnP1Q9gwO6sgfMHVDQrlKMPB/251lpVSYHeOcTJkkXCbZEXnNtWc
3Tuc+bh8To3spsqYTkMVSbY4R/oNn9yy0TULisyQHhLK/LF2UYhlqvidj/KrXPpg3LYORF83o4nK
e9KVGoeW7NPoNOKgLZbE7/fOeIfaWFpSz0A05zwsQFjragbfDUiY39ULOwL1bco88n5GK/ZMJ1l2
MBpIhxdn29CDIEaHbC65Wbeydt22QSNaxUo2GyhOgHHJLGB0JuAqRXLKUIg/WBJdtJhv7+r4vDaA
ZRbGt8vA2hLaGkq6zNvieAjK0E5JEZtYVlmmgU6H7prDHdhlFFXT6nJwebw7d0GON7rVtBoTlLYx
9eb7oJ0eY5d/4bPE/seeRLckB0o53OabpbZ6JDq2Hf6fkExvzMrtZJQ+dWF8mrJJ7/uIsrJL50KP
lsCLYAIacd0UAALC0jOw/nw6bnmw7PgAM9D5q4cKR8uNxZZfJobMWJKTK0aevkjiomMTcvA08/rg
BxPfNXFAqjxvSJHlVSqn7jEYq1qx+mT8FzMl5A7IbQFfwR7BHItygGWYjfAp+Ax5zF54CHzB4jIp
R69JyoGgBqKhfghzbcpBDa/LDMfXb8HDU16HG15nqHylZwuRjnRr2hrVEPrJs+3DR7euIzTJMXuM
FnaWfXOdEQ/YRIEnNlSOXTGik7q2U/cGdiipLIZOPaqRFMOcs0q1KS9UKNwODltea3Ia064CurEW
SwubwMsIANtoW2e9Ogd5V6G8PbMWvGUjHzx0NFW0lHaZpm3ntQ762Pjq3VzXeJQ/cHK2hfNvAq8O
AbPlv/LFABv2unoPF6mc1vkFvJH4zRX7Pahx/Q19+i1s8EP1buCU/T7Q9M+7/2u/edx8TiH850O3
aaj/vLf7qW5xPPNvf+jytH3++w/cnsafv+afcwxvKY0/xxz+LfXx28zVP9IS/51v/t/lRW6E0r+J
i/xUA/3n/MFb/OJzTNtnTgRZxjTCjIA8CzA7FjMd4C/+FhOJ/X/4mOQAEARjHuDShvhPfk+J3Mah
ZEkcpZjLAVoO3uj//B+/p0Ti4B+IPBKwAymmBwFuiv87KRGQJ39x/SFSYcorrNf4loZAjj78G+oD
ziHGoTzCfDMt6p00lPSHneaJgp4ExlisgaRVmBp5R+FS0iJnWm80DOe9RQxwE/XuJwpPbFUNy+bT
MgTx8wREYZMt47KT+cqQahB+6ere7YN5ZUNRc0Orek7y+7F2fsn6bCz91tIDNQHUNMD0OBM0OxKQ
EaVDYmSLRmg48ECDx07qfjtRZR5XsOAfLsTurLIMF1aY5Fv09LwwY0p3C1c+dni4qlGW/FyFzFCB
j9EJoEp6BtE0lAx4K9BOl7SVXgJoTbT+KldJH7XzvwnDZBXMNSvXAaw+esvsQ8huqPpU4lBU0C3G
AWWEDIEVRYESezXU6tF641AIZ7utP/qA9sxKtnHfridc3/wE+9+7azsmdyPiIVCSohXt2qhKuFn0
kjtOt3GaQ3vvBnRu1o3bgNFo089jC15KtH3hdynZDrDzi1TMGkbPsDz0ak4Lgi62yhVKxnVB04MS
pC4ydCHwt5g86jpui9yfvHLI5+DJ1RqgBJ5lAQlXFjGh8guD1F/1EiIk/Cm0gLKWG5Et0y7vITa5
GMbIELQZLPexRpVqc3Q0uo+rkEkHEXBJdzMW/8ZHTmU/kkyhb0nSn3pKzAeY/uga5rW89MtaP0QZ
xK0i74b5xOqIYxMccd6i1CaPcV7n0bHL0RVnSAvtvThuzgNokO9r3eV75pOPMVTJ0V+SCMWvi785
JRhsPzp8sTqhWIMIOdFSdnW4zbCrXdPWvScxbMjC0K5/yYBDM/SZ3G2necirpBfiXdt4veayddfJ
83A0mcaOqrCh1Ndxmpt914CoEiEbznyh41QkTSbvLarLrQaLel4sASvmD+6Sj+GAeMIas73Mh/k7
nFzxUwHKuB/apX5eTTc/jdrirDI6/OKDTzzxwGbswLwo3icJ1YCb0vrbrOroKDTOhjwbxKY1TL30
Y6Z/rUM0XRH4QACoIVAfG/ASR5t76upInxwS9G+Achr2rC33bwJo8DpPTqoN9WvvMHQ0fQBGisbR
n730cWyC6bLWsX8nl6w+Jg0hR65odB9CCz/hPLT300yGLREGmIzEdfRRx/N07hRxX+Nuwt4AoMBc
wlyuZyVquxNs0C1SSqH7xWsv26tUtQjZ6bUFeKKSvSB1/pyDCy06PgPekh1/aUxX600fTeLH2AWZ
qNZ26JNCdjdALYdvAMZDP/J4YH4ZpAI1JkC9IAH/EdZ9kcG8+dYmkfySEbc8T2RYDgEaqxvLyYJr
tMRgGGuDFMbsoZys4oxHF6u9kVeI9yeyUHPDHzPnL3nlRB8i7WBd8jyggTsokMrXFtUuLGyClMJx
6FpVNSkV9wZOwN7lYfPugQpDZYVf+9FFzpPVAMabFC3+rttRjn5bmHrEkgywKSEK0vb2AVQj8wvt
hbAvZ2p9xEd0C9HRxbo7qQSFU+Qz76FObHjgSI19jz2PQi2m9q2LOnrWURxvp8V0sFlNslynVK7b
MOwM8ISVULD3IRqYHVbJcpyH0QuKdpkRRhGWwM4LWOdVOpLtLvW5dwI8A8TBzgwo2mgflE3FcXI2
vhC4JoDhPLZKSF9m/hqKMLnEExYRILYJAmOGEgiIfTuFR8OQM5xlCBcc20+67WTkYK7IBTt0Tc0v
p1Zw8ivCWbD6srrfTDgnK5BXei68pfVhKkR1RCFQQXsELTKit1GtOzR1HXcFEmXNDlIxPQCt0xdm
LNAY1qZJXOSoi55DsSYb0s3Y3pZW0YLoWqJVcfVPf07hUPaB2jRQ+sNbC6zhviMzGRdBQl9mGGal
F+oUjVxCRwQZgLQAfgnOS754jzTQ4cFLDJprkt4A4clhBwdtr0twSOSciS76yHt/RRd6663p2P0I
LV8uOUv6a1Y37EsH77vKWrN++KnH39wQrT9ka7+IiS+VnGn0Swwj3isYlQ2WVbg+kTRtvuIVgw8n
Qe0/QtqnJejg+VeYSrenY+i9+5AMvlMIp6jkW0vKpJfeWEyz6PfKo+uvGhx8UzBLs43DiBFWMM9R
ZD8lLHDfeF8jE4Tw93nP/WrywvGk8tyea6v0C5v89uqZzLsLEA76AVETxN0ympd07NJN6GS4jeZc
XZmLko8sMXIHSIvstbfAV2eUQlrzQhM9NtD8KxukyT5NxbCbMAuxGvSIJjp0dLPMCfw27ZoZQUu3
5qo0U5a8Nllu79Am5j8d/Phd4qn1ylTnb7EH4LqYHADWMuS3l8zRNc5FVgNE5sDrdjzpUKFkNPs5
05E8pHgvHxyKnl9J34aXoE79nylZU9jjKwyupSUNK9pcNlcXr+0FkRBIkYlT4SUd4uU0M9X7hWB2
3s+wyX/BPENY0vFkfMucBUdoBPyZgSNQpob8weVeHmE3NE4XOom9+0yEEYIhcxyX3grAhtWx3Tbd
Sno8W+yih1D7bbYTfa/qSi11v5SNEPxo6qHTu2yaEWaIbNx913aW0VbPjk+FalWAsn5QgKeDuMMT
bMWY+NscvNIC6sGmQZF0jkav4MiXDxiN9ptoo/XilinAzjRNfnoE+FmP2MXIclAy5I+uZerSuQYQ
bw5dFxu19LDQ2YozvCcSVr3Iu7aYMQTrIAPfeeWUTDkObEzlOMRTk4QfnbHBDtY8JVgAkxFHPcXR
QWsGvCwn2KZGDIF97wG8Pi1TH7VFmuqPpR8M0gXZ8IJkR7RskxkN9R6u0FCtY7DE941rpK0i0wZQ
QwFQQACIOmz5CON0h3WxA3bTGIkjsDQbHGrJDm9JluzCOpiw23dmOlqet9sw7hOE/Yg6hdkIPaUd
0/q+y2P9HfX64hU5ytYykdJcFB+jX1b43VKItanR29Z0X9fcfZl6zl+GMIoKPwyaHvshCFrAAMQk
ZS7D6NGLoKMSJzUpTExQ0c1TN8PL55HBHs88vQkGFFlT2zTX0Eu1Lcc8FV7ZgnDeI4mNlyUQYLjF
X8BvzSRh98L13SMg1foL8Rwp81mRH6uZxg8JJCsvMoRqTxIw3AsSMP5Ztrdkok+RPwS/YY8tG0mJ
JgLAwwKc/khg1G3ZgnMkC017cjaBOtF7E3/S0KGrptZ2l7MUxICvG7F1HGXoCjrWVA2UeFFgt0LE
puY9ToBaHacBRN8Wvrje4mb8pL12rFSjyYF2vimCWiffnKjHHZZOtuvHcUlLONK9Xzlq1rva5eZL
W48jJjLkzT7sEV9NNV7xcUWr8mzarHmTpku2ufXAvDOOw6h0o8i2Xj+n6WGFhuIXXSYjb9snfIRp
Tlla2VtYbdPBoT8pYcIHpPP0E8u8+QSNDICTFyKIBW9vIOMNlpzBxPAYOWISQ/XYcdGrDhpB06pC
Z2RVOIfI4G8kYfqN0k6gxx7DuzBkaucC1nyFmsTv8buas8fZfDE44Cd4SC1910oD4Rl77G2AnLxN
EreCl/ViULiTboLWGg4ifAL2O5xTNzicMYI9jHCe12LwHVRruMF4m5ose045QHiFA+QaYwmwCpAx
tnYftuoD5gvwTSdQsOMQZfy990V7RMkGDp7H6NmieTitfAEG5lPx1DWQ/YuOJfFzOkE5Ktq5h7vO
jPsxJgkcinEO4OUi/bRhQATPvmLgLVjkvrkozi510gz7iWpsAymzsAujVXnnFbU3bLG5x+a/zjR7
Ql0cvXBCAl7NQtZLMasENZsDPnPfIZ39yEx+o3aAPeLYotQ7x7ied3WbendIj9kVFwKeWJl3uXjw
p0Z35RTMSLdj6MweJ0XHNlPOfviDnwwVVCG/3XksDOx2AQulb8QnnGNrnXMo2TUCBfUUFCJx/r7h
mcDsgyzwrvB5+btsffQwiIIgRKcZOkHbNGUGGr1ia+ofsM2yl97S/NFmyjXI+HC16WbSf3CDd71e
21OzKPtD0gE4qWmW8OunhPD/RmP5/1BCCTIEsP5zDeUvQw3/ZVDH7V/9MXAjxfhLciOwswBaBeI3
fygpQUL+AUo7R912G5uBENufSgpaJ0wPROQGJDI+2iD5nKj5u5Ti4ZMPkEjE1NnkFnr4/EyVPzSk
v4hgGDPy+/1/nbgR/D1tnSHLhgwdEiEYBhn4+d8zdNaFfjijkfqeq4EdUmu8Oz0mF4TlYfmjij+h
ZJ7v0XOI50y1vLJiTnf6djclKjgIFCVlni7iGVOj+WMSxsXnNz+/tGT8mAbin3/7eRmsm9rPckS4
8c8HXzXnBAHLf/kHY/5tohAiP3/Ak0hfexToVZdwAjSPe2Xc9OaedYQixD59dHXen+vRXOzE46KH
I/TI6qnbW9WF+7DRaFyk9eACLeZDJcXk1ckHOqK48DEH4LcfXcUU7n3/gJ4i3BEQC8+sExpwfudv
fruL/O8hvZXbn3eXfGovNIw/VCizZ5I363agJC3HVbcn1GpevZ9uNz/vg+X+y4NkXGGV1OTw+Q1P
Q6YxoFJ9DAlAS0UwvOCs16QHY3q7+fkFn3DhzlnY4hmqZPf3HxFIEKFWz/Oys9nOhC2OhDZ4A2Zo
djWYX/B2qXpNQnrOhoZ9X6Dh4IgYwrtR6PQCRGotP78RM7EXdhnesnpZQKYN3o6myr1amR8/f6C5
NRAp9V6bPm7uRTbhfF1HvLjeo0/tpMVJZbOEpW8Btv7z2zjdeAHvA13acImFsT+NXpH5TWbz/OnZ
5BEVp4FblLuYBlB5k/TexoE80GzWd/9ybf4HSz3+a6gEkyGzzPcREUwJ9nKs+b+FIlYwhbOno+k9
wfQFH7TqBhYJ4DPdxnsBJKlMR8YuXT3/kFaYXdYN7LJgYEkhIEejPTbdlfmsu2JFzWsEZ86qqErG
DMTPim49Z1N2FHLu3zhK8tDON2tZwgkJZSVsVuMARcRhSBOKc6wZQYXnDj2civgG4TjkspH838RO
dpe5ixuK8R8DmoVMI0Ph/HA7teqtcT2iZWqc5X0E2abuvW1mqH6PiIUEv7rxDjYzPSkAQv/+vftb
LP82VZPgI55uH+mBUA4qxr8prnodaYwA+PKeNF10p4z/NPhZ+DLFYC5BeO64UgRzEWL3JfKntZJo
OFEZ6rC41WJPnBF7TubgB45r8kQMnzfMGFuZzMHs6uPxIbIy3vcYwXL5/MKaLITH3bgTYcEjJWKC
BOZnsGtkCgAdewTUUuk9T0H4BkYLPs9Kwg0NukX+F2Ga24eK9epzctGnJo5pDEmCLRqSNiaK4FPF
/rZqZjlEA+jO9tvUd7JqmUdB8aXse+ugJPbW/wLgP90qVLN7irEYqyfsU0aKRkzNF47A48nS5YFK
f9yGrEc0co7d1bX89y8Ip0ret9cllHU1zxwXMEJgyp/pW4BUf4VZvoBzsAccE4KgX+/WRz0IdWh0
/bT0k7rLPD1Ug+v0MW7T78ENM7rdWP+4AZELCcgoO+MpkCeRg8WgIdc76nvLk79mLfsvInk4x/6P
twyjYzIcbDjyMBMUmsZf00eDs6yPUxt9S1hSNLMhz7PKg+0EsBvlCO7yBfAl103ZaAb2jDWAazLM
/QC3FYi9b8LmQYk3Fwjz0HjLHcY5zWd8xzz8+dAYrBOsZ4Qo2MLbPfqLoa0U0K9t9xxbFKrUD37J
BlzLcltyI6Io24jXv/J4wIJtoaj6NGEb2sDcG7p4eJhTQFRY5rpqwqptVPwrDclXtH7rWyTrvgIz
7u7ZUK+7GXbAEKNHGIcxep364ZgjC/Z9bOqhrNWIa7CPUOmD70t2GmLQJRgemFjbH3U/I0rdjPbO
9TI4K6nXaomT4exDbaz8wCsCgCmvaYq88ErruUQry24aVlMigBudua/WFxuqjaOWfcVp1+/BZJyD
eqo3PiZb7Fs5sYchQQReMq9/yhd1Xl3THFPQhGEakxT9tOfttA3eU5ZeWzTxP+GbItmdLt8aC1oA
BWVwL1P0BLkNdxYy8hEGnb0sSMNuFlvXz+gjBzQE3HuEXtwUKiNbv1Hpr5Snv93485HbDVUAPyAf
QyLeM+jJL0Dh+NYyH7TOhLgRQGex4AQrmYzzKrO+3H4yVjYF/07G7KBSzKRauvlVIAzWlHXQpFXK
AYl1ofuCbJ4+5TwdHmpAgWXKF73rax9bRZcg8NcCbEQ0qhEHgaQE+sNxH6xddx2isXtulnkqXSiy
/axZBxG2Rq5A9i+Y/qLP+JvqvSJan9Hx/37L94WGkz4+5GRuzzHGYJ2WdT18ju3B2jD38633CKmO
d2pCikZl65NakukRi+dobN+/2WGeTtEN5kt9vNWxmJLTgLkj1WTkfIjogKY9fiW1ul8YxKEJ+38L
LilA60pvOSrP7jBQujmlgNdP/ZqJne0jckVojVeZqenbUt+KCOgGz9DlidlmI3T1io/ezkui+sRS
fPm8BSpL7qKaYYwVHsI0n37vTVF0yLnZKtpYIMLoR71etNs8ICCJ/FWumzAPvaqbxRVUu3iG2wJj
fVhMxVMTPBnVvk8xKwlzkO7miZfRn7fMyn5/LCZmk40zebUofTeJqpvjsiYc7k7+o59n98o6BHUA
BwbPiUmDZyh0jx7P/Lv4di9JkIaK+iw6fP4E5vvkm7yDk9QlyDWaNmEYdGR4vcHEnKzANJNwYxEq
KY0ezD1hIf5GUNXvkEiYvKchns0ZbSiNbvLveIa3AxABY4M6ZXq5qcm8R1Orz8zPliuHCHtFaYG0
TLq2aK9vd3nqlU3Xmk3cY4oXOPfw3IZL9Bbxb3rt1StS2kmpV2+qJCIbRZr05qsF+Anc/q7VoXuP
G3DCs7D81Dfd9Hx73AX19rc/3owW7cITah6mHoYjYlvpNgsygBc4kG7J15DsOah28CIzGMsZCMQa
LHorl9Y8UN/oU0v1GxFy2QsUwWWNaRyPRHYP7e2QBhUxV1rS4LiItr6fiB0LtZTYpn6BGJHv8YxR
OIDtk30bh35FJl84pPrzfoc0c154Oo/e1M1lwDLozp93b1P6oIBCfOj78RAQp6shqaMrMQJZVz+c
zjlr8oPQJtsjWhwipg9UkCF98ohJAaCWe+rteuDsRd0F3TVOuNg2NgjLoNXdNUM5Wglgczt40wht
ySm760fgSAjs7+HDvoFBC9uT5DG5YiH1d4nXf/ssUUZB8pKEqXdKB8hEEgL+0S1OHZDrj/Zd26US
M7VgHfsyXy6tXkCV6BFBAJ4eG4JHEAYv68Q3pxgcyevS9OUknP7aUiD4dd/T7aICMGlLU+950OBq
6RIf44hCVblmEntJfP0YGIS3PtuPZtyMpH3FhU+fIKDX24H06c6H9vN1MQcaR+49FFONuVfwJ/GR
qp7M4l2Uo56nXRa92FU/tS5rfgydR6ErDvZpwNBtjJLJdpPIMJvALpcOV9cJmn57XUGQ7dY4HJGt
o21p16T94ekAIQWBK1GhTrUjCvPFqIcmSCOzjV2SopgDpFjENWp3mbbgIpe0Bww3SFzZ6+Cuofoq
+6j7UICDMDFR2icv5sE2c/riw90osZn/Xsd9FnNwIKA/Qqg9rHN7zxQhd2JR7fPIrKiiWzuJT1lp
nwPavmNpY65XHC//m7DzWJIU27btF2GG2oiuax3h7qE7WEZGJWKjNXz9G+B16txbjXc7GOCRUeUB
bJaYcyy4F63xXvZDuCRrCE5BUdfvuJmk9kzHLfh2htxaqa7bHSNZ5FfoXeUCtGXzbIQ9EaVuvzmp
G75SNDG3Wh+Wu0pY4YuelL/rUCa/1c7bmvTs9dbSX5M2JIOcqCb/PeymwyjgnnaS2r86kfFXUxvK
64hQegKskSeYvbav7c6U5zrUoqPTjdqxLo3Ip9ANN3E+tqqWtiC3wbIVmVzEsd1sPRxUa4sa31um
lfQO02DYl0Xuv5ul+ZdtKITXQDZOlWZ+DUPhHSk4B+uoFNoi9kbvOG+w/3nwkjq5aUqtXDS01xEg
8J9d4dzAkW0D8krGHCFokQRrXrFavzas4FpZ2mdkG53xRbWilAd6bPY2NQNUZNmY7sZMtbdWbjov
WRB/1F2R/I5U5ZdVJPkLRSPU42V5kpbH6m8nL3LauLmyHGmHXeFv1ddo9NaOI7/8pIaaFo9ib9km
T3lWtl9N+9mHirg4eqasRtCKroit33AzY56YuLj3LBw7p7OinQj74R4Tqy7mH1F785A1Q/KherTr
6dF/pS21wgg+SrDUB+1W5Zl7/NchDfGlkVjUzFsluZE79M/xtGwrXX9Jw9Q+zqfmTWZEv6yovnlm
pO+KMDJe6UrFK2UsKSLAOVuPWV1sxsEwluiJh5PmK+0taptPifXsqriets5zT9mWAKxwlnUpngmR
nHDUt+umHdN3/qD4Ma1xY9SKvanLoUNA4tkXI46yk1fV+LmdZzcLd0na8pWsZDTxujgIqNLpzonS
5jLGvGPjdviKTCtaxaC2eJ/r/SrXx46mjVfkn7yO/LzV1zSISKqK2F/7wrfpvXjxLvNgrZQOrQqA
QuAj51+lKjsv5VpUrYkIsctYugiDmo1p44+n/uPtfLftj2aICi6dfkHq+JfBibqfLlR4T47dj5K5
j53hP2fmj7CsmbOHorYb9QDErljpg4j3gzEebfLUmx646a1wwrNXm8a7Lepf81fIaHBjeRDp2svL
4K7C0HiKMMDwyqNfoBXaKfGqkfJIr7/0qSjWimLLpzLTtYVs3eGrtvsOqU7iYzDN/yiKkm24U+L+
qk1LaoOy0AoE4MykvSoE3ctG6/07KREeDa2hNdi/03Kt14CMIIv19j2n43G2YHHeqzbe9xrdZT/Q
7OcoLUtE1+z1yBKWujkpS3hxjEmEI2uEU5EX3rDL2xEzducglPlnA6uuWBYQRuPKazZDbbbvtZIf
3djLj5GZyG3iFivHz51PKuXVukyUcfmICOCgtr/6Klm5Y+t9plgSFy1a7GBlW4mNk5oaRUMRaxNJ
qUSLMXV4T7ehcvVbfxuIrnh+3E5onOS3Th69FJEXXdLG/utxE4E92tmmzSqQmM1qfg6KWE13Yes2
Kzxul66VNGh0XdF2MSrAvwOVJmvLzVyWwzzarFGO5Z8xZXSesoC+iHFAMm2wbnpwcVqTG3Cs459s
yvTj6TVRFpm1co02X1pemqx8aZuH3m/aNcZq9dkPshbLz5Ti+rXCbWwGT32bHsYgF1dsVhLbcxZy
s6rBt9mu1ana5dXyuUgLA7tKav3Q7nJyL/uxosxfxnm+jXslOmUilU+O53LfjN3wFRsN900nQxYV
7PqPJ2hwaC3Fo/zGhQ+OTq0GNL0ABYFJaSVAQHyLIq/SnYbGPxzIqJIMUbrstwNvl/OokifNyckc
kQ3wc6dn/mhL+0cYUbOcv72WuWGHTqVdNPOl1Iz+hOMPg7xF+yhzVPqZYXYNdLt9yftopKc/uAfd
S/CQGFa/aAojuIdxPVUGfOwMuCRXWaHpG6/Elws4xnoKMGrvfSePt4U2gryar4FpmO5idHr3rGcD
3buuGz8zK9zDQI6IF5R21wAbXYJB848EqMNHHG468kCNsvUbYEyauYWoMC9GwUuaNc+9D+XXT4Zk
Pz8HArO+n47xVS1fFduszr7nBJf8B8QkSbZXn+mrVrdSSPsEx+DaqHF9m0+FXX2np6wl/J3S+p6M
WsI9qeprNXGV56pq9XLr8jZb16gQGtWYPCpuB6xjRGK6z2CuHkcvszaBUMuLL1prE0172LjkIpLo
MhTH41JBIqRYt3okSI+nS0hscmamGGuMWeJYCJvQTwWU7LhxQ3yGsjccguzSdsVNmrLZa3aZXeZT
ktLcmkR/2Mio9TdOUKdAulBm4xVz8OG46ocdl9uBksLQYk5TunRTaKV3mG+s0XSbfeFqb6UmPRgf
andGYejex8w6+ombf3oTxVI0oX6Wfp1c0VihbvHJgjRN5tsxFiEKffIEDb2MqdiZXCsGT22HP0r3
h+R3GvTPIveH58eHRq/UW1n0e92R+XV+zLlmj6PB6+qz6+Y/WmvvMd5Hv2hsyKXfuiVypkRslMTF
ZtcWyclXPzpsvcdcpd3VeIXxjj0GCJnKFQvQvDxreXilK1ptqxhqgT7o4lIoYafc7VqjRWuPJ6Gz
DGrKSD103sWBil9efcaQg0p6WpB7QGha6v72ZEpNoyBIj/pWrOrBR9rMirdBmIB/6XEF+efeKpgC
aJNXYdYPH7CCz5qeFq+Vh3SETNr7y46wYenFX1hrywUF2PzFGsxkg3HMPIZI6k9oMPW1RG23zvEx
rrxy2ot884RStj8adVNuYkP3X2jyY3StQuUnRgQqBcKdtqOpNjRAkUT8SrdNRwUUm2cvisa9ntTj
Tstd/8kNAYHZhma+agXOxrwK0OvnWbAfdunYeL/HpqISbYMvUkwxHNrEB8kTZ5RACP37YOhWTV1b
e9jldKHrEAXkFLGYCm/5FK8sNp1lY1hU4SXvqHgMvx8J7ePi95FjPotCFXsHw+kSrXfy4oxee8Up
sbLj3ruZ6A6jONKOE5BgSwGtf0Ybl62E1hVv3NCgqrOEZmY9btMsD+nO+thHogBFbSq+5MSBUwqq
4Zlt1regZN3QGjc968hr973EpiSGgTsqSKqtNHpM8dP6W4SuusDgkD5lTd4/JdMH0fRB0Ag+UJz0
KcUk/2SniEb+xwfTv6Cf+ve/2JVi0up3TbICWF98xVbkrOJIaU4xK+HFhAm4sn1P/+7RspBa/kZ1
VyPQG+onDR/P0ZCxSl+Ab9CzFJY8k78dAxWqdMAaGvrdTHxlk+gNBb8MPHGsdskKeo/1mel0boVI
/zKC8B7RN3nHpQqFkX7wObN865jUjbNOEF+8DgAXqKG8EpvQ6QaBQ3ofV2/pBCT2I+VNycJymzkR
7NmCH9O45gZ1o+8+VOkRK2Z2LWOx7rxenFo1hd9khM9NbJg03kPzIpKmOAvbB9PetqLesiZ1OP/M
Fde53Qw+kr3NQNvtEOr4UvmGwStltWgdhWN9oQwa7Es9k3uUoUgQTZuKjlNgFQMuVwXDMvKJ7nMX
waaVhfpLGanXsnXGXzm/fVm5dsM6G+iX2EJEo3Zhs1KyJj6lSXtQIlYFK8HogzVLyrU6P/TcKwff
KgKc3gYVqI6uvxaH2SUC8rRyhs5BMBVDJwUfxNtZWD8ZBqdDKr3g1NXFtwpl7mZInlPu/2I89aQa
L2ZL0huQ0luEM7RE+N8zxw8Dus4xyiV1er1/8aH5fAfu+NiJ2JnD46rOrVe4hbUTV38pAaKwCP3B
iwiVeNM4p1gb1VNqm6Cwps3Yp9buEeR2aRrT6kHTE4ZwR2JPLT9BQZiyVj4J/MId3L1mY02HvL3X
lbCTNylc/QAHtl/NPxZp9rskDIe6YthcBKW89C2djs631U/N9wgZvU6cKFKHL2HeUErJtU+PPs9K
95DcDrW2mf8M8FD0tTIdFph2dqj4sajqkp6VLPY6UEVM3gIjaJOowRYrVrhExZo+zz8SDeZ1dPv8
E36PDYsYeaeJ8+lC+N7c2zQ/aaPjfCh42bdxFKub+ZBreNPQ8dyUuLGeNA2Z73zeMbp8Ldoi3nZk
O4ktlatat+M55zkrE+Fd51NZETU7wJaw+vrau84fYItVeT0UuCBLf01xy77WrrSvZYCcrMjdcu/3
nJs/MDWPErEU5/kIVAqKE/7IZqPtGw2BkkVyfFXyQMBcGlbhnDCmpa5vHo2PR/j8uC87Ddk6SL5+
43eaeRkSnfQgzEiufLiXSwUH/NUe/Q8pvevoJbSbTRLZpRnI6qUzMcjJuCxfMhUxvYSbt7cHj3q7
h9h/QVMK+oBuE5NjJ97GVfFVC0pn03WZN/M1cIzEQQxL/jPcM3BbG5ZC0r3iuc3N3UTy/a1mQ8Bf
yqgEsvQwuSGAU095HpEQjRPAdD6OhiHFKP4/T+mNg62ONtcmcxv3bkKALIzkxZ82qQCIrxujf6Lr
opAXWkzXKEoQhyL6Ne2A/H/s+OYf7oT4p35zc2MSJsKqdlDiEJeiisO/dsy5eV8x+d/nsGM00tXj
xaz5bbJ2cvvXOAz+VoKvSlYI8r46X6QHVUrrqKXBh9Q9AM6FZYUbPNA9nRElulFU/eXUFbclAq0y
f4k0GG6KSdO2ysRh3ut02FidYr6S64NksVMBv8Bu9lUHxGFueqWpNq7SoBIwLrS0ggiYvMrBwyLh
VRi6pgx0UIWzdEFuHeZD0WGeRE0X+u4fX9cYzMBO+J8dpVU3SlRPnIvIP1lYnm6K2X2KtlWPOTyv
G/AF63ksvuaPWs2/hFbuHP2pd9yK8KBn6PIfrVxM2vG2bmD1xFN7GWpZui984ghECO6T47OgFVpz
yFGToXrgFMr4/BTGAZVCX6JCk/2yzVz/ZuO9XzROPf7qczCmGEOsZ63r21Msckm4EZZ/pHLUNCW+
s/Lo3HdInkbdeI8ZBrKjY5YB66gP45RITaUm5ObGZ2qPFJQVu9z3emec1brG+hatAm+sbipI7Jvf
B81ODg5A/umw1TZwQVnklZjMu/Gt+JKr7QPnzf/GuMsVJiDUclDroz/U3DWG6l4jnLabtir7k9da
+cGnK7ADtZQ8eUZqrxRYmK9mnZ4aT/mgyOsn11HDht7DxJuiFysbSAxgqFi2ZVXLOpFXWp8oLIL+
UDYNbce6VYxNl4I7smzS0nlj1613qQZbLLx41DcakBnyRbe2d8JAkCLRmpB1KyhJ6AncSKPlzUI4
qKaWgyGeUyZAHzR9xr4X1m2+y+Y7zyraZ4p26cXXG3I3iAsbIqhykeaFcqbD2b4XL/HUJBgbx14Y
Qe8tkeXCk87t7O5kgb0IXT/5NiKN7No0/mhJsA2MQ+tEzqvM/YhbPo3hhLAypOawM1WfKBbmzaGa
uvGa3HvIsde4IvqDZ4nmIALvp5ram6HlQV2aazJViv0ls9wXZ25bJiHWBiq0zwJ7yakrMAy1iMuW
kZpFB2zBOQTjBFFGA8TPyrTkJa/x90zVWcUT8VFqNNIUW0cha3VUq/J40JaM2KnPhlGpZ/Rs4aoP
FAbW1BUNUduJsvXo6NFvimfRzRrkDhIL0Wrh9Q4BOev+6KkChsL0y+JSKShv2OMBzsZxrgnFVmtu
6jyApDprTRIYIuaomzgZUfJ7qFG3KY6OAzjJaG0xMmVAQPSsRIlYdNKq3ue9tAN4wz8YL3220HXb
+q5Fka3ovj4PfTGsHx1iYr+r50h7/eCBKLrYWmEQwBFSuGL074Jl1XcHpN0nn7LrW+pTYginPd+X
/lKJyk2VuflFr65u4DW0JQX1ZL1CQJiVKRCMcUg2iUHVTRbeZd6Upabu/v/SDc2ctBn/VTAwixOV
mGsxNIjqGSIs8S/tRhzi7hKdmv6S+dSxwYB1rsI8ONZave4RuRwSR3+jApB8ooo+BBKR1HQm7Omv
QVCzN12dirVf98bR8t3xbGSWijCB0nwchT4rbVNWK5zYCa2Q3IA65j7xxNhEc95Bx0dwn1usNMLq
BaobrKZp/XuIQVlQ1ft7YxaTocCO0q3rjiksCpWxF2N9bscRx920kUre7vXG/W1RM3mKOoO2aXIJ
R8rFNCbzN9ado+HL8NsxALIBZTAvvuxfmfCQL3tmjTzPmwC8/TKDY7LVw8h8nNM63d86fZ5z76bW
NgAsuLc8NzlWgWsh2uGlBpM33T0qJzi/dMoL88UHrtzFfbuhj5Kv8YnhzYkUQNBmYv0hmUyfFVWg
8DFs49us0oVQRbJXrSE8NBFo4bAovxmW0OPsjb0nh4L7kLm1cs8cLT3ZKVzP1hmGTZm7/QeEhMfD
q1Cg+iSu3qc4QP6adsIa01pnVXtFScOfSKvWUVwOB7fJiPN0px13oF/vbudC0BbjQFVM9udRWN05
LpOYUScjSber9nvoNcYqRzz7YVfBLacmLKsy/B5SnxS2Ct5yh+FSHr2PrcP/5kXYlbrA1JO1w+sY
J+m16WPLWJZMghrLt3Iq+sWeaZ5C6SNOnpansA//RAxAOPUjPi183pSBVf0VVEX7VJbiVlZZ+3/c
/M6/730CKtTFGFhdk1e4/W/Nl1W6OGPQ9/wCQbRiCg5VfjtNNiKFfDgfJk1f3xCmfFXa5yToeq1L
PQB4X/nP6OTu5XRUJ0H3Nu/Bv+qXthK4ey+p6oM2dn/NtRdU+dkarTLhHSzF4AzXBfKGrn+zrBjg
ZE3tjluFXDi2mlMyKH/VqmLsRGDwTMT0ROKkqHZa4ZQnEXxXqnapuvew97iC6MG4j0yUgqoH8qsv
8yWJCKYYEttkqagNjfmTYHDUUZNFdimZQXXIDZ+ycOwC6V9Xk6mjdYmbwIBXT0roukc7EUdVxxzS
Izw/iLGGWzgdhiB5SUN1BAca7P58oOfa6iYsIK/EfCRC7VL7pb2wkhh4uYG90cUSv6nqMZvkCmi/
qvKcOS9BRhZX9KW42+bIamqH1jquiIn+j5VNmP8b/+1CDcFRbCHRsl2NnN7814AOVcuc2G/M6ldk
hmn1GeHGPdQ+/DuVCFBCuqEkpqUrnd7UQU49s3kT/rM3HyYCgs/0cjLTbqOZfni30sBfmb1ebKXm
6NsqrcEFZloMG3SOb3xKsWsVvhTFydY5znvuP3tM3gh3tculbSJ61WmHXo+RdExukKWcikt6CzVV
Zr8Tp0Mh7yA3UHMeprRGZBrqof+ulm23qZOm3SDu8d91cOq0QZl0M3+KCfclj4yPpnac7eNV5Snk
S01sPs1aJjliolGGeC07g9xfc8tf0cizzdyCd4/Jd/Q2LDr5oYwmddFi/gEUPunaLl0G5Ok9mCsJ
d3nunydFvRJJ5Nz+OZIQdOnZE0ECf45MzGv/SD3+K/pQR/uN6oPzOWlBUCMVb23g/fEsH28Eban9
/Nw1qIaecwAM86PYNyYidTkerGqudoQhQxnaJFrSB2LOhJ/fi6z1YAPlKPXnXSwBwyJy+gEHyVDm
hKI+fepUueOwKJ4KosvTY9V+9GB9N9iUFKrrwpZ33fUJgUG54tqI76DCb0aNUkDNmxtI/vJgI8EV
Ex4sPo3UhfIO5r7rJneEbepTTYVwIQNUd/0AFlbG+qLqnPovvvUfip/Nq6fk3tryVfuIj905DQ54
j5QH6i1QtXcJxmL7aLqYfSEPaYx72E+b8prr1l3PMVlqOxV/zoeidgOMN4meAKEpVWul4rphUXDa
pntC1Z8TJXPrzLqBfAz4a9BQf0oqMKpl5MiNF2K+nNbihmXy2a2943xE9Sk/kj0jtxpoIOHKYEwH
vXXLThmxSKnjV6owfERERXqrB7M8akx7WwVW4y7bku9DVrhQpwqt4dHRQQjX3f26XggF97ulR+mL
i7vjYqATCqYs05xORXW1Qi0crnk0DN48MKU3eZHVt3kTV2eH+sQ1RCl5A8H1JzQABQZUPA5K65t0
DGIG7GmB9xZb4tNDmbZ71LPIW9MJN+wsNTUIX6red5ddrgWPvXE6F0+fOhhoX/71c9VYu3s8rGC5
KASjTaOOykZLo1XVh9VtPiX6+m4y0OYyf5aUWrMgXtOPeRGGrxA5GeCRQ9maD1mh6nUU5bRo+/48
xw54b721mzGGcT7EB+CuPVvBKD9pD+ZP/3uolSXdLIFRKymNVU9C8qw10nlmBEe0T5wMa9Q/5yYY
4MWmQxEmwn6eN0ZnblDBDcesSU5B27g5OGV8/9Ik3Osjtb1jp4v2lVdEyyKAbKYoVrGcI6psaMpJ
tH6ZQ6751LzR6b2uRt+EGGt6PpITDKKkDLqVLWZ2pNP18UYXtfEqPCPezIejVzLvhxGgy8FtaGO3
SgQKSPmgo8alssGhqRE9rjof3wvluXSeFF2jvFnXJmPlpqfeqwyGK9Ay31Sh0Dc2CqtDMxrRU9Ax
VpCmW4Q2Usu3j7kto04FpCwzc1Vjnjl2jpseWILDdTz1hIWd7xXD0l4RqUMeyyJly+/ba1PCyjuq
vqkB+uEeKRhaLFocSPbBl4c0TmPZ8Xvzpt2THXhX2ejetTVAD1eOd5mPrLDtLuWYbLWqJtyEfusz
+SUIep7gaY/ykUYXoraLb02nKzQ/e7R5CPlH0zpW04M5Tof2dOhKHpWQLMYetXes3/k71kMLtF0a
XMLCqw7Yf9ItXi9ctpimV/+9SLiP0DhV/BcNlFsI4gaaqrpaKKsPJWqr6/xWoKNeXo+zjFaaXbm0
0KbtzGnWlxvIcPu4WVvo7GHkBluRqnQVpk+7vCmWsW98zIv0vJHQFszaZbzL1LiLxD7Qh+ixCDFJ
dV9TU391SwXxqGP6a4FCxfLb8GW0Q8QzURBt52/ueU6xrqIs2s6vFkzn+XpYy7bwQJciUgNFyMKZ
RKiLeuPJHCPo35NKkiGx7jpRGXHk5/lRnSo+RTWUuzgvaa5FyJwbhXlbQVP9snrrK5i0t0VTTzjq
4izDqFh4Co6NvnCtjzBP73lkmn8KgDM8ZfpPQjCI7kTfeXDuGbtT/gbpizSiHOxhNZqtJI3Gg5I7
dHptVNdE1AHyXYeve//3Xg9UroLlv5JuRlNiMIp//0hVxs8K8h2cX2DcfT2H6DdpA1HM8EAQvq8V
ykqr3gqafU1TYQe+Ul4tutFILd3q6/EWIeK/Bm36Pr8GGhegrWKgY+08z7oVQXdAXbbG/ue8lwZx
71gE7QXmTnDAp9xvR9pVq2G0482AjGrppL78DMvmxRUmt7HFQm+kyp+iDT5KWU9jzChOANU1FoWh
DPu5A62r4zlJ8oCKv6wOLLLFOZRtR2k+tV5mBIcSxt63FXgXJ0mrh6SCuE7uXYgMWUlJ2Wk0nt9E
Jx8wMbrEjIBcZbWE5d0XKRZCxJ5bLUqKlWHX2SXLBsn7y4w3ISNHIXNYzrqwY3QnhF3BWW0wqPBA
aOYaRJiONhcH76zaC+mzr8IyaA5UhNIXRtcsfCXS173DQOBwSGJkjlHwrOp5cUL1ZO/rxsWlPt3n
c8SiZGW3zIR1IqHJ95kl473alpDb3ObXWLjDmshF3xpDblwJ+lEs61gFnD5Zl3nhrhX+wOvZZWLY
Jd9Na/0zj5hgJA9vYBvS5i2QwRe8L+o7bqsv47hTT+503qz7Q4NX18Oo0K0UnaW/M8szDwSLAQF8
ZKXOvRjLh4YNjGCzqUeD6SlTyKQy0e1QpBTEndg7zqc8FBnHIckhSPe6s0qQEi57U8odzEf1Bjqi
uVbRu7QUFSxrjp29EgGDSzUmG0g8jBvdAt9o9u5w9ONWfcLBz3DMqd2MXHfpMRf61XSHlxpGKq8M
WXxmoWmu+ib19kU2+J8aOJBQGu8OA3YgBfImtIKQ2KE26kPsWe1+gLmwj5Vm2Xl5dp/b1JUJmlkP
LWK4Scg0pJq1JjNwzuS2y3Cqjo6ycZ/mPTFSo3FaKLCGAVyvR8PnpkIcuz60js20mQ+xS0OAdgd0
uNM5Ja+/gwIy3TJ3q+rOnKeMQiWvOkor4j5Auzwr1PbnZdzXpbtGmzDVLqdQGNThuqrsZjMvZhDh
//7UcDqfuAdhrNFkP7Yslae2ztp7oLn7pjbyD/pBzk4rcSP0Zs4h8w0XuYrDPQpa8ZbIr/k0CZA8
Gn2iL6vpH3UxwyQaKxWHprd9hGW8zDX/3E13zii7LZWQ9BVOIhSvriy/5j3mv1XLAK/5SWUAcW8N
w/WR+3FUSpmD0XSDA+6ielVpoYAGxp7fW+Kmekwu8rWsIuZCCAzJFwUjfqp9BegAe2/QHSsrcRdl
2gxPhhn45zDnW2dGFXynBI5ZKvZKGZXfQ+/SVAqDH2C7VIOcSase5d26D2rsHE4klrUPlGyWwbUx
RZdYjN7CSCHHULiSL2Og9qcuBlskv4QBZXDWcwjf+sYQ4N9SwIinWczTZwz91KLxrQ+wzI59l54e
6TkCGipWjl0eAEspKwp6NHj07Gj1uPZWsEr0Qw181BhKDBsFyYrTKV80xHeZOsjNKMH0CvqmdzuM
8BsP6X5O0GfprREr3bZrmIGIGI3hK20/DT1E6NTJ4m89bE1dneHOWb/v2hr5qBeOGx9q+3tsFqdZ
b9n4UbVA52LvMz+kuPu/f2ySfwVN8RMVBXyKyf8DY6/btTav36qiSo1KROFFfxcOeqsk84JtE9gd
SwQdnvnGnA/9XEMqAc8EnQ1DNfb+aKZQ99JALB2oeStDL63TvBlhPy0MT2V8NVb6Te+SyqtiEC9N
NZb7VFLfarEwvgRYPc+Kk39XdhpRamAGF+WG+DRvXKHFJ3vazHvzOWPotm3iDnvXzzoo0WqLkdNr
H3uBOLqIUmi7MvOXiSHlfTD7AMZmlPxuYdshQ7BfXenrsJzEG1AsELCThDgVTn52o/oT6TL1xxQV
81C4r2pm5xfDd8KrEad3nkzjPcLqvyurWvAPnyAklb+CasJYKuInZ0IXxQ78NKpGJsx8kIFhXwX8
+OnhcnFgRJFXvJjlLkgM5dKV7uu8gP1zZDAec1EkpXXn1v6qlK59twSDfKs6bJ505m7sOtdBDDle
hoGRG+jVsmrV+Pp7/IirGc8jDsBczAuF011MhRHRr2Nc6IKYl9o5Co3inaa2w74r06vQqpjZpAWS
Szk9RU7TezAM4PV68Qu8pkM3qdXBHohNn6rl1kl0BHrMhhz7HCKYF2vnAL/szsxwhRkFvYnM97ed
VwffoTBwfypP6rQ+Oy0+WCtAqT9/2/mQUVcMmgvFWy0i/zVD2Q9QXP1MBEQIzFju/tEA1BW1f/YZ
7u4yHPC5mstkDl1RVND9D1ZBWLjTPRvr3o+w+DatUTMZu2Yac+v36OPSbN1kisflJaHxwXse5npi
EjIJRRVU4dVpXhswstswlN9zd0SMYAdjhmAsAhqfK8FL+oposbrqfrUbw1Y/z6eGMWM6JNzrtT4V
38JKxYNqDf6SlIX6DRzgT4qH9QVqA2PWHMWlPG6Ob9BYV0bYaZ+ah7DLs5nXAmRZ/cQptmaIDdqn
gMpDo7Uv/hD+STzMWyglmhfDwg0ymmaznT/MQ/feuwHQjbgLHhcmct2dpRoqavjMO3lo3ZZVpiRb
Rj269PTdlMGGkIcDXxOvoaZRooF0nVSQaE2tNdbzYTVGX6k1RFeWomDHsvblRtgU7CKsjhbYtgtW
kIYJWqX+iWxvh6SKPL6uP6VXBm9ViwSX5fjKXYhhhGdhyfyw/jNX41tgwBRcdM1Wc/P2Dzi0r4gR
2xpWwCdptfIZ9cdPPdj9B09KvDFNhlxYeT58CHe8FBSxqGUjumX5C+5tj9C/aPiJ+dAcy/LJavXH
UTBxtnGu/P0TKPrdg8dQvYUok+TZZOgwbRkf2Vkc42IoCJKZFG7eeC2bN8h1+A+a+vlxZMTZboRS
SWyToCr2+4S5DYRpJZHLoTBK51qWk58ExMW368h3s9LqF3tQrZ1VUR5Bf14zTiJkREMHFgW03fgz
EuAA0LEgmuJ58zIz+p0yg5D/OTN4K5yRiYs0/ggOh3eZT6xVj9CSbKhmgc2xG4EeYyiCgoDb1d+C
uNA+eC61pZml9ZXVQdkoNu9THX3pMbJzZxPkwM9rxI57UqcGNKwX/mgq0ya0EjsuHeAVcvbiDLIV
A5JVwkkmKtBdLXkqeh1vUaMGlIsG9TZv7AR9+jRzcsegBO3WptwnIuPtgRQ9LjWF1YX+SmEycTnL
q4ZkMAhX9nRu/oDrvE4VQNRYFWH+/Oe3tlgBmBCFv38+h7ZZvSm0IgTKn6eyao91qDeXDpHlbmhp
GMrZ9ecV/WFMO9zoZdpunNGytpUBlo25CZAZz/+PvDNZbhzJtu0PXaQBDkc3BRuwFaleiglMigZ9
3+Pr7wIjKyszXlWW1eyZ3YmCkiIUIkG4Hz9n77V/Poj/8YBvDeMsvjo+XMXa90QqquvNOVLq7Kp1
OQOKX3aBOAqjnS+0u86kTLwt9yN0kzVY7W5/85VQu10qh1g028iSNZCW7HrbwZWx+yiM1N83xJO4
aVnRQMsdmhJDgXqtHtDL85nNu2hLR75x8UIPjDjZB2t6fAgtz+ngUyDdvh7yYoZCMDxXGU3VWrm/
FQNyrLF3AnGuU5OMDZkQ+KqW77aSjay6AYX28mmPX6kYolcM/tajBidwpYFQOzGZma41ErE5L7+X
fa/da5MGC2kgzC5fzo05HhVf/Bihc17KZEifrEbfhlYfvWUw+Q5Z1OTr26ctwoKVHlXhsQJrfLBS
K9rVEYZ/K738nOTKEGtnIMf9Te+U4Bs4D4WS7G+/TZ7HoIKX0RQ9/34zW3a/Mx2ysdOZk5eaEThi
M26QjRN/++PBDHEoiNv2U4YfGo//+t2//LXbt5a/M8cMBmWmt3e0O6JdI7ppfduPYNlHO+rBicwq
nqNMjXpHHskVkUL9ZfBx0xphoz22vjls8q5UzvTRor2JeBUbgpZvsQsiUEEMX90LzfrIk0gwzJ+c
NXah6p2i7HuN+PDao5y7Grr243ZZkpI6oFEVY++nafaOg325WHlEraKGqteU/BJNURSn26OiZJL3
bx/d/h4q55x4K+tqKbI61KNhnWwQ1+TVVcmjU4MCBisvviCAPRM5Ml2Ak8mVzSglFO30bJZEBcdN
MXvAcIYXTpy4gWX3qTG1dmUiOciGMjwtPlacaIFJ1EWTjM5bvzQG7Xz+SAaqcxJrqqNui/xhMEnJ
hS6obtLMqA7+jLiWkXz3gPEmJbERxictBv89mBzk1Gb36SQoGOjMNWc8d+Y6XJy9LVkh63xsw/fU
D8/10hYve/90+8o4h83aTAMi6zWtOYDYCbzep0HSpwWxgHqX4oeLtVNu6MPB4sjo6U2eMSKYMDUx
En11zO47hu7hu+p/+LcGhd13d0ZTt19YawhYDyL7AcaltbInNAmw1+Qd2FB5p0QJqi404Pt0Dh7n
ZmAPsMavvpoaXES/Po+D4h85Ds6bph+G/dzlzT6F9nPmpfN+TlNL1kndwrcsu7Aio5hRqdlIB+eC
Q9mQDWxfiyQrchRMCn2304eJ0zuqlrU+zu26mzCGcNhMwPnDFdPTUvd0xDuLLqNf/RxB/RTrKrE5
vCEzwshMOwO5lkaCHBBX2PjVBTCqF1mM89sWpXAvgug+cIhng12yG25uFxmzvFS5PZyrYhjPQ5m8
22nRbu3YSmdqtcFZ2Qa4Zbes+m4jFFnjKTHGa2P1yuXnscBm5ILbqV8C95ZORaDqwVnLQLcThEvS
GUNJhlsZd4ZTHshFeKNZEruZWhFv71e71Mr8u1r4UnezdvTvRMHxeYbDdPuG1IlD9Jsy28+5jMhs
8PtL7I/5nmi9YpeWmnUt2mMjFmcHFxkpV8gOEuSXoeuxNolhAMqVdtY9niqkTkI8assw54/Pel3w
Xrwdb+jgZ5sI7Ou0HfFy7CDF3QtU7OuE9smK8pKR6di30CWXkelsFu06wov3ickQmt3UqsQUFkz0
lRZ4Ahn392g2Vr0eGo9NdbC63HyoM/H7eNsv3kDpjIgHCp6A3T3oVlC+sgLmhzodzRUTnvI1L6Ee
MgDCSmt3Cj2C20Dx5k6++ZRvH6aR6KNFtWbTr0MmVCi/Pwe1BvFCc+qzvpEzwgC9heWUuxhi7zOd
rcbv9eekbVdKVXYXdV76Zab99e/nrvpfs4GZutqIqZCUkAxskdNr/SIoycLOSRifiW+2RjFhaeNZ
DYT6zeEBwaTWxqoQ7mv9lZGY/dYrvC/jWSMkSMMB2URkEAzKPuK0+RZV2Foxzj4qxpBedYKvRpoJ
bxRcq6Ey34WxDOSsJcKaELJkiv78YYCbu709sf8KX/XvCOD/P9KpJOCNf0+nOnXj94zTTh1Ao8rb
qJ0WoIm2/KOfcCrzNwNRkKmqgg4TUG39DzaVAf5bGsQKO44ALErC4x9sKvBTWLgQfzsmNjhH/Jny
7fxG2gg/C3CVdIQGT/y/IFMZv2BELFWT/A6GDjsb5IxNeutfMSJTaVBvd4yeRMNscaT0XIu2Ro1B
03asqiPa2WJHANumT2jRZdg7NoXziv4x28W132yyMpoR6PYbYOEKsjKZbxPd+UpL/zXUGCv3CV5+
6JUIJ+GwrTLHv/NJzAOjYKyLAluqMscCMm362VnN/ZC065lWDTb7AVQAmTwNx6JalB5GtW8ku9dw
KP27qT3WQ7tl7Ilf34h+cOTm0DXv7KQluissW9rm4wlh/afmE9cqNLH3B/++TOXaDIdqbQRkCutR
89xYeFb63ofBRUiJAYBWUvrUqX+1SFT1+zRed4W4mHJ6d6zoLsJbz3rkxbqx2EjPyNMP5DDl8MpN
jKBYHEXOhqIRSdU1SbyesmHl5+i/0J9JUlSILuOYjYiiWhXKg9OB3nLAa3PkTeijwATucT5syjyn
op4YnpQN3pXC+qaNDtjuQEMawfh5hXwWyKu90NCBiSdK8dkNVQ0qN+HgUw/NipgU9JLg5/QfadRt
C7V+cib1M6Sr7TFG3iciucei5AMYZw3Qsm3nUPH01AIrJURLw86N/akJvqXd2FA5DYQvDyyudU1k
WzY9y2Y4pfEdbIMBIJ98S01nFWXhHU36md+zidcy/GFZ6mcQOC6nrUtfF6ckqqCZgfLKtYG5sfmi
ZkGy5kBBKoTVM2cKCP4BB+4ODS7eoSN9Vpu/1X5OxFmzA7YFoXXETR5sTGYfKxIwVUxJ9ketbfxv
1A4DEVMhBhvrySQqnJgOddWpwNA11X6NZP0Bi5WXxyqvHULCtV0CCjUU3vOI0IdzXmeNO1e2fIAV
17p118ptxrYAoBT+bYvAnNKBQIiSWKjBes5Vkjcgn7rVaNP9tWW8ZQPPVwZx9qVQQRrDNHGx6GTu
bGkbjrmuxWuuKl+05A2Dd76d2/kFMp6yC4WurX0f0YTcB4gBbT86RBMOpMYoH7pRg/g0upjSinWZ
m5nbzT1O/n5JqBy8uajxAPaopGv5XNG3XBll/QIB2+JNDRaIQ3M53Vti2EVO9UxECsGftPjShoQO
tTNeaFQ8qb0PAl/3sZA6J3tMHtKwfxF6sbEHSaRU/TSUVMtAs5KvxtCQAYLZd0uSYoRWyBV+VLlS
mOc+b17tXnetrHpxBBzZcNLcSJl20TLPlks6Uaj1r4bCZVIVuZGiemy0Cs5k059bWglumHSUr9Uh
0ZpPcpNAeHTztsz1rbH82rGdfmh1fyWkjxGIU703vu6N+gmYLB6heutXPQaiNPkKKtPcdBX9Xc1u
vyCxOvDy0IeJPhKk92TPhGPpr/DNQH4M7OzAdKB3adq3RNxqn5DUAmAEYkUhuFGC/BlHQuH6/rAO
+goeSPxRJCgf09H4ytEoBRQ8qijPmLiSaMV9h4ZSJjVKwlxsmiQ5G0UvjtrQ7NsZdojsK1Bm01sA
inMVjMmpkL5LcStXnNQ/Yg3mPfPX17BZLFs28Ainxv9eqIsiyU1rF1ZMfw3kvDWUqt/1oDpN8Mnb
DoGB60zzCazxIZwrsDD43zZgAEpXDvKsyCC8aErNKcYqqVl5/7ljcWwd8vicVEJnptZfOSljOTNc
A0ofZlPji9mbcmbQJF171BCrt8T+hcOPdmDi5gxEtzlm9djOI4E1PhGhOm6uMjgEvnIGpRtt23EJ
mI2vGFvgb9tk0zSDKYA4L4SgwtNrXEZ1QftM20uF61EMBcFQ5Y+pHXcOsZ8re57KjY8zO+rtL/QM
35Mg+GTfOflWdF+MLR3wYX5qDLj8K2Zi8arx4cNHuiQWWlobneQIOq94nlQyLJNakh8qYUUXjcUI
qsDlu6TSkd0Qn1ZKveX/MmkfMtBuS7cy1cfcMZ11H5UNvCn1VasXHUdw11qlq2dwW5TEIbXGavY2
Waa9o17NGH6+XflMM1T/oQ1ZkFH4TPH4pGlLbylCwzLCU18jkn+LKMXWflgm5EzM2N3Isrb93jMT
VDLLyuVKnVxAw55XfuRPHkUdWPWo6O5YlHH3VdEJd2yzxiO994lsK6GXo8uw0XPoCSFnXegahJhv
K/K9oE8jUbWC1BVjfgjrYbjTM8s+6Do1dabaOzuzs9VoM5pcokjpXdCSzYb0oqTYcWeqExRBEx2r
m4JMrMivPNdqN6wQmhw6PcF2WnLIDyCf9Ci5o2vkDPEhDMt31TFprQBOqkDQe1WQ7kXp/GAruFPp
Yq/IMvOzmfSdPCR/PV1cgpJprHA+gry5MDOCv9fV8QvC3WOndFfD97/NsX3fIu9z5s6LIg7YWhe/
BRVeDhEQBRjhC7VAhLlTuR/gm6QULW5AsvlokUJklDq5OBItT5JvAqVV3cHoHmbVzLY+opbcVhi9
jhcHJgyB0sGmbvIfuL9g0CORx2buNK5SR4YnLP9rbCmEPCU9NLXpo+i01NXaMdjF4Q8jCN7KMV1D
nnoJFB0Vmd6fUTpvhNOe8FGQHuWQ2FEQ3e34HUZF1SJP3Bwe0k6c/vtS+/9UGg9Thr8r1s/fx+hr
8ZdCffkHv1NkbfM3S4BuhWAjdCGF9kcej4K6/zfIrXBiTQOhv7GU978H8ujiN1IlLGTPwlYFFT0c
vt8pspr8zdB1aTpCVWkcCsv6r0r1vx4IDdXSAYlzkDBN3AdCtX8F/um9FuV5WJ2LrMRAP8A0+0Mx
gZfGhaB4DS3J8RB4288PBNH+/kjX52pltIGyGiggpuQu7ufoa8gYZiVMhw5gqqsHOKHYb1o1fUGG
9hykxSZpbTJEG8HEE9onbgYRFe6Q1S30xXy4ZtBEx9JyQG0ucTfL/8aQibi6FHPy3CV3adLI73E6
7mmBlyABmoOZV6iJQqhrxmQxOLW4d/E7cMP3KkveGOWraPk07MaHP13rf4Em1VTtLx4NXkEunC4t
unfAgDnyLELnrx8PEbFsnNn+J4K1FSbQt0+RGc1UAGlRXXKlDtf4mOwdRR5pe6ThuZgJwFirbXbF
+D7fZRnhlH0Qd+uxZlU6/Jy32d+wW3/eWKUYELOrI/HgJtL24AlqJ7Sx0xrBP5qJ5dNIdmDVsV4c
J8JmIWgxar/5+enlKKvWmpF3FumbEl2GyaLXKfJoj6+23mR0VUiGzzRPtIZNmq7Q7nsyx3cp4wW3
CMPq2FZxeWqwLVK2txh9DOjb2YK+DPXxqjoRkWIjfiWhDKt4IuGXLSK5D9pp9Oyk6EmHLvOzzr/f
RINzDDqhUjCM4xql7IDljkdRqQ8P+cQkmUqxrUzx0qYSQ6MInK9DEG4sh+wT4t3Q31BKHwh4sXB5
xMbFUrPtHCssrc1UbIN+hiMFzej2YcA+CsfJuRSSaMO2txoP+V15ZK5GE29hffQB/OHqWfFL+7u0
O8ZBY0TsIat7Jwbtx5w2VxLH24+0xYtXwb966aPIWI3mOPwH2qbx/9x6tg6I0lYNjun/4o0jYLa2
Ggk5J32mul/VIOrdmyarN9sY60zKBtIt/mnhREel8NVPTlcNo9GsOzjmaLhd1vdPmh5ojEBAPi6f
SYfYS/xN4zogaqtxVXIuntNevGuoR6EBphN0sJuXDCB0dew3yHPM733JPFmpNfHUor+PkH3Xi75R
p3bZ66BWVj176HPMuG4/VAYdzXYziILYhuigaZUDsc+0wDIZ5dcBPIJFmB8/IrPxIJgy52Q54b/2
7YwWt/Xy97ef9evd50C3NQQdC90wNaH9CixN9FQKWIo4K293n4Z37oGjYECsnS/PyL/LswDvsm4L
Kc5h3KJuaHWfkyB92IdOGTliwizxLD/THm5fsz7HJmqJK2INi+f8olYBV0hYJHXgSDbEUFy1RIfR
iDD8w+mTbH8bqnMutgBDFtWa+UrPaoY+ppbqW6RPRFRxBTehVJwrnUs7ssBeLh/qnC6H1s78sNym
L58SIb4gzuaZ2nLQ4odej9QjQc7LDJOiV01skigrc7yOIxIO0lFqNHU0KruYVng4RWKX5CauJV19
qfPZ7Ywo+lRkvpxUguwER3SXqEF/xuJJCEDcfr/5Wm+BqLdHhd1/L3AA75nJnv/+OslfrhNTTceG
ea7rmNpMPv6ySmoFyTDKKLQjs8/qSArBuyRojON87NpKk3yLBxTwtp0Zj0oLHUcEgHGA0ZVbrn75
mmolx3jCMY4pvozXFiWXqFAzGD1gyMB8nOdBW7dNYZGuUFyiiY7UqmrDI5z/HN2FfDQ0vdjTGJEk
/7xXQWHDmqqmO7Al4yGEj7wqtZ1JfDmjqmG+3D6EdhGfHBWjSG/xpaQz/4PD6ReqNch2wscMw7Yx
N7GL8OCvOweUJR/jlTYco/Rb3unRGdcB04Rmiey1CxojeM23w9KxHoo+2hCrUm8HaSgbrVjOOsai
3C442dUNcxbTmpD/d+UZV6z+SrJwEuek+drjTmnS4vwTDGijOzrb3SD3szDnZ/T45dbpjeagFVl1
LXjPrTIzMb9OzrsVVOmnAZF2rTRR4Ck1sUmR6uA9K7hp9LyYPjNOIGMF+68sTbGpgV0cdKNw7hWF
087QGOOnyOZnXbH+w8r5iy3y9sKRLGiaqqUauCPFL+3FnCwIM4/p12mySC+jL1gMmzHlvJC22ueU
VrZLmpayLhayV50gPmTpJ8prEY5PQvdXliw4OywScseSr4OT5Gtdh5xBTC7GQGtwnsEE2K49NcPq
ZrijkiGkvQI0RDODVBhbn5+yagrJI0+QZ7FlbozOAHs5qsmmoq9CB6sdT06GG3Ks41OyXJQeNUHY
Bv2zOWHHDmQDn05OwboTpv/59/ebILfgT87R5SVC5OvY3GqUJNL4dV3MciLTSICrjqadJ1tOa8OD
bZmnAhE9pqS02LcttGQxkP5RjRlksoKtBfeR/zU66FJNvtVjR45trUZXMwhL1vlg3JZm+mwK+Oq1
zsmPw29xmKhGZnyZsbr9+2cg/8UzYG/UWNbJUtAce0mS/FNdhRA3pRAps6OtUvdx+t+oY1893ITG
/owiV8bVQ2q0B1M67V3q2E83IJgdMJZLO4CvtcnbuY7H+b5SB45SaQ9RBBgphyrEV06eomyzGVGQ
0MyJL3edTK/u8HDR2v0H3uH2iJKFXpZWWptQMzJW/7Veq8rdz4LSap61xvH3zhRWa5J4ATQtBMfQ
SpWtkZGwYpBbeBe03fPfvzy/BGnyunAGYMNb2PhUoBwH/vrycJY0gQyI8ZAPg7YblbG51yc99FKR
ks5E67Rh0VhrTO5QASkExnR6uQ4JzNrbSzpN29bWS51E9aojaOaJkWK+LhTDXs9Dk10SA9VkGuvf
MGk+xmk1YcIEUSSyUH3Lo3Txuqett4x6NxrR7UUdy7fZ6iZ6SEO2R52W3WsOIejCImKW+V6esWkt
n91sowiC/hPrfQnj+Mv73ZASvj2ROiwIvDRy+f6f3i2KKVNkZEz2TEWLR4+tFeChXGeDYjyU4eD+
5NXDt0m2xB3Y7o0BNs/1D2FpuNfVVF+h8K69jmnMQ5p3iMabhB1GWVm2Xb4WBflj2TyJVd+FX8kO
AubfKdMzlKj8P7zxNY59vz4V0+JoZ9IF0Uxh/rK6KSqpRbWelwe/G7T7MvoYVH1+x+590Ruy7OvF
nUkGpgLVlglzUrWoVonDWpVIZYnxXdTtJsuV22TW2byxTLqcSvfv338akKxlz/6nOx2tom1rDBI1
A0wtG+HtifzpNcfCNvqFUvaeQRcnJbIpNpznwcQVMF6Be+7C9tzBRojKbRVpu5oMvhpEn482Vibp
XS/MA7EEh0qjrYfCMGjLc2wFO92mMTu3j7W++O7YR8SRf3pqUQWFY3eHfgjyVvelCPVnJt7NRyKr
C30ajCztOR7sM6CJNW1+Uc+uWbnmOyYYOITmXQpVza8CpFz2WyuBBUWRN2eBB0/CC4l4aJnbVtpZ
qy4G20mt6IekJQnIUrYR8x/RD4fQetZpmU2SNQOB4Cwq3vkZLza3xoTBg5MYOJd5XZMwkfY5lCx9
k9TBeki+O/F7bL8z5NCRZPlup6MLhUG4C0gNH1fjo5Ws4q9T4magcRkRNRN13oUkJp4sPaZIfaqN
H4MNMp9CPfSJAEiIYbhH4DnKFwV7hePVzqeqPPp17Hb2Ue8PcUvSYrijjEiMdSp30BRj5hiGZzN3
8cfetQJnq9sIxpFnT0gJuVghh6pRbMdZee2rZK9KoKiJui8l/0ODImogLkO9N/F8lFG6MQr9wTcL
COz6WZsyj3gR12HckFjgrbvNEEP9YcuDQhl7KmO4Jp0PSCAX0vO+iKwnCYKsRyM+lwknO9JUm2Zb
9nj3yWuxvgSKglImB0vyVvr6GWOj58TdfYD0C9fPprFY0rvUflTJBe3HnUHYep3oK0MF+2Ur4q6L
dBwmkQvxhOIO21bx5hSICfdEBbqB9oXtzcViSEzXdZwdFzqJWwbXpn5JMCXiz3Fb7LEWXHI7Gt6C
KdnY8yWNQ4Ar/im80sl7CWb9FITghIZk+JFCS2Xu/hkF/T6wJeE3ziYlmAR/CvgT8IQwhNR5bdY+
RUF3nCbeLsHRf2mCVxtHpY5sWD4bJeoT4J5b8QyXVJcfmQIFHlSiMn3rJgalpkX8HqbA2ECyl64K
7a3LI3oij71e0WvHc65sdM738qmt32EokNVQBl8a89q3T72+tl+GIMX0zc50T4whYP1Di+nR2ITO
QXGYz4Z3QhyD6hlR5xp/6BrYBo3JY5XKVewATdl2Ee5aVHIcc/x38GnBQerXVHtnv6gzt/iCPbop
vKHZtmR2pdpibaupm4oQH8a0/C4+0W2tRSSIEu2RdLNWBNjkZsKAHX44dCHgfrVaYtFuXLNtrkok
vHJ4UcG/WECG7O9Cb70xUZErT9tYKKvbUcx3NnHruIEe7ZLWOPAnT7FDTplvFlI1L8MkCi+XLWAE
fdPM/K1oI3R1mRqtjRQmQ89tkIZe0kuvpZAcoCrovP0Tn3ZVfF9U1SGveo+U+BV2nc3Y9Jjw6CwB
gASrtbF6Z03ckZvU8dEi92vSzlQbe/gwd3auXSG47CvSXsO6PzXtYtJXt7KVj2hYvCmT3nJohznv
pam6Wm7tQMnXRL2uTJJl5+GkyW3HxG6sNnaCseaSERXR4aBblcWhCHeV7tG4nqs9yTeziqrmRFZj
EB4Ed8V8Cp0vA+SDdHoRBLhr2sFksJfX8KXD1DN0xi9MiujhnUew76G/zMKpcKastzYlN91xRBe1
43m90N7vcZf4AGwNZEwakDZUUs1ZTu13LLPKE2WstmWZSQdDR5SdUXmH5n22GMJF0qLGDxIPSR5W
jJIYIh9NcUq9Miip3FfwvNbGXH8mhJ9dI1TyRGAM+wqH4SkODdaHXvp7zVGitcp4TVdr5MKEaTPI
V/djNFt7JSdBUo9Ddccwmx6mQ9YvNLFLZTl73bE8rVert8xG7df4ceLVhZPsy7qx17rSv9OK0ujZ
XRwVT5CcmnIV2YoXVnTl4We+tdTKe0eLiBRN6+ZNNXsDc4KVndUsFy+pQXb58tdKu7cOE4ZZygY+
RWqqrlBt0mVpFVp91sgGMx2Jdm5fB1Bmp6yg1iRZ+0UfzYzZU9UTYIIWYBSyf5NU1QOzrefRnudz
sUzGyFMd3gZntNej6Io9Pb27UdXGB3CQWF8x/c9Al4lK4V0BFP/3D3rc29sxi8+3rxezo5DHHARM
GedGWJ5NUGNhN6OnMtyQvSwPODUm7k4jIjTrHz8JgzkDPsEr1iRffHVSN7biM18Go8ZQO1axyycf
8Pl+/z9v//D24fa1f356+7X++TWMYl6GKcBrZVEQIBupdJMzE6OAwoRuo6d2fsD+xCEjyzhvgLmG
jGvV+rJNgpa+fStavn/7EOYZv8ntYd4u55OiMQeGY1jCYlvP6SCmCuwYnXyB3Ks6Yt67dsMYaFMQ
HxrX9yY/HFrIoTcV2n0mPpLQbcmdpMbm9BFswNRCgRg3fQmdqObeD9q7QehsrM0aEBb+tmmVF8hZ
i2Gv5mKviHeU3+tYOxMi6XWKdregbP3OcO3OI7vN88MvsaARgSigT3Fik4BjVHIrw+mpqPT9kHEJ
oPHO0BHKwHlAK3oomtDDU+npzHwHZmjqBHKySQ6FXHq0tceLuWsqaoHGW5argollhd4cY6xrlhYJ
oQnOdsgi8pja4WkS0bbX400B2cdIG9Ty0rMULL59ug7ov+fxfFbpCiu2SaQVUv0Q0Ab3b4pvs144
dblBDCrc61jziJn1ytLZTMxDk31Qml9Koz2ScEyqZrUue+ZwcXyeZwXUL4kaobIOI/Nayvhikr5K
PiYDLDxh6nTBeM50vTpkSn6Wqv7Yz/VHxbGrrl/Tjn3Kn18Ca/400ufOaqFS2UirG4A7/B5Cg5nc
Eq1aXiME40FxN4IxbK30dvE6uMEKCx9ymJ0SK6ehYdeAFVkLZzURBCWmpx5HfGY0aCoRwGfDNmvF
ZgLMDsdx4xAhWYLM9/tkV9vzgXv/ElCrOGHy5sSQ/3Jm0Hnjqaq3hF04OBsdJg5Dtk2/Q0ZAckhw
xSi9sOmhsqjbpNNPVg2RKA08lQAPuz3QXNxHBPdYLGhGgqUahmetk0Pa5IchNHinuorheGlebjBf
QmOI3BxavUo5pFcbId6hMrqxQT73ADKsq9cAiVwsKZuu7z18OG4wHSD9kZairKcJivISTdcdRBB6
JoNiKyPdt9UPRsHa/DZo9rUyS7fnCuMAYlw8ws9FLT3Ejxq/4KByC7XNluhs7jJPjBFovQRXmn2C
Vbe1QkYVJUuDVkBQNN3laXfjvMntF5UKQyvijdPBLZG40hDbMA5BxUDg31Kt2sBcbBwv+khCOck1
CRIva9zV3RW3xha76Lp1WB+ovw2iyESabKJQrPDFbkvOfANOHY3jrAPz1e95W8ekO9VenQUbax54
9ZK9may5pJ5K/eJUqqeI6eSQwMIL8FBhvIBsfuqjdG1iQhKR40HL3VGh7uUX8BE7cy7PM+hcImRX
WOOeORntzaw9+qq27WzYBYm6mQf1MI/kDIv7cqoPQzluWkFAa/fFscg5L0kYMcOtQ5LAhGGGE8Wb
WrQXWMLPANVov15Aqnu9rLnbi2egg2uaTTtVFueg51fuhWcNj0UV7boF1ZhmXkY4VM20LIimnZAF
Jby2BY5L6tGSZ+sONaKE3lpBiGDmBEGfZaox9tmyxyJ+L0iawlOEqwdF3pQcbD3AQlqejPaVPOlT
PNw1Itsu8x45W1vSaaidsIWm9oFJ+WHuJ4oesolVuWOz96Z4OtF6eqokoOG5PPTEGKIQ7uP5IZjH
r6lZ7wEqHaHlX7lCvYVQDMdjkRMOZPh7nRESV/MY1gs4dON7A3CTMAk8gV0GkqQn9eQcoRJmyr/p
gR2pDp2L/HOp84Uod3R81wKblp8ou5n2uopggfU3cHDn2KwwJb58TEHYob2MAikbt6TDbWobyThL
YGzdMwrYaJXyUTn+zpnTo6n4eyGbLUGbFFxcR9bmKW1W6rYlPzYl2FukgO9RhVQfjE3eq/qWeXHu
fLEHVcleckhNkgCKeTMC2zWnIxnBrIiNZ9UkxI6+iwZb5w2S5StcyBDdkX1Z06EY9EtOcNlsfB+G
R5nHV06rLjSyhyk09pG9HzEOY8qrZHIqJ3VPLNJ2jgBUq59qbe6mZtw7TGDwz29oIGyM1vAqCOOq
jcKDMCIHRooVXJKc+OYSqrJlrQ2ze4C54U7iFEsOBbtIMHmQTA62PiMTvybrSqIo63elH3iorrcQ
3y6kBnyp/S1puxuu+io1S47b2nYcinXt626vEItBbm5OnrteGCsLhnwFwmAByjHuSs/OGJ5aVT0I
qZ+w1OGFVFa0v1/Rmj0no/6IDSJ1fb3cyYGJzN1E4SHpN5i4PKssfqIevJeVfMDcdzHTDgnEAzPv
C7ZjNxvviN+yUSc6W9F+UcHEmuUJU4mDdsjfjuQI1M/Opz8s4Sfs914dP0GHKVLPVpuzil09MaOT
GhWQ8LOHRsN5YRGGnBKw1eR7AkgOss3eSN/51lvBuxzZWFVEKnW4TdPitOx/Y9Udll5DWoABctod
9hyvDuVZM6yHvBuOY/NYsnIoG2gGm7JQAISlaOFwTKfGrnmUSrPHb4B4dfLk3O7R9zxYdUtfY4CS
iSzbDp/M5h2zNPGb0160xV5VJzog7TZqkvVstaRh9QeDVKcsQ5DP2TJsVpMfXdowf5lET6ILQFRS
HytheyTkHcbsPmj6XTa+F7pzQlK1W+jkhgh2mpriRjI3SZruKopNS39Jn+qZvd0A+SyOebqULjFK
xqB4holyGYf4SATCeXQ6N7MNLxmSXe9H51iz7xL+63oe76CwIvGMwNvtKCZRgrF9pnRIyIClTXPH
jP2BEey+DvuHUhmvZRsebDXcWQ+zv5J5ciYgIUSVq25VmE00fg8QxSngI955jldW2ZmodY7nypOi
+OfFvlvO7c4O8p1h5y6MjSdFs1+Eo1+Z8Ty0o3mJquRO6jCAyAXro/x/6TqP5caVLYt+ESLgzZTe
ixLlqiaIumVgEwmXcF/fC9B9r7oHPUEQEEVKIJHIPGfvtbep1j4LEVyFhR0TwIHEKqMZ0cFPU0AX
xr2c18u1vgudiXC19lB5440sy7cxnJ6zdLoAr8i19u6l9isaAJCuzOFy62gT/wPL45BQqCLFD6Hs
sfeiF9WPaOMkobHOcaovfueeBtKhgJ0f9LB6C0T77oc/8whTBwJCETVPhrvphn4vANznRXRovOFc
8S3okananbM2uoz7/vhhYbDLcsj7ovhWps5HHY/PQg/fGkO+NNglyMNbG4l+FawZR6l/Y6R8D5jV
Ac/ZCC3buDQSgrD55k7hPYIbabTywFLflJBtKgkfmtCk+E9e9D8SVCBTqe5NIfdJx7wiLgH5p9uS
CD5IeF2kiKaJH4r2ZyXtUxalDAT2yag8NLIur1K/t8CRTIBi9OLJ4jy2tkvSH4LElDAnAYltzG81
dt4mMZ7rFCHd4GxTOV5o160IPXmJivh7EXsnl6n+/BXX0wiefHfMFBEnvfeiKvs8WEeto3MwDWeX
IKo8z+++B9WHReEwvOncGskchx1s3agS/pyK6FRW1CJMJN0IulW7Mbi8gsrYWR4gLrO+kFt5pN+V
q3cCrI6gc156pzmo0DtTQW765MItgFl6BTgEBu2KsIpN4IG1sXbtWF7oYZ86m+CvMac638oVTIAu
jz+6Jvm0M+vhRd5ew1lJt+ip9F5z3zl7KoHXZx4bK7/Q4rl22M90OzyFAdFAI0EmzdobtLXy4X0a
+85ytzNzI6gg3/wcpLkbe2vbei4RRem2zqYn4nTvKZdxxFU6WegjrGsU024NC7TiRK9AqaRf9VBg
0aLC2QEpuGaaiep83EXuB6nrpzIe9kHLEv/DsKdzOFR7nRm86eenXJ9Omlne6mB4VixkWeOtUwKb
ajc9A/C4YVuWQbpPdCatE9WPZDrTjXvXuN7IddhoVcR1xRRQM5nn4GRvc7oKxim7FP24Axx5oIZT
kC/ILZSwaaMPt2NbcdXER9a+mmfcvbZfV4nitqKuwJqfxBwC0kTnETGItKxfXdGead28ZJQpGvx3
Fupxmej3JtCfPAsaJhFOpeh/d4PHABugw8kPKts6w3uu40oT0xMds6tKOupwsMuruDoEIt/2Qj5r
k//med4LLcG70ZNlaaCFprvfWQeR3wYErF2bnWCDsnCn2iyMQze2cyXzAtKQQD4b8TNz7cY+ASI4
d2J6MYL0ibX4LY/ii62Go17/GJL40oX2t1GMr44yf3qtecBdcOgx72WFfbA6dZKUZbtEnfvROaVA
qhR5hIJBjH+gtOh7KARcacNI1Z6PZVCePRvChElinvI3nlbtbeVxWysuKbZsAHO7fsAc7jwPfvFt
KrTPREV30u231FZRlpLERLlrgJCqDdvyj3KIuxqfPIpulu6QezjtKoa9ZGQOZKf71nRZu6lb4Jpw
x6krVNqh6eKdtH5r4k+DYDzU9aecmVvDVw8r5C5hHUSpQ/P2Q1Tth7DZGaY6eD4Bkjph2kyCDc08
w5O25Y8qjo6+JvkWBmiT9I1M3rkGzwxQd1M1h0QaL0nP4ifzb0BBWDzekHlRj9QgODpbcisOUTQc
TPSbRsGtyGWKMXWXNCDm1PgxVOGTlwnCsJoLyMZHPE6syVjU1xRQCkvthIbDQYti/jLHBhUBX9ei
Kvrf0spSDcEOQL1iObjsL3WSZXfZLKWbv7uqKfONkbfDyisQSP2nSLP8EkEr/7v6kwWbsAy7g6dT
Ne7NmFIAlj2yRkZhMNGkEyCbpKCswIaoJaSoZD5sICf+e2x5VAga5F9PxIlJHTKJfErqHeIVdMbF
qYo0PyMFqWDF4g8nJuHVqU3i6lQp6kl6U3NrNjy+qIhxTgYY1K9NiaWRruyyT81gnlj95+chLXpE
icNhOWQHSXlSXsmz/z5lObj88r+v8/clpmbAutDkzWY5JUvxZzlNoh8xNRYpI/J8mqTXfkBCTXa6
ZhmnZZNKiyAf7pBY4wTFpzQU9FcN8fUoR2PEqRsBdiJCVvNJa+dTtTxS86mAd1ge85Cp5lxhWz6y
5a1GvMszO/tXbofQzGsybFd1R84kRQbO7fIChTmf0a/Xml/ad9KfoUd9Po4qPrKqXCOQC45wtQnR
chxMBvOzlkfLscrwCc8AWgORDPTE/MO/z1geLcdSxBPj19ssv5vCR2Tplj2ajNPfgvg/hfZ8rtu6
rHfaiFyv00icSsdbVzZ7ROE7NZY7j7pRaLb7vrWoOCQrJPysk8RYbQMcsZpyWB8Ye7uptsIR29QY
9qpXWx3uTzaMr9UY/KOVV+L3DBwW0VOdjrseTbfo/qD0ultmw6qs30pq4vpcV8jG2/inDekAEtyr
q+YsUrWLEvCmHhWg7GRE+cbr0i3GszMtsOMkvGejlk90Z/fWMaERmjQGH0xxlxP4Rz0+O7K45jXE
v7bYa0SYWsBwmFSPLlr9YFdo8hApfAdNuE3nW1CW3eS5L6MDodYgW+abor5RnnkO0+GWedUr5ZQ/
jrbrQ3nuYGWtVC0fqAdOCjh1q8pdgrmrhvybbFpc9lkyruNOrTTOB7kpexrx57qeLpLJgy7gYjfB
iTgM/MfPFikPffdrPg1gqrcu1AO+kagZqNFN1RYX0SbTgahW/r7HuDqFvxtQMXF6pr6GuZTkwire
KnVxutkKnBA3GkIiA4JiRGudycnYCJZd0aF0tHXJ1CNDhAk9AeE/TK9q+8vQCBKYWAPI6YIwfxNP
PjgdZnKjv68AFioj3dtttkUftbIDC16F3JWUMltv3BOHAF3vFWYvLSsCipnCxLxFhwl/9N0nDG8v
ZYnXdnjVxXSws+S1tTtK9TPUjrVtbDynmBLmlWObW5wkTnlHXEdTkPepty8RTI3ZOugN8wSS1slE
S8tuN27Xw8QBbhrk3DGMPYCsbdnM2htnkzIDymi0QlicEyfWYBLW5GcT9FvsYv69TlZYt+k9hXBE
tA+AAavComKmIpK5Xw3/xWCN0hUBKPlgGw/dRlzTI1XklY7xIYdQCxiIUfRAyjYumRVrBiCfvxLn
083/WC0EHpAlAqJQCIwgK3ZuW+463TyUFsZf0C4JOrewoviMpSYU1Vbv8UBb8ly5/QYN0carnknm
Qdvcr+b2qTtFrJtJkZTA9z0EqyOOPv4zHRKUjMqzaYIeGdwtyWN8h9WmcFwSiG50CWOCtiAF34uw
+pYUwb7hzdKw2yaBhynL+TFJmh+zItyvVmlorrww25AljcshmHFiezX9qCg3efS+SIjOYDZYrY+a
ttxF6Ss1BA32SBbQuXRpQEfkGcI3DcOcOnO9AZ2+UiQ6oc1AaIo/0Z5WhmrXAocSbKQTCef/sHhD
ikbieVS+e4m3VX50cjq6BKWJvhOvUKtBSmTVjg5QU8MslaV63K4rz9ykxHRl+/TXmIIDr69m5G+J
Xt2WJF7UAlZttk11Pix4mVw8E12eSchLgm2wD01u0f2+IG5ycsM7/bit1XL5+Exsev6J9IIi8+Br
xDLCDSBqfpuhfm1ZIanup8WLjgTfxFRArbI+WQHMoVRfZzhhvLbZB7RZPDLQRkXhKpw2yGEzWN1p
tQuIKx0ARgjSEh1o5w4yiWxCkkuHoumdXT+Ga+pym05UVAh+6+ofAcrW5607TpvKj8I+gVvaGGNK
A4QMHiqh0NgOCVgFL1NQk0hvKpmHeGodhX9GkODCIDArAF9Y8JnmY4TgYQLsLg4ya9ehnW09OsqD
EV+CbNw21Ipth2kU43FKvSjP/6iwfBloPvpVe4hZT6iwOXUNE27rbOYIUChjxiI/lUVwi7xPa4g3
0ta4qspDGL4TWUYD39uVNPViFLkzRMHpQFf39Dw1G/ett5Fesbc9baMxVDYBXD0ylQKtwzwAyJLF
S5UHe1bYp2iUe7/8KXrU7lawUgqPnlev0JgqMu16Cifi3Dr6a4w12DH1U1X5O9DNWzVEJ9ivzHWf
yHx9hs5xL6vy0bgAQ1XVnHtiKEefZvFZUL3KpmBPltM2m5ASJu9SJ1AvaImXo/bN4BkGuOZhrXYl
ivTqDihmXYpm3SVw3sdxbZB+bgY9QNCRMVeuff52dybfCm3rOv55dLt1zcrSoCDoKTjRDLx5bPEd
8PcTaljMTHvICetRRpvCe4Jmu64iFwZM+lwx0icueeMs9DrTv1WphY8poARqswwoDznKn6DxMBTJ
tTuhGW+oxpgRFUzjWcN2FCvYKW34J26O8fiwyD1dN97cgAJPGFvvkPq2oouONmc6yYetj5FBmNfI
ikhR5AqE6Vqq5G1oi7tly89Ixt+ttj6lXgFZx/+kPYullhFRZ/Uxr4jdLKJaZ6H6J7+Tf8w2bzKm
l8Yt3W2dc4fYqTTu06AdjUJdE/HAlXol0u8RB903M3F+TTWrIOm81REL8ZLI8WlyLrGpvzSai89C
rBObWAZWd9ZzZuQ34nGY2DBN6gZWeNraGcN9KY1rFCSP0HCeakzVUtNefVzQqlCv8InhGHsHE4Mz
cF8K0zsBPNZrFQWqCHQxBg8ECCgvHxgmQ/PeD8mZAOYNBaCtLCCNJYCHqgFUKPlEFMwlVKc+jfd+
eIE7uylsbVNLirtGcB5T/TSfBnM8xjr1ip4f8+EnZkrbGb14/exP1pE4x0gxQ4hiJA/lJR65WXTp
NbDtK8PhfNnvRIzNerxTB1uToLGNhvGgKe/JoREJeQZ1loY3uz1VkqKJe6XW+Ua+waUIvDMJC6ee
4C+AILc0hi9K8mkNAjtQ4b6avg9hcBpleoQAdfR9iosRdzvL39aUw3sK31kaMJO8pNr33tJXA96C
vI03ocvsglWPwhdb2D9xA606PPdR+VP5j1HePeNdMEMvciRqW91GiVR/usarMd0FukS1QnczTps5
Pi49h96z7P5M9r06aPFdqd+C9RdrzZXd4dQEy9bvG/MQmHzvnwvv3dKQNB3HdwMHbL+pX02CTpyj
/luswyf5mQxojTYNkmd9Hfxj/wg+GFMEyXUr0o5uzro62qvhFU0Ak4yKj41G+0MxVNorAO6K3scq
xtn+p+tWFvXzjPsTi2g3rbnf9e0987qJRltmnwlbi25Sg42DKN54VVn/SKA2R5peMMaATadUXJ2c
QSBFdQ0c6JHp0slBbscbmXBaYvyLIzEIjEExCKm4OLRxrtaLOWTOhDnUBX+UneuXSCnvVyP1hyMg
8+B4r35WsWLmFVpevx2HuljZhtROg+t3XAzttodwBkg+uoqgxx9N/bLd2Hh6120BEi0FU4eIJQMw
Q2053GWdJdfD7PspBhrq9jjcHY9U8K7Iq30aZUToKi19D+CX5To1t36KfThibYJz2O2I6hqnLQO0
QeodViWpCwEJEudS/N+NNroHUxAGlxJ5cU0AUW0SZ/KYbJVgVOdjWSGaQ6imem+4U3XRoMOsF9Cy
mZXHZiLbOh+MVynr7HnR1cBPe10OZUa5Gdsi5DKiUa27lVzXSif5FV0sd0LtbFK7vC0bsuDIUnKQ
ChkXQErygk9vvNXEJt5MfKq3yQupolT29+UQXWGWsCK5dXK0niaNAu78QS2fFutJ1q4ZF380jbtq
ttHozE032MCiw9BqwyPFw94I+mmJT89l+c1lU6Y/gEhaz2HmNCs16sFuSRUhtqW5LI8crb64Q36r
3Awk8PzKiFCoMhiq3rp6+fuLn91WdAMlIUuCeePVJkY4ne17mkN2TNzhyzH5cDslw5MdTN65x4Sw
w7mcPpc66IYS5OyHZ8GSSrHnb7pA8OwvaK/eJnRxJwF6Kv5hu6P2rdKniWCtwD5AywzfUDucATVu
Y3jSL7pVh9fatmqM7IAphaBB3ie/UbOsoizLEyKMcU339ZWKvGtTqQqedbAEB5YPzYNFFsjQGf7d
++Samg6TON8g7tzuTlotrEvaUbOvMMbcM4srS2vo8AAdsu8BWNey0+07ZMd1DHzmllP7WTErzDbC
tsfP2CLRw+yr/uKpOP3Q8u9BnZmQGkAv6FHukm6R9+uoj/ptJL2UxEOMyqQlqMoBFpSGSD+nXnBO
ars4LmS11n0eJycjVle76y1sDVPryrPhpelNhn2zGcgj2La9jnomGQDkkg1mkUZu04b5RSgsNW6N
aytJtZOhS/L1vMZN95Gj/aGRco2cyvol++wqdaSwtaKoRaxyG8dXn/in61Tpq1JAvzBxHpHoobIn
rQ6cfdIm/dlxIZ7lcxBQWT5NrPVo8ptEDKdg1it3Fwxp/rAV6epwxYg+BIL3leudQZ3ZJS/U/OU2
QLh9qanGX7K4zrayir+7dq2OX2ipoCewAlj7IZM5b+8HKY15I727AyPZzDPq+3x8zB3vxhJqDw2Z
hi7lKNeW9p/YMPeUkrwfbguxoRgFYQXUDjbLNxvTc+ojr27gM1Mj70X/EkGPEFNuPiR14iEJnfca
g9qNCMpoFXq98w6xD/FU19GJtisDhrDlc7OGXyzsGl+LMrrXqAidJ1NS3Qzi/rWlA7QyxqJcVwQt
vTLDvKMxcm7BqHWvYHn6tSW9iIIATFSXTJ9z9JIxgMQgE4qrF8U9zCMTUx3RrW9WQRetLgZuQGQX
rJVtc4+J+AY3+kGfVEpuOt/IRun93W0QmDmlzECMFynigix6tXW0w9kAztNmtUDlmyy/mtuUaIqQ
qWHm073rEwq5wNwgSCRXoBbBdmr05jEJ/gsTgUbrOXgupdM8YeNwrrhlMcWo5klGWfukRJisCOic
jrZbDNsAxRu11rqPwYwTQbGY59Q4IsBAYazsgt5Jrok7cDqfzt2or9LZFLFs9MgoV43bjpj1EYZZ
NaiC+XNKg1Q+ovnqmUg/gq/h0TDMI+bMqJv9SsRXXGj1SoZp+RyhdIlKMmbT5Z09c2bG66b8Dld4
7Zm9gwunol/R+9E1s0ZAzD38aWMacZoGjbw1LSm4cO+s19ZB+TGzHZeNTa7wSkOUvhNJYKzC2aI4
pm363E/mhxz66DClTbPt5l6ormjeJcRHXM2GGcXi58BIm23qlmU1o/ln1Tv2h+1FUFISz3gC29Ef
/Hz3NQKYIKDX9eRg9uhiOSON0C6Aq0unadiYNSXMxXiVG9HEokPs/Nl7tRxaNp1vHHKhw453QnJk
bPUTui6zbRq0zDSTU1EwDs5pRxY6ftgDYwX0XWMRGFpKrTs/71rSJga5ocPCrMQcSO7VkuoUu2F+
rieJXSYtWsDEESolkf5Klf2tU+6PL5+xMDUypG03fviaO1wtx7m7loofy4aBHGgl4NxDi9zwELtu
sR7z7K7rNprT1Kch4DrNC8WqvRhh81l5jJIwNVIyekeCTiTSDmaBE8mOSccyJxxd8qbs9IIJngEu
cHuaZosV0xg5V5VfjLdlY/QWZSAH31k5/ntoUEDrqp55ODO+rZdDiHTsciJCzhXXHAnohfd1N3hk
ApqwoXFARwoA+LtB+seePk6172f2MyohIsw3yta1LV8xszg54Yifp273KYoapx7yq053/xr1RX5d
dpdHdE80lJbm4e8hhdVkg8nHnh0ExmWwFZTRds4/mTeaJSUQXq/YAU8b1cprZv3rYFTjaWY31Z5f
XMp5Y2iNv3c0KLbznosz4uv48ujfYyZ5bZk45UbKfbLII0Qx8P4tp7qiUGoQvjtdRWua/VaTcFty
UFOirjZLXlg20R9eNkHA0N7JmgrSfw4tz/Dm45LnL8etGmxiLyNE+WHRPUrM/1ni9M/LnondDLKW
14FQypMX3/1HCLN68llBLhTgZcPdzyaKVfuXDJzNzwh5RoetfIMvawYEMuUoTcH8rs+9b4lJQQf1
QnF3u8KF65qXq2T+QaQ6Yy068dutNRsOul5durFGkzfE+VPk1ReEOd6hNil3GUwlX5rM0F/6eULt
l213muZjsPeK2ekeZbQmI8pnCONYJk3UP12nyi9W1l/jwrDugIP9I3JJkAEdMvNoMLcRXMnn1mLu
qPy0O3ox3azlWOzn5aUMxusyg82MyrhktcVFrI+/sFrPsT1DZGq7wi2Ha2qm7zgJ7F1lh1vm99RE
kL1v+sH2m7Vtv3fD0Lz2EyBNP2sNvKnkawfURs6ErWh3R+/m6FyYoEk6PdeR3r4Fky0O9k8zg1Xq
drn5RLJJQeG7tj/01P/0uAed/KaWG7sti92oWIuiSLLegjD5726yseUgbp4gx1DI7rZY3AIjIOsl
sr4Ms3pS/E4NqtnTFGKlisWrmdOrW5GlojHcmCSaTYohnoU0amo/Qw4P8JvlNKUTJjvvkd2zXtLN
eN+hw4OsI8LjyPdi1us0Vy835Y6SWUMlkwlDbhXTm4Bxhotv1TtF8LMN0jWLQ/sPEPMn8m6Gb+in
p3UgJyapvaLLrFKyzkpVXEOSKlaNSl8y4coPaVGG9PMiPCfzLnEY+yJKkA+HhGsseQnmdC9K+D6L
ZZud2DbfLdguz7kIUTgWxCRW6HfekzG95nMlKJTKOyWJTjKwhWZpsFiR07pG++A/aEF7MNi+XiwI
72Np+HtWdtUuHkjdNIuivGlVnR96IlyxdwgazrqeHfDKl7ccdfq2CYLkZSoonMaK+OhYBtrVL8uH
1vnm3YKs+FbWwHyWf0b619YczaNSzGdr4v8+2qrQ9hMJBVvNbfh3s+9Ibc1dNlJ29XSdibtbZOaT
MV3RYCXrKqCf45mCfL/WL27LoyiaaOEESBzTtoMvYCrUn8QJHcCwGoegDYYzeroZ5q6qc1UW5LJH
SJL1IIMQMR+rg7IsV2mH4ahOH7KJqvPfjY+l4GvXqIAHaUIgYZ2fUirIfSwy7F0vjF7uy9SwtrrA
I1MsEGYy6newdPvzcleIpNafqqa+yPlGoVdtaa600Xjqh0gcnJBokMro6ftIKp+NjcfWm48ZZY1P
RbezVy98LLb6tqgNkERGfwvFYJwz7TQyEzuYjlvslZP5H8qb6DkTfOGD6ar0cENNVu6NurDeSpMg
bNnzzOWrk9MGJhoPabWrU7acA1mWaJZlsyS1OLXY2nQNwFt7DRq/poxGVA3ABrG8KMr1ThuQKiUo
rL0HstXS19LUxdEhzgH3U5LeOsvZFbhnyExOm+dKB0fe/p9DE3nqXsk3onPlzZ4gEaYaCecWUecH
ewB7txxbNpz4V3Ni7qUVdr5N5sVTNm+8uOqOeobaRCtGCxbSpJ8JFL0uEGxwceal9m/9DMdmcQAh
e2ZmE6XRMQNBa5hS3xldGdbbSC+HPTZk7vVywviqEqgifV/0h0lvuy2GkupB5+7F92ksGT6lHTmP
j3VABbsv7fg6NN7vPK7yD7pQYpPJRNw1a7ZfeCRXSJX8Bk2dHmzPTJ5hY+CqMhL5owxe9QwD0hBk
T80cKB1qihUst1kEalbxbM5KRwNUWVMWhy96Q+mRsdpoVrPDdBWcke5JOl2ZRTibQyMonrWy+mxY
ZXFYn0Obq08xl/Ea0/3V0KmEBFD8M7XBmfTKnmr2VJ3o3iSfXkdptKimV8Zjwv0q/Q9Rzeknv4e1
WIsc++DmELWG2HrhFdwDdCiHO5KL1DBsit8xesFq1TO+nl3Xeu5I1KWZxx6TH7GfcvfHAoMRc9C4
hatmD3CKaMY5lXw5Vnn45oo6eTGib3odiZc4Vt0jBbG40YcJDv28C1HSRyYUP7MaCCCTfJRVNO5p
YHcI+q3oW5bbz3brqRc39qun1LGKVe75MDGtrKFLAkfHTinjLydy2Yxk624C2x8B4FGAXpaA0KYr
TGiaTxekzSOqs/NiObAoNZnD4H04Q3gkepwEwOUHVJCgw8QSbwF5nvflUQqU8z7ECceq6DN2pXvw
WF2dZIW9SMa5ffXr5Ddy8tcm78bvVQZebmqN8OyEgmUKfISNL4vu5vl6sFos4dwEEvrnlVZvZfni
toZ+b5KU1aneXJa9wTHQuqnIW1tdb2yhE8EPsbribmIaxz2D/7uaVH3wx65eo6XiRu6E0cXMWlJf
/XoNP9q7O3bsw6Xz9vZYNtfl0LKBQ4JWvISiE4aFcwFm+UZ1GQtSPGaXeJLxKep6/zCkVX/1/Frs
Yl3vKZJn3Kkzkb4r4qQoTYSbiCntUy2b5pmIQTJHhRGA1hvDTR018U3aItw6euk854EVbZoq1N4s
sJorI+jN7wVr/nSc44bNbp0OsHSMsYxfnBRteCmyP1E3a1dk/73vTDDNbqHe3JyZYdh03Nh8omLj
3DxELH9PqSqL/dB2NnPlvthLzIFfj6b5WDz/NBoc+/r/Pk/KdaNNxgG7ifVh1NMLFbfieaxptkVg
rddRBll6SMoJ5zkR5FFpTA8p1L+P4v8eW37693nSbZwT4ejAGOenTPMLfD0au/TF7kgNLuI/gLK5
eeum3m3Hmip7WcvspbdChoqkaneqsH8kle2cFyAMXQPnQvvw0Rsl7XA0SxuVM9GWeH0Oy5BTWghK
FREvKLrc8oEnDHpmfQ0cSqBL8tWy68277ZyQhtyBKWuWDJsuxDcRs4L51BR/blojkuu5Y35GzqNW
vnOsZqOexiQi2wyd7M/aEOmK6IgKedtCYlo2A9XsmtKeTLT8VBC+udQSsQgTlNqgdaQumbmAnSui
4raABHZfJb3cpAdoFe21hlD0HQJNgNw1tR5iIB8q9oV11YRSgGB6Dymbr2657HH8ql5/LSulr3Tp
hz9qpLkwRh+0bORba+CrLRMnfNRGzbxT0ixVfuacG7h8O4Nx8REPsYkPtO3ezdF9hwUonOib1hby
NIGyAsPObl/xX3d1a9wGfJgP03Gu1K/j3SCT7NCO6bTrjG7cl1ldfTPMcMs9fXzrR5eQqICqfASd
+5uoYyD3oHtpCAXGptJjTK65414Gb5h2kwHM2m479zKplhqJreNR0KNyZ7VQfpx5UwEMW7UywyJQ
Nt41LzW1U7lZxrslQJB0crqCjjxWymVgY6RGjl7qklk/jo2vgmbtwQg0KSoTtYmWYy5K2yGeF0I9
ua/PFWtnjFitBhk98Dgf971BR+Hfyp4N9Wmw6PIlTsCIO5f7+skKt10zoqxem21jQrZsqzOsl+rM
vxH46+VhLe14bzaaCaXdNRN8DETjsCJqLmh23ope6fvl0LL5W1k2rVjt0AdHq5L5dgXuMiPBpPew
g4etfu5+WUGqzhSPumq1HFmesGxQFo8rc8poE07CvgA9h1UpLLikjHhAwnKhqZUrZqu0mB8Gvm9d
lv0+Yl0hUHNPvnIOgR7cWmb9XKV9bl4Z5XwCzhXh9ZlFaIZt2QB6vPqRNe9hHCqiv1KjuLP3VcRy
4mrZy+agIJIn211PbN1GGzsKLxDavirx4AHErp7DdZt5WaRiqvDLT5d8reWnX7smPYYgj7p9MHOa
8FutPa8tn8T86suhRivXdp6WT8veQt+Yn5WaA8raenqWdpbeYoOuWB+pmHyeKt/QerVZMQTqUwwb
mCbNfcjMf/LIdFAH6x1ta02nNd5mR+a+xWY0R/3drjocaUFvcAXNP6XwvfIwFGAIJRuy0JLPcCIv
1Nf8V7B98kmnpLP6Ou7ySyj6KFzDNl4qfVojcyi27C9/sD8aHtJ+6giVjp0/jbT/PHHZb/RkC+pP
Y+qqu2RhsHGi8N9Hf4/VVrzRIS7tJkRvyAps9D21zcTRwN7UfK+U2JFAvB6SgXDFsOFyGSkxSPpX
ukdAe+pS/Jwzr4iJhFqZrHACv5Ozs/cTo9xqKphWxXQcaqbfkR2vVNsj0QB8bBvuzK0DEkX9d9do
P5lf0v1sYb+E9Zlkn51oJpilbrOdauMO6jNZ2TU2qGCAEur61U0R9JiXPgTPuLhYKnLwO1YfcOx2
XRke5oI6EhuWeGicYDw/cevHccrsnUHYyMsfWKuai26aNJUq802lwNu0UtFElBRKkO8GYUjzOn72
bYYbuE50qLDQ6IhwZSBQbmY/cMq80EjemeEkaUKWuAHTuf6B8h3N7RD0F2HiixR+8eIESF2ixLk6
aAr5uOjPJLJlvZV2h9ClDhNTpRc+cWkmuZ/Cf8RiuMQpVYuwD0gIQh+cMNSs6ir4FkpCeFrjbR5L
9noYbEQrP9wBllOXkUnG18+x7LXI/mmK6D5ERJLwkaYWWTQxNNdaR1VEBzBafbYkNKx6l1rGOHm3
tNfwfkAbHf2AJisG2AzLXpCG71NnvOZF8ESPDdtINjBBdON/zKr7ZDwrVoY2POONlnsBslrRv65s
87cVu780+SmjcVyJSuFRrF7qMMVv1awp7/3qpfpVafmlrFlYBhOOCL9td7zTziUCzSfrpunI+e7y
aJdReVrVTLVXpmNaG4sWt428MZtpGBpOtqZ2T32ermfLc0g/PK+nvU4OI/7JhqiZ/EVO1iMs3Bs1
s3TtUruqKoxf7ZC8VrX5kQRDtDXs8dR5yKjb+cvtCfduFtoKOK3YWSAJ017tkl5/8tPhKQj+h6vz
WG4cWLLoFyECpgpmC3ojifJmg5BreF+wXz8H7DevJ2bDkCjKkWBVZea951p3WdmiqhrqlUuvdsJd
gFgHr4X7wgTOndRn23u/lZASIQ5Oc1xfhqM7q8hifIp5oQutLxd07RwW29qaNNzJAGk7o4LIGzQT
h0C1r8fyjpbRp1xIuagr2eYMgo3H7Cc0wR3VKrzQH+tQ3dSbKOnfKum+mp5Gh01mJ0bJKemJycGo
1FFjZd0k+YSOiZJtXPRoVeD5VdeRjUkvgKipfexWu7C2w7UTslHOunEq9TswwfVGTNnOG3M4IqOH
vSXOd6Skksoqy3vOG+c4oM/XKIVZIZ3B8jfyBk9kyMi5Q8a15iiqFu1Kb9LSrC7KyIi2jY3N1EKX
oMW2kqVwT+E8QDKycXfaKa4eg1cNUDaORKh/kmu9rJHzjeFvJbcBsuk1uweBmSpnZWMmAtPryHu5
YvGgaGnrB92N622VlpzvPdy6Xr8ackzbKGOwvWfJkuBCgHycnfnTWH7IViLr1vArFSLRbwhqysP7
pHG+MzLe1/Hs3RgjP7mgpVbMPx4aNhQWOJIjaAgtDfVth1bYt0kOSCkpJ5yMJhbm0dhPErPZWJMv
NiF1r/O7gAiyVem0r1rU/LoMXBfMw4CesejLJdtA+9VI6i4QoZQhmii7OU40y7rm2I32qZTFAVxK
ti5VyPQyB+7dFOJdpqyGmTl9hW5gYUzUpY/HoCbugNLcERZqRF3jn5vZcL1wF9O74vRLY3JO+52V
aAgxbMWiOrWPdaZeOTz9Yjx8cCKoyiWJhaXOjo8xXowm8QlV463tL/xRD6lKnskiOzb9H9qX1Fia
NJCaYCxJorVVIrUxNRRLYYj1N02YKVvlMu5oP7qmS7dDxYui16bfxAb/YDTjUky/RN6C44cQgqla
dhpCJaP6wIzLtUDkAjwX4wDUc1c2P9LJjVWRx/eBiMjaBbdso+hMI3famja5K0Ip0iyzz84BU+tG
p6KeiFhOkRr2xVM/pz9hpZhe2+2rlVodLQLrFzCEXBUYcscJt6TX7MN5Nm76fHyMenKTCqgwg7X3
0jb3p8C2NomTwAgCLaA7DTs21lN4d9oqI0vHj4Po5KXIAOFXWDa8xkL+auP0ipKdfqnBI1zgdnUb
uf7cB3d50R3mjsNqyDi9R8+hDTOIc0WY3jq79Ur3vbOgqnAEuOPIebQcicoQYoNP4+/JCPiZpWcA
G82ClQ6awE3MH4O4C9LrNCILaZeTvv4ckNt8HELm40WCiyNE4QnOS3mmtXItQO6yJzTAmp1vaROn
AMv3WfOijdso18+EOk1u99TZqzZlkjha1XNdTCHWqGRnOGra2K6n+xaYZZdkhI1GwkQG/1wE3t7p
iKpp0eu6LEBYlMfVBK+JMOT6RXPVXWO4f8I8EH5X5JCdpNVDbLEMTKL9pc+GPwONclewbEZZ/sZR
44Wrp9uaVnMPWf9izLqOR737NeliripjwG2XVitXz5BiZij5mDaRpMXwkYDvAu1l1qA0NcqjZvdw
3pppjSn818y0dj2UOdu/to04b2QF5qvAAgTFeeBugJk/Aimq64KirP0QTOX9tDNeIA/mq5I3hj+q
7ktvZ4aqwXRuhuQu7DAMO27VIN2DCrolyLry0Wo1t0Yx42staPpn9oOjRd1t0ZEFQnqa5YN1w4uM
ZRYCFKhwx0UELEF3ce5BrYPsA4RICFN3zopb08aoTk4j8WNW99QjiDgg1hpmwd/gFTdVm+MEJ3V9
FcWIy+TsEd+FETWy9qZpOitV0VpKYv017eJkjRyTMWw1UDeQ6ZZO0Yy8GkyEMiO/KNzIV04wopxv
3Se6NetBmtGtk9Xf0YJkLjQP7Vs73yZXQPNywzBn3iHIABmfNu0tNCWXM++tPhbfQzs2T6G8BU2l
E1sf7ZWiaZHk2jegqzwkdS6uZ4hCJZt5XFvUuLpHGaWihMoh3Rpz9VMQqXkxFcn2c1IirYEoQBby
moF8zAyZJ6+PkcSC3yK4/ZMoVyY1jc2QchMrKPdmzRVqkaBNGId3QnQEBoNFNc04B5IXdSRB4pI7
rMdule1ThN6xlW/bSmY7W0YJXBnk/F2gHhrULRiwynSL9TcgOSH7yli5TQk+qbCHvRSOvtOb+auN
6l93wgBiUhX7FeGQMJJwf6aRSeM9UjXivYzLGahWGznTKWRzjtTwSTmH8ZssWLZQ+SxcZW8qM0Mg
CwZ4CLWnmvALuuE1Z4CORJa0J2HgpskioGuyfR9b7adBNB5WVrESLkQxJ4nv+gMBaezeo0tdo+gn
D/34msQuG4BnTmurjy+qtf5AU8uc/j31lq5gO289AvrQCZJH6gzIlfvYpt/OAiEg4TieuS+obIiJ
s7ety0E907fE/zyGNSmVISSKchwbCGjOKtbxDvZ9MR8nxOCoigAxlrpYGTVTEJD/0cy1DrCO/xhl
O3HyMzPE2f0G7eVuyMkpodEhoq30wN20Y/ShxcOivl6Pwew7RP3e5gm5vlXVbjQNAQKHjYoQkm1V
8bOBOH+6fF8/j/oxc8rLWOFaLur7uTR/iJzx1ex8ysr4sYV+V+FFwhK9rUZOwXKirG60M5K5pWMc
IsooRASn+8ggZ0+6+7QuE9D9eCr6TR717t4L3BdnmDXCPEjWUhxNZ7v6iSYa3Ka35L3R54i2rtsd
vQ5skpEHnzLXZn/Q/kzxHGz0Vt0B7i4X4wIn0iApV3Xv9M8CG+qQTK8FbRNAyjCOu/qziqJ+HfQ3
REYW21H5FtqPnaEhTJYjzfA0RK2jc3FbJpMDk0a/L2p6dCapbJodkAPZMFDgreVry5DTLjnPSwB3
UXnvVWo86Wl+NqKQLdjtX+ElbKfQhrmUArZqZOaCQ0DPWYwvg1dMC+djpo1gIIa0jdy3RfIayfoM
+tHaiKyRQKzqEfcERl+D3122nHildbCHCs5nBe5c91bF2BJrSLm4qjP3Jd4Uin4EzogQncdJRvzK
qmMk0YkMI5sDQLk36JE6DT4P2erexhTsc3CN8OjaMx7NGHhF2uKo6A+yRKFcShZZlkj8AJCglGUy
BsIn3veUZeC5FxcPclpnAvJRF/G51K1m1Vr9tkrsEwbX/JiX/Mda3CbHRQ0ZlvOSJTFmGzd8ZpoI
WjbFVeqW1X6MJKm1oj0hS6PcM6l+HSIm9DpxqKGhGetdvQ0qYYH50e+SOb6ZHdPZF04++PTptk2H
oZteJnLEnkq459jv6HV1MPGz+UrSrEObQC5rwzQlu7EHsltYV8CQe/F6Yl27Z69GoQt7JLA4q4Yt
zUPmvoPf15iCHXrWB3fiSpYK7bgXwWxDGeqsmkuvQySk2i2ZS1Lscel196w4yFNaMqlNBLcmpysS
W+BYgGnugg8AgKMpvww6RCtdjc1lnuHz2jZcebs03ylQgLkTfA07KNiiEtL8rmso91Xx2erzuJlS
Dv5dTufQEgczkx5GNFhSrccEKkvqyyirHzEAkKo8X49G3C85kx0NzVdm28YGFCyXhUbXfFRj5SvN
xOEEiEFbzmfFoLK1DpfRcO1PwQK27UNxSkl3NmST7nTNvrUqrT5aCHkHk++CqGTzF/UsrMCFUkff
x+h5OWeTnNQ5+gpayM7IMQ4MRvgWMshZq9ylN6vnryCin5xe3MqOYggODX1eubPpNpI8DFI480qc
Y7rxSrA43gg54ENMyEkvl1MR9CpCEtASW+SAugjjNaTobOkvzBYf69gtNvBZcBjMqJdbC2V1+CeZ
nJsAomukPIsCRdA44lwHebbCnGag34a0F8/tjWblf9wxwSCcL8E4lIso0e9QZTUbjqkOOTCsmbwj
MTSkEcakMGId3pPFJrZlL37hbhymhhFCNSlmFbyF+x5mSw8TqeRtv1GNZfpSJ/VLHxm60XhmbGMC
KJPZvcRN0Y4SAaHj/pAy7o+hc9dWApSbeyhDD69VhcJwdLBLzXeFcB+cIjvjVSsAMKM5ciK4Uu4L
q72wmUwlbcc40uKqNIR3EyDNCNLbzjNf3UG3GZjGZ0aIh3SqMTS2AkmY+e0GznfsQLGMtFPsCLiQ
JNS0dnHr9bhraMzwZkKwjo0D7r7oVkUQfDlo0gDSwZkejN9q+XUhrm7SerL3VIfsqLcsoR3je84O
xqfrTHixgz/S6D2up+GQ2NSlvQLnSBn/mcXqcWimHanezAgHDunUGjvR2i9tbnCG6ATvCfCAHo5l
1+q0vSnI1KPC8TGEflROnq4abzo4zgjRPseS7IkY4cv4lkd0mZy8ZMqq4GcXlXnjZjHDkTYLOEb/
CbV8PxlW/nC9SZgn7EIUh6vrpy2VFl4dcsrmySNGOTB2uQtKKEox1YEFCbdh3hvHmb/xWE+gZxJJ
Wt3ESop5fuHsjPAFsugY5eldrefqoProroxybw/F7on84+X/+UbrTqnEHkGPnIlEkOyzuSKnVo0e
RaA1oCnw8rWONR1E3Lz2LP21cirttpjYcGM9POsT5j1Nx5juQf3qJ5luWgNPVugx4jfC5oxPWfch
+XaHXjrvdnUGSfMmijlYu6SyjXSVDkxSnrI4/x5pSPVqfIS9Xe0j3Ww46Q+RPxTxo0cXduPBpJqH
agelhL1s5DBCg/k9F/ljZtUn2Zp44sFtdxFTgdLJ7zRH3brD/NY77s4m+E54AGCSBu+k5WImTAtk
Mpx/WafqtzgrL4C41iJ7MdA43sxY3y3NivwJhSU7j4ckqzlmLTDZmNlFNoIGcxxILm7vtGsjwq7Q
4zXqHGvVQGecSRDeNV1+RH5w62oFxbAebgJe/LrFrBIUC2iKXp3pwMrJXm2G6EmA8SMyx7u6LD8q
M/3UGnnSkEdt23kE4s9fgmA2rMIds7IAgq+w1vrgIBNJ+pXl9ESXl+5rbWJuJLgy3JeIQmEv0ovL
H3Ok+idndMBocHnDPXDqk9PMxN7yT3VOLrcmDbPAyO9zMwkY2CdfDWETiNSzBjLpEJPDDurGMDjL
gl8UePUJ+yXypbghnoLhznB2dey0iRKslgREIKXLWpRJsoiZgEcfoWWSTMdsM88XUF0ZrUMNJmJn
siaZmERUpQRWQiKlPB2oeF/RcPRE/9FjQ06rFuWYYX92QfhJcfwYt91NSqpWS3RfaTU4DYmk9Wej
f3Wj7KMjAMGvCnoIQxMeTBk+9mF7SMT0PRPBs64H8zZkM2UpJbbKgUlGdkfvhk8WeEi90J5yojXx
DeO9GqyHJL0jQCDym4ASOfW6s1UCVo7ucLCe2lhu4qBg3G99obiHbEHvbNMzgktTWkOG+clVDwbU
649tnR2QO40roOu3U7wLnS7c0i2v1rGLo7NV5k8dR1vYikfGEHRGs++mnCkEasvYQCT7nRIaEnpD
RRDyQnd5I32RE13nZuKEXPzRS8i1QuOEhaS/H+rmCw3lETmp7vdF6e1N+n5F0N4YOk7yxcvqItNH
sc0yTH7gC6OBbTi03y0p7H7c1GeuH3ry4VlrmKu2yniP5iDDLef5xAveNN2tYfYHd45x8CU8240x
IBbGgKoPMXBeduZeyS+9mt5qd9wPFnmcqnnNp2MG6JNu8oQmO1zStdZ2ZD9Kab4oHZBr176EdvBZ
/UyT9TgG9prj1FkE4B95j/DuteC/Ov15juLLlIhsC/jnqXZziNUt1oF6eoO6CkUMXycUBXq6oboX
s3HueLJqsal/gyi8B+126UrWg2IpDwVDC5ctZ2zYnQIIDkzA1lGFUnGxzYRSPJVy5mlQ7ryRywWS
YJQca+MtoeBeO51xD/TF8ae4AWleazwR1gvE8Q/x3jT2Nh4j1LEc33yz7N9lDVItxRFqnFTA/uPR
vl14cRSp2NmLsHuKB+N1TF+76Afqxb0008C/JI3YteEIzdEbn8EjH4qZvjA2Ir9FXCKqiaqT9QAB
bEJRqKkXqbOLRfH0FaEp20rmpxtjGs7zBJd0klgC6LshDOR01IjPymrIX3Gq1Yw7lff3eOpS+VLh
jkTBeUPN2ftdU9wGWvsHUdM2mdJP2wQV4HUf7qWNvL2yxjudhn/tarxrQ2rvydXg5pTgVqbus5/i
H7qZEq5h9TN7OdcMvjWcJvvQmj5GFtrdzHNsUhOP8w8zYoc6gkZkYdX73lrq75bxbZpDWSyC7BzF
PynZTmtNg/QsgoZhjgBNZNPMLGjwmgXpMNMUaH6lk+DZbGnFc9mowpeZxQE0c+JNUHo8ddZQbqdi
AM9UfxvE+WkR60w0eftsmL8irce5JOMteZvImIrbmo45ysnvsXKPRoHolc4AbGvQlCWvLi0kCJIT
1TLGsviZ3sJt6+zg5KbegHDfharWTiadJvoCnkvvREcih2+ve5MJTEGgiU2bshPCdaQFsROwPjZ9
Bhewmw5B31nsGFi1vZbZYae96nn0k7MqrDzLe3NKwXm+BfBYYu4N+9hb4Q1cQVeq6DTuLdXdGT1G
d/plDiVYmO2MTV2bmDcb7Mb1d7hITQv6ePi9UHeXrMhRYWLsSI7CHd8yEzAAvQGxMGaGilUwrBDa
HRLCT8Hguzn2gSnmpMf5uSbyfQOJkeWco5wyvSMvLBaFm3aJC2u6nYxiGrPWsZDFOtZcjavgurYk
J7aEcVWiWfYdm6xXx3sA7fzW9UkAUIJByCDvPV3v12HQP+hdWWy73HsOxPCMbBQ/STEgJYpOlinv
YoOJgI5ejqMLSeJSnIm1uTGcYI1LFGf7zNE9QFmzy+OHWtOfLKuK0Nt772HPIQW6w82c5DcxHUTf
ieV9m5qPbue3bVuscjz7WyJb8N0RW1BGngALOX+QtLWCrcrFqr7par9jdLgfIjqNRo7XbdLsb6/8
QXL2VtCAoxTmvkDbinZeTqzATvSS8KAGI6MXyWOheLq8/Lkp0Y4kmXdnYZPW8upAnfOme0TdlhyR
Vr1sKMuzYW9JGv+enuzoHSAolWrtShPYZ8owBammwYlwFSNRWiem8QAQ11uZEOYHVRzsBIyGRzBV
UeifEK3gPDuLUpwlys5omAbGfB8TObTiqAtBxgVZKJtfJhFwOVLrTxdHuLBAvUTwnFTDTLjSJm9j
Y0HgfAUUYCK4coVmLEEFFWzyST3yhoJAEllfImrfTWrBUw3yo5gR27jaFt8ZCxc6Oq1mERaYWRk8
YTfQHh3iT9B5bK32VMbqrSS9mrZNsFKpfJV1d9OMIZsQTjWf5NMbOYjbzkCkHFQ1YBSHKi2o22d9
PCb2+MHka9e3jONomWc4CL0p/pMJomOjqBoIMslvGUidw3F4GqCYcDBY6EoJ/Dvd/GxoYmgK32/s
QEnE676qC7zjIjkxyYr9hqOwqwpmD1XwXAuHLBxQo0bDdLURxGV3ffWhW+WR5trD1CQsI/U7KHS4
4314WUi0Mx48Rn3TOhnhbeDA88xjkLe/Wu4QuyJvgiHhf3ZXugxhlebMPwJyoelZU3PWeGIiIIe2
NfpJmR66UX4yQnMb7yY26mxFPmkN+KKvV04Ufplu8Uxxw96rYQOO+h2CuWHl5N5dAp5p5w7Dl0MH
3Q6TSziOFcnZF2Yp82peRloSsyEtg2FjjsNzIOHJ2uVy3MraU7OhqfXrQCmkyiaqy85YEJnPsPDM
DCsBV5o1l49dv4ZRQsyWFPcDLRcM75+mO649r1tlbj/ezpIoU90cv+3QmEmrpVgO7OKFY9lLyjHG
9qgIPOy/iL/tAQclcufAKW5y197WCMhQUyDKiJyZzkvxRUv8NrOesc2EK5cpvU+N96cXzdnM853q
SvCzpnLWUY20M0WhMCfdndTKXZnEZzvBx1pMvNwqvaH/9FOxB/m09fFGvBYzqbNdDnFR13OkJCGR
gbSfG1pRq1LX9lVC47N1WTgiRuAeUI8BahY9L/vUZ0gShu6DLTlGpdz4JtvpPCD9aUXzRL9d7qVs
kfARrRz8BPPg3ue0M231RG1tYzd8IJNogS7CgMnZA4vHIRlyjIHYm3uTiVph0MMGtzfzPhxiWEwW
uBbQBF7oAFtJ4fj37avQ0BVlGPppzWbxmbdVh1FuLbho3La/cfJ6yxZkbinI1ksLSbSMjcqwP80R
Wk7XGuly695DG+mHRHbZvvG6Z9OseVeZnAeoQX/R4z+RBlz4dhfCHknYJVSIgiZzuSYUDZj+FWQ1
xwGbt2kE+R1fGdEc6EVAPR2aSe0oNxFXjZuGAyYH2eiVeCzb120OvwLNp4Ib6Bdx2lNd2YBQo+S9
96ICCUERLhP4D7fDXUMX3vLUxeZFn7PqlcqXwJ65Pw6J+xtO+uArQjByyDt+VpaPk3c22skm4AQh
s+tl+x4vQTzxNI6OG38kPUmwrFLdKq05Vqqh2NJmKwNyNca9iAVIl45eRXjbd86ZtYqFM+0JDdFO
xpS9JFVKY6R65WTWHTJ9eNMH1GM4yp301FQ0/WTQ0djDrRsAMmyyDr42mLU4jrcOJEnfGNIlhYYz
R+zSgpsL6h9f1dpBet7OnAe5ycIFy9pV912Qn5tCJ7GLLhY8GSpipA69SvlHyCNlWNvOdOOc39Il
Q4mM8mQTdd29clt+GGUW2p7MsDqC3tEJS5r7O3LSHkEFQ5OJNWQSyI5yvXyYkS2uepE/6X18GEKL
Pig4lXr+FTWI0yR7Vnn63cXmu3J5s7mZ9hy1tGVnNX6IUH54JuDWZLChHUwox9py8C2Z7b9FowHa
1pp1VpmQyUnfyyf6nXTfKa850VOSecbcbskpWFHHv9Ml2qf68EKbyHcq3jdh9hTPzcf0qTcDTTZt
ndg7vXQIdBftgWO+QyAX3UMQV8i8XQyKNWI2eBOMmDdOiGEPRMh2AAFSTvdoiF6N0Pwup+5pnulW
FjJ7abzkSbUtrlnXp2bIx+Q4sE1PunM719m7niFCkkYGZG8ERV5VzxgFGAKInatysZOkrcxM2jo7
dnZyGk4itjYGFpgd0Es8btp3aBcj2QnkmDGFZJ0Y8E0unU/spCioB+rldUe+seMC1B8C0LGBgoRk
cPiHzItgJMvXjD4vKq42TW1/FpZzML36T52Vt27rjH6bM27yDgZF9aqqCcEmwgeKFmPWiuieOhwP
+DIvHK7hfZOQo+vVHccZeFCKvgyqZZp37MoDoWaiBZPn5RZT3vkc54BOk/p2nHgvYTCjyxrDWgjf
PDTDfmLQc/fA9HNyJswKNPWuZ0djnA22TOG1DyzxXWnpT2qLnwmkXaxw99i0mtXrMOJ5cBLzXmn0
aJaggBYdt0/iBnN5Y17nI4JuW03rrLetlWrzV04mcKyQGdLU7ICNZ0S1FssfTIqTM+I7n71nCByc
WaIZDlAug3vkInFb4tJy3HMjIpglu1gY9aoeCSsIsSoSd2uw9vYkq6fJp+W25NXEAtJVM6zNots0
fUG824zVQQNzDTgGsyJTGY76a0NNF7MrIHZZw8eclk8xuSJfmPOiPUFsdG0Ia2XJJaMUkO1csA46
4IaEzktC4OYNtqFwNWTeuczGV0u3bjvdfi8zfe0E5p+0ZHY5TZ2zasNVhx5mbdi99xmAiV7OTQaE
o7Y4eXX0rNBIxxH7QxZ962Y6UNW/IQ3/MS2aC4hxPvNseh0HzpBtxLbhGiHxBRWwPOBgeUbV3QhE
gYgbQO6+DLXxYAtNpy6PoDVSdQVhCarLGHUWq9og3J37JC2vVRlIa0U+6Is+wZ4TjOZNhYcANXHA
VEg1LCMqrZ/7BiOLwT5XM/no9c+imQ7h7LUb25rvRsXYUI/Is0XKUUJcK7YtUWJrO0GaHyPlhtv1
MkdZtdXrsVvrntNt8XZ/Zz07kiaYe2pUWjGA0dkAXBr1T8in1rriBwaJfi/4B2D+WPHB9Wgdm5xm
xD6oJx1rxfxWjXCtQpO+OUeQH7BOLA/UHaNhISbq1x2SkdXco1DQw886o9mv1+7XbFDMArm772tO
uZ286Uf4W6Wae1pPzIFwgoiPmVZyUMRwWmza7XFqcp5Qr3ZuNuyTDMKJiMJsJFINDHG+lW07rlub
wihtAefR1JN6Isj4oYyfJkJ1zWEBqNCbXjXghleV2X13mhPcNuKjbOmi26aTcSyZf1lN1A2zq207
AlOnvRtrfzq+yOvc4TMNGUL3oWH5InIoLKutUSBQcIGdTMv0wGsN/TzFnEQz9z4qvGlviYJqeBqq
jVQZ6HJj2GFLa7a1Zqfc7+Z7xf68cYP0ozdDwkDygB4rYE4Bw+mhTHcgtsfYnP0gALToxpdctT+q
1ksM22CnJ2d68UaI6aOgx5YIIHIhFt/OjBa9TqX2jGgBRYBz1jmEpaivV6if5iZ6zS303lavR4SF
6GeK9xErYkI3MmP1n9KE4aN31rTE8L3ee1cOELOsH/8od6IZy0Wl4UvQK3qV0EdXcFuAgitrP9ai
piYQ8dZA6M+1bSwbLT6HBHxe0ZBAP0fdmWrLiMoS8dMimwjxlVSqO9tQokwG9ZuKPJ5tM9THpBXv
GWAPGvHNjRDZgZzUZy1hVGNaWwI/lwYnWDlpGvYqMpK7SgHQNmmGhKjndjO0DB/fFgtSuB2XIQw6
UyZMjcKX6rwKmxO2PlA2ura5pyeu3086I1SElgeZquDexPuCmB0ymV0AaPdquS4MdITjRHsNyx6Z
aKyZCU9MOVfRGc81029gFX6UslVyCc1GwD+jF9LPByZhDl0Hs/JANWXjU2HoP6WpBzvDJT4DGNrE
fslz15UcImcyvEAfkaCrJYyzW6cnuIQKoNU4vZ1MLsk0ToqNaKf62AjIp9eb66d21VRLLt6DSx8Z
3rTF0FsuETt/P8S51aBSL5Hx9BgIsNmhSm36ids5dPFrBpLivVUl8sT2jEBO2yahiZt1uet6g3Sc
kk3Ik90h+xdLXM6/m2gJxkmu6TjkL++xva66BR2KAxow6PWjBRH679NyAV1ZcJrZAcf8WPEOTf9+
qC+00Wm5CfKA6TfGS6pU0KjXGy3+34+un7oLOJUYUQXE7qCV7DdVDjyQwzMfXm8IgyDfQ5QXsbBr
0yWbJ2Fz82lakum7zFKvNyoomr8f5a7XG5vrnZjsWoS8y4Myw6z5g6aPfHnTNZE9wCIf/3MjRExR
PZytPNIw+pjfXgbg0OEvpMwwVg5NMQ4IHtDIQNMb/gi756XKRtKmmIyIvKTb2iJ6DAaGWI0Nksoc
ZoIDlmfm+g9fP+Kow5Ogkjtdk2ANsITOYQYU7phi2z6iaN3acjzly6vbi+emRTQWhSjxJnvlWGUF
wz+1wAKEgjEN4YjQ8U+DxrOuxyRf/Htlrq/W9aZdXrdAEemA+IgIn4/rdRBPwtt0hvhIWnT4xUn7
FSG9iJEnyTYeJ6Ss67ysmc9Ri1vGDw3RX7LrNLzmGF0VP2XWuvYIfgpfV71Qn5P/97wIxmek6u6v
z9XfLzPfZtOSHofAWo3M4hdIb6NL+HHXD4fUBHRb50NLdKL9/fe+Hp3O3y931w/D2i6P15shX9jP
tY2w4EoTjh3lprzJlgt2uUylOTtEvKWvZkvh+fdi+v/X1fXiCtI82EKwO7NHBvXb9ZJUvQHytoT4
YoxJguAqOoQIHHbXp9S9EnivT/b437fG3/fHfz8t2hypKiIMm5c1BxVwvH5UhjNtu4Y5I8IIWqJ1
2xz/3ujefz66PmNMExj3Nkzwo1rNx4yD03EaU3RMy00qNYVEkCNJgS6GihsoYV/X8b1abhgrdCsX
Qs5WOAF14ySIIqwL9klwTdG9NyW8uGadMMimrRvXtEbEODtYKT37wgxJnod4OqrcsladFynUTOBe
musN/f2IcfTtv8cb6NR8UyXt4frt1y+YkUs8REGb4Ppd1y9UU6z2yUzitBEb1kla3iXQQ+9SOyZj
WhrDecFdJKGhqnGAvlpO3t9dHxEFjXcRVveBDHyJUPrf78w7WOFhxWo9mdm6ou18LzU3vLfrQd/Q
ElJ/7xuMMbzX3IKYl7o00Xrz6fWGONzxZMGfuX7X9fuxHrV3E5tE999H/X0oHqOiyrvbKI8vrl7a
p6TuxIVkS4wJ2KKpkxNxiZb7JgzPm5yh93oWWQQbh5M4C2Hzfn3Iv8fZ8SlgXH13/UHDTHHMBTBv
0Hyg3x0vcSXNv7/k+gBcOIKUxJkCDp8kqyC/TpeVu9OykPBUBJPoAiI08XoZ0GuP7U2mk1flZzKV
F6F1x3oOrPO0fC/ru7xoZACscsy4u+t91xu2X8kRh0bAv/uMKcnOy3lwiuvgMNbjH3qR8X3lpNOl
qjYjfa97F+KmjfzuFpytebHt6TFJ9eKkVGRdrnd1E1NBh5SotYbU43rX9YsJyvWDbVIMXO+73njW
1PJi/997tJqaL6SkEibxOP8eWgwtdKdqZIa/POT6hUSSRaVs8frvt1/vh2nkp41DiMl//yqPwxct
aeby10dMyx+fK9VsO1sDD1Q59QXqcuHK4K5abhoXXq0gea6fMQC54SAvRunIi86KvCrtqUZ6yH3g
n+QFxvm4kEqZhC33XW88SBGnJRscdMS/yyvRZHZrC4+B22mgMeWndedstBlIad2TDolc/nm0k+Q0
op5nKox4oHOYD4+cRGF7DxdVP4pofmwU5/XZGdeY/j5blWqXerkpmjHaRmYQLa3z4HL9gl6St2w6
yHYkOlocDWOW3oxjf7g+5O99TXCqqfkvfz9LNOOenIvTYApzR1x6tK80gjawG8+3yAL8uSR+Zpl0
xeVwDhv5yY710rZEbAWUWckYo7xvGaentxIthj9qRrz+H7rOrLlRJtuiv4iIZIZXa5as2WO9EGVX
FUMyz/Dr7wJ93dXdEfeFAEm2JRmSzHP2XtutOmLey9UYqi9Rq7lPWUEvtled11zzthXA1MrjDTNq
PJml9WTZKEkq99jhTxpwutW9/yt3YTWGuR0uq8x6KsjYqRLPXYdx/cvrml2kYhgrQq98ajRZPrlZ
/N1LQkZx9aZa/9sqYgEIfOenOlUvqyVd3ct/Gq6qb3U/JPoD8TZX9JGh2tyPTNZzfs0x6ccvXyGP
lGv/MKDhKDDpsjtvrNoRzO86W1nMu8Z0PD9jxhloIcjPtTyPVc+wMb/AjSPvn9fOx7kaq0BN+any
33teOg77MflFPglxY/OT//PaxzPzTzhRRXh8InaFokBd//vqxx9toFCjppl+N5/mLc5rbz3/3H/8
8vnZxxsbATfYdURc8fSWKGzqT+WgGcvB8f71tudX/8evffxgpNf5ssxDvE/TT/59v+rfz/74k38/
sRtEJZZd9/vvQ//xwf73mzLF4GwN0sLQavM/+PszPXSwBeY7QJpDfy9MM9qAcjdzo79med7elLB3
t/7g2U+kEUyMXQPJKjy3aKdHanszRJdfW6ox08H8SGSX/SZ3AvLkQ4yU9Kp3dtyiS6gYQY5D2wyH
POsu+rBpCOt46y2lPCGmJxA46u2bEbcUISaf7MEcy4EukBxMmqEhVVOdZfhQukiPeP1SMcb2Nu/5
Kfpdus/RAX17SZXdbdZCV6qbxQqP8hbgGRYaKsuu1GrvLirSKd67jFVsWDlRxqrTuYsRKelm/ql5
oyTpUlbGzikgpFrE3z1rBt0Z1zb3pmzls8m1/FSoDkkwpkl9O0UPFhgECrVuP+4KoBPzEekJIw0E
tCZphVHNBz5wDmF0r9Mhrc7+tKdkfrTr6Bd59PYcl/ZSc4sJ67qD91SJfJpwhaLBlIcFg1vn8CP3
us8g4cM7KQt8IZCL5mblHZCEEAWolfZbktob3Kuk1YU94U6dfqTl6i+g69ifjk6fmD5wcjKkpVyV
1P3o6Cx8FrlzSrT4zXO84YcRIQOivXF3WRYcYlPLqTTm7gn9A0alTHmjpGtfi3EozvwwPpWYIg7r
Acps5vih+Qk2IK/Q321GoEExwpurpCRip80EtVVBOziT31qhGXvMYqLuCJApKJ/UEnhlczDncyAO
ad1zGlJMxPJ+NpmVbnPKekB9gvX8LiHiLEZNIxqnGbdKr1DHp+SFWrbC0pEK7yUHVTA16bqjTzDp
3hqEvzAS9Zc00+FCzbd/bApJZY7I9E3XV3+gYZU6evXe3tqCEkxKaLY3Dg3gctwXtjJsCtHTx7ft
CHxvVeNPQAikoLd3iZY6/d0o02HZVZckixfNhDGrAZbgRglpLUyHZS0Mzii3vwDBpKiQv8aJb/zB
7fQKk6L6oAkKvz3N67UXkoiQWRsoDXa1CHoHEzlhtM8a9v2neqBNS3APtnuVldjBs3TvULeN99iT
xleUdspzIIdcXxbI2Ig4UvObOaHokHm/lp7iXgt6LFxCSPqUxoLsWfQqNoeIuaXnOSbUGgS1beQk
ey3xuiMFiAovnbdGM1DvUArl73xhcK8JUtQM7pu5NGCuIf/ulLi4Vnr+7QwyeIeq2C+RRUfnxkNo
Z+a0wfS8/w7ROBBJAGAlsLS10eUFxXOAq11AJVGr6A8YKmaYsKIOMsjGPXc66yw5Mm0T0+H8GNiT
vZsXRGWM3fAj5L5hVPVn5wK4j5ngrSUzKsaUIKBqVhKUhAmtI3jo8h+buDz7Tu4cDJfaZNIbEG2n
YaQIucLSUVxiK8qPbeHfiBAgGFLQ5joMOlBxnTTYM8HI9p4mcbhuoTq9KWF2lSFiZGiPHqih5kM1
VOu9MfJ0mReafi5rk/ABX8J20ADR5l7zXEY9q2BaQGtinYmN1gPz7gSZf8Sxg+dm2KVu8Kl78WTp
iQeaOYXRz481Qj+qNYyJNXNO5+oriI1NDMg93oZnV6duZZiOtvcdYsHjCXETeL/puzin2mCKAiIp
YCZk2zX8MYr1hlKbd88sy5WDFH/N2s5+zoPwG613tseEB5pFCbigQSP+dHoPOSalj6teorhlUe//
EB1Ah8zTKVRaySHIuSsKS/wkwRfnlxLU19a456PDaWvEErGJXXWs7vivYRnB9Ktau0iX9TQoMq+t
21dVegMTf+d7IF2DSFO1QVzD1WtlJMpzy5K7+YoeWq3cYj5rn/qJq6kl8AoSeLQZvfrlEE4TONGW
V2fiDWRJS5m09dAjTYc4P8wTq4KzG3sEmSh+/sowzT2mZRJr+2IHCJr3mZr3arSNu+4VfwgqSg2p
PlfC0V5NE1a2mrfpsZgO7ekwEGG/wGBBLFFmhScwSZi6Qpl8m+lG1kP5NUxo1AC9XaFa7ifq79NM
roVUvVAM178rfPmUqARDWpNmf9CvTOI/hPhPoRlRQ8Cy9uy5TbgO2kq9u6PUiQv2m4VX9YSP6Vlw
z3s9pFDvZpymHIZoDg+CLDYw5lzeirpQRblwTHMiRgo73Hii/6U7FsbLsqLPa1hTCix37TivYiLl
O0MerU9uaUW5EryFhWqX2QnIRL+2QwTH8Ov7rr2HNUiXXLjAwDkKKtqfio//ueM0Ckt5f4zvETD2
HYw1H5CnVX8WZn60DQmFXtL/TdOWT82Zv+B6RGs7j8DJvHU7oic6KqOP0RDTBmrtWL+OA/0PnVC1
VYXV8err9nOBRfWNnDKsVQmO3PkQZ4/yhLoSKlbElTsPg4UBpDN2tV0UZs6JRN1kGwxBgreifcaL
Jj7BZbj8FcM6j7FJL0CvTImacjRfUjwP9Kyncu/kfrC0f/YUf+gXmP9AsE4IKQdm0ra0aE9EQ06T
fn6QtKr3UAQbSbpeZ1bNWhUBs96+VxeBj8U6SO10VelN8pIiE4YObP3qHHKBVD9XVygq6kuOXgkl
ivY6H4nCpYe8VnpVvHZJmTxbJhXJbMK41Ao+nk7D/dwhBTyP1rBA8zV81CVKTUTS+S40RHCPhE0A
6xCto15sjLZCBj7fURWWrG1GfWJ+zKhywILdUF5bGbjrciATRAFT2BXJt9paL5nRxXuDaIp1KjDS
FKUFwdKy9Mu8gRxDlAjFJlRTPBb0GBkcsprnSZkwdHurqUG5GKIGp7xKLl7QxkRmYMxe9dNb7qwM
iWHMRAp/o3rRfUz3nDPWL2sARdn637V8jRvABJnqBF+NTgSqOobZTRt7cw/xBW/gfMf06DuQ6OaW
V+il7nr+ZPOhKmCI1rYLohRRqWANedcD/d00cPeksJc3CpDaq606FJzQKy9CLpUXsoDrurPuYWm2
L/zRX1pdes+dQtRyKEOnvXUyJBPFd6pj7uJCS3PFfnE1oh7qMC3OWUOTp7GbW5q63VljVf6qGtWt
NYf+PP+Da6+7ZepYHoq4uICsDS+NL5nqtHb87QVURo1U/dSsAH+bG6YHX/CKUgFAS9g4yKeGRoLC
aEY2XtscfD1Wv2qbtXugOC2SDiv98HI48r2Tya1SVulHxV3fNpgZSDcRVztWb4buJR/cRNxNUsRr
3UIVFiJxJNCuWmUGw2yY5ofRzNad4hG8mLXfrYUuqG7hXKVpR0pa4Rsngf2Rmgw+xLCoboNIf7gu
BT7EDNAgvUyeYBi/UfpQXwBXBi+gl5TpwMJ7dYZoBB84PqA2rO9tkTZnND4ROoRLV5bx7yK+epiO
fmv8GqbbmvMKxXRpGd1kWQrzdz8UhIskLh2n6bBiFgA+oqbnVWCDNesCVFjhymfLHok9jPF5Poad
0HAtejew8nOVfO48Yi0yH86bmZ9P/iXmS6e0QH2Cha7L3j4quevsR2aJPmJ1WBbTY2SDcnfhRnts
Sw2vkpQK1KSS/Eg86EtngIT7pCh3uCz2Gf8rR3ozvMaGHR9sSguXBufHXlXHL0qZeGnyEj71dKub
73c0AxNIgjkOFG58eRlVB73wX4VIm+ekmxS6061J++/Dv88qwZE5zp+2j/pbNTrlTh3p8ORo6qim
Q9ebT0O7FzT6I5Vw3zC0ny1lJMks1E5aTtsqm2/pVZBzq7SGbKUb1MCScojevIh0aJgfUW0jCRVV
QB0OCURrRtlJH3ON+WujMSel7v0kM7BOD3SdyJDcl45oqRwwTqk02j5kO7RLlLZip0+HrW9uye4e
b6k8Ey9kn1OTVQjrw+Ej6eSFW19Ob7Y374amv/eI0XDw+b9R6BcIQsGSVWGZIUmGelLO1LJawqGo
6BW2g51/hkLCN9Hbd9PUnH0S0DRP+rRY9XbdMvnNlCPl8w2Qh/JqRQTeV+naJ8HtFBY2BCprrJhT
sDBEj4pu3QD8qWa+erQFHXUl9aOXgGGKQB5nDWJULPqKMC/aIRxXUS4WFpSvq5Jw3s1fbNYEiGRJ
nVhYWGSXflb2R1shuoQK0xfCAfTE9g8l8n7/e0dR+q/CLAzQx/ymQRXvqeizwzx+VaivsP3G4iil
4eO4xzNFsEYNmyDvfqBTZhS+SbCOS5TYALycknE9Kl/KXL6wUCfCd3qosymVFaaO12R6sq/yBh4N
NtL52chxfpKkEK9zH5mqnAiIiUBs0amu/TzCJHklzWs1P25Ogzwka/dx6Pvmu6BsQOW5IUMSwen8
Kmc0slUGKJOyZl2sy9Ak1rk1Pnwgq7+SkWW/Ot2ASe4qUxO5BububWgl5nfWyO8oUeUnHWtqh10Z
LONoMHZ9VKIf8V1c6E17ijW+CjpDa4PceVxtANTdvnG/WvJKI8O+SydwvtvOXSWKnSKFA43saVHz
21WAYES1+UGSQ05gGIJWyhpMiDt/U1tKhJWx6Z4n+BO0KBrXMdoE0EEFcR/wbkCmAVpkYy+ByPqs
I738pXvXQp3Cm+1UZ1dp0MKXhkPFMauOWQ5uI1ALhwRaW1tPRLkY9mQgVfXFtbpPMuTV40AiyMsA
8WDBmt3bCjtfj5zb0HxxW1k9p6eseutNSIVluBHdPYnBKBklenvTYHlr6sQvzS8hh/xEi9NH01hp
+7jogztuY6ag1nCdj8CO4F9xqGa2ZNXMDxmFG9yN/o8/vciRYrxUo4Yg+l/LUz4C6FZVBf47rVZH
5M/r3ERRHMucXCrdYpKVedZPCqh0JSaOpLAda6WUFg7H6XAo0AM5sFBlksrPwM5eGnIg/CcfOA0T
vD9u5n/gD3kePbd/TmQmX/u5whJrVcl8q7Hw8AP1fVxYcesc+4JAOUZh76NqvoKwUd+ZCrLw5l/s
yiL8qhvl3CZp/epputgWefPStRaOuiJFszjG4pwmgVjUvb6UdWzeIQSY/Ed4O77oFVYxibYYyb+7
4J2C+M9pB45l7fg1jjAwCz+t4jsqWAQABFPXObc8HOoyfDOCbqHU6nFk5o5KkFgbhP/60dHpTRCk
S34RsgRYa8GEVCDDZCTyLGz9FNGyD0NL+OG2TRCFwwm1idLJ+6OXkXlVN7m7jnvFPuWKQy1H017z
0sIGYDDWK/akeUrK5oL7CcGh7dP+xdlPPwClkyy0DfPe/qIwV7/0biu3fUpqj8h1Y+X5DpMNs2m5
vStbnG+sG85jW4ttP7bfuWWxkPZHDWT0/JfIk1sZnk+qRVh7wVbndAMXhVe+9wKCo/U0+4B/krU6
QumqXicMBZyiZnZS606nY1zfhZrXOyhg5trJImtPZchAHFdV11ZMjAtzsoGOd3yt1QoKmQKDxqxu
jw3Ad0y1GjigzijKdRYtjZDYibYO69u86eOcAElZj5sgjb98mZQ3X8ZQl/T8N5iox870iC8hlo5a
6CGnz4Y1i8RsK3CSvmfdNnNc1l8OfA4/pzmhluz1nFNZUZ+r0s7OrUxqKFye+Or4HFuyUglVi/zn
GTxLgAZ0MUsbIRw04Ql0yJG8vmBK2qMgpfBVgfQu1XOIvMxqPeX0qJ7WuYiXcFzQQrTQyFi3Bt0a
tdyGSKgJbK1X1BX7DI9G5+8e/wq8z8Mq9GGP1JKpi5Ooz5y38a5jNgL1kNmv31yoFQzXKkmz2/TJ
cF74nbC+p53MGexvX3bU0yAV9k37Ylliqj/WxkbPbfct0IedqNJf7RjpF1Wtk03lQgKKq8RZPGiZ
is/9x07zc1GhZJihnXruQg1LzEPwjbiyP6EEROk/+cUfp08q4mMRKgqpAvmpCVRJzmcjD1CA3UPo
4zKc02hyD5xjE7vBAXI8Oo4U/Y3sWoAgakaWZl9KQja9YbiI33HBjIB2Ffm0hVC382kwDMAUEBgF
K0Q21D2ojMwbFe4NWm6cXXoKT5j+ztrXe3nTp7m755f4hGvubZqpESA1LP0JmqklpbMJoSqtY0JP
jqD6kGaj7XbjIuDv8tX0iFLoglwDaXq/6+4PxqzgV6ogw8orZFiPDJEI3W6JIzhZNjLKtqQeXXuV
Z/++OT2heE/A62MYgBwoxKILqTnJqq0OICZZ15th+OWoB11BmVdKOKC1CG94cNUbPfKla3bJyXH6
lyZp25dAD9sXSfQQ/OW75+rlPstYDRFCETMDJUr2pRTc+VQLg0oYNGgkp8uIdrlKRwx4k1FNwnBj
32Y9UYAFRoOmShgqBPJe32nE6fHB9EYPNrgbbdRebr8pkLlsYhfBXyQxbWSx5WyMaepONaQgATwx
jjUBPsjtMkseRbctbaioIP/MrRabynvTY5pi6bIbiol+3MSAYP7rSZm5P/VROKcZI1sy/TgWKIZn
wGXcUUVFkfRst3W5yMB6gUSK0XIOIiaPwNcu8386AsFaCxnQdCu14RBkRbdXIxanfdj9nq+cVKfH
FEXprvId91gYkQOBxpEIspqPOsmULZFbeM095dKABviMGZRw1QbuBQ+WtjEU/ZI3wbjUp2V+IYj6
dD3awNpE0C4ous5QeSaxkFfmoQuSKYkGtruvFCrGbm/ihUqbsdhRHk+rZmIyULFouwknwiO+vAaJ
zRmLsXyp2MZw6H0f56HEdU5BfvzpUKl6akZU64oTYzyuNeVg1Pm4clytuAC15F+I3yLEkgOQOMtU
xkNH/v67I1eBp9FplPlH5El/lRsjxnFX/OrTcFhFyAR21O8Lhrik2VIiqm7z6j2aQpVGrYJA1FBH
g2iJXAvI+lOMQeNL88O1q3fGH86xvWvF2cYCkrcy3WQ44rvynyo1dn4y2SbyBt/RIXByY8uMIqMb
7dJi5I6nGugy3brZPMYfUIAEGyRm82aT7BkJOf7wLCIRjF5SVfV6j6a9wI9vmDpFQJe4iFTD4KS7
97rEPNFNhQTqrw1qymGXT8UREjKWZQEGQpYj4EmN89gOk+s82Behf80q1TwR2jVZgsvkO+p/CyGq
nzk68iVc6EXbewPEQmZSncr5mxMPAyKpWs7XFkCy+tbFpKSqdtggvEGHN4GOWW5oy7iLRvIOFYIj
CUI3zJBqwiACmuvwsWxTXc8jhT2NZd04YnBHfvsIixn7/o9gXLwaov8uYtjfQAG7hRcMGzD/zHeU
LH5v3Lc2ccYtvAzIn5rX7zMNW1udDtoR4AHuQ6V7TaxRfUdspC4Nxy9OEDYbaFbFsUGzhG8EfB6O
9aIEfuV7i76zRuxt2YsFIv5PqX5RrzPX8EyzVQ8C90hRfWlOqUt9PiRHvUVj2pFaNG+qwXYPVH7J
9DUXIArCc2Um349vOSi04zwfqHT0q10NIIIK0C/m5coia/qJRd6qz4MVk57nEzgCF30fatyDpjlm
S9/9WCGLFwKATJ4r4tKSp7CXrXGwhpbqdZaH3R0OvolSNSmPCfbSJyJ0hostQAEmBG5ndmz/cgId
cVbeQ0ZPPAgWfn73SDnEHQVSckBLhaILJq9atgvc1z6RO5BuNGw1mz7F5Dp2McGGKQ5hB8N8M9Ri
Xwc9jF5QTVjtekbMot7Mo2rkQwrTzPHohpUKHsdG/O3rcHac0b2PBK6gSe/uiuWGm/ksKo2m30u7
Qw5JB/j0uK9mjJTHXtKEACzlnkYl/+UyL2ey3IGLTCvK94m5twnQustMu8/ZP2aG1zF25bV042uk
06wJ7Mq9PH5hGVId8cNyrRJNugwtqmcUN/SVaZUUZeuIBk7+Iwr9g+OrzS61Df9I5UpHpctkBZPY
k7Si6tw4Vv9UNx4mIfKA7LPjjiPF0re8KUgkGDPLXoLwoI82TaacjvGLGQypgFYClMQLcpUqro0t
uCjegzYjwCYMhyWoE/HJWvU7MuilZjGkKKx+N8erXBZtkIjjJtz3qtkh9sJrlxVhg3eNvUhv/9kL
/r03IjbpRWa8/v+v7UDR4x3DpVUyIPVjBi1gCjegi6RgDabePIcaUEqGiejcq1Tf9E2i7fDyZ2vN
EPIzHBvyAfz2K200xPWtoRwLRyd/pALBRl1G91T5o47lLupZmaIbv6Z67H9YNnreAH/gkTw8b02h
8OhhXN8hnqN3mjTjyayhj8sqql+MIJuEIOCsBoWoUwoI63TSSs3z/nkDeJF2CdVRaCzfXpHxn41J
+jEj2A+GAnIY3QqL2wq/y2AIUr0mHU4g4m5FTbVcSbKDCINmU4x5t7MK3Sk2QWQWwJ3htCfTGjNp
4EPV5YjrPsnhwYYUWAaNIhF9YO0pYC0JJBXXkAqydh8nKY4urChv7YD6GeuKv5kPYUAhZOL/HrJ6
JUTLgxht0zYW+hB+SZ/pr6P8esQWYIIqt3amdZT98RAOGJUOZud4h9ybmv5o1Ge+mXD07DjvzRuP
Iinh5mSGBYURrjQdKJ4+GmKvYYmdP+K8GZI32mbZR6SOB3u6b+kImlM4xl8GGKnBB+SwTrXOWIpW
5w7qxTtBcBneel87tNNmfrxK/kmRSwPdWhNRPFJwpXHLGdSz+OC0mgPa5um7lzcffUXwswlHw5RG
fMG9ZYIzbnCvSR8HggY3IqCLlnku+pzMyrYpxeLnvkBHLhWsBmC2yF2YbjTzYNEH7tvjneolMU/k
BDoQGxDnNmV0GMyE+2VPFbyMNQhdbHDXqYcqz8UqBqMPdFeaVwULHv115S3wCQcF3g2BfDrES+kt
aWebq97TegxcoY4tbkSZtn10fYDk70J05QBWKlhA9tyzIrgqJC45AZhUw/rMqA78VXAY3BJ4oz9m
IYIGPhtDCdCsoM+Ta29IZBQD006ysyNpJy+KYwbLYIhRqNckvIWuUS3TyrkqXdx///eOz9RpVALv
2SDTgoYvxsu5OKVpuA8mRffJtugE+CI5tKU1KfhVWGamwFmizH31JqjCje6Xw0eJt+DwGCQLLX6c
VrbQ0X9FgvMj9YL+cdalY9cv6hJ7Vp/Eh77Ik9eUL4oVr2ETXeBcifCY6hd0q+2iiLZ+jmUiCAwW
H0SFPoV4MNep0+fnuUapZKF6UjOadrLaGWg6VrOwhEneSi8d5c1jCb2LALsvQOdlkKpUyuzUA70d
eCXWUUVqLSPbfldH5vRzF0dnMn4JKwvWm9v1K3M6lIHYiyoz9/GoVyvnO7WhCevT9Ml2Fe0WEYdX
pPpuVHh4CNTyTrtw20e5/u5W6bAPqCyinvomtMQ7aNUU0EfWEbv4DcExh1Q1SJKkghRnZEo0qP1m
pUcxmSW4vImld0ASpcLx11Ya1kcvp05dUU/yp3kS6MNmpxS0ElmEACnRJrSqFuD6B6m1p/uXnUSI
f4MOb0c5N9SIwVWGNTVGCvSps1I6WrSYTimVPfLP9JBhUKGfk4+pftbwJDHfmsaRqe/8WJcHeWLj
3ojSF7+R/bpuBEugQk+I2En9Jep6/kd1RVt/EHqw7S332Swq5iOEQuZTUorJuXVk0DikVZRBaNZD
D/8x/BodfBdEinZYE3qrvc6HZWBrqxiMgVcWubcA7PGc0pffoiwsNmlViSPVwX/2OMn/2UuPvQ6N
0lUkfV2B6gSrxKdhKvgWp03qFhCm4kmiFRbpM7Em+Tku5IsQckKz1QPu98DrVt10x8SWCzZOkI77
+IYKXrSwVfQRQFeUpeEGwXPa+QarkSwseZ+RPBrTJG++3ccBtfc8x97bAEiRhtrccQBnk3Ir4rK4
maqzocYmp2/n8RWlgfFstN2hzeOPIRqUc+wo1Zs0d3O7B/VYc9IOo1f9UpvQwzaAkIgOfqYu8Kou
SbKE8KFkAsZEEv50Enm32rWdq8GXWbL4RzyeHLpe6lccyRv043SjmLQL3TjlYHtZfoSjTnFLyhdF
o7tmJjX+t8Zus42t6saOPG0Pb2ZoLepppVA0qbOtvATP5Tzjo91/hEJRbGpTY3LRRsprk9cL7JZU
d8eShpNr8U1zX7T6wNijjEAu1lNZgU3WFbhRpfiayFaBv/JtTXxFTfo5qzhqvdPvRCs4pnJ8LAYz
t6Mg76XKs4st1sUpW0E6cttAv7muVW+Zi0db1nUphR8aQK1CsKXX9Es1Xcxda5Idk8u8l0LIc9RV
PVrMtyX3lbxkiU35zzz5Yf6Ko95804QBvigx0Ge5VMVBGjQM4+uWrKlX31F/o1Pd+Tr3gri8QBSl
hqennF3zqrZxwnrvx1G1qpl17DDGFNgN5WaWiqhUXRfUsTfML+KbSuTAIrTi4TMa5a22fWrB0cCc
QjYrWu/uDhWD3PQaRtzIpcfpdtN6gCLPer5O5stmPnQciuuDka7NPlXO+DaDc9MFSFGgFkEppRw5
Le3KqeXtZF68efTHywGzoG+cvbTQtnPpvbN7Y42JSa7mQyco7H0NhIN4c+4NzfCL/CYisifdnBtF
KLr90DhHnlZdhXA/8xihblIqP7kDHLqSpua0M4zOcCFkQS5GYXhTD5xwk2nRP2/kEiTuNkKH/eWX
zquVDupbX1raivw+6yD1vDvW6ahhPYWMrue0qhTVdpeKpoRHz+zSZ2BOt0TgDpdUoV8UkgEpaqRk
B3v5rq+CqbqOCqJE80PYRInGq6OQKaVNslnUVldNaxFqaBQrwXdRgeW3bEAEJ/u6Nq7zTVhmKHUq
vVZZoGLHTLOsBaLPBV0p1QFtdnw2aLFB3zbdpTblhofEuZxQYsKvH4tgxZWZ7oygROIluGwFfOuz
WpFHJnpRvw8pFU1NPBet4uxMI7NJQZxkp+g/KAqJhlQpIzg4ehGc5vvkmCCNwqzyXvVQWecLyiwg
PFbYG958WydlCKtrMALTlPPlOV2o5VROeQyAlP/Dm6k16oblZL+Y/wdOr7nLdJL0jUABV0QDpoiM
LO0VEbv5zIT8rNakNfdOrx87kykytgXxRkvT5QxzDcTZ0+HI2tdXEV7xsUKCnOtmSabcSOXQpko9
rdo1hv1NqTc4vac6W23o74Mwgl08afzUskz2jt5US6kxZBa2Mp5JY43PkeD8my+e+Qmg2jBBBwiS
Gs2TY61AixgNl5IPJ0PbRfZrrXDDSBL4Ik7Jm7V9g2r/pMEgIO6gNhANA6fBuG8jo9Mni0WOWLHB
YHlsmBbTHEt2LrmkT45aFsRt0zBA9jdczAYGzWjHJFtoYOyQGvDspJLxRjZDSos8az59VwrI4J1y
qW1z0nAgXu2VN1XJbvN3kGaWeW8AzEdeVOwGy4MOjsd15wnDffZtlLV1pFa3Jqc8ElJT/agi853w
hEmn1dhgwi2KycZQOEdkPVZZgCKZBtWyx1zANDW+YA7Ut2046FuhlsGpD7JVFzXiyQyYIunE722m
eiA0pdx/13W3WnLbDnciao0lGTLRqiTH+qT4+MZcp9s9ZqzwLDGJxfLX0Og1dnAct7raBee/Gzen
oz0oza+/D2GyWhdhWzw7MejUeaqWdbQxRQwF1Wc6s0ydsN2Es5d32vPnvSGlkxJFeNk4PbqsBCnR
VJDzuuaaU5HGMG20LyrldFfV7FvlVHIXtk65VCx8vJ2DfJoA8KNtQheejsggI8CjxWzXlEfAeePP
ysSUbYOa26eyJHs+Vd5N4nGPHtaihdnZOZ+015bIKbAs4LQ8dA0TIrzr6ovRuQ5kgZIYM8V5yln9
LnqCHJ8e8xebwj80rT8PndXQqeFKqv+Kge203tm1erXVp+5SysR/C9w6g2fPoWrSOSwo+7CQygdW
TWyGf++NxsjI34htVLsojGz1gxkg2TxEhYBt1aNoEyGB/hhiC5uFCL4qqiso9JylXrvNu2qpbzV8
vN+IsRZ9PJBjqqbotR16Yzr+6CM1mvzdofg4Uvx6tWwK66bpFtgjlM1DxFP72tUv/W3C2XqMa8ae
SV1XTBtv0C1yUdrNPHRJUxNLzSMoJwpK5BslhhHHncoDPp5nmntov9A50nsxTu10FBJweYk1kA/k
b9HKmQ7nJ/zIfSLvt1sFktix+W04tKrX86E6VZEnogdV0uiclBMkY1oNQa6Kj0mt/ZiPTMZXFtDo
l1LK12vFH9vz3z0lmurqZOMu8yqCEJjbHp6p8SOjHnjz2+B9qOtowXVXIMVjj9ozt/FpL5weU7r+
n2fDlo+WdvnjtfPj8yvm16YhlGrZ278rShdb0xnlSnVj412PDGqIMZTZLrMus7Ih6kzEn8Nbp4Ol
V4n+Xs8Tp4KI17WgGxFLZ5wyogDlTgVOzx3OjULgo22H2W5+aV01BUXzRnJNEVjoaW1wCIdcHmwN
/EWssBoaWAC8tnWmLBO8wicgHtz3Ergygai+zLCq3nudAXjS6w/tFBSeG3JHgGhIKvB4d2uAl0kb
xJegHNpnp0iJ8xF28lZm6l5Bd2yKurjlRlS90aKyY1d5jUPdvzuUQ+ZH/RYUrzM0r5aqlW9xJ8dn
JC/t00AW+OtonHxKEOtsnNTZVmvfVIcRlDg55wvmw2sVhfEr8BplA9VJ2cyHfR29zi+o3UlSZdo2
mTz8+PyLuuL/qDuT5riRbEv/lTStG/kwOADHs5dvEfNIMjhJ5AZGShTgmOfp1/eHoKoqs6yqh0Uv
ehMWiKBEMgg4rt97znf6CZH9DGPr5Psg8ZsFsgo2ngyRCxqGf9KGAlkKeStvyvPuhkk1j1mY14eh
QUZZAC99Q1sAwCUIv3lYEHeuhtuSTL/y2Q7pRkVolpr+xYJuvye2lLHwfKjFzSNRKs191gztTUum
JMRLXg/9eoTWUKankf7qk5HSJEO6S+M1OJfz9LedTG1/wHVLRVww9TJRa+zbTLW7CiDZSTjpNslN
PhuUeKvr8ji01IOVRmKiQF7E3q65HxMbyJChxz86IkJMvfngs51JAF3z6KiBtKEwb5ZDpIOqauhv
JK3nb7wDwk/GKm1QNQ8ACfVTllKqfR5rAZ4HH4540Q5PWlnQyqf6v9PD0WWnoVWnLPa1Pb+svSMJ
wDmPE8VYOQTHa22R5FV0F9B4uR7hIMP91XTunF+KboQivTfxKjj5WN3XbmXsOPPltp9YwQr2jVvK
MXdby07uTSGymyGHeZX0mvGcWcP3FiLHz4hIFzbvHyOalgUMkjDpw6dedIjsS24+Jn/nY+UORGVk
CYnMOfeiSbT6h/cy6GJad3GpnagCqGVbvbq0LMenjPSsVWVZ1VtqGPueCJBnhQFtRx8VRjSUCySp
AZt7TguDtOBZIKSkjSzHLLiJNkn4wnCeZCweT7qKGJXZ5IjVGEAQM0aP+BjnUCoR/oDLCm9d1aSR
WE+BTcPTLrGUgDcdFqJhwqeYazToxVo4MUcm+zXsEQ5pBQwrH5HbnqSuBu0GwbatD98NU8+wc+Za
y7DpcZUOsp1r2XF9rRyfpQfRIcztZGPoMrrvB33aC7ynRA8zRL6+VpXla6ESdH4ZfviOQUq4hr5h
MPTiGM7oLGmbNfttVny7uopaswn3std2WmjgfarSWQ5mzok5FDEtILd82RTJsSyd8YYgIo3plFce
wPZguGvT56LTIaFHpbVxIcm/WECD8roYbvPIm0XLFGdxKcX2qgiGA7cGW+M/Oc6cveAy3Q0A1+d1
dkndWLs4pdmekJbcVzMU5/rQigrveOLfDGCnnjmBzhnD4fdMsmVVQVJgsxXuMbQ1UCSZl560dCTy
pc+9hYkwas4i1e+tMMpxWcLOK2PjniGycR/HqI4Q9eLB88rX+OFaoVI/k1l9Tu6nIpg2ZhpbXzML
EqMfS52ErKbZNkPI7AOr5rglHDI0kOEU8kRGMQqgNCM6OVKzYnBHOmJ54lRiHtJUWn1ArP1EDYJc
cSzGm7ih5gsG6e4EXoq7KDZBHwbcWvvcTA5k1ec3QWF9CzvlLzordp+v/wD9ofvMTsxfMIKTC6sY
xG04U4SCKP1u0cNaup3V3Mq4ocdah5tqCpwTkGZ9zdwsXTqe99S60XAm2rl7bLSHClrlU0Tld8hV
1p2SQFysQlZHfhwcMDCSulWFqmKVXqO7mYwuqUb7S2m+pZYP72oItMO1/hHAOhobZbIyuSHF5J+t
3CQU8Dfk1uwttKGuXm+NwL9XFdW5KUlKjHIEQ1M3Z3FbPQhKFI4rY1DlS1sAUvA7M71N5jtpEBvn
IkVmcSlVMutPkq7HzYW20u6Lt1g51smuyfsgiDHcdb0DdTN3n2Jq6V1ek0p2fabogeBmcMtth6tt
G+J6eUXQkrf90ptECH1T//VWq7FaVAj8qBKv6xvAvBjSl9XedXkQHjTTMMGFjfEjRLgwPtjZfWpO
422iJRmqigFs86S/uuiJzwKJ5G7y7HuCM9OdRD+8QEZjPOVO+RGUcfthm0yo7Np6nzLGlwSzF5cY
PuPOpRqpidTack0XFz1Hca2Tvv3DnFZ5bjk/Bg1ZmxmMEoEtevQYwlYOj3mtgy99qz6ARBVvRAoG
G3Pq+73Zzujlzs8OyoKL6RZp9tYKKMrzQCCPxAY15itD5vE+FR1Ra+BoCIPxxm8hKsm87rVH00ZM
6YzTM/ra+hTVBsL7uYVQVNTO3KraswcpjTQvm72gi+bSxTa4UT044yWRM0/S6Hf02fQb3fTkuRhB
NmBAUu9lgno11y+N2VoPWdmqNXY/sWvn0ZTZNTeCxeteSJTgaepcuG2GS6yP+eG6e080epWYyWJB
wdtZ+Iliu4+xhdDInN1ZKRIMXACwsDLCpoHjTs9a0AdkDFb6cxagLNTyNz5ztMLORDqJhQq8M/BY
F54d3Rv23NUyL86UsKxalX9IBhoFpaKQzCQt1sRc0hefuYVO8o19XHCM/eLZ0xP7hDCAenieE2Y1
QcsRYgpSRIKnki7bufJJsgb6sBK6e7p2BDyIZzQbq5tiqJr7YmJZcyazX1GtU9MPHqsv3QfwEfZI
M6eY9F2W+khdB8Obb6X+5+dVcalriAHvvcApLkZhPeSap1+iPr53zJrVl9CIjWoVTobE/dCHNLir
ZGbf+75/xgf5EqRzVVxi4mL78RKXtAXi2LbuWub8i9JETJIiLcLJx7azUKSVQOT1YOvOm1I4Eriy
M+1YJ5e2r6zbppVoj/irPiGpA3MvhXhvE5d2ZZW9XjuFYCsvRliTvUHK061f+da2U2l4TBNk1/2Y
1NvWH8M7YQLcHzqSiUogahszGtJH6goakwEeyOshLTV+VAtqjAPI77qTMy2+9h+H+nwoqjqFsiO8
bTs1GqB5n6hYTH7r68mk6BLTXvXAYTXG/vNDN0zqvSkfte3VqFNP+NYCIh+v3p2Ke0kR5FDo51Sv
Ys5xcTud6GjNbnGWzC/quOIZJRRkSM6HpuZEt7SGz5VV+L86RVA8yVY3D9etmCj6+FST4FYQlnCn
ldETH6z2TPqNeeh8cvFKG19R0JI4KZPunW4XNpFJrx6aotZvmik5CarQYtmZZJLVjp4daANXDwG1
1MGsoEPqJMubKKdvSvoELsQplcJaj8fd5zEZYQhjiKpaFjaxPlGLHN0E5iE2VQZvB0iJdfC5yQrc
V0g5imSt5Zp4MAup3QSEaHlARa8bwM+HWGMr6KYvjubOgy02htf9o8wHf5N6OB2nAY4CoUvJRmEL
U20Da6z1PBfFFc292CVQ1lJKvjAY3LlKQeGfVYSmy1XtdS7Gx24dZkzxWUHpHLhEgdZJ7ezDRK9W
1yUkyOkyJKEqjvW8ohidzvobZfdIPOn1+iWapshpd1LU/urarB9chmo9SdT7znOHO7exfuThuGyd
2v7KxFbuIhTcm89OCHeOsAzl0a+nDMUCmmIygMTuKnlX6ePIKb2CyGI/l4K0kMzxjP31sGYSA8Zv
7uyYynmuQntd6e2xsAd1MCjTzyaL4oAIdV1U3A9UQxCVUCwVkhMcJa0mcuwZVZYcrv0vb0S9Ai30
eD0y5m6YhG+88nGpAlMUh2v5c30AanvoiqK6uR4RHNccJnZFYOiThrsnpVJkWDmNWl2/zVN/IBO+
KvdlbWj7qrIehD4PPGf5Xp/VXF3S/xr7dYpQoARQNc9mykiD+Mx8+OJAWTswmcB3Nh9eH5BnCeIA
AcaJkcBgz2TOd72Ukno8R+R/33xeZr3Hd3ac7PPN61e0DPRdZiM316MgZnMxtiQqqImZrG5mWOuG
kNiNnk1RxWyyXSOxO/oDYwqz/HXyXc/AHJsT89gpQ4Hxt+4FWbgYSQjuiHVMbnaaecuwkcF9QrbI
yS2ATyLQvb++FHR1u2U8xZ9+/orrG0LLdBROU769vnZ9QB1xJzDOQrktEuCfZuPtUmB4Q2kywQRO
tprwZlpEqaX+DZlg2ZHT76BhnGLLJokP6Uib6RnwPAEaxygH3O0p07GiXAdo3SjO1173rDAzx6g6
2vCEcQyWb7ZnAredLSSor5KVqiL/0A1h+zXj/tGW5CWoTN5fhf9p1h/9iuEBl1L36FU2ZaRlNWuY
ig9uB3CYmhdJIHSaHNoMymvwzIfUd6Zd6VRI5mljQ6ucH6Ku/fWsBpq2B8iPcdLfVr7ZIxfnTnw1
S3tEdhwmu39WdVruJOkiizLvh/Pn9HQ2y1+fmWV6rwdMqWwKws+XVELI7MRmbd2I0ryZfyqouP5d
diUR2Y1/pxfdujE9dXN9/fqgaYZiB0oFWxg+QBDFCEI3lEdz33wO41zbM6jU37V86LaEpyMzjIbk
5fqMuIr089nnayYrL42ahZ5V9cVWdLlrir0Nzi31DSvyvrSMaseIR0fr2G21MWtfJuX5sxR6PGVm
1Z0tV7arWNT6yo5LlAv+9GplOCyuC3oXoYGB3c2eLrmoAgln7x5Sw5eHvrWtczs/XJ9h4knPTrH9
PBgicQYPRBCRQuJmXt2zShQeYRy4LK/dvGqMX92qz8+2zJstbO5uTRog45nJsFc0/grm9Zb+PDqe
u/Dzxj5Gg9ROaVEZtBYIkRiT9nmKemtvqZoVYm4qhZlNf8dCZZ/T6PdRJe46h+lWWIc+LoL3qpM0
8rHQ4KcJvL1QtyzMxVcbwbvH9OTTpu8kzmWakuC+r9oNcXjGsadUKzfmyF2h1t/YCRAV4rFBiqEH
LIzGRTw8Pwg20MfrITBTzrLBhXkxz2uHLH4NIhFvPK9EtW5iDwU7S2jx/J/rTAuPbdf2+44Jzz9e
sjxCGa8bYb10MNjNZR8yc2vfKzqC18Lv+lofSzJSAVcgxiFvDMNQG+TWPlVFdNMlRKbSOdIB+zni
4NuY5QfStBefA7rrMQsXnVqdP1UWhvbO8KzpZLtBRDOXmYabcM9Jx74+iDzpb2xI2dW69pt4Gdio
D8umv4MBlpwROt/JMbHOohPLPxW4TBmjzXRXDSSthcqDoTLPoK4N3uuzTFojNglUN+b8MJJcvbJ1
b9Z+FbP6Jy0DNjG+ch/w0JpP0p3dibb3YGe69TQVv47yeaQk9G44OfkPJleQF1w3uDGCKQNMxCFV
ym06Gu69Pm/h0tw+4gbwH6y8DA5xhrAw82dgZBnJLbqUahlXvbn2kwkLSWfOAWi6sjdGomGkcHKD
Qi/FkyZa59expG7Z2IXdLY02lncyZcOXan67Guhp3l1fg/fZ73VaKcSCza/lwUBNDzxSj3I069wy
+UjvxVRiaRZ6sIs179ezvtc+JAOKHdOgekVL0HsJGUYbGQEGFA7dbRAVx6IX+duYupL7pZoelJzg
w4xtt9GQytKH6PRbBK9IBUoT9aqA95x4zl2cxqgx0XoTouRENqFBJarsNtogH4Rv0xWkISEvOXrz
w/Xw+jCpGjr+5N8Bte1PXuN3cKV5Rmom5KbCGo5+hl2Vl0N96E+a7yIqubIzNEIw4pogbb1E05/7
NZkof39oYks7K8Bop4ZpE2GS0CJn/F1WDIDnkTMD/DZWnyuvE+aniV7bZ8GFNYh7rI5N7FpyNeTn
7sZZUEh9byxRkDmHq4SmNCgIDHZzgmC/S00+3fXluMvYrbHL8NrxbSzZl2hublwKzq9lLiUmQnvQ
L9c3nJmUJ8rG3f/jtcGZ7oQMWjqVBLkhMDKX+eBWtxZkuoWKDP+AAqJexjmRiuTLWV9DnwlznPaP
3IyaOyclzXZ+uSINGZcPjnCE1RuLu+lXCLx7E0TAe2PTMBotGdxRQ7nIfTJ3hfonfq9r1EPcQsMI
BdQAF0bOcBHJ7nZb5q08VM68zMu5QUn664NmlaymzijfRBMQqYsrzGFYKVOikcJ+YLhtC0bPMcHh
Q8kWMBC4wK0yvjPceRBkZRoYHir7Ggfsjzx+DJvG/GDAiMYzDSvUwYWzdhqa0JBzilPJFm1Nwlf/
xHRz9hB65sfUvQBPCX6YhsS2UtTf/JRdd8IkE5tTPF0sQovXoWA7OzBd2XIVeSd/csxdA4nxwHR2
OABn0XaEiQ6IlJ1yG/kEPbAVkww/huTiduzuwnqc72bGhek1gM+w1l8qy2SqHTcfXkR2JoiccCEA
xaOnMz/SpHwmDkC+6MqnI8Yk+FHJxlxlvhfe0T1DJUHxenIh6B0wXJs7tztnueYftQhJ4DgW4nR9
RhlunQJCg7bXZ/94Tf31tSC2nQPNTHJwh2zf0cHa2ZEz3IyDS5zNZKRPIRNuxAB+/B34OoOSAQrk
BFwmiAfjnU3vsDC1Ib8tLec2wo+3QlPW3VoRA3HLxc3CReMd6JcHO/AikgxpIPFj6IW3JYbj0cYR
L+tmONDqAjDsUqf2iFs4/3XcQjiNmsIL7vWSUxc6Q/o592PX02tKu3z57T/++7++D/8ZfOR3eTKy
y/wta9M7enRN/ccX2/ryW/H58v4HhzYcSWzC0hW2MAlCEYL3v7/dK+jPf3wx/ocNILlyOnxYwm3A
AmjJcIHgSXQBMeOvliPOHq35n6ZJPlBr1t8dSdCGZwfFo92zOZEF4VNh2TertMs4VG722FUhJCI7
rb8zFFi1Q5mswjYozg4DaMKsWrocie7e5to0w7ib+q0usW7WeckNVmCGoiPVL615gwexp3nLcxOa
auB/IEu8G1QUMRoO6gnhGZhtiX/+00IeId9Dq/23QwD11nFAovP5ru3WmDevjuU07+HQzwqtq0yr
UyD7Udotrp/rf/zlg62vH/R34k9Qi9Oq+Ovhf+/W9+v/mv/F37/in75g+5HfvKUf9f/yi84Pm8d/
/oK//Kd8218/1uqtefvLASm3qhkv7Uc13n/UbdL87cyYv/L/9M3fPq7/y+NYfPzxBVNy1sz/W6Dy
7Muvt+YzCciYa7qcXX8/++bv8esL5t/yjy8PH1n8Fre/7evkLftR/8t//QHXkPPOFL/brmM4AjKT
g7jR/fJb//H5jvU7LznCcxE9udZ8vmZA5MM/vpj2757pOpan667tSMv2vvxW5+2vt/hSdrqugbdN
CEN8+dsn8esa+fzb/etrhm/+p0uGFq5wheTU/6dLxaPotAJHWeeymL7GEfGIkbVtI9pPQZ9hIKTp
86eP519cnIb8N99pvmj/dFGWEdZCt/KI8c0F4fHxnDyD1qW18me/qc+iGJ4mp8Ru5vjPmlaijLP3
ejMm6wGHf15pq2TqdoZoH/rRe+id/82aYRj/5scy//pjeY1i5x/ZSGGMSi0QhR5MZBeZrjraoXLD
YnjXNzbztvxONxn/Z/qP/wdX1VfYJcXHD/X2/8FVY7j8yf/9FXPzUbwlf75Orl//eY1I+bvhQcmy
bcewTUtY/E+f14jUf9dtaPnzea47pv33K8TSfxdk8KDJcCzHc7i7/OMKcX63bMfVpW06Dr5MU/7f
XCGWJfguf7pIXGFy1VoGwY2ujrbJFvM59KdTuAazMaRSVbvKkv1ysIptNsHxGaaUlEdkGb1qToy2
FwWMRjo66W3uG/d2Ba3Vnvp3lLvcfvu0uQxBt2GkYG7NESc02mygRk7L3IqkgRL+SiYJdmmD4aeI
g/SgW/ukIhd3UM++2aDJsxhc6SJfTvDmQDn4ZBBy911YxMO3DAVXBn4xWk5KbnGd7wo3WFZl921C
e7PuQvc7Wu+Rbqlxy+y8XiA6Ix+YFvbaaPSnxgaUkWQ2u/jsPqTttOlVextF4Uc4GF9TUcGq75uz
hdbX+DFlcbO1nQzpEm3jpLaOqF7QgPU1bJpu03i3mY8hnM3lUphRQTsGDhSjzdeuG08KnaDZe+Mz
5CFmLsm3PCq/Gtrwk/RPlAwgei1iYRkYg63ycPsJzf4RmmSgBcqDqws42uM9umA5W88wSbfpvHUz
AnBKlT6uvMh/IU5ix98R804C9Dsbm3RVe8GF3RhEizBfAoGyMDpl5bEx1DtRNrfZpOIVMBSfuEr/
LLALopFp7zTY6BvRHAxVdUfVUxVObXFL8+wcj7Bzw1nJUztkGwyqWpFDZhxou/uLpkZVQsh0UFkG
2C+dYAJyCRxiZvQQgHvZuc06RZiwyNP527YOOBhnODhtmi4HL+52qZrrjG7aj3Fx0zMUpCe0RJDw
LVI+rkWg4nFjvwrTvlcObRIxtfYyZeihu2F15r9qN1bTBTT9TdBf7oSsGJsWdpJHcleWRif0tWF0
L7RhznU8dy5JoB4pQzaNUYllUoh16pKo7gwV4aeT9mojKovGpIMnqLJTUqsnEcCiZYNNAB4sx6xy
tYNb3k59QKp0n9wkkavOVdVdCmh4BIssvGGw6NZX5TrBIXtbtsPFHRPaSDQWqVEja1EIjPtZ7H7r
6MwurEbdOZ68TXR6fi0wBhXVwaquB4K3qgQ9LI3xFFZMiXefqO6fOVreQ5Ek3YJfSCcQYY/SWluG
GbnRXjGTsJpbDb8wbpyanaB3klXOWEdUj25Vr2oThkUJqbHPhvAwkBEFtq5AWwRakPv3QU71yTNm
AhFi5aqkuQvpmyxDUi85xZKJ/fO3AHofhILmxjPEth+NbOuH8s5pR30V28O7crxgm/bIQy1yglIi
UYsuDhaeLrUVcMBhM4ASXfDjnSQzX0TBgMcLVORd+JNe88HwoRdNoa4WLkkSC+GoaCMCgh6iXGew
EZnHMCV52i3HlWsVGIu7HuNy2Xgb0CH7XkLRk0a+bYQ/bDxt6nd09A6li+J4CI165xLUoupwiR4R
M2YDFSnqR2Lj+oLxyuRO+AkEqZ8eQccKup1pAtuQCNtEa3De93cavZR9gfdrmSEgQ/NTIw1lFo4I
fTVoIZ6FKoQRRUTnJk3qPaQm0gyR4iCwVLcFYw6AC36Gzx7kleEDAXVAasI/7rROLuq+eNZQzbdc
tHbrseK0JpFbVX0mblH/MKLwWPXNN4OTcx81exVQS/h+au9Lo4YyxPUR8TeMM9J7h8bKVppVLfTY
TDe9GfDrVZTMoRFCUXXcJS18ZG7pN0eF4aYcogcbGduC5b1b9gaMv3rceGy/IZvFJyOCZt2Y37h6
nmNdTpd+6NfG2D12vnOUiLme6aE8ZUm9bLJopwbTXiXIy44tmoqwnA6Y6eDwpjK41Yfq2bEHYiuH
9hw4MdO+fjy5BFChYPfKwF836dmLySUDZIeY2Kuclei8tQgkjgpkVwuN337PuBeUWRixmQ8A/OXP
ZUpKnxdWJqPHpt30Qas/CSN65ezDIlfdVJmjX2oIj3ntsyijsn709XJplyUZQ0rUYCAi7A5jz22D
lRLmWPFcKHeF9gVxoN3JZTZCNmLBssM+2TJkJ91ovu1ogqziCUoEAK7odkB+glr1rR2xsARxi0AP
l3rZELMj/bOiciazi/67shFudMR896qeFpyApx7s/7LTtG1hmY9jH8Fv9YjrkfYq5l7Hydgum5SO
pJcw9zcK2kAh1HKXsg6krdVuHQCOZLcR4p2m2t6fqvyYuCCWw2rG3yFdyRrbYCucPNc5KfSdXS2L
rr0j1FjbynJhkf+6Fy5JSJZeLPjJLjVkyShruRmI+0FnDNN50+NwDX3C+xLlpxbNchzE5C4fzLC1
L16R5KvaKaNVkDHTn59toPci5YXzWyVexAg0QsB7hwLrNZoaxofxK50mLr5U2zkllraxcTfYVeRJ
7TvE1ASBhES++AVJk4OGMpnwYh0pwrkaWQ8sNdW7KqVRNUI7ymuBmro2bwUNAZBqbbQdzYngeBmy
fI2ccpi6YusmrvEvpfa4Z+QG6DsSAB24AbEpprvb0mFziHAzPAcsZCz3BnngiyZH+IVAhE1+ZxeL
UI9u8NJiJIlT8AiiLha9w6Q4rLdEZxXLNqQp6qFwXk+YUUgiRBQ2RzLbVa5vba94ciaWaLL0elIH
fJesONp2ORN9Kyqf+kCV61Avo20xgklwirzD+UOn0/QwuY3OAZunvup8uKgs0FiPPoIQJFNSMR1s
yH3Z6WWI5LzcjqzJC26z9mZEW7ioPI+bH3lVuwQFiR0xtp8cBD0NWND5/Fy6jfajqLFm1XW1FHH1
rPCNndBfWkl4n9mHSgCdt9Hj6QQ/hArUStgTnh1VnJiG3p/14B7nFZbCpAR/Rsr1YpLFd4P+0gLf
rTxhR5arOFEaYDAg0zFXgdWUHyPiri2O7bIbLGQQCssmmcAqsLyzgWAo7ZscrucgAElS6MguXpCK
4AJGg8vaGe0abmcMlICXS+5u1XNr9DUgruGSBPjjEmwkGwBAwZIW36L0TAk7JcJOjodShdrOhFC/
NQs7WycMHBeCduSaCCpk+C9+YLo49HDsC7P4zkBpFQyePBaJSdRwbFALK75pRJJdnLybZhStxwY/
CUKmkUgOY2xgYoID9wxKoa6ClVlrIFGB4u001mWbVTbRWXizpnlmIdsV0BJvbLzL66kwCOsknwmh
QbpIZ2Wnk+WgtLQnF5X5qi8NTo7EJaNGoi4Kqn1Nj3zRgsOAs9auiUTgDwxsbinpwi1JBXD2WSbJ
wbXNZuHMbfnY0NfCrO+NDoD44JRvhmIigJm8YZgFLl2toizEq2wxJAsCSsoGY23cH9g3HDHb9Bsc
kx+NglmTIqBeNB7+AS2O8Q9Uxm0YJ/6xM2Sxl9G4QwUDUa7aAIpn56mcjyYiwa13jsDJ5rTqFqNF
YV78yCQKyiFF1nRqHxXgIgXp7EKT8CpjiVXkMahgq8P4Xhmy34Rmuc4SvUCPJ1+SxsK65Du4tF3v
naAsxH9VjMfMjBx6XA49Z6aDet+ki6Qa1dp2SSVAJmoc/fknzEKkv1UR3oaoiLvag94J3v00eXPZ
k6kQVgRlJVmCaWIBtwmAX8VA2xetAY4pH0mh1PK8YjFoEfvhVpMIPtYdqxCp0NYlwrO21wjS7jMk
GdyZMCQhqqCPNeM+IpqeAGB06a8y/LMLU2g9ajt9p5tA34Mw+26gVOjS+meXF6/wqCJidBeplYg9
do+XpCNfxvRaKlO/AZg17kxCMB/KnpzEOFU4ryMvvdX5DR+iHuhH8uJ2lK/8enTqo2SbGdML+efV
XsuMNzVTAaIGJU+sTcc4JBQp3I06Wa/J7CECdRlsI33Rhph2dcCPJDFWGxp9qIEH86MHKJeHmH6w
CnUstUAQlEFDVLRArgezXpbYh13xRvlkb6K86VeV4zMZBZ0ETXlcxKSHVQNwHA00mmbLZZ6hHtHw
Y5FoTCowfy4MIH6MLoRfDpnxT8TgF5hgCZZ+DUL3sCPK6R5n0c98yoz11Cs4piOlWlhcsJHfDWOx
GpTvLLuRIgHzHZ5zyq62c+/swnoP+upRGuXZhfG2D4JZgu24j6bVTbd9Ed13SfhNTlbyVaTas6s0
73GWR8yKVMd32JWyrkZVeMiIU7/1JP0VFdRoEO1y0xGBrTvuznP79ZSKBzyr9a6PkAyANGf6Ah1k
WcsUpbC7M6VORzl1nG1OPN+STmuxkkVS3SR1BIKlp7gcqg/PQhoXlfEB7Rd0lGjClc/WQrKTbFW5
EkA1OMu8PQgTY2/44tjqmX7oiO8LrDnE9S73uFUq7AdntP4BkrUcN2p46DyM2p0qnyfPyxfSzX8W
Re8vPbgp2WgzzfEZXQYjENJ5hryQrdrTy/D2+CynicC6oKZolpKAa1pZI+NvSnLl6ftajBtC7kiy
QShHwgzFlT8b9MsqvxuGbGsRwr5sx8TZkZ/H4LGOjU3o/hCBRo4cu+aFgmd7MM1cX/udx3s9VTC8
lUVjIv5Cd7tNSuI4bWipC1Q+XyXCwVhjT8e2eRnVnEvMTOKv2FvA/+jSoaaP9GU9mwyKBvWmrG13
9hr+HOKEaLyW0aZFZdZGhMp3nk3wuxerY+Q3GycVaqeyyFwA7UXo4VVsEaECMhEnuyEk0JHRSEfK
dzcBz87Kpe5r9TorstfYJQ84HHy5GsnqYk4wOptRPllDgH6If9bmMripnZ7aO9TFeuzEJnwuw6n8
wSKb0EJ4TQb2im7/Q9MRETILTFnKs1mo1pJX3cVzNamOZT9Oi3QGD0wAOFDjoMeoJhSaozWtgyT3
lq5dkBjgkBpjozCJdHth44gfi966kH7dHGXIF+lyHYu+WRtxzIYaGpBnOul2vsvjqHFPMs/iE6TV
Y2Tinu9hWG2YGNvnQEBCtFSy4975FmPS2pfRa9MX2sbvARKTaCr04nVCBcTOUuxj182f0TkHTYOE
z0ermYweSr1wZejJ17JQT8D6GGhO2st0ZHRxcqaDqPOnLirk0k2rF9+mrHb6t9QumxPqy4aaU0Zw
4OgdUaxTalrTyq9fwxSMh4M0fenTdt/YcfhEUYPtq8cok+Oa47bo5cioeuCktQGXyR/x3gsuZLAJ
zE6NbjoMtUZoZsCcjvxvTE7hCovf10r13T5TJQj8fi0NtUfbHsxZ52hzm6Cm4q2WpVP4t2ZTLiYX
B76UZ4Xmes+w28EaGGf7ASMPoRdiPwEWXUZRdJNDhEDuarCNlgmQEbIumZozR5vQ8Kca+ZLoUM9W
EXzUVvSMJ1SuVIJZExQKm2YStHS3ix+AvXNy4xBbZEqztmQtvCKpX5aAT1bYw5O935Lt7KvbgRDH
+9LL32vWG3+uLtK63AVG8k0OCGLlYJDwpSiLTVG1Kx803xEMwCtXeU74xPTVAli/Cs2BGCAHoKxG
yAqZZtT1ZlycQBobm9iytwoYxB5HaLGo225gLZyeMiHbZQCDxulq59KQFbqggkiXfS7hM8Rkm+ng
dvijjuuilOYiG7+PBCZdQs8Ac5edauFLJAiEBuUBep/4PQ0T85T5w51ne0cndrY9eqU16Vlcjjvb
ICrVao2Pqa+6RRV3ACD7tKMxAbkmT4OVdCZtoyb3mBVi38UAiho2jQ3akGXdRtUyEt3OT13mv0GR
QNXoJGxwSZaHNu2GUZI8kkT8laP+kInMhqYwyLWtm6tOcOXqoQ4Cvz30DtxO1GFs8uPmbDprE4bg
ltnj/+TuTJYkZdIs+yr9AqQACihsbTZz83mODRKTM4OiKOPT18ErRTKrpatEetGb3nh4xP9HuLsZ
KN9w77l3cqju/WjhxYXSRI69JzediIZL1EWUThNbAi60ZqsNTgEH13mdRtdhqIBqFTggluwRdB2B
9J4VnP7OA6IlL6633ojyjYpyOcV5ZLaeNSELGXxEjPgkYtG8eBKFe7lU5V1LHu3UjTcqCKBUjEgh
0UW2O+qbxKNUnsN7q4Wq8+29VGP7GJh79I3c+9Xv2jLuQ99N5yJgMDimHsdW9VhjPKSzCn5WYWpQ
jqwCoAjxwSBpYavMSW6W6pG9z3xsVrQSMzq6G5eGPV8rB39CD1w30THyqAMzfIEi9xnAod9GiZ5W
WzDQMKwyjOiSDFrnaVQLGKipfwMB4V2REjzng1T7mRn8Fqulv/fbZNy2+hVtOWNKHqYrqmuweGyo
TrSn6ZcRujq0NlgO3fZI9IsOpGj6CbpUnhyHXO7AGUGUwEBhJJrdR7SFfdk8EI9ycooqOcfE1l5I
jy6r+xDQgCzy9NknFtuqyq3qguY8lPa7100oArz7UBUuo8Bz4wKS8xK0gTmPHsP9sms7QYi2+7Md
pfVQLvI046+DumHnaIrltIEShrtVTWsILdSrQY1kctGbXjhJHhJM+9gIKqK1wYLTBNjqZsCXinzK
3vfM6XuhAYWj196ahdwhbYfzCaHl0VJIz4UHRYopHXZGINxD6zxD65rgh3MjjmXKjTRVt3qkiEM4
LZ/Yjw+UhH8Fea03vgg+xOz5pyiIHnoC9jbpM0kf4e8oZPdGzti5C1GYuOMjaUDVqUIYv1HNohnN
Jz/itjNbM5BWOsBiyOKRAUc/0bjGiNQtV6BZMXVwlLl4KmR3LL1luhYDPAbbOSLAsg8S4oDN7u2c
j11HwlH7JYr+JcZ7sAtN1LJJqBhlcyRW2gOgGh1MEw8bNdvDVnTOblAXO22h7f3iJx+PoVJ4JWMQ
VHU4U+UN5T7zp3dG7RuuQMbWWD63TlaOh9Ij1DlcAx64vBBQLh/wJg9uNpsdrWG9lQNDOiiC6pS6
PzVjsVPVs9hgnviWcppdVBqohxoqfGu18mAzLkrm5iGqckR/HVvzScQR1sEEuDda7r0imXg/DsQd
N4LU7CZdQI734YQSoToUiWmuQ2ldO2iF9Al+fpLac3bYGx+LJTYMsTr8AsIa743tDER5u/f93L8o
Eehj7QGeDGp6zqA7BQP54152hhR3lTBrN6JH3mti/wYTZ8mZV/0yCaXHkqzbmthv2QlEx6Qmem8Q
PL0ax0puIvTQle4EXW75Orn4ODyou55OHvy6Ly6sHT7cKrvyVLFOZUE3hAPtb4Ye+jh2JkL7+qXr
SBGSiVFWRy04qX44L3XgEGfOBwSQ2KZr57WaUAw1w+If/HjMmWq2at95Vnp2BaaO2vPIMf5sptQ/
JyAdkbZQ5ski2kQziPDUtBdDsqSS9o9cMFfRH2m0BKcRAwID5nqvVWJ2jYWSJp7cPbXzYUHpfsn8
YWAk3sPqsGS/S6ikNVOc+7wqFeHzZE1A2pIFK68ydnem08TeFNGXg4J/qedxa4vw51S0CshN98dX
JHZMkY7OPaVfYKfmTqRYMeGfbvBC/RhCBPtlJFr6IpR/SV/lB1ORXQvlMdzZbddeInsR29iObpol
OZUIoXcIzJ8nnT6qKL9EfTicSbuwn7WMP5psRsmi2zuOKUhdVnon0/63O9hPHfCle0T7r3bk/OJ9
/RsWU3cWfuZxfZtPX+SEiMdyDcX++T26TVOmHMhJ8Dc5DrdrHaqNyQ0G5qyuQbmNX1ih3lhE2ifF
VMvL4obFFbREL/mVp8zhV4lIzwCUdaCeMXxUabdVkRfsQkamiFG7p1zwXnERgsF1I8RFVtqf4HM/
VAlBEEiu9L7NAE8aTYRTOsmnuGOEWUnB7s1aYy91vYvw7V1EcQUVmZ+CQOPOJNe6Sp/tkqQC6pGT
CtKjU4Dys+L82bbokGq2pDDAgSgTdcDIA8yPNfS/Cbaa9xbxPMw0/eo25ZkyL25zhHItt5BVHPRm
5C2XCDrpz9VddkRX85D28lZbBjX+uHHCydAVoB5qztI4AORGFx6dCouDY+0z27rn6iZpUfoETWWm
3/K6nFwUO8fKqdP9As3gsCz2c7dux9gENAYPRJ8kt04ZZMRBMfpZbHiOYvF/Ig4fcobDvXnIUSEE
PATuXGnVSPxSijAHSR2M4UPtO18NA7EpKLPN0trWqRXTXR0DJ6xya2FwRTs7w9jAG3ZfLCT5LQTS
T+418hRLRpcBejgzr8PHtle1PzxFTfUDi+ceRTg8gHxZmJIAQMWJ+VJ0o8caBiSyXvR2KsL31JRM
BE0YXZ2i/+W1zLZCkhcOWL/sU+LXYht27p9yTbmwNdXKqgCLFsKJxm5hrZFm9r6d7SfsqxQP49qF
LfW+VdibYUOHvr3sGYLRcUb6CVSQtY97sjx84H6bFRa7oZvK7k3QvVW+3pO09iy5ynfKA7JU6+c0
MuZUTv1TTCBVzj3WzvNX6kOFCKLc3xQORTBDD3SUfXw3lvFWT+4Ttlke02N7yJwaskI73VRz++Bo
59hy3UzOV7dLHfOIlP8HssCnRnHFmFSelM0yIU96GsxebhHWM/pYui+3YuBkZHaOnU7Dh0igelFD
NZW+a+Exs0wjshr3wbWJ6mCDovCpAOA2RlvLrTGmZ0iig+VmaNPHJR++PMv6M5b1iw3W8zCU6tHK
25dm3YoHfot70/Jvq/JVK7Ews5Zf7ZhebaI3T0S2LqGNwWriSW6Ht6jTMZX2nxYNzobx67seEPGj
RCa00l5YqhVu+QmsqNxG1fDDGeWNaIA6IOa+otI8a7XuwBpn2Jl5naMCnnXb30rR88W45G7qYIY/
z05q9q596RAckvGscAkvVSzgDfJMQ+NmhXeU3rcyY1EO9B0zg3ciods6NCEpQrIg0cL53Q4MCKY4
djdDYq4GxHoYVW+ij55NCugAA927rg03Kf8guFEzk7aCpi3buGPabfoJJuxS/Q7LdpMMrU9gOKsW
1qKHvB+OpMT/iOvqD+k8AOnNmeesy1xWMLfH5rGJOt4ahYJ9I63ul0MiypaLB7SrKMp9mWicK2Y5
gdzK0ZdCRbIDfbKRwWPOfDdVuYr5/zbCG3aeBhlBnYrB0a1YBI8hvvr3qp6RRqTIS2e6BJaxuLUg
2lY6oQZCPHmYuj+zc0fsXc90UTyUbk/4ZgmVvCnyh8xanjpwD+CWn4Qb17tGpvfMO18Y/By8KO+P
5JaJVZrdYdt2yuSwJO5bGUoi6MQLbw71SDP/EVy2e1sm13Q091Venq0IVx6ru/3yZcI53am4PVLn
70QoyKyTCAE8EDkGfnSKdz228Z4nbr0dXa7wmiAsMf6xSVFxspq54ZsxybvVMwhiQOWwCVxQQ9S4
bdRyGxTxTdPZFE8FnpiRYQ2IL8K0uFKgKgxHWUuk4hr39UQspQ2SXkZZeiTWHNyoX1K6z5hJG/WK
Vf0nlvrbXAvMsm44nACqk9QHtucnYPLfvYibxzB+XFK3utpz988PlY8RMndLIvEm70wKxK9w9D6d
uPIOqiwY1rtdyfGOIqIrLgPsEy7zwjoThmof4x7+L086aAQuxThLsOuQm+BqfPTTlrG3oizsQ9LN
nLSWoK0COGzDJEYfWMxbhO/vWdWekzh8Ckdy4SJDXoJcYyxUNA2HEH76fmlAlBijWUXl0Qdz1moD
ZQ+meLHHzAvD1Xa4x2fzzpa9Q2wyHxlzuAzurRbJgHUgnImOkjjHi8Y17IX52Ywti3QRgtitS978
gmVU2ra7VjonbXrcR/JTDfrGbSEXpf6KlKhvq459di5BWUxhd1owFnHrap6m9sZupL/T/hAdCkP7
j4Hzr+s7H33E/dPQB7Ff4w5MeLDtLZXILakd24718E1tL08xGl844z86Irk3i1sG19ayMrgEEZhJ
pYkfRU23zMudHU/IfZluNAJjSTs2ezMX915WF0cBqQKNcnMYavQ6a8AznIwhC77mrLuNU7jr2jwI
vhE5hu/ELT4K9Ku7wCn+uH3/N9DRDSU3d3uAQEm/Mz27ZsphLe3+7svpWXAI40nUG9Ipu72d4v3V
Ld0t6HQW6fadUIyNmhqnEQ34XMz3SYYDJ79NDfKOxJZ7N4b+Oolqx7T8T8pxDoAWeJkXs1hsWIL1
2UgKOvIznmLmgTPrRpfmiCz9RRkbxx57Zle4ZMmr4AaQ6HvTmI9QvkY+8YE20p9cfTnObVSSIwNE
ezX8bfMqfMRVSCqfcQ4OROiwB4JnIfna3CDxRs4IK98zjiFoy9l3pSTXM6WFaA811dPAA8oEDvgK
lE7BLx30CcLpGCBKYB/t2HzA8qKTjj/KvjvDub+xqvBvYAPOdfpPL2Jb5roRzAAuUx4v0zJh3q3s
l9Sr39arqR7DgcsoQwNv8fyfvZcpUzTx4S2MM+yfmcUZ3ZbhdqyS+1H2r2ATFauW5WCz/ttwENB+
o3LgdSFzkvXiEX7t0VjE7npdnu7jrFgDG6aZplCWW+l49z5ks0oX1xhJWcDeTrtJeVTRavuqP3v/
5K8pKA3bUIwZAT8rK2C3hGMvMd3AFat2KemgDMtuQTRCL+T1ybPihbXxT+NVdLn18MCmYGdH9iGq
DIbeYRO06Q30KbQpMFvTrPgbTOooezJ+2oFNBiAyQryStBTgJRi3Ir9DHdOz2GkgnM43nk9hXUuw
FPGCe8vCzmJFG0JnnHoG/RGVpzG55qK82r71xOv+5C/tjRM297WSh9Rz9yGOSOLBPvxS3Y6NylkF
hpce4GahY8I/nAZBFFF4eI3Zq637zqXkR+wdkuZL72asy2tKACSKIBD5HY300CJeGwHOoiyBc4oK
wmJEuYUo+FKh/t3SLW0aS+E3dzW58BbPttju5H04FekBBx2jUx6UNj2QLN03wpUhnUVkCi2OYVmL
VIgQQwamU7tbPKI67LYXZ+MjwxrXsiDF0pNSbespf7ULBrXtuslNiV6C+Vv/7Xvvc85QWvUdHOho
qV+FGkoSjaW8ZOlyqLp03cUtt5QIzwn/z6nM0TC8xLrIyb1kk1f1HJNiYeHGF7ziaqbtyvtbE9aP
UDM2VkrVmKou3OMsuEP3W5zW5087synzxoU0rzwcHtsOi2wZDg+taJ9wO5uPDKQ9chhnPumxgGuv
gNCwi4B6Jd5Rx833ddE8JJFtnVXf0Sc6qj0j6jwxATbXQto/Ex1wCGvwVkLC1PfbfLmLxi6+5AH+
z6W37VfHnX+Gheqegrr4o6ja9sl6RM518Ztt8zN4CwaCk3OHAYZdtCCMD6vZuRq/rKrqj5VHZ4Z9
tNhIGLnOzBtQDSy0fKt9LYJNGHNH1dJFyEc3KdAJbdoyRobtYABwxNnNchtD78AbNFlEIIzLLoSz
iHWpBNivYfONc3eMVfhmgWZjfHpB413f+XWrdxHV+ZC0+llpbgst+y89ts8VeQusrpyc4BbsNnAi
Sg7M8tShw9o6tT5LJ62PVteG24qZmCL5rYWGuF9smA9pODsnVHT48WALR2m9IQCs4cLE9qwkqdZm
dD4g5usDiKKXUFvMfivyJ2RU/U5AGORO3Dwp9liKy/HRnZ+CaiKMzinj+67BRg8knoI5cl3CGTmh
POGIq120DxMaAVY02W0ARyBESroHALTrU+Vx46DGYKDzOFgBGg1ixveDUsihWhYLIHkQbnEOV3Vd
bwGRYVGSjr7XWUMCZa4uuf0ABYowA6dy9xOLjwa/f2vt6gJtUdq8UJgkt9kwsX7giQKXfYXSDz1j
mPBlIh7ATWreUCI/AhxO6KMgnK8xjwrfYo/nslfLlpx5b0edykrLPyhR3bbz8B7o5UYYe4NMp9g5
8MJ43hG4VQDD8onMxCff8uzoOfvC+bmU4hPJAP27FaBZIF1qp6S1j6Kv2EneqlTZWzxRHtsz/eEK
nInJbN+GHVMHY8kLb/q7Ji8TkRA8l6G7D8ts2PXDcurVLmpqjk92pkfRXlNfCKjeXyx0zoUZeOBx
ruett2Kb/HPmQijRDkK64hdBb/HGFuhM28lHtIXJukr0DehotQ2qOKG/Ifdjyf3+IvtuW+FJAZoD
A1UMKJ1ibWCxPtQenmDfnd5hHEAzbtbvN3ejo7PqNCbXoK7jBD5If/hN5BSrXRgPriFkCkc+MK2A
FqOClLLHaEulW5yKKJOnvCngRJcN+G7lpjBN/k6RMMcg5XnTh+RFIQCMqmnjxyQmSsxaRJEX1R0/
x7JhaUsDi3IDhaIhB30AQ+ADAkfWxUnsk+apg0fLsZCrJLE+9iHZCF403rmueeSmh7AXpi9BxIyt
9SEHViyCyjvF4m7DOoYfKYguNboG6psA9cEyPKue/XTej797/TtkI1qOkvX/8Gr3y9+49k62ZiAw
WMnfvBnZK9N6DVCWELO4uyrq5IbaaLppgk3xt6+H4JiRHujkNPQuoVVRUty3xRJthL+3yEoTriTv
KiEknNP6dpLhZSDWLkl/RmHOwsFyPeRKI1OUfGEFS1WGjsn1sF6SQBzEzeXb7b60Q3KaA/+B0tWj
nOi3xC++6gzOngX61unBMLh5L3Y6J5TMSoPwucp5tgOmZA7Q0ofbVje8tq09XVUNRRK86NWDTfE8
aCg4xfzbVAB12gExjp6mQwdbbG9XIRW9NZ8jTVLuiPuvcLs/pTO8SIn1mW04/Fqfry6h2TYwTLZr
7o3APLlZ0IPtNXbfksuudNbWrzL7tiMNXRcBC5+GrkJ5RF7kcb8f7WjYsivMDxMG1w2PgYDWgEMy
BqaHZv5xQIFJmOGMestTh2GC+yQb0qW6cY/T7RjaFL/UAhsvj2byosdPCvWT4UtLho1HRpnk5qQl
9OdQIs6CWnTbofvhuRwq5MTtQPWtE8SOrrlnbLOGO/jRpvNZU/jzpZgXVE+suOfZC84jyv5NVzMB
H4tz319mYT5Yd8idrmaKsLRGBymy84ygqRhcxNpF5G+ykVYeiswLWKHsYmZI8J1NJG5eEKEms1fm
gAcbXSQLZ/XQ0DOWqXtH2tO4N5p7xnIQNRhwnJtV11ExFDoQY3mwcSptRFJ527pgutQF5trG8X2R
5eVuCN8GC8eB6JpumwDnhL6aX9H6y4jpB2QBENyixD8+52e/6I5BJ9W1qf4wDYi3omjXGEvriC6h
v0AGuI3LOYZQ3LMz8LcmuhVVjz+T4TPiqQcv7R8slDQnl0kWjq4FQRmBr6bx/Gs/8siuSodggKG8
5l5mASfQcGSwXe3LdLiUKEswIFTjnWie5graXwJM87Yf/e5mmimQZ1WN79ivHZKthN5PEaSsPso3
k1Rfg+aty2r/dcnbfEuyNaBgOIrpAFt8CljhpBSQzRAjTnqGMYbPI5aMV/GlduuKVcJRI5KP5e38
qpBbdzkdqp2dpD11hIU4DyI316gzrEViUuARLK2Eo1KrR3Kjn7NVH2si/8OBVZgxCWyK/oetVt4n
ivREN8jpR/naExaxeBaD2RA7hxg/GIlAFXZj68mvxLNuYwZ6rUFzqGBh9sEujng0RL5g7aVhwbTI
7g0iX1ZG60473XU6Qizl7GAtf+aquXYClyUgiXw/6I8ITQVCWeehi1JQFBNiATL6qNAVNVEpqEln
q+NkzVljpytTBPLL68C8HmEHyKCofCjjsr2p9I3J6nk/qwnkADUiOb721iI6duNTIi9s7bexciXl
FM4YkC49/AArQFBesYXeMiF6clz3tRynV55B3ZHZ69AUxaWgPWs8CrzhduqQbOUVGjrk2MNpmH6Y
Klq2IFbOQW9QRfj9n7hxEZCm+rHL4n054f9fTcdugyOCUe5nnv2YFK1PjuGcNta/K4mPdHUMkCtN
j3ERZEybkzUoeKC54hgfmdVcCPEKzqFPta9f2fqdhsHlfmLdaDW/nELsNSK2vUcm5PZnH57CujaX
seLpMeIjtqWpqNjaHl/qmD9lQ8lELLS5+cZwr3V6rQR4Wx944M7vQaOUE+WCO1TnxR6upASWMHVA
lI5yZKoYoHsl3Tk89mkLqFYx703IQGP/X9/YFbbVdWnDl2XuDaPynjKYe9WABrckYo0qOFpwMU+r
5QjZNJO8kY44cxexaYLuznJ9HszznzZialS304k9IKof7DvbyHP/Cuet7QaSNfs+v4uGZzQtCtly
w8kqXPazarrxU0zbJQoiiwFgRtG1SRr/XXTxD2kFf4yt0n1YC7EbCISACfEDFrbaWaO9MPDXZD2k
jMpxs9TeuvgkE5sTTF+iMhZXkb4xITLJ8NL18mn2TXpbRf5DiKygjmoH5Rs772B8aG0W6vVYVzu8
Wc+iniU9m3jTA7A3eOX7Ruvi6Iua90ZM4Y1XlcBliIggUezHRE+PLp7YCsYxqOBJe5itG/JuH5JE
IvnJjXVAupcdm8ZyUBlkknF2fr9us05dyKvU2FiqC3u8aNEhQ69uWGkcC49qQcXNsw6zEq08gTve
uWcWswvz5FNaFhyPUb82GpS1ykm6D+x9ncp1s+iKnWfx0lZD8+k6Kt4tGUJ8lxXaxuuvQTtye/IC
DIX9RLX+3jg0gRkdmGPD707hbKc9cqc5dmj9k+nkeQyDicemZJV3dQs2fhynT7RIdAYFY806uSV9
Fp08TWDaj4xZAFqlJf4XmREqGxlU+AnjOJ6ZM6F2PeEikiiiB+b9THD9YudmxVlN7H01GprXrp++
dDvUxzYMdj4GmkD54alFT8CkQqVcU2F7yNuJw7415an0GGSLBhGPE94xHBcPCu+aMoJkKl33B1ch
SVUSCVjBHsUzII10kK94dDISQ/tnCz7sTMa9QOp2SVpECtpJoy2VzF+0K19dkjfbCk7loQX8dPRG
T51q5hS/2CUmTzqnOeHATWvW9RGn7VEWJEblaE4mWWUvqiV2pfF5L5L2OcTucgwGc7FeVFA15MPV
+c6yIOghhiVXnEtvzD77srqT66yKX1E6KRQ80Odgyp/6loewmjqyvOvlHlllfqA40k89Enk8Lsld
eqR0o3iF4aTw8jMa+wwj5vEsOm0qP+ciNeh4fO289SQVBmNt70fWNXb54pSOt8fo1O1LTf5uia2Z
zTl5MQFY28O6vd+FAgKPEgJUk4mz3cwCfIbY/xDa2Q3BTWhZYvLYLBcNZAmokCKVHktBVurC8DMB
jHKpJ2QywUerlMXLT1oOaB2bOJczmJ8K5Nwidml9VVgBrmjedmGbOGe3Zvkr7ZgLcymWnYsDgkyQ
mcn9nD6lrr62Nu5DzzcX03bb0bEp+Rdbb7to2Qdx3l/TxHFO5WheIO9P2yqvxQb55WeIpXLvJAEu
fpGHN74wLzGzpJMYCqABVLYLDssTJBSquKgYt2rV6Q1EDrCBuFQGCw6LJH8b6OxGlBEpEV3GXr34
lfnkJ5UyufGgchLK/d4HYP7xlWAxS8hLY39WV/7VAeFxRCfLOH/Ed0e+7bRE8w6tq+GpW6JkzJPs
Fi5LjKiJrsnzIB9Z8d+0cNXu/4Et+f8ns3+Acfi/dy3v2/6naXT2s/xfR2qpvz//3cG8/tV/mvyd
fwgBNMDGo4yLOVz9+v9pYPb/ETihi0DSdz1P+naEtZnB5urkF/+Q/KmPFdG1QwdDAB70f5r8Lecf
nrQFnFrh01VLPND/Nx5mJwz+q4VZ8I/YkY+FGTc04j2X7+/fLcwtuQyRbDDPeaBUOwd+lETKSxTR
U0cA4HWo1RaoU9iw/x2GFVKPeNRRn4SfXQbbEANhy9OQpPkxjtRFNmRWDSkJa/oBsShZajbdI8AR
pBoRxhpYF8Ri9G127PADsSA9Q1DOrwTnRXsfK2uvPWBidfmV4gdBWUxJTLars596pn12WB2cMPef
XNB5ghQDC6BFSWrrIRyx48qqxmPl2TtQLSOcLOcIqKw4lvFExxYwHhWxeJoQdm4yV0yH2kH4riuk
zxrceriRDpKz1EI3UU4ocnhKYoDEfKZEfSTEa5+sPHVUDvV+xi58dLt075Qr4wmJ4dGtoteFGQjh
ickl8atlAwB9aQjmdUXLmi6Fy1j9tUYmTxH1xTAFYPw5X3neurxe/bsFuZvdAyK1phIIHTTqqB5C
DNkKBPtWc78cS6cBGSbflDekR1ZizXkuSfUWzlzvra7C9RY49XXyzKsc+3c3wFgh+Tt4BsmeRGh+
8lWZnDxp3Y7EChp0eDelHbAKWl6+/zUmBkFfzsfYh5OsF9+n3nahSzHDwa2Hgj5H4LphrvVmeqXe
sQ3x3rgQ0yoy1dTTd3SUdmgaRPGFOPjOi1rzGqzFVx4AJfx+nawg/oVcZDy4DEGCKllOpI8hb/Se
dOGmHx7RrUXkHaLeAkRfXss4FHesuB+Y6Iubwe0o8YucVJiBzKZqeVnBuu7So6JKnyGmhWRg7nWU
hifd+z+KEE3S2GKz7HPkRq0LVhfOEns13yMLGs/7LlKjz+a8o4spvWtIfAqbgQJUdDAsBw7+YUuH
vOqc6n3FcmvtBh6sWSF/oZrmFib4yEGOTCeDZQcMXhS+uVq7D/92rvyfABn/lUQhhc07hyxYBuuv
OOf+NyTHEnDV9eT1fX+7mdTpEa76W0bH9Nh1fFmrYILTKntHUW1eRdu6W4jX2fF//jb8lXPy77QD
vg/pwDyQfDOuI4P1kPv3oyKc0G86sqDNYmLuN7/CQuascknDjXNiBWlmTZ+VmMsEu+DUZTCLDmEa
onqbSmurpuljKCQx96X9e16yXzlPMwjnLSE/YbfVMntKYTWWDRaPxr2grbmH5boPqrvWnZqLpYLm
Eq0fjJ1gipoqMovAik6p9zcJenVArUNb5cWAL+UbetEN+QPlpTeTuy09hU46afRFO6O+mPVDaXUE
S8XF30KykRo10tAS2125+S5ByrbqLt+foUhA4NhRbDfzT9sZnlOURoDpiuYiyhCg9PrZv347LjK/
TPfff1obhmyb70+//9dhAUNudeoHVSf/4fvPBFOnmOxUSjqDUrcPLkxfDk0V5ieUp+0Fzp6+fH/2
r9+6whzSOIuOIcIeEmpt/9EOC36TMnRJu2mFbGK4cDCrzmWNUW3U3LgdpooSXOF+gPPb2P2bMCY7
oCFadlW66psRjpsSQlw1hi9Fy5zbJFqdCjWeojxtL97gsQyXSD//9dtyYvPDEkXKmqDoqlaXef3w
/Vnko1GwpvRMlWdfsnrkQxNwFYfh6g8W0P7qxFy+P/vXh8ITe1cRwDkW+d96aNn4hnTI3x+aKHpk
ZsI+UUMnw5OPZXOct1UTfOBuIJZa1f2ll1WEkTUFojsOw0+GhdSqTUlwZGBQgDE6qy8zzcnO65jg
x4zDL3WQI2n1ZlQO40eT2N65KsyCwTLG/Qodmzoa7i+z+O8/9nWxXHSE2oKjF4kNTbyVJZK6U9oM
0YuZNRdSWTcdzy35BvWmdjPvQmDPR4Z/YBPkxRchndfvn0itL4OvyYXDC8SPeUhqC3wUZrBdXHMC
d2V4M8syYLkgnCObCd7NZqgBD9QIhjfj0H/RvauznPVx8uF7dBqbghjA4/pBemfcT5XEV2ye+iLD
hIv7+9NpvaYieN07d7bEJuhmRJ0piOLvzxy2u1xRXprQ7xjetdlyATKQSINinutovd6/P4zEr/zn
Z6XvTLvKI/LQW2+Jf/0H6O9k/IyYOCFux/vE8t4YsfNSLf7Fc8Z4ly/QOhLgGWQB9vkJ4MFy7K22
vgzr+xQlFm/Z9+89fzpG/SgPEYz8IPF8BCIe29wghkXmdjdSBewNmMl0cfb6/TcseJyI29KC8UgJ
yxm9ZeI61tssABHEHhw3nmBRpMhU2CEm3oSLfh+jhGAq9CDpWzU+B2X06taGhDzzhGHxJ6EgP5aQ
YRKD7JeQLWzs+5xE2D8PmF6GnV13eMXnkg7MFru5ZnaQ2hwokxrBZPyEKI1/LGPgn5tfqRe3e7dA
7tQuNNEF5QAa78nAqegYTKoanTfVgJPhGPbzyiE5APbwaPgzoPeg03nahQDJQkawSTgR+2c9xy6+
jAZvYWJ3aAIkF6zHIMwP+Ept3m1EvbzGDHciufxm+0DaHIF2GFQeIoiwO1mxdYN3v5V9jS6pivdE
g5/HwQLDzEyeAzUMyv5pzsOKES8nOzIbD+WV9YnkqzhSQi1ChTt/IoxuTiYqo6AnvBEdCRnSPCip
dDDayUcYCAWn0Izg+pJizViczruThvhHOcPgiJDqfdcjuEjU0YKyuLWHHm9RUJkD0GoHiz89KBmM
i4bclwRbtw31VYT50WASvElRBDCf8ggR1Vcqvzl1bt1l9hDxW+7uOy1V/3A7xrWLdFkWazvY+NJS
nwzztxNUcF40uOweRQ3Pmd+jy2gCPrlFRK1H1O9ydv0yO06L9Wp19XBgRP7n+9vlRyNzl+FEUaef
YZZHfCeg3RG7nss0ea0pEPbzgvSxjWq2RpFcfRM1HrLE5OfEALJS4aGt0X6a3lp20ik5wLyODR6O
911llfwdBnAWNZiV6QppVv5JKp+8pZv80VqoJdqUTf/Q+PVOVEPwgaMO86TI6vSu6xWPujQMmBYV
xQY2/3+Qd15LbiPptn6V8wKYgEuYW5IgQVfeSHWDKEkleI9EJvD056Nm4uyenh07Yl+fm4pWtQyL
BJC/Wetb/DjtrA+jqU+MMkqycsJnO4c6YJFazrKqrna49skCc74MyN5MzkfmL1NdkChn5O/eNzx5
h3pI2rObUGhO7M23c9P4W+ww+aG3PL0rBvv857368y2zEjpivPfbzT495nlPSzr5MbjDConJuSup
X3WwTevWORdpJnfK6OVpqLJHCBJxFar2IBRTNaS3fhxqq41mzn6L65NtxDtCX2RW78IXU5zK916P
PoBi8yfukKJkUWO0jjjj3myi8ZyGGI0TKbdOE2Ynfftm4Nb2iTFnlKwddkExcN0Fw8ufuo+xMgQy
07aPPcL1jTcE7wEv55oNHxbcw0wjaQkhvZRp/1O4z7yy7GHKTgD20RHK4cEkU+A+SPvXTjB8zW8b
sA4SsNbes9WBzhj0u48QcJelC02RfM3gB1KmIut0W+e7myVonRdagHH2rqarj3p1r0J3PYncLIR8
w+X0RqYEp3SI/BGNYJJiglSGb+zjPq1nBCym8+IX53YqsJxXXhndDDDBIKbdSi71VrvZD1mY6V5y
qBwVMrwKX/NDbtaHDNDJwSBpDfSP97sV2D8NtugoMsvdyC1EDqeDLe9XyGO5VKW6M6cg4mYdTl7p
f1XjeBn76dSnQ/Q/V6L2vxeigemTkeFaLB1ZOdiB7/8N0VY62l27/tcokACgxRZMgvdufgXAKc7z
/JB3gYwqN7/LExyILd5cs2XrILNPFeid6smdmQxpb/H9A05ygIY4WCMyaoR+YIFstI3aGbQff171
v6iE/6rj/0ZH/Nsv//+CJeIX+cvn+h+gxBc5lPVXAzf7898Yi3/+2D+HJ573Dy9w7VB4gq8ebvf/
Nzyx/3EDv9mh5QQwXEVIT/Sv4Ylr/8MPQX76biAcYQmPq+dfwxNH/MPiuuGKDx3TYxbwv5ud3Pqd
/6KK+o5wGacQrXEjNVpEr91GK3+hv/WKuYOJWg/yiuftqKIGdJU5ypMiM+6TAkNHoq92YxnxEmAi
IPkovVjDrJjtg21Wi7EfnW7Z+0ONK2VmR13D/yHNLPvVk2ge/+XN/W+6SNh2//lqsR4HrueLwISp
9++vtuP2lgiswsgTSXAwsJMiDrcP3mCNu7q3LYYY6feZ/JiNtLN1oxk7X/DfnL1ElFuSQ4Y9hHW9
FaYqY8gQr/1CVWX0dXGxJCiTRTUvBf3ZKwzyeutOeN9ISlnqeG7DhyKkTDHnOr3+zz+U+x8/FAhM
i5bYpC++nbB/+wjKwFwCSRcfKSlZjqtpnqg3qw/qj+pQLM5wKfC8bzPHsfAIUofPpiauFAbAu7bs
AnfXnLCnGm111B1mA5WAWE/Kz8LBK7GmtX3Hkj5htUfcuSplEwc2HS4mQGYSufHu5YM8FWiUFFhk
MgjWrRFO3Z58bVR27UzJaSnXjk2h94tu5zPZv+xPm7ymMNBhbNYezRRzmtwSL8NK/h3sPr3Tnd+d
aYkt/xacbbNbrdz2n9PcfyO3/p+/InF9+/aB//Xy9RgeMlZwhWWDH7Wcv/E3abJmawjtcb/qygXC
hXTYqOGMpL65Gc2SsV7Wpne14vh3/C57TgaUwotfB9/sxvleqXb5AqCFyL8aDhmZL+hDzuMg/Aur
P4koh3cMlB+rm6WOTDgkqWXmW982kAWu1jaJZvRwu9Bp8gNlUQyxypXu20jc887HeHLow3QCYZac
J7vM92JZABXh+TStYASRNb+WUkdOzTCcHy/YtCb2R3PuviOV4t+O20AN7EaQ+qaZQkmadP6xvn1P
yA5N+KROxciMASmObOCU+S0ijkZUCMlS83TbWXnBxJaylAh0e/W2kI6Ui0VHPbbVfQvPqJAVJpHK
zrcB1BQGSL99SMxYNCt7J4S2EeikrOzl7Tqa2IQX4ousLLKXUQdtRIanxsRdh+A57fNz0j+ZHZJv
K785bJz2q3P4i3G1ZEAhVjPy7PnqeQIpa6Y+ehSXuyXgPVxGxz8V9UQtjoptCiDFGUFf7Wez2bYj
o61MUm+R2GAkuxay66Yhg842MeM23MPB6h3Txn9ab9YCl0dw5GCKZnPLgsQu3S5yUbrG7QrhTTa2
ydoUOyiewYvCh+BY1GfJMJ641tmdkzJjtMkDBm6W2HMwbgL2LduwpSV28xZjhHwWdN1H6nkQOASH
FemyqWAQdOaNaQAtabHRxOfptrB4e4Ze0Ag1TjRB0k+BZMxZmUSOh0BfmSOCo6JFo7RYgM/IRXyE
MSKOnQhPgU5PSe/nj3Z5k2Bbi4qDyZjvymzlIb2am1qz5QsNM2cKIp4FHHPk8vSEenG2qcViXvjr
+7iA0eSp/JAv7rlQxMBY9Lb7Jp+fhjal1UT0zhNkuBjNcZzUuKH4wW0gZnXIfEU7gVL4NMKEwchv
62G45AGSQHO1n8bRZ0UdBM0eEyUZSxSAaQhtwEEpLW/ehTU0yKLNsnJr+ws/Yj1bp46g3iiU8iMR
JtdmOpon5WdFXE0YGvyJLEAz/Q7sUseMlIu7FXwtuvZiNzNFPiRao7eAjnU35Tfdb7gUPJeHgvzp
BJFIkJIo1WMfELjGSRTf2M3qoIds2cliaLFBKuxZV6esQLKts7p+RA63t+vChLi1lOCTWiOhoDc0
clbGPQv/42AO8UQNTzFVtXHadCyLjbx07zCZ3xpR/8V3kvducII7JXg+rLOPF3cN0JTXbL2m3MmJ
bebysAxG53ba/lyzVd+N2IqPUgXP0hllnEzOe6ic9Ww3bz1b4h1cI9Iwes/btjeOh606wq85NXYM
Q9CpgT/bj13+gPCBBIJ63Lse0uS5oaGhOzuY4F1qa3xAIfMhJ+/VyHUVDRl7PiAC0KSEK9HqIrhD
2o0W32T+2ZMZVl7ysSkOcq7SQ7qU0PItxF4JW88kc8R+MhZjWxvm3ugEdh40Qts6DKMAwg6T/wrt
RrekYDBXxa0eDnsSksiKTYqB7TAWzdQ4I8VAr0VowGJXSP7aPO5Sy0VRq19bzf6gBzc1+1h5w7X/
yXon23SGy78C9cL1/eW70eSfPkR/eqtsiYO6BS3K6zHdYnqQ0G5O5oBenKe7OvvVbZjFq7BYE2wd
Ax+dGSL478Z4SRorbpKBoEAQNlur9fI7tyl6WON1vnO8xrxrfPZEzMRwhNTdJzNfMlj4DXY+Wm8G
qrc2REY0DtZy7fT0uwQVSivRaI4KoQ5dydbI7BV2jWmqTnwYycZQdXdY3DJCu/3qzYk6Qsnekmsp
Noamo6iZIe1GEuq3xbw0l+z2ZcyQCOelg41FqQvRqObJYw2KpugnI/Tk6rBh8mZHIOJTN4WqlHGB
cGQH3ee11MP6SDglCqsq++GvXopQt1zY9Gf+nvmewz7AyL/loo+cwL2aLP0etOO097YVyA0grHxD
Unv7CPCLVbUo13vNQ/sunXoyPNJyuZiNAKCCfyskGAkBOnwffRmXNLjK0P02AfeNheKvbJv7//py
myEVTe/hM+CTTiyUFqF0fy+h4b5YrGgid8iKPc23+7L6AzHHww2oUwIxmzTXwLSk850qxKNHT/tS
WUwTOCyTcw/f0lEcEkKxJluac14jnFsNs44Y0SRX5jNZJMCBAlvyNWpFbhNQddUdjelycr3hmFIe
XocxuDSd9RP+HI/RJX0TN8hOb7lxW0zpbjZZaQ/pJ9dZcy6OpsGdVIY62/qm9xONNzlj/fhBdFY+
es41WMRPszIw8cqqP6WO3Z/+/NefLzNTjD2PwVc2rGwZa+wxkZ0h7zbNIoZQgfEty2NdBGHcTYIn
fECfmhMpEeHndN6ZsTwqkLLvtWW/kh57GlZ6/wpi0z6r8rfQTb4jKqbvpkARAYimP1/YununNpsF
CrDFj2Tfr0B7R1zJU9a+Izb/CowpvW+KeXy1CELA/rWtMvLdu7l2zkYa6Y6iaE4oSSlC2WEKNKmK
sUyasUVc+zrYZ/aecEXEj31xnVzWhqNc3H0vVL8ddJdBLImwqojXvjavvlblWSWODRfWuwlCJhYx
RUXUYgSbKzjr25ea8ei261HE4z+sr+O4HCkiQMyt0kIUzn058u1pbUZoysY7VetymeqVQMv2E51+
tx9UF3IbeufVQ+1aW6BIVyXUXqf59yxP0Sjn2bIf/AJPOvXSZtLLuk8kn2o2FEBmBQr9CR2EZZUw
ROZqZ8zhxU5QKrQwu2Mm29nGIG8rNlCMuzCGO7LWgX5JPEDlesB3RgZOkLMTrNCatqTCQ6Xi3fMN
ANtwIoCuDsGu1Za1NVbBetXUjBy6F9eSx0GmdczSvT5jviCMsPouxm6huge1PTLWKonCQSC2ets8
S36t5fI7VWTYjw6QtGVefunc7CKnzXAGlN5NW56eJJ3ltRlI3UuoaqD+Zri0/facYHi78y29HJYc
6GVbMajHTM2TlT15Y7GXZT4HE8bkRPXQfk6LMR2IC9rXS90/eAmOkgo2212jGe0qfPMXXXX10Rjz
6cQjzDhYXghLvDW3S1OkMaQKa2NrGQ02DP4S75bZT9Qc+NrpdAgls5hnBUocReed/pDfxuJrKIx0
O7kjlnv6Hi3sK8Ow/FrYXIEaa2xRqFcm+vR1FlDnINDdHZDs7Rz4n9okB3fNh+8ueulKB68foPfS
uDfaN98WLqZ4CxTDhIFON+nPmozGqE4hd1Q+01Ka9WSX5YxhKaRYUpMDFgSswDtEBL+m4HF1Kpys
hbh2vqYDS94GEFvdsI4PWZ/Glln+kHVZ7sGmcK/2w9b3b49umOHJIK4hbKC49Gx5brTHA0CrmUG0
wE/TLhMkWxffa47bunN/l6kad00o76cRcEQmOM2wM2xE4z1aQVA9MnauOz4bPUP/Yl/+ypNx9tk/
0a0KbjIDFyNLYmsO8sMUu9beHIU+KmcaYjNtH9MFaBB7r6udoacuhum6KGme6lE13LQYtCFZ3HvB
gMi8YCGThPYvc538iMcqpUkJ1QmdfxBlgKW2Q0c1gmYP3DY5wheJy5ikbN7UcLhT2rcxh3OQrQSK
rin5T0FAJpRWyOlQSxQYQbIuysQYIJKMIHHwVhMmB1mI9qbI3JcuHMAXptlDkLJO8UYv3Go5GJvZ
tc/FRJamNaAYKzSppSqdDng13kchq9eFmKB8IouVk3LYeflBmQYtA0ydkRqLx1zjbqFlmFZYo5wY
UgSm9Ue6dN9CPgnR/1ja4Cpacl5tdiQwfR5SS1Vbm7d3Z8M3vgiPlmeYkmavXMe9Lrcv61zuaJqw
edktuo8u9HfaXvPIrxlFmHX7DuguZTmI84LYsP7hz5eEzcXASXR/K5JqbWHX684rnfhj2hr9dVzl
uQYv500vTcUMAj7fF40qcHU93WdrShxxX7wqs87vsZTZmH0IgmOteT+5RCfpWrZva+7snPx+ydzg
Rarcgtbi0OKhG05rw/qhaXbYG63fpxsLvurM9/ZmGguCNrhzaCR3KmzCj36Qkd9Z/i80b7/9qche
MZDQFy8OD9Pq1sSCEHowS0uw2MyKn24uInuOMbboA9mmWHbAq4NPL85+MM+cdPDgGjuEfDWv7qFI
MeRNGNJ2ru7NC3fOuffr5YRT4TOBaPDosz8A4IIKEJzYW9DP+VEgvOMxPCf3s1t9kteXA0dPpoH8
cflAfjPW6lyHxwDe5hmetr0xPCwhs0DhSFLs8uKYeB/x828qqpndvBKgWRkgfMd1bqIJKy32Cdd7
KVfYOkVafU2B9Q3tZPFem4WOcsUTXyxy3Nu2QpHYyIMoRPDO3jbcK8U5gwkbeSKRUq7Fanv0mjka
CxsMEO7zzTji6tN+vtPS749ysnXsOyRJYYc2NqCoil3rLck3RyX3fCp6kwOrYgjn834JL4xH1X5b
1ge4h9NLqIlF7Nl3BLCH9oXQr36XUuTYeRx088HTbNmX3IVFq9SzmlcIFRheYICNb94cq7wNDzeq
xJ7JsR9LDz/RKj7YKnvv1YxNI7BW2scGX5HlqPBaJ+GXOQ7XabDWJ8B4xkNnyTfSP/lsjPc2YNzh
LmEWowy1uOMD8+ilNNpguZ7xiM37hMQBgMvrxSh5RqILwJvXMPBHcQPronXN98zDDFmSRDDPQGo9
/9IzztgnBL8dSrbxeI5Fe0xn7y7vHfvBNSACNabxWWaZ87So7p69OjGmVSn3BAN8GiZVwA3vMo75
m++qU2BQTXigGz4ErPYVct3POgBJEHbdymwBMB+kZH+ra3LvC8Z+L+4MZquseqD7aenuFLhmcglw
WU4FDA2ksGq7JoP9VpTr6zpO/r0sirdE+eUdM/0fHCjGLnXBQwWGlb6Cz8T9wsl+zMrUwT0gLCp0
6aA3nQNW9976yloL0RkCsxQ6m4W/66lOzSOU62YMwlfPDYxnqP+ApmZ+pQzxNIdp5BK0KOuseQWO
KK9+zdbFWtfiXSZOGSc5wABGUqjEKx7Fvb/0xz//l6jYX9lK/u+f/7n4Fw9571vDjS9dZ8LRJC6m
keo3UBjTFfxjQ7u1qreE+/kE4R5v2e2XuidjzKxMONnvtHjLe5JYC7haO6AWnVcKVzPuLaPCI08S
q2Wp65/f5SQduH4Oj526sQXLilSykaCF458/hEPopTJ8wSOlVi9kiP/zd4WyD87lTNrp7LmwgFfn
jb3Ij6ZHjYVf8s1V45vygDYDTryB+2yIpmvcNYp41Gkia82cMVl1y6lCSMeutn/V/pQcgNuA4Zmp
ajvJzewyJAGYRZXJ0C8z4ADPBQ58iNg704Mz6DcWCSUJpYJvMzdjRJYclyCLs5YpbeHfm+Rz6tx+
WE1iFwAQcHDbU4h4CHdMknrufg7A3mGJYJFukAYtHohorrc5XRcGBXs/CTFtgxArsFxbEuuke4J9
cXOajya/S+N7JGVxKyy17juuabsMoBLkM1m1NztVzjZ3wjK3Qki+62Cm1L73VrigE+c5uUmgwMJJ
8BMTsu/RB7SEv3Jh8oOuHGSutXEhqaaZm+9IFvBjjzzivT2UV0kYHjJlr3uolvFjDckMQJf0msEE
PJR8pGgYyOejZquOZIyu1zFVKXFiF7MYv2cEO+zt0cTWwKUdNOCapgFzqIYCjqN0vV9QkyA8xJ2I
MQF/jDQAYshjVZBAU54sZYxbjE7J2cu+jMn7ZfY9/ny5JiCjnc91SB5LiQE/gJFWJGQLhHKIlyI1
z8C16pORuVGLIS7uCLfZFXLCi0+ZHsob7AQYxm4fBgMW26F6tPVxVKQgdhOKEJy6LJ7xLEoDkpwE
RmGQ/ozCH90S2GgWiQPFg/VZd/4I5606s6ekPgjR+rEKbbdBFspN4XDaJhlgwA6htYFksZCZE8kh
fWMOwo54aGNArl/+iPNHM5ELuB84O0kTBvCP5rytjb004cCCRrwrXYuJxEpYAiwIXqG4a8v0Y+qy
7yNsko5P3aDCZFiKSpMNzZaKed1ABR8vK/7QNmgOIJmtp555UCOS4iL7dIoWL59ectt4CKbvVp87
51Kjp5pbKDpZ4ZzXlZ6tqW8oxareT4n3zdY8R5qE9JDVm8NDaQMe6cQNdhX0cWeITwadak/w8a7t
7O7Q1uhn9UCO6jCVXURE11dadQhyKTxBsPXRshxYWixbd+WcahsLghclgwY2SM7cOl0d3PlkTA/n
arTJ5R4HUoCW2twY9jgd4RaqLeYVTH/TDlMqCFCYcUZQENNp0t2zBTtV6wJxHC9CLgx7n07285yH
wc4onOtQTnxcolQ0i2YStUyaNhrFwJAGKzsiEExVje8dEqy1gfjx0t5cj8y576dMkUdioCMsvG5l
JO6c3Ul/Ma26Mxq73yOfPpCr+p57wxM4EmIYltE7zx2yKKq6DSm7P0Lff0W7D0EuXD8mCjMmWqIu
kr1lvRa2lcWagKJtGTbGjqqRg0ThkzETN+A6SuxN61/SoOlJN2FG2yZGGKvGx4rZsomzIwekD8NT
DrQCNj+RXEDRumBTObSv4GQ3Fe6GrOeF9vlwJdXQ3gR2lp+IobEL52gZ9qlwp11gcNcT4qG3XZJ+
C+dFRJjcWHj4msLF0jFJTdiHXB1768RVbVTHzDHuusQGRD/oUwCJd0NYBQSG8kxIN3mnoG5xPlqo
jnC/xpOLIgRJBtsA33E4yVqMhaM/XWQz9lgHeO+YR9g38Z4aSGKyVPmoSMo4saMFo4p8Jyeq85wU
63JiQtk7VXP2DfQAgidmNTbwl+X8CouBTAbPeKsYJF5WGyFQvhQm3U7wBtjJiMwliw3nXjBxOLbE
3/EwWvKXgdGuGJP7MJE1RIX6aaoD8eB3AFZ5tR8dj4dI+ehY5+FZA1V47VLcm3AVNy2pBvta2Htb
osrNbt8SBbEeJH4g6j2EqZ88/amBLGSLU5KoZ8kbxdUxoxNE3VWzXYDzUexU3lVPesIb0YwQ6hDe
07rRBonO+kTSWG0bC680H9UJLB9YpD8CS/ZhGP3Z9nnOD4tR7XbILByHXpscAchi6VhpmG3kXE0Z
2EenHB500168maWN7mR39HoAc4mjhk0+jSQYUB6jNwu+aioXBTE3GkIqQvUaJKpFebTa5NbQAXoJ
c6B+IVS5c/0Pw0n8O2PmJzfREWLreaN4Gu49RI7gH6gmVCmMq6Gy91m6F1eF886xKkCYOLn7NE03
slmGeHDrL21Yd6nTfp/K3NznDXNlaEKn/ublGwbnM2h2ia/6+4SQ5kVP3c5R/c8MU65yC3fTd0yb
Ax7D217l13lsnV3Y3CKl1gcHD/7WQxsd1YWzsyB5v/oyjGQifwqRAvP1sf2bI2sIOUnntAjnKkyP
BPFGHZq+onatqiTye4Ynhn7KUfWhj1sPabk+s0PiMGw777zUnKnaU8+5lQVnxtQKtAMkMOke82EB
JsnBe3bdmSKAGHWiX9lUZu4auZD9OnZSVtb7F9KcSg6A+lmTDx3N9bfZtsx7ACznqrF2PflOB2ij
dcTy4TCiJYXGMFpbsBS4IAmROQCrhJmSGN3ecjjs06ZdcIkADAHWMD+vLlO7HH+DzqZL58typwpm
sGtwB66oBS4nMFbVnCTryPq3IE5ESM3srDWfw8Ajb/aGtU/dbQpwb+fr9X6sZ8o0s6QO0V5UD2yu
2hbdI/19OUFKZ+VuGrvaboLjCNJJd3qOS8u7S0No0tqSGMWSqtmZynyoajRH3WTzmKVJFHlLaSSw
KJQDRAK5ul913/yaveAFGDtjNsg40xzeIVSiggClES6sK0M1+du5ZUjvTMuhdo2XAddkmqoOxh1z
LsMlP6PuGMhXnrMTcJsWt8UImkqFLePOQ828Czx0AKFgUuS9wMCrCI6AX98hXmfg3xPvxRjubAck
rTjZocrr5XvYj3uVB7tqceRzag93STv2W+U3X66/FifPouWhYrCY+Y9Hw2BYyx08HAoreBEo+qLw
5ISu90x6PQTjjv2cgBNEZD10nvEjn0KPFzYfNLsywIyIK+cVOpznvJlB/maUxfeMcRHCx/mRhrA7
CGlKoHmMIyvWlaEoYyPLnmavAVxOqi47QFGfsGmhquiNWDk/pYvybl6XWFHBEy1kbCYA18dhmZB1
oeJisdTgQGgfih5uM96CR7YVB+BKW78L62gKWKm4UGj2Yp0/y9bx9wpHzgZ0xI372YnYXXCZg+He
VQpcs4OzgaxcQO6FIEmu3A9z1ewbwOHMalXEwT9Quo95bBBLXfhYJb0KXIYMbP6wLF6XWYcvvY/4
zAPJOihJwgJ2AJyaJQpPWArbsOQRUFDKYRHML9DdYRI62GPbT7Qi6SM17De1kuubESK6GbhVApja
V0MzzBLB3hLXzGCa4/pjGNm1dYLvg/RAwMAVBVoux8to3xdYa0HwMM3G7RkHVQWP+x4WyrSV6erh
6GOoW8rHRdRyJ21UpiYOTHYwkgNnzQZyl2/ZdcZQnZPcex0NYiwq3gK7kj7j33bYjE5SIDpgbprl
W8bybO+M9aNl8vLm0GjwgDy2EukYxWITDxqIBTHIVNREWMH6nwrmyy5bdp/uWyj9oV2trxJBZdR+
9XkdhbcFsQeh9I5ZtL9BY10dwEcaW+iU42Fds+VYtH73YLmU/42WwK/pIo+Zb9/nfTH89oHzr4hw
YsrM9sx12kOEYubODlOqxEWjiVq5tV5GlpMHmTYvAd4JhFaPlGKbnLJ9J0fAaIgcme3/9DSIRe1A
Hi3D+oeB7GfQPjlsbg0Q2XbfRhafZCiSxkPkG6WbeSHJeoybCvyRVqD5WwaLVCqfPcve46KCb21p
ZVFQzObOAUrdCHmf6a471mn7MHBix3OIo7nSFzVPdrzwJHNd1jTCMS+VGuUumGmGJse5kufkHRkv
9xukwioWtnpOW2BlxgDTDAapea2aGMtIcWVELyJgj+AmhnQ5lqF/FPOUET+HABvlmHwIb9BE4a73
RcoJyNSYKD3Q2RVKDWdmuYWE/3duMYBHxMos03yjaqMgHMjXMQb5K5cqPCiPrBAY+KggIZ4x3bzF
QHiR3xrzIZ/xXi9otKhZmif/yMajJ/5pPY+E6J4Ul0ntnqXnowJyH3hoXEHrTIewRD2NqQ7CLrU6
ELJwr+VK8VabJ8NNGL+TYtun5M+XJEkYpHWdra5FYB5UfABq+bDFIcDBAqb4lkFFwwEuGnxrm8WO
3T10DrkTRe37EcpPfOVrdlXSc7lnDWKHPDgXOC7a6zoikBry+dQRGQbkRFOH1GRpyZFDvS7RTi4c
CAQXdPHNIuD9ZE77w0nxs2nrdkXBsCAszrpDK+kQWWPC1wO1qFZx6f1bSQ5BhLIAgblhQcntbHQc
DdL0zH9q8zDbV4BO2AXkzyrw3qSXKjYoDDtl7cr90A0xAnUe9o4GSlL030Ir4TNUoP7zQrAaptov
Cw/ECHtrucD8tuBOlbep9Ngg6mz9sTxM+TrcmU473NVe+9vW2XzIPN6s3ingpVJY5e3aozROzCfP
smO3VD85DLm2iuQzSCygqSaTkqzSTLDY6QNNtDAE/PmXvBmfr9GWMIuQS1eGcZTAzHfLGPxQ4jZn
HG0Jd4amVIUPo8FSIZQHbYwXIs2ZgA1FsJUkuqTr++CnH6nSX+4MOqV28AwQZ0Nv2YZAQ43lXBjL
y7p24DpVddUDeJZ2uv1LNx4auuGLvFmqbyctnDr3FaU6PjhwQlLm91iaj8QOgazwaWpBqjHTJWvA
I4YFIIz9KOTOXUr74E4SXN68ZUEMK02xCQ+98gE0z3jILPtpFdA+uwCqXh56v+oBmNScZN+MtTLO
CRGk6UDST2Pdxj+AMnrD6zk0fN7hanwuwzRHUsW71RtrVJTOZcyz88JcdVd1CUB9ztp9ReTqxtf5
V7Is9m1gXUQwy2M9Mp31fQJYOaVdN4cFzcMcMnTFNgVn5AbuzHrsAOX2Rd/u+tKzQAT64HhX8Gmw
npdtaHcveYLxrevpJdNqrI4zzLQisd0D8pG4RBrMM5PwgHlq5Evm3qccC/lU6JNixnei3dj3DADP
vof27iaH7maLm7rARuTb/UfGW0MMm3jyxlvMJjkjvp97h9lMFJzG/IFK7r4ZvOmQ2Gzh6zR9ED3E
eB+ujy/S4X7ELor0hoyNHgUFXcX8Nsotz1yZ9HduBoKsQ2bI4B5OEA4eyfyEnJnbt4pLGar0tW1y
bl0b1XjjGIeW9UfqklfQds6DzxMxpcHZeBNeJ2X9ChqSgaASgo+heOV0h1EDVEdN9tFXzFUSxwIO
tLKwKWfrPRVd+UxB/Ogl9E4I2I+jDarZwHT/cPCXm8QaYJ9XzFgxEY6OhFCdjAXFRNAq8FY/5wXT
TDkGV83ce+uSXEtNO74QtQWAbw4mAHxJe3djQbLuKTeIuHSkm+K+VGwmLRvtjpvnDqqK4lfazQmB
FgVyuhEKRj9feiRa6FG37XSFPBdsp4pgmXVF3UQvznQD+FzEhNuS4S+PgIDTZHtv3Zq6FyWyQ8gk
208BS7J/uBRMYbfeGHTRbBBwAPiCB1dTH7Q3vjp+0ERyNZ9A8ZoHEnJ+pByMJf4vhjG4DgLU8BiA
K3GdaLkIrwI/QoICUpA1+Mn4lVFfeV8C/n8jyczC8HUu87p8Kab+2U7yKFWtEy/r1cwBFeTr/M1I
Bvcs2M1YmhHkkEOKhSuwsEw8jExOGk0CUGAWexwn495xiI4WrnkvAts/saz/4VvJvuoCJDEk322l
at6npjuHbbKh1bY3+VrSRaz5CfRmfsjrtuABlR8cQU+0EoxSJ9gCltlZ2PtVr2Ue+tdKkwLRU/L6
DTMj7BSYWmvibNd0rHblzSZQq0Wfew2eunWSfoejHOXB7UsXGoRBmlYRGSEg8ISslK1Zltk5vNEN
zCq86DLXBxLK0rNSHXmtqTxMvQc6m8i9bd7bl36s2S0mbLtc2X3wUoPbrW/PMoiT/0vUeexIbrRL
9IkIkEzabXnvq9psiDbT9N4mn/4eChf4NyVpNGhbTBNfxAnqJp24N/aKzf7q5/pbw861iije3PeJ
8mcXoltZGpIGPrO/AufMvh/9Yt9OL05O49XkECnC3N52xfp/T/io47JBLoGz/gKA7K2iotT2OuS8
WmvjLYWluBvH9FeWKlPIKjxK7Zf821Sy7F46DCD7/73IIbqS3vPX/JStrduks5IjKr/F/BWTI+T8
Z4Z7hgzhvrMCfSEtT2IYMHAphNFfIaS67DyJqCEEHYyQNQBQjJjEpo3TKHeqj6uzo4IS3LQxzEeN
AFACYyqI4gpGGOuKzfCxcXVzSVNOR7EdBm7MRVut9ncl760lAAqF8ajdH1jELlk7lBvdxk1RVoOx
cDROUL7I0Cul99GY+W+vIXwEUH5XnqrSRaplyKH+KmybuxrRzNkbSM5p1HBhdpJ5hCNnLmpMxIUd
7x01w//JoRHez18NLQW2qLIkaHXTuOQsMrXYlYE052qBF6YtP/n603leBmg/0fg0JWjWhrE96Hjt
VhlWuS30FAtdWJPKkEF4tBud3muGgugR0Ifzjh0xyvLzMCIprzLRFd9lDgFAU77s1Db/RQ5Gdj9U
KbZK7G2OoXnr6L61iDrzXlXtcIsNdnBx1zROZbIGKJUFIGetwkp/WgZVmTKnBGX4pyf5qQs/yF6e
0VqRlwVNfwazjFXletFKpOkbY4HqWFbaTVGSqWcpt96MMDiWicQU3KkKtYna9INru2XLsHyh2XW5
rpKsoPk42o3leFNUvzoBXjiPjKQvtLiWNjUrEpG+KBWArEHao4cCQhduQ+MxiaoF8j+sQh92iwvM
/NhzGeL78XAs5WJdZVwhEiYkOnyWeoJkaSDs5nXmi7nEMLUPXU45bZ+zeuMvzzX3y2ysi1sH1hbL
wEF36DRkhL32NREvnHSYOI/cR0cNI7Cl1T0MTCdZ+gMFIihN8QKCV3r0veha9Ua6UsaU1DbtXStQ
ZQMB5ypY+DklFKqmg+OpwWt3hhIyVOBChTD8Nei9vleoBytc4d2NgDcn7k6kbXEqG/pJHC3CPN8t
NSJn9xG5fZOObYYyEJ6cMIpupnTlLTDxNGClB3jovpcgCACOVz7LpdbP1H6IV/TO+UsthHCd9CfV
jD8pcbOeQU+tR5epP8IlOzuk4uUlOc1fpQJncmptzFr34FlEqC1tSDlbQ4RAtccqawo6201YlXzB
9qI3+L8kVmAsOQwti4gymFZnDNFC3lhXPmSsDpTfpnFhQjoa1TYd0DFs2FT+VQYILhTAdC3HaDFa
JNLdHKOJHb87sKY6GKOMiipVnmtH6zcdYm7V1+HesampNBboGP5CFFUwh6QBdm/UmXggvGu+v1BU
ZALh19iSBgxkRLNnXp96O6NPgJ25Us591s4dKj5NORYSUK4gDnOPZ9BVimNBU/os8IGhmk38Jjyt
XPOIWAcKh+2D0d0rA1E+28QRhuy6a7mA+ZWDCaMuF3R+DYQC4+GQDpyr9bHeJbZG09n0IsFnBRUY
z2oUkBEF6irvkIOrD8+Rh2ebiz5eDKA6F16XlDQ3lBYNFXzdqWIc6hiIc8BP5dhqry6jGy41qjdP
B1FOeIFG2VQZLmXFctziGd9lHEMx2/Rsx4HHfoaFJmvtbEWdQzjPoXyuzKaU5GJGoGwul54uOIGj
W8RFEt7GQoXtiQ0j1G2BJtHXyxG6rKIFysmlN30Hb+cGUXnudmI4//diT//W21tQn8QOWZ95Jjmo
4g90V3WOH9gf7G5tN/YrpRfvbEqjOsoOkjleJr2sgk960Lt50JUpAy3OxQNr5QyMt/85UleJy9TD
4ud4q7CzxKHUKwKRGQ9/MQqQU/QQeF26xOewY7Y/LTF5shpyO1qpnn+2m756DRH1lRbMgyj6EDjW
sebRejoSG4bCIqw9fqULmZBwkxn0WtLZmO9qRmTL0H0mjho84sI55jlh9aKwPmwaMpBMQzT0PvAX
AyPtPdlFUr8Y82FG0S6jcwOrgTigCtI90eFrbVv5lvF1zjo9EScvreSlSCC2Nh0YKwR9LkV0645a
fOGY484q6nPxT068JpjsXkZdUo/8i8miu6PnhAu9yi2siMY6T5rqqQY4AoK+jokol96JKM8au3dx
xEiyapj6teNbUkUtbC8nfaKRgkMP6vAQjUX29Gle4gpFTrAyzK1ORBV51nvqSo00QJKI4T+LbUD/
WeICD/ELy9jXsqW2OLC6pSkqY2VM/VZeo4+Phj+J4L0OjIoXNpethaFitPT0EXm6Cl5U9L5azVDp
Gkp/xh7PVtlmyTnQ3PeUO5vNMPhWT/FrdG54gjDvLKv5YGEtF2JsGlw05KSNNniR90GKhbU+i6tW
3DSFljRNmuD+eucaZ4DrUk+Xq7pTopMPBSPgNF/6TNHgi7J1sxVRGssoXh+8/gjhhBkK07BAY2+t
4nYe58ixjY9PopX7lin5QqjkI2rA9/PC9HtYcyXGHzvba12tH5KmqJYeBqOlVpewjDF9HozGA44Z
+vqGVuDauOVKZN58/I4rABCcQnRlFqSjegzx2BHuNaotaxtmGBB4W5Ib+BR8f53bGimezpfA9nR+
GsIcuVgyLjFyLIIqtuIqNM1VR0/sMQT3yfAb/kv4NdFbeLJ67QxGL9ylIoUEOC5NStWeWFiYOo3t
T+ZjlkrG4WHmIRWx+EXdPhCgZK3iwX66p67c2RSB5hQzPyqRi3kM4RRWSy4nDe1zvGiwjDfBiIlA
GajhUKLWWnpVKWj7LPjVDAp6csQJXG2M8J0SS8gH2EHI+mwpQ362UVIfa7hznea1EEg4iVOyiYVC
Fv7UYP6Zho2yG7FCHN1S33F6T27p9IIDa0FMOf4sOISO7JU8bd030pi3622gLFxVcHNL65Q12itv
M87PmtyGHcN86cfaMoxR7emU4ekYCv2cF2O26PpNTWPACRQlvH63oHUTsPKykg4nlyF49rT+LLtw
eCXxkG7rgZ66EH/mVYkLIkQV0ZKENhjX8MHQx2ffrdXN2OF70ULvRKF6cvaI7V37VPbcYEBzBwOO
wQZE/drwIsJX1vBm9vWdD4ZVKrwHqvoWSpFDfKuYEBLMnOW+yfKVZVsNYYBrmnIKPK+7tu3YXYv8
PedisrEE2TIcEXLXWP4f59BwmSiqtk7oKeBUZcsFKTgYqYMHASsJlX3EpO0QpCHVKJBpLcXxrx25
+KvvkAWPx6Y/97QEYQ5yMN6Uo90dG3E1c8FBGveyyjKP2SKQO8Sfehkr9qPIA5OnYuZxb9m1AlhN
D5ABaijenP9eoJ50CN99MbNkv5OJmT8yqEVXJW8BnjZMkEtqOXnJl7L3nStA1G4BxftgmGhargqx
yuPofVI71Xi1QPujoo92NrXVM61RU+yz3RpGjbxgMENnJAS5zxgZhUGlLpngWhvLoCannmaBtpdd
IecEDPA4jiDa6vvS6Z0FTdz1ssIOuGp8yksTr8j3BTIZE1UN2Kth68csp+4AuOJ08o5ZTRpuEV9m
mOwLSW9srmkoHyMjRqydc9Da5SuFC6HnztOazkWcUoFgZjqYACfVocbYFmZO94OSP+PciYa6MpNp
LBzfbsOcAmA6qYy1avnD3i7Hl6Bc7hjJCqJ9uw0xOpzGXsiT1J2vWmrgWxDKtzE8nHk/8uCmORHV
UEnp9kud7pyBP0NXULS1Gvb0lHnqpyC9SPYvtlhdRE/XzcouC3MvYulcSAWs87GDzQghbplgzcD5
r+rbmJssde5M6mjJGjdWHVINYWsnltXss1Tto05f5rnuS3sbEcqctRLMamkZ6SJ1fPfsW6QFg4Za
koKrdGe1A8rlAHO28ZaDrmSEZMimIgG+hYtYR3bxsYgunAyMKMHP1QBzfV2KjKtVTph1bPNgbST+
G+FVvkNFO4oMOISajuOlDigr9gyhfobS26CvdV9pYpo4sEraY2OKA4ljH1KvpZ1vUeYKw0BJoEFg
9I4k8PW4Nd+sPNq4Ml8Mdf/oOleedK2pL7J1nlRQo4mX6TDVOZs7C+ob9mG33BpVyju1Gqwjrjs+
E3iwtVmbxorRbLAJE1Ul0MXFwJRqfRtyvlik4B9MCHfBMRDkR5Bz1cidZY4SZgig+Hnf1Ac9rspt
GLKUerKlkV5n7pWll6I4RW3811M5uBsS62iAMyvDSDz7pAuXVftV+8jLelaeyLg6pw4GOMk1r14b
k7dXI21ls/8wUOyKZWNY/hIlT4MTzTnJcYnMJlwvPp0sQHnnznwWSquedceAQ+n0by468bdPoHZW
WkpxF04db6GeTj6O7CUYD09tlMPZ0dWlCdeR8+SIJUZvrPNkPaG5Jb43ffzXdnpwKOjPiuD086+N
o1AOHuaMsziXYC9IVpndNHRvJOERMGXIrKS9mia2j9ao6oXvdEe65NRTIIXcjnKyK3RzLo/jTY9N
2p948846xcBYUznXSqDwGm08Me75m1Ym3YOfN08XhRrcOdGlmKbJHGkiyD8itbFOdgcD3QKSvfMK
haBwqd5htOjz2ord638vfkdijoLxNMzfzU7PVz2Qri2rhnLVggFWRR4p3w2dOhoVZhlVef/6Qofz
Kpxr6noqQVzjaGWW/qGlncED1xqbNPAeXRYUhyDwbqUzPmLd8O461exzUBADzhxI93bdNtduwFXt
sM+aXnWhr2flk0LYkrTBi4Ghp2ZOZ6h8j30KmcmL4ic6tra0TIoboWBTST2qxrHhQjlrGu8SZ6RM
kMpamkXgEeGSW8VWVZ/VqjKugPeGIKqAeCveJzAynmI/jJ5tyMamR1q6sB0jm1UUhhwwIlIzaurv
idteJND7W9JV8c1Xkk9qgI01ktxZQH6NrDdmkjWJGitbgwnLHzybVOngW1iV9E1wge70J2xipsml
aT4sriPTMrryRcWModSzZ15fuxAGoxd4x9xUaY+G3bOlBi9450C3xUrc3gOs8ys7SeqTaClBtD3l
mNLMfrYGJkWa21k7miyQwOyclUWtvE/FPRP+uFtZsTFV0rmgTboTwHPlhaMUxx9aNHIQ8MMhKxYm
THIy+vk+9Ewi78EYviLuQEmgIEUmlHLpdZGeQiDJRlpAqFXFwffQtvNMT/dqnYM2ybuL4QoEn+jm
OKuaEMyHixWrFNo/dwSZzjdxQPVIjgVFqsgVqCWCLqiT6trmySpN/KFGiQOdS5hmRfmdfqkp1a1u
9GqE1+jQvE1liNhihwBiayru5b8XtUt1XNBbIssGmcRDTacOPwBA3myeqLOobEesoeNCw4HC1TY9
FbW76STFHib53lVfUSyghvIl8easazPxlyW3Ug6qrOdFqDOcKUtKR9pNW9gGNVYIzKPBsCzUuY9p
qUEBRo22E/ObWnZtE+6kPR44e7hrk2cRhF3G5DZ3VpGnPVvuVFul09NH4dhru+gkwi2D4qLPKf4w
BFZQMQmbWX1yY3rMQgrfXLIBawCb47z0QOa40d/YaeZWaDhQ+kIlVWHpurawXd+Z1T0YqVxwbVRL
kGgBp+W152fmfKTEZCEHa/gu3VVQMq0S9ajvHFtYm5RCnAYT9g7nDQ3AVUoAKmeaaDpnv+rPYKFr
aLgR3TV2vGYNBUAViuIsXRDqGeLLzNOxNxa+Hjw6P923+DXnjI6CFSl7/SASo5nnvLe4yRJoNI3m
LnOTFsE0B64Uds6pirXyllvWnQrd4BKp8tUMqgV7s+MvOAxSskm69FQm5JWZp7c6Sn8kTmD2ECOC
ItmhQuM5wStSnZSyfCf3JjaFKOITqsHZCcwR1YK0i2oBDm4aAz55qAaLQFcA1pt5ta8iFAAGOWsl
TpSdE7bKzppeKF3jJDdFxLGEH8apW9tDnIS4CQAQaHHe2RD8ZKyczKbzTvy/dKYacweeFkRTqJij
HZcbF69prQ/N/r8XjXvhfoxxqKgFD3echytySgkbDjajgsnEcWBmdOw7MySZgvJZOo3FcXvMN2aO
AyPJ2ubWRDUB6T7N1/XoqQnDS3AlVjyeTAaSREybh16DmdIUUUyZqeaR4onGf0SxYqG5S78zPIbU
pkwWjAbLVT46AnHcFNtBl5dkQDgZAnYMLbflvrJwtZulfad5jyYGrX/5nlatk4C3VqaZT5WxLAVR
1f+/6NN/Vkq7GUsqkPPUZvP4L/SoBOiLUPFpyjhH4BLmaS2dT9dp13lx6Rz64CK+l1leFG+qqW28
Ak9uxdAP1ccFwd4w2VSoWnZ9/zcxqZ9vmavasLzpUkMbQjFBRHbJWtuPDLk9NkK+V2lo81riItEg
u4RVZ7JE0NyRNeFbo+sb7jWUtXp/Ix+ZPnUKGLmcL//7K6hUmDPL9F/8KkfvPRNByQynaNlAbrFw
2iPkK465kwpHVTcI/CnQOhSPqE9fkuEmtylQj4ZCCViLO4Ok+czJsMlKnRYTH4aY4v1MfjRIX2C9
vA8n98/WFNNRhnQZGuQvc8t9C7VxSXiS/JKUFViE8aNty4PEEr4NUYyQayncDHjcaI+jzog3zSlE
KsjYrPCmzOsmeCcEeBZ6+cFJmoOOz0myXDaNuQEg/9mV7rOtrCPC3q7ui0WEfstZcC0rVCzV1v4C
p7kTrPrImLKgaEy4B+Xh2cVtUPWN1xVQ5oVHP4SGKbvXgFYyTcJO+rRZIlhbCcyLl+Fpx0D2D/Ra
JET71ym9YeubejGjoIO7fhGSk8R+uDQyi3/rMpz6xmfbXe3e+hIdWggMxI6auyDB3UaILZTWYjCm
Xl3kHPNGGdW2iafBGwqIOxwUP/juRp6oMSNhWGX5pkcEmJmljkvlva7q7yROumVvEr/WvC1PqE9N
afijgwgyhuJNArdfm4bBwSqwn1rAyWtw/LOgJbjvR2emg6uap/pXZPcfAdo1VyJWAXaRnXSMt7Bj
8I4Xg08wqW0VmtEq9+QPNZFiazPCWVhGFjN2qjnrD92lR6ResXSfofZhPY8LddfF0gAnEL03ESl1
NQo5H1Y99NuIEZLJzJW0n3aL4+KfCxg4plPmoll2wECbU03MVSVSw/w+qtDY66UkY3vlwsiAirnr
hwaUYCGG1ptno/piJupvmODGy3j0F2HSJpMyx1uKFk7af8wWJoJzSAbi6l1V54yu/WWYaZBRd7bB
Cdr3C344qN/MfTRk+MyZmV3ABDyEley3oBY5KhRcB7URZElrG5c08+nPSX7ReggVW/JPBPUXoUG2
A/6U+zVjrGyiLXTnKODwN/2BajhYOw2sUR4PVvLfNbrD7QKP4F8apu8mTARSJ3vehfNYdTHK6hzV
KhxQuXwOcXKXSAMlw5i2tAJAyhc99N90KnxouyYyLGbEOrZU/dwBatyBK8x9zKm9iuEJV+Qbmzrz
CwQJ+ae24gA/4mlMhDdWVhN76X8fIii4a1Meeouwz0v+WSpMYAhd/1GguZNgpxzhP3B6P6To/mBh
r5mWcgPPJzYq8UyaeRgNNfm8CIj713RkxqHHvS43ZrrJJjj+enV5Y8aSzE2rDmbZu1bKz3DEOKwL
m1YI4JeGsgqyfjuU3kdRUiKkZsAQ3PSiky2eQff4BwzhTW+idepoBPflt8U5k6OpvjW6dB1bDJhS
DQrv2ADFVMR3lOhfStv/UoZ24zTMjbWkHy6EL652rKCKsxFm+5k4w15U8ak2vXqemMpHX9tbmkOc
OZh18jV++CCRxDWrgKSTJava1774eK37j/veP+A2N4Hcjl6/dMtpiYaTP2sC9wkZ4MKuvHR69VT6
Nsums0ocnlRwDAj3d+hPkD+Mhe3F+0Qxn5am/HpF9tnq+QlkFLKfBu0o3g1Ys6zC/M7y7CGCTwIF
ewykT68wfr2gezMCZZWkDZnP+uQjsSOCbrmwbiuRcI/VVVgh9vARe9ZfAKyAC2+1Gftog7ytLoJA
QqfUmr05uC+jmRLOXDTzChhGwr1ubB2IyhzJwsQ981j/hj4jWWn06653zs5pFAQcMpJ9sIBh99Fl
Q6cd5lr6IbGF8HAZdnIxh2rTjsXB4cQ4++/DBpG+VUWJV9tqsDxk+e9YXLs0p1AkLv/yQf7k4dZN
tGrWugSePbs+woPewBTz59K3uT5nO8O5N5U5C9QGFKzb/xE1PnPUuXmRpA5HVz+aCiJjvhrS7ARK
6B3qBp6Edhk5EsEnYK5frVvNXg2hzXVTxTnL+TvbRkWzT3Noxljqotrfj6aKM0RcFHOXldmBCxec
DgSx4L2qPhRvqn+gAJM7WWRZ54rwmuck2yp2DkbSLSLmhgVoykI+9YYVxBX5e/1S+vZkqcxZIoss
j53sGXAFc6eCB8p+BtZJ3+YOu1Ju1s3MdJIPui2uY8p0oBx/SdQhGJj0N0L9+XFG/YlK+V3ltAkO
0906abTJ1IhOUJMGACSCucm9ULHlzOKU0lLHCh6ZRitmAUIiatYKs1lHJrCpvF1JVzDeBhdDD7l5
q2BDaNOdZqRfUcqy3iTLUVcfZmUcEQZyDVi7W4KUwId/C7Ex8VPKVGUDgOhF3ohiItf5ottIq6Jm
Lgy4mRVD8RkGuq9oyeZFx3Qv7r9TyYw9gDmJ5IevihOsmWbmMH8eeqaEBi0h2UBijn6zBpNiobGU
/wdxmOcmIftE3SRm8yloMwqr6NuSWBYETq1aD+9KxNvfrf882/1SR5z3lb1Qk+bJ3ODipsW5ivI3
OzxBbluAYuefybvAk/zC+HWubOK/uX1q1OZekBxpKo9lMPoMig7aQ7BPQlBuWnyLecu0LbcXo6nv
DpmZhVk84YheLNycZAofg7DJkndn3SDY6jfixrHnWweukjYlD7a8F9GiEgGmt+GTAKVPdHhdJtnn
mKbVPMSDN7dpx4xABpQJPVjO6N45Mz3RydhfqPAoLBrHHE+9N4YkT6Y9qOp4esr4YwbxJU7HNWya
TzfSnroGEQwFyKq5UrmwkmZC7a5y5JpkDh+VbvLeSLz3/hq5xqN0zV+BmWsWdoL1NV4PpfixzLMI
oi2I+h9aeQCZ1xU1Wr7cYd4nJEPhGdsG52TVNaAwNVQsoHQouv7PMSl7HdDXZpR7fanBvFC7D2QS
DIKO8ZuXr9GvrqxTDzPVjo3Jg2hnj3awX6PXvZBqPjWp7mrqVgtU7plhoVnmHBTr8M8UKYeqIKEj
L+XAMj1BlfigYj0MURk5kdD+OnwFtEG5HWCZXPevgQ/aROUrjJWz1jafUgEfoSrlp0fNt8CN5ung
/eywOAOr3VmN8k5+Gsg2of9ZEsL2ti1aJad3sq0be00FEZ6GPwQEOBMqP4zCr81ad+rPIXBJJ7m3
gncL5Wf7UfWJRFR4jnHntHbypiFI9go7jmljLvU7/+wO9cWqoonHsrVV50NPbTQrt3sEwlroujxQ
Bp4xttJftcWPvoItUFgu3k0ELXDAgOoJjdCeTh2NOi7RhxlaEOgHMRIRI9EZdtdPBJAvxWy+qpLw
vlC/R0xkY1n8AQKmtnnEJc7oY42hktWqAhmNwjILh/Qtc42fKDN/6Y4+qiwmg+xPFddp3jTKpYzM
uQgNIppxcSQAOa+6AvptszPa8tmXw7dvlivKjHB8jtgaIPzOwoYDv8lsNjVQW3AK3JKsOyIY38KE
8LLlJ7NshOSBtGOMdASnBk5TP/2rSoeIoMBUyeWiZif30+xdxVuKOZzMpRq3h6RL1lWjcfTtB5Zm
ZZgjowIP1OZlhu6fVg4HUlF8myaFTqNKA3pPP6UdV9vehQ5XYsZmlFHMiZv8xDCbesBKlBgTf5UN
V5rG7n40e93WgkOa4v4l2GtmXs6Dodrwhdp/bkGLaxEp56jXaA9yeIRBLMzU9jdQMYl0Yf7FtA+S
C8WENcGurCXipOk+zm3LJvlFQl3R+M1b7a82+dDRcRRQIvFNZnwbBLklOXj1IZ3uL9D5ex3pIAgV
znqA2T3LoqCY9SM/mT6x9kHy7Zd4aMZpmZg+8+C2xGqVex8QF/VG87fx/pyOtWnE4EFenJhX1ZrM
AIko+ka/wyDxGGLSlulA5rpIxa9SJ6iQA41+RDZElb+7uaSM9z/j5kirhVHDuh8DwMflDUM9BUcV
n6rHm4TaHjeqnH7b354oTqPnfLn2i5nCR5O7PAPwvZDA+5lQEqD5oUoWPYJzGZ7McXKhq+eETNFC
96cKs43aMayiziFZmEqLjs9/4PzwaMsKcsbRjoPhB8+Qo2v7sFG/tcy/ebLCMcdNoQzSLRaCaKKm
dxNP6pqzJARWf1OK+qU7bJDDYGPpeBOKi9loSffR3SsHvMOpe1DYmUj+7PRcvkDUrXpO9VkE5gEg
pWG2z3LkU2uyezU4P1SzJ+ahNdYsUtOPAZN604F56LL3QqF/gruMoCcemHTAr8nTiz3+je/AJMVJ
7yI8NE5TXZN8JoF9tOx/RTQcWjf9KwdxIyb+3rbdI6aq2DfJnXvuelQ2nYJ1CM7tC+DMpQrTh+zx
4mQF0T7Jm0KarwxNzmteURGc6K1vfGtNKLX0rYuFr5aID71xKIL/shEXa9w9sJX8Uy2IgU7onBy6
ojOT/CFxlsJl0Mhkk0SrouPyzaKZRrtjNIZX3cYbWLyLYOppBirP8w4myQ1mOsatGcnykOPKoM0h
MGJ75XpUj6/YS17klaX/UPjqG929gcWCkS6YjvrOopjQ2w43MMlyIJ2G2XrLsO43BN5iR91K1Xkg
U4l1OKcw3QwgPLQ7Q25hAeIEB55HRpMztP2qKf8a9PhO5gj3oNlubd26OBFDH3xkQJ969ztk2enM
Bs89PAGwfdmXbTSfXUejS5AcGns4jr17am250dQeAJq48sPcx7BnUNKa9zgoH1bSXPx4W4sHcu+Z
I8KP7uYB1ez4NenGOMTJnzVyGwnqT9OhYLPgneGW8OwZ1CYQY8A+nM02/8oTjJHYFmeeqNaawWNi
ZpHENUnWPBHmsTYFS5KFBq/XW4CGkKWbwcMsSBK3EwAFfTvcVPmTwMlblVOXRIJpb+j8FuhFMhdp
pKykCRzHbKpi0YlwjaHmpmfW0S0IIEzFfPRNypgkDBaZVm3fIFC+PM08R1U/I0G2Z1BxGIapjY2G
E6yjaqgt3dxByrC3FpjTEG+RDIoLkdhP7IMHkyhj3UUHtVXvpSPXxhRHijbqIA40NOw8LV+TDJrF
EzeFTxk6XOqb8aDCQIICcdH1lRPnz4G4JieUjT1k24HUOETbA+r+R1yy4dUta5VzC2nzq7t073Ca
sUVm4IyjFt2vqcL1CFoKMSqwA62dNYREhTDcekTx+9S8D9Xwjbllb+qEEBoqK8FMyZlThCeXFUpa
lUDdElhEgkUSY0GlUB54fgPDrieLSZctl/9ppYIZzKpnPxKbxhUpWAsHSmXy3vlTMWGxZrM1qREu
bqnCjKlNc14q9OACGbEE0KRKIPaj5jI06wIQDx9MzpX5f3+a9+yylrf3qYRiwR7fhXTJrDVMEwtS
p8oUrcUkSOLVit91td66eHKklXxVLhtpXaZ/o9ReyENgAL772DnFfbYz7eoKG2HdJ48gkRu9nAbJ
UEM0byea6MmPMOABMx6tzSKeBGIbOsqpke+9mryJ1Llh7DsYmv8C+7SK/PwUZc1X6jPYUbr2U/NI
H3r06zoW6sE2KORB86D2tSL6F1TK1Uj6z1D1Vnk3DcQqUS68EIdwh9UkRA4JpxqbIHR+2nxjZQ1+
ifqmkRuz3NVkXR6VFld68yYmv1WvaO90zWzoT11Wafih5sbDSZVvUzf+RZl6sfLy2hQTtYr5aa2t
fUs6S+Z0K4WCL46469GhHaPhphsEWrpxwpqoeb0L/5OGinkQGz+C36oz9t+G5tyCTLt4lnkarOBS
xb/Ul51BP43oeDyio2G8YyXsfewLmJh6qAbUknW+vxqAuM2LZC1Td4FUtSqcge2gRAgnnsIwvXok
nsVaAVsKXDHJHzU6t337rMgccbGrL1nXLjOO7rI59xHx2KHcpX6yhNZG8yuiKzkhQAFF82bhnCY5
DiRlwDgGW1IgQxy0IQZ4lyprplMBWohyadT6F0PIXHIXqLNk52bOyrL9e2TIx5KT7oMS3kPoq6tU
+F/wQmed42w956Nq61ccMOMsfPAFiu29IjhNRaL+0SdMg0fKZNRsy7ur7QmvfGQW+32afRujy+aQ
B7se+AQWJfjPFk4an4v2cMkv0FeOwahdQY68VbV6chvj0sYfnpLu/bqhIylHN2TaHGrDNWJHsiy2
zIZhtxzxkXMjfroI+Ek2/MSMUWYeHxXbiUCNSW9pNBLCVeO/oS82ll1uYo+jreq9uU10pGB1nzJe
VyKkEQQ0XRg/bqBcJJElPUmOPLoco8UzJI0QmcphjKI/u+/RU78ZWvxTG0i/6fTjQMFmiTQvmcIS
QiXmK/w/9s5juW6eS9f30nN2MYfBmWjnpGhZtiYsy4E5Z159PwRlUdbn7+86VWd4JiwCWABlWXsT
WOsN6maIeaUhnQVFvex/Zfj7Wk/ozjwFKKQOjbJrq5ZU8bBpDXIR5j2AGUyif1a+fzCwJXaU8E6j
wtqj6qi7/W3awwvj1GSQV13pOUJIuOKhEZr1v6aKimYn3wv0SpC8YlOFlfDWKKsaqRD4uehJnrXw
eyNZj2GYfWt07eJ37fR/8K2AFJohdtWBcFBMCQsDpDlBlxXkQOPsVLXt2gqRBPTk8pdhSU8j5JU4
77c9skMIXTyQaLhHNhnf0F9ykZzrSHkKPLKWkqR9cfxrdIefutK8UevmEaGmbLL2RCfSPVpqY+4a
c9Jhs/nLd/oyvk2DH3kFbxhxqOEcKGEIn9jfplHsoplRwGmXtV+pUUAKG/qdU1rlI3C4n40Ldl2C
0HXO23qbFVn2HFojNfafvA+o8hU6AHPTBIM/tt1Jojq0ZbNeoVWQYyMqRRH7diP8NLYQwOMOHTTF
v6d6kG+l5MVvPGkfti1VbcviHISEUBYln3rbLfa95q1ynKfWcqmU1wqZcnxGLhXH/rb0y10ZIHMU
J426cbV9qPNn42DJafIHexSXJInV+U6pnXiTuQCnyslRibdBcew89pw1P8pKxuh61SV82tkx9hZU
JaDkfbHWJV86qdMFbIOLRUzRr7QhMjEgGZpT2UftSdyR30SmTh1hNfUxr5isto76s45YzanKpwyf
p4bDFmLKN0Xla0h2JLyQhgLOhVWcvDYvTm4cQ6Rf2gXqRGvbRx2oUvpbczBu/QAh8Lg9201002Hp
KyO1A5z7qqXcBvC4Qtk5G60rDYOwCu7DGHbSlTryRWUCy5JDAFZKBD7Ysn50kncOg/6rpicNwr+4
wg0N7rHSWN8YqJjDkwEl5IDVImVV+zcuSj+GFkUnEoyQm01Ai3GPP3kcuVvZKc5RLz95nv8NriyZ
2FL+3KjOZ6tGLMoxHsBgxUCHoOqqcvqUIOlI0RmipOpMWG/8fcLqxUVgYu2UGBpZjfkz149gJeU9
SNyIlACSqeiZ2ZH5YkiYu2bAEq/C4hd8GoxtE+0utccHGZXUQEHnqUEHJVVWeq0fIiWs1kOob5BY
71aWZGyHsS6ge/Ch1UfpB5C6F/5wKrYu2RbMSLOv8czmTaKQMmqnbXuOdptF7THVzOuRVwk7uxcw
8A+ozH/pNFQXUbd6NhMUZYbmE7xrANqdjOpUyoswdgBIAb7Ve45qoQJ8ntIj6aPgQAnwe1U0t3ZN
CUnr+ma1qU37JANF8JFdRSnkrtAz6i/QeUMovyibf80rPreTdk2Aox2fUNI+KqmkVL4H1pzAJDqo
mveCAne8NiVSoCP4H/jl7sntnbUJSXsr/l8VuYFza8dnJU8fsmiyijyimWGjEIJGSe3/8B15kgaV
9tisHEet3LoSJ1E0REG8qqRXeRfow3DGKaqiNlP2xRNZ9Gu9uEiugX3QqJwLXp7witjbQPcEXzkV
CC17Y7jep77q2yvFco+y0X9GeLG4CiuShIHzOa3MT3nXfVVi9xHBlnijStnOr/n1jQ17QK1H5Jts
LokqytM+GRHJbZ5L76c9omqIFdhTUaXW2uyB2mJVxtamMdGmQvqIktMB3iqZOV/9Gms6OxjUqiM9
XbloP6ylsvyCMykcHUjDzdc4GpABDU9+lpMrqOpfmdRhqtTK21ot2EQmYw6VDvfKDPqIemWhZ7fp
HAdTr1pak9us11b+M0QHkJM2hJM84XdJ1j5wlY1O4pzDGq/Fogj2DamRlQy7AiKiB/moZh8tSxfX
H2/N9DH0kZ8b+63bAjiL4hwiO7+FNS/4ZC2jjwN+r93WdQemNEZjKHfL77kXbbrCOyGGZB6jYsPB
9SnsWo6/yPoCAooOwPg+KQCZVl2w7UNqqxGUbbR/9mEM0UuH55GZFFNkN9nqahiurVEbrpDPJqUK
KviQ+f7Z1sMTrOeHCie8NUoK6EPLnN+smMpcYFF8BTNkI2iZOtlX4JsTd99ds0H7njv1dztvSDAW
KYpP/YmSoIRmE6kf29L3IS5bHbwsZDqpw5MXr6loT1UAvrjhwgBlgEOlfYdq31PqQ/TKlyogLr0z
btta3pIwwcbBcGBgVBjA1u1FGlI0YABVfgV+sTI1JXjUmq9Quqv9OO3ggUHtwh6dRz9GbYscEK6T
bnRUnfG7lYXyNuzTcaUnHJV0UBntVTVo3tauMMVl14Nqs77K2Grg44xqocvHz2iATThYp6wAOlXb
HiDv5AmnbkEneNfk9oBkWR62CU4GuNtD2VDDElYNxvBgSf5jNWb6JQ5luJ+ydgKgxvcnJuIJPJNN
X2D8gF0cgASSbJuhEckLG1FGOVor3vAi+VH7dcj2ZZWizEZZVstM3gH4L+ylaOgn3spnBeWzVZjq
wwn1e+WUpenzQIn3ZDbG9zAsQMRKnOlaC9S1tx+tDNNVFZt3xXY9vHqbAv0DXqq89bR1LusUZ4Im
ZtetpJM/TnrJQzUhI5oABJ2aZocho1mbd/81GTT/fwcm4Pp1Odz/9ILsDyslDceif3ewXn1Lv/34
w7Z6ip+dlyRD/W8T4yULg2ZLU3VVYWj2rZawUHozW7I1HJVk9IY1x9G5e2e2pCv/bVqmpsmGOTkt
qcb/lU+1ovxpVK2DjkRViW4YdY6p8ENhZ/PObSkZyiDHtMh7QuUHD+eJ4REEj2qZalzeNX6PKK2p
PtKAsOM/ylNYObyGccjaVJZfgEuMs9s6MUDvwZNelSrmM64eUcouev+hBnYpRkXLKBz/IVOy9xER
bHgRIQZFWKeBfUpMNZjXEE/IEo3E4TY3JWuWac/dPG5ImaBjN9+ifL0DaJMcEgFrQowbrSXJkw9D
6+oIqoAOaUMVpejMbUNS9JSLUaSj3UpA0ZzqDk+68qRBQlhbBS9gL23ypy4n+TgYSMFqlpez3c8B
M3tGfBSjcWXcU2dRNmlYGpi2+PaDlTkJgotZDChPsR5yDOQOCDwm82hnBcitNRgOMibinUmHAHID
mxW9th/sgOchc4UBBVaMN0OY883628NWKgvYMHOb5Pw/b8XQsrEeAgObDNGeb8VOG9dSpopb4Ywb
scHHx3Jw4KpIyZ4dENAUNdNvi+kyUMck86jhEeFot+KSsGPipAHTOs6yc04J/WB40IuyOMguJM0R
xoFMdqdESrY2hhSfDYdUMc9qnruy+ZRTQfppW0hv1ACZrFz3dkrT3gQI9N5ZHC8wZPaqM5n4G9Eq
s6q6Sy21FF3eW5Tm5NVZY+KHrreJulrD6huH+lqxeLnIJIfOk7EJItkKGv5j136Bp34xK9X8EZnS
fVhTDlpCiykUARkHcUK3/eJN2Vortn6U5G/DFGEiTR1v8zap+Kq1y4tq8LIo4/qbaC39VQYZb51L
VziBBnOoPOYd9YxpqojT4/5XnzrYz3YOA62BwmLfNtG2zaRsZaa6c23mSMZpOeaS3ai2LzVnlCoo
ATQgBrYxBrM5pkkS3DshmGyUc9oX0y+/SGmKJItmuXs7a6ytXtfOU5YDvZgClrXbyOQHA9z4n9cu
JNA+TRyk2zGrcEqilrlq9SS+aWxklGEbNmuP7eSLOVV59PglcdBR4fTjnOwECAOlFmTS0Pm4hhE0
bGCsqkd2ctCvpou4E33i0gLFTqgD/jOmR1D5MIJ7tSHibWQrNR5if/Cvi8646yrPfBBdVa3clW0S
XEuhbDzICiqUdaBjtTY10U3grN5bd35EK8u78YhQ0rVdBezLwROsJle2Ywbpk5x8ECjnXisVMJT4
P4jhJNHU49wUw0qsNeZ2mihGRN88PK/RsTvZS4HkvaCLuEaaWXk2HHBoba3UF0d2xjOWac46apTu
a06SuIIh9ENyO0o/Wd88hLHh7kDEgsAY1Oa+sakMi5A/V5NJfCB1K49nL4pcpGKN9mvl5LuoaLvL
oPn5Lm7ZeLHQCyITkMBtw73I3F2boP1WZdfjJm6jydD4/WfYeNIOZAaZh1E9m7WjQImo6/OgAfhJ
alRAAH8ql8gN9u5Erw4RLbir0Wy50ROonUr52hVqpPPM6CLG+6Dm+wyRqjAh5QMRWTFOuZNSy5vu
xEVK5GLVe8iOD6P72icGRNNwrO8og3a7AMrvJWqSdB2mIFMB0loXbbrkftxQ45xuL6MaWhcRKYaW
IDHRjRBibSJsDuY5ItBIU3IL9dMwpRV1hBCwVwd8EJv2jR/bxqEbgnQnDbL+ECBhCeQyNX/ElC5F
rIdt9bvYAHb/ltzYTepnxx6T04u4kOroL+x6kZoaOFAdp1HRJ0ahQvUXX4y2qekdhy6Z5wZDEgN9
wSQe39tpxO3zecQIyqMudyocICyoxVEBlCC+VOIWsaVc2YghcZEjiWTXHKrnr/HL8LvwOdJD52VD
1UHn3dvX9y0wk3s5oRpkGXF9FE0o5OFtQMpJtMSlRO50Bx7MhAY9sGXVkEnU/IDMWMV7NbZV+2us
UgAFsV6f7SgNPrXUxnslib5qxQ6RhGzDN21wREK1egwRE9Kozj+z/+7AJyHnNiqB9qCiDCP6lZB3
cpw13bn22vAe7uN3Y4qXc9helk1d37W74TaDSHGlggV87jqOOP6Y4BIU2uFNwjfsVd5b93mKtEVb
uGdD8vKDPKCCoGH97U5dVia7sPF/N8Wd6Iv0nekk1RwlZot4cVmiCnO4j0grAstlMScrtZOZjBs8
iFB1QN/hxYWRByMze+LQPABw7d2dKTvDZ2Rgj0FSkmfXdqaWNMn38MktHPfU4Lje89YBTN0q0Ogl
09h64LWfYQf1jhF/U2WUGsJADw/s4pLPUUF2osqSb6btP0h1cbFQ8EoxKD6ZtaLf912GGE3ffiWf
Z9zX08UbYuyP88bflmgkG3kBAHjJwYlEHGJsdIpbToPhJilMkiJTik70LZc5MBDhZoHTeqwX30Mf
LbiWbB2mQXJK+TVSVD7bNhriElmTqyId0tvWuULyJcAscIpuMut39AizZMfZ3wKU7ufulXYDvHrw
s2t+CGcVsWVZiyaIg+wa1q7PFkTu/jEyTsMipsSQhh1iCR5w2gIm5PnZf/6xVor2MLCSaUreskcT
kXMnX/saKsE4PbhVvUXBNv4O+cO6MjD3uW1LxTgmqI0j0aR5kG3ZIsHtmyNcy0hOEQLlRV/W93k7
ua5hO3NQMBC7lynW3k1egSl8sxVvhWafIB+7EoN/mzBME0KA9aUkX/re2SdmX5+FkPE4ciwuHCSX
RVMMiAuMyOa8xIm7GEDsWYlJ9Zgpeg3LqBhYmgjSaYiDTw9RjOykKIGzX9Zb4sS0Wm02HYXiS2nI
t3ZuY5km/uctl79jLcNfqPHl/ta2sCiTR75TynFsN2ZEdtwB3vJkuNEXH+LorSIlwSeQwFuU56yn
RI+wKasrc2VNUXZhlOvcdpSDGA38+uRS27qHqKTeSc54i1yN/FkxMDkysJ8/FUr3eiGp/gPXpXrb
ZKE595OX4mUl4tJUQvRRRPMDG6dOL374Vg91ZXAfEhUXLr8Zw+YgIpChcytcTLPXELGMpmF1ERbj
CcYA7NJJuTlI9ZPfKObZR3PcIetTmucxVrt1TxWPd2FStDjKNy9hwMtcjPYgxAu4RaBZEXUSc+fl
5lExo6FOLeVauNMbEjhKoHpouQXQEmmJCwyofr4LE/M/9PnTqAgZObtQW+c7CExP3V2JzoxPPanF
AMnOq/k+gipVQFugkgDRSg9j+Qzq5LOpevpOtJZ+dRr80FdO9RQtaJXtMtDqDYKab8uJO9FnDmV/
BRZfJbHHUsvA34KzCNqFpWJVLYI/PHyo8+oUleoWt3C4HE0cAkeGVWKoY0w+W5bvO8V5LAAfPg+F
2eJw3lpUJVUdvY1xBUMiPkClelGQbvHZlr42cyMmv1cCYL5Rf/fpRYd5ke6r1Q1am/O0v/UB+q9Q
JWRqFAfsqTm6U7SE/BOhzTF/TgYKapzS+KfLCKbbhTu5ck+SLVXefbLk2ENrgY+TuIipZVu8ThV9
rqTLQBw8FNGYlBW1sYv8FvkaDqXgiZHiy5FgeRr1HjxJrgOSgcz8uangcNFtS4l2DjR4Jybov6dl
kmiqeKT+OYl56Nkpx8gbc4g3lUfdZZJJO7SF/qMHKoy7LaTr15GpLCNixKUxAF+ZTt2v7T8H5mWm
vnmy1FDE8adKzjxZhyRWJ2ELnwoof65Hxj7rKgOosJJtnTpFEp0i8ictcAew5TpF8KmZB752sTz7
q4hVKhgdZQylbJo5ByA/7yZBdzcvRqH5ytT5dYjm/4tHIbzi2bXCkTOV5guiX6935A1wW3D0w7uu
tzBNKqp1q1C1WqaKOxFsROw3p6TjMmigx4E1w7RAkIfzwsvoMhWLsgTx/TRpNiZwaPVKGxr92hsz
52yVAd/UhnbdJC5OpeJ2BGuw6uBobETcPCWKbFBmSCKJPhEnLl6It6kZsBmKkqrZfBiAHv3uGSLW
ncxQPzxHDHh1/exBpLjW8DS4qkCBnOc/VpXCcRR8xkghvLGwqpn/aEvZ7hHKQDVORPEy+dskrwi7
Q+Z1P4EoSICXvfaTMuj6heLXU1AaIMmsqv0Ez6jRynBuADp8aRINFdJpiM17tg7JwexEE4b6pInM
WvNo28xriZZYcGIuUkf9JJ6VRBzXwSwrPvpX7pgXxlHhx5Y1vpptC3LI2sBgQJU+weHhi8LvqgNs
9+ixw4h5oyA9ijmuHz22emluDQMjQEhpVIY44+3brgJaPzVlu2lP+FNNABiakm/l103aPImpha62
d2QVAUiwkO2F3mMP+5g48SCzoZqRl9mlNIPjaHXerd7gRlzLyp2PyPLd5BDKpje6lqcu0e82qX8E
TIc1wFsYXwbyztbtDF0X4iIj6y5gZeEYZvZ6tHxrk087JHnaF2Hrc8rBo15EV1Nn+Vnxws9iTFzE
JBvRwo1o8jde3fulfgoi276gM+RcAmRfUakCH0epNVU405t4M+aTuIFo8pOAY1maNkCTKlHVRzdU
rt8ljf9mLK/+aSQ+ZWYtxVR1x0ZN39A160NmFnyFYcbou30OPBTXdRxaeP03X0o96PdZ2pfU+lVY
Apz9Lc1qvriSidizUpTQyaLx2SS+eYtf+v+ML6Z1Wi8bnilbfYwX6789V6zv6JQeRfy0voU44Vqz
5f6QJSVusWFO5tT0si8Yu49rKq39AVh++qU3cso6dvwJSeP+pnTQTxP9rhIN2zCJgp2YpY75N7wB
i9s2N7MHv+6P/bSY1pGu0gf+cEVToth8BZbF4ZiYNU8OwthTFOwetl8ezBexdD70JSK/igziT7GP
bLyki7hQ4TZPEUjapUuCfD9SrSME6O6zj+byXrTeDaj8R2wgD+WrJtJel1LxxFsZ8DJ2niyzWTXG
HCEeLXkyZDI1pdsE1yTj0icOu5yAxv4xBi122yo53Gm6gfBXx4F0Bfq8AwX4qZ4IAnDciTVI/1K+
TPwIP2RGS3Aakf4jKlvlhK40J5cCJB4KflxA10lZcq2MMkYi+pUxNSw1ya4DDcfOtQ6gzI2vrTEu
tfXfJuQN2aii1H+lVTvhQCMDXZFORgPLQf3lqtA4jmWujkq4Eli3fmJYbNRd7wKJ/CC6wsYmzquG
VR0lCFqL5tBA6exK+HHWALAUzJ51K6LF+nk7EYLe+pZniOVFnOf2/iVoi8PSJSZMzwnGTrmef7z5
OV33+rOIYNipE5qxvA5JQsWT6qKnj+U5ne4aO6asK9qxOUwOjZRA9vD47paYZYrom4Pflmn8KNjL
MjaI06Lv1lviUiOJj3ZbrzUfrvZKrcpuLbsGGxYlhy4g62iXt5OYqrhQAHy9a9uEkXftKWYOFzNF
uD6t0afy1pFaff+hX0SMHEHW//n7SNFtKkGUYr0sPfz4P//F95Fh8VEx2A7bhmnYzofvo8DwwSnj
ivVI/d50sDbNwhdjLC229ZQBRGUgGCR5k+sub7a30oADgf04SP3npUvc5epPh7+gm6XbbDuOVWJF
A2G3VD+XfWk8hCM0az2LUhThJP0hwWftNnBAT6DqBm/IhMPvdnZ7osL19+AaOyUUkgiOHbDASzAC
V3pTgsnF+Q9Fh6G8E5egUKMj78zXPjKx5V2p19GxiSd51Kn5oU80xYCYK+LEUn/rW+aKZ3SZX2yM
dBIBSVXzpPg6BnXkKfGQJXEZTnlN0bZl+IkmBZKNaI5DrI9rOF/zlHfRsd4hjyvCnTQtN2TTNBAs
00J/PkGsPU/88IR5CdGpTplTMY9lVmJKi4yT6jYvWiihzVmn1blufbL2lqtdi4tsjvjSj6a0tRzA
CqIPQASUenHb9MU8Ax9Jw1qjCujtYH1B9eiUwN5NCyJZoh4NsT5Kcd5uWWdeDDz7dVAh21tW+xhO
98rQGv9BXDK5OBtFXl6LlohQJf01otBN/6ElsfIhImmqh//8edGsf1RWDX7HpqKbuqnxFlenz9O7
yupod0HY5JX1aDruTyNBceIgm711KnKUn9e4EOMdo5gZNjeWdYIvDnluGm4cG5+kd5GTNH09dCfd
8WHSiIFhCpzbYqJYYm6TQqGoQToK6ND0HDEUmGnbom75+xlxhNs5Ch/bsZDV1xgxWg5YRs/PWKJl
n+oGWLyrlGQIPFXyWochM3dYw0VnobyT5OXr3Yc+UEqgi8tsBAxKsIhL26DYji2bABJf8sl9u6gt
SpZb0W5Vj/3jFLMMiztdUkdp5Uu5fGK32iJsg0NLwU5kuvez4oKambubO51OG+flRbzfjfFRd+21
pUXAOnpAWxiatV/LiX4Ix0U+J6WsfarV4NCnafN1pDK0jbUY44GpCQx50wGjeSx9STulZXAmqXOL
sxaK02Z2m2kNriFjkZzqwU9O8GYM+PcNmnNoYtKbDViSrqxqnJQwpo53Y6JdTZ1GrsKD9Sx026Ck
hTBEWEs8g4o3Sy3t5VHiTsSIUdF8t2JFFcpwR2hE0wP+NW6Z9uEZYkD0zf8EsYLo9PKIgq9V/RKt
eVTczv+0dx1zgOUmq6RtUAWPcJgxa+tbiDHmukWj9KyOpP90NcbnqcUpm2rFNzVX04chSYtjhfsw
CBs9OWPqUe6kPnoxm8Q++LKf3krjdJGyDEYIHk6ibxlo4vQl9F1rjsWTJSWV6GWHWMYYiOpZciti
xcC0rpPhvo7WgLtGBce6G6LAuuOfc/AguV1EK4Q2fVtACIbDUAM9LHn12IHzRcTjdWbdOSTSdl1q
TlwSposBsGBsqijGo0X+e120EsCXeYgA8NqvbxSs57RcjS92XcWISjfaDmT7szJ1Lf2kcBAefAsr
ZFTkFTRANkucGO0sG3MqsVQYUcy3LIAM07QlTgxmzRBt2m7ga3Zd/oqCYKCGa6CP2A7WjW9X9n3R
VN4+KEk4JWKU48ht6oT4geH4ej/UDWztBha2CBYXQ4YABTSqPImmO/bGaWyBmk0TMmSP7tFIYdca
6NVBRDjUZC6h1uJpyQPFpRqRlQLer+wki75g0Ktb6tarJUKfmFIcCxEKZ7k7TzmDRK+PsebWxyrg
gzsh01/b4m65/C8xYlhEz+ss7Q9LLE1x969xCnxrJW7xcvvLT5SX9etPCZfuRSotBEgklJjFRVJy
49zrHmJZot1L9VOD6BxeFX+EQI6JyAqrRFcjgrphixDPW8iy1Ic+ORowbRgaeb0MiEcuzWWuXnzp
VM7L4ilL9/xo0ebzi/V6qb3+sEtgJOFWZ8tZtkvhVG6AnaNzJJBEOtYJolnojUK2oKCmGbrxDUSf
+EbXJOvclNlatEQ/pk3G8T+/qmGOfdzaUjhTLJkdogy2yrLlP1/VYGt0Mp1IF6RZaB+gtt+UiaF+
tfhpELxOszu3SLCwRQDp2FhaeNF9GXsBvBs+2RTTrzhsat99rV7loa7/0oEhyt73ZPIiwF3SqGLz
6AZJcgIQSFVn8KgTi1vRKcI+NOEQ8V0vOsXwMlv0SSHrsHLugAivGqzriwkCJS5tlDj+2hIQKMnw
m61nK+O2aPoXUGBsr8XIEp6LmKVz0Mc7kOzyToSMCbTIWimpJWblg4/62nHOPk95aJHCnvrVUk2A
bNAlLiKN/Ra/dIm7t36xjljirX9ZB1c1cuRDXT+E0zNFhIgVs6Z+at/JMQjRuVFNqCm8+FPAwVwk
lCvmuw99YVBDwUEujOuAHfXJ15EUaEcV71jRCf0ZWuSAQO88/+/tOVasLVYR8bbTOgednc775d9+
JBEyP3LqQ44h34D+RgMQW65T5yNLIS5YSmYYk07tMPd+3y7jqZN+q9su2i5ddaD6pw/LiNEPfVgj
sGiAl/j/8slBnvTjR8fCLFYD1AiQUJXBNP750UlKBZHsUfMezcRsBvfTMKoA28wYNccqk7NLXRbZ
pW3bx8Yd8r2k4ISyE31R3XW7rHS+j3A3XoNh76Pb4Wr9o5SX+V4s4Fs+wnEhwkSQlSCAxgAPVzFn
4G2pqu41Ujwulorc5UoQ75GuDOEE5QSKTjFs6SH/085wEa2Py4i4eYpj9DFkA8IxY4iOQHwhtrva
BdKDdpmc+CCaad+jSBnO77pECHowk51Z41+h/KZfRN8yV/R5VYQ+e85X5DIwLyraSfojs32oguI5
WTOCAuxN83VV9qA5LMgkR0LedHa2THXC0Sv/ppP0fF0X8fild93bou/cn0oHxQ5Xlm+pTL1KdWvO
r1Xg7kZECQ9mHLxOioJx/KK69m2tKd+jGB1DbSo1Al9wFTThvIYSpOjpRHlR3No+AtaJJ1F+nmJF
TCf55hkvQsqXsOTY46U+Mrt2D+wcnlaF/20E0F/copVSncSdFFNd+9AHcGhjenJ6EINjbVUncTev
Jdr/uP0QKla0muK6wgFm927K8qhiQIap99piF8txDpDRnARtqUAEqc0bGpW0a7agIzbgPvozeiK3
28LWoSaLcDHOv6266uuexKVn3dWehJ5Ch6YZNRPTu1Y9w1yTm8ESash6sEm2JB9ccD9z0wti/7oy
4/WQDNZJtObJEsTZsEgucwK/a9BO7kk2rMs077MdOnDp3g+8ovA2SesdUo50/sqpp4RAGVnruQ0F
tUTg1EVEI0wgXS5tjIlL/mywdfLa/jns4/I+kBr1LFPKWpVxOzyj+fsM2La8b/NYPUcK/8kyLljP
KZyOJZ7Tybt4eSx+9p7klzX5rQpR8IKtiWEB5tEnadPm9YJxC+rQot1hxIPeLNYXovkhcGmqFm65
VUmJ7kNclCt5dyUC+xplH7JhyWbufPcYMS7jMXTVtLW7XX6U5QlLH3lO4H/6ozvKCb6eZXnrSWrJ
Lj/KDk7uYUsF3GTuE6NBHF+7TjBZE46Nc1XFcb0tI2phIk6SnRqykXXIbfyl5pAah5k1GpvDRqzs
uixfy4V3kSxMeZXQ2htISW/iJjdWeZMPzzi1f/H6TL53E62lphoZk5/83C/J6HB5+PKcl3iLeAT0
xzm+4XO6AipZ5Hp1nUqm+zmL9g5Aj6cx6vgLQxP6qpgqtonZ5lv+qkJkJwv9CfAp7yU5qN8miSgT
u9p5UmrUSHVKar2nyH41VjpKN9hF3uRaYH9F1beCTelgeV+M5laWy4HXnWecOHFjmxJKyX0Bj2mF
p7T9FYmJgyHVwC0z08Ch0nvu+PYAaEVXnJACofTubaypqXVOeoMv/Cn2TQkGA6bBqZyVl0R1i0tb
I/JuDTryMQH6Njj30mmE6JhgtazsEe59Ge3GPiRDbtvQWjj8hdPhbzkozqdFDn8ibjkUilj8i9/H
itHpUKm/HUDn6ag+HUSsOI8ui78dVvkO5PnSW1wrS7Tf1hOHVHEM/bCeiEAKBsHLPEk3kZXwFT1d
PMWMuTuUQ/faM9nLIlAehYBBKhefQYnf1XqZkeY240v731YQK5ouiRR+82y1OOom37HcfhwkZOFF
TlNkN5cuxeS7aGpahtadUI96bcJn7N81xXxJ/z06L/fnXEVBH1+L64g6XAYLKrAw++tkILeToHMQ
yOG9Qk1p5/uOshJNMQAUGZKPSaVC9IlLGNvbpKcqPHf9XmiZ9K8L9XhR4E2v/aTCKB8z/HiuSWqT
KHNC+znwIG0qjfnDgYiWNrgIaoC8toEVKnOo70fvQqXQnUMrgxrpEgo10bquQHXh2IWu6h+rilAX
NOhW/ABBEJR73gFIl05HCHEcGDHZRfgMHzVxRIhSA56fOBm8Oz28O2z8/Vasl+X8iS9LzccScUwR
6yXLLVZsCOfkfNEZKr9XNxuBaPaISEwX9uWfG5D5lwjF5YfENsMtVLV8IwaT1NSuDUilS/wYlp+d
PKgu4cE+6BOVIiopOmtyfYs8sv0Y6E9Ug/MnE0zotYvrHAolNFHBSfa1pUcbf2JjlJ3mwfNq7UPf
jdmTDU0vlsnQ+AYOCGP8RcwZsaial2gktMYrxS13tYcLjNbpv7AD3ZNqRDsrknFiDmL9vsraYasm
tUZBubTJyffNFiMI6V6qKhfqo4WeN9Od39NdPxw+TtfsUdnibyVdSeQvsF9zj4pSODZIOxtWmFsg
Exml6e3c+RaDdFSCohowRxFXlU1zFQZXOWrnjqc9pvz1XveWAm6GViJr43WX64jPyOo8NrXmyKSe
x0RLUymHI/h8E5tYJk2YyHcgyN6zk/M0IPoElnEJUfG6PtvsBQpS+DOcUoSJCDEoy1ipolMFdpxE
eLmyal4+gA80GOLg0ZSNon61+xaYEPtM0/Dcn3H5Xfad8Af+STI427Z8aDUdVl4F2rzRpewSO0O6
AS/ybk5ev8RFFf0Ipzk4Y1OjLRqZL6cugJ1ZehEO0Toi7fH019eZbXLh6//JRvj9QXSRAwUTVTvX
3fTHGqRuDGgle41HsXCOD8DArzukzTaaDEJYKqJPiMhmTzIGd8emyN2VYPk4aptCskBuRowa/Nkh
CKZLFzGKCqdRpOrj2xKi1+CofmSn4eJMw4pKaaUbv8c1nL+sBxT1pUPXGBoHpla7pJSC1l0EILrp
Hc4BolMMK32oXyo4DhBYrL3oF11iUFwSxbWPkKW3H/qX2EDtzDVOvRDr3544P0e0p9Xhg1j7Vh/k
vZcPxSe5gtxK0sZHvQhbTnyVP95JsvzaR9H99U7WYJug4/EMuKE6KdOF2kZ1stKaA4Foz7eit2sl
esWtlHcrI5OVg2iJy7LE36eIIFmSqkmvMN8WRVLsPbWrbvjHVjeF2Ti7zEEWkFJ4ddNytLgRd8uA
iBMzlgF0Ol9nLEsBkHZ2YmAJ/vCMJXhZSjx8ea6mINKkhnp1GpSNOn16sVEPH7v3jbbdqGy3Husg
ECOK+MjrTfjInHFqIP71YWSak4Q9DPDU/x/Ovmu7cZxr9om4FkEQDLfKWZbtjjdcHaaZMwmGp/8L
mx5To+mZ+c65wSJ2ACjLYgB2VY144m7A3+VqcX5JRpFfPCuFSkEzPLWFzEFO8aedjnrp/szqQu5j
vKP7K99tGYjt0ED/MfJXpmfq67wAKx+2T948jzFT+F/dQ1s9m1CpMYMfeW9F+6BsxkP03gx9PB4g
R3Qo3Lrfosq1AXGq8lLc1DdC4y2Fomf3wzAU9/shenMEcdqcTqHUjWUZroEbbLeu8BWdX61tEzvW
bjWoVG+OEV/yQo/O1At6yEbUUOukgExFoQj+pw/AUvItMsILLhxQ+VT/cRAjrq+ROsojA1xkYc93
5CAbeWcHiNpR3kxG24OQG0X3XYdVsNlYeCbfUZcaGofH4ROEH3HRq8otR3kmFDXcwT6DFRX4F9+E
FIU1okwrt89kR+0DNpWpX4ClYqEXMeQyVfCdu3bllEe2ovklnKz7ynQGMoYC8mmojV5LcCurqkHj
Sa9iC3ylKF13LGMDTiXnLkKE9X9E0Bhg7wUfc4+nTEgqLFAIExwiMPIcTNE5B2mIt6Ox9cCwNPfJ
TYEPNi/rhmxBbmoMNQ4d+bnyUH86JCuQRVABaAKAsedpgxDIubv++2nc2SiGhrib8u4076ajqLmh
M/ZKWW6SpPhEdvkw42RU096NqFdrrUHla9y2YKPGcmB5biCV1i9ANSMhgGBvyOYNFugp27Y8Yy3A
Xkg7G5adPbCzcB12LkTO4I2WpUzcI9lB8MbOHRYEhkXYeUAhCQH5xQjb9xQ8HfqpI9bCYPbiYSzq
UpPmwMXn2KFYzzYagSbmoD8pdS3di7EFAZyTtNaBmhakZus+BfEAAwMovnOo0izpcI6JUTnEdmTk
KuiunztOgeGKoMP3qAadxpch3g2HyquSm11Z1aHOzOoG0svq5qXgIAfryolMmairWwPYXdu09ol6
ZFdR9d9NlDiCxeRGoSpqTnwffjIBibSXOcoUAMvUL7FnyCUej+QactrsotvAboK2vmKXIlqbukgu
o5noBvhA4XXiHgXQQxwtezJSCg3jVOmzHwhzT6nTKCNLuz1z61fKnYahYB0v3gDAgR/6bjrgwawz
akwnE6XQ8CBZLNatyPRlycb2JHMudhCCKw6Npp61GglSp4VhQyRVV83U59L885Bc1Kcs6lKDWokU
9RrdANgXvjubvv8KtVfZIuYjiMEHvZm++6HyYZxc92H3xzQGNR1FTzkg73n7d5r9ZLubkvpg1IPO
Yg25p7tq+CDITjYvTmTyCW5kWu3NSB08tlAhfRaBTzM1hL5yCaPCoElzcpEyQVaAwkhOMsHjmg54
M0pqbe0phTjLrY01b2PFXYO6WtioMSUKY1kZ/aJersI0XDzPCZYbKWkONcyvmV2a1zmyAcEnF6lx
nCOhZQySUwfaQRRGDh2/hxWdC41PjjFItX88lyqU4F8dqnE6j9pIfH86Z5wD6O76k5c6fKdHDUgA
CwcKNC3wyCbEM0zokalmtDy46NC1RGGCr0mKw10CuaY+NDoKlGemn8g20KCT53GoyUfWubmbiuaf
ToXOioLuJqWTqKoKJFB2/KmGltOK9WH5pRmA7PBwsbn6eo47fuN+IDt0AMd1C9JpkNbqxZcs+wU1
5vGTX1bQ3PGzbDWqbKmyhVW9ZTNDA2MIwrtaqYAEz2zwsmVjQXsZAOymO1Z0CFUctUKCfhFjcSSV
kOxbDMo4e9zENLbpoF/uUppQYx5kU/4pexoocYM/cINONjQ4TTM55r41QPsFfDIYaJ72fca7My2H
oF57LQNZTsGx76BwFAP0cIGZhHi0wCbdlmyZwm3MIdSdmzmkKEvkzv2HmDJye4ioRFjKVgNS4+ot
4B9TSzPMrnkcEUE0OPKDeltVqJtHVQ82kYLMAG7UrQPIRXujt+o5B/s4+Tlj0dVyw27nIAvEh1jA
B3gKb4wGHgCNoIIXvD3XOrIaE6D8YTcaeOKdkhPUOLsA9u0zSLHm2B6wsVNnAkl1LFMBHTANMIjJ
CMQeAqRTJsGmoOApZWp10abBZopslN60Hnc/eWo46xgsQEdqphGmmL9nTSNMdhpBWqtYQizifvr7
5OkkphOiM47xerEatXgEBKjBFW7jjqJ/GjU7O4cjNgvCXv0D1PEXGUE1lZzUeFFvrvuqAg2a0IDS
rNI8U6iGbTAMgGWqDLtrQKpXJEB/rvW4xr5OE6VrPwZseOzM6kSNg1X1k0JygpzKQSUuHU4eFa1V
UANMuxBkS3MOHbFGooZ3SleRQY3I3w+kRqecaXBQT01nAcoRvnYjX2ovYQ6tEaorRFWgebFVQ92g
szcWdiBQmIeCRjJRYxg83bQgolzOseSguLqwNnjzN49AsPzhOqMH7C6evwPIz53pyLJKhqtnD3Kz
d4dBz+5GCapOIwr2WKvEc3qtHsynQ8oZavxwyVgqjxKGhXBJp73UfRSdKxbtiJ1l1C12y/wAWwo6
/yD7iN0gQLsjThcPOLqbiR5Rt/gReso3571Hvuc5qTgC+bpONUiLgN42FQdqhNO+HfWpC0ZH5SAb
RFFArkVG6oNUi61rbFItDZu3/QL0txVITYGwxPsD3snQI1M1Nm9Hsw3XvE8Oc0CFKIMaukeIeAhr
wee0QlFwD7wRvHdTjJCqrXLg48Aq3JigaQx8qApV7mvItAGLTel4MCswafTQ38R9imtfOdSkaGl3
jk0qCBrrwF1PsRnr+DK1j2ko66eyibSDLFp97XlZ8cXpOKBjY/rDFoa7+NeI3BlcsIZa/zzGHBGC
TXhR1B0vv0OTGtRzrmbgLxdiBwerUh+o6+MdFdowErKFScEfvY2OJbM5uFLdOZi8c5dGrjqQflo6
EDVzbvxzdFNjM/8M6L8dKLwat/50+nk8/IBECP5W0N1l24dfEEj3mwNPIfgGJtgLKi4thVeAZt13
HqfNTicog+qmdtPsAssFyEIMoMtQXol9sYtFcAYVUir4woON0gThJLoUbGsWJIM2RKowYHVyw72R
gVYauKpDOwBlqBdgo5l4GJJo1Tu1+4L1SGeV97G1ox0wVA+9uobtPNVR5L9GAqBftX1WRUFw5NDq
W1L3n5J6zRdrLISFuBTI7MXGAjot5pRGlL3U/qC2ToDxziVquJjQgmVnWbilmSH4yQbTO4OqEZz2
OeubHUi4v5CNmjkkUcH9IDexFPFxSpjjROGiCrSEXvBsm3P1dPD2em+fprQRnPT7OnWvHOCvU1hY
/qkNm+BE3cmWYCOzMfV6gVvpvYO8c/DvclFLcsu1zNz+YyplzZPRcCgUB+k/b59+O6Q6CQr7XWos
bCyh48qznr3zKWqNVa8sPa+3UVmbK25F1lZXlWmm6CFL2TpiKlQjL3WZIr2au1TGNgf/P+UmWWgd
Ui35I+MQQ/wjgy7kIQWfXIqy5gqVY6PY3dlqQCxR3ohbwahUiPlBSuBTG1TbIC0IoZM3ANuwBAVT
M34ZsE4whtHZ822jXzUcj1EpKtU3GTjwzpGF4jXw4yf6mfoO6OMhBQF6YmWyO3uc7NRN3QRrDGIK
b10wlUyH5BwTu9uD2Q7Iqb9n0kBVODQQsIQCSugk4TLgjQUVKGDl72D0BI+fmxmCX9RDsC9ZC0xU
CL2V34VMwwR9b+yzEqsORj+edYiVQUC89VaQmAyukd0/oyg3OGQjVHIXZBtjcJG4ll9AfZsFV7JR
k0thbaH0keMl/D1a4/iTBBIriCCq9nexKZ/9tgoOcxqN4tQ2ZB6NtFjXmWQriYUUFDvb6Svoil+w
FxZeqAfMuASFFEqZqZtbOSTgOSh0IDIMAsGeN7cUxMPMaW1UTdbYAP9rajHIakuxsvXvU4F3bCmV
nO8zD5UWXJwuy16xDtauHtJ13OymmblKr3qg+d9nhgaTvYm19Kt04uFIjRm2b0fUzQ27Pz7YqAtx
sh9iNIvNP6b6XqHKut5HnoevvLD8r1o1W/y1VM3BrqFuWDrWQy0dqETjocrT7fW0BZd9cEtGqCG0
dQuhCtAxRgehmx+KOEKtBtmwVBFABQgSXQNKDKN1g41BsEBbbJWxsNs7cSDKaBOaybAUWh0+gQfH
ukIkyc88cFW7EgVemtaLyUkRucbDJ+7hhcuR3pFM1HCQxO8SrCoAtIeBxiAsnQUI8mtwz4flbg6s
CiDJPc63wPNjDiuXoBMHp3nPQAcJge3so++DpNfLnRzk6IoRVy+rj9gjh/aE3dcfwR/004X4E23b
EwCplylEhP1BW1OXHGRDxY+2nvboAW8rVqCQ0NYoBcOOflcFbzkULuqivs22h3H8ytTWFJfkqQAu
NC2x4Zb25xJCmSA79koUNjnd+a7Ju37qUgikjMDXqjIohHLHDpRKi6YB0QqN4BLWeR6CEoEX/Uui
hN4WSNIxOCCe/lJzWVqH2zKt7AsHq/oGQhPeouN5ds1CL71q9ZihAU+KWZc/yU4N2YMiB1knMGOJ
oTmQCfGy8MSY+0eA/Y1FoxXRzlTrfJC31S/ge9cvTh5yVMCNmwc7dT0TH9HRKjB/qQRqmvcj32Dr
sta9o945EHSywnABdR1AVSeQPza4N4FT1hNQn1D5qc3grgPQAkxWOrxzVapwrQltG/LmQPd3EZZ7
884Dkz3u5s91ieV18Cr0eDTr2DNkjJOLBJu2rImRuAH3eu2WIegeVd8CF1Bj+vKJcrs+F7tyGIEX
LWP2nCRG9R9l2o+AKvx+Dd0CdsC1TQeUt+IBgFiXOp4Ws1Q8iWHoa2MpfcecIIKu19QrgwXZliCC
OSS+jp2FHTYCEJJNmv4GD4HxoUcVFZKjXu5ZX9V7qrmhIpuGc4hVN/0PqsCZa3GAsfUXI7g/VkY8
WgDzDl0FqUDFKAFN7GwDKoDvE9UE2QBHfiez+CszxR3NxURFQYQXKgZv8ekBO0YbFmrRE+3thRpU
x8MyfqInRR898tGOoGYFVwOlMJNP9WrTFFvHVhJCseXiGqV1O72uOEQrq2hdWWb/moExETQmYfMt
F+VpbJX0q4iehB/KX7bXf+IZdz97OlYpmzJun/HmFW/GvtBOeE6Odv9eOPxYca++S8txLAsLpYoL
9RHcDgxv2UCvW94yMAUEqODuvSsKAdjac6L2bIrE3qc+sN0VEIxXvNJAGxmQ2o+u0CDW5dbFT9yi
ltLE6i/KvLJD3ocowEAlGVjOe+vFZ+C/gpLad9sW7VJ3Iqi7ui5/K42i8qZM5HW5ijMQ7Gt+fphK
p6g0aqqfSlAqtfahKl9qnfstD801VGjzL37L9XUSNR7UorQaVFQoUwq0vl8VcS9XfZhF3aIKpH+G
gHl/KgNoLipTapv+mdsf//2vyI2/39JMG9JlHJ/DRmWM+VB97fq9P1ZgBLjVUZKv6hLUMC0edrw8
LQ+58Jur27X9sU7GH4PV/BCWyX+dsftn/srT6AcUbaJPhQe0t2fWYK4vdXdnpbq3wwtQdNWdol9Z
red/6pCKP7e7AB6C7zzd+QGe2/YLA3XXqmkCd19WtvFZupvWysHVDUDr3pVlu6aoOOk/NJ2RPCeR
YV5cA5JXKVTNL74JnR8918etKcNilblF9prmXnMpivZWQzb4FRoy6WsJbuUGr0836lkowV0OFQQ/
wdaQvrq4JEPDJ0OdqOpqY95euhy7MmowSrDFuGZ5DSqEJsF1WyFUdZFXF3BZg8YHxCRkYmp5hwVF
tuogx7Mi2+zQWq9UCU64HQZc7iwh4hueDOJbnOirHnf/Sw3yDX9ZxvETOKjDEzmxoxzfQAcEKV9s
mO1Rb4IQFJB5C8NCAWOk3BRj2RIKYJ4bb6DwPvggeRnrdeg5bDW51XSGM2obB5TP4LVW4zgjyjMg
Xy4XFEMTDqAxOES69Xk6m2BsCuxaV3vZt/0T6zXNtpdgW9mB5A8MbVWOJ5HWqPwdE6idVz0yzc3v
bFPue5qneN0saCkeeajrm9wCNQN0aN0PYS6XZlEMnw0lo6wrOohmsPvP4VDhNVe01ZnCsD+xJHuA
SqZ9b4X4l0j7Q4ub0QlVD6roDzxPuR9DC8u0s3xraN038goIwFkbG6Qve1SNfMpD46eNp75b1qbp
mZnY2QGb7fBV2bkGydLf2NPG/63ds/Hmz2TFl8SBRNtBOvS2yg5rwtNOT2wBiw3wIr4T2hiCYp67
G0Fsspj6MtX6J/CRLTyTxdfJZgdBvuyCKlzVsfET1IPa56zjJ3CQ539o2njJ3aH7nGIpexWLxjkn
qhYqZKLZQHNWf/Wh4rXoQeTzsTaMr2ApsT+glCgHy4R0f3ROuOrroPYXZR2AeDd0v0GREJe7dIhf
gfXt1pWXG+cGxd/7VHr9znWd8BolGl85nZXvU7v6nGY9xCYV92YE0MF0RDbHB9UKdHOgHfjusFID
RPyxSpkOKZL6d+MMkD+2sA+Nq+x7YFWG0cFMoEQwM35WtYd3u5nys8l60LTnlr9OsEoZrGrd/KRr
erMBXkEcerySQ58IoCrqxiAGAJP/ez8CxAQ1AipoinzPCchDxtlN3UY0qHquv9Qsc3dMFRlCLfBH
XIEOkiief4aJl34KLbu4um76g2wGwNV7lEP2K6rm4rEzrMyGazvyOsi3mZ2+5Q/QEP8kor64enn8
o5Bn08ICmzyAzxr02D7kuanBBjAD+03pv/Vjo28OWZHDSP7iIXLOfHDPDhqCuvOwI/TN/+vlyqBb
zV/oIWzLBE7OxjOaKQAFergVBZYHYbvRaT4yiaKGTsbOEURgnwBl87dBAoi7Z4Cd7/sAxY2tHwZP
Tm2IJXbdKuiL6cELSJzjiy37M/V6ngOn3ySQEMeWxI5sjopAMfwUwSBV/WK7+B3aeMjFtVCHWs9E
TDEs+yRyLl5p/6rB8PmpwfeyS2us7lAX6/b1SoNc5x58dagYjTsgH2J2ZbEjPpYO/jNhtYzGuQwG
m0aIdcZ3NqR7V+SkEZwxLfdJARooaGRDclPxtEoPGypllNrLaXGR+imT9pK4XFsDvC1d63M8kI2Q
LlJFM1GYHFOudZ94WIK7PGjtPY8i+wZ41FtEygAd5EZ447V+aNWVxRxGvjeK8pdRRFG9LlKo/fgg
uNKgoOhB9DowlsJVIHtFBterpsgqvi+i5jHDgPjw219tbNxyq2VMu0pXK056nO6rSvOu1JC9Af8i
2FY1fUW2oSi1yesFArsWuX+a7Q6qoQ5Z1nzWVVQrpbF0ojQFHLFMtlJE1jIz7PIZ2jXls44LHrbQ
dLFH5VH5XIbDwvBydhkSLX0CdsZGiWjUbiEfg2rZtMyeUFoK2R8rOFHEbG/i3oayZtluKSxpoYVT
BsJaNyh2XEW1AW6ovEhOWRNkYCp3rc8VaGOk60Q/BwmSQcjQhK+jIcdtYyomrDByb1ADxmK5Cond
aOl7Vv2NRjPS2j1bxpCcQAqSrTM1WoHRIH8Z/eQ15B/B4B6+QmId9LZp+ZPx+qvUsuTajyP7GOJf
JA1T7SWvITQ/MiVckbKPvgthv36NmzvAIuGA/0DVdKrJOkUHGgLsQ70+cy7a6LxFxEYM1S2/TXaT
F8ALSJr6WG8uQpQj0ADkCbXgFaVBzoFYVwzsm+o9CI9nDpYilFiBiCsOzl3Lh+CWngA+KrDUwcJY
9TWRn4bUw0uB6r4P49amfZ5sXlI5i9YSfDsPW2WQxgGmdGuACPjmewCBoHpH/xbG2cbWoCw/BtEt
k+Xwue6UOo1s/Gvj8nHfeLGryEEek9K89/6woIYMLWgAbSqLWdtoyH5BrKzaEzGxL0FQprnnmYO4
twEP6GtcVMIW2xpLG/9zizgMAvxDJhs3S8wrviDzWmdZcvTM8QLSJ/Na1tC0JHsPSmsIzvjNcnaQ
F6xgoKpNPEhHvQ9CjqYRu0GqIpF3Owq2xAn74BsKmAfqSnArarI3oCD054lQCMtNBsLV3l4/ODzW
PDvgcsNP78/TxJWrvwjn28PYeoDLVxQCGYkbCNhxyR1ULWSgRvyk53z6mGPp/FHxKtk/2PVoh23w
6DqbCy1MDqxOP84mGgE3427t245794cih7RAeiJNiATOGdOHdOQqTLryPH9GEI4bxzwCBFD9PWY7
r6DKl7V+cjc4jQHWhWRZ5vX4+C2MqX50ipQd50FSLIadASFazX8psORGmzJx4iXAssYZQj3f9Db2
d2kVQCSWbEHHcFh9RgVydyZLF9TGeYoQFRCrAJ5+JhtKJ4yzgZX8YTUWer4yhAxXUz4lkv8fJ5qH
8D7QZGSYzkGdHB3RhBW3P88DQre4W8VugMueW8TnMsQ6/yJjH6EehRdZZeIo5cV7jATLaGE15xi7
ss0qCv34nMqg71AZ6VVrJlx3ceciPzU2fueLKhb6WmAr8i1zdkvbPwL30O+nmZnZgMSM3JylHHex
euolnrvEtuAflmsmW7ro041g7J01w27htVX3gUzm+dF8KquxPBRl8SWKteYJSj1vjS7Gp8wpGmyz
/2nvJY+B9LPBU0RhygG5OH5NQbGrLJ0PcMmgGq+A/oYboi5rdtBMuai+zJNQgpqp9UfM9D657+J1
rVMz0WjkCPAWvAly1DEE4Iyx3Hx8TkJ3eEZJXb/mnp/j76q/2fyg37u96C4UkVnDeNBscFNRl5re
Fykej9oS72fIcgyvuxUgE1EjUoPyJH8Lchd/NduwAfyJtWF+IpNWAd6Z5ngFUEl0QkUI1kkH6ILN
nBQ5UOLNVF2aCpNCGDuU2aLu6z2rK1EG72ZBeiBb7Nn+tTcglzufzPtnnD+3LYd9mMj7z5hqKMKe
szyhp0vusnJHWVpa9jdctOeJC0iFb7UYgmBzUh/pd5/RCEzjVMo9BAtKG7p/+Q9hv1gGKmjo3RQV
euLtXXd+V51eceN+DFdp/sq4FRyxUo534imaAluMtzN4LeKzYONrjf3bAUrvT0HQypcGvzOsZaMM
mrquNUKuWwt3KdCUL54dyBfcDfsF46I4UNcNbLFPGstcoIbCLZZ6aq9ZERdPmo/h9CFqgfw0wB+r
cmk4BzqQ5KQZaLhWvp1Q3WGHikgRoOYKNfcg8bfEjDDxJoTvxm4ARHjNfPkWNHEPx60oF/mEnWFy
AL3DpXPMYJupNSo769x9oze7Wi1ikYmamIXBXZfCHGBwHuyJGmPOKkFvucdz5V0Y9BKwHkZpNEXc
oigGyA+Idg5hu8gcJzrQqi30vsadaRVySV2ZOewZ/5+0mEsW0PjxhYdF4QMIP8H85tp/iw+zZwql
JjQLkAKo8X8X75VY8Ua8qVjkpvED6AvR+ThWEJ2cKHpuI9M7iDJhYmmZBTA/rWxslDveHaNcB+qe
qulUcCxaqLWF7bi6D/r7cRYE2pR275sHmyYKdBuTRtSCX+07boNAkdkW+Ar00jgKhbww6sCYGv39
iGzkpbiHLndzKP5xBuiIyvhdHDn+fQ4Qhz0PZdxsadoayrGQk1Xj/Q+nQXFFjXW8pDD288f43Yy/
s9EUWN4Ij010+B8+xBxSFQl+DdNHjvi4S6AE948zUBo1vp9vDL0p96NiYmOqqRW7mq9edFE8c2g8
PuzIRM6HMHLUxLU252LJr9wCF/46ed+Hm0ehI5piDpmH9yK3WWSVUa8nLw3/78k0lqmjeFFPr/OZ
PJztPAUdmcAErYaxdjYhC7ZYq8LyoSLhBR6+PBqs+HnHuGtIIJFBXreZbbzxt7Gfab9LykuIfmsi
sheJVfTnTDWm0Lpz3lQ7yUzomqgecL792ehGs1txs951xvgB9BvRU6Tn0ROo2oq0K2/g2CxvsQsN
7BAVy6pD5mLoklt5rN5DyAotSzfn7hPF8WKELKfEvcnkrbVuA3OcFvBpFT9WlzjfKLN69Tt3aVh/
bgHYEY82YDYHsbQVOtApTPtPY1DvmZ2z7000gJkdr3DXcYi0Yx3kYtXUWfEd6o0U0OlYmM9cp4Gc
Fq+uKFJD/Zwm9O9YUdvmrEw/F7hfgiRPNPs+9dIX4PR+UWYYp98TwxMvDvCze5o708yO5rY4/9vc
WR+KFdCd89ygBXybGzTu1bV28LTNmjq82jZWVn0sjfoQfvymlQzFcFUjrwk2/Q4my0C0UGf5q9Vh
tdKPAXxmnTHFgkKAgwk2fIvVbFEtpe49U/mMJ8FUOIaxvaMu9DeDVe7XIEUYG5ArK+/cHeogvAue
c1HaKC/YLPAgD5FjN8TN/K+9DhYUhxvgarUSrNMnDqoqYedgOoXwt15dHMeRN6lBPVrZcTmHEh0o
x494708/gA8GixKwl27jrGUUiF0CfOqXVKIOE2YTKmHb2LR6qNABEQo6oXIZjaa4uCCRWGEZGuz0
YSsuddZlfIE6xuoMnVNMrLrkSVQ0ihKgfabpGupG3j0oRgApu8sONCDFTV7PBIegxzjbQq8Ciq9t
YDs7rC19m8aqMizYDlb1WjbGuLd8vPb1BfOPxdJhWHJpm7B5Zk0odrIuXGyMoEsNSF+8hfRjY+fq
pblKI9tYNW5g7GsZDEv6YnJQQu9b1aUyp7lL3xN1Gz+9D+49cL7PueSdg2ko8lZqov8ht/aTVScD
82bkZbXrhBNtsaRUf5a9t0ohFPMNoPl4JYJeP41BjuUjEBKjFBMOTRSf7N5yX3qRmPsCjEFrI8nt
r+GAYk74846Hay/p/KPtZulz1PN1HvoX0EQNX3UBbTp9qPl5wFLLzc5qCBkolo48izPoBoZvDiOR
b47G97Mpw/GxCsUBpoFiDi94ANpunUOXyIM0gDqixmggW1o0EPicHYle/i1uCo77X2HJ3GkkCvvd
mFOsewzdPjhRlFfnGnSG32elIxDTaFswg7xCGrdB/Sq0Ck0UU9kAEnYgYvXYLmtQnrbQ49a9hvmQ
rkWHspAqFO6Vmhg/9Ouo8Vs3FvZhttdeyY5SlycyUTodJZmO/y4GnV5onF+bqsOFzS5LfQHh33xv
WJkbL0V7LkGthlXQKHsG2Bh6bAZ4IaauslnYiF1Z0eiuZ1uHp0C7K9uTiGX2LIo0vAJxsZkDfC0E
5j+S2BxKSrFvReUvUYHRH3H2HsqHI+NLYwVQsvKhTlfnRvtk1Q3273rGvoQFS1E+00THiLHiY+Zp
K7LroxltB+wdbguVX+EFHDUB3cc0zLRDIjm465TdtgLUh3RQmgGpuHmtSh0FPBH2q3kFEvxkBAVp
ng75lbWZC90K219jGYZ/FZAdM4Yq/fH/F8HUGPwvYzT9rSmHZhJXi0WFnZdpl4X01Ex//OLYQmx0
JbamO8mvf9+xZpb9UISl452e2yi+QjGFBcq9h22CIjU5aJZE/NLWfJOi6m1p9Fn/0dJ8cxMkeQA9
bL3/mNfYfPbAcLwjrzSxsVglDA+nyut55eccJFNXcuajsfIGv3vJx857tVIonasRobuB1/aoeKKU
EbfTU6b10OsrnO7ZwXsP6mHd4CUuTaw09+yAm2nwQk1plnLpFSKGrhJsrhkawEqPUwQl2SjPW2q4
0uwGHxLskhUQ6/vrG1KrtqH6NBs2s4NeeLBQnter2V3RAwO9M3Wjn65HH681uhuXx8Zvy6NUDXUL
t0BdiRzEk8lZsZ1D6GiOozSyda0V7rTBOMyxD2EVjUluZ+BPuJG8DTzHvU2rTsO0y41jt/YOdI6o
J54nonOOdSvcFBBPvgLpNl4DhnuhaQX5xoIscbQOsM8JDu4Il16EzHFjD6oNsxpORuLZy6bTvTUk
9iq8CmosPQ3YbBjbTmxKMNGcqDED5xkvPorG2RfLUAF28e7sHDRX6FseZ8chbzUT6i7A/GLFKfXA
Y4+YjsDDZM0YNoIWjwFgQk/5jqyU0GN1vZap9VLxOjxHevQtQ3H6q1mayasLUYxe94tnMuUtfmLc
dNKDBNT01S8daL+AqIV3TvDEVFPYQYOl46pZdn0fPFHjd1n4pIXOLR9DlJMkLIPquJDBwTarLw9h
KPjUwDzeXv/958gf6fscHQLDrmO5rm64KEN4lP8dw8IQIQBhH8YycFfjYPN94Htgl/9TnZDl7E2n
kGx+hq0nFTHJD85xtP9FXqArjpMsIdkoJKTdMbvke0VfNsq8Ay6oDVD9Se67cIp0gTVdK/ql5TzE
PA7ZSjyTrjmqXqatNUojxzTWPMLjB1BnQmNRCLBjbyP8biYKmSehtIZYYXzACYbcuMlm8IAh5mc3
0o2brRoOSNSeQVJyUbT1a1haSnohBvOVAH8RKv9zyHVcqZcztz1Bb/AFQrSgL2oDgd04kaTQeP8z
IcF0qNLi3o4yyPEPg1BAWWlQjrd5twXTntz2NW74QoHZDAV6o6b0E+cIQMLW/qudwlAEhsIG8JLN
8aFXxtcMOi6LMTKr3eygBGgFZavALOzVPBw55vl5AZmtyMyLDTkoDpvjNp2EHGNpLmoC5qXAFyVq
coqbJ5onR3FiqAGWAZ1PmnOOoSPLHOUWBA4tCMHxmUHJGB1GQAi3qCas8arit8ahy3M7XUxl9aoP
3hvjQN2eicE9Ap5uHHpnzPZQQ1g0qCiGlge1FDSHM6zaLoMB4rbDUHpHvNKKbaWzJ+qlgBICeq4c
YYYHjQUdUgMpAr4rDWd/54gAUTzOIVEWeEeyxZTchZ6xHyCI16kB57jE87FsSf3HlKjtzEOEOmdK
mYaZAtVUSYeLzFvi+9RVZ9hH+26OzM8GvGoZfr8K6wHw7TgCs5gcsOjU88wHFOhPLjJsZ+QusLxD
tx+icR9ojYxeoK7WLvwm8DcyTiBkR+FUfAdWK2DVoRvDe4sXlx6S1I6j+ceRQ2jPTiCdha0DrV6A
TCI7aRwUZCs6nKxMk5e6tYqdVY0ZNiMlXtnuDvFigFIRSErfD1KpkSiIBqKj2QY+/QuHDNLuzjQP
a3LfBwTx/dwoObXKJ2e0/L0bQCUSHE9gCM1CHauf4nhnCok+FC/LZ+wzppvEL9gi631jWFEGNZ1h
JQsUyyRbTwUyvE+u/QbamXbVckjlxfwU+bYxHUHO99nDMvpuNsUeOCtXRZY1p9L58n+MXdeS5Diu
/SJFyJN6VXpXWa7ti6KtvKUc9fX3EKouZefM7t4XBgmAoHomi6JA4BzOrY2upRyIBw57GiTKzHMj
y30aTtPAERkBzL6cvGJNMmq8wR1XASLcu0XGC/G1TqPmhPgs6NElvm10LsUjWbgZWFQrhLUX+651
EDybcIu0yJyhNVGeWdnr5Zl6u0pXTRqFe7IL3SE9B6F9rsEveconrdsnLt/TqFQiZxytyreGtMNd
II6upKHGIg11pZvYFW42YU9GvLQAyQQYiQ1NXBTL8N4Fjam5WRa/inavgFRu1mJVEf2vBBr7ji6C
G6aDbFjGLY97SFW7z5/BZZDWVWZtvnQR7zYo73vsexn8RNHZPq5DZCD3EwrtQcASA+74EJo4kPhj
94A7qDL207pYI5s2+O0mSPHijfmzKswncJIP362m/27YZvUAZr1f5dAWDzoIKVGiiKxvYfbhrgzA
UMPVJxMAZBAwD6rJ9+q6Puh6Xj6Toht3EUhpnuYBAiBHE5dI/jLJ5agaiaus3KZm4/pOV1n7tDMD
8KbU3zKHVydzACDcCvepIc4cT7POdMU50eSzgT0AzN4xCJwxxeh1AAOXebeq3IklK9ydaKs+aM1t
69TBE4qvtac6L7+5LKtPQ9MUW32omnWs5v7TP+AYnue1EQ178+uaL7U5sUeasrin1WkN9dSFyqpL
PddArUcRJA7OLoGjUBpcCzy0ut2D1IZFH8rOFmsRt8EuMsr4gxnKYttYgEmhIbJfu/3AkTouayP+
gGQS0GkHroniQxiHHepy9En7rOlqNGb9ky6NLemo4Q8tKlleqR/UL61d5sdurHD4GsYdCHntY6sa
py7BvzxlKG5wGvzP7HLs/aQpmymwVgBqgD4d+kbfkw7xNWTsIG+Io7gFDuZuOvXfgEvrbWZ/s+Wf
1ZZ5N0uiyCYuUFOrlicx65Dz99/PqIZp3X0yol7HNgzXMSxkiiO97J5IpWkMZ5jq4YW5H1icsWQd
mOo9AZRsv0p5fKYGoZ0Gbww1vum6SAU74+6oPEnv0aaBytgFPMK/zLPC6kWWINFqtS6Zvf6r3ezf
Tmp8Q8L3iozIObIpXRSQ0qOYGtKxEbIA+Vnqjh8RBg/2g4GwDwFoap3enFtHXpeSHO+PaMbPpKHg
w5XqbMiMRD0mLRicf/shU+7Vs2unKW1wK1K5C2qcH9oUf8MApuNHFKB9p5E7CfmUxEV0qKUGvogm
AXHj6KRi58UtolE0oxzLQyPAaSZS3UZaqeEgSU3LX1w7zLVdiXs3oBYOp1EALhS4YVm4zltQmOQy
Ch4STUjw3iR4RfNQv0ZWo19rC1lrRRSGs2xRlOaYryor67cki2M54mct1ckN74hM5rfNIivb7FvY
44SxiBbbRQa6xvQsUB4l/M7EhgpS0m67GEYNAPv/x2/XMv7x2/VMx3Hxo7Ud2/7Hrp7iBhQnhbp6
qaiAG4fLUySFfca3g32mHgjWb4ekAKnGt64DJ/Y8UrZxMsUgeHifW2rgKkYU60Z05y4BM3fvC8PN
N/rgIqtLudHDHpWuYWnj8J0Fl6guPrdCc147zfSenXjwdUc6rzhCO69A/9+6sSifSOTZiL/FRj2e
aQi8aLZqAF68pyEqO9stuLSGjdAa91UvRvsQ1gglkqfeseJtG+ijlm+YGePyugZWQKwa6lGDkIJ9
BA61cwQJEfADqLtoqEcyMlzmkRtsjFnhLy6WeXduwL9dbwDFEM/+F18meaB5RsvAAJqP4uKp+/is
QDnuiLPUPJKoEHCjztzSsB3S/MGqkRisTEPKDrDbBPW70XjKVD5Aiy0duPd6vSKtV9VIbHURmFdA
XEZvfRN5Ge5HqSG1iId9JtfpJ7MAzyUZUFOFhXnBYRyJP8ZQoixN+0xy2TaYpFNrD0W5jgu8s5Z5
1KN51EN19//am/8RzsOejMCGabsOfub2nBV8Q3IFJh8Qw7uWeJHOxHw3QcJdW1XBpRiy6VT0IKkI
dORJvsupR40+mvhC5k6xW2SLnVdF3U7XcLO9aMnxMmSRvpnyrDndyWnFCZEtdeWObUetvTimXmB2
Ey5szVm5zF8etkK5kZ+68r883Yhijpt/8TKXllBP51agwFnWXx6ij6dqrTnd29PR1OUpQHY2nabR
WJNorDWcbXDiyyLv2wH1Aewbw73oBjCoNT5eWfrSl/33qZf8m57lCJuhCAO1pihD4XbRIZQg+rXL
mnHDWNiOWxBn2GuAuyHByy7L+Ic3gZ1dQ8rWQO9Fz5Txebas1Suyq6JNHYbs4Oq2kX0imRaLwQ8q
LjZs8Or4h4zBFckAjO+jnqPRnlA51mx0Wbn4qHHqvQib76MGTkpRTvlDpxoayggfgDgVPS0ikrej
lz8g75MdhXD2JELhuquj/AFOvMwrzkbQr2h051IIfD+FYkO6xe1iFQ6fIpTbgiIWLDtF0wzbUNjy
4tWdvAT4YwLfsTb5Rl9n27pE9euONGPY/tJHZ9oF2gB+GhHniE6nprzyFqjfZJK18QTg/qoYUbUj
N9oAYg5kp1d/rG3c2QLZ8YJ07waMeGbBNv/rVXPHxMEN/CEChoLZOr4f8Lq5K4+cZAlYViBRvoCF
pjsjm32vI3J58PBdgM+rcji7QHLofBqzpEC3tMFZHdlAIl6MqIf/M8N5tkH5x/A23XL32E3FgZwt
8mXuvAB5bQN8+9+vSm4Xc+q9P2c1AFksdAB1GnH+m5WB95rphtzmTj0ddc3jDxZSjtcoJQq+igyU
icJ0fyYwtfURkC41l1t8QryZ6lqJQ4iVBl+NvEGFc+7+RAwqdnJdZS6w9QLSnvZB8uhtZtB1RSVG
vcJJ7NlyqQXNeqQYvFn2BN6+WAWa9/CWxtRXUbbRiqRaSVXEQI1jRpcSBQMPNHKdqQeklFvOFpEq
f6g17XxnUWpBuUpklZerf9HSCkhBS0tgcf/DO80tbUBa4c2fgnPggw0O5nQVgnH36FkhvuS1KHxm
ehs+p3nINkljTX7kAXQZG8kpm0AzE8QFQn5qyBWdUKlKDefxTRfXenG8bkCEZiOSeiTzEdDxxhN1
5yYexcpLAQhFw87/7798y2T/OGU5HrIgTY+Z+Io2QJiMU9jNW2jIeClAfFS92EbJj4FT2oAklaik
itoCkdnUvFLTGeV0Ljx3G+F1dp3NjEoLdmU+tb6V9GW6GVkyrHsH8UyaEgTd22QAvxT+wES3XxyS
Vi2EyNg/FkLV2pa/T6dJtBh4YFufho37Pema/kxxZYo/Y7stTyleTCSi5ibQbhR2QdolVg00DhTE
0/hdezPDmhKQhFpmsnIUOp81DiW+11QX8XP3WKqGetxVYH2kyXUwp+gRv9FOhM0HpEP32BLgH02c
pTRdEuzf4jOdyg9hAigVVLuUF2rk6Cl2V7vdBnqkJbMGB/4QZN7enkw6Mh4ZPkRoXOnhr8Eug52r
9bshdjLchgH6p1XNDPijUIOUsk1iEC8quVkGyApqAew9FADxY4E37ajsx8pwpzSMQlxomPNkhdQv
73UEL9SThcQhQEagVggXL8d8APw/WZEPbRD67CMR6a2PaUpXaWt5rxUD9s7MgmKNDdCXLeRbU0O0
l1UWNZvIKZA7rhQkIypMt24lWNHfqTFJjXpMexUEAoQfwDzZyBovjLFz8dVC6urd950zGtKURC11
5xUEZ1iKbG6axt6wDAUulas1B/oXVzL4EveZdQ0dzfyIrZL+swAnzXkIG1QYkhGK4Q2Ul9vOGkn6
QExoI6AKaPxrOPXFFyfIgGRSVe2rDjJhJDUN6WOUaNpWZ4k4I07qHCKDp4cByMEoc4z6LRjwUODb
l/U6m4r2g111Ju6F0uZrarDXtkzcX2ELvuEMme3+6AXACO/i3x5CZQg8nGNAN56o4iNPQiSkNggZ
zfUdIFW0ffyBJQeqAXFYzZ+6fEMDmhD3vdgjuSFBJlLWPlMDBp8fyMSx0ksysnLXl1KuieI9snmM
Sxgh10QAX5nt7bAwG7Y1vTjf9cEgXoMKXF3Iw/oRFPwzrvjtV6esg50x8nT/t8FQfQH+vXVqONjK
fZ01JZAVvfhiJd9vRJFC7B8l2BfsDsFbJ/nehyECFVIvkouU30mfgF0J/20sMSNdYV/wBMi35l1E
XXtFtFnQ+I9y3itu7t+gCFCwMM9a9hmahNxlG0RH07E3U21COWZUIr/cQqAeoPTF2QGu5NkFmmWN
JOJjSopU2ZC20PVwU1mJi8MGCjGQo5OPYMFFvIjmTW3P9Qt1ectR96fbW2ajOjDSXP1Dgf+0fl7y
4vfGc0X+ux+rBIVuxfQh6S3EEixU/WZOxY+8TrStkdsIKuI/OAhqLGD7NKLeEl2V2SDk6fTncLIR
LVgIrhpsSOvGqJ2VMSKrc91Xw8bIwRSDmysdcJcMyPVLMymUeRoiT27yYxD8rWtrnN4M/3XOjf6m
S07crvktLDaAkCf7jcvDCdS9oCA86Zno4q2lRdlJC3pgeikhNSQTUduwFXVr6oKj9QqStgY7qwfE
ybr7TXznUvNic1sAEAKIiXoan9tipZWizXGUUrLZKBLoirEKEYBvfVznKA3p5/mcx9ohx1eEdHNx
vtV4ZYXsnAKomArIIkG+IwreqP1nX0wceQOhQs7wGuuoGWa85zpDGJcwM3iW1ZVP6iwpdiKJ+yM3
UGTg85LnyLAw0jUi4daFq9sWVEwxvPrUWO+q51KPUZDribHZFaXVn7KwW2dDxyXuAvFVMHejillI
B8DXzzxOyADf5LjArbTCD1yj8JH0Ea0sGQ3XDlGvK/V0B+xek4P0Zhp6eDW5iDcUv0OOsB7ZAagN
VISFIx972RjH2YSscSmxBUL8CCrLP/5IrslH0K/Kh0Xc5niF1dWP2DX7m9VNFGafUb62q90x9I02
rX1KUU+yqHqw4/KRstYpNb6L8hcjadzLnPM+GO4GLHByQ8OSgcKjiepHMqVJ7/YkyizmbgJU6m9I
SfbKv0v06VZWvoCz5813+u6bbJF4XOKkbbv1d1NLzJU0ZL+KPG1EchluvqkZwv44IQvqMo/A8ffg
NrgMVQZ0ta2VhbsD+0ONAqY/k/6To7rMvQvNQvh/doTjrLu2kOixAW7F3hhHB9dxoplhupUoaAvn
UhcAACd8byWqas++aNL+ic0OT6dQvRNd23FlSUbk4W9/lqw3nYVvRgKJyaoU59sMSaD0sUANcHvA
mBXUs4jgZUiukOZWAhhLW62fGPeNMsgvqVFuF7gZsiOftbLLpeKNIn9IYdy2rqWVG1Cpvi25zCMT
5YoczF8oy6Pd2SlXUxB+GEr7wUuq/sTSblN3BYD/S9mfeGbyynf60gNgL64bT1YSgPuEurOUJtFY
zRwBHXWYFTeT3rwY/KCjPObkRCYoEYDD7htBxneD3Q8RPjz+jHVzQDULYZikBs6KqPBku1kYOd15
zG2weVfph8x0uqNUZcV5q6M+WfbGaeDTXHxcvZcsZxwHefw9a3O18qJIjGYfCqM/LyLuANDX6ti3
Rk23JZITECI225Wn8XpLy5iFjk8isED7nY43SIsqljP1OlcMeLhCbHmvpz4pHHPA5zWp565dYmOz
E4RBSSi6ASxJrg54G7hZfFHvTibtVmwD5ToG/DNyF5MBEJA2MCQ3Fu5CTrzw8kfGDDwYEMx/xEO6
yf62cAGrsp9kHZ11ALD7lpmzn1X4EiSB+GGlVgFKm8TCTlThkjPMbQBPc/bcJM4AAi7LfTfFzWiB
VN5t6yF5Hqg3bc3WwtkmUrTfx5qJddAa4QX8SfGDV5V8ZYUy//GXASjukFjiGte36qOkZyZ2i3T6
jBT75hw20c8SmSTbytJG61MVpT9Bccu23EEu59pilljLEnFUMg4CGxDA7/PIkEZ55TXnEUQXb9p+
6SqPecbkdkg2U8IkwCTz6ZF6efgTbADVlQbUIG0XgIqsEcCUgtVs6vXpfogSvArU9Kkbp0fpeuLR
eV5ckbkRdwPqACexXyx5zNJdgcgWPjwyQI7pICFCIgOAEdUCddc3yL9GIMkHNEJ/6ONxxKU3ChAY
GA5P1CC08tabPJ5V/qK5U/eT8ahO6rs7OQ3v5y5eF38kCzxEo820NFZawS7YX3CVhjNZ4NtA2ltF
Qw2oesCSB74xTgz0KYXrz2PchEQPKGbD17QyH5llPYoI275yQSNqFjezWwBFv7npLM0FZANQJ3XF
c9MDIrVRWKnEZdX+NeJIqXIVqipxYCFkO1vSSM1jvXgZRd/vIxXpw/MByFH1QMAlL0kDrqCgR7Ee
KUhGWmoAHCMvKW7zAHNUd6vFwZ1dEQLgzh7ZsF7mLg56XoGkvvjkpgKXMEFh7oVT5s/OoOfPqHNf
IS0geyQREGWsU9KBnyNy/CpxN+Cq5NcGSZQvqjBll0+IarlWFyElMY5ecN7duHbLryRaLGgCyd59
LBbF0L75eLcgH/+2Cln811WqDulpZjlUyHXTywfA032xUZG5p1GP9H5ALysFssRmRWMwsDp1Jt+W
U6evXDD7rW8+S+bPEdFmOkgiHWM9f5iATtAveZzk8cPUJHwXRu0uMpF8NO5LO1kjVTnYaLkTfkF+
/zblioxYxnj9Fram/siiL0FUW6uxCMZTL93iU5mAe0nJhzCpQDYbJvN0Y5pwL9QM3hWMFO4T490H
cpsPWbp1wNy1o1nvqzDTzi5I2wTFm1q9tzprNf21CslpFXw8b0zPO6Ao4cuUd+lz0McpSDw8gCvi
E3ZNw1kxRUib0kdwxioTQEw82kPknVv+A2SWziNJxy41wVOdf4lQOom43rufeTyGWedHdaUfXOAk
bTQPFSKpiB5zjRmvRdvFR5fn3Qa7a/EtMUZsJEH4RY56jwTaYNp1gWV/RuasTwY62H02AH4vjlnZ
da+Olz85SZB/A/PDtMq7qrpooTHiN94JpCpCIbW+9ieu24+xB2Byu083VokoQz2J4tvfj2EgoLYh
uXoMFeM+58MwbG0eHpNsmK4M/9teHG9o1wVSCHfzcNCBjZQ6wqchyHoDnEtfIpY4zyRpEhu5Jnnd
HmgoUBe5R4hnWNGwSmP7CV+M84hE0gGbqa6DkNFwfGcY0gdLNdTTup/SC4MzDXC+fRPjwjB90EZw
BcjBPixyMqNG9DqYHdwB3KrK9m6+BnzUVSx6b70oFjstx5ld4o53tXhGgT6AkTQDVGbMNX8vCy0m
Gv4ej1IAu4GeLnKlPv9ztKyOHuLdYhkDkfcigpkSp5CFOIB+pPbBM9JFq2Vs2z9AqtsiB7isNJzW
tIwZ217rGhy3FGS/049g4DUae01CauxEcGPr4Zs7LZMNkIBQ645j60ctDDaEyhUwGx+SSs7+kocc
crIXFsL1o0RkR00Cwrv8ylw54rJCjAdetLMzki+T3hcp8O12yhxZ72JVsW9b1UE4rnHuVeU/icZA
1Bt8MbbrWIEEkGyI6vphDLHPJxPw20kWV9JAiYbpzZ7ImOUDTskyTv2UcwMc8sqrWiNKR+M8T1NO
RVzUG9STYQ31FNR4jV4Dga5D2jpETjhN+Pmg8i/CDT1IHPtfSHvEFYTTe0+d674A8xOoMhGbtlbF
qp02wSovuwtojgxUOUyg04zbi5eC3ZL2b5Hn474bi3JlSAP3BkiFvMQtSx9oJ7/XRrK61/ZIGVnh
PkUlRf/xXAvvbBdldgaWYLsxJuTe9oqkUir2SurFxZc2CKNrF49v4rrHleBiSlZhJoHoNQGFrvNa
HQzOMs4uFrBJBh97/ZONY9XebUV28dp8inejgWAEtxETVHY3xiyevrRd4W4znBdOxCJYhgxk4z3i
CkA/M9YO8QsSI+BNt9eSn6BZNLYIKPVnELv2Z70uja3udiFOuojDk2KUbdDOYx7kbbFOXftjktdy
R1PGGIQS4aFincPWuf0D+dnAsJ0c68GSHVAEmRSnIcuwW5glkKY9vsdZbHhsVTPiF7aLdDdc0ZAU
uMoqcLj0Fwn1PER8fSONzN2igNth7xl4O7jYXHfIzQGkyJitjYKBz7iIEx9/TSLxo3TdxjxKfcA8
GJPIIEGNM8pnkFfbIH7JyyEL/TRnu8ZtzV9NWp1Hzyt/ZpX9VPca/w5wus92AUbUsmG/gLFZfHUN
FEy0PQBCcS+P+HYoxSrQ0mA7eG3yypFrS0FRGk2odBKoyvzwrqP46TJ61ynL/9+8Bti3rijECddN
4EGYItSFCISkkGwPzjhFXh7hQ2tV5254mQorIHnae29yJINH/1HOQRC2+HFs7d4P+TdCD/T2Y7LT
7PhKJYuO7BL8qcZXqoVkavS3LvTCK4HFk6UaLfNS4AJSHaQpgcGqdNkINEDgSHarCVnkK6kZ6acm
HQof8GbNd2zXpzSLwY/WRZuuAGmBPwFIrS9z40fuAffInurPeOtVK01zhhdc0SM0lolHa4ifLaPl
n9Nm9FZanlWPlt0U4PSS8tBmHICZuFpbJ20yfSyD4peL985vACQFUf/bafPf+FLvPvaBx9Zmk+UP
4RN+7jh8jY71qCMRc5WXpvtJuPKb2qx/C4mXj8IhzNLuaXI6CzwwTr1ioEB6nvqm3ya2l5/B1Rrg
/GHd+nHshH3yiuHdj9GPCs8Q0RiDIdlmittpHwHF059axr6Ew5D5o+olShaOFf+yaJfef7e70/5H
f2SHwlgAifVus+E2B6FA6WWoRwJNRhgYt8NF2yh6jqZx3rQ0XLRaLYH1lPJgFU9gqj4gbt8c6waZ
7vT1i/JicOak+Nnj2n+X2S2wX1SDgP8H1AhrJxrJNGZPbncJx1TDhqwGrtldWDud5pHKAc9BEgOo
QqQK3cwBRO4mbDTccqtZpCh1BsBGtZyrppGi77MPHRLMb9zF7EzL0ZzGDYFm6CDXST1cC86vg4EU
St8aDfuqfwnxO7tyA+RlJOBu1h+awfneAFedzUZdgd8fLvPlOo+Elm5iXv4GjHR6GNsmSDdvPtiU
xMx/nz+bLlMHQFm67tQe8C9KT9TYKnDuUjg9BDn4icaLegpdBNoDkPAYU2ntSbHYFa3gR2H5JJ5N
7ywWT9RbvJOTO1k/2A3CIy3AY6N6TQEY/KhjP2nC8RVYns7W65P6GNq8uOJuha2yaWy/RVq9pghM
3jpI8WbT8FqmMQCekmJFuYy4HitTVMb/yY2sixA3h3bjzmpKbSRt2zkpYFRh11H64zKOYuNY4IoD
GGzG56JG/hD1Qqt668WqN5Sj8Zl6i1Yq2Z3d4qWIq+PQ858MTAqrPDdNHMc1vHspOgP2BwR07DDS
Vt2gmXNAZ47y4PIEhbEhLlyZUXpXCUh1v8xRduSoIcnsynZB6f6BJDWq22YxAO+RADpl0YoUA27l
a8cQF5rjAc7Zj4C0PvuhWYCbZcoPDeK+eEUmwPiqPRFD9ZCxDIivIHePa83d9KhAOOdJq5303IhQ
xmHL16rATUfvGcYv7akahwDVjX/mNGPGNsAlFMdimHxK+qiafvIZMEQPNJzwEj5PHHu2VAke4Ba7
1aJ4Aam3LLsSpr6V9694nxunGYW/a/GbUUNKCaam0KcbEU0SsDJ0Wz8t2cPKqm77W9HfvphIkfcU
GQp5GKw8DXhOpiysH2tEc2iEA/c8Ir4oXjTzyFE8U39bvo9I926JGx++TswyfBBN9ahPXfzKWqc5
RQEwLL0on74qeVvG8atXxB8jHmW7EZUcD6Um3hrZ4VIa0VgQbQyhpvuLxnVcADGCmnu1yJbJmoiB
dugk+awlBZAsPHxRVYjLZiL1/MUae8Lbeqi8HLbS+2ulMk0EEJ31lxxpbw+FaYhVPCbOZh62Y/BA
PTsenH0Qih93chpWeB9HiHudQyesgNDgjXuFdfqY2C3O8LHW+jTEfiYfqZfFV68H0hRJIgdiaYGU
QUhEhhZTqWXjHkVyiH4qkxsFTqhhmm3eSNqrNvuQKHrimWYYkb+H0im8Y6RkE1EPO5A1HGTiN/TE
7zLQHnIgihpfHRP5lTGYDJnriGdqWs8DWuHQoybwXWbZ5UeeFSWC5rhq/3sSiUzDepsk8Ds4icJF
ysK6xGX0qqiQJYD/Ochfnrss0YCzmhfIAlyEKGMF/YsHvCWcTpEw/d5oU/pkZoXYk7HB4jfl3dAw
eu0QVt6W5DR9Xu3O3bJ4TBnWZHnzHLQArn+ePHwFbrPKGVHrGuqco4Dccdaa5XpbG8HM1xJE6ccq
EyB5VkPTcNLn1OP4hxbgfalF87nTvO5iJAPQzJ3JWUs23U6VAYC9aCrIgKfHtBM/extVBZKJ/pUz
aa7TMct3NOz0HvmAtpAIaUNrAS/3oY3MJxpRoxffAi2IX5DiBD3OtQBq/OOsqO03Z4kI+9d/cwYM
dYSBCWR8QkIOagSQpYBfht5FyCyrVRYwjTMbN5gOD4ydZ9eICL8rqFdqnraVNTb9m8kTKkOwO4K0
IWahd5o9kr4zkGwzsDbfBgxI5iA5+mRLKcCm68QgQtKKHEl8HNhiKAwF9iEv0bVV147t59gEA6QY
kIODRGHIWoWPiBe1fXKCGugXGIWDoVCaWxQUssis/QqV8sDPh3EV5U28s3UTId0k7DbzMvMKKFWZ
QL3e2dtmLJvjlKdmf2xQG3DoQuewrDWvjaNQvok7I/CTAkRmRuNcAa4tzyjwKjvf8HRFVBy9NaTR
lZrlPztccZ/6psALmkSkJNtliFSOyA8bfObWE9KR/cVVx6bnsGTlERgV+S4ZKs23Q4ZYo2qScMge
g46fKzBynBaRhrvI3YDCV58slgmB4M/Ie/eOi6hMe32fKFD0PsrzG7+Mh1+rJItBeOFaHEAqgM0d
TPnbVCuHuZI1sovA382LQ18MNvczHHmPHeCEyT35owfgYdj4fEQ+JQ1JkQNbAEQ78mlKU7giGW8Z
4ji4p94tDvJQaCcvcU5t68arSWb9jq56q6HBTotS5DkWFgDJ+Aq2rRW2G2y3pFVDsqXrYtSqzBNm
CxpKz54tyIx8LC7ffTiDfE3NQP84WIid9sKOPrI+BQwaYO8fRTFqW4S7w3NZiP4Y632xdwD1+oDi
p2IzCM5ecBePWIKu2V+cJPyg6d7wNc3T0ne5GEElktiPg7p6iarY2RmhxKUm3cd0Ja7gnaLbNHVk
tagOqS6Myfw8aw1eTCvygCJh3N5oJWZXGpgHjQBfXZYcrS0uXsX1pjFxmpddFmxDbxLXVI6fXV4P
4HuOemQIIbSCZ+nONKQeyRrXu5QomAPoWshbpPfAbu6S4agm92Uc7fW6eF6m3ZjkohpOAM73Be5p
EShCfpku9PJRT1vw+3Us+q43zmuCqvDXLvXyQ9K03bZv6/6LEUYgIi/XdR17T30dFa9DF50ZB4GG
jar/1zi3XYTAjHJPylwCQly2AD5KxhIYEDKKHq0cDmmkJrxPJ3urncAuVqfVPkLoHUF4JOHWCTtx
4D0844aAPyaJ9dGcjPRz1CbGrukSbUPD2EQuXVrUBdiARqC/9pZvK7MSWRwniyFqTcd1gIgAZsyM
sIIFFJczs91Tj532sW/qHnlPKb+EGoj7SFaiMPkR9baIRApE/WlICqlhfwIo+ddcWYxaHR2aLPmq
qURPSuYMqxi86iBbQNqoOUn3iO2/sVeUCUpWYTaAlk1DLKyYKmEDFAVTST1PksgF8TazG/K4GFCP
mpqc/vsqhbQQtwiBs3EZKblJc/DXrZokHOPT8D7MegZ0crPosTVBkWhxcqqTsi792Tp2/3RTRJ13
zVh9Yjzh+xLspOtUYb6bodutuxrR81gNcZPzrZ1Ed61KL/xUfNRcUX4K+wgoaEbyi2Zooc5uHBSV
1oGEBQ5IK3U2OwjtttkEQOxcTQrXJUHVEV9po5ntJo89AcOxPgnVkJaaO9k8gzT4AeGzY7GchcpX
g4TuRT5PYal9BGYC30UWio5WHJth6XtyjE6OhajnVI3GZhbWJe7NUA3XZ28GtzPmPs2bLfgI0FQd
ZAA71MWe3mSLc1LfSmfvyNSMTuRlHjP1IMvTiNZCTELZ3MwnNY1JM08kIc0OaNH5n9C5unBXOQJh
UYLoJ5FwEHsHl6YLruvxYWbvIFngAMMWeM6nWSYk4E9iYM2vifSD5v6naUMh7BNZkO2oMY44rMsA
xKaPj9R4XHNPqBh5WERkq1al6cB50U9pFc17Im19FIKmna8FEKQFxovDnZyUFKSmHk1wKmfaOiyO
5pD1oqC5y3CZm6C4EIHCdDcVBRAj79ZY3KfYyQ5Ib0ZO1J9dfJ5B695NS92O4xYUwcnFwfIPupPZ
ANM7de7+7ukC4eJ5llm0RMNqsBvghnB+mQTVuBVIpzq36gpiCuPxyt39fL+AfCEg6HhBt0YScLqp
Jpy5gWxsDXibH7yuhJbuLBYTmlfZibZyhGOv6OUVATzKz3k67mhIDb3pAmZ1fuqlCMmrt1/JHHbq
i5r5hjtcXS+cgCLi5tel4VqCFI1ID3aLjHrSFSMSxqS1WRRDnxVXY0qKzRinAcAWMCQtKaoOH3me
O0iUd/1ZgxQZslaQTl18uJNPuu2cp0KuFx/agPc7Ctae7CmsHmj2FJ+sasiudlg1F9DmrbOgC645
d4Ir9YKulRtcFGorqQ9Tvsk1/QX/4um42FWink5N7Z0j6xN4XaaRHWuBKKAbtWBhD4C2D9a9P43R
OYCqNTINt/Q4ne1IAxAcvg+RJBHkzptxBO4qXEpX/dsYWP5v82gGn7of1QBeEcNA5T1YpKxNFaFG
DQBU1bnHNu4c/o+yL1uS22aafSJGkABIkLe9L9OzShppbhi2LHMD951P/yeKo2GrLfs75wYBVBWA
lobNxlKZKZwuv6O2kzbGGumL1hr5vfnd4mgtA52XNrm9mjUnKG6tiwAKaRvkRGUb2ykAZO08nCH6
9YhbHSRjndsJ7D0HqlLhRdw8xjWuA3VgY/gIpOoSQjUkmP0cgndJCUkmPRoVS7joDXhiSDwj2Uoc
yTtHX3Un64TfDVDc6TGo+xw16M9AxnEyH8fQwS8NBS5TGEgn9Q7Unv9VAZY0FvLl9qnEQsUwyx6b
V634Q4UB7b2TYq/kBG66AhQIX0qQx+mQmgU/q7NPmX6+Czj7m9x2N06g8NaRkyu2fYY/EI+T8s7W
hd6YzEWLJaMbFf3pxl4iJ/sqbO6gbQPSaFeB47a0u7m7GdNx1aVt/eTgylScIR/IoQBgYW8XTh4/
Q3EaO+2gP5GDiiWOminy1UokJKLfjVuoHGCmsSrX5KDx5qFvApfOFLM0KzzPCocmYDD85VNdjUI9
yE/dUiQMbCZL3YkAydad6sevEQPZQJQ1wylqI2htla+1kavXGNIOd56qFHAQMON46j1K4mt7N4EK
dl27WC/bVR1+C5Kih2YKmFN9yEC9yBx3stouWpC5gt4SktW6mab5nS2L8SUJ+vJe4VBqFUDd9psa
oTuXJJBSl2Frfk3YbAYNVXTqbH/YUBSIvyrI/4piPfhdubY8u74bx/7z5GdA1nRxAwp3FGSnQoXN
dZNspo8Vud6PL2H/GuuUwF9WDfSp9VRU0Aw01+9sXTbEh3aKn/51yJuPlA+mtcWhIRTYPj4rlHSz
Taqw/J1eClAznUBKEJ+pqDof79q2j89UA7icHxwV7sjptz/DqAm9uSZHGjyMN93I9rsuS1xsiPq9
8wDmoINdRPMkN+MtzXhEYqvRjQezMb1T11feiWqjblKtwlsRGgG6PVdv/NRHlt51bxPHSKvYKvnm
xkHBjGOlDuT6zwkp5qY5T/Xv4Vd+OYBU1wRMfov8fpAn4Rp4RQqbsxYnlGywZga9TnkmK8l0Xvl/
2870SE3JQbxD3WfxzsBqMRV1oPE8yEWfeuegDIkTbAlEc1uDwtypbfBDF/4UXBq3x07twzMHkofl
HggXGPiyqA/ZqDDJoTI/2YMCI17FDTgSA/yqroC8jNy9ZeTHEtDjc+N1HGBW4f/DLUv13IQ+8piS
EdjMqu52kd6aL2saZBNE6xGKqvOefXFkZh+sAbM1Z4dqaqRlR8L18aYt+S4P8hqgdmgyxGHwFQBv
/wnnXchXUSl+0EvDWlOTHBJJLGDSdNydnRjeHIdfgDe/nKozhZG9Hu78poyeqBEno7hjpf8wVAaQ
WVMWG3tVTJB20bNQiGnyZsN8L56HjboiR0b3CEk+YT74YNEFmRe3X/BHgO4ntPq2pRYIAFkJaHq5
92Lkhngh00d8rgPs2riOxyE2CBdGCHfrwT7iZeRX99SieMbxx1b9PEUuB0ZTjEkBRlfp9Q+xPdY4
aW19IEoadyOGhCPLqp+sMxVg/GRnHMRCB9FInfXiuAqsKx4HG3JdWZdOJnDhZ955QC9FI+RAqgKa
TxZAV5em6vilg9zWSiivADDIBr3Yh4OauOV17vzihRoUv0RRzQ+HcIfnBIJS3P8+VRCipOvDhThl
plRZriGJcQWKsqfCM8RhuYWc45Z+uaZ4kKM8tKwBAKE0cEfnIPkIyTBD0p2vqgMfyk2YeMYKy7Pu
bEajsu+ol1lMwxoH/wlOXMHpjOWUprOzC88/4wAACh9UtcJHmUBojZxCGbAvcVQDdgkJFh990aGo
8d/WZEm6wwnrkO9LLVadmMV9mlU1eP9T0LPjTAn4zLHZ9pxDVow5zcHI2+ta1ETtbAs+ajdx4699
e6vFliLr/ignEyQRKfexAjdx8ui1YHkze++XduXogyOVIWmP4qOOr4G4IzaSQuKItcItIrWMcsAt
Vxym27kpbZwOTpDwAWMvskaiANmeuWqPxFKSQWXo1DpBs5pJSzS5CaSCTopjt+Br0ZLIwLqThqOI
3mzn4YjzJJ8GcBVK/O+UdWwckVT0tQKqW67CLPag7lN561SV5nbUnNKmLsgxlOYOuBUHjPf2u+mj
PwUs9mUMcjQTVh7vtKLeUHYngtcS0FVlwQReqDz9EvZ2tSfbDTaWmuRYupFN9xrNoN7f2K/guBQn
pXnpkGR1oEE8WX5hlWbv0cDeOZaqyygswNIorQcc+l8B5iCarXN7giNB4Ki4AtVR271Fy83IucVH
NT1QlpXBcUbUzTFS4/MUoKYe0LzGy3+D8OU/SLpcZjLIIILCzmS2x24g+KUqrR5ZguHzTHSEfMFx
G3jW30U1iDddwdGneIs5pIej0P6UmMO4AdVQdsTegT+Hg0hBjw09xKaqHoIhHL5MjVPujL7al2VR
rBdNmZkvGReC70IzTlRBhjhUUJT7lYH5RrdmifPB3Lq18NZed56EyGLjubsSIt/3YsyRsE5VKcC2
JKzu3YO0CeDydIzUkPOoAsVoJAZkGITdJgax5acEr9k7Z7C/h7pFprx8rTzQKlGDpYBzsKCUJ2oC
QdPukF6ntrkFat+8AweQsurssSxkvWtGYOeQGYDzi8AEJ0UBYiXGRIPrMre6/PdfzrnVkLZA6A3y
Hg9MwK6Hy5UberUyknmMS26I5eXMvesNXMzwvih2KbTFXovUACgIQB6e1FA0chno6czcgSqSdJEO
XMvnmawsAx/MGZmsz63l4F0FbWX33Nn1U5iw4NELkXpONVZNQGQQlAp8mI+uLshhI+9JgBfa63Am
u/IV5umlVlnX/Z1mTPA/UUavNlhOcB+nm5BtMk6l0z75ehDZ1jg6ApfsConqwyP4Qpq97Dpj5dqg
412Bf1k+xN2RnL6+Ug/07biZ22DIQqbrYQ6jbnWPPwg4IyClGUa18yCNudvSl+ludlY2B9kVGL1q
cu9/kFp4pnfLHIY/hnBN0/Rc6dn27RfKxfGVkYO04yVr4u4Q6R2+bCsUtYB45FzV7cVjx3qfl+RH
ci52agoPLG6rpZvyHbShu4Vyri++eYrcAr1BzE0kqH1Mft2L4m39EX4/Cnc9Fe0ooEDe+T4yqvlf
AFiCOLqVfUon5j/UuP98SqLuj0Ql5be279Mtq5BNTc0QN8k+VCF7HmQnszdAjqWjwJOZAAEbGg9B
JdTSOy4ZyM5070oiV8f3sL3Hjb61msLA25NU26zo1gTZ0RhdLK11HvbigHYlTgoz626x51wgVbzx
6g3ZqDCqCcIhLS7prRQZ4GSb5/GQnL/EKVzlH9MJC4lFpI68mVkfXdsz7xZ7qecpUrBJLip1HYP0
uJ4HPDeYhz7ngOvw1Qi2u3mepnwB13B5H1g4idT8Kn9ETL5oFMgnN0nqY4qzip1puelbHX8nf2MD
gWb541Nr47nS5DOBLuoqZWvmmvaebEnA1IOOIKFdMpU6Ao/se4RhBhANatrDMCXTKrFd8D8RYSdv
f2CK8XGm68Q53SXwxntBBKCuGo098DyAi2seT6LcFGkAlaDMyHczh6cm8mwM9nc8GvxEEWT/Oexs
4Xj/x9FwvwyDPML3oRee0GXoZZxfhyY79uaxBaJIN+omZFdTaQik9EK6tQnvmuhIauSzaXaTCjkV
WCeGd315pEZhg9wFe0G2lW6k7nogo8IIshhYSie4XtQmXbM/ajc2H8cHZ68G/8nPqCWAbKLtzHc3
tceqaE4pqBpBOeUd6qk33ypQmET+WL0VbTetcVHBH1UZpYfagFSQC5j8QwAZog3gD+orbls+WWMB
oG0GBj8I5qp9DyAEWBdM5/NU584OWCVzm7qh/DwarN0BOufP3tqGvFFjjMXO8BGMiz57WxXC3FFf
38C1/Wj3w8YG2wxTQXrhBVOXJhYCGFRdJePUCHddY/O44WGZzjbylhWEy1cU07r+HprTycnUwyxj
zTXdrZdg6eWp/bI4abhm6vn7IEjFh9hgtW6/j2BC3TY4HHkw49qHdHNmveZTZuCatuMPVCQjax9w
kT4HUGyLhPjjJMUfvGaes6KwSQm1BVtMtrkyNi2uRI2wTg4Ug9G9i+IATSSpu8mzYDgpmWWfeWec
CA2TjgEE1rU9B53H5xTHKBxbujPgS/nGq+tpM/LUO+eh7zxCOh4/WP0Q/RkM01dzKpAD0JrmEaC7
eDd1bfrmdci+1wHUc8K/eu5pjPjNQh5phNzb4Sv4Gt25Z4j94C5ieD/onhRAPYs2bncCqi5ujSTl
VVobABwVxbEd0/CRCl4gC1lC5qCqVZ1tOaAcUDyC1uUSQjXsTfQBo3WPFytGqusw24+gCwfJ8AQ5
pjkmN/+sJsWOnZZHIJMqVX9uHP9CpvlTqNi212APkUjI/BnnBzLBskFUATs4OUSRqskxjLXTuOa5
spQF1QocQ0HefQAaq9AGspLfKeJtwvr2uJjm6Nv23JusNITK1HOrxe7INIEgfItcFiyQJJhCuC5K
p3DXI8S314sNKe/1mYrf2UxNK4IUmnMVSH8P3NBYzONRj2XQSeIIdbH993jkXYJp3ptmEk9fE/wq
3RVFjLff5CgLFEWueYeVbHxKU29LLbLzfjRnJ9lMHUa11oqTEyi4tr49rKJw5ypIwRbYy5yHJAnn
Gtkc7aAa8/woX924f9flxiaBqMtXhe2W62i0rDW5aUQaa5JmjF0/GLpxydmcqfA0bTgUwCwNwoeR
2kQTvjSXaJyvJ0iAiZMNxQE5xk8FFtFv2P1852HYv9TcxzcBcFFI4JXpV3CZIwNT4EjLE6DuVgpJ
adHoPDtIA9/HU6JApe3zR+EicTvO++77YDxaVuv8RaENkgWuQqUsxByaqPA2lCVgAIpB6ZwyrlY4
G4jwVrdCcJQgBYlqBbQqt8aQG+sbB3hLxdEp5SeKhVZOCtkF3Zd5r4A4+5fZNEb9PehNp9MAwbSr
GSh0mSFtcau22KhGM6jR+7TYl8+FWRhEhS7kk7bKxOrm35DWYbD2M/Bp78oCQr4glLpovO2JyI2I
GWnU9EhU85WcnYtpCYMGxuyk0MVOsb8OS85CgRaFah/OmXtp6fox5GJauupe0+gHp85EBi3uEdM7
/OgBqW8g5SbXOmG9kA/AtiWfahmVQLWBLYHs4DV6KIZmuOCOzlsju7A8B7FO8KDqbZsEd0Bs+tNP
bdeX5lZAZApAxJ9SQYsyD9lmCR/XaZOjsONtkHTM/Ez9KqDqV5C+jaOj4OGfyG4ZkmjdRDidoOXM
gES0u8Ay1grZ06d5/UNLocUr68hsV67nzTHzEqpuhHm3xCRuY+x5V7gr0YX1bogL/pqBYgCEt1F5
iSbGXyccveL6+zVya/wtkLa4oig3KoL97zqRF1cwv+vk605MzzQJrNtbt++Rmg32TSpqZFaeHD/f
DiRFSzbf0nqO5LEBvIn1SUICYs9gL3HiDxoo6P7VDhZaUdyeqEZFnRj4Gi5tqsU6sBINPEE87XMv
lnvqN9uuqhR+M2TKhuZ0O+7cnst5lKVrXbtMgZn7N5+Ehk5CF+f8YeZt0qT27yvOHo2CQaqo9m2+
IhsUigDBKXg6h5BtdoCo4jzkw2kxDfXJSCFsi/yCxl9PknXnvGA+zmzBcgc0eAza3SDozyUZyT/o
IFX4tb8mlxVm9oaNYXfP036fhXkYrJhVYJNl+ICOFdMa3xRQvQmgyJnPZITs+Ec3zAHRtqHEnnCw
AheB4x/9yE9Pk21fF7+z1YDiAolhvcdRc+lGjhubh9UPcjBwRHTjoG43cywh8xw5u/MN29hBl7A6
xSyuThxHkJA40e25WoeyPOVYQKgVBSyh1Fxs0mgSc01uMzTj9+o8CEXdDnIVxTpv3+eGjVwFGTyC
tzE/4pwsWLW0dtI2ciQ8xi9BCdGFitZ22uEaBXDKkbVyaM3WaEfKbTCtNaBuowEARsdJTT9NpyAE
2XCgDGRs4Fr5AedWD9jZW9/sio1ICDTSp6YZun2VquFkjom6gJ102lpg1vsUSwfvjiyzv0NQFD9q
APQJs39hXfB3jeTdAyB5SCdtJW6gAIL6PqkuPs5N8oBf+484G8trWwz1rMrOhmPs9RMurjSewXPr
V7fKBTBlGI9MEXZ2D42qP092Zbz3J5vXtS91NKYniqUCIs81BL75U5XKZrbnZXb673M4wf5B4IvT
N4tJ2xPQPPccZv7KYho7aW9Dg7F6lp3QmUZGcj9gFXxfSwNas2C62nS6aQ9FwzZ2mamdHAKJDBYx
gRxZu8hf2nFxMDrrTxpBlHnLNl5qidPkIJ8LwCFzHrvPBO7HUw8cDdu+t38IjV82mXiUdRWemG4Z
USJwKopak6fDXrljibQ6P+Ar8lBMwZxHhoO80+wgm981w96Z8P3NZYvc0I+h2/wLALxenF6satr0
jpV8G73C2eZVNZ0qUHw85QkoCyaTB9+DKD7JKGJAwabgaRa+dUSWa/kcBDKfI/IxeMS7Jf9SOTwD
t4GKsRljDa4LxXGU2C8ST8tSEJ+LUSTjxWARMnkH50xOsoOZDvSJEKfsLt5WiArshGSniC72cGEn
d85k1Bcr4oO3wVkvmCjHut3h3gk8PnmB16mMPWPfeQGYzbVxeW1SzYve6k45F2pUHwE0UpZO7e4m
vpygZ0KjzVOS2zG/LYNACfazafmf3LIQ90r6/F6GD2U/uBdHWxYzyIuRpJiD++XKpuMpbqznTjQC
FYBziPsRTIybWHcim+DJ12bM1JGcZEJHCLC4F2oUQeOekig/U4tmDCow1lB4y32DrchT8dvZ6DPR
bLg2eJ+NQsnx8yOGod8DTpUmCVJ6ApyBfqikJZn7Z9p2ORbgYI3zgrZ4Sq25QRawcYFOZAAHFzWp
KBqAmi1rwknNv4wTAR3xUEXYhGvqBYmM6kh197bltPc4Wenuy8psjqyRLy1EWqwVeamwqiLbJgJp
9BSHH+Cfbsv08L4L7XC/jBU2NU4oXVdtoTXknpMZDtl4cbWxAjDLEavVTGhF6ElqWwWg4LWtwDmn
qbNmkqtcU1/NVbJS4ajsOvJqIMvsQKYh6v0STBPQ2F0LCAEyuBSY8PgbrQOxpQITTnW1rrtZCtKC
j2wV3tcfoWReVoQ5iJHzTeqtuPoRTrGFBeeQN+adVKCJUcV7jgJlK0CP0L4DUgS8gmywV15RtTuX
pwnQGnCA2WDblQVI5Ma6BNJ0Ms+U0FmaWXbKHfmVWnPiJ/fYN9zH4OjmVZQVYJ7IIfyk1lRn2hDl
4aulRvdiOX7/ya/B6GTXajxkZXIosON8ECVyJM04fWRgRQR3DMR0IRSdiJ2d9tZzHbvWM+4mOLSG
nsgyQuBgD0qQaU3NUgcoYX1jnYruyMSsrL5jafgqw4lD90S0Yt2xqd2TF+ADa8snyPmkrhHuOWh/
5nRKT6dFLrmRc6JlY+LVaWT24TZ1khImlxGWfuSgYh5BmOrJigL7kHnRH9zF/W8C5s1n2afjxipA
F0jNSNsqe1z3aVI8DukwPrcdZL/AQcJX5CRbWkIzvYnz4QjmKwNMBEO4Uq2CYIEu+qh9r9n1kCts
ln+2l5j4I3rp0lqQmJrHuXEvMcsIru0Wp2mI2XaUoOl3cx858qPZrAOcP4frsAQ27qpdV3W6b1Xf
AEGt/Us778fqSdRF/bSMAUqE6qnmZbIzkcy8NRQY3Vtn+gwmURwWdO4EViqRvUVT+gy90OYlVVZ1
J1JNEKXt+Fh/G9C4fwoyL76vPMBsyN44OPNUODZ6AAu68SDLFgmIQE2+jfg7IH3f6y+mcqB/xYI/
RNhnd/+9BrFw8H9z7cRw4QQxBc91TYdLcUulbjka9Oyo9nmoapznSmmcCl0MTPgQZaF2C8wOsnZ3
qTcaJzIJYPay1W177jP75vpoJ2CY/ehGNdW56Dv7aarWEsMy/k2XeTSalHrftslDff45O40Ogeg/
wKbd7AyQo+8CvwpWhttaoJYEGeF7Nc2K4EJWKlovN3aeEF+iiuEoUYBO6myBci64ULVxcvQM09jb
T2l8T11U0QbV09y7wH3I6HS7OROgK49uyodzk6a4Vv3ZosQB7OTf7DZKHzqZWlugaPMDD6rx69BW
p6LKzRfwu+QPXYgvAdkprPoIG436xJBY/YLl0HUYZ8ka0kQ4o6C3aCKQOO2VxZ3QL9tYZ4WFujB6
MCdru1Fa9YEhNRMIazz5eRKmJw411lVDd7vUBtltsJq/KEubwumbYUFRbO5DTXKQDXf/wYq+S8vY
NBY1yVGmkCEf+x+MjR0UQ1X4ElVt/gR1slXHHYDlw74xNzaos3akz5xor5X2yA2K4I21l/oGEse+
SQkBQVYGL5wn0WEcmh56CWj6jAW4JqvPeePgR12bhjFsD7JnxZqcZJNddJ/a3LiQCcnY9gG/XqDT
pyF7sR6QLG2lVrYuZDa8IieAbYMWiK6gsIZXqTqcoam4vRdOXT3j4dnmU3DkuAD/CiSO2rF4yE5e
FVVP4Dya8FfFI/H/FqECJzyMtWHeZbj9SyDP+TUGadiWFR1y8WO3vkOGf7UFLq57jXLzSWjWT1fl
c2hk1eE2G9R1KN7Zc2ihWT91aAu2y5G3r0jEs3aOU/XhOspGAd2nX9vhkAOzFhYnA4uzNeh12RMb
A2cfMDkBUe0mwE+m6Qaczsk3nJBdCkeKHx04LkvWlm9sFGJd2Hn0GBvcO7S13R6sSBPMBG63roFO
/UO57q6qmvTgIGl6E1RIRg6ZHUJGIbOKo6PSA9lsnfRPNa5r1DQJIkBGKpwu+JOD03pHIWSCiCRo
ZWxQRELbGYgAEEUdSWCNiBQG3/xpo8d/aZObAskGIrnk2ASue4lki13vtrNNsDT1vn4EGvXgJiV/
Ab/ykenvdBDL8pAbxYQ7M2/4itstpKP30VWY0GE+9KquwkC5jjyZMdoG+OE8jCZYECIu5Wcpcvvg
MOzNJzN3P0e9qf9LhmEDiLn7uTGUtcfa0N+Uo+V+NhvIL7RFXm+pr5kk5s6uO2dLfbOgQj4wFDB2
5E1zLEPqMoUCt+5rO1jaesgY25MXUBJnM/ag7aRmBdG4jWMiMUJ5XbHlBZQbm7jB+b+I9G2avgpg
lvmzWkC+CWgzfSOQG9amVr5xoHAKnPvcdqd2rCEeMdK7cQYP+mBSylWka6uLiPNsh4O/cBa4JQev
kd1+1SYjEsTrFamxECcHz/pdx2zrgVqQF2/3JbjU18kwgA9Ne5sP76C9FnTfrzRc8qjblQPERpb+
XEfgQATvpY/RFXeDlzrpr/v/Oj8pwkQisncFQCxubu6RQNO+hl2G22QA33GIPjWvpbrYgV9/Sctp
fEgH4w+yNgKcEyx2xIaagJHFYBSKnePcJ5qeh671H6esdj4J0KPSyIkn12ET1HlyTCFzVGqJiayo
3ou8jnEcLCEisjiwD4QgBbWNrgELDYUPLH+PTGWY3C3h1KSQxRaUNjR6FJZEYyW+EVQhZSDRjlM/
21PTddvnvNXsXHZvP+oogj14IMe8igqdeo4aQ9d+hH7DPBZFuTEOBiLPG79+RH2MNWgIBc1IUdT8
ZxR1ztzwYRj7vaPzSpcHjfSUf2frUqSF8SqBxMjHU0kP6fy8krGmR3fxu55sN36L3xYado6MFFdI
vk2cVY9M2RekMj4jwZJf8tCcXgBjxfYvTJ0NOZtJ2o9dNm3CFqAsAJhaEySG+B0mbx8i5QTbrWDd
h/pWkiclkhsU1Of1UDa4jzcTklr3FFwmtn2XOv23eSg9bV0k4mI72b9POzt1RIvTxKupZeZCNGo0
jPkfQTPo6bscXMd2kbQn6vq7z9AV0zeKl3rcj3++2xfRfR6wY6sThYdatmeq1br537Y+BNIeC0zg
7HS3/6++v5ujqPE9KJI0295M7lA+M3Up3QEZQEYDoJSMsWySTfSIc7LwGYcAL6lwna+TmZk4L56K
/ZC74I0oswRbW49DMxuvUBOb02cqkBiXrJmI4kMTxbilrMvwxMFAfSnEFD5XIVSyhBHtKt0iE06B
sCdMfAEiXAyios4A7qSINl5wyGIHNHJ2V+6h7Si/F13zIw+d5uuY1jnObd3xxfDwOTKVlQ+8saEB
jOzvc28BbzRMSHVucIF77zr44WhVkz7XNvbMbVrJL/FggjbeCuI/p8G7q0D2Hqz+13y5n08vURol
2yYqoeZrt6AI1fdhfj3htUdVULp/B1Gc2nmOLM5UkJ1qPAt/xi1uqsmP6HmsmkfDtgA4nkGyc23l
oXp0WGgfIK1tHZB0Ujy2GWfrtszrN0iQHfFr5/3Iy+murMTwDVp6xjqEhPcD/oXJ0Zx6iPuaYbCv
+myHGyXvgQpLZzV3tsG2kEiUWDf94piS6A0MVRIa8D/tVe/7d7+O4etDyNBrik2fhcNFAcp6GXXN
VVA1KlrxF65wRL8hG4WEnjXtTSX/Ur0fQwPoo1sNefCTXeuMYHTVEeRruxJhy+gekn1oYJprsUfD
CMTXMrr+JBSSSQt58B+fh3pkNPcywke3xK9A7IJt74gkO0ykP4Y39oV9+hhgHi8x3WxdYUmxDlxI
yZiOeC0aMNyZse0/yq4vHgIk7lKL7Hhq/Udm9zvPgjoFCImkscKOJUKyCWNHiqPCwXttzU1w9Td1
hhhIe5Y7bBjkeomJ+nE6DpMRg9gFs5GDDcB1eL63m1s0PpPZyoqH5oEmp49RqvDVjqfgPIe59XgQ
JpQMkh66V6tO+uo+E88WsDl4RoLrwhiyY+tClPLG7ibARBQxx/pKd8js1gSEV0LWMu88ANY/RqFB
kW7g7KogclaLA0xS/b5JfXGZLKTvTZmI75Up+kuYJ8Y6bhL+pyn+8kTlv1WOlW9l5adnINrZo5vE
bDX2FvsTuWR3cd3ZX9TA070P8p5Dm2f5J5N330I9Qm5UoBYdFLZVQ9wfAf4Eg3PTqa+gcN4XY/k3
NiXPHBQej1EJnEDcQWx+qtm0C3STbMNgjXs14SCkG2zxSMGGVXaXMk721OI2MsqsnoMXUXX+Cbn5
78XocTvTGf7+iTziw01NVo3BPhrF4003ZKL9yyhTBOgnIDOY5ao6D5aZAkyov3Ylz0CdqJoOwVOM
/K4dxZk8/+FOatgG/tidkD/fnaQuwKmBrQFVwfOOKvljqlIUtclPtaX7HLO4l+grzzzm1UzLzNTz
dqJlOKo5fPoBgUbHBzlkJJztgk6bAW19o8TKztk4ezINdbtCtSXCCy5LzAx1I2NoFUC9/bt/mYhq
NAb/mGfxWhPoBAWYvtdlg2zgYsTTx0QVHlVuxXsem+kXCHCCyShOv/9nxGhMao4Yi+qzwE/QoUw8
oFrHunuzpPfM3K57iYPGP3sgat3gzrJ741P9pRam+xyU2GpLu7LXZC8S9TbWcfkMOTP3rnaMYU3j
TE79V25L/pT44GTOoEo5263cBqVrmqmn0Zq+Ifc+XYFqrjpRIT9qv7PJTLR4fnRMkhTf/8dJoOX8
4yBQOC4TwI6BphSf7EZONEZavOePrfeE1UBzB231+AIxjPhCNTCsvNdSJC8pSCceyP6vYSz/rsYK
fEt6CGXyGlrjKYtBXIqBclXVp6bEfYNuLfab0SygAPd5bf09h0E1rl9RyNLNcmJzk2UghrtxLE2q
WfrpTcPJ3F59FqivZGtkaxQbd2DFngP7uZm5sPPA3saD/kFnzfCsIDBXWvaZCisw+mNqFFsLMgSz
SdlVBrizDklSOwVS/sOVR0FzjqwNh9Q8TnaLYDyrJuvxpOgqFWHehvvMMj5NXfFuInvpi31oW9Gp
wroEDBXcLi+NAT1xgWw4alExGIALbAqs6gBWq37gV77dKwhCXchbtyYY06jNoYQBtU8o3cwDDnlS
7eMYCHF/LL6PTVo8dCrNXw9cBsVrgp+7h9hn3/t+yl9FkwVHaIOPUGWBs+QMaKYOIvLUrPj/ABcJ
+Y9nUZo4jHaELR0gIswbcFFeOlMwIn32yY2lmr50jWucHAYgDqlAVgaWFdiG5fvFFqQeoDwQj3z3
zHKRE8Qok9ZllzpnFg7WwRuNw85+ZQt/ehjMVD38zgFB+uoQV1WBTRNOfgMPp8VUULOn019be27c
LMAOHsx5Xxc7tN8CYOKK8NjjFue+1UWBqxRACAZzT03wMVe7//4y27fgLGZKbjMLiFXpCdv0br7L
dtE7US8m8eQE3lOCZ+JSgWzz7FQtLrk0Ulnp1zUVrYX/NzCQqHWV8GgLsVXrSy9biD0Exg8fqxHX
CgRUo8FLFYoifDFq392xznQA94+Gi0zBvOUK4D6v8tjm/DNKRRMcJH0ryk9b0tUoz03KsDlEGT/c
xk2CBciv5vY65PmA9DXkAPhBnJ3dsMC7ozCgBcxU/CVrox9RI/wfRvE5jEX9VwPSdpDqJSPkUopp
58bYXPz3fyw2BLdPpsWl5elH04MQpuvcgKdUGGVDhSSYJ6f80sVxco/lQXmKQrD1RwWOfJNq9Fey
Ktw/gbAHETb+E1Xgf6nLon11B5z5STNBxjKyDlbJ4Lt3IjJxzu1noJtPbPVGNiquYuZqaX5r7enF
B/AC92vQBgfGGNsJw/oCmEZ4yB2n3uMiyX1tuxSp4VoeHIjqNZYl/l0GsuYHF/Ilqyzlf0MoKN8n
yZizdWzL8eQG03jieTli9VOw7uDoNhmpwMbVhYJug1sKnr13AUVcmSKbD4Ft6ld4W+qBZA0s/Nrr
A7XF48dXbtvW56xq7kvuGA8WcIhI/254hP1D1m2RYeun2yq1cEXmOxeJc1gwbSlkKXl9fkBSZL2a
Q/qxhFhiACAJjUMxVukfssaYMH3DwU0B/OrF9LtuW8RjtLZcbl2oIMcck4MubyVKv979H2Vf0uUq
rnT7X77xYy36ZvBNMO7tTGffTFh5MusgQAJEI4R+/dvIp46zfOtWvTdhSaGQ7HTaIEXE3vsyfPHR
rZZneOdhvb+y624ke7ZrR3+r19QmfaEtQWWj6WfmsuHSAGgOL37lo23Y1KgY0BtQUM8urRitbT+W
X2FgulC+6T2AJdps7yjItiOJXz+SLK3jQhbDHyCFCXI2fIEs1ok9g7T7Ggz9Bl0oE+WLSCeaMgY9
JDDb9RhC+T11BLSJULuS8qY/zuSLS2B/60XUqP6YlY7J1hE+iQ3YOZ/Sse/tnTEJ50Cs3bmnyvor
z8kbj/ISSB57RNqzmG67BtSmqZD5XW5CDSxyDBNQzq5EHMtrHqGzKBYUyjLPrj9AMKyN1NHwhL+a
jLRfD5XtHFrHmjYSad09RID9rRvIaNvQmu0Lv5gPGfSPzBZDDIGXene5IL8PdmnCpInajT9H8PUv
6s2lr1sAsCABr5t60tXwxeaCIhybqXm1yk0LGl+Grhf65vqt+W3WuXk97bLgt3d+bl6Gvr3fy1v9
9irfmoX+e/XUby/4zeFbU691eZWyVfmvj+pi/PbS32Z++7P+9g1dVgbZbbj959srnk3Xt1cnRKLb
M50I0FIIfF89uCIQLSIxU4g7kmccP0buA5ULldAfAIgmfCbdlk712LMgelG8nJJCeQZEZew1tMoz
wJxwcUP+XgMfvg2o/cuk7V6HKtTOHqvkaoAOTbbDeeb+yh6CsPwWlPSJjEAvrNfoc3PpEHuD3KyJ
HBdqK1MAYV+hnTisRqTn17pbBvIlsroIIjHFcF8F5g2JWv4qCBJaijK11F1OWgi04h9zYw+ZeKpF
CvVMuHVgZd9NQwlmmcnjr1wCw1Q2jb/Xo16xaJwoeOkHMoCCi6xFkStVJXko74q8KNbSnkBsDfiX
uS+YuAEtYHNiEG88XwaIQcS+NYwb7tc0ipk1RltQj/3QLmcbCdz3sG1ygG1nlxLyPhsUf/Yxnde6
LEg9CA/wutxYofmYCx8VBMS4z323PfZlQ5GYpcGbkSOo0ATAAyIMM92Vhffh2CR8y1DomgSort2N
infPIVCgXKngDYQDHlTU+xUyo+Pisr+7aIBnFE8e31Jirfd4lwHtrEcFgpRrPXC1AJ7eLGZFjggJ
9jnb3FY3/Vy5js/YOkDY3jro7rklGh+Fk2a9vNj0QDf76Za+SCrlxgbbdbcsQcx2PxaK3xtjVG/T
eUsaDhOImeQwikVrMnt97ntMLMIKCiLaG/VYYlOzE9hToAeBkjHQlgUO0p09qfZW1nqbc1f0bn1o
Q6jcx9pJ93UrSimeuSGHgkHAZ4q0eY2zJ7EGteENUXHkWMYyJXR8lV6w1rnnUll2zIkgd5wXYqcK
swXFPQClQDPhP1gYwQ3oQi0cJkobAo9l/iOUdE0oqjQRkm/XHfK8m0hW9Llu1UE7KJExAHWgrXWZ
mZtZ8YB64CKuM7BQCof8tLrutRI0fU2paMFL4zn3bQDqFuTTxNHpw3Zrhhnd4sjrHl2mnGUP/OKD
CMD64o2cv+Wye+YiFz8hxz4qe1rXpAi3qJ9JvEFVr22GXKxq2mmNSvPutURU3QvN4UPgMZuYtcX2
JmktZOgRCmjZ8CFr5cQmapkWzMzEgqcsB34YBQV90RA7CV1Z3EQtqMpQ6rfLBY2qPbZ8fTsiODuP
5R3P7KR35SkIUWXnEcD0IPdgRAiwQSS8GYxbBVG6DwHxlsXo2MNNZ4OgsmMoBMPmzP4IIA5cpbbx
SFFcvxUKgvaeEZnvQXEwvM7+KEJkJ9N+UaGCBQhu/K7OlKeBKLJla9MuJoBRDic9QgUE2t79tC32
JengL6rK3zjKwvYIrGyLsU93I8QS1pYECg8xhaDbTVB27L5MAtYhA0xei8EqeyAXB+o/6HE/RFAr
Hnx26hTLYoagvS9z5DQKz3s0K/XV0JBCfYH6j6hJkYsmg+b7eRBJiCUSoNEShNz+o+WEbFt17biI
ZmcvN+qjktannhq4bXnvA4qlZ2oTUpf//EphhLu9Xsv8b6+kV8vBCvXfXunsQJHN/v03gRT/y0PJ
NHV8cwWp9W7vzhcDVTTnVgrqItBMzX19OfcvTgpl5N/c62kxTF3+zaJnffMCwdLizLZQtN6jj3Kf
ZT1LoYm8QQFsmT1DgjXb/dVOc8d4krwjf2fvwNu0cxpSLa02+8RX1IiJz8HaG6ZYNTVe6z6Q91GX
y0Mx28GqM72nXf4GHPv0d3YyCXnfoRjh7D8U5Z2FeD4qP0ziZgsG9H+cm6h9GiDYBWC0ndGV5UJj
+9y3xmE4DGOFh5tuZpolupcUuIO6WWmbU5X01zBVPhbx2hxsfvn3eecB7a4vrZO2Sw4ieCBwwDut
bWcfTSN9fkWmyAfUDsv1+b1oz9bjoHCzUMi8rrr0/pzFxpOpgzbtrtU5b23TFzpnyC/dbzaar7PR
6LYMxNXgyXnv6qKFXkTUvYagkleerVCxzd0b3PnqWNvdnjnL0ObFhplt/xq1AXjmUVfa9504IUn0
gWBO/1rbSAmmlpuu9CQu1CuVkw/9MLu5tyb/thm6HKWpfbWqC6r2+gId5Gkz4iehe4Qjy1AODIWF
EsJ1qHhrYNBWoMLRD0fn10RtrHgErL4wyuQ8SRtDpwMnqF4PT/Fm7eGsBmr9KqTvlrKaW68bLZxs
wSsPWJWTLaHMVi+oWTGI7WD4cgHNWLTop64BFXnnZsusFlZS9I0A/KzzsuWIM/SiBpdWks4h8xIF
RmseVocQKVR3GUEfa+eAtdpd6mHgJFB5b1xbBW2yR+2gJ4QyMFCSo/pl2kfe2gw6cWcG7k8wqcp3
SrN2YU5Gf9T4vKFq62RE0jbxSdjeTjJ4595gPKO4JN+FHeiGdbcHcmmJTBjKdCEy8zw4gFyltQsU
1OzsKXoroordTSqPniAf5s1OesEq8951Ty/omZW/0F0bqafzgrprNCC+gK5frBfVpnnRGsXcd5De
jp4q90a/8l/f5Rhh16YXvXqXugvppuLbuzQd1DijIue8oItDOm+yl7++y5yodFHmTIBhnqb7ouo/
x5KqFcCv6b7FlnWv7br1LzbJr6de5uOeC45xzzOWRlRPwNuh6HKwOIpwBoma8Slz95RLxJ5+jxp0
nAVTWGEkC7cSzdsY+O6Wd2mQ8LLlUAlrfiJTi6dxPk2nokGQCIRob81Aoe0LpWeIwKK7wa3x11SR
FgDlz1NxHPjpDVSeAN0ft6DJajb4AKzd5aJQDrdruPD8pTbiJwluUd0kvVm3IJP/09+ykL1Oe/ni
mCJ3AC6DirsBzhGocyEJWsW1ZQAdPdNilx1+Bgfc/cFjCarJbJVRVErzKarWsgraW4Bdqg2IkvCd
IBBZi5FA6m4bzvhmpMADkhn2JBXFSC29foNCzvKXUc/W3gXwFLgZF/HZUS8hx0ABdkUgODXSad+U
9h2tGv4yDiMKtBAwzX3LXxamS7fgx/5mLxQKAZBZpFt/tqsOxWfQr3+ns137D37Od8jShrFmaupR
upfbhrPVXE4X8qYJtzskiGYI5m8XzeXklCAFdWiPnQNoZwlYMhOQ/llrFDv6SVhYYYK9UH/qidOf
gNDpjjOlSBrlEPPUA2EPklrEl8wNdTrQqeQWbZOggwBQLptDz2qGJ9TcFE0PLK9fLM82d6owzPGx
Jt88STodED5RGz1cKx+Fs/Pka28R0mHh+nWVZBWio7Ee/9bUk/R0q0ZAbrJ/uEbvoRRimhaumoaN
7qpgahAB8cxYd6va9x6y8N0PvP7+yh+7ae/BFMEvf4RJ8gXqUHmXrxWkLrc0mtRtVroG2NzIbe1E
6lab9CV0Uf8VojQ5vti0i7Ihg52DwCDRA5dpuDtCANzIotXFxuZFZWU9DSIsdpeVelmbtzYgf1A3
zG4uC7W5Hx7yRiwvJt3KAodCpdD5uiyt7ZDMLlfKavuF7qocRSgQQ8DteJLedF5Fj+gXdMScVevd
YaNtei39Dpsp3wYgmDpclg9NZtwQnL5+fyzak/oAdufu9O2T0ksb4CNfI16lAGIEnMhss2hXMIq8
OWpfP3xlbcWYQ/AGaPvF0GXqK2+MPHYMRGmtAPJuAXLTJxKiVnbsDBCDCHc8dHbPV8QuUfsWjhwa
rtA7NQfnnnfTmMVAx6E4PQdO1kekt2j8V4BnJgTyLO9OFLW98scAKmWNALO+bPq1gYzpSbZlnlQ4
almNK9dMgP/btcfCinWzk2wNDfJ6/81Wzj4TCPzMpnL32q2dUfLaPvRQTTfBZYtTpVpEIdjabK+f
YtZ0xptFvfdU9tanKrpdHUwqixGIiE3sdyB4l/3sEW4E3leQXQoOxc9UVO8RDm7vPZhIUKBJ7JsW
sBhzxp8FBhTs6y4f4l6jx7SxnFFrpmXeGKXiuwAFTjfefBlq0/sXSGZgXYefXIAgXNfCz8i2HfMa
DOF7JFNuUPZ3ITeeNCmlJp3sZhJK3aJ5VoCibfKWelQjnS9+f2e7zI3cst2nDJWV9ZfWhpRhmx5/
98TcM0r2pUUm9djcY1BwhYZRj5dtQGNqoyAkmULhrNqZwjSqzOGAAopPpQlIAZPa1IPl3Log+V30
FjOXPnQQwkM28WDZzW/+WybykoM8G3MrM0Gq1xjLIvUHUDcbJZSHA+9OufUXWGKtOwhVlTF2O81h
QoxlCW1Q8iRsPH76Do9Y8j6UhvlHw4YmLjjQvqbb5quusNN9xli4+OdgoX9NmGa7ASj3IYjkWV5k
+eFVkhDQ2bwwOtHcdUC4RNjFVab50AnrHXrO7LMIzTc1jNajh79jPVai2FiMjI//5ICzQ3EzmQ4/
VFCAXyBTMeCHiQerFk7Tj0vH7VHxXob96mLjCOBvGz6cmI/CzYrVwCXmhfNUgTgvZiBcA/bDts/d
yygoD/wY4fA5HNefDOMgXaO4z3OzuA9DO90y4jVAWKGrB1JX+QkUy53lxWaM9Q+n53yvTWnfAshd
LgJCkI6OKs/bjzL3QX6CVmoqGIff/ctw2/X3pCIodgWv9f6f/0eu8x/5Mg+JMt8HO6AbRNAfvPon
kd4tCktxcSpNRGntGVrcDEjBpDUHIdBgliESA/mG9I7Y93yAqMZlOKWKOHGfd9YBoYsEWkhgZ+ya
MZGFKR7I6NP7yXpDzEo8DGklgJaxkN9sS7HRXcuS3t7uIgDg51EfhLUP4EIDNxaJjnpWWTfhqujM
57wWRaxNdcXYve296o5+namDRO9lVYJHa0ItAGUJxRel7nvexx0OVgckStuDbhXzSMTK+8Ir07Xu
nf30FN3XfsHYvNdEtLjLGtOqoWCPaRC5ebMdF0l62r1YpBl2HTOnpJ9C6y0zpk/Paumdwwm/nRSC
E+44WG+FHJ1FC3riPaBj9Kl0qo1eRy9romRwnYqnoNqNdmmoVaFAGDsVbnUwjHoNmV+x7UDJYB21
TV8qHPDwJJixabPzeZ4e0ZOr2jG6eJ5dldEALa952aaogo0KoDk2UQm9JcQKp7ofYoTXjJPRDt6+
zvBf1AMh+5EpVFvaeUdWTuU528gtnIe/mdhZjrf3ph7R/8YZ36PxE/j12OMqv9GllHxmjkV+KdqM
Aer/LuWVegDkaqBOovi1Xg38dRE96EdDer1I63jlvg7LdwcHNQlUxcugUFCLzTQCWvPmeLaL2T7O
9vAv9os/UsHf/O3RNV8a5RgbI6DGks6q1X+zvs9cgrfNxuQsn5q51Rr3BKg4E9wVVxr7e9ZQnUeI
O05bjestewE2ssFBKD07uCRsXjpJppWkjr2tSEPuWeZ0cS499vnbIwpQWa49UgRy7isLDLraA1QX
B0QV/2GN2imSTNJDAc3orb5ForwSolrzgYPJ6hkFhcF2tAxBlnOXzm5Sy03+dvlm0zfV39POOpQh
TuLLFPsoUD57HsTOz0IvUC1rkgJ1kMtMC8FQg7Nb7t5rELDWfdHy9OnsRmY32kvvCGaIDIDsIpqQ
Xe6nm6mOeuOBV362ASwrwulKNcYu/OvFDYMjEtPd+mKHXDqcCzsDXBLQp53PKViYuh3RiEHNEqZL
RtIZauhrRjJt1H3dCuvjOAn/CB2C1LHKG60pX2CvB7KFKHOTwG7LRBv1BWl2jIAM3hNteZMVIGrQ
9nSmbNATqCM2Ysih/D4fzC9ncmtyvDYmBLQ/8bmtj+rMMxjw+WOw/Ocz/NSAW6oVwNsRi85FwVM7
JMox/UUhcu6BrQl9bgioTdmpEaP6Dbx6YK0FXk3IWIVGuLTLGjoRuq+HxDS1R93CvXDYh5Fc5HpU
D4A48teo7qJk+b71U1R/lCCuy+cf/nypHDGDDtLRXKBkNU200fHr/EY0ES5FPGKbiPu/R+O8wNZr
gVw2qJAQPdNk7pZyKwBl6n6tu2bH5d7GTzYmIEC/T51jmtK+BZ8F8H6XC4LzPKlSr1xkxu/hnvbA
BPJZHUV76v65paAEFuOZ8miIrF1H4LrZTbY1WjVi7AH4xzPnYE69jf1G3oLse24imFcnNbfUwoZQ
IaqeL+Nt7dgHjrK4uEmFufw2jrqDP+fXNL8PyFRtvg3rid/6yELGI4gk99TThdXzSwAFaJ/fjH5F
CJEMuyxykXX9vfT5XQqwxq2D0X+7mqG7jf5DkNDMlnbVZoupA2244/h2DJZP61ZfHHNIj0Xrgva9
sc8mbS8DO9tyhrPOZQCybfbMpFUvVQ1kU2gq10flMYxBFaFwaRKoLJhXRkEz/xdO3uA/ytD8EOq4
kIm0fd81reuSSEn90u6aZjgBc4vieuhL3Tpe3W1GLxxxkPShC1CpKCndrnhmkZPjaVmZf2RQ00Gd
5c9JDC84amSvtpXRZBxwB8wcUi5oidSQO/X0WMxEWNIBi2cXPZsy7G8GGeBHOZu90S1QxTzVK93V
k/I/fhF2dVs+a81PAd/3OQ1O7axL/7unx4gAueA8VocQsMamCkWIyFTc6gv0Pd6wLRDb3Kn9Xdoz
uUe4GVSgQI8iZzOAoNcH2U9p9cVXXf+BctzmhyXdCFTOzXSTq2hC4bozLYcgNV7wfT6IKCy+jKz9
JKbhPw7O9Dj5pJJ3qCsft541gWsrD4dFGjIL5YbKPERVZB6uuqCIUZt/3oDa14cE1w9CnA1Cxw/s
0LU1B8/nxz3q4bv//R/r/6SWxFcc+4pHCfwVOCutAxlHEAo7o1wNkQImQeb8zeydZVaZ1pM/TPQA
aYVxYQi4Bb4RxJQWEHmITIA5Md1r1DaQzOY/zKzFXlaiVD+QTiJcYT8x9wDCt+4NNQ47pFGap0jm
445WPoQglBX+y/fTsq/PqzgBoRINzP0A8FuRY14xCEEM0c/qdMgeg6ZdOhDXHkInBza66h8y09kg
SBq8DOBQ2NmDmwMgKIOXDAxwSQ+O6Z0ezcN8m7cTf5AdapJNYHK0V6t6tZlSEG48DiDhOHWOYhCu
robEzE3ywwlUDJV29y2oM75CNW+3lRkKloycP2uH2kSIxIHcyQlkuSzpKYhlG1niAMPqeyf0q/uO
kmwT1Ga9uNgQWCgWvimgcTm76IFJFIvItejJpqRdk6CzoIWE+iew1n5qh5pWE8CutRVHoO8+RCHP
7RUKHuQKlIkkxg1p7GOwHLyAk4+lyFn4byDMWWLbixSYCa7bwIYKgtdO4bNvAp072yvhqmUY9cNW
Mo/uOJFAy8ldOf8wJ1UX+DogmKK7gdVWq2hqoFs+s9zxrAMXkA+IOVQx/GeUF3l4QL9MKIDb2/hj
U1n+QM1m1iyJ45I4nUm6cj/9HKOywjGsO+UW6Fc8kEPETVOaj50ywkTUU3vbojh/bZAg2g0qV/sM
YYJ1wHJ2skpjn9nQScpaXhzGKRlMTxwGvxuhvY0Wypx/tbQNABuEzl0bTJoR6wEMA/noP//oIPt4
FUdxQfwVOnM9uYkbZ6DHv/3qOkn7qa4ZeUSZB9tX1LOPENPbNFrXQnenAtQ+JIWMRVoVzpF1/YZJ
1t2VKOq7zbJ6kWW5ONUslMu6dsUpK/E/0y1t+zba+VCmaUW46G0WPdC6X7pzjTLYc6eDgoxrbM/d
DvDxdZe3xUqPDt3ULHgABiE9OpnDnjGX3aPiHAUEk+utU2btuty2blrXJw+0HMtNUw9i4TsDeSBt
NR18Hv5IeRVTYbKndGj9O2plByRQjOfShNJjCZXUWHep1w1rGxQpS91tkS5CdV6utrpL8vEPXhku
aDgxdV4RRNjh7lz6PEJ4Wt5BZzTtt3U6U/c0w1I/EZj0y0XoqXDv62/Y2C1Gv2JP45QHt33rf2gv
X3Y4Xc+TPKuPFURX+m0XjG55RPHKQ+WCHCxLwdgG1SC+wzkKGh+WXb9a+Pk7UwtyAtNGkROimdAR
CJrXWqEoy0zHbmWGApXuHs4me1RUe3tL5AgwdKpugEEHj15qRYwkl/G6sj7toini1opEu+8zbw15
AqAl5v96lAftXVCGHxYLQBP/25RK7wP4DGyvNRlBZdjnrp6k3X6bJumiShUxlRKQuRBkdo2Ytg3E
i1Bni1fQziqrgESbZknU+QVr1/VWA/gGoPhSg0Q5FF+R4fF46srsyUS1E7QaaHscMjLskEGTa9BW
V3dtOqsCu3n4Vg70JmSN9RPoIRRgkeqzZCmEy5mRgmsZYTQX5xzUFkm6r3CbXikUTtx7AUd5DL6/
H5R727JwgxfiVzv8l90j6al3HJoArbkrzSqIcY6OltrmZx3HUWu0sGEOl75yrFdfFhxx8cKZye/G
e/mzSZFLB7W69wUCmYVyRv+j5Z4NugVX3jqE5Tu8OagxIsf+qH0rUvCYBzaoMka3PZjzpWnDoY+F
MSCcgZtRW5jFWvfOLgpVDWOVlfIuDaFGBfYteyWZMyT6l6J/H3bPFmbLwxOgmPyu1983EMmrX0c1
IMSWqaLieDmrGU7UroDFGRf61Manm2L0nOWAqoIXwsElPn8Z3RKJQTsyanAxN3JrdE2Y2Pi6Vusw
4+3q/Dqel5tbqGqDVj8D5rAHw1KScaruGXJ7rsEf9ZOaum9NyC4dgOr5o944wU2PQA+sO/iMzT+Y
PAreI+MexAegqewIOMCl4j9dFwdsBSRtFFTPHhuGD6+1QdpUFvSNps+DfbjIQvspMPWStenK4vAZ
h0I911Y+JLVn2bejmhCehObxDlpV+RG5gHCZi7R/GOoujSFykH90CI3P365G0PKumcOLhDIwD/3Z
m8xyV7PIBFG5wtNhjlraIJxZhmlGknzuOvOR/DKgQkoSPE+QMRTzif3irR31FAqsS15wuRyRBdxB
7QU8e3Mr46JN1ExJpsMQbOYhu5CKnaMSg7n3S4hdaXtI7WqBP9CNjRG3dDGM2XbMAvPtZxSO6k2a
Y761ORuXBmmst5LyO+XU+UMX5uYRZG9Aks/OtIWKtzfV8ojAGH3AjQFSI/CHzp5chrQp46DMvIQO
SIEQmzQLpYBD6uSz4VX+F+nApW7xLHsYs9JeCzHVWx9nrao2+71RuBQs5VlwzApUuOmWto2zLZ9t
uqVteQgdGyOr7/4ffP95TWPk319Rr2cUxjNjRCbNTG7n59N4m0O36dybqetcwu1NWUE2Stv0BUwb
JLFmBPnFhrjxyZnV1caaqMSq8gbsdci+SFc+pjgmbnrHyDZ26ahH1kdv3Qg5nn91oChYBTwz9iu7
+ELEdks4clKgM0GNkRWUBxuwzKOZ8SqZiqL/MKBGJwxWfAUtcpkKu6y7qh6BSR87tZaszh8jBkRc
5xD3tk9NL7ba3sPBA9nKnFX1U0UyB7dLt4RGN7omREUTiHGKNZIVzROjaYGbN81WetRlvlp7ECtK
9Kifgr9eIIi7qHKAtmvmp8im4lHYYE+N35yckJCX9Q8wVsYiZf4XZNtAWpKW/kONWt21BGXWVvtG
JZhNA9TqXvk2lfQf+OwrZt8o4sG/QHn86zMowueOB7EPzwpDP/LMK8DJ0Fu5GZHBfjg/25DNXjdQ
FFqZ3kAeOcoNYjDmln9MxScvxvYTBMj4wCu3vpNlKjcoFhk3Jpf8ruB9sQiGoP8M2/fzlBlnH3ql
8eCxHpge6XU7B4+OGxdavUnet8V7KLqN9jWm6nbCj/aHzKEaELZh+2BJy9sAjbMpLQtk0mD1M0EB
+QH680dhWdVj2pBoG+GYuNR2G9Ji1Ko+xmEieBJWYjtEwQEEi2Q/ptJdgtWoOBlu+6uFrJW7HDMj
P1Wl6y6nuZWlb7XtoByjt4ulJgzBd3eIW8BtkDr03EebdZAUgQRqPiK6qt0UMYd/2d5Gfz1Telbk
Bi5I4E0cLR1onl/vbm2kkUGmXcuT5ZAtUvb+DrA6f6db1u/WxdbjLYB4qNr8ne/F7TL//8uG4mqk
DUC1mwnoXZ7lxbSKmO5rEbChoI9T1aerK7v20LbzNN0/S4jp5mVcL3OWFZsXE6WZgowW+mLahWpN
s7Pe2JD98KKi70FwV5lZUiE5vmv+eimxY9iNXYgimnmg75SHM9NvHz0CMKa/lf3TxXw1Sw9om26h
qhmKYpf+f513cQmBFjxLbepAahmW3bIAK9fiLLrpcy8mAaBzVcv+hXbPtjVObOYyhf7P1//+j4dz
EcQJ/cBBbMK2fPMaR+ZKZYe12wanynIQzpVJJTz2VVRphj19xkH4R70NxNfKjUy9+t72UacNJBfu
Ubi5Mc6+JiXAc+YedYFo1hc4NbSDeWIYu8lTQlBHgMpRoPhQZESLXwPUAGe3HiAQT0V9UDqekCpQ
HRK2rDS3oLnowMDBOhPpljo4eVIFJ7erwg1pAce62HjbG8d8UktUvw9GrP0g/rJybeocdU9fAiga
xPbELcAN0uCk51NgtpeKDGGiXZz5JZzBCM4voW3aTwTiLpv5HxW1VqVhhQ9ZRoxT1BKUSEvnRZRW
sBmhm53obmEQBdU4me509z8nTXnRxxUNPy/Mc1BKmoLSO9Gip4c6EK/gtEZ5M1hJEJ5F+Idjb5Zw
FzW0ACkEryVfjNDqfZtAUwDkncyXOnjkpPwTNUfRqU4ZOyErlqOQHEElPXvmUwDmy3GTNuLTsfYM
FKpWTfHkYMMZMx8l1yNEOABrd3+GbXTn92XxpiwDpGugcD5B1cpdC87YbgizX9MR9/w1XQXtfVGy
I6mQoQHxxB3oZrM7mQf0qSgtiC/CnPdiOiL/1Mbng6+Te2uuAL/To22QuSB5tdudHu3T/s6Z1xB/
roEqoDjNx8gBcYwP2KozmImwBOojZzgu9mKAODAe1Dcjb/ClcXmWeKiuWJ81Bw2rAusQqHhnjTzI
i7BHiYLLWE5Of+icgT06kTHDJmi10i4UofI9w60K+llwBky+f7BxuJk72p9nNaLDdmtuUy1q2Lnh
uBoKWZ7jeIEAlVzUoXaa0+BgG1W10P+KwMvoAoItxmFUo3rEX7LV/2Cg+bI1LXi51lHBebprCveG
gAJf40fOeONizjShhCK5IE5ImlfQnHjRH0M7OzgcEtu6qy9nQHJYub+mji2ggb7qxNbwSglcHC62
S6odV2w7+MMvk7aPc7ckOT5vvwd61kVsH3AntdYfhFUxgSQgUCX6I2lbg9y5YM/RPe3hpvLODGV/
o3t6Osuj6TydiUFsWxwn4igUSxVGOzbU4iGCoN4t9OkLwEGc6bUxUGmAanC68ZpmeoUKyr5qwuGh
BizllvAUKhJuqV4ZtFL+q1vGSQm+J0xv59Vw3KBTmuKbRJyMreowq/fewHm4KNIGkEvIEDeQpkPz
ut+5OWliPeHcxNbiqRwmiBPPi5xtembZCMjw6Oa3SbrvV6D38MHMM3n+UflgNgcIN1wFPXJw3nzR
LbsBX7ff1+FOWuX6YgdHKYSZ+inrF6xLi6X2Q84auRg9DygReXTmhARWl0EOu3bRfReg62RATge1
GTgSJnlJatDKS7lOU/Z1oaPmOUJEoPEDb9+89dcD42BWMe/scqdt+tLJtcOouDt30rTY/7d1huyr
V2n7EtgKv3PDtPZl2LTPXUoSFB/wt7nEbFNGkq28uYs4863bG/kD4JjVzQgl+XicgubtMj3ELvEB
egLrbKj+YGUwodIfymVNNqI0fmLlwXBtpFYvfd3SPvMMqNWolfbT9tLy/RjUg1My2sgulEaaPuhW
37TGudX+bjWkJFuV+uBsysoKAP2Or7H9cF7wxVlrCSw/su0FUC/mUTYqvBkUVKR1ONrj7sEZuhJ1
3CE7zwQ3qvNCykcpwSUyv/urv+PS1aP25OcbCUArVY29Q6m6vYty0EYt6rbCxoOWyBwqaL4jNofx
s9FLXQxpX2suGT73f034vUzoFCDwkv2XpjrRvCotsvbQCZfd6kJ/oglUrroDKU5uAMk2AwgVOYDs
QF86EDycW7o72B0kIidxvLJf+br/l7Qr65ITZ7K/iHNYBbwmuZNZu112v3Ds7jYCsS9i+fVzFZSL
cn7umZ6ZFx3FooCyqwApIu5VfUUcjY17dFp9XO81rX10atk9DO1UBsIZLOBZi+jFaqMDPUa7PsoP
XtNHe3ra+gUI0SfWvwAvPb3moKpZnsLr8sQdohc0Ox149K3wjPGJat5cfBdoVfapVdmsnwJVykEQ
KDP79NMNVVhfxsrboXREB6i39zlzp/zRQFXKE44BJlA1oR+aRBoqbWoCr8silevtnkiHRSPD8QbK
qpGXG+wokFWCk/+Ufy71gT+jK0lc0MUOvWviqDwDBXmMr3gAn6Ja5tKAZ7HFM3DEOW8UV9vYjEGq
rER9SlS9mXcPbke4kI787Db7Rc7N1wgb4JA8KOgSToW/0S1XA1hMBZQaX2zmkmlH5EmmkIZGzEAX
WWWT0EZWWTOmN88JpZz7hM1/k3HVLxH8qAxwLP0NuVkwThV99yS7pHua0Nmx8VOnPJPY6275YCdl
QBIN4HCoDzerLNb+IThq8PXNgBc5SjVEIg4MybLdNGLHXReJcO4Ma9gn2jicta7ppjMy8DtAulSP
KSu8Z9W0gvSK9eldMiUzFwmAyPiJP0qr7X+3ruxrHVknzQ963Uy+uKDT4pZ87VIjv2bcReZaqVvU
1u/QPwBaRSU6s/8EgqX+ETsn+cREdyUvfLR6R93pNCRh4AXYlASVArxBJmYJbeuVfLW16C002hmz
Z1ObxnBieXc3qAGkjNFGR13NPotr3cCXuXqTS6+9K8H8UBtxeVJcSubB75Deatz0Sh6LcxRnfTj5
/r6YUV2+XdbWs4vDdiMBAxfXTdQvg63bNDQzyPrZwAVUbLp+Mbhvl16u8H5BcsmHBvWMtaUd8Nl3
iOOY4YAuTx5rPjw7oEtB07PnH30jcraT0dqvgyX1oAIRxRkkR9ZrBcw8WgQCt+SxkCYQFL8w7AuO
RuceXS9D76kO3IpQYuO9DPiL8ZFpnmd0pSplTFNWmxdUyJRva1b32xiLXETcD+xkHAPypJg0s7Ic
ZdLr8tXyflfLBVcXmi1habrYG+l2oY6GTT+78yNbO6wAQIlCBSKooBsdGW507+trv2ALthC5ofz7
KfZSwDC6lvXgjeDH9no/PpBoorrloYxZieQoalNJR4ORTsXV95MjsnyAWSNd7Jkn08y9y+jil1AR
wL+Foig1CBFCdNs8On5p7XsOKAUZ8/RR1nWC7nKcdiCLjypSw0geWzX4ObNDVAosHqRXSPN3doZ/
bLWIBtInyZ/1HDv3q1om2sUe/PGyqiod9GQoJESPiApPhqkvgFuR8uqwXlevamcL3qJy53tJHQeW
ul9nRs3MGovuF3917WbViSF1wjRhj+uPJUsXrXod2ifT7jWqhuyr2aM1z+QWEpRKZH0V6HyYPxtV
aYcd6rsCT+mrrvM2yAqNVzBOFy8VQpBezJ041EDX2NNyXg2AtARvJxqJXGzEmL0hPfp0WWDH9nCq
ZLTRrHG413CceI9e7CbgXp3vo8GD7t3QAexsY8haO5DBU1aaVYP1ySnAm7f6kj5hyIuA6+Jyowex
D1Ay/LtVHc9Jf+1tRd6E21iuq+4Fj5Q49OvuzhzN/mpa/sZ1jAywmO3HgXSuIrglg2dt+2Kww9+5
lr9Z6U2oqOi9er+GXd3QqW20t1cdkA85NHz+enOJG3GitRQ1R0psC94rhmpU3Ps4t96Zo/lmtPPm
hIredNNzfXygocu18WEGfkGbldPdqtcbtPCj0XbGHwZ8QbM7PgikfW/X5zYyPQDHKIDLa7ALR50Z
WmUmEe8HI+s38TRVOBMxG3ax34cxzmuJmnnjNAKb4UQGWr14L7Ks0QDWDd8JO1qbfesJ5xQkEH50
2zjNzkTH0I507VjZT1m2OJCm6Gfgw5uaviN/G8/kpxqt5AqeutI7ho26AKd6N4LHyIvEMRnBl23r
TYbnGZpYaqPF1y9KKMA7hCFXfvXcIIE/aNWedC2bwYlUqsWxWgyCDMg4TU0AJWpil79pUX1pR7kI
18H8VSSDH0kR1i370vdxu19V6yoj8tGOotxWHc3+MRytWJ1pLe9At+L2qBtt9QJfPBI8IJHdykPv
ApAUuwbUJ0gNUBPA8yyCwmmbx7awAd7/riORDKTrmn2alccmca8z2C/PhhrKyAJuO01psEYBLNHE
qqPzMl1Ni2vhxgybvsl7C/DBa5r75qDC0xo8xc1jr7f73LHRrIZ3Kn5rHeuCQi8cvNG0ShJWbWtw
b+M7vDoaboIaJc+OkQqjqXKPJwCcMCRKzynw3B2ZwZpiD7I3Bxw/UC8eDR33wBHVe8fGZGjZIx31
7VFH368upCeVC2KLg5GwJ1/j2ARNs4Fsem0A8hAizUol0ux34r9YZo25kQOLZXjto/JZFpZx7LBZ
u/O8Qds2hl59QpUfniMg9vjTtBq8NUr8Iso0B0TENH7XPNS1gi/ZeBkct9wZPTBT/T6vwCHTesdJ
K/QlEpoxq08gd2oB8F+CQVHi5QIQfvtSdePbAKgKc5e07rQhHVldFLtVW5IL5dgB5WbTTJmz18HH
it7a1LVRr1N71RaYgwAcb+8XiQwUYmyrBI6/Bl+UGkhPj6gGAtA6aitMfdtVsX7heSxDrf1RFOgQ
2JCKBr0rU2DG8r2h4YGdRJV+If3iJ5Qc+cCq33Bk0P0xns+kc0DnlJzJU+AYJYL1BM5cu+nPScex
90Vj+3DGZhwYIk7RdccWnJBnVKdEFtgDJuWgbP+hJUU/964RksMaZvUfwI5nBOQJSF4RTB4y2r1d
tMBu8ZtlkIN5183o4rzRk5jhGKoAY9119Se946TdxbP74EZPIoj5kKJKrKdFAoDbppQ24NsDfOIX
V67N3QgoMFRynbRykiE68+5R+zgcorSSoacGmlkN+uDBmK71H2WyA+D+vu3RUOjoSRUF5E6OFDBG
vjMK1kBkAc2FD3Dsnwv9DNBDG/JZprSSPD3D7faFm3XLGyACrX2DNv47ehXMPW+OMxsAvGKVKGcC
KNmzY2tha015METgfYziXj7HVS4O2lTXKBLj8jnj1fw04fcTNIzPiybDJ2Jit8CAUQ7gyUwvqIb/
iySUzcCtqpFux0fSIqGGdwlIIs7+xxCNkF9kBN4UlDFx4Ad4w9UpchymqYFEGoYY6COechnRRjiA
QB2OdQn8FbKMAt/D0wA2QWwsf4ZYF66xV+t6gTXCOKpHwRJbhSGfSV16jSB048vYgXicUIO8MYmO
I76yVkSgG4Aggg8iXz4CtU75ripaRSLNyI3Ed1/SU0iBP7vz2xEq64G7XCbtC059UMc4exyFOJEf
jnZUPbtu9VIQcMi7vjSm6ln5u6YDZJiRoz+UISHP5jLoKvvQtNjCIFQHdnfM7EH0+JXWzGqzyjRb
lGRf15A4T1YNID4d2A7vwcjAQLjyFqdSFjIvylUmJbkLazSOnmYu97Tqb2+H7nYJ44z4q9B9y0Yb
YGrUBuZAkidgyZUamXSoowsivdZPJK3DB/RKUrapVYcLeOUqr+4roKUK2PYDCzT9i4YH+2d/8ne5
XjhfXRlZ+1rLjQOJCahm8tK2Xlstj89OByQC0k9m9nnGd+hTq6cxuD+xqyB9UZQAVAFPytVzDfOJ
l/GL6aTsq+uhQKJV74rBMO48oBjdVXNs3CWd/lflFPIY4znoot66MM4WqOeY8lh0PbM7dA4XE3b/
TDfBP/MzQhoYEZ/f3OzC1Hcz03Bmptbi6BA5LJp26BNoUgP8wAPO4zZ0XVTbTeDp6f+ckZa56/XO
q0bkydyL1JwkTIDVG07CrIBB9C6TskhLfH3SlAYyL54kY0dRB2kyqfKPfxtjDWTFOFmzdBTPF+Cf
7Wdt2giciu1Q+FYGqA6JgH07oMuDMfPrUOCTLWp16yqEb02AFuB6mIAzgTzqubSvNCMXmskpfwtF
Ig1F9ZiYn6kTs5PtXcWn7Eqdm1Vr8nv0Hu3IRkONt9exmMY4WHXt1LOg45wfVt2vgQB2PFyNgh1Q
8QaEMYHUFQqYw0H6ImQSuZuApr0WTeWGpmT3+kaEs4/SOWfK/e2UOzoO8oaPw/9Kh4TE21pa1p2n
KcK7/z3ivwhWgdkjR9kZboKi6R72300hr53b9fuSJ2gZExF77KK+3ySqnbduBfCunOE1L4t+zyLd
BEaXgfMvE3SDoJXm56SN5YuIomIfg9VvlzQOxDJO0Htcjxuy6oAfevRBfzsCA+aFBgDInpB1SB/I
XzcalJqZ2EuT0cFnwhIN/NTdKc4jIM8VHUCfXAAjhLMGOjGarSIKCHrQeiXJjnSma7ahroYC9JOi
Tq7t5IDhVw0MLEPIoT9VXofcHKmaNNtg18oui06K5oRWF+vsWxW+7rwCjViukYSE6PsBwncEBy0w
b86kLxUy+2rkhQdw0dY3gkTDH3jv8u+tmECHGLfFvZeN9bVAE12A52XyHUhXuwJks1/6osB7mglg
wXo4fuViuiMHN8GGiFZGqORNfL2+VgoloJQg02qH7Bu+RcHmPvHyblIz1yqn01sqGNU/jrbp+h5I
I4TrpP43Lvj0BwAT4Hv7i59N/mG2xTNJWgJVRyhSHxyHyauC2Jrl9oMp6sb6mJbpU6kS0TSkMQo1
x9ZhB0pOrwaaSaP52/MacVykePy5Ss+qO6t1v3Wa6BdjqlROLQywkCF137Jpwksz9c+F47Yv0rFc
hbbKdlMt2xeU3EdIC/FpQ9YM+MGPeNSAjT2buwA1mHdeZab3UVF2L2A2HgNrdL0j+epOJg81ao63
SErizKXmpxhlufVmbrkZEu3grcwbNzvh4H9P1tVvdjq8iEm5DH4FlAgm+CUqdYH3aifLF1PUqmME
FK+qpe26DjkAbBaxx2FryECcTMZVf+srgWonhX3Ibfw6/M7tX1zL7pCRBNoQKAhnZ9zYc53sVhTt
3yJwr4jcN+ZaRTBVBDJoFf0zAlIK9YUjaNoSvXkVSGcAWZS5/qVtJQCSCwcZ/zbfAdzZBu/gnEWX
ZQqonOhCsjDAzKMl/tn38OW8pcVv7t78N8gVxWERKeJiVotpZnjcCuq4LrcU0I2M6qIDu8c3h3KD
zh0Rdth2lcBBw8Pa7J00JKWhLBM5kZLMmTP/bZTCVR0/ePz/NsSHaMuUfJMYDwP0M2d7MPF9plaX
mps+WqTr/MK7Qnuq2vazUB3JMh9/q/+NP8Up3+Nk1tycaiB0gudr3KqMwye0GjnIJQ3b2Y+tVTKU
lE/zYgOkyJv06zpUTtxEWdcpW3bQmnheo65XVNbVV11/ld5tdG8uCkWkWRTxhlf11hJav0nb2o3Q
mlfnYa8GwynSdN9NwFEf9TkPaeb1mYPWgXcncEJOAFKYr4wMbgvojM3qrgPSCG2yY7n1uqG9lpbs
9wI1Bajqztsr6Wg2tqy90qyd4ibUGmwE1QKmBpq5NVhjl2V6PYcWaBJOi26NQrMG7Lc42UID5Y1h
vQbdhpv7SNur21gNtIKu+X4bjQ/IOFn1aF2adftstE6tH2lq0dTvffuMztnqTUsmJrUE1WZOY5/d
bESpGk2dWW+A9wnohGAsvTGgpV6jOWCNUFGWgLpniA06ah3ArvDiQXoiP+bNJMGaW3lAQldKdP0C
uk8DAg6AuB5Ihcfxmx+JNJCVN4Bl8EwernqK6Xs9Yhptsawnq/LNkWULoxlXIRX2hz+vr3wjCZ5w
IF2/+a3rWeVnR8Mx5IauuhrefVf9GlPggb0zFWuRtjGF2ewG6pQ3nA6/AIVb7eTSSB+pk4EP8qTS
JmMWbVE2ssOPM4V20k8hzRZxnMH+s1o0A6hcRg1K67H3nLOoM3ZO1EDi73TkMtjTJ13TAafw7nuz
lERaTy4iZv0BGGp+n55EFWcbDVBj2Huxq1c0HCU3/OPwQTf48Ylb3uJhpzO4MkDlhGcz/jody3ku
81J/APLxjrq3afDMUmyapDDDRTdIcHrgEwUdzEDK0YgPD32Ztaflqn+9uSKxaIIlCaXhpuouEc8o
9o2+r/aqAivYG7jMFGn2duBFeV+AWuvAxqa/eGbanBLRRCdPalZopJ19mAyALksgHO9KvxweTWmi
NqDI3ReeeAD39Ab5pbRFApSYtP8+SXHXTYP5owNXnumOI+oOh89MU/xpepyfjUEf/6y18bvuucNX
cHVbmwK4FoAUdP2A4x6eeDV1u/W2UPWn4IDcerktw0bGqrWzt9tqo8JD8aGJHiZgNZ1y0bAn21C9
9IN5ARsIe+oSiz3VigfFqNDRmOV4bDtpbD7m6QvZyCvF+chOALRuRw5ksOtxC9TY9IE8YnRKHTW7
bAO6COm4M3wyWzTFkD++Zb3z7KKWgWKQR69IxNkIBi8Sux6kfwlOV9erOIUXb6MyAS2Mut3JaMxH
33xGMnxCu8EEbAyABvNXc4qwD0/1R65QLnQO3GEZIdGOdz4gPjTwfr972L3MAnSe+fvByyRq1O25
wfE5+lloVoIIDGUdtRaQiPx8uxhWvx5tef8DtJGBevJfOihRH+yi6B9VwpYNI0PhEuwfOyh1H3DF
2CA8NE4K3lc0mJteNmwkz7JvIPV4mEGi+4PVAFSeU4+jTnDemn6e/B25+hdZZ/pXZBu9Te331ovb
yHnbz3bzkAOpCAXyaEoTfEKuCaSmJ9MLRJ3yIxVAok51k1ZZ8uomaR5mnMVb0jcN+CoMwey7qeES
rILZM1X66GXk7ozWBJEHDpNyBmpKe86nrz4aODscF37vgTy/1VBQjb/3qbwfUycJGmXIzTlEudj8
uQAiIPZK+tnIAPaDQhKGVGpX3LuadZ9qBXvxxrp7kXmQKYE00uYXHOdG92XrOi9+0j71w7wZal68
MD3O7rKyeiapVypzMrfI7TaPeBbkL4NIUJHBuHlqrK54mbOsO+joc9/SAlc00z6dmiTMZqe8y2xr
QE2xk+8YPv6tra+J8i4GSluQKaWVz99Kr/jRCpvn/SYHgNdGTlLb6F2jH02qTXJONVphnypVd2RH
FjumdeVtdFWpRAP5O8WsHzudo5apDisjL5/yGYcqE1KATu4G6DpMUWoscCynAIhpIDEWCoAY1RPY
izYmpoWcfvRlj85D5TgrA1lv1v2juISiZRQPvdA/fP3v3lBocmDNM53SPRu+xj4Mqw45cwa8x//O
hdb+C79/4eIBueWADezlX/iul21nvLY3i/zrnd6EqYcLiC+ts2sAFQtQyV1IMxoEM8HqpAaaka6a
bH+ftfmnVXWzdDXcLCU/vO5x2LpGdmLAvbjGXzJJuQLDRWuHwo/jaqDZ/0fXVP7WMtz8VLvdf4Rz
8owBrjsddoarD0HTc/8PKfHVU47R3z3jd6XflF899J5v5diP9/Zo5Cc8XqtjpifsoZj6u3xoL8KR
+8Y1Ab+VVKh8rjUFz8SP/qwxYNlx/L73SgPb4mVFw76qgQxvZSwEHlnxF4BMn7KYy++1M32b8MD7
wy94tkGdoXjCV8u4j5Civ66DC3alqyfi5Dp+vdGuIs16LdOCAY+xrcc7Pm5oJS+deNy8rQcYGvQ2
EG8D0bUGQ2Ji4GwH4Eq02QHl7kx9RrJ4YtgwvALHsb7o+BQNSE1enu39wBcuW3rRDDf2gshCJ4VQ
jWtoVo62Ev/jB6ftqk/aCBABYef+DlnL8pPhusahB9rEsrYt2VsfG60FfHYago4FdHxqreHjVCmy
XZx3qLUAwkjwYGR/FHPh/2kbzj3o7pJX4fBsP6OJ8ozTLg9PV7sCNovt/WlM+ykuxJ+9HMHK3knn
rmp18JABvHWLs64AL84Rr1Wgyfo63js4OPUfkB/M77jHd6sq8qFXqqYQ+R15kTHSe6FevuNp1Wk9
ygH9DB8R4Az1H8gvr/FWZiYrAvKjcAorP/RL9rIu9VJWPfD04Ajvz87DiaeJ4xZsW8b5Kn3bxgff
PLQ7fB+BJkMpaei1Yhi3Xe0AgLeM8KVQ53hGeXLAB7+b9ftbT+CrvnDmG8fFEe0R2wY9OSH52cDL
vZqVbh+l4zB1tN4N5dbhW45O7S92KvHLa3Y9yBIaxTYNFqss6UVIIsu3Piv5F93ibjiVVY9qywr8
Hw0Dykgixbkd0CCM93mJ/sxIADIJbas2bjvuJutbAdzrgDl+f7/6glbqzRegf8Zry43TArIAzpR0
22agqPVVq7uJavjziAJkcdWn6jJ6w7cEFG8gEsTgFt3bIGPto0hW8iOX34lkIBemCeeUoAd37AE6
ABC4SFwkw0bZKz7nCjk9w6EvMudq2ijCcfLIihHI6ygTHl0fSE8bzfPTRx656dYfvPhKAxPAitsa
ll7tbU+i/qyduvhQ1SI6cdl6qKgqcwdlkwIQgmYnw8Zt6ghwEJh6KynzB7kqPXOnu7hXWrQ4kf2D
jObsHqnVGUkyw2wk2iKEe+k5+sOsHJ0eH5S+3bkXMmvS7MDXx0128NzIPBmm/0zVxtiCdE+1i86n
JuqNXU/velTiX3t0317JJfaH6aIWWPThsDqTddLwhVo0xnmtAx9EjYNeAZCt1CijD4SdVCVOfgsN
Z5WW46aWqCdtPBYgn1+GleqbWAfSmdSA8Tsz+vvevCO3tzZpOaM5WUVYnZHtCAd8Xh9u9LdBc3X1
D8sSPd9nwyAeig4Y+rK0f1SYaINt/bABO4D/+WXCR2jefZRpcJnxmgNXy633nrS9zVJRKZsfqbCB
mrSSMpLhpqTypvLyfW0MLlvsbn8WbX6IguQ+yu+w5TDu7FmrzzgYGEMaKkuMYZZab+IECntsdvnu
Rk8iLSDfG3GN1IATpN6QGTyFwSg1/URW5CDeLkHi73SrC6umIDZZeW7V31raA3IsdVEyT2Kh/ggn
mQBhjuRlOtbGD7Pu5J50+mgevTYZjlyir1SyuEIFRIvHIMk0A8hFHf6jzgSmTeh++p3nurCx/H43
MqfDYwP9C2uLggDJxK5TdJU3BhJXHYB4dm0aWzi5+GW9JlK8wBMVpUb70RJlXYuUUXMcvbwDoZk3
ZEaAUjbwugqjvUxVZO6tKPqbVOsAmLH2soo0c9SCttL4Du0CqGlXQVbDKt6snVGtAcDOGM1yKgBd
dnUmHYmrIcZOagN4un5XFLW2TfvZPTfoKz0Zg5B7k9cSHyFN6Eg3+7PJsRsBuqL32BcgWYs8v99j
IyhfTbCot6rLnzxQWD8c3/6AjAK8Ou8Fw1QqvFQN/2PBsKQC4pu6Y6oipjLkVvBmB7hTL4xk7IO7
vfJDEl2QIgGN8N0S4fzvNACtaXWhFTSgoLk4lD6oBHFcywLTAIdGl/r47p4MY4eeHOcVP8rVss3k
r9Yfv3egyXjhaE452FYxnCbsoB8zO0OdrvKwtb97FCF+x9FDFLAOBzXJ0EZnM5ZyWxY8/zRVrnY0
fcMOSEwByxi2qWMCzlvPPpkCfJdTFf9FxmYasofWQwZLrfTjLnnuLQboxi7/RKoSaM6ZBRQBDRjq
gkUvDs4rr4lqZbSrEV8hQ5YfOtUE6eW+duKGAEK9sg45oITYLAO8BsHcpCoTQbsX7yXS1NulRnGQ
/ZtMpYdAgGmRfPb+eEPJ9D0Uf1H3GJKJ43FCNhBHAT87yrQWrQ6aG7l70tHARvsepSPRhaSE5/V9
6Wkf2tBuApGbKEX0IdCArz9nIQYBCk2B4vJi3iSmKB5AEuBj08ui+0GmTbiIOEWKUGdZv/k0psRx
rvJx/Bww/hXhfTZSvk7ZMH0Z0PePOtPspWx0524WI6qglL4t9XanTe0MGgSI0083EHI6d7wf/8Bp
tgyrXsdnlqjLu8SOsK/PU+ucjc6J9DYXCYhjhP/atmkW9qwQAFksQWCo+mdTxzX3uZTdAhwFmsc0
EIAPX4CjmlScKoC0PfmjqJ8LIz9QH61EiyDAp1p/abqlGDwxu/2o2HQtX6RB6tv8bKD5DF+5Zb5d
IVSY0Q6Houk/R5GNAymCT1kgX2lqVMCzmVBfzzNQv0TIdT3QAE5PQPADSNoW0wN3MJDadmqQHHQ4
Tfjgim7KAxp4Epxs/fQzkYO+t+1lEakdB9i3jT/cudXcX1oQk2nJ1J2Bf9dfSIX/Evz2e/gTSD0f
D3CScSIxH/Su+EzSjd+qIwOFEppMgqJzcLqq4tnxCMofMi/TdY3fi+UW/sNnvQxdXkuzzxR7uS+6
xTUMd1+K1K95hFrnqtD3RlI8JHotrnk/dk9dOvHrBEJ6qWdof1JDFA/1rkyadkciY077lPPqwbHj
t0Um6t2unJnLoiYFQjTzpb8Z1Ek8DY46jqdZhXPe0ACvmjVo5oH0sWaloCcjlxE8rMs6DvSSX6bv
i9aIkdfyzTRE+PpTYT8sIZ/VcaC4dAkhGKqMcuvwQbdMyR0NuriZdWWPRDoy/hGS9qI7YTuPbixL
WIGBzecigs3HAnMUrJbK9ZG4Wsn5/7gWkEQuet3Ko4lSnd1IuZBUQRmhtQHwqEq5QAQTlHDWtuj/
QOvabkUgXg3kzdVi0v2joVKdFO0MULQEqboGHWgDCjF31EaaX000uwC4i7W7RhP62ekL+WTh6BBN
rEnyPfa0dINqZxxPtHg/Ow1/XzhmhvstKeNuWViiWfzBar0XXTukZdtf7RItGEPqxsOWZDnxw9Tl
oOTVY6Sz0Yrbo6JcTc2W/5WAbBY9hkqX+RqoXlWIdMzRC5nIYrc4Lsr34MYMlFzZuk1A11qvuvoV
qGZF5z5+nHLWcSl1xnNgg/93D0a3kAbLj1DtnwpZ7USKjGHDhI7EEihGQodMNDU5sHf2HQDCkw7Q
3ItI69FwNGvBGo8NOnZ9ellVO4Zy3A1ZFuXqJFFDG34I4icJFuFM6lDiMOhIjh+uS+6k1EFquB/G
+Y+RIztoqpowmvUJEoCrzkQJyuya4kSqVb+KUq1fxd+5kO5f+NFdqCuWTv8fV8yruETCWF3NAXlC
0Ds83aGPVL+y/GuDbooF9NlSOPokGkBLAdOIDw5AZV0NtMi3v6waVuiaCfagNgBDG3o5eQckh9Q+
EXwfDYTW575D+q26GxcS0eKyNSvXWtb3KCtfgABXX1E5PZjGpX9ExzcYQo35qUHC4KrreDFmlmZ+
BZMcD4AWOV29etae2j55Iv2cO/VODE1zmvJYAxj/gdRePcij2wHuKUetwFeAsIUJdgwvInblBb+J
OJenqE0/bHCiFt97OCN6nFMLlU24Gg5X0ZnD3AGd2E3yiqanxd8bo+4AIni06aiwOnDqkP1KP4s5
ytAv32bbucSfs+ZUgH8UTb6fqkTbepNbPEd2gwpxexFGoyif7Y4P20ar7T05cHwi3qNF7djac/lM
KmGCW6LoNe9IopGK4eJa7CtJNBSK7sNDu05IIefZ8k6lA8RRspbjUD9UJb4gM/9r4QFSeiYQFt4C
jB5sLNV+kd0EjWi52QBh1SyQlegqfLXg6OmRMFY64C+L0eX3BLYSKxBigKyuMC0qONOn+Ux20gsB
wh1VSLwn3YLwoi5iouonWHV0ITwetxkOS50KHQ0imqMQcEFRSGJnzMAib2gk02JnvthpjT4DM+Ln
mpuFJJpWNx10J36R3YRsohrAP+fgsAZlLIDTaHcMgMVvuthOgaG92C1VtN1r3Sst1Llvox2L7OA/
mTa+1vvbNh/ss4c3yzLM6O4/59iLFMAuw5Qs5OOXgM1clB/sH6YJ+GmsYA3lgawLfQDsleu2t2Uc
ZalNfm83Y4aaTje7zmqg2SrquCYA71C7RH6VZBYozNUSDqQzT4/y82LQoqOsQRqyhluD0AyFfuAb
6MW9nmb5cpnEezZjv7jceN5ck/zXsDRLgbA7Fg22Th7r5k3rTy6qRgb7iLzvJ5Icu3Svg6PbyDzm
44+I4VvHzWT/5kxmD/ibtGJxbsR0xVcgYBq6J5SSVBtK3ma6c+3rzPtccMfe67zvT+RRxSCZob3s
u4ddTPbeLc2PHrQfxufANU1t9zaGriF/6owHOrPPXJNt3UZvTySCB21r2HP7qY5T58oUZDfpwf/E
0IPvAfBY7Tf0DIwWv7pJpfdtHPz/k5utotFyivbrRYcx7paLAhvw7aLrvVFwdVFyazQkFSwPvAii
zcZNZJTTYzoZHECuFf5Indp9dR3/1CUix2k5DgHHzAdN9LsHy4DdVOext6VC5cYsgETBcLi3ViCP
Jk7JQacNHEhFRUNDBKRzvbDmB1o1jaBZGfT0y+qQ45/qfwg0mhl6wztA/zmmN59yXVfYfOBBY2ro
RcCl2z6TRo55EWgaECKJBW31J+IzcjHKxV92RsjjbD6Kue8UvYm1bfETfJPlN/pdYagkCRIQ+t79
g4OWa1PA7ebNgWHDXQIHxq8HFA4gJfBkOQDO6QDP+mfpzWfWNtqrF8/aTjilcdaLsnmYcxChkgeo
B4KpF9ETmIsfMitNL5UF9CO6Y/pRtLQ8SHwgP5AKFbggNEeFz55HoFSKkf/fuQKdtJGb2yHvAa8O
fMufMilpsJwhAgJyb2xWHc20Ti2h6e/WgRbEwdckiCUBKADuTlSgmD/8sW2ORLm18G4pWi4/19JT
zoYvpEK9r0rUu2Dlcg3nB3YKzZGIuhbOrrgqBDmbGahg8IkT7+mpDfoKPPPXJ/sHuWxAc50md/SC
WB7xbe7+5wtiMEGX5Qz+uTKsAMjj/G4t62KT4GhCdS2AOGg/68KUHzCyYnQlKF1TgskQKbcab/+g
x5tSv2sj8FqkbEj2RsMrQGi7vbgW/riPB9meF13aofO+BSPjIIC1sOhQj53tNWyFUTJmPfz38NnI
gSpQx1/Q4XzLM3Tdcn3X1HX/Ftfd5h0ArMYuvpcShYmFq8mNKFETlpss33Xq3D+3Yk3bM6CZ4sXh
m4GrTYCgAt3fgEIwU7ssU7I7to0ySO7IYFH6Jj7bR80rSmpL/i/SvmzJbVzZ9osYQYLzK6mhJNVk
l+1q+4Wx27ub8zyA4NffhUS5IKurz70n7oMRQGYCZEkyiWHlWkeCCRAkQGMF/hU6MHM33+Est4x1
j5sBFBThZqxwgDyuE2QPKXL38abe6u83Ncdemu/ZiK3vBtIBt96xb17WvKkOzMiMiyH1R5GDMSyH
XoqdkLEzOsAPyjQir7ZTkwrHWp/GvmbPTEChstx+8D7Mjs7k2UfXCIPvvrPH7o8biWzEMszpkMss
oWOEH8uazyB1sT6TxfYwFQQpMLbnZEAdQPWwzGo7Imwal8Ijzjz/5Yo0B21m1YH2djX92MAB8J6M
fT3kT+D8zJ9wfGgdM0Bm8SCGTUVXQ5U/mOMck20NQ2xGVSXogICieaQCOdVOvIHGfw94TMcibPe/
eZB4iS1Tf75s5KBoMxzFqWyHF2XDVyceqQf20JIYiWD+7naYALQIVVkCCZP1UBI1uvEOdMrp4xJ2
b8WAhV0yjzh4hSVPsSTFCTSqcl0ayY29Xddlp6wEVh4T46/F1PMzDlaCHc7CxQ9n9c/maLZfwWvG
zzkHHyApIUn7EmKGPOL4/0gid4GDZGPsoJpnnIVCKdNswYrIQWhF3i4dkk8t45HpJsZnhoQNs+Hs
lEy+2PmpmcdehyyEQ5GDMMTDBIhOxzKry3lkN4MNwowJybkyaWIKOC7U5QkU0FNjvKu2uY6NqnZP
mdQ4X+ecgxdinA7UFFa63TEfX2vLR/cLMwW/Ry4wEFmyCTrF5tNqmCrWyNG/EnM04lz3MwVwVvyx
dGbyQIPRpepugu6X6T+QehwVIky3YjfjwNdzdyXyb+MRDAZPQCpMTwHDiRM4Vs5kMhkXuG+wBF4g
wKdsbsZA+yyLFnp8Fxw1nMnUzHjCrVNe3yWhGZNcXl0CYmWKynrqUksgE3Br9mCQ9SAGC+kGz3fM
yOIVcqcAq3tNFnu79yQRvt+AxHxrwCJvAfnYxoG9Xnld6aW+5gq9SXDnr6/4uLd7YgrXfQPOON66
DosMq6nKI7JsQTy2hP7eTRhOcSZJaEUFtnvbh7YVLZDH2D0jb9o5+TH3XNBmFNl29JsctFRGYX5L
avfsy7wWE8l8ccZ6/mgmK3Ls8mGNKRNGjNadt4rmdZ7qGij4ZTuotUkuFyz0KqLCqQzg2EbIvuzt
ST4+aeli2+LRh4z1nYuDtBNghg86MUd4DGfWlIZjQqzpBCCi8ur0nI6XJQTWnDB96OUJ7ZbhxzPP
IGIYkRb+ZMuHB9W6PsdRerocfLdqHOUlx4wM5CQA0kvHkj2xBhDBeMg7pqYusrZxQNiGS8hd51PW
gscv2ZaJtbHBQF42klSELHhrHsBb5J0WJLXcL6QoIe2dNfAGBB+o1n697N3a2CIdE5K4hG4D9wbB
XGZMcYMNsN0KSb4X282x1cxMcF2gRYXjTn+OY7DdAymMKWDibocmH/6bzfVXP1/wlvXG3MQCj0rK
hYXNsHEeZ44lON7mJrkPDPwCCrtZv1pI48Kugrl+xbnSW22Ttgmg1fNUsuCgE+N0nlyVrhvoMGRK
nXYv9gxO6tXAdykdV7l1bgI2tLdw3RPJ7vgpOGy/WTmUcgpIjG15tuyLBvI31Tb2DPls0ijd/Vb+
ABemd0em0rHxIEc2dXWfJc5Oh1EtQZaAVeCC8vdCxVgPLx1vh7tCmmZ6eJFD/wrfQ9RvTf/2KI4j
32WYF7A4Nz47Q7KDnWtZm2fDq6Faheqoq+SfstLGueP0gX/LSbtIjnJVVWNdDauHaevmKc0943B7
pavuFA1u7/OCge6S3+WDSEMIMlDm/eyLr4D+e0dtohoVpDdEXZVX8NvYTIAGxM1qiBgaoCIGwL14
HNcGhz/ljxEEQV8Z5/MzPrMvZMWBagi9zzoFvZbXvvabU+3zoK/uyGv6EAPnSFDHbi6g5WH4mUGN
LsowXcD6FstiWiCrxTCYy59Xv4DCgFxCk1fHMXfDygNJKVDRbcp9Vgx4BNW0N5s8NcRV0v/ehByd
3LlNnliBjMhYBk++V0VQT3XLh64AStpL8jY4gabYwcmSV+3fFAQhc5FtkqEt5gJSy8TbQaQeRONB
Gt6Zk417VrR4rJH7jQMEjIoYCS4yUqGpP7TNdHkQcasZ90ruWw+u2kg5vh5HGWkgzHOR4ubi5Fu4
ZQrEhTDOg+8bAGCgRrahyF+NzpmAN4Qd53FvEStzkgbEHv/s5ojeaAA8RORVVY+tx1imIcP/cpLT
xnsJmVNywgkQ3b6wBD81zWQC4Szno7pQRlZ6n820HI52No+RnYluryn5bvj3tENz8n0UwkdAq0rs
LeYziAlHw/1iWEtzv5aihgYvmnWRhc9d7h87qEAtcbX8BQR992K6AkhpJ/2WD+Dvp8hRODnOuQ0o
n8uOEN7p9yAr3vDOGLwvdlGOd65TpLuq2MRT6WWnfBXgRgBkjz/kZgnQZJ53B9GA95TLAuitQuCg
AtWhxOuM3BRNhTcuBdLGra8pZG4vvoltVJDrWV8T3/6PPzJwRrj8aKxu8YMVY7cD0L57DFtsBPTB
9NpDMVsmwXrI3kBNF1c2W4QxL900dlPHvQ2+insfANyx10N9dA3hJfjvpy/3UYweGpp4P9/SRYYW
+br4PKCFLdcZOOHv4oLP/KEOpvpTflbaOl0KCoAt+5HMrNuvYHi5LO3kPjkWxJtte0BGpFF28TSD
YLWS3KpIVWF3YqyhpCrpVmVBNSq2oBBjpNvUjVkuYIy/enzU7cbWFelzCb6pp7TmzaWHAGHMvN55
Bc9Ruk/8xrwzIDLxOoj6m81LC9saRvsFCmu4/TF7miEfcCwlgWVQ+WDGlDUqRjAr7VabLYojU1Fh
Et2lZrrU/ZR7No5s9YHhex/qilHTrLwceyLIk8m4eA7yywzI6KeOi+HTLws13LEbP004h5UxZOEy
ULz1ogaZw9rXMb+NExbB13BxhpTJVQfe7OUcPpFkLF+27iJ88WhJk7ZDgJftkqZzdjNW2cgeSMOH
lqUTZHM2D0z3jn0KMVsGhByEinRoSs0QGQ5YQSILchJmo7x04Eper4K4NHkL5Hl1IWhrpKp0sXbV
ybOyIFYLBiBcTv0oQFJX+NX2zQCB9w6EEO4TWy1HFQ7LPiHTGLIF7/YQ6oMPTpfFFKXt69SEx1KU
YCyT3bWjmDM3Fvlo78eg8e5Ya/wxJTbLDn4yFJegbt366+qxIQaVIu6F2l1VNbHwk6Ys7yAO0CPZ
1ZzPa+D4VWTlIDXkVdLu19QDbMxN0gj0WyAtXo3slAwuAMcuKMWScs1e+QSxXTu1l10gmwyPmn3b
MKQc+UX2WnSgLwrarH6gprHiUQ2414sN7egXDincARIWufUls5DzDxq4he3aArDOoUb68bL4WRzK
/f9htcLtbpLnAXJLHDOQoQj2VMWNebaKIr8KJVdBu/5UdVK/jgLHyfdC9p+xFxbsaWhyZ2CrAaKr
K/aJxzGx6xuRXjKoynjxbTWggLDy04uq9gB2nXyc/X8cyRzjNRS539qfjXRtwPuQAbrUpNj83MzF
iDEVb8vd5DM7RqqmfenMz2LMwIi12d6TByWvHxxTauxd9hs2Pcz+AD2W6Z5BqeSM3OHtmGA9+mzW
kBSs042/GuXy0wTA6y+M49U9IK7+bsohXZVDTtCSiAHZ4gBP6pZgJdLfQFFiylSYHKc2d7hHEAXL
JmXLQGnEiZCLlp/I5gA99SmA2ObYWU8b9p8qzAhxOp7hPd6OtnGmQrXJddWeHSDQI+VzmMfipcSv
jaIm7KBddLy2UXftaCGyfArKDHQFhyYB62VlWodRagWyoJj3dgZ15c1wl28f2HmyJE9+WvbHkkCp
mYSXii1xL2CHcy/UvPJQe2sOUw0KGgrLk+ZFOCkyld7jyf5hz1/dZ2yMXF3AtfjnESLGng8V6MyM
wPzt3ad2S/+BISsVmm4HXgoYXXc7QjUnPLG1cKBMVnrp2TKaA2VBd90yH0VvP3pW8JYYDaK7+kJF
u3VeG1EcuclITaqRLVshoYrvAn0oL5pqVASLm8X+2jfZblgbMAdH4SCKXbEW+YWKno9vtRtbsnrZ
BdJxODrv2w7lTTj5K2YCfe4mIFeX41wFqp7hUPzRIiNWig+IIISGQ40ZPdLjbqTDrXKtDlmwcuXQ
j37eFX/nxQo9R+CLnpCnGT7V9WY9yDFqYz5PxYAZkGRbwG778DCOybBiRxdtEOHtnBEvtCsbxZDX
5kEbbzkUdacWYvTRxHt0JP9iBNWdb1evFCgYNIZxEPAfDa9dCba7zc0KcpDn1JpbnKtJPK8OIXxu
gL13heSlprapLvj/cpimOj+Bm/gGn0QGBTwauiQ4r+Et4omwRCzx/wS5zk+kvAYXKipveqvd2nLD
BXUDMsZ1XPN78L/3peHN5YwnOBLoZOsm1hVhtU+TdlZPDfofrp4M6ilB/+9r+UCx6NlCAcOBG0t4
1o8DCqDQ62eLqt88UvwUelRDhXNSMMBi75uSsFXVcxhyERvnRLawrAtkOFDiNn2qwQI4TuOxn9AG
FceghvqkFvcqTLOPLWx6HL0NmmDkyCrvzoYe3iOZss0LH5pkOGPXYSljGgRiqXFnQ4vNlqKYSICG
enoZJEcucYlgnJenrpb3QF5wn0E6Zlq+BsbsPNe28TmVgEjLgRaBKAPkJQZ9sW8LO03nJ8OFMAht
RC4Z/9n32PKijccQkiwu2HemKxuF0UaktE8jNs+0iWrvdooiExVybB2vOzUMG2T5cLa9xT3QefbN
oTYdW7fC3+5D/3hz0k4+fczde1N2wNoOBPK/H8vrOHKEyHGO6IKplecnZ/S/4Z/1pShbZ4+pRH7w
ZDNF6jYoYnkXk3fMnPHREuAL9mfrywLZwi8C0iwykiyr5z1DzDV8pM71LPJYQJbzlAWT+Txa0JDq
M7yBZpPvKYG1ADz4PihSSApizTrG0wi+xcR8oXTWcS5witb30GuUmbDYHCsObj2cC68z9wpTqvT7
PPDCR3XmChAaIrkd9+c+aERq5nDlIABq2LvdqTJteZ6fQKQt6439VHGk5QRTsiNjZvrgL6XqXDgJ
SB8Q2UMYTtU2HBkae+25GoiMYIdfT3wIlC6DFmfQuhE3ttYLh10XgJKeHI1cGFGNCpMWRrpNyg4A
YVx3Ia8/V94uAKHDzi+GJjg5yQyoW8rAty9lMRsJ7u9yVrsPOKXtDpgMlFFPWpnk91wPWysLHrHK
ZYLgDEwDsitvRWgdqFdriDJSbU/qFTspjhtECVAv1jnpxaepHijaMNXTbRZi2yZSPjJTwArRv4v5
A7A775zSxFH382Rn1Y06QNLtL4Aw8kOa9HiY0wNnoadMXnyyatc5hwT8vHI4ZtLFQ+fXhyK0l0s2
paADXufhhYqwzL9W7lI/UGsUQXAch8SOqclk2ILdKMve/E9kggByth97ZCEaU46DKCg8P0GA4UDO
zfKwlwlsYTRnrDuRjS5qYpuYLeKQYscRO76Zs96LJPScg7t4yDd1sCs3lYGDrWp4mqwxml06FZB5
MEHrJW1Xjn6ekSxsZeK+6ZIZwh3ZsCPbUKU4LSuCyAds/Q9o1D6HbZh/ntZh+VQ7ywtyX9o/8D7x
jpMBvqey3hrMFGz810qW/tFYJ/Nrm3FMXdC77UMB6V6QbVATKzwsFLItu6hmNkR5HnTfykq4D8mK
3C0aLXUEzvrTtLmjprwFIOWhleuL7ZA6HrIMZdF0HMlHC1LtofnmKYeBzQOcm1RIhB49nOXJkMJz
bBapaLvodm2brFiKFjDqcbbRilxzzR78umJqaHLWabMcIEPlR/PkF/4OSevW42zUL2LjFp4PskVD
uePYnLY2f6ULkYOGYtDdFGx+ap153yd58WB3+K4tWSRIOT2vlfGJTBzS4tCwDABxnPAu2ek4qjlz
++cyWOKUg2n1acYe8hNovJdHBgwFBWi7MYXbkWcj8DIyVg9UQLgzDpLMOuhg8r7fXJasjysyge/s
hA0X0C++FdjDlwij9zbVdIy1YvMvgLCANulYsuFw6nq8mzjy3thogLQP8NUhBRDayb8G+CjOcd3l
1A5QV5TJH8bouvtykZBM2vrVbbVRDAJEF4rjJUR6JX819YFO1j9sFDdhtrUzimX8RME0lu4r3q+n
bf/zeAUwkTFOMJHmBW1oj13JaJGglufa3SVdkwMJZxFhmxIWI0fhGAcVJhXHtALXAs1f3Ut3pdrv
ThrSCtK7dQi7sz5NbBsO4bDGxDb57yeMmDH1M/jIoMfWWexOe9WJI7WREH7dmXUL0o7II/sBf8Tu
cKw3zDuyean/NxRtxx5khUX4wHO/h0DZkoDHRxIMFJJMgGp5ZwZgkBL3IP2+tpOTijoowBRw0027
aSjqTLYECUxRkkyAFr1fQwd78uK6aRMJAbX/9fJIUzI4jsJ01FUvPdTNbXx08SlYQ2ROMwDNf78N
HexvqwVtwt/v/Kap79QKy+etbOejHo9i9adBDrK19Cn+q7uUX4ODr4F6bGDAwNJtjJwF9IuTXD/a
+Qr6UmobbHJA3SmtVFy1LYpSscYwm3Et7DFmDg79kKCevHVQbU+OnRQGqFJVNzL4q9dlB6rqi2Na
169SclR2UaOrLsLpsS4Vq79Pavx4/WZ77Itt+WJbgYhBNOjjN4mmKJGYxlgPdUPZLCs23kOjJQdZ
lbF8cfKweMFGPPmokIMNywQxK1A3gWOXC0nbMLf2Jyo2L3k1ATq+aFMhVbfdtHgyhGF/4l7fPxfs
b+33MQ/CvLV61qZhMobTNoUTuI/Mt5EZuGcPWHYhYU2OQ8HgAlt2NQ9CHF7iDsjhBIEXgXpguSMb
xA96SDvSTmMIRVKBFJkee345tOYCvKpVe25y52InDjbAwLDWR7pNxpwt9iXMVgOeate13Xi5MlEI
FZYcgWoqmII2kTrHt/0iKwztKG2/ucMWYoLXYt4BPAU0WFZ3Bbiy5VbkQZttj+V7cO+UXtudA/Bi
HECpkSKriln1S2Wp3uYG/ksDQhc70NWBVF5A5Oc+w1v1PphYsK9nyWlgGG827W14XSwRBabpBi4H
3wYkBrCpJaKgAtiGbueES3sP5DqNoLwD0uIj21m9/Uxz2CXA32KmC4TF5eyVZrcgQOglRtazIyQq
1ntrQrqcmjOTP5ny7ISZxmNXtcmzNeHUcehq1XLmLXkWIx7BvcmQkCcjqLAtIGusEPNsbStDhjzR
3rFi6hb4QfjsG2t5Zrz4i0wU6yz42bvMiFVLXoFq6VTuvaVmv37F0F0KIv2eq1fw8c4TJrL02qP3
nL9aaWwZeBbo96b7bssFBBeWMnRxrOq6EK4cPQhy5c0QUdvOLVRX17gPGznBoCZ5FpktYQzMjkJg
CA9eJZrnBcqtSKOa/AOOcIFWdLoFNP6HpmDWd9fmfezl1vjZ49Z42EQ73ofubJ+7rjOP5jCaJyBw
Reyt5pFwOQqc09duvNW2iWxYYHWgODk+We12FZFjBzxeZQR1eI9IR6+Mpw1M1hrK4TGeAtclkR8E
BwnNJAfqp+QHinlDfkigyFVkYScghnXEox4Hq5gV0tqUeQ3iCBZbkKa6BHx7K9y1BH2pbgufzRcA
tSnMfo+96mXjtN3ISaN0BVp3P08OVA3y3LqfXIhrmvV6JhMVEDIAXkAWhuMDkUVxHQQFT521nK9s
qgouz/rIOwB+P2HR9h9aAdctxM7qVJx8/I7dB7L97kirNJ8+r5ItTAaD1QMalzO+s9FEcprLsz1E
BCDQ6g/TiXqqxbgF9OYSQjHkKt8T4BysIvMJCFAfeiAqW3QOoffZ1OGKfOPNQJKoby73IXIcL9zK
frOlLb8nbzIlCx4SKKi2QaIS2UUO31ETco/4cnVgn30V7dDed6vfzbsQs6OoyKHDa0jGnQqLSUgc
cQiRWan5kDSunCx15gGsah6kqK38kfm2j3ddUP3shiP+bwx/Ig16ggamcI8tm3IMBLrtDtNNATmk
HszbVncsgKUCEhCs3ORNWxBZRwIpwXfQmfqcUxOf4JubYpCXbYGhK3V25AghgHH3BmTAkgVwY0mD
5QNicaIqD1ZscWFjao0yBi5s1SZXCdBmjYX7BAG4cT6kS1NA3BpFgp88qKedsY2oPc994uFspDZP
s+lF5E6SCkdfg3yhq6ruKZ4SF/QgBDBsep/fV8n+DWgoMYfe6DYAVEiHKPHg9evxGoz4y0HdFaXH
mlQj+At7+5gBoeIFVXKxQKByYGldRFkWAmVNxkHiFG7byQagAnnKFJtB1Iea2qE739jUWNx2xC5z
2dBtL0i5kioyQ/sSZuzg+mV9znMR3rvW1A9IIkDVUhS7UmqgY2x/5YFIC1ui2fK2vWlODFqKdt6r
/qmN6dY8IntQDkFFjY3oyPfndk+b+Wr3Xm3c02a/qv7DZ1hJcsSnc/5HkJytWdUqcNomq9tgnyWe
+E6jOEL5WekmlqIOCNaxZUsOTPLxSRPw2O16VCmS2gohInu3uedAdW5j8Y1DB9c+mBHcN4AbaT2A
DPJPp8TiwmAWQG/XADjyl2b+cy3BNnztJ08DWV/sJeHYkZ7Qvo8jI1tYf6gHsnpq3wD06Hneu+Mr
VtD8qJ/S+jl/YwtLK+b+gsOwCifII+PgZuitbseHdGgiMlLxv22bklVOd/+/jWFJrjkKolsoeXeH
/T8sTRJjvmgVlBtNFfL+P9jmehRxVxaWEmUhgRXdjWr/Kxve32/jKW0WqQ5TVzX2fSf3RNuferNU
JKCr7AJ32msHmK1+bah+uHlKe6u3HmftITs1zOIQNEt1CssuuPiy6D3Dvyo+suU5sIHIwgNv0L8F
/8/jLUF+WAZ/BBH0r4utECZZa9b/yZvycy+FkFpZUM1n4PmkWhcyiIs7zI+1DSnlUD+6CTQroD+X
JD2RnQoazyJNJWpD5qQ/QcXwrIeiWgUu+sMwVzMSzEHVPrJdLo9kG3fAfO2KGSjA+4cPZbGvyENB
qkqKjmWNzfTreDlI/t5JD3Q1sOoDiDyyLzNgubx8q/BaBA/7CDqT31TBcikQ1lXh9qYdRm0SBVva
12atQR8h1cVUv6vqh/3IT53drRFurMXFwBE1n6GwhAR2sctDoPiJdJzoxhV1+BBKZnIyUMGJcRyQ
xQUyE1QnM3UDZZux56v3k0xEOk52Fa3j1MhIH8zyg7b+Y0yvKh6DFkfO+p5oTN1llS/dZ0OeAGOJ
hrNfqqa93bxVqU0F8AUQJCFPAvbaC7XT1TT2zZr/vIlrWgbGGW2swTV6fGMlsWzn2QdDyNM85cHj
CPVT2eidEMR6VAvq5MAXLB3IYYWe6UdFhcM/v4LwEhnrBFpA1rS5I/6feE4H1vcWvD5pt+zo5orO
T7OD+pPCASj8iG5X35D+k6h29RerP5HCy3plgI9iUAqqAVt8m3r7NTaQjaW8LNBYgBR8PiJr2Snx
TkQWtvKY67hO92SlSMfIqovIwboakxGCNQCSQ11uG5DwDHlkfqmdREA1GVO4MBvwv4cmaV6azMe2
gvC7MuopHk39+nr1QH9XhPvbjtTug/9MY7vdG23VxxtSHHc58rwuqzzbLQN3wY76e5tqVNjzAO2d
EETI0qkL6rbJvjc23Wy8tdlDIBTpku9x0OLGCZc/AdrrmcuyrwrTqwHz7QE69avgFYQRzfJME0Ak
Ek3AIXRSpAfrckrLL3rHgSActLUxZwOvJxmDPCkvZcFAIDO72GfPS9Dr4uBCBRYUSEZsG4KJRdhv
gTNktfeJgEBhAILYOygoP1+lr3CZHaZJ4n4P0XbqYeKYg0fIAR6PRbnb+qn+vjXLuW1t77/AZn5j
jcW/LVbp7hfHYxeQmJsP2SLMnQhBcI1c0kattVqcIbdImBLYIxvqk15/rc5s3lvYWjGrZrjPUsZ2
DrLmvlVZ9TcDgOTvrgc3PZjd8Dn+GA2+vNZzM+zKeVqeprWxMPEHt+iw1RmEjtpdui5Q3ftAHAyE
1Pyhx/l1vGSWFObDYhjZPb8ExKhLzzyu3LeOd6GvrjZ4TBehAT+8kryIvg914fcBqEmj0H1QU4mS
qVuQgY28iHarEaSOmR5L3wfdqu5LIWTTIdp783fRhXL5kWnH7dXePxM9sh5PBb//wdTUXhoU9P7W
afOwUHz/q/TF1NfQ09/2fqGr70aPpW/16tPSA+k/FszQkDEaJNnpOyNHCmwJMtGAoJWmUjNoKDIN
4ttQVeVT9QV81G9MG9TvhhwETC040fOAkANtysO2QNIU6G8kHUoSg35h/XKgtkuZQb/H/MNNkWkY
PFhyHNWFbMj/RAojjfl7DNB0ycWHoBEkTEKVHqLyQThyjirxeWVYeOsMkU2ax6Rjx9qb6+g2z6Qa
ahDglT52jqi/DZ1o0xTgsLD7cAVpQFdhigMObXU/V38YVamgoL4GjIXuLS0KZERRldxzXX42oV9z
SCwk8LmSWpnJGT3VbmxG4U4AJcoYEMvOx8mdADpDS8dRE0Cxt6Go+f9jcyDJuRuw84Rl5vqGSQY1
rXHOxJ9kUZBjQzp1xAASlfGqR1oBOVOOkBRI06EGEP8d34wz9uz+agy7gEIF7/C52lL8aciH/hiu
2adgSaSsilSPUlVyX1n5gkRevCcTYx+CqjjKl70D2PdT1oGqI03r2on8tvveId/8RDbyUpEkrN15
SDbd3TiKbVrvauxJRTqYaoYtc5TermCB3rgIvL7LPq11vu2JD9VIIecWVW3408Ru1oFs6+jPl1my
rVLtxgaiZ/RQ/YIOUsircHAkEQrsvw8cSCMBKPie2r5rJ8dtXOZsv1WQOrr137aXcW4O28jSr8k2
Jnvfmvs7h3f9dzAIQ0JEgCSiNbtLg8SwuFns/jsUQjjymGzzcRCQrgRN6mccLAaPftCvXBwM3gIh
jV1A/9hUTn0p3HBnYqP8RK0G3EFA2kiHqJGgzl3mt5FySSOXRvKQDYcdCeZFnrnezel8VE3yGE3f
XAxW/upNHa9GN0AV6yM/DmNuTgdd894H4dPN6JWBLR66mhqZ/DldU4XS3W0tHo/bmNZ7dRE55tXw
qqu+ZwpSd6b+RHlR/RfKz6PA9PqkhsjsHOfrIyYoxjIBP6xIRInst5J8omEZ5oB0Z+2BPFSQA8J2
WOnUfgZePUlGqt1j7eVRBz2sg4ohz1Akf/SD7R/0HjDVaMcXIHM8ppIRz673HWO9FXy1d9zmAj8p
7aJw3fvGoS/w0bAJ9MqizkzXnRlCV1KLP4Lb/6/eto092W81JHUcuW/66ibVSKySanLQTT4Abuxa
yVLHkg2H2uBm1W7dj2yhWbwMvE3vg9J1XqBw0ANaMHRHTumXtWtd7LoBFfJQVoPEquzx3zQ8L4n1
yQJa/MHM+j0y5I12P85gWArTDCsW4lPwtl65MynCQ0UtRXF0nLEATRUBq7xAUmyILZFt1vCfEvyT
IUi6zupZUATby1UTQlIv0KjAYZaRQ2AddMGLA8LCSJMGK05hCBLDessvrNrQFzoFTdjcaYpjqjl1
+2NBhhvy8pCPOiPD4NeSDTRpyS4PCr67Wcu5jvlcsc04azvYQOxLkmEeILv3eT8c2AI0TVrjiNCi
3WZbbjyzmq/noXghu0mCCkhd9wrQnQJdXafQtOCJzJlipbGroMYTU6ZU1g7rA9VUSlU2SMJX6aZk
q6s8K5V89XtvSsCi3uTN/KqO35atxrB0B8OGvmi/rY8gKJiePVkwo+12SyfmveUg6SFKGaT3QHQF
pEQxPVNBwUkOLsDRWsaTdpT+4gCWXjnykBB9KTDNA1A8mGCe8bAhQrsislgdB2zoBVj6yGasYsQK
2P4zzK3+HIBB+i7rgZUGKEkAoDZBn7Srtwj7H6C49Kb2OYc8iyS2DFyjSUDCUpjRAlosSAogokoW
UF7OKzvmBXhYybamVrq3TYDIbQC3HnJ/8h8C6BDsfcmtIMCLukH3wwUr0YCvbyyK7r7LKjTNyWtj
Dp6QB6MoIwEW8DxCIv5bTdo4tMKe8V0XWCSC5ngizc2U1xUWpmjrIly9wQeJM4zk3pDkErE0qHfa
9mF0kONxCkrZ4SwqZuyAAuVHBs7er9TE7I0frcUD36L0Im11vWqS1xbb8LX7qQcvZQYz3UTtJ3W8
jU2gbizDR4m5sLxHirm5s5rSm6njh38nnyCsCumLVS259LSeVgw8wBsVBM/PH60fyNYkUIeC+vnz
x+rLv/qrlYMPHqCNh6e5nvzHxbb9R4c48iCtEE+ySTbyhkExPABvEZFdd6BmCKYxuetuHMiRuuNi
g66mtu5cN//vTTCNyVMcSpQcDLHy0qLF1k8Iru/jIvIezyEIvzk1IJLYrsoecbZbmVEiq2aI7Oyu
/ZblVfbo2qHDAUAGOrLbyhPZQuQ9vHXAvNiJnV64OzL64TZZOz10jelZjNlNE9NnTAsk9anwtAO7
xRK+3nz4ajlF3gBe+rj1ukoHW2PWgg7bUBEU1knS4Kxj91AJ8i/QyIFUmwnK5AwQvFQWVFusyTw0
LMd/Vum1po4/6jgTjDlxNXUhMAFwUA/tDbP2bGPKeSa7Hngux+1gFfWC9CgbycUQQyRJbBLHVkck
8vxWcQJQ+z3uynZVVb1/jUXDFFuLbAzqPPZvF2lLjhMqIdaRxVPjl3dDZ4Cftwjq50kWVAM91/ck
LaoztZDZ3Tw7QFzfsT6HyP17GDn42n83BF50c77Wz2TqwhwU0zJ2s7ovifDSk3qK6xTadQD2cmx9
e6/fBPRAp4Ke7xRiTZkjFTS4elmQo1EvFJ4i+2pr3txvRnkFCtcXoCZdBW/1p60LnkrDwASLBSDh
T3jYRqqdQQ7joexstkWtAU2orvUuhTkgEmmpoDCR7oD1GWjq7GlHTXKoLvbMy4vbTIfrweg6uY3j
apEN2/FqNOEvyFsI/867HzSTuZpWdTTToemPY9vIZbma/1AstVM/wQ9r+XkV4hbYhOqBA0V+UjWZ
2MldOy8qA+z9tvTEL+S7IZMFX6GBUUztEaJ64I17t1ONbKadPpk4LjcBDg3uw2JicS6JZVNZzAt4
ZkpnqEF9jaaN09orx+BjeU42KhZILT0NPm/vtINGob7a0RjAC6t+N+NTNCgZ/+BJCQFZ0MKnu4kP
DpBoKKBN74CX1W4uo/kP5wx6vssoC4rF6hHoZGqTx8RZQAS2m/JAbh2om37ro4tuU40Kwx/m/eak
oxpQO3Sw6pyG4r/QwnH33E+2MxX47Dm2VmUbhN9LDUocCE5zn6Fq52yTX86vgDcXQh2zH6NlQDLn
lVt1mtXQsj+NqjvRcLp5dXnyqO63l7+Jn+nGqCsVfnIA23l3TqSGpa+ULwHEOYdSL/Oq7bJqPUK+
76JswU04dac+VCM31bTDKSGShtNojItJDTgmqKqsuhNw7shUdNgXDWor2jCNmxZoYEHAuH+HsSk/
AeP45g7npuf4XQMXR100YO5DAB2nwVvXn0EuWl1APPEqOrwwgVFZ7k2p/kxKz1SQ3DPVyJGAVuY8
9CK+sX8US8MtGQt2kMAxon8d8/9Q9mXbcePKlr9y1nluruY89OrbDznPSkm2JdcLl8p2keA8k8DX
90ZQFtJ5XdWnX2DEAJBWZpIAImLvu7EftwNSiOKEKtJO64HQl/rshJPtcdpQ156y5NTm1gmsSd3O
ZcXIZK0rW+qt4CuBZEiwpsox3BhbhPOku4dYQrIajSgDYFeQAJjKEtqjms4J8H0Gj8iC5UZt7O3R
MhZIcw2B7TLifA1JfNbKq1A4MMt3j6DY+JSZlne6eW7RU4mGoUzNWqoHF/VAsOed5178+WaocqOh
rZ5bSFOA73xZehjO136/orqR2QORRxxU4MWh4WG6rGOunQuvuG3GMbEPrmh2Su/0cSgWJDfO+Ihd
QrX/3dCm04xVw4SL9J5f5iRnIJpYauLsw4Mz5DEsLE9/1FCis1dD58t2clJW97eTnhrUP+Ag0gSm
Teaa5gEVd+ZhMlAoiNpBdGdTHvXAyHGs1ltzbDV2Xp2vTd9pLcCnwYnM1LsZ40+9HhyVafZHBe0i
qts4qMFAbVios4hAQB5hw3SsnWEN+JgS2Yto6s4vLiR+GMlV6alHRiB6re/0NAcZ8SKZjXfDNbCZ
LSa/b5Bl6i1SK2DXuPOjpwKM9CfX4Q86K+OnWSXKbsu1FrwD0oMajU0CGwggKiIo+O7HXOPKY8MC
mzTc2jStroExLtSg1ODhfkxSbOitJk2XwGmr1mbLcwDD/JzE7PG2RpmPs6dxZDBib+GZZXIdhkHH
syQtxgG03TLpESmUp0GSB2g4y9oVevFIEm+zytqQ1SJWgdpu2+UYJy3OrX8OcbRh8M+WP20sFCru
Z8d5TOezYsUbp960YQSWitzxrgZq+K9lh3IaUGi1a9LNhnrMd5qDdbDSlbaZAFQh2SvVFHQe8DUc
FHJO4kJ6UpmAaAX1nNXsI3kZD4hXxgicPfnN0Mcpw0Ohm7ZRDvKUhSp1MKUFwbJpS443Zofrv4zR
NRGh3OdD28mJ76oqyKpmo8vMU5LFyLHFvCm/kDOQj5r1p3eJu6S7dgx9Aqvbr3UbcuDtjFW38LWo
RabSB+AZjmhA6o1nMkGXKQOQr61zYeIU4leENBJRVP2MwqNwT1IpRpyVA8IOeYhA8F+TMtUKsWvn
HHYz6x3AwEZY99rlJehc/2BLqDxk0I8gmxb1rCscEIUskM82+9l1EhxoFDW/0ZPqY17yJ5Wal3Sz
SFcEXCJQlI44HSuP4F3UH6gJkE3+0G+ob4Tdu9YCB9bRD6aLciSjOcT9FnjbOMb4mEHIUe7YC7xN
DHN1Z2hRqYbnUMK3anYaoeHQrwLw6BER7vrcdP6KW2X8LLQK+W5lPx5IbHXA/ubD+D229fiZVECj
RBqcZt56ZLn4TkYQ/kTPrYmEGZqDRsVN6Rw/PMitKeNrh2rRCiAgAzDg9k6GZxE1dWi+95SODU0M
zA6k6JCu/XC5cy7rsNhUrAQC7cd8alLR2ZKomwHR2kNuJ41VUyk/NRah8pvbE9P08p7rn7Go3wNo
Hu8KemHIJpENGCEALUZK8GDjXRNWSHIEr/wskcFBGhve+h8D1TylfEeRgXQ3k7VqXsQRa2t550qD
bpzmC+XeA2tAKQdqXuugo4ziEFc/e0pnAGJk1Rg9eHmkizI0bh/ks5Isd+b/L52alYalQxT+R1Mb
YBIYtRhJxBVAOBjyoWMWfrFzt9uXg66vc6e9dFVdncCbciJsHM8fp+uHBDDHWSIYnTjCczrLkSdn
srEs93MdLHCDju5gsn0AkjlS3ZTPVq31loIisk6PDDtjJJnhORfpAJ+qtHJPknoj08vYsAcHqeg1
UtZ+vtnVi/7DSKq74X87rR6KPX6nWrcPo6Dd2oKjKkg2xoD6ICEbEpNo+jHFmbEmSccRw6wnkdxo
AIn/gS6ysxqIKnL69wtZkGmgmkdd3XSwPBFABgLB04TcHVCGBFkWAtfHNuIVl7pOt8CPhDiFd6SG
u325Ddr8s1Ihn9GMV/MM1FWmtEBBkoh6vlK6G/ex4Ua3oesgbX1VWz7OpnVAvKcMiTkzbAlhkCjs
khuckjuoE+WjhlBvCMJdYXnljjxIdTeUdAR7Ut9Bpaghv/X5mJqsd3fQ9C4qdi37jeBbPGvAwpK6
1BTAnvI4O5FQVn41oHrWdU9zt7eaZjUVqA5TI6h3Pw0DTWWJfY5yu/cwJvAU/G4qulztiOdSku61
QZWeeT8g6CqirxWKddjWskUK+EM0ZszjlTno0arEgc45yIwJyL5+yUfQDGBg7k1fGxOpeOStxpFR
6V5ZgbUXKW/mITkUPQeDF1YSy9Kz68PYMM19yUCnW6aBOLEYzw7udP1nYSE4iUBx+AOof9iJZD8y
5rcLJw6yT5Xwy00LAGdk2OvdNpqYAHailqGEB+BQa/D0ZEC6zk3AHnXgGgcG7ptb2oACQ7o8GB2i
xlvPsvQOnQR5unaZrPK0DS/Ikw8v1GNagmIrJLBtSNeWlQP2zQrrsKIEpKBynC09gK7ypr80coJZ
RTNoiMdsZpmm5SNWjDTDrFTzML4Gsx74m+V90IUYB1j6qmqCrau37ASqtBYU5ihWM4A4cprYy/02
lHaQKUoLEXWabCDgjtjSqi1ob/ICe8aYL7wmQhmFXFnQWqAv222KRcwDqXCYJbap7jlLtbyIgW6T
FS3ob+VSgjzUHDRKzpFID5IavwAasLyKYUl+QYEI2l0CXNIz42ACxYT0lDpHiXHUKN9f3ZQHdswp
wJBQwNEHA7C1wOq8QepGj2pn5ghU9k7+RtesGmBVzjTuMuCGbIvK2blcGAdq2kkE0yzrVoXswq71
DQCwMgYkhQ8v5U/mG8+5S3YyKU/qBdZY+UeltGq8V4CRFHnbyHR3NMQStrtwa6D6qtiPzwvenZSs
AlsANEL6J1nmqFHLq3SdGUjvmMNEQw6e66EJVwARxImGl4cX1VQIJZwT/koaXhSo/+UT8uDNrta2
pGxd0Bgt+gSUlUCPCxdhlF/6sDi4EtSRGgRy3RvxTtdleMX+swuN4EkHZEc16900JNof1xzCrNlr
lTcP+NvpswiFRc1UgmVInviBT8Y+NPKGSDSxMisWykI9MpMjidQwOViJZEVSCwYrx7tx+oCT7MHR
/1Aed1M1XMcJobobp31zLBzBUYauqqpyDXORcWRzzNVXc9FVO9Xu1vTq75SvO+tme9sgybkRPRiT
qJarA2wCKIIQT64IGGXQ+gZHfWUMmKESRwwjCj9XpLQTfNM3iE+BRVxSpyZa5hkbTxaVzl40Cjh1
3uLGf56vr/kmNbGcHivgPgCROkeZGKJPWVkPl1jGpkg0TB3U2VgjrklHVuVn6d0Ta00BltCfQ6nH
c4Ca9EY0T6mMNIe6YN+4ETIRy3wLJlD3NKRZEWyaxPPByMq3Ik36eoVKHPc0d90qFYuaM2ttTK5V
XUYJsKaD/DqM+YT8DDyrFkYHWmoaQ1M2rEMJOh+ebj66PhGGv1Yf8s136sbkBOyrKwSyl2q815b0
oc+T3H0pbsbMX7DSAQS1EfFg1Ui0FDsrALvi8uaH47veZhbJ4rrpdKJeKGFWSMyiHC+zMgMRyYeO
XJoc2695xogBSqZmf5CHATzdHnXkuJIaUXeos+pCfdJyvM70Yq9LBJ0YT50u0brD/D2h7wHgsFEa
mcDSIgntcPM14XIIySluZx2DaDsEbyMKGfUuWiIXhm05D9slYsCQNYQT9sA8Avs4ySZrDBnBfxqN
oI2WgzH2lyJ0VpFlJY9W0yaPYxQnj02C/1JlXEfW9BHQIPUtwND1M9nIVffH13DSw8Ps0Q86xztb
5zuagxoktSPgG7TTZr5Wgz3EukGyxHwxDZ/EJYyDhVmZYIhCrQNOTr0G6XIRuAilzutaGKRIPdJV
NQ4+uMWPd25k1OWoLrOn7Zjqf/7tHGRIRxEumK5fnCTv8XfQkLlnTaxcaekELsE7mWfpd5/14jS5
dX9tRXU2JZapkNLUNFjagR2yDY3Z5jaxfkrxFwV1pdFv0ww/5z7AF3br+aIJHrLWQCpbBLIAjQtZ
zmufkDDu77DOBfZ7KFG/qUGaj34SYZJtwhE8waCEaBZWXVm7gLJEAA2dbS3A2Sw1kgHb3T3k1ovH
JmBWuy7OPofY/pSXfrNWdLhTPaEGaRoeSOWYzD1lONgkiXh1C3OyN1bfYS8heXWpcR3HwxPBRQaB
aWDRwbNq0yOv7trJlCk26h3W2BBJh8So6JoP3nMej3jhSz2pehucj5FrfCLXWSWNJfIVlpY24LXY
Bqm/EL4TPqRLchimKb5qGsvOCWvWnWWWB6+vznqF760VZLdNmETNZgAo7OLOYEg/IwBALwOW11pZ
yUAi6G9eLMsMdzSxP3ndzeydfW4cXT/fq+XNgPrlbLmgcMxQfM5T5oGTufMegZK0GVD7eyFJz4V4
CMFrC1SaLlmyMEIUtte+k7/bON5jbwzRFhs9GRfBcDJ0HUhhq3TsNwWO/hP8tMGcxDM9OdAQ8CVg
3+B6zjpMBrw/bat2DtRMfgzsVyEc4M+iR7qm8v9Clte0NpUb6pSA3S791DDq3Y29E8lFTaPG/u1U
vp752MPnKcBxgxpQi1Rio5pxHJYgTej3LC1RP02GoHDsYEdlOS5ONssFaW3qli2Ssc2++BKNyFcu
WoZiJlm8PVdrU5eaBkeMSYj4FlVxkwpbxPKMDX696lGFsqhRfBTwrRWhcBlvL1Z/9foJSFA6cIhb
oVdfg7z6AUQY4yrwpLyOefgXqQ3dcVdRP7p7p7Syr8M68PV8j2wW5E6AVGZVNoWkabGtFwDTn51B
pE9BzY0nqyuPXVhbL2naMFCsAmbW8cr6cwBSROFmxolnvn5CRaU+90jnpeZ41INvymaGTb0OAsMA
RVNbXM3qBWnR4NuRuYqhQGNaTrueBB5npKMG+5sflhidbQUwrn3MB7Bc2BF2nWhQQAJ6GCVPxTi7
gJcIhvTD8TcuSkW9xGDxuYmH95lpphFl5qICiAkAFjrZ9BJLwSHUBZLnrjs2fzWNpJekSt5e0nOQ
pxpDugKxSsn5fJ3HRgCeRkpJubbMBrivwsZqpQ1Q3mDiFwOMd+5WlzQAXgEQmMnFkH4u4i9r7BTN
tSZzFgGWkRvPRd3pwzovD7RgByzMhENVkW/zbrpd68cgGtyKUZ8W80L/ZnlPXXIfqmKhB9OjBoQK
cFMC+1fzAvATm+OWQIBJxVA1vqkS0a5IJEObpd96HHytecvj9WCV7aZPC+MFGHcHkzf5t2wcEF4T
nvWYx0m4/397AGSmXNq6IbZ2ahtHakQbm3Pvn3W9YM8I+tc3Q41Q+2Zrvg44XPZeNfVrgRW28V/M
YZi+8CG01+CSto6Rb/yYS2SD0GGHsZZVyCaACrGXck+qQdkXPkPOcZQzoargJFpQnUN15wHk7Fud
NTLk60Rtse1jfQLeiDZdOeBQtm3kuItOimQA3UZxBToFCZFWlyEyMBBVLeIg2QFt/BOigs/mB5r4
4JQuUj001Lh/6KgXjzYCf6bmAMb9J/Q49fqiW5agcjqDOwvA0F4dAEcyY9eBRBHGC6tB4joTcXma
AEF8KpyuREQgXqVSRXqkIRXZ6qaLbZa30EFKuQq6ACZyTapUA2iTazRgaxiQCBgD6LCXkN5zTz76
b0RpqLMwXnmt7c/OZSMAakjeTl0myBL4dYpGiqTzdROQtb2ccnDtAER0snujrWkqNUDPgarxDlLk
hsDupLO9+dzxb+GT1Tnh3dGiOhPUSiygUy2sl79zHhtz6fdZ/domiEwErfESZLY7rkrG4k0ehSOQ
hSp+vKOhaFKB6tUClMWoGXKCxSyTp6hRCb5B7EeAW1fnB9PNvgc5D5+RgN/tdG4b29aP889DWH5J
oiT/hrr672wK/94BJQZAG86cbREO28HpUYNjG0l8agcTRTayF0V+itSiD5mUegM+19Sz+vWdYWJd
DHhYNOQ30YwkDyn2F8gc3g5t2++G2D/4o46zuRpMyXNIf5YpsD9H7ymar9V6Zy2pi2AB8BaoO2cH
zF0ZAep0mVMwDxs65HeMhh5iifIxYO72Rmfs+jzE8ifqh2fgIQKXA6T0IJUH9mQrBpCcp/aajO5U
Ww+B5WzJGMXwL1Ib3LX4zh9IVwSGty9b38LRCawullxmFa9v9tRhgp24cJFxcsID1wDxjR9/jocN
cQuQ0Jcb4h34adElhvtPgSyuANZCwcC56BUdCpaQ3Ye28gwLMOGIwkQBwFSozIkKnDIcHSf7YWjT
dSmscGGgBghEcCDxrRbCex4E4mAOymYWjsTnJpFLhPCex4izSSs13UdPGcgv6DOAiv/zEJqf2fG+
KcoBGZ4Rf038FAeyTXlhCL1eWh+JC4ApKeyjNAAkFCHzGnSXs3nEpvKYwZCC2WFbBVG68IA0e7Sy
H1TmqqpeZ+QghTb00+0GXIiMNIzwh0jE4cAgZ7O8ZYWl0/k+WaMX/Kzx/e/CQ5q01d5N0EkNjhAf
O3vJgWJOIAf8JroEgKkSJ0NBWhRJt3Z0K98rlUK5CDJTlnSVfADvzS/DSNcEjr7UA8sGMFw9TrFE
VGgehYSJtPrqbeyR4evhnDteulF7KyaifzO4cME6he/D8sO5LgBRCcKRRo2vzJQ9hhmqvJi5HwKA
K/OuL/8wrR9x78V/cgG2aZPV3rFHwsu115E7XFpt/OcYRl9jYC482zir3wePdTP0yMwC71jeJcnV
xIFxhifNM6k0YfzllC3IVqSqQ1nWZkSwAAmFEDWAKSt/8mC9fePfanq4cUJkhfngUTqONW/X3hS9
jIPXnNrU0J+E1xYnlqevpRPwfNlblbMMkZSyNaLYeIqBv/CEmATZRpsBNkpW2tNIagCJ/mK5wbQs
/XrnyeonEEkbR+opUecRqgZtw1nfGZSonEeWlYcYDE6UCY5zEI5I6afE9ECM8VNqimoqkXoifxZR
tSQsTUrpUHkdSWQvXAvg2iqjRLlFjbUY2kyXZAMcJA9A8BYieBhkYwJIAdDH2sGVsAmkn3D+ewxN
7Ugqpa8jPQQHWz+uSBdwV98KEIVOj6kemAfUi3lrZmT6wQce23UyQ3vRCTf/FrrxttHL9uz3eGTP
NAvgOe5WoQsWWCJLIC6F31ErkFW58MIQyy5F9phCBYoIBojkzsYnjcN1Cbtkat6qb03w637QlSpU
IKWbkYOU7Cfu+zgFEEQ9YOTKPMJB3zuNk1yjoNuIRB+ecTQ+PAvAMUlk5nA/SZ3rI+PcSV2xmK1S
x6Zua4NI9oFUuYlEd6yHpjWJWdc4eAw31a6LcUDdhvoTNUPQdBtwxo2rLi71fFkY9aVCheN5KGvj
qbctIEzbDbsZUQdmvjSAaLWjCbCRih/lnNwRxrL19a+RP5orL7a0IwvH9OpMubsYUSbxpxbGCNfZ
7RctT7BgEBXbAZLe+JyU3ZUcQAMoFrFe29fCDvpjm4loXeh+/GeLQls5A03NJxasprYX+Dv9qWWM
XednSxS8/a3Egrc669iV9zGeURhnWN2fPtAaNm0FNk1AuJY4iZKLIpKpcXk4+SeAqlxE7lhb0tV9
RymczboN7eIlGz8Rx3dkxeIQuxYDuErAXz3Py5Z94bWnCYzyL7Z/48UcH149469mjOow5dVVn0mN
rFt+qOw4mb1Ekb575QHYizw930yGGECBzFCuXk/xc2ha5qXq+UH3oixe1RLZHltP2oTO29ZBz/lW
77M3tUW93+iSi4jKGxfau4JMG+s7LTrFkvAC8RmcYWQPJFSS/cKoQNSKECvw6aSDMuhViyoznHVs
Uy8zvEWY1IsEZY+8ROqMMaxVbvBd+q9AHS9K3KevdynENCBFlSYulaB4jWQvzwMAUk4R0KWBaLy4
m+vGXRPxEods7oHGqbkRiClWKIbDcjSrxoUT9ewKMDEf4eu+XnLXTt5Ad/TSirx6DnOwbBWGayCd
AfqUl9tk8J0vPlItdiYweTYZmLHfRL/0xaD/AeQ9Z9PpXrUDDZH1glOSFdnBCMjWGg6JD0PRpJ9G
v3ui+ewoB3jskOfnorHdqzZqWO/IC5l6ixrnyGFXFM8einwAyJNA4NqpKv6ad627BuIo2wV2Kl69
Wj+aIqye686eHlAXjfh2bL278WZkOxJ/ddMz59Fu8hXWABscSjqf+imuLjgw6GcOexYifhqNRbSn
r6gNN9CKGkjCHcqVzSzt2S2aL3EhnLfKA7lyYGfWw9iO+ZkHeJSSwYmzXdd0yYtfi2CbA9N8ywE0
+xJN9pockoqlqIGsxAnAKu3VLhFA5jx13pDl+8ZQYP1sWkl7aF2E00nvohQRyTlvUa6568qpvH1n
19qzM3VfQgTa4wJv8wlMdE+dLaZl5SMtnX0Q3PM0PeojOBBI1RVxf6nwQEoSEzwaRYNg+IDPd5mC
/jhF4B4T5CAwvpkAp2T/yQQ0fdh17YXZ2aaVGNSsw7o69/kRWenluZcq0pNITVKjHLTzpnKpdNRT
flxkzWnSwd3brPwwHA9qkQmqda9c0XqTmg8Xj7hVXWJbVavTDx+c402H0o7/ilIXx7YfC3FakjPi
9KE1Oa3ByaxE6s0+agUfZSFbDt4Ur5QjjbPdELRbc/zH1ABp4BWoF478tl7HsqLGlhU1iew50uBp
YJwiA+nIqgyjLLAhnTIgieN9RMQ8meqZpNiVtXaJxD8qEDKt1FsmoDs8pFrjX5s2RXWrPFMyJ5zw
jJrxmpZxsP6dR+w22wqFsK+W5qKCmWnNKgxtcwsOmP3YpgIkw0OorVI/9tYxcDRzrImrVe758bWp
U+NpKAu2522NvBHyRipkjVyevjxEva0/RVoyXeRcES8Qx6qKduPLw1p1nDuf6SamtTEmnFyHH1Yv
7oBopBy5U1zcHvlupPLtMVkWEw5EXRsheibJSqln48vTIWKk1CBuQEZHm+d81WO1vZxQQSQQLfk5
DCNQQYcYk6Q0BaUyymnJOEzN+4hGWshMBjcXr+/bB6zbjRU+D/tCCEnIubFWsaOlK2yPf8ImESQS
oi8NA4Ywuc2YSql09p00W5HyZgScuRNms7MxsuTyXhCd1/uuNfstduBYuCXi6ud28Fc3vnl+5Mgk
42GNauvpO9Ce3hzf0F4bFD4v826MPkVY5oFe3BUPTsawiegrB/XeaXvQQeWwE2aFMoi88ddDWg4b
p84RPE0N0IdIDhEAWfn7SgvXSkV6aibbm7rFjdwNAi/R/KxUhLxMY2MdZWHIeJtQUo4s+yjT2QV3
nn3utRRsUc74OmlJu/fsxl31UzO+6kB7Bgx0Is46eIc++xNCrdIt9xywECU+aCK0fHot/QAliJrd
4PwOlW770C3DZQnUhXNSIklWZ3jY9a0BVCrk/vpZke5DvUFZB7lQoyURDv/r1Fq2bmsPWxoHfE35
cHf1VTyal9IOvtQxnvd+j7emKWuZM4FnK4mGrHRWIllL6RxKZ106340la5ymK2C2IJJbeYB/mNsY
WS8/+6NbfvRzsHe4uolcmKA3jtRY8uhXiUp3O460H4Pna/w3OzklDbY8PE6PcRFZZ2MacH6oR/E2
MACAglURlNT4EgI3Q3JkZ8wKpaWUi7QCqUmG4D2ofH8zshs9nH2i0hwvy59TUkpHjs03R3Y9aNsd
QJ7RZZQLqonZOrJR9jM6Ybn0gJ6HqAKYO7IqHh4S2Yw9ovlBBAxjMlCDip/hoUiBIh5Xfr+7G8F4
8prgtb+/GxAhNO4X2BirOainjc0mZHw8kdQmCGwumJcuXBwJXJRvYRrIEEIGTsckar5scEYGiF6s
Z2eRdGGWS5xeqSTzjTcWcJ0HOvoPtqxIDwoQSCJ2SORZZOjN4Lkf4uZEKlRfJ6uARcCnaVxvbdkI
JgGUpzwjLoKHKXVVY/T61si08qBU1PPkM3jWJfrtLGQIpDUtdgxnOE9BOOC3rzWICMuNHfYvwz7P
sZYBnSbIeIJgWBko57zS3k/H4f3ajT2wA4DE9dk2ouIhF8E+Hnqwzd5NpVf1sB9KM1h0E34eeWq6
27wNd8gBip9Bshg/252LYxzw9Wxr20W6f5uzh0zzZw8efUUlnJsBeyoMAeRXgTMM5DchcJt0F6nz
pR6eSC4yfH59EA1rEk0wpGobMnMsglc42q2XJPpFjIGeHKhGe+X0zba1ZqdSEimZMTBNfHppWW7x
MkVySt7pyXb0UJXDy1ib0xXbCKxZ5Zi9si7Du2LILPuCPZ99cYL8LySUtTuSlD4fJrbHr+GrbrT2
xZRNCF7Yc1R7+ZfS67+kCHohDWgxETdm6VufG6wMXsNOE0vTZPwRwBkB/nOhOPaJM4IroNA2DUY+
oswY+11eWq/F1H6Z4riW8wzN5H4VmvlMRwrIR3ip7THckKQaxexIuioo3Jki8s6l7oL78S6yU3tA
qtJWzkXgaVzM270m0RZFg9QSsqgtIA7pvGUIIhhJw9E+mDbSIR2ciylmNRSnGidQE29zE5AVWpP7
25kWgqM+PgJL6woQ68Mnl6fGOcn5q16ysFviDZK5xSdik0B2BxBfyupM4wJh/X6awZdcUk2Q7b20
HXfMiMUWsafms9k34A9NETfQkh9GarvPs4M74DXi4ohPt5KtETTfiOfdo/QQIoUntndqyPLhR6oW
yWErkTcO3gZ1Wceg3EjsqyWbwuA/bADw7EfPsq6kD/vSX1VMaCul4yVemYGFTxaHB1q40PNQv/qo
Y8ag0bOhsTvjZiLfAc7mhBUEmKFN4a07wYLDaDr+gXrNb0TlQn6AoHwfoYaVSbtoYkvfK19vbF4Q
t6032I7rSLb99RLKj66oROrd3QWNvfObQAC3sIamXLoSYLFrEcXKC9/d2FIEb9o4N2QlnXLBZwa8
m0YiAipHxoGXSTPQkLYT7R4fLMhIJl/suFbxvd44yC8JumHdBjqI7GysYiwri//0EnPXexGoa+0A
+Xa+4XwDdTJ4mybP+lzjTldBFmgXmgnQoXyfDQmoKoJiWJtIfrsEcZbv6MnvhkGC5G/xmZ781JQ2
rzZOGTarmUHRk6nMoClHSpoTj+lyiq2FpbHySt5WW6RqAiMB3JoGnGFHA8CV24H+Dv/puODjeUXw
GtTcAJ5ElfeH2WfeJdUi4wnU7X1txc/UVNgGrp3ENtcJ0pmesQZtH6rirSwyF6tRrHtWXQhU+Vnm
DkDZJ8A1HcAbCjuwExc8dcMHnzHtkXu4C78TqPuvw8ekN8NHvwT3bmEhKkMiGQKRi1XWOsGaRtmN
lzygRlJHSh7irvEpDLzsiO3wySqd9qGd+vem9J1sHeTpJupL4+TVPl8NQeK/TeNjO9b5twBA77jj
or8EdggaBhP3nsfIDTS8rN5Mno/HvBtggxp6jbtU6WuAF0MsmXLSqCmQmBEI3uxrMVrvBnDb5nMm
nDlyY4OP44tem1hHmN4R9R4y0SvrvKOLmxr2hQtUapJtcI+seG+0y7JFJvIwoKzTC/+orBRnHkLm
ERJNH/Ua0KzugWN2jrLkO4iVm8/1EDYbTXAfx+UVsPTGOlu5XjT+UWTDRktC97t0dWy3nl3ZUArk
iCXOAZGt4TImwCRwAfz6Uk16ug1SXmwyYVovIsAJihBlciYrPs28CNwvalCqO+VViCpGIbIE3APu
XFAterMbjjgHOuVA1ETG/oeuk3B9s3zrP/cnIBgc4xyceJbfOKcRv7ElS0T+rU4/e9w330yBJXvJ
iuk0JsZ0yYCJtawBU7/R0xhwxTImFEhIc2cocRMkhzJaRD3Qi4IAfDKmpTL4FFFSMvXup6jqiG8M
UX/DXyVGUTpgdFRDukCC4EZt5q/wDn63kiHR2WM8dPHO8BOOsH/vIKgDRJJTzytQTtXIOiAd1k3v
BuoJ8qZuyfFWyZ0UjOMDA1BYXSB+KZnjESNpHmUm6qyzJb+80mFpnOw7w0U4S/mQufRz7eIUEbKa
wukZmE18U40hAptpmpy12q/B2KSxL4mb/GhkzYlmfhpsrf1eoQZtgVws/gxCHr4xp6I4piniysjt
/2xqY3vmCPypW8viYlapOyNV5fr7AMu2y7//9T//z//+Nv2v6Ed5LTMelcW/ij6/4uPt2v/6t6H7
//5XNev33//r30hlBC+PHXg+/rVAAW5L+7e3J1ZE0v1/xFnTFEVXWpccma9bgtohWB3Dyja6gRpH
pSLkHSXO6DsMPC14lm+8tGMzIA953IH9DEEAgFfDNpHdF6YnxwXOAUNkcYnXaXrCGTM+ZuqCxCFF
Xhh8SKQGVBfpsk/1R8Zte1kiXvkGjvIl/vzudw7+oEVeadUnDTGojd462cHMefdg2SmeCSbg34j6
R3Nwuo+9XrSbGfVIxs4y2mUUvVTyzMCHlUy4iFwW74gcj4drEazm918Spcmm0nQdnBEVEhJJbqTM
3dwZV0iW1k4pHm4ounwsfN98ZDGo0BvuPZBk5Wx6GLp+6UUIGCwHQLodUTb+SflbY+rswLOIkm9y
yds43+RuWK5oAmrAMZSszGlqN+3HdXQQmi/M2Iv289SssJ8AcpadaGrdsNllDBgQqoL4meILQ11e
MqxkzyQllW6A7QehCy8cy+U/f9M8/b990ZBd6iNfwA1szzAt99cvWpM5EU+jQFx0z4yOxKPkNlMV
z+RLM7tSieo+xnC8MpvBPHMEkm7Rz3I8GGW8+tVHF1XYblCTiacbQRjqeL3uO95Fi5Cb+ZUQDcmQ
dtM3QIdZe4QLQNfEmbHm+FJttGiRJ9z7s5AvMrOzq3MM6vpzYFi4FyReIr3R2cwY307cs4tb78sJ
JVnbyAIyXdT69qoDevjGAq4Rqr3qRFtStAmooEhJp9BSY2dgFOX5g5shzDJLwBMW2ybK6hOIQ+tL
ZyJZkDZzcvdWWkW9BMloN2/fPjx0buTlMotbWG32bo2cP/75o8JP//6z+r+cfVlz47jS7C9CBEFw
faV2WbK8tu1+YXRPz+G+E9x+/U0U3aZGZ87MF/eFgSoUIFmWSACVmYUCP7gZCAA+XCiP2qr/6qbQ
dWwoMsMZ7gHL9FfD5JxsV2fPetU4p8kxylXZBfwDm1Dhgbpb3kuRlE+Wzl7J74cs3kyFmA44JdTf
Q3Y0esk/QOnr92Ok+xuKsrD9tKrU3gSyafdGWjaXHLiTjUq0rsiM3am5hOoiE3HdUYKZd5YTMsg1
j1exeuL6qHy3yYMy2I9xKd76CLqELsA2eWOVr5qEVqOKGuuBoVYMBvlyeudB04IanAA+peG+s2ai
dle05C1cByewoZutG+6cfK71H1Iyf9XYvbhETh0eUHEOHz92sw+cV+COVdP0vQijQ6lu/kVunowx
38QsRH/vNE+uFSZe4bT8SCZ3R+MyZB0ORoFHX9VOFuxAZvFR0qlkBxbbODGP9Pex9OOfqgE93uRn
hEavPKpBnq+uXJuWGHTteJ5Wd7RbXC60b8RJhL1G5Z5iRR0Ct5rtv3x7hHHz7dG5q7mGq3PUd4MY
w3/90i1hOvhoajDQEmMCJgIyKdMqSLomBElTq5AuDMzhj2rU4vu66ZpnPc1Q/TSAxiD2Q8+sDMWm
02SHr0LlHvBDnTZQPHKe4hwAviG3QWW3G+cpKVl3Sqz6DVzcLl9NbhVDmtnV9xSca+BAgnaw75Jq
yFd1N2brMg/87eRr9lOZCnOLc2Nb+zFFufZoTF27BRtP7qfIH99B7/Ua3Ey/h2HZgigwyH1Q9+M7
Ette2rmf/iU+hZTp4v9rPM2Ty+RX70DNi8A1Ggof7AzfRbqagDWLTd15Bvqg2ek+igoM5SlAXfeT
OeZQt5wsXGLWH4oi3ZGLOpcwHaVw1fEz4vQISDJHOsld0ZsajlZwEcjs3ctCeylRNerQp3G5M3OR
AmsWTK3nplpzcqg5tGm8k2P9YzYhOPlYTFWwHVPoDKFccceP+eRqx7HJ0DJcOMm+al6Fzs2rgHmY
mmCZah5KPWEjoTZX4QinrPhdFMmPbgzFto1bkEr0keFKPTiZ4XdX9hyuxlCrFsCM9n5Zb2aThs+T
QC0dHKHS++evvmXefPNBrzNMR7d0G7BAQ9PVM/Dqvol1VsfNFMmXesjDCcc3AARAwrVEyQFuvMZf
rWIMP31L63/GFYaB/03kd4+5/1ILln5MGQACbtTp22Tqx+9O9VpAueqDK3eEZy/qaYvq3CU55GWK
wIfoq8NOVmm034xOwz4RCAW/C6MjH41mHStYg147P53I1JNzqlXjxZyAplgFPvS3bRbU5yBDtQyX
S/HgQxDnvgPAEbddvLRblFDFgFLOg0TW+KqDRkAY9HPEaIBfTSNwxJuhEhs6JlAQ5hE+iu58T+MY
Uxn2v9yODPv2dsSFZQEwhaouQscil1bAV/+UUU/sJAjN+J4BALyqLMc4m/qIJ7yLUvCt4L8GxY8k
F3WSn8w81rI7EWqbGz+ZdAn7rl3bsmDzvH8X1/LkMGgguBXqlZeh9ArjgJpldsLfbvz0Huzc6Y5x
GexMGTtHoS5ahlQ9iIiWfRzYgCZ1zU3ykk0tSN44x8V3G0PTLd3UAvd5H0BsYJ/24TOe7vr28/X+
51RXb2KZ62bq21emQHp38+wUvrzvDHrXmXrtxX8Vt7zKMs3iG1j0anVts/Xxrzu6SYL6lNSkS4xS
bkecNmnHxUetGx/APgMEXtQUdLmyaYrZtqsIgnEtTsX/bo6/89HLAJuMQ4Ob7hCamV7F6nzLXcCt
eOH/CQgw0BHu9K1Na8jjGGV/tobJPgIdjhKjNouekZWEbCsATH+oSk5pa/h/8pL/gIzz9M1y+t+D
1J6pKodu25b2GUcKKaSReZqv7LyZQMdD/oDlLLxPevPMaXk5qt5CJp+9WVdG1AvgSvhMAyYZXo+n
iAjjNeADtr2TRNsBd/OTrYt0VXRQ8q8jbCoGPUE1QC71FykFEJBl9YHtarRLBCQk+tEuP/Tc2lsD
5y80fHQAtTJV2DLcxd9Mw5FUD1HzHcdMM+6XM81dh22Av/UL8jtDgKnHwU2xsnO57owifdea7t5u
dOsXcB+PnCX9mwGdsE2fGy0k7nPnlAkRbrJGT9/doV1CqxgVdNrQeXWq0rh3Gxv6YC1kiJWV2r6A
7tuE3IU1cm0Fjk61oTjqoQvYrJDIwIgb/5Tj89TGetroPahBbAzaOem+JPKXfHtvmdggZ9gjqZz9
nM6nuE4AGCz9+HMsjbjJ1auxWPCiHhALd1S5NMkYeNzU7JDtbz1uBpumjeIj+YrSBROXOkp7Ygcs
Yy2UiprcEjhAJXBQmRU/UstUJrWWDqnkEDqSQ6AmRRukYkBBUHaAoMEyUlZp6Y1uA76HO3VbO2v/
MNUmsOL952XqIhR5I1tDyqH2pKrFu/QPRQqgVQa4Xq4IXXRpFFOrJvoX2QMQtJ7ua9YmUWi6JRCE
ZnYIkAec/2L64yMHey0LN465dGumPpD5Q+PxZw99UoDH8VXcKpBqJ4u7vE0/LxXWeaW32NQ96go7
T06yUWtK32BfGnlzz//PHPNsVlNvY6aJ5OxkZYosFnSxmeu6D0jd9EeO7fJm5MCWATi2Iz4HRVT4
rTzoDtTBKEKDnq9X1nm2BlDJPEEB+tC7nTyQRRdX+RcT3GZ5rIIasHsQl0sjKEBX04bNKGRVeSS9
ZEVyvJttaoaVmZdbatIlA+xGqwqxhZa1LA7ko9moFfmlYrCo2U1ojSPrY7WnvMEZYdwAuvdIPcvr
0BhkzWrgjXsWr+qeFwdCfY9QNDlUdhviLggcOfn6bWP62tw2NRw2Ubij6i2AknkdHmC7srJ8rOig
Yu9auie77tfEBV4Jxwc7YkxHE9QQyeSKeCEaI9u0qndSJvXqcVrsiFA9Zn6GUgn6P4xdgmmsY+rH
Ikgdr4bqwF2ivmcGEoQoZg9QEQiIyquVU45MPWjRK7KxXkcANekS61m36QMTmAUVSb4+j4JkSzZN
ukTPQ/y+W//zcplr/Ga9rMp0IPmrWygjy11hqaXb1dLM1kJm4ZRUPwNNGrcH50OL34VdrRaw+w1G
fsG+/88QQFXYQU0S6vjVtj5KmfvdBUfdxbnT0hZyDI57Stz+MZND+0QuqZfFxpSNxLYTEdTxN4Ny
f3ykALo0apCtBi0TfQ3qja7ycH6ArZU6hSoNiGEWqfOTjqMyFLZBFYcpDD3ch6sDObmOm348dNhd
7jKHBZv/qiqEp42L++WxpxpDxM7JiZhDTR1lHre2EZd4oOWADyTOL6O0sSIoxrcigKqLDomiR4Ga
A9skkMGpgUQqyvW2xi6ehHnpcJQITD23XoNhrIEI6J2f0oLWPXJaAQg/juf2Oxe7+juwllEveoFG
pHHiro0GB1ZhYQaDt+AlZrvVAUFRA6OO/8va3v2vcyrDsQzL0SyN26Di6TeH17FftBV+ut05cKFB
FggIDnjVVIGCX6QrIQKYrMqKU2U7OVQIQYBD4YESdR3TzFiTky4Mv0wNp92Tv0Yd6WblF1xsbBOH
FnYOWVGP8umxhKS7zKdpRSaqUAPCqC4UvXTgQ2gvFLJ0UByNWKYKVSVBrTTz735TAIMBYtxzHzFU
e3ci1D20LPA5wRFd+ZoJOmz2DoGWcm8CRbBqVDZIflVwohb5QHtLdhYrnqmy0+L/u9irkNTXt13f
TV48jtEKO3DtVFqG860Rf1oKhpyiVPIxtwEgaEd7eKeoOuy1E3iB7jcz/9NQUdUIBG9gAh9AUdiK
KZVlzEVRmIvcSxQNork4pP9O/3JrMW634hzIFYsLbhu2IzjWd3+9tejQr5Wha8izMTXOalJC/3QJ
Y44KpxYkuxYftbJxWEERKr4PBx9VbyiO4yl3FYcdWPZg1yPOx5v4XjpRcOil0XhFmWbP+K0T6ofQ
PA4O9laRHls78oEqpJ3sLv4+A4EmHFox7ORPFNtyKIKl+PevKbbOq+o5P82RfRi4K1nXYp5HYol3
auL2w0mA516NUfbu2BCxp3k0qU+7Sm8ZRLfsel1gc39oUL0BPAuOYzSbJd9w7LsrKn383svw2l+C
rUl+t8yv/So+1pLpu5+OH8xsnlvTuIcSBu6RQe8/OLx4i3B6/W41drFTYqjblLfVuwiM8ydGMxYG
UKzBrwIaMmeCASprCgL/TBjBrz5zavXXL4sQgl/W1zgoml7NQnN+jYP4i38mKw/i+RWyBDjzIACm
Xk31vwanCP+nt0dv9ustUOTX25ucZjXkEvzU1Da10Kv00kb9aoddWNdnKAxvls8BdlXIJLTlc65Z
n76ld2lRHOsa8S+/Bfc286JyfI5p2xy3Shx/mDc/BdmDKxRkfXoubRBYedthmU8J8TlLDiXFnW60
E+qy/E6XC7cCaMccTmyqkRAFGW4FDT/rhbEgOeOX9WcQm+aLMTr+Y2sNa5un1ourLlCZQImgMXui
ANeu/og1qzrP1gANjE62xYFCgcQAxDrkwZZMrifjRjf6D8gmpR7EVcWjzKV4rJsm2w0hA8pf+ejS
hpW7TmpbbhYfk36yGkPb3pmm+RkHxsEvXbrmUQobeS8g7HepH5T3NCpr8uyxwDJIvQp5kBiozsCQ
3y0ziC4Njss7SkwzBGIqyI+TBmZ60TTmA5i/vUrdxEjO5dOPUQJO3PjpmxtH0b7uomJXlZr+nvra
igL0INPXgwkS1ICjlifh4GtDHTSl7awYC5EX83I/tQ//clcUt3dFneuWpumGMAwDVCXt5oCy6qJg
QE04dgpNFHdYOG0mQAcmUs97oqst/oXbduMzke9dO04ARh1ItV6YBdOVuvTCLQwL1EpBtmCce5cO
krDWM1RoobFLhwAmkHvUY+IwG6z05qElIkWhAYiZxIBuNqppAGy/dY1g9KibIeeR7Kgpke339SA4
4r11R83FeiArWPleQpJuVURmvi1kd1/g1v0rMOubhuoa4rL5NU3tTdcAz6S6/hKDFG3qCXOo9vXG
cqvyQurRDq0cqjV5ZoP89YZjmX75iwcA2thrNIWjKtx2lSsljkxJ79Elnyx+iiG81pK4HtJEEEpK
bP1nVTB7fxWnhtngXGw6HsrV5IAcweuab/oInEwxHhZZragsZeuRWhvJbC0XRTaf+nLbKfgSjs7D
Z7NHeU8s74C6VxYK6Ox9nPPglywtsONRKD5NUVm1B6Wo9qhJl1w5qeU4EzR4Ymltbju68fmfv+CW
uNlQ6NzGDc5Ezgn5WWHeJi6tZoK4qA1sUh4UOCGCvsZrXxjvZaxbzeoJRfHSlwgSbS8y56D2m7F5
1wqZvSRxCfB1XJmQX4KpMRTIASQ8A/7SAs9Lukqgt8WhQpxqLtBpSbWjnDJdishKTmEV39E6ntb7
5NfK4gBeVTI8amns78xIsrZUyl6bkP0aWtyWcPf7EZgx0CYgQ4BH/WVSLzbsP9ovzEryO2KGp1AE
RNEfI+z55rQwZMo4wOLIcFMi2RE5P/Vu+jbQmV8nJEcRxO6zN24HfpLorVwwAP/5v+C6Kpd/DSqx
dIEcoGNjYW5yy7Fu1uWtqXW9sIrxPKZA9+goxI2NaeQUd3QZk7RERSpc0haoIY+aI5ebIUc9JQph
mSzvLNR4+hx3Zc/RajRFLmbj++3W8FnoZUp/M0Jed1PYVXGJB15cqNXaKNVXhH66vumYoH23DUss
WakjUT9RakHAEEBZrH1xnvF7qlTNF45+dIzF8LzMThEu6tyecjFtr+ZQIy2sVu9ltlvCaRoaU/f5
KoN0OipkJ/wuzofhviqzCMe8Bb4aVgbMlvKlepPqHpYJFQDcgKRlHOe+RTaKX4MZeXVsGCi6lD9r
fWe9lyYQMihPMjwMPWgXDUoBbnjg3yHf24h1XRff474Hn9tC0m/3NyaONMc9qq3iVgzgyYqNqD4V
ZiXfDa6u4YZuaVDTVKxvq+0hWo8SizspdAj6ILkD0NlljoByCN/JctK8bPARSwO+Rk2OnHYt5Mju
p1l+QIg/bGKwoWAD9l4jz9cEJoL+NLathDcie+meoUqpkNaWYRkkPWhiThAwhRwqJGbcYu0QL24e
5djVXYlsxEeTde5KB8b3bOuAb+HIt1530TT8lPqasMpSBWgqABV7/QOPA+eOEJ8oM2lvwdRAHnpQ
yK4FCzoDRCfUPQWQHSkaBaSly1Vg+NW9FHGDTibmiY0U9HgUTVvl6oAxCMI3Fk4oCUCWMcGlLpJO
YucQkDH3epBe3EHYT2mdRyhRA1LDmCMXPoxptRmqftqMfew8UYg+vQlkzL3INPbCFOaz7xhs3RQg
UFRQ8nkOkV049WXzHQJaqCSad8g15JFcx5VlYSsDwl6UQnwPkgzTcbC6B3KFLuoKeWVmt0fD5Y/I
Nk44OLehGhdL92kZRa1ROjG0w5KXG79sUFME9L/XqykhNgCyR+t8oxctqYBWjRvOQab5O/nmSdT7
QqGi7qAlxocZBlCTahpAdAxe/egUe3AJA5I4PTiG/9Ot3GCXonCBZ6oj9Ebx2VBNAbw55gNwxKzV
jZ8iyJdEY77qXGg42kSNI2eo6HYdR4lMNZaCr3rnwVb7OY6CaRigUvYKAns5uMIRJBSa/KcITBST
yKT22obdsMY5Krv0gxx2QxejjnGBRSOkxapdjJTDwxAMzdpo/eBb5fQo/ZWX/Gdq6XuIAEWhJ6vY
S9Ke/enm4j3pI/d9zId6ZSVZdQ8iJGQboTJd+Hp9kKN4I8VouizUjdHNthrO5U7k7xofyr41RMdW
LG/rzcLcmLsNWR9s33yb45b51Cy57D5nMZNtWe0oiaQh6QsGqe3Ppm067v0EbC91GpSXqqzrCKvO
/fsgkYclEcW+Isj31zlqRYsp9fKXiUoi2Cwkd8D/4twLaGctEWDeZXY6+wgGbXcDqsWjwItndKMD
kUylW9kLfQPGTHpkTsZPbptCvHLu9pVwperOBmhnpVAI1+zszBtVDjvJ9OhOxNhwUfWRrEb9z7ix
TkRnLXxUMuxZFAMBAiosXagj1iFiHgbIiE19j1OnT1bsb2dBvwE9h0a+ElKd1VOXhVuv+W+iGcFf
XZR7f4v0Ylvn5s5bNJj17mrcrMU6YiBXA+doQHszD4XnIPfSReFTm0CVsQrzF6kudsXfwlgfzgKI
j5fWwCka03qwZkSbv9Q8zY4abyEJoWLbVIZPVRsB4olOGvDX4SwClSIKAM/X+3TjQ3RoL51hfIda
0jaVg/biS625x1OghSwX/FyFOSqsV2ZTm9vITbQXMKpXmUj7E7Q3ISCgsfEdi+5Uqcq5+zBN5hlj
NWNp+Z8zkp9emMJYBrRVCg1Y7Ee7lzgKFcW8fOPMDM4JlueeYQflmx749c6WnbUh065Et/JjJGXJ
dBL3DNUc/ZHmKLJgTe7RjKHYoObQv+aICqw3a2atq7Rg4PtgqU+LfllAsQMP/dm1+LHzFSvugypN
vnkjMGSAr5lm+jabEwrAV1YP/WVs9S+lOGS+2d3nta2h/HAw3DvJpB8DTeJAhllWehlbfJdB7hx2
eoPU3jot+hhk7S7YYF2BqiyhhCZfZwcXuujgOO/LhqVelYWFv3ayEZ+kvu+c/jPCbTIQrfPE+gH1
t+AwmzQWpdX4Gsl4PGRVdBdl4TxpzGR/6HCTp7DFT+bU/icxYgNJadSxrMHd2KHwEpYjAQqRH8Bl
felAvbv3WVLczx1u3JWrTneQJQKG+Kp0uYmssC9LKB4SuPimnPlcupy6aOBXNFl6U93Vju8c3Y2A
IuwVfZ1+np9ePLyay0C/WhcSyn15mbnp9Lu21qg6B23XyHwNmoKt69YC2B3Q9TH0osaQyFgPYu/w
SJ7HXKUgGLIDtIMQsexWFqjf24RSBjlv5phlpwHhwWmHHQ/KCSgMfaJg9jdC+IXT30EMqT4syvfU
aoERUHyNI+RyH8EiG18K8A+fYpmgeBesTprjS2/GZz9N+gu5rFYPVtpQB0jqotMHOnSDpZq1od4p
rpEYaPNfpZkUkLtJuo+mG7HWNrXgriik+60zi1Vrjt1HXDB31yJVs6Ww2AlOuCcHL4kl0zMyUckc
xtwmWg1tVwJQ5VvPSQ5Nyxxf4FKz7WOSxvIpqPhrN2qQaAI360nDjvBsa/YpxU3nKVcXVlXapujM
aLP4dL150gPTPFFE6oA9kqP+MbCfd72uma+DrbUvDv8go4Ok4HMIwgBZJv4nz8CUQjU9tF6jkPtP
AFKs50in6Z5wR8Iv27deALyqEmh7ROAglCwCGswpcoic62B6E2wr0ZAZCXALu7Q2my5jhiIZfiGc
V+wqXheJhyJI8DQisbHehmq3vyc5CFQkaLHo5ZXYIRM5eVChfECSK/8WFzzGeR4wqihEzJ7Mtk08
SvQmvvUggGj6FkDNbY4oxzR4rtrq/xyhXsU3URVPT7RyM4K65kH5WUPR7gZlhroWMkDh0G/NZAjA
VsRDfI0T23HThUP8YIQZqImhEz/Iw9C07EJeuhS5KzaajkX350QqfoxRETWqIM6urDku9s0dgxax
J/HrKTZjbH2kMg2PNO0cZ8XFsefW2xxRRqnwsp6hlATYuJ9vsa87yI2qCSAt8vkWZ5sdCxmxyzId
EoViUw8aTuFpALPaXaHelJ4OwTro7GrHiu67zfGoKlG6/FVZWlVdWUnImvsm0/VXwxzmvsbvxGth
NH837qsPqk2FF8XsIE0b37m2/xm7HfYAykLB+mDv+OB+kzmYxbfMwdlsPW5yH9jYUalGdU0BfXW/
LnedoiOP5ojfkcteXEoe1OH0M2my+tSqzjhIPyece3tjE7kGJiq1fpVDFHJnlbiPJNY4q4wueqNO
E2PhXEYnUiQlfyWg5aAVWrghEVLyTV063DGrf6Cwxf81PPUZSIhZ2W+doU9QiX5iH/2kf7YW302r
nMLg+wQFuXmEUzcXO2vu2qk0UAt41L+Bq4PaFGx4AqcVQMnhza5T/Zt69D+UofYsVQwEhsRdCs0P
z7Li/JyGvNkA210/FfpwgoS28YZydPZhDAPsSJW2MZucdM194CLIhHWy4kE+ZXUHGi70uQ0tKv0V
caIG/OX+a9C1yOWFjr+a2VO1yJP9aENUE6hQsEO09mypN9ZrLrAPVvhkGSV7jeWOvHFYm1AyYRey
Gmh8n0IBbj+ZqdZp+xI35DWZbZDxDT78Yh6amyWOFKNSO9pm7eyZhU0mtHR04YHAgAVFA5GHAULe
Ltjd0wCBHhRHJLMWg3sf6u6fUeIOe9zzwL1CUZNj50JWq6+b/iLAt77EoG/uSg0lq6XyLR0j/oUo
Og4108VHrbTqmzWHCOj6psPR+no1Om26pY6lVxidUmjGYQK9JHXQq+Go/KebyOpA/siyp7PjTtPG
HD98ICPw3bbzE7UaVHhrPWoGEj2hi5NMz/CzZMUnd4TSNZzUTZeYuqnZZSawsHnH1kIrgN+CSHbj
VOaerKAfE2g6qXs32WKw3btgCrxIdVBvCvW0f0FO6LZ7e8ImXOx2Hc00XdMFb+rmhM123NDoyzE6
a3UxeDNsoUddSyzw8u0CUmgLSO5XWn9PGIURdEtVqev7EpD9j0HI3VvbFtkoFBAIsrWfgry76Gzj
rARHzeEfi4daS6gPZXvHozA3/MNuylVsQoNq1MNL0NrBS+lAinYaoAiA6tbhCw6HNcjmj8jWqd7J
cP1nZFlVFzkg/oqjDdYYRwrXnCbFPS3Gn6vCUWnDva9a60wWjUIt4HPnTinSpoJ7fRAHKGSAr7zZ
5/6xhhL9a4MapmtskKN9q0yUIgXj2oCwHgVz1LXfi3w0V2QOGtJ6kTWAi6iCy0avLlMeP8yxDRK2
KFLp4QYS9CuZ4imGpMUTvczEs1eT+f09hXYcv1k89pM7mscKLa+BYgvy5BNK0CvNFDxSg/X4V5N6
AdzQ515W29fBoKRfm383tiqgXpB0KFPua1jao/zPc9BX5p0b2fUjDsSaR+Uys9C8S7CreCR/qemz
y22bdV4m4DLpNtTeINvhXvoARdMdtTpPpHuZ1CWMCpThGJz/UMDix16tg0y5n22pY57ka/wSHDZQ
1xgmTa4Jk2U6yGsnffyd5DvJBWbZkTV1cSFkVtKMQCqmZrtd4pGf/E5WVcf8UbQgFapzOIt468Ts
IY663wGgmUIuFgxhdfpGQXnL3W2Hvc9KFmF2MWWpvjjF+L2B1iE+PjleoKiYXdo04l6ukugtDkXn
DhoRQdz+agRqt4/AhmQWzuBCbUe6uzjewGLLfQGmXH9t8yvjdw+FVWxPYb/HDE30hKSei/o6wF6O
Zi/eeDwWxyrBARAV4sGGoNjrojGTczxp7/T4p5UB2MBbZmn+hawcdKMNXcikDhVBSwBaJAAKzHHK
o4VHMqkFgj0gPLRo+JqOXgEygp/TUXCEL/rF8XHfMPFLtsIOv8qQOwfZWukKTw7nxY6r6ZyJ4QdZ
osugIWloE1R7bf8QsTF66VinYYGlMubKNJKsvIRYXOSlBDAnmaJzKlAGQIAC8cICvVyPWdbvuopF
L1ONuhExyLUeDRVJlp/GcVhDiq64C0Lk6KuyRwUUFpdkjr6OUxaW59nun/MfnNJMf8l/2JbNXaSh
ICmjA+B2k2YVZVxynF7gIR2w8ih0bF2ckv1yfbZlfQcBFmimDhJAH8VjBqHcgNrAJMDYwob4D9we
fhjMDb4bBr5foJOY3xotxklDzsznsWPTOgew4bGsumBbOo28jwd/gny/FePhXclDUE3BkbtGd4fK
EPG+GzQDu89cbkfGigcgzoKNqMN2BQwgUnlYbq7seujeHOAFkYjWy59mGpyhizoGXiGftLaMoDPY
B5vKzVBdwQJYWqglF/cV+c9uXpFjKtaJPxaPY9vl26gqpzMrGN+HA2/AEOqhrzINfGcEMYMkEBIR
eoJVd9qK4GCZpn4Hjrfrcb/WvxmDHe1t0TKsrWAOGpCUiRxM1LiFiZL3oMvi0OyOTNcV34yy0i9k
xY70oDZqvFh1lzzXYbwldyDq8n4C93R+gb7gR9QYNaqfpmlA/sRrdWgaguWFPJNMINOgUCjSjU2v
sKbqjlAfzZfZhzh2xSHjs+9nj3LIhrd06IEblxNw43bknHSUJtoAApW8Izlwz7m0fuGA6xF5xv7N
x65g00H69QQNC/tkRSlfC4W36ut+p2dV/jAmWvYggD8HnnlESWwL5wBgAWcPzIXOqkCdlB2ZFPwV
F4tK7jTmRyj8FQ8bloMfoJuo3EOmASkNkAoAPF16CYfqaDX0e1iUnOi5ExpsJYIyfCZLYpm6WNYU
rEtU0blzEs0AHCqZpXkTA087bIAdSG/3+WlohLUehiz/ofH/c0RcOh2IsaX7d3PE2mT8S2pS8Fsw
jOWCAgiWlrA4UM+OrVKXV5BTzQdJmlWYuBY9VCUXYQUSX4gSnmxiJ5azFkOjQ5BhVlmg7lmCgQZx
LrQcmhfQXiCbRmKHL6HQ9CXWABJ5tGoByFz7ItDuHHXBhnK6IxOgC6BEqUlO6k5A4VtbuQXNLxVo
CRcx1FwG3syzDHYNVkHTJA1AVcdxzgSSuEfgNhkJgDqjpNuTCW3B/GFIRnFUcRXFWemYP1BcjxPk
/eykGGjtvMyguAh4zJXTqy2CP/6HkGGDaOqVzoP2DPVYpLqTfvaPEbIN5J+42T+qeEKY8ZZf+1U8
IGvfQyzE91aZ8zOrB36mlpIBOody4w5jduVGhdoJh6mR2x3CrL6n0ID5KHgo7AfgOR4HKxpsgHNa
55IhW7q2oYCwJpMupWyyfcDGO9R3z1+QyprWOJxKcTLew9SR74td3/XCSmQvAps9yEWYK0vF0gCA
al5xBGqdl+FJ5aQ7ih/TkB2gWfo5nIc4/HDAUzjIukPBDImqGRB7W2epbO40QHBHJMexiopqs4WI
i/FGYd3gstFjCfdHT2AXioUwlPdpMF2ugrBMnScjH821xNGsTqW/kZ9rdnNggXHSuoKXULZmzd1y
EXHZXpkmmdpQ4dBQXy9h1KLYOUJNcjOUQm5fg2LCJnA2Zp6EXpfrWuktA1uyGxbDSxNT1xiFWNSg
lAJ2r/IpSRwBDLXWeZWjyadGXVC+qFhp9pTsyaSOQqJ6Rhs+0SBVzWFfCtP3Jj3oZh8qlBggGk7J
geKZCaV7s5n7nApQzNgW9wKrUdSfaZofiS6OvmnUgedo2CvmrvwVaIA8SZTP+Bbo5gA6ddRdosot
9hMWwTu87X1gYUsCarTCYhbsuwYy+KSeBkXp/8fVfeclq7Npm2MNi20PQnvhsJVVWf53qMZs6MHh
oBxJi4Rp3ZfiFQoX471WO++d0emvVgLlaqwj3pe+wTXfK83RX5leQmLhd+TfjFOReDyDENKEu8A2
kMyxo/EcQyIV7CHI7JFv6TBVL5kOJJ5R4NCHWBboH9irqcEyYM6mqut6w3jmbAFCsY9VXvXgOYG3
pkHZ5VvT8h9tU/p/yqj0wsQw/nChMAhkdhE9+8K65F3/GjpQC/VGJrFiUJeQi+YYDUhke7dN6gfD
pTkm1D8PqoJ2HrkMv4qhZgQJkH9e6Zm3TxNbMwxLBwbdtbgNmukNgaEbLRPiSk5zalEeTuhOeMy5
jLxZY4TsYhp+21WGZXWp+kfkiR5JWESk0bAHF82rdRHMdDyHjfZ9V9uoRJmCrGeg7jVk+91qxaLe
xdqRgXe2ag1zu+yMIHQTeknCGB7RIK1kfhxB5y3p560UoAPFA7RC/x9l57XdOK6F6SfiWszhVlmW
ZVuSQ7luuCp0M+fMp58PkE+pyn2mz8wNl7ABULYkksDef2CjZB+NuKZ6IpzEPikhYnYwbabMKK8I
fvemkXhD9PvY+OFU1+yb2FQP//5Z/iOl4ZCdB3hgaLaj4nKifXoy66jkaAjxZfcfum5agv7T9Rnm
Blx6uZf5G9QWPHcxzajOuP308ZSSjy7qK3f24CCv8ShFl3w39O8THmgLKf0Q6EmymcqGrJgQbGo8
A90YtoAPk9fPr/+clCHOsxzCsdgNAoPl67A9ByUo9qVQEJIxq1Hqa8xqkBGSHYHxx7hOzL3F2lKv
kQIL8U6Diei2G8chH+kF2Rk5heAhr0Z3EfD5vGd5Am3bcF0qrW11Hqr5Vca7LLVWZCfzO6vJijev
K5dD59vvWiP+MXKaW9lU1ZldrBW9eaFa3UXQsFdyung7NdPSc5+E4fXt5Pg6xSVKvl3mA3j79y+W
B8mnZJWj2shaeq5mGSDG/6ExlPSVbTowOe+9eljMnrn80NyJ9ehxpCkVeuTl4P1fQvzwlldhHjlC
nENeQ3ImV078KEbI1lABxOR7PrCcLu7QIk82OoivL8i572z2QT8MFW8F2w2qUzzWjCgaoemVf7FD
9TSHVXMaygjLBT3cyR8OVEeVq3bmHeMSqXdsJDDQNJO9bKKi9tskLYh3haEoC+ip7Sb2BQTyz0Oj
Af5fyCDm0dnOaofjfxt3i1VqfkQPwbS/UoQaFpHwuolt09hV+fxFtm6MV83BDScUnay5vuAJUTzI
0G2YnDnTeY37xmkEJLJwuwdpt+HOnZCeUOoHqmvGvVoa46qCgv59Tq4DGvCFy9Cu6ofQAan+bwNs
vyr3s+etIrDIarb791/VPzCGjqEhJ2RJYr9pGtan20VO/qadXC08YLxDPW0xRP1d1iXaa2s6CzdW
u2cnKeaLH+ursDTU12HCjFWv8u9+XKmvbT16gBVydFDEHC+DduU6SY3ZLGOnKvNXvEO8u57Rgkqo
WvOI5Q5zxcZT9X318dfbqb6zMkbMTm+o0KgY55WHjvL6Fks93X5EnU1GbkDRVNV/Hyo75NBmWMpK
bz8g0miZ8L64fEqsUXITd8e+VBuIbuAS7Mp8b3vuYfHA/0JhTkahdZsPQU8uesCL4w31FG03a+g6
y970z1OUjnY9RaeN8hSaOHFkqh+nkHPUxlGvpwgEOuL2VyRu/fes+sH+hoeCn/KkuzagIAmUukGo
Qk9PeTiZGJkLzNWtQw+T/5GIccVv4Pc8jMNz2QUMbHiarauoc/y52bOr0LTncm7uyDcBvBYp1E5s
+NH3YXMv8q3Nn03wqB+9Vq4avw1uavO7pyIGFJdmvm5VNd0EvmddPMVH4t9M3uBMWhdk8qwLUgZH
x2qRghQhbDY/xsvOBMWMY9xGb7L1a3zOMuPhesKqHrAImtDrLuxOw5/Aj3YSOa6nCmCt0fjaIp7w
WIuDjBt13si4bA1WWj54fbQ0WjffOIOeXKqZ7UwS65ATQGygA+L/nU0Q9VVsV/xemM9kiXPRlcRd
J3ZPaqJz1DsKtN02wwlB3A5RUbCn+N3IpnOOoeDfTfo1LOLsr5Gb8MIymvg1hbC2Sj3kvbB2C/ah
7ShPWF18aUvFgdbrxxs1Up1t0Y/OlxQKiJKPyXMQ28r/+MqNzwhwV4PyZTqmpdu6908JlmQcTG3O
qVC5vUsaaFKOnYYwUBq26nrKXQXfTmK3g98JjTcz+nkLyVcKKf+VjlbRaiim1wFfo796z8d3l8L/
wiubVRvb/s+p1r76QRu+6yMrFPDL5mWOMBlruiZ5rBXX2vbdmB7CtowPU2hkJP+BTBb/415IWvHT
Dx1+m6E6/AAN+G4snj790BPL6EmJFvXBhKZzjzqSs+tAte7boAgeRtcSq3OtfVY8MrmIYsTfVUzr
qqrsyIuV8YqamfIjz8Dp6w14Qt1Q1JXaNdVjbpf1bppcF0MepzpCYjFBN3TzZeSOuYgynVTlTL5K
nins2Dzgzv3XXGQh0hiW+zoFVrky+IifVH1wtnof93ck43TIJlG2sZvOOvsJxmA+gNivrqM9WpmF
dJuuPPWuH/7tpdn3MFStN2zG/KU8RYQuf/3Ildhj7zBO2wJ64fJmOabo1b/EGuFKJgfLcWWUAbi1
sDuDV+suqzoEUTEO9RmMojXX+sk3k/pscyvfJyo+qbIvHCf3IR3JgvFVlq8hlQ4g0lP/jc/gserB
fS0078XXIoffyUQZvXH7n6gNf/Mrfidsp6OlS53oAa38eBlm0dfb4rFoegAIevJVLiXl2vHPUJ6A
PSuQ898GYb0sKpXf4p+vYiOBTzQWFXpbGq9+612zbwMLo9dDc5bbSNFC8Pu3luyTm8q8mNemGCk3
lb/mNWKLKfrkPNlX0vp/m/frLL/mybOgHuTtvc4Y13U0TQdHU8ZDmavpYu5K/RoLYJ9hr/qfgxx3
a8pXMtanCHqT190NGOxUUA44X5GOKdz4Xl9fx03VT1d1pr3qjPnZgemxjcKwIYtAs5+9/JygMrgM
3bndyVgrYlwCC0/PyicZIj9UHiKz+SFbXRDDBFA1dYvCHemQADsNkbmSB10mq+TLhhLjtiNPzAZL
5LnSWT2qslu2Oy0Erj41EV4KIsF1O4d8FSTQUVBEibYmPI89qXXSiWCBjza6Ygc0zq07qw6vBJyi
T4Jp33aluiknCMOJZ+DS5LTlfjIKlH0CNz12eXkJTfwfUsMNLrcRMpaJEQCKL3K8PHDf+a/niJ3i
gazXS2dF0XfDaFZOPJpfsP+2NoNrWruy1pKX0s9PckCIQ9pi1Eja57GDlqDSRisMdsPvldauUIYz
v2SRbrOnQa6BxQcUpKDzN6TcClaRNDUziC4Z2Au3zoCgixB3xY8RslPG/hwhzzGZVrECfF4/1Kp9
ATMKnV2LSCHGbf0Ug6dZmqPhfsedixQFwr9uA8EPaawS87XxY2w5hdb92Ga7KK3H5eSwJjfTdqcU
gfJXaZogRf3qvfXacDXm1vTYwE3ZUwWsdrpX4pQnJg1iUoueHD6Q7dkG8MwXkyTPhZLt1dy2vvR2
6m8Taww3NUlGxBPnr9OsOGib2+XJVcw3GUaNTgHTiPUDxlKPXjosU6NyTnqs2Ke2sJy7srB+1igP
xrDFa/D6aIn6buzuQ0Tf3hOcUnTkdjJz3msa6OQUc4p3tdZ/FmlpPCll35Av6Ml4iWHIr1srA+nH
PWJ+EZPzOenf/n01r5mfMykuKhAW16bnWDpaEJ9VunzLx6dQ1+JD6/UGXGptEE4UYbrG3AwFAspW
azcc3R924ieL2mz0V7WFYRtoyfhkeCFCdobZHPy550ASYyuMuJ9aM8U2YKbMpmfNi9lRIEQ5Pl9C
MmlenH7uD9Sf1UUimpUDFLe2hnjh5UH70qrd+MC6+01OdfM2fyrc4ChnKqalnPzWQ7SQiZ0aupd8
+NlSzVk1YeisytEoYJpw6OagPPTRQOLr1tazCF7Tra1Y7b1qJ0MNgzzstWUvaOZdNGZPra1nW5gA
ykLGbgc9qe+MNi6pJTFWHn4bi+n6Q5Uq77hneYu4jqD4ZK0ebsIk9hdULdWJZeWkrK4WcgiDG4eK
+610hZOykDeLAdmUh5nKykGBzXkLyQmfxsphFu6qK2tMVWXh15r7NGnGsSm04t5l7aBgFodDEnQE
F7EC0baBGKy5b0wfcxy/U3aVkuBf0/F3LoKi1I7k5DfyZNc5bA6XgWNMD54aeE+yA5XnaKFGuQEo
62y28AlUiU4YyOC29nC+utXJWA6bZmVliGT9FuyGAQ6erZA5EHgGgXMAun+dewvJeOULW+/Y0f+H
Sq7ckfy+Y3FZx7GARRVYp4T8D0WUAUZcYLRTfHCyDNJhRTKZFHLGPjWs0ELNo3MnmJmFIuyec7Sa
Qm9eXVmG2Kkz49+vS/PzDgoxQw39V9Wjoq3iAftpYRlHllWSIEMqxFHT+wmIAz9VDvLVrZkVyPw0
U0mKTfRyp+k2nlvWlNcn/BRgbT7UWGTL1u3g2t0pi0LsqsUoeYhRiVzWMeXbKDPINA+KXe5yOEeL
qMc5Jak8CripEH6q21HfeQnaiCXaiBvJtZI+qPLVjWBlmup/hggNf9n720HEhtA4//vnJj6cT0ty
z0GSxCajqbkWy9HPn1zT+CM8o7a6y23Wvxb3Umvt2+pwbARMlN1JsJDNNgMZatTIEBs2afNWQENz
rJUXie8OqxpK6wK1ovBYxC2FeiM7uHkdHmWIAhwIbtm2M+WsJqN7Ckvf2056n69rq1NedXWCQo2V
/F42FUdNFok5IbwqelN8TkrPrZ+rppzP6Gnv7NBVyIaqcFsK7oyy6UY/VKz8dmZYp8u4gSBhIxX9
WADLmJwGukRt9c9cZMso7JSTHBD0ZYO5S9UfZCfKm6jhpu24kb2zlmgwtDKI3LmygKBYvMHL8zc1
xf2NJE04vp0vu5ibuexl73AXlWl9DpLcvJi5s5ZcCm5nmEWKhAhuwMYhhCC5hCCumD8ofP6MhxKn
Cw9TtEkyYOu3OK3ts+QXGbD2172PyG/VGSu7TUOBI34NbEMHC5WHT2ExsJiajOC9yOGSTIDg9gAT
w3cFvq3eZ/Fb00faoax1bSmnkzkIl0VWRyzIuvQFDOoGv0OxMVSCXT/4XK4DgBRzwAlhVjJ/10VD
ioI4WtRXPSCtSd7dqczurlh/NPaiRWy78aJWvHILOWUCVGCeVCxbz+oU6E9KO36VYSzL+o0ZpfDC
hLRnn9knIwoiFq2MCrvx6yAmO5nZb+S5unDa+iSd2WMJ9lWTmktFmI2Hwo9cb1emyY9JNlDJTlfm
0Ndb2VSaKT8Cc31JVBuPorFTvg2D0d77wuq809S1ZaOqPU8xu2PBo67KqHiwY+2MshhXv+8qq55y
7SkRFGzVK+T+Z957Qw5dqCn77TTgeBK504NiKTl67dFoIps5vPqzNT7Jg4It5FOR2Dt8ldz767As
MgDIt+G0Tkf8jwojsqKAxX/16rDf3eQ+RlHY69rvQx39VXhxcsJYBVcRuC8Lc2ycd1NFyi0wEUlt
jbS9uFHzhJOg8x75Gmootd/tszHqkWN+kaeJ4sLbKoY9bmQzMPj0Pc19aQGTHRLHxA9jgrkWcqNc
kDzwNDLBlbcZvPzHtRm0ZYjnJFoNxaINWm2vdSGMvDSceEQjf2h0vbeLfH9e4qmqPbtNqB71wnuX
LXP02ktYvigxI2WEy+4eRwz9UU62zNRapHk1312HZ1aNpV6/NCmyrlUs48+loEpokFBqVOuPMqTa
wXifq8Uz6TAVQepEC9ZygmdX2E065mswWf2CrAHvEuTRY6nP1KxSJJJlh1MExuME3fdRbYzfO3Qx
Q1Ewo/o049ZRi1MlQlW5icu17tVht8cIahsmjrsJyrh4KAr1H6/iX72jnfZ82IWdHCdg10uW8OT4
/eYV5gEOW5WO/khSBwdy9pTASGvyBScaO6Uy/Okof0Hm9v8KqQv0ffIxxyjQvKUyF7CIq038UBvm
WK6KZZh5m5O0yY9+avy7wSc93LqUcxCydfaKW9twwDBYbYRpSuuGaBTb49tthFkG9kmN/M8jamvu
1+Dj/65HfIlCfcDEwzKddtM1JEUcbbqA2NMeE0gvx86ucYbpLPW9CRruPF05HCd2RRfDn5+UPkdv
3c+ntY2XzC4caHornHXGd10x4r2LCAzq90xm83VCJz24DMr4NIDE2KSN0cE38uxLoPGVV45l/LTT
o/yY0gagGmsF6yXzQjzChpE9XKi2B4pRq2mcdjW/HvZ3ZEF7cWiwOMO41XqSIa+rihUw3GYrM52A
0KbD5CA/bQ3aD8dz4rUJenBx5R8Xxm60hbnZCDdZ1Uh3OOQmd1eqso+0NRIDO8tDfgugPlIsv6xA
ru0uGAVaVziH4GYJo8kY0k3bzg1/zxDPr3AtgT8ImJTinzVMVp+lHF9uXPRu+mhE9cUfauGMpurV
97IZjArHIiedX6OuKF/zDP6O1RnhEWad8VYXaDYF5mufW+OD3aOtJ8MO4uaoziTZZjCGkb86xFvE
4BZnl9P0kOWavoLmFq9k0xQx+UoeWnN6GhLP26tpJLxwRG/oZv5dHUR311gNpW1vwRHeab6lsfpl
Lx2F+nNLreC5U4aMCoHXbdQ2hnRlo8glBjRYga8c2NH3BWyZpx5O7zjGPI2VqrsM2dCt4amxUe78
cafpTiTk1IZ7yCcqXnVtcaoaBTsDfJFe0evMeM5j1D4Lgl7c5JjLAf9yzSz+O0iVVwWV3HczjdNl
lhasvqbRBzTFoiFKyoH1oKLsgKn0z2oD73VQEmslexFoy3Gcj5KF7E2UyjsHPYktMbUXh9AxnvqA
CgeiLAP+smRxO25bxyS1DmlfJ+dJ2AObCsTWqkFNQDavHS4u53KCjMmDPiNQQw3oQbbGFBdCVxui
BXVL5CsBMJDMD6rnVDMR/oBg6pezvnPyAidaQTA1tfavwnrTQsu/uLntrTMkOe5JRPl3bBzwya41
6wTesl6aRdF8jfPuHv8X828NnkxXZ+GPAZD+QjED806L7B+W0loX53vBEvciX3vBkC6B/Gd7R3T1
0Tjso7ZAyE40y0HtlmqnjIi54+E1OHq/LEv2obdFsFzwmnWHM5uLdGSQw28OSmjieC9/vIqIDUBO
ARjEwGrlq9u4P3sjszYXZtg3W6dqzF2bKo83bx/5Svr4SFsf5MOMfe1YuyDDNi2qazCcYw1nLDGy
P9q93zjrxuC9PexWZ+/oQjU9egO7bujawdFO5qJZRYi+72vbOeIl8kPz4/pttOZno1WLS8HnfUhY
uK2uWvz8StSB2/3catRhMy1cYQkb7wdgCEtALYHHz6AIv5odhNmXsdK/zY7ftheUaXF18roM7Xiq
90Ywtbu5dI0FGuKg5zsDrBZONAZyb3RfU7W3mDQPknPkGHkKN8IELRBG5FVsA8UXqHKvogptWBAJ
DNcKdzYudKvaz8xD1q4y4XVUijtaJ25gn5qy4xYrR2CsudbvG7zcEeAdlBcPMLi0HbAa1EX7yAju
BjBlt7g/oUl6i7thvpMf2W28ZyGF0nBrFgqHUrkw8BHOcKthL0NSx/BXfKQAu5chHcmmjSpySkj1
xCQf2gADHj05aZb+rY+n6h3TvnRdp0G9T2TWqdkMKfYVrImzO1dR59UoRrFJjhcjrJ+6RujaqrWS
dLeWPHVp/I1MGMqJNZsLVQJbx9ZYaFnYHyReXvbKJl8Keqti8K03FYMnMdcQGHzZHPy6Xfp8H0u5
MI2bBvXHJKQaJtapM/WWg1yYymahgjy391dFIZQa00WRZ94hDUjG1QUCKFGFEARSktZhFgfZlIcy
r8pFO3nzOgVuUC9uPXKgnJIGPHLjrDBZGRqlWrPnwnD2zQL5c1Q8ZeGABl3ZGUtGiU2A4Xk0oziG
BhsYZ9umGC4wCn3UxHcCBLSSo1BPqVZlXD3htpONp+tSKVFdYc8158eSNPka7qL+DICrXahK7/3o
wnRp8zT72wCfpZbm+N522GaOjRWfKLuPW2grHUbRxTe8ki0S5YiMAyDDIm66t9Up+l5F07CiWiFE
gqMSz5//DGjK+yge4u+z2fwxQE/O42xzV/G8HJGLIn8Ok/5R/ipVA+Hu/xLXeuRJ+N0Uh0bnixLj
5a9eU5puFbo8aQrfnRsdSpkb3Q/KcCD7jN6zKPjISpAIGWkBPV96QP1qzgKelViN93CVfuqyLj+O
fsYWhlrqd3R2F6pA80FMbkEFdsWlU5RhC5O823tlkO+mILNhz1u1jeVeq5nWXenmvz/Z9XTY5I2q
H24Pe/nsT9gAoQdbvMq4ERj/eexDpdWXPMrTtTxT7qQVN2BzWsj7jzv3LO9wLF3fKkefYvJGZP8a
J5ty8OcYS0x0ZeA7F4Cf9nOlfGMh2jxeNSkyEZsM97/GBqG3chO1iKtC3frGpc/55fSuF39vWaiC
dbN/WtOIRM44e5fAbpOtmQgipa2bj4hyz0vLLfdWbxlPGTieVT5V7RMcaJ6idoLECuKSd0B4FLak
U/KopDATCrghz4gAOUj9Tu3XttBPdSSW0Jr1sSbJm+DQmX38vZv4z8JwcF7GOX0dfRM/jDHtthIi
H7bIvjc4+2zlylA2Za9cG96aEkDfxN7H4P+vubczyze6zQ3//DPk+/IRug/XhWdD0hDwX4Naj4BN
AK3AzdLUx/wIdewTkuIKuRjJ7CxBYY8ricrwwL4cJrPdNY1iPc8aKbOqK0+zNVnPjY1aTO56430n
OuMZyZ++ndWdbCKey016LMe1HOz1gbk3/RLLHTFXGzLvmLbcwUWrjXP3nPrjQs6UbyUsmgf4uR/e
w7bz7IntfGCxk5ev3NT+VvZmeuf0Jbt+S62VdVIp3tKXWQDbSKYj5nqbpletO3BL1jKzGrh/YuWV
OYYNaTcvjordRK8Df1Xvog5CSs7ep4m9un56POxPzTTYcIACboaG49h3oc87JPocX/KiDZaD60Tr
onTLnkQmI1PvaNrIKpTBuEVfPnnCbaBZYR2av1KlK4TSRfUDedXNAAgFIkkXrRxAqD8Lb8TmKNST
t7hSgpWFX+3T6PThVhQtDoNmRAd5TrfH17tRPOc+9xM41jZZp9Ht9L1Wkcmh0j5fICNUSHRwwWjY
ZIZ6MZwyb/aXVqsdHKQ6HswKJzddL0tsX8h9SRc3edBMDFYFG0wJy+rFS+x93Qf5SbLQBxVfIBhW
J8k0HzTz2odibbWJWjgdSMMF69S2ssMcmPrJto18IYt0tef+hL/kn40mKO8cZ6Ca7LblN0VDQJ3y
n9pA0EFV52QUrXa9pFCUYB0qmvKHL5vTpNIUj99bU15SmA65KzVsq00RY5otgJbSGbGK7JNvoFN3
80nk2QQDZwrvr+6MYqgIaTCLIP16HxNFSE4kZVg+1lr00ikQ/Gy7HsKl3hTxlj3ZH+2Iu8RC6ame
KfE2bybyb/n08eJX5PcXSqF6MUtmZADM+UgKFusHHSSYogYP8s+Vf40MkQd+COQa0tcYIZq3/xH7
HBJebuBR90OFbK4Q5CST6awwsLTXbYAS9Dxo2M7p6bwiJWMN18mmgJ42cb2eg364vqM8qQjVcNKv
o36F5MTbBxRG1VqGQvE1VYoK2rUal2y3jDceEVgekh3cySYiVS9k8ewnH6dHCLzpRobRd48OqxTK
zGNra+KvTc4zwLjzxL11BxjIFRacyVkeUpQUlx3snM0tBuT+KQpzB9gvs/IwLh61kTQIlwHg51BX
liOFhG1WjeHFwx73EcFCkSaDYiFzPl2RnmBY84Ofy2aXCf6qJLF2zvgRu9FcjbgmOTVKb6aGpY6h
4LYxk6ClxFG/t/GTTEPVY2Zdw9mY1u/wvWVYjiaZ58oUgAqdOdK0n43gOXclFsZq3RyUQMm+QZ/x
SJVNIxJrDd8du/Bj6XnhnVdE2c6M7PmxctR+ZSLH+NoICFWvWPaDriZ/w8cyHyZE+UiI+c5WNvvM
Ryk8UBR1rw/uxZyo7skOeZh9M12lifrsFt588upkiWR0wkYTgVbYqJV3d91BaoO37S3LvW4ZcXoK
VtdMCPuZjQTOaonj7WwseReyKQ92On/EbpD1MK8/YhKyS84bUemkC3e1alrgEyn6V54Vn+XBV+MV
4oDq47WlIJrVhOZJtrC+S87tQIp2HDDKusWMHP2YissgpSq6ieIWa15xgL7+8aqHdB9E1jEyQe4g
kkGnDmlu63o4T9zGpl5Ed19SCMjFqSwzHpfpkIqVrJAzy/N0vI+hCJVCDW1qjAFz+qb8FptVsJca
Zk1RMi4Lc3XtRCDzZDBJJnvTW5W285wo3pklixZtVuuL2xf1ZcS33SjR1EnZLl2MiC2YT7JuLTsr
x0fZRFXWslNOAoAcLa3GiPZyBKKNBuKjYvXy65SZ67/qI3h2W7yBIt6Ur+e+qHI4wXqkLhzEAlZV
2NbOsiJFfnCaoGvvDSVMD26O/yvVVKLyIINyklGUkO8cP0+SHUgSdZ8i0JzBgkyjTR1l7ToyMVKd
TWqPieX/VWbWm2WqIEmt0V4pZRw8tIGKElnvkOFylf7sZiFAw5Z8hj2Uy05QPszJedPbvHirKuiB
clJu7mySo5MBK6vBiugpHqlFyIPacd0VKoqdRGSfya5ynaUo4LgkDX4bqo1YFRe19nA7RZgG3jp0
BihqYqwfWICktQyTDsDMl6JHEFMgQMd0/K31q0/CQSfd/MkyiFV9x+XTJL3+DJd5Rtd3io8j/mJ3
s1IglWYqw8kqom6pZXX+NdP0+0INtL9VUAoQM63vKmywBbxjgHJRmm7mKi7Qf++7Q9ANxibuAFKO
tRsuPVMfvjVWufMde37BAuLN6d1uWdSsvcg9WxeziOM7jPKQ3hNNeWiTk+sp+lk2buODUjEvuhgf
aWQnZO9seJdGV7MjaOr13CT+oymU9awCwISWhpiviqYUz6uo3wwYYj/KkJ8CMmviLKSWITxH/0tv
JXqvhlLi7M3cU8kvmm8padtNnQAKzerpi5fN+k/MLe5KstnvBcCWhQuEZmFQ9tzVTo/2YF6/JJlv
PAVKlTzXAf6gItxgf35Q/H5Y2nVkvLmh7a/I9Vk8DuA6U2uqWKoAQX6TFlGZVg/caXN3J52krPRL
UQ7OW63k2h0XEyhOYTBVDZjLZ63bPHK3NE9goN9sq/yCB/ubZybzl8KGkIDA/7nzgVVAy/5Z4ZPz
xRudDJ9YWNZ9ETaLNDPazdw/ZHpon+XdlWIvGitmre9kM3OCEIXw2VwMRmhdisK2LozPhw017eqY
6Kxh75o+zVZJ08QLPQWDK/9JtYStoAAE28qPoCQhuqi6XH2wrEF9jeYHGaaK6aM/xCQoPBuHB+gw
bbz5nh31U6X3cD4RpsufTLOaFg7boF0K8wbSjAvxXYwRnIglDgbWVbE4UmIbMpY6bG+QdD4M99CF
H4D2QB/L/bUwU9s1vwhwFihqRd/nWIHMFCjFufQo1WUmZSyZYQ4Wip8H31OFqxfLT/2OVGZ9lhMD
nXqjk+fRvqnd+nwmo081StSlANIYO+j5oGxlFcqsBm/Rsq7a2dZsnaxwY0mejVmSTPP74zUfV9Is
zGk4yt3sbHfmqpznCdZnVmDIxUG+YrOcLCMjMta3WAVE+rdeyylI/IgZtw45WM51RK/skAcKDB/j
br23M6t2uDd6kihRMXxx9Y4ryI9xnQpMYFRxHUeXxq+G+6Q0l2atdQslM+srID2bTXOB2CLVCYFP
d2oXvT7RK+9dsnnrlYP/H+Yivwm+7FZFDbm5dymINVfuuEKUS5YDMOmNLK/KcZ3rKvsBz2TZwqYk
wdapOcW5sC0p8wy15tkdl1crZFdFVSTBV6eeLeMhLyj7pJ2CBUuTOf9hu0jiy9hR4nMLKv/KaPnj
fiycGtpO0ZOlGePkVSKZmmxuMW8HsyibXlfw6y1b96ChL3tFPDV6hvFv2k47XauxumzL91LPMWPA
UGRhu1p5lkVlXF2NBVgdqIIilYcFrb3xBpa6spfLZh81lFKk1Kdj6N0qx6dhKbU+ZcwXIp/y4IpX
kW3Gu8YxTtNU+aRuPPSUS/ux8zOPDRtkn1u86vWq38igr47FJvG1ZH4d9eKxyysfKWYUwY2A+2Pp
a/c6W4GLW+MJjE8SqgumSUkhUCw4LX50lGwRWJ3Z1hFgKckIuTFIyqa6E9fnveVU+c50+2jxKUEs
c8gyVrjuF6pb8faWW76NHVsLSCHJyxXY7v5xCJ2PhLfPcvyx5tu4Xm8OSyRrY8edQ04AP11LmL/U
pfoyJWV3amu1PDVD+yrDJQntFVyIXdxNyOWprZFdGjfon7wi3dhSZzgO0a4uJscWtVaed9wVt7Ud
tSutY5eISKxjOfsvGQJBL3URs8bhfhxl3ohLcmag5U2zzbgVjjDMjxplD5Rt0fNLiio6lmqxLLUR
uq9aZsGjpzvKQ+lPLy5wnv0thBBi8Og7Tr/iQh1WcpjslR3GMLPw1oYXE8gOSBMxWA4ZUDWSbyPH
gtwIyJRyYNNgLTo7taAb0rxOa0S7ED2/BX/9kfKkOT+9DoEdOyndQ2krzmFOW+dwki9vQdn8b7FP
Q0zL1rkoUfe6dbi/Tn2LfTofK/Rxx67+Puodf4GysPkhdXzNOKWqmaGI4K1lTukau6ab5PgwMsxr
1zUo2T1yDvX6dSiEkq9zbhmr2/uQ6p42CHiri6YfNVYxQ7CFcGCfuUXCyinr7gdoNTJLrCttJEjU
asakyEe7tC1y4xg1WgZ2knVhXZXBG9SwnaLNFrC/Mn3O9HglIU9zlvpHk1vQQjbryfB2cUYuWjbH
qk3WVe+xmRH4qLzPJhI9sX2f1KFzF2Agug4QRzvIg6siKB44WYKfLR2DHSAjIoPXl9dBaUraX750
xqk6IGbwMf3a7XbaRh+LYMXD14QS9Z+Nk9N2yQqi0LyR2yTZ0enNuYF7fS9DYRKYQH/t5W1SO7AA
kieazfAUAUW5l0/FICaJgWpatlRMUcO6tTtZr5LtMi0oiOEu8cDmZSUTxGHdTVsZv+WL5VjUJ7Ol
PPWn88uamFvH5MAp12/JzGrsHqp6E0L3JsGRWNp+Vry/x7qanq6xxkFKL1RS1PHBIMjDZM0PofC4
jOsSKYRUHi1rTJZJ5rXrQegoXIPc3JBUEAc9a5chKeiDbF0nXgfquAT2mvtNtoIIUIiR9cH/Yey8
luNGlnX9RIiAN7ftHZtGlETpBiGzBt57PP35kK1hc2avvePcIFBVWaBIdaOqMn+zbnPSIw8NXpar
OnCtbWY7UbiNenu0rY2pokj8T2CBgAlyVvDToNbIR1Gj+xCS60pxKCztL2DO0x4fIH9f89L+ggrJ
Keic8KeKUMs61KvhqvpjcDWmflx7SRX9pC5+gP6ffy2yIiZn4z3Zmh+yB0IoCud078lQIiosg/cq
XVN/aAsveZUeJ8muAASmRxkCDN6t+iFTzzJoqZyqswTbMBltLLveYXQwb2VUa/CnqNBBXMtoxQvq
grdsuLo92DgCmSh953keR2U72llzgeWCa0hgPpV9OZ4RbUHfCBztZXQX41Bp9xWPq5fCJcvhPlES
YCvYUKp7absqp1qrMEoDOWBydwZKP6ua1P5xcjvrS442+UrhQw6QhWbcd4c8UMcXhf+Yz/xnsYOl
u47i6dEZizeShdaXxGu8UxeDRpPBMMzSfVm11laaUdeVmyBSk6MbIiWXxDHHRTXZJRi2bwWT0qIN
ckVPG3wLeJVgofT54fSlbrvF9brqzmbUYNAGX/4DC35pckpcA6Ssz/d+OxSZumW0ysJkO4O8Zp/9
99yst8qjoY7nHmQ41Zuom/7c9m4yUSgc2wMwsqO0WpjKxfEWwy71fEtjG3M37gI7aJ59N4n3bdlz
gG8Ckpn3NugI4+p7xlpZKudSPpdLZqTxCWfj/b2sLv1davnrsg/8zUzC4bEF02wOnL3WETaBp8DE
6yDpdP9ZLq7uG9uiKc1N9N4XpqTg+6ZWDxIiA20VnuJ+pkq/hMVxYR+6rP0PmlXboDPVF7koASdr
nDEzQBTunK0nxd+PlO2uMupXlnd0tKRf3We0KeAy9A/QMq4S7WWYIOEORbeNAz0+R7H2WfZkd8r1
B7a1dPJeujhZ3Bz+FWd1lrsF71Gt1MIjfaO7Y7WplVRf31WVAeAx0unO2w1oXeAueKxMz310FkeL
Ogo558/msLaWpvTJqOuGf0ERLI73fhJ38H9iby0BLLaUN9TxipKZxjk1L6+50qSnoVZbjuBt8mIn
yC6PZTf/VKdwkxej/x8vmz57Wm49Dv1krOXgJhtDHWjZJjZ7VAJUoKX3gWNIefZpqryLBuCEBJVn
Hcx2MK/YHHmbyc37zykF59WIbtsvDZ00gLtonqCfuKfK3vzsFB3T3C4bX5Uuwue1hlhoxlaDO1g4
o6HItitGuVCQtlbJXxM9rFsqAT0LJP+RbVuD4BmpEIAyH466X6r5yVWNbu1qbL06tJjzk6nXrLUD
FXR1fJNGyAp1GZrIWVUZqRzUK/UWkDl2j3nZtxwucr9bZ20MIGnpHCsYlhv1flsPhXOWi3TCszj4
VaQcpOv2NLm9TbzdBiTE9Gh+sBGarFcfHmZl+AF2Y1hv9CULi4Bbvw5YybaSipU+uYsyfPr0cVy3
kru9pWzr9Jce62hFW92wdcZm+uZ2AQq5Yf6L9SFYl6mbPoH+S87/JWJ00mCtJ2P6tJAuz74+22u9
avPriODCU12nCouaEYCeoikXdURjSEuMFz2KzVuX9M+9v9I1j3zzez9J93EFQ6I7SERVJFc9WfyJ
FmH6MXmw1CG5CdRLj1zcdLYXy3JtZ/NZ9DYIyBp7Sjflas7z0du02fj9duiJEQmHFVOywzK5kwKI
EvyXtt1P/va2Iek4wm2S1v88sRzclhZ8oMtsc1tlMg9l47H7Haq43/YIHqw0lf0lUKMjX13jxP6o
NjZyTueddlSXPk2ZA211zwroBPPmMk73w/4sIcsMeUpkZJVxyyO8P/l+7P/nk24/wlBgker86KLM
MJJm1ddB5qC0F6ZXY8BqDPmi5rbqw3E6qVVvfQnxV9mrfafvvT6NvvZOcuwmF3UovXo2fFu/Rkn2
dktO9oN+jY34QytnHZyo6h0ML+jh+FZokcdm2GxV3PVWtXheJ6VRXab88YZ7GB1r7Ucz28rK7MJ1
yvvi1sYui3b3Pn7DRFiW/ideEBMQnoonX7+6hjnjHiBXOR/LcdkMc2+PlPerdHUdhuaUR3L+JEiv
RoBO0ayAgCv/kHufNAVyIX34RqCF9Y7RsFrbWEmf/APuc52mQ2tNrLlmH+eJtprLfZJGw07OiCDj
v2ezCwCeX+wlKL3nbErBKN+QGYXOMbsGeiB8hIq05wEi4MLpAzSmzZp+BVX8PCwt6ZqU34HrKy/S
4CUPNmkuyhv9IQ0TcxPWWbJXFl2WWusv7hyTvkc388MCgcii9RBjMirrwH3hCDx05OyBt9i/Btrm
JUZSdWDdeSnM1H4eXfMpdProjVaHzctEKqX1oje7sFiA88a9LEq4X7NjUUTRW6U02iVqdepky5w+
aqExRIF6kFFK+qycPNkvX291tNYZzOTBad7wcFT2WJ1qr5bRfwPKlv3ia/J9ACjyOkNxPfh9OOO4
0f3Ilx2Y5qfFamw5fcuGrKMKkzia+QIIzHntJhL9y67N8mFtJ5H7Teagz2acBmdubrs2vQrDvdF6
7m3XRmYN+c9SL4+8fgO2fx1cK9R/+VCDMOgG9gVjQAqzXbAKWZQnV/S7v/RLy08Rf9STFG0qJV/2
RtU+MovwWQZTpGFXRVHXF2kmpMPXA76GB3mQ4SjDYh8GEy0v8LtMQYXI61Bnu70KRgfvq/eXK+Q1
dae4VJPub1GjCutLxP8+iCzz6d7vFC411sZ6kC55Sze94WxY44uHcK5+ZHFu7MEdFA9sg5KEMy9e
G6NufpUIfxnwxXR55KC4YVflrMM+/eFzONjfBiRQLn3CsTeIna9IxaIeenuCTA7C4kfopA0p4Qw4
c5BB9tfxDD9WPmB18K7Loc038+cBmiT+kMs5cTTT5xrkDtt5SuquR1Haq9wzKucYPTeLKePtFsBA
uVXGkRldUKBzx6UTz8Z7zKTjfepErF1un55rV50f8Ynx9l6WZYeiSetXz5l+IHeX/QqN+a2eWuxE
Qd0vwIEPASJTU5Xjm5+m+cvgZck2d0wMNZaL3E1wOlEL16LwAUZhPGX9BXJVgPvAb+oHZKLz8U3L
lWrr+uBFTY3PT+GUyUbRUv2HBzOgLLX4N1bIIDy9UnsmOZAc7UJFij1XSjIJyl+61/lPWNJT43GC
LwFKpp+AHKcXq0X0XY11VIg5tSaNf22QzOT9NVjjiULgVfqQncLa8f3idMMl6ir8/967JKz1lGbj
FYh6y4CBTA9kir1tdhUmU3nyK41+9DhN/Naq5Vs2+vEnRaNGEWCrcdQofzzhOoFqmAvOurL7B1y2
yk8w7o/e8tLIMXg56igIbKRJ2r1G2dHH33sZrfofcdxPX3I0Dh58buGg0Q3JAMcTzHL2EoUU3Ffb
6LWnMLHZQDjzVz8ue4o2SodSDndUHPrbHcIPXwfVNXbSb4k6/j3Ew3WoXCnF1J+zcEjOXZStICiV
h0oEq1Fvs1YwxP/RzkkrbKIe6HE3mND8e09bCaYzNML5bFkLGn6Bh96bAg+VYBmtssBgnxN9Fn57
jDFCzHaNIy2k8mSY+qNfkHuXQbmEf0dIy0SN7Wgb6p+IMG27QzLGwI+C+aebVMPZsa3mRQl786pG
1r5bnOWlCyhAvatKu93c+5ZJZWdv+uarvtgN9Gb3jRRO+gSx337NmhxvaGwHUiVHQBRDnLXSmsZX
E+bcVg9HGJKh5uzjYmx2fDMLlGTacKep6N3dLPwC6Bp4jSy9S2YCBDJB4sAqdzE8AxsrkH0d4+Y2
Ilj6BfmfeY+F5rCVZrG8kqvMao/StCvwDqi4TddbsDutQrLhr7AeopepU06a3wdfa04gF15f1srz
54NW9b98I1Hw9ID/2E2eulEKz98L4bFXIlS1pLnQIaU5zpqxmnUVJ7hzWaUv9w2X3CFojuvJYM07
2cCZ4lV4H4lIHVAbp5iT1mG+64pcO1fZZp6D4Yft++OWt0p7KmIUSLw0+ks2a6aBBLIaBe5zmQLT
wgws3uY9G/UaxxGXrIMaq186K9OuSocCpOBfbEry+8HNqdsJaKZMEJybBv8iTSbZfenuIr+BKrCc
yJRQMa4x6kfSuh/S/MVetLDYMt36lsJarI2wRqgg+sgpH+3AYi0XcMeQbEzMG27kANtT8rVuB+Gx
q36U6MXtS+yRHhS19mdcgbglX96u+7pPt11iKA/SpxcGrjEldb8DGgNf/zSX6HuM4iRbO+uGM5aZ
wc51gh66WochkleS6ZRblRQWMGwu/TLy3/qGjopDak4v/4ot5SnS6WeXsqpdoPkY9GI0QVlkUsmu
Z3FysXWcC2P9VC6pfteqcFzrHesS60n+VObDqsqH6SqtVLqUQt/aVhlspK/1piWL1LMUduRtiyao
zqMkau9t6UyCmd9Jbm9BUW2sebu0wOCZE2hQflYgC/88QzqrZFdhG/9Ydo6yKguMquW8Lf+Bup5U
F0oyJzmWSz+JtAExdsdbyWKP6WeOV+TlvnhL973ZBV2+CdCqWt8Hbut9iPDS3+Bmz8yjbVep478B
5dECRL9fbqDzG8pc8OdJXfKBWCaC9TVz6mZ9GG9TDthOsXIGa0KqL4m2HzessmvtE3CQdepGW2ne
Lw4aJIrT+2cVxQFnlSW5dVLL+GUOk/oBQyLOuuq4nHDHJ09rf2uT4x7vPjKtgu9H6qC1K2Fg9Ken
pDEdbFH+zJwHuz+awLy8vVa4ybfAxowdZGKxTQK2MY4ffs0zV9sDIbD3/uCYXxQ/PQlyMWMDtgb0
gBGPPSbXacRYSwRJ1CQ5svGdt0oYJ3s37ttzZ8zqup2c8S1s2OhCyhvOg6L3b5g1WErxiifHvtSj
4ckb4b8u1NpEIbOaD+CGhY87e9rTUOTFy+LLxVKdzrwPEX39onjtTwTJ2j2qB/VezAUupt0N3+2l
U6+aei/GAt+kMxux3ql8+LXaYLUPMKIVmHJl9Q1ppIbNLwCfcGzrz3ar7m6gB8Tg94MaGbdmlRdn
p6vjT/BvbjWEjFMPmlvmSSoGsV35z871Xl4YG7M/scWIwU2zCq9hHuDnWrj1VuIbwxwxgRYrq4gK
EGYW9mkm4XsvkMrd/TwohVRpVkuKJ0TTVDBi9x+p85HbAC5SQTVT+ZCBBR/mL0Ax6SLNrz1aQbi5
TxKImTyox1lhowvQNXE5E1Xh0CRf/CAIXqB83NbucJ52MXjBR1m268ro9k4QeOvbmr4s9vH/EiE7
gWos0gubhssNbpzXP9zSm566SU9fpiR7lm6bCtK+xaRuNxRoXizs9Y0IeEyL0DZUF6PDGqePAZVI
z7wImygNXhfSl7F4566mPiTB+CVYyJquH0XbvMr0owp0863rH+YOtmathN2hRIt4J83C6i9Vkkev
+oSZmZdZsJiX2R1oYDgvan3t2EW9LE8tw2953WbJ74FX9K5U6vLQBg77S9h+e/Fr7JxeRdwUeSpp
mmNRPustHj2lA3cbmNGLi4nHVdwcW6s9D0ImQS/UwNIFDxPbc8djEXNItHSW3lSf0m21NNHnmM56
F9crGdUqNX4pOZzJoFzqGFkdTu6P0uKDAJ4W4Sx9NvCobtPpnDq+cXWrkpRbWMG+KuK/pMvSZ9AI
tgxY2TfcT8PjhK8P/g7KaxBERfUZHne19vdlV07fAV9X+6Ezu72RGN13fx+win6nllXtZxW5O+kl
oRX0/5kRtrZLx2t2RRs5z7B5EYP16+ApTovyYEUFsEKVPz9W88MFZSe28GMS7JpGhS+4DPR2M1zk
DsABnANp324ruz6ljh4fbX0IUJpfZt/noGphZItDwRDGzrPaGb8FUeMkfr5y3QBRMrfOz7xng61g
cCx3Z7hD8QPwtLaNLaM4NQBIT72Fzja64cj5LgByJGBXbVTVP8dWHyEqpf7jZI4mruZ+voc1Y3yS
2LK7+h0ekr5q4WaQZO5Fy2wsOrNhjXXHeLHQrbgYy8We0XbeNa7froD2Ac1prbC5ph7ub1rI9qa3
+rFHwwJimurhWafMqX5hz24juaCABHCaMxt8jLpkwCin5mwtF782ThH5yX3kk/1au34dnwtl1lzs
zri1/LBFC7NO6kPTo9CKj+qZHDXiNnJreWnH4jXX7ZFS6IfsvaE53XnS9NUtjZ8sPomhVpLRl9v3
4btHIjV5jpHSTuEsZsGMBJlnhgfgEG+ZYVUYmfx94ZTbjCtpTx5l27SnYmP1H0Mwd65vM6p2ytZu
zN7yw7T7s+BgZbuMOkLnpOi3xQCCEYEDCG5UGJKaSXEUkE0nmeXUy/KDBEqnv8CHbxCdJVpV3fxo
LJlqGZXLMHT5oUY+ZiUDemgda4Dep0lV++uwXNzAiMmol942RcDjeh+QOz8sTknDaVUGw1DB0nAJ
a1XFPlsKGgxLS/olXpqdxho1B4hQSVMG3CrkaxlC86tBvD3C8f+CvwRKe00dPspF+nMLcnSJfxBY
uX8OqGpxsJISm+NlQILlzojL7Grl1xzPNvM2KP3OlB/ge2JOmBqHf+Vx5QiRdupbSkXiIC253M8c
XTC9YYPn7seSDMKr6UXZ+pZJwR/22W2cZBPMVnRVkjK4JK5fbkmJzW98zU9u40e/tY4jE2DR4pUi
KsaGcRNjCjDpz5036isJQQSULIw2/5CnkYit1+3sF/sicLQN6kvKZ22OcR5vuvh3FVprqNFUaFpg
VPjdGj/MDBB8ZRvKJzQnsB0o6omEiGocldFjaSyN7DFVi3mBLx6DkP1enGvuWSgh7SRQwehjs3Nr
YCjLWU2CofF9bM61Nq6q1OpPSGNp68CCJ4Zt3FrYKgAPOd9YXfhq+0G0D4DBnHg9RCc9oLo4jRnl
oK47WzYGtcZykTtX67NzOnPIz5PhWnX9n34ZrDsj3dUqtQtp3kdlfqChG9BQi97dR+9Pef+BNcfN
jn35J9vGYqZx2u6IB0bwra5RsUiGrxnL+NnvGnst3RbvCvYQXv0AI9h6BW6ytxYJGG/EkQYgOKiu
ZbabRq9Kq4YvTYXWhengn+osYVaBWII7hY+SD5Hkxj0z8v/RJyG5PitHp7RRNCaVcsuTDN1zOMca
lTRoJFbDB7oYT1R02HPbMXtG9gDp7l/JZL1w10naaQ/3/jxFZG+pTsoOPrCUHcW76jQncVdt3KR2
DkXoPvRJCsgcPiq8qHrhReUdeopWWo67W6Ru2WjYjUhgoJY5PVV2+0wypz0LtUsueZ4nWx3v3s2d
80UNObuYmHbIpBvRq2CquUyVvvtUDXOHTZzwDuB89meajN7jlp/aquWhRHLmLJy60g+Rpo2T8kGa
9XtTiEeJl/wZleaH0YUzLG4697kSrGZ28SAspXtwopXddlYnfrvFG9hlS6z04dZbDICtzYdGuMe3
CWNwN6ZER+KB43tiauf7ZW5C/WOTfwUIgfeYrCBlhP37r1kG1LmPNnlTORACVWoUz6E++icTBvMG
HZDpexwMD2qH0HQT1/Vejqr/OrnK4TdckEwyKhe7ydJt23qorr0P9HJUvrclUCa3tYFEDGhbhCoR
HagXnzVs6/wDh4hnaUm/mK5J8x7RG+3zNIJ5WN0HJE6Zdf/QW+PzB8M2CakmDFvD1DmSDXoVtLq9
4NZZ7vhiNElLIo4mGVvsZ53qVVpyQZqR0siMUbbMaos2fFiecY+QZ6AL8ucZErE84/5T7s+4/5Tl
GZBTnPNUmv9Rcy149VL3sw0I4gFXuPA1qiDYT/1c7WQwAit7xiYEX6RlVPoUkJoFtY0X6fI45a7n
NJqP/RJRo35HxgxYroxWYdE8VYvp4ft0uCH7xoIeuLC002rrW3n4FzIR1J2wMP+ixppJkbpVr4Uy
lRy7vAmQUTk/8mWkEutl2td4nr95pAxPJlIg1c8mgGSYUu02nK9uYZLecv3pe2VQxZ+nBJd1NE/b
OUZNbB6Q6qHfUXz606Y8q8iC8JFGM0Az/HwnmLA0hvdpaBrOuYIxIw/2j7aMu/bgrQVbZubBS2g6
8QY0y2it/CobT1MZPJt+wRenj3pecaX/xO+gfh6clJNybRvrtKmjn7Zn8d7v7a8KVqr7dOiKQxZb
4RdOsg8S0ALuX3MSxn4Myx2Me4Kj08JQcflveuhCDMoQx3K2qevVX9x4/jpMrfO7M+xjbBbNN0fp
po2/hGp2Np+nzv8QKlqh/wxlyYxOHbmPgg/lxS3acqv6pfY2QIJItDb+7TpGAOu4y18Rnxv2rj9H
R1hG5jMIHZSQlpAycVdp6Iw/8tlK2f4M4ZWNYEiu6K0x83xNHQewntUX35Um9M6IdY8vmeqWD2Gl
PFqs/C/SpWDHsCkdO9r9PSHfAsFTH2UU5CLSMgXw86JXc05wo6WsqL4aBxk2DTvn/PHjNlXxtBBk
FTY1Mhi0aKo01Kh3qOxHh27WM1AFWvzY1D3vhCTt1UvboKC99GH+0Ju3YdXDB7LycmyMm0jhXchH
ODR6c98jKvonJspUld1exUfqPlF+jNIjzaFgtBMiTHdxVRW6MBmmoz0lyJYPGufyJbuUtGa5qXJ7
2Cr+gjrMVfarLvByvwryR7/EQDD2ivYJxaeQr4vX4fhEc4LN9IRIjr5H1RXwtTTfBxK8rhW4NDh5
LmFLf6BG6NJmME9i14WQqPIBuuSOdZIn3eL6BnRjk7uA6/vOS3fV5PonTZ39U4cqFCz4pY1u+sOQ
1g27k/e+yKj+BEq0xH0YrqgcKlsZul8K31Cttdck+fIFSuHkROzsy8RRcb7WLfdkB3qfXEKYZD4f
8j0ve6znSWGQiGChX096DEBXMZwHuYs020eFaf5070/NAd55yBvjocWleJWl2bi3k9yYN/HSqWnT
bYq0PgwMihuuLM8f9jIiTxw6TkJ2QR2b5FmMMMo6K8YO//dwfLj1pLkx3NpAPHKne5iWsVSiZUwu
PRBGxmTevdedu5Lzordt3RTBU8WiyIpV/EurVAHCQDujgJEEcA75YD9QIljKS1tR+09lPdqLvYz6
oqIwdC5G50cTIvyx5qAxgRtt2n08bCSTI/kb/ELdvYEr00qSPqX4qaEI8ji1XXuWkHbJ/Vhd6+6z
PFQ/yLnKU5bYtkz/xEJiP/O7eA9jmzQ4gNnJSf4xujVoVyo5x7jx1RfpGiwYZ6w6JuxC/rkDGikv
JpZUiV1ixbl0BQ6AEhdI6+o+izLsr8b8nbczBRw99Z/rJnzz2kn9RnLD31iDjYrZ1BVvWfy56APt
W99ovFMbyEmYTmrfSHIgtphWr/lYzhctMtq1zPaNgjoJXLlrnnaPo4saw7C6oeXI1fLBDBz3xBFa
WWkLtwUa5Z+m+CzemzJ6DxZTRifCAzGtZ8iY5Wzss7RVKU13IL7hjv1QzGbLSuj/R4knxM3n/K0M
AkRDhpTqW9JbxxGVlHUxA5SYOauc+tGqH6IEnnHQW86rnRbNKtG9+DeSASvHLMy/4lh7cgal+pZr
nrausLmCUOWoe8dDG9+xGvj4TtCdWPmUY5Ca7b/vEvB6p74OlOP/Hcd2qdgNyEzh1q3Vz6ggw+77
OQqos/XTpRGW5fjAft9gxx80loF4FUrFYL5Ot6LX7dq07qXD8vgDnsl6Zz9piX8plxn3A+0ND7UM
pKw4Oy/1lv8tvww/w1vchXpg/ZWGGKpS4f5hoU287q2uemmLyN6podWcIcvml7xSsp1GbuvT7LvW
SjXJMC3THbDPWypO+U61IX38xlX9xcaPopg962jn/gShj2aKwOUqpRBwZXdXI6u94IuXKtn9og3d
p6B1AN8v/WVq+rvMM921E4DysIDy3Tbl96Zs96VZJWH0ILID9+aHUYrQD7L7l9G+UP/6w4VtHIV6
t5N5/jZ3Te/kpNBYDnKbLu1hGtGgkFs/i90/UQG6Oaek5LAUG/PzgBlJDmmbvsEK/ROgDXtXDMMn
Z5gRb1gu5piwyZdb1XT/dN6HpW9QjG962eoYefw9rbUjWPpmgNliza7khA4IvqXe3J7HpLUfKyWF
Aj5a2a/I4ZCgVubVc/SfwHC1R9dUkIB0IZ3ZkBNtwKx0DgNHtyCx3V09lvqj9MnFmoOra3Mmt6qS
7009KvrVtp8lqn0PRYkY4rA5f7/PlsHWcigvVvZL0dUkSP+GfSUtHip50l5ucDNpLhEZts5tgfgN
PC0QoMtFTpu3g6ef5hTS+ngnffeQvKQytrq3kYaG7wWTZyuBFSLYlIgnD0kwH1ykmxbmSVdhGrp5
kW2HxK+RlU/i7d2tGuyI99jP8ykvc+WMrhCEnBjHvoOpBSY0S16//8lwcBoEwx36ZVmthgW+LZcP
7Q+3MuQUenEaF9mnEdiONwybwvTjn4uPRK8ATbFc8JRYH1SwUpPmiCFyvh81XXs1+/63RDgOjCDE
4t9yECnbvCx0Mp95d3U0TVlrOlt9xVIApjlpvobjVl4gt9df7WRxeIKhZQzaKc74S0jzf0ZF0Aje
kEr9ExUtUrISRV2uuoA5lmdJtz9Y2gm3kRBBfR59j6q6pxQa2zGJhvhFAWCF1YEW/nRzADg21XX2
qNF8QkGk3fZJa/2oP6tBEv00jAR5YN1wT+a8qSNO+9BvocU5cQdfb2HeySVSWojZqeJt733k2GDo
LdHSh0QvuEQJjPvU3/pF4uzHwv/8v2qb570K1NuHf3jXNZc7hFyDh5tCelShGSMx8YIq6oagPhvI
piPulBoDMCHy0+HOWfLTwMzJT5uSpZaOUNLYUQmOHaNJZ4MBLRr3krFOluT1bYKja1BqY10HRl3l
+gURwb3Sd+pBq/UJSO2SLkcgihx5B+oMraQajcbasg+wy9jfjNMbC1F8nFGX3AYqAoVeleAV1ubp
FT3Y8To2HjkKo9+HA/L3ohkikiD3vrtWSWv5f+IkRILvcdInwdI3cUgg+7eAxe4x9+ffnxUP2BiW
WatTTES/SIhhwiGbEy3etDkUbWnKwI08Vumq+hD9vIealZ+tRivIdt3EcRfaV2yfXYw4Vr5itVsb
iPBZ+uROLip+Wc1Obo1I4+t3Dw/0vKhXMqR5Ydotkmr/YZtS7cKlci6XRCrlcosIHdOnRdMNxOcr
i0aF5yuBH2LqxifmPl3uZIrcvc+7TeEQ8OfHONn4qxhZOjgF8vmVjzKiWM5pwR/IR1y6bqPODXW7
fPBhUDinDOLT7XN/G+eL1ZCFx6/GMdrm3PckAD7ejrbxXEZevtfRDDpLjBFmhX6RWy20s1MwRjOb
jcmpPf4qYdas6l4PL0PUoq7zfueyD1ag0h3/1R/LjHvcfW7s8bmthiWV+P6Ue5wSkHNEjuUfYhX5
jBTIIl6hpk0X7WLF8XZ6o7wU74IWH7Qu0IsinIPguO5lhQz5Rmz+zdDpMIg6k/u+cXOEoJMI8LLT
8MsYALxupdPFjmL7R70d6nq5bhRoBm3Q5wcpVKJWaO1DA28SaQ7FlD6QiPxpzVn/GpR+/MqZUIbk
olTaV2+YzQdpybMiX3lVXc3Ydn2sfLWrYh2DNP8OazrejZOFfyd4TIwo9D1kU2sVLYfOMJ7B9Mac
RnlpqVfp65cjqQISYoMj8rCN5DQ6L6fRjNNogmAvLuXLYbfstA7wLNEyb3p/tMcKjiWBddRHzXyU
C7+AvSr7ng/K0udolfk4t4H16Pnm1vQqNAjeY1NkNs6tOZ7vXXJnpKTAnL7D8nmJBSJTYpxl9RtY
eEAkQXzpa3Tgpg2aPOODXNo4sC55qfWciPVoJXLwVKn7gwEwmYwAtnR9pmWb2B6nozRj0/s6dlnw
FDlx80UpTuHiTle7WQfyzqmi77YbkWvM0GaeEoq5vdGDafc6dmpm67Decpnq+K8hSo2TtKS/nLx1
kruc4pZJqAE6VzIO28ayWvzEdNgroVYga7ZMlwnUjMddpCO7KDPctqdomYQWR/+0D6tjnaMPtsLv
GbP05XJrG/DJLQUGOZDKPN3IyO02mcOCHXZl7qwq/J1gLMkhZemLCNqZZa6zaqEtAQhgyb6K2mug
W9WmiRFPu/fd3Q5EH1ZCqiVktjM+Y+74EpI9O8UuLFSR9AaX+BmcSvopKObwkmFiiJQj+tzv/amD
zNZ/6UdlK7yEbXItxwBVNQeybufqWxGDvQvENlJZlbbp+Rpuaqx7Cgj4YH+PlNk+m/AN5AGXXJDK
WVo4mR64Sb1dmznfG2aCsRWNHtgGVCxS86f0iU5PLyI/tQ+215z0i11X+iYuJ/OEjcCvIvDKH6FV
3m7iv2/eh5YbvMCqH9KjW/l3y/le+sNDuyAU07pun5aWoBnzf7TexzLomWufv9PxBlQw8vEvBXV8
fEgXZa8iRo12is03wTJEro3HZn4QtcVYR3IRaE1XLwxyPwWs/y6u+He3xEi0BJDul+hxGMif/s8H
SGQzgk9wivyvOpnZuZpQEF2zTA9qX+LCoU3TWe5MI2D0FoPbRKqspbvJE/NQDAp0FcJ1JpMpSXFb
xW7vzwM/TJSg++X+dOmDYIcYafY2+W19ilAD3UgxrY10QIYVEtodHo2fdLV8kP5wzBQwQknIR4Sa
m2k4l8ZHCJ/Tf3+t7ZE6/tKfBH29MeaqPSGUrLz9lk4j5F9MkXuPMnwMcZGNLXtprCwsziELqOVr
oX+W7nyCEpJAf779vvIPvf1icnv7s9x/kdufRkO4f+0Y/EIS1KPMtNWqJl9lQzS0q3kw64sRN662
M7zqszLV6t4No+aSlpxObJTz2efvUEGxPuGOjNa54Tkr0DPWEZdu89NUQ1DPHbtcy2gbQXDoyi0J
fdur1whSIQB+mRAYv2iWb659v7HWtaGiGvw+cG+meTA3K5xV5oMTaKcAP2N7XeZTcP6/bl1E80Ez
D3GxAuc/n+ZuK1320i938gi5q3SET9HoRBpoRpP7D/+liXYg6JSLVBqlAhkZvX1ES/y7aQ4csWSg
N1xkJ4PS2N46iyR+MssWQ1vQuNUGhd5VHm/yDJ+mGSkMcxUi3PwYz+NPfvXg2Ixp+lgtF4uv0qOm
1ugp/D/KzmQ5bmVbz69y4oyNMPrmhq8H1RfJKhYbkZImCImU0PddAk/vDwlulbZ8vCM8gZArM0GK
hQIy1/oba7acn5tOa4HVLvAx2SaA+ShUONSAx9jAFdj03/6YTFnBBpOD3mMCgH8le+VlKuGt5W8g
Q6RsjuhZqHeGp4e3RmHPNhbapReF5q9c39x0ih+eW9lM8yldl0mZ7ovMVy8mIogXJKQssIzs/Pp5
npyc5q5/Rk7nIyTnlmX7LXWG8kYOkweX/McWHom2ucaopy6/BSiZmTPlvYimRqvXM/J9PFdtanQT
0vKrjGK48itq2HrxNVHR9ZXRrozmsZPeKw9YmderpkDgpRGD/rXs61PrBGAZCoT7cZPNfvQRKARQ
qP5L3unlJo5d5T6yew+vu66+CWvVuXP0GtwFzgNP8kpmw4oy7dOqiUDMgqQO55JJgk3NzlTc9Jnt
TTpbw1jvbTGt826yvg0KKwUvi8V9M4vuRnH/vRVsFGtbRxHVtEHxGVH5kBYd4kcRCldzQRDXFaTd
5hGy+WuEbMlJQ2KomyaPLg2mKMujoVT8F7Odsge+fsNDlITLo0Fv8UaoI9XayY2yKO0XM6vyhwh4
6B+jUK6ycD/CfSGLU1Zj87M8zIJHLckbtFpoyZAxP9Ypnjx2vV//Fs96FLCaAbOBYTYVHMfAHjaD
3YkT+sLi5GVouOaRTcITxcktLkMixGDPeegCo1j2J9cNyG8bkjizcE2Sm5HlNEtmsxbK2isP5/jV
CPf9Urvk7VQIdFspI2omPRlk3rWzzqhZdwkiCeG0x0FVbHNDsw7DrNUdi2+aEMZr5E7Gjd1rBQAo
/ORCm3eIm7QlBUTNeYhMAD6zn1ybWKAEBuXZsMFXGOSJHhJ9VvJxSQFqWeA/qPyXF93TFIUif3pH
dOFjZOylHyNRFgK+apJ1lJgTHCrcVn1vpo1OuuG08B4WioP2MthNfsJLDWaEZEIs/AftJfSjHBcU
HPIQ3TtJTIFqfo0Lp7p32Uv4q9KteE+w3tovEAWlCyzwVnPebtGqjWNlj9wnKAzPTu8kewk8Pu5U
JC8eIzPVjpk9TDsYZdkryZo7u7TYc0qnLlQNyAsWxWsGofgOQof6yI1Q3PWF8xpIQjxmLNYaeYRm
L3ttS50e3+WpPJCwrUBQJc66bxJKF4lavZKmgQlZK3exCeBilQxTvsa1Z9p6SlKce69z1oPaz8Ia
1HpzEjkX2I7hWTPMaC3Xfkk7fXToVDvOA2vntVmbEaaws55sUaG+n/vaE5WacoUMtfPeDiT9i7T9
rsCgW/dRRgUyCM1joU3FPmKtt4GVOW20fBhuTVWUG/l4MZPqQQ8M50nGW/Y3JH0oOP+Kg7E8oSxW
v7lmmr+WRa/kx9ahSOWobX4CLI1w2iznRyYuP4kaHJgsG/TjykI45gxQxL9VWN5KHNefcK+5M3Bh
nc9EmCvSKxq88gZFiQyFq+0wc6vUhpKskXslRqh5fBBlah8ao4EXjPQcGjLUep5qv0TeaxDa2XFt
+1QalEaVFvIvRox7qyu6V+ws+n2NBtJ87zQvjgGktZjyC7iDYdWPabGB224CVbe1V616ayYVrTqv
sQ5ZIEaqeDQNNJVIGLsPxSwiVft9tdJEBBh8nt1ECBNZUGE+SLsRJBQoKt1hybKqVv7RXki/PL4/
2r+N1w21O+jZYKxFW44IQsZgMYCkb3od7TmnK4Jd4tT2bsRw88WINcoQvImPspccQ4Jye26dZK8T
mwejT8rHbHBshLYPchCkK+eiVdW9bBl2NIKpDqn6zdfP+poca4r2bg4vorOcDtsGL3tS3wCo9k/9
fDBz5C11dKr2stnX7gQyu/gqW3KK20SvjqkGuKgxHghTv4+RWdxEhWcccP+iCjrX4SqjgD6RhNVa
1utkTNbhBs8GsoBG/DWuKKG2m1Ogiy2jHCt78wTg7TxWhvLUB3NbjWz++ZuvQc5/qnIxYswKngGP
4Xhp2hGeUFQOBIj83D9bZfMiSxBUKP2zq5Qvslzhhp4n+2S1wppHOoyU6KP/MG++ihzpFxBXLepj
u0jN9nL5KBeNvoJivWOH8Z1cZoZ+GOy9XIiN7GVVml4m43XQsRSehZTloUTW+uRrw/6a8LPR45Oh
Jd+HF4SHlXm/92sPBZukSA+pXrz6MzMtDc3h0LciBgUJb80KgZA3oVaT+aQJQXZrNlH/nJtRf7Gw
lKiiLyx+/B/u8CMBuvGeKbgthZNVPmGHZ+wicOy3bIBQegus2bkibV58u3zz4nHauIHdrJEFL4Cv
4t4a65q9d6ToDPjxv7Vlfzr3d6nOV7iCLvIX/XWq+2IlCXlV2DWPeKjw9CnHkwzVSoG8Yqw/SQKf
PARz5ZU0JLqwM89vOfx/TipDio1CsnHV8N4rJn6dLHa2cdO5R1fqHeid224+GLo9IO6dE3vs7oq2
ArgyKp8sONQy/2u7tnlEVWfcNCNrFswYoumlDkEHpiSGNlL+RMrTLcJ7/bihRovbsm1Ye5j0T7ZZ
OKdoFuiSZ/CmnFNb8fAPy3bc/tEhhwzUWfBvcjaylWe41KUCkZB0NO1tiDzbVhIopL+wZ+4QHGlA
+MC30Ert0FAuvNEwTBtXV4iYyP2jF5TRjQR9TbJXnkooGWkAwP3ib73LFeYeOU9eanBidWti+8pq
3+ElpSpg+Z2qz/Q7o38TvNwRkSfzycqCxbwhT+dEaasVSAGyyWgAbWqrJoAenvWjvlluJtkWnqFv
CgDc6v7av9xMQ9KfF8GLTHhwTzSEPIK+VW7jSVN3XWIGjyreo3BxjebLYLiPsVSN5u+XFJb603f6
LyrSxJ/TMIffXUfBQ4p93l4MznAQlv42ie6plUiqxm4wF6G5fA+tWLduO314ikplPbX6oiOw4EEF
f68VnyXPVrnPcpU4OuNcu2y4lliaYNnCaqdGYNwAfBk0z4MQ6mu34flpvFKs0/HMyDsgJZ7xigmu
uouMxtjJ3trFZssMLWAjVgdG2yzRVOi8COU4E7uB2W7a1Mbw1m5xjpWfvoz1dRyvDBuYvGwaqvMx
RDblQV5lD5R4OGiTmqj7OrS/Tp4oPlCv/E808l/JukoysalShKzQqG6DvSSBy8O15xqTZ4OkiMtT
rcMgAbFjaEyRdqMPzjEO4WI5rvFDV9S7pLKD9zwBAgODE6RZ8r1PFf2rXeVoDPR58qUOoMJPLagx
rQFqBGMsfgl8pPwEie3nodS9td2lUDV1lhtpyo5qCnksZqU4a56VnSmAUX6tA/Nb2rv7NJvRfBDx
o65Wv/Ue63I9a+xHgEtiV/EL3xYjz3i7piQsLc9apUuOii4OUo9MhuQhm92DrqZoy9jZTEiOG0wj
O/ZpcpCaZjJUKeNLOLg91JmufxqhynYJttPebO0I4SnZ+qEPSmBuwiiP79Owv/EpIyC8BWqaUrJC
7jSz+yf0/Oqjr81F5flKJVkQ9onG7PIB5FX7BXS9Ql6DytGrVQwGb2e6+Zcr7FWe/TYu4b5qEd+Y
XsiYGPMOz0Olss6V8EFu6ZIeuTz4atwO845QxnSEK3V3Ch9kiBsVicGMV5/sHBFUv4Ng+4Kkav4c
OflE2gnefB/xvnJ13GxH1iySD5XjzLIGI1EdDU/NniPwr3sxGdlGUQdlp1d2sS6UwCvgfUXaHRK7
O38Kgpsl5qf1U94Pxr2zKg2zQPgns7DQsCkHzms429B+5lUxgG40pstgWT9kmGqZx1Pa0Y9GXoTP
fVXt/7AhtiINpk0wweGd69bygBxOfxZhgi2u9RGS8awM9F1XG+maD78HojZb1DjkjO6kDNjiruWq
NQ4zpNnWUiUssCKe4naerzrEHaifw6wvi/rUTU5w4SkYXur5YBaRtzYtwAWyQ8ZkbwS2Xp3RHfN4
eQk7UHlAGOD4/7hGUqjfReFpRzlRdhr68AlJPuOg9TBxChcHP1mXWQ6ZhSzGLKEhD4ndOABLnOM1
JM+utR/ZHCz9Z+0/QhnOD8sOTwuTaZ8Hwl0tCHNNjNElNzc2RmPNFo0YBCDn0b3T7D8sOw02MOCu
c+tpaAL7KQo/t40/PMpImg8CdEUzHGRfUI75jVK6JMIDEJbLHgrs87S7Qj7yaOT2v7Yl1OM3cEjb
5C8UnYL9dYgusFvG+iY9SkM8dCAtoOhPiNmiVxMUAZZ8oXon+3LfEZuxnJq97I1cVOujcERuF+D4
s2Kp1XmMtGVqPWr1KmtmLLQIzDU6EjnFm9mTxSancczc5EeILkazJZUDID9WTsvfEOPMbTqhbVoX
mk39GaBOCubxUgZlfY5hrV/hPDKu8j+Bg8ZYD1WQ38aSCfltrD+b417HjqX4CcQb+DESU0Zxhost
9sqoFCwPSelqfvbWBKK61GbcPYKjvJfhqI4/Rkncgz6Vv48y9HsZDqlS+IjebcKqMZD1Ed6N7uNB
yvLWAD9RNmsy3uXXoDHvsgTjvrYfNoauxG9h4U58OaLwOUs6d4sXYbGuR9QlUbNtH21UG49h5zWz
1UTzKA+Clyurjl7dwxnBazV2IUaifH2JZzR7Z9vmUm+zYzbisTlNB1l0k/UzWYPrAK4K9Luu4cn0
A/yR+1c56BovIifdaphXba4dPVbbfxU1q8aHEFcW7sYHVbFGAQkDxAGPheVMi8YzDrGPqYVc7jUu
O3X2Ibc+t3lozg4MMiYPsQtntHP0n+xtu/vcAalY2rC6yDO9CrWfbknPJGs8OMrXSqALaisRZht2
U7zCkHNXTmpmd7I3mMydp43xQ5eiyWlt0sJPtjJFMw3huxVW/lHyPySnZIJ9ubMcz1ovd6QbKPYJ
3sYyQQ5JBc7LCrLFmB1jJpXbvnOSZ5FSuKch0NBviif3NM5nJB7c33tj84V8U7DGpN78jBLJRvrd
+KxVN0Et3DuhVfq965O5l3RzoWAMWGvJp8HFDcNvWmsXANFe233rHMHRmetAafy9H/CC5LXQ3g1Y
Kct3q3xnRtH0CSW6/CRbxuy/rAl4hfL9aszuzPwGsk8eXAyvgGdJV5MhIf1eW+G+zzvjoZ0Ptuvl
GGSr9jGYeIOum8y8a4D7npampxwpA/oXOdYqeHn41rCT0wugnQ9TGQa3lia+fwyPZj9r0pZrrWvZ
HpCTGrdajWy0P85XTxVfXcvfQM62q/51NHQMKOYSZUaCbO20ZbC9VidlTfLavA5xnYTEp+wBakMl
QNY7Xa3RNuNU6XOSrTeq1zAdHlgjkJGuxxtMtMufk9Z+a0uBBlJl+sjyJyYiYOWMVcCPM7KrjPIr
hJI8N8pHKL7VuuwcUFJecadNQ43TIGlem0WVtZ9G58+K9jgU0SYJeAjK79T1AHflmW1idSND8pvq
BPw1Df9dRijwIGIY1Jj66ZNXrGSwdpTN4PmIYRkC1lU++d6hT+uTMesgIuda9avldOk2MKXsuR9Q
BZmHwyCnShejmB2UTnhvTGG9UpRS3xsION4P6PSZq2lE0So2FNzj5uAycD4zqP7eKHr+8NtgedpY
CD1OSXu6jnVcxTo0rvNJQpokhCnOAnc9UHNe5xLyhMBXfCu75WGBNUmE03XOb7Co6/AlKK8ph2cN
8t38x77hIPxuy318RNYXBV/xrs67/BiNS0SayDWcBfYhsmMZl/w1zq2m6GCo4n34JQ/ccrOcNArn
JyUy3k0gjXvZGUttYXk6Rnp617bq6jr2j/lOiOWVVea4hf268BiHR82Gwt04vXKPg4l8Rl35aV1Y
iVVp+eXh2tGwutiX4BZWMtY53nRfJSd5rxewSbDzGh99KrTWjVErNLXusca9udjbYa7d/ftf//N/
/6838V/Bj+JSpLzw83/lXXYpEK9v/vvftvXvf5VL+Pj+3/+2dM9lO+NYuo6almuaukr/27dHFHIY
rf0PQNGiiII8vQHbnW2tKIFC5/Iln3OjMoMuM+cGDF3S1fqTwOml0VPxrPP2PuIa5m6xWZ++yQPl
SndLikI7xnk9PntWjbzOTGnVtBSF/3I8az748HoQSOOasfoN9dNHITr9oCeTDZ9tgNZwg36eeYOg
3W3pkNfDvnx2FcAnfIU1vb+zc1XRsfrLgzvUIXeUtCkj4Y67ZOgC4WMXUMEA1/KoBysxN6MUuSUV
pwinsOI1qYgYxwoOyYg+OrCydA/cIVli0RidbIX7X44oqsk+C5yPr5NAkGYHeaE0xXn+nz8NV//7
p2Goqoc0O9kay7UMjc/j759GmhikXcBd3KQJOJ/RCupL6tY1BUOt2eC2W25lTB7wj9BOZRMvIXTk
YG11wK91s4k3VFzRd0mr4R4+Tb8cMOTIwYoWvHcBViPukoYDKOVO24/R0ETbtqne0e3dfMh8lG7j
npVWBOtQJbuMKBb0xmubQgMVrClo7uv5THboFfkBGXNzByBC1+KtJ4PL7NJqdRQD9qll+FCR2TAu
W8wcxYyp+NhwKi3v+lQzPjacyAXGoI7qGzlUThrNhk1n2Bk38hUIp6I5Xi+5xLhkWnv2RbbkJbtC
xDvZRM8vvkexaNmzyuvKS4KVNpYfIy/p6YqPxhubXp0v0OGfP2pDNf74rDXPcfjKkSY2LJDj6h/f
PEVxDczG8vAQlap2I1KXvH2DO4SeogGMg4G7acMRPI9fkK6T7bFLbbgxT/oYW+fOLDHMa/DPXSNp
VW+XthcpzZ2HsJsTdX+NqRs+BRGjl2vkpXMOQX8fai0byKQn3vPoJV+xyZvejCl7xkTJ+zQiUrYz
lK4/TlVgP/Cs5xnmdupb0LZwA8Lmix9SKZzISN5ipeMj/NBg3DkN0xtyc+0wRm+2b3vrrO7ys+4L
nMa536HYWDWUQkh+Jj8tCRp75VmDcpmSPEWUHmkP00ufkEYNbgzIcPfyoNakG8I8aRAnnVw4tNC3
ZEz2Cj3qdl1nBOu679vZ9pB5YUE2Al+70xLLxcy87HX9GAyi3yRDEvH2T9G49vWWPBS3Pvx01HDk
QSen0Nhsa2VrcgZxsi1xexW8tpDOw1+Zp/dyEeFSZm5YRGyvF7EKNDCAIMTLhdOqqo7kwDLcBGON
5CBOBzzeNcpIsVaesxRfoiHRS2xPqvJczrEWNjqvOdf+EbZRfFhGyx6zjV99pwMWIufOM+Q02YSR
e68MAPlkaLmIPNUK56j1rQFRxeDCMiav4unGS2FHe6uP49t+ArAgfh10u0DSAEV5sMSU0f/okM0w
aGHRVMCKZVPOuI4zbcU4ZujW/hG/NjuUzhwPN7P/NH2wR1hjGQBIOcHp9GkThkjWXmleau1sXCXM
bgPkaCmUS4LYTBubO/y54xpaSGXWKXPZQqpflSIT37qoslZNU4p7zUzNU125/Vp2TNl0Rpw+/+RY
U3WM2zRBT67MviGcKfsxiO9WWmkcVERHziQh27MjHA6A37cmqPy1NTddABEmIvSUtFWAEzsrAFm+
kXPUKr838Mo+mq6rays53IrYkYNymi8nA0ufX9X20bTbyzJIXgMvgnwHm9NdydE9/O0DG2Oy/2R0
46eyPzg6xntlp9815JhR8nfNh8RAQEiLlkZM1v5kdOlRdnXzILvny0ehL8P9jKaMmey/KC3CRpZN
2WHOis54aaSkthknYzrZD1zsh3y5nrxoqQUs02bIzvzT5dghBqkWtA+1MVkgkY3pVAYIT9lAQEay
lqGio+bQQbXDb3bCwjaujPveV417eVZl5rSydXfcR8jS2UBB6PbUYteMjnm3xBwlbu9SFvCyc4kN
DQUKSLfAhuQPkF2NJXRIxLg/yOZvPyUlOSKS+kbMP1jGs2mAN9rPvmwegJ05XhYj+cA+fF9iwDtP
//yK0F3vj1eErrquh1+bY3mcmta8XPhtccbzXndIYhl7jD9mxFdqa+lONGZXfvaPsaiGG2S4/Iup
IEbaDlX2ZqrqvsLa6HNt8iqpiun3EaR6xOcyw8QsrzWP5wEF9KoXaLC7DVzgmZU3hW23lr1SdFr2
Th1MYStXjd8Gew6Kvny1Lu6ktLsmGiLeRC4U8GQs52esi35MJfSHeD4IA0BUjFf3QcbCqH6Jhlq/
Fa79PYHOeYOksf6wHFRljwN7fJYtOVyeyetoSUsHIxDcsS+scstbbdZ6N7ywq1dTjFZ0pWjzOxHV
92ZUCS6ncztIYdD8xx5UGr1J/33APF5eeZovLyfJpjyTMdnsWHtufT/AsubXT0Apg/fsbz/s/3Ut
Sx8eKCGo++v1lt9unvD7L3/9fxRh3hxaQ7u9/lrLlOsQ+XulWXzUMyB+sWf7J7ZJxkpoTvbFxYtu
DdtmuAWR6LyMHkhyFvaoy4xip83UFKmy9Jv20qK6xBMOheB5i3c9IOtnrEfLrdjzQ2SRHddLCA91
it0fPVbf4L/ZBc66g99/sXvjDVUL/zjqJa5vkGBqjLJ0de0oswvcZKbko7J2hexfX7TuZ3Ii5WGM
VbFDsQrhrv5H0inOEnaHJN/Yle3vM20w+tWUJTj5hkLx7qKhKnb9TP6QzXiOybNlpF2W/l2rUS/s
7Nq8lW+WxqkQlw+1/fKekXxjq9OBkUe6/sMfVfHRM79o5JjIMpp13VlI9rHu2hutg9+qEaevtuvs
u7Ewv9me466xPQxOWOkGlyomK1ziQvrNh2U6oH7z1FoCSwSs8rYyzrc06Ib6m4UJ1jascuuYGmby
nCgZfolTsJ1qykNsg2dieoJVnhp0DRgNpNKWoMs367ZH80bGcFY3z63hs3UaI9Vb8ShsYGcSlN1V
7IEx8YDlr8zlHxF1yb6sFf/WNZr4JqkKchO9WlPpy+sdENPkgQd+uQH30XwquszAHkJPvtpZ9QJm
CbMPkW6w+RO3IsQftVMU7WznOvVyUbCU81T9vMQytqSraOiPMU//27arPjrq+czMMZGH3MjdJ8fJ
oJxHJektiHAdqbowOMfxnXSoDVASV30rPOsxXDcws8pONoExQlGqi2g/8bw+S+fakDf10Y+DXnla
EvOaZ7ZAepqLBEuKRKk3SZw3twZTnue4RC7JeNwUl39+1GuuN2/tftuIkwbTbNUB1KdZbAYs+4+t
nzoUKZv0Xt+JjkKxD9zvqLVNQEUIRJFN0fobQlabpo/TH7YV/0jMtvsUmyGs7CpDkK9ItZMLWn6j
uOPweUrzM2/E92liOYKeYLsZKee84ssRbVFXzQ6yaTrso0KKG+Q96TVCc5Pj/PdUaoP2aIKol+Gw
Mas7c7BNZOz4VEuRTcdm/Bponf1Jc0V/6SIDsW61fMV41T8aAzIR8ZzxDZUSt6VUTQ6yt+yjV115
6hCMe5IuiJpy34ohfJSRtipRLRbc2QjI5QVllKVTFVV2CAMw3p6eJoBJ/zqIUrxWfLH3boKqQVC6
8dJpoN3Gd+dXW3bLabiOIFxrBM62sgprZWredM69xlw3blh8GsYsW2eT5b6QU9DRTk4nTEjAhZRY
7nxV2uFNBUj4vcjUpw4z1XceHLeh6kc/Qa/tdFXE6CE4gOFYl8WrGECeULOXVk3rFX4dw6uLBB2U
1A5OfqE8Imh1lGEsFULAy8qLajV3fd8Pxd6yJ1QO/Ew7zrF86kmE6ghAraykSNjt7JVS89/QLyf/
mk7xA8Qy7xCj4HxQXVJFbmWo6Fp0SINryIFn/9dQV2TxytZMcO7zeNgJf4x3Qujy8tI6ZKKDHrYf
l/7bUNSMrOegc9+iqVbvwqwbtyoAt09KbvwsvMr+YQ0vOF7k70VHxi5O1fQJylS/KqfokwgNsl+O
7h1ZCibPhYUqYzQZwM3MNH3u8aI5gxi/V01MuLALDQ+NEpSXEjjdWgd5t29EBylCGe7m1NWtbDla
OFqrsuzv7Kw19tQ2v6Spor4ATv1m4cz9w8bqy61D8y2vCzbadRc9mXHl7jo1c27CAjcwywaalM+T
sL365syTgBauSjF8TBqC3t6kLXrCEqSQIIuJDHx+Wlqw6o5eOOG1OgMf/j5CTzC2ipTqMhqKxuK0
Py3gu1/NBZsXtiVMFXC+KsLe4M9LXenPRaSVDybFKG3fKX0GH6hy+G6o9r2PdOxt72R3MpQafU0J
Im3GLRgRbx11ik2Wg4McnDvcoWmWIpI5pI2zGpQ6uNE7GNQQvh/kBndwixvVCiiezCFFgSAe8vC5
bn7NAB23xqUkfJ2kjZ65rYPO2MiY2qabRBhIuDfdSTV9616fD/Ks0lub715jrMlTaQehwZCQT4Ko
DdhECwcH6LIOn1w9rB6MCHXM+VkhD6mdahvPI8MqJwRuVT74iNdcR8hrZEVhbfsMNpunPbto191U
wsbyRjbbNrvvRXPfcIt2ay/cdpWVPMs+004+dWjLnGXLqZHOxwns2Ppadeni0t+qQaVt8qFFGRed
IV4UZNqPS7vNv1hT4l5GU4nB9ZjTbdxbX5a+61zZm2IU8HidL2MAtMZ79H1WKiSecWRNPBT8yjE8
48c2iap9i4nbzTQZswsPtekcq9LXqbJe5A2Kkvpa/TUpM9Tq0U9B36MJdl/pWXa2SwV1bt98lIfM
jYvNpOQsz62uPmtdmryELlsyLAieGlGFL2CvuzF5yUJFfRq0ds0GMXnJg7F9mDC/kxNUcAL3Nu8J
CHwIDCOihdd9iaTghMiRbJbkmm/rMnmXLTGPGKwiQ4WkCm5ji7oZXsq71gVlKlCNfyDrGK8xVHTe
rPgon10iR3XdqK3+MZ90ZS+H2p0dLkOLonTfvOnQtTDoTd95amapQlj7IdR4t9tLllYO9AgQvtYt
ovOy99rM0E76ffA8F32pU8pe/bbu2bBn1E2+GIafrHkE4/kWlfUTe+aLjCuaGLa1m0PHBqv7BeNW
9FLjrVoUSHKiNrWuxrD+JgrlgDG3/rPCFhA3COtbk1TKKheV8yi8etxZItZvnRko1gn8/6IgPUS+
lR7kdst0/X5DtSY7yM0YBKNhI+rxozelFr3JKQnAKteTzZjj2wi71vgk8iw5KKL/venNzVp19U+F
1X70XptybomvzFNR8nIcQpdVT0bFxA5hCGJM8SXqq31QDeM7+PQfo586z74X2ruoKCgc1DXYlo4K
Z4ZYwvd4+CFH6imyklNBvSBHmWjvNaz+a7OsbkjaYSneRe26nJsyFoDHXc7+OVZSFp8CtqysMmz8
10HgqujFBvtpPnUtu1oPucBavhEhBdQ0OskzeciA7WydsdU36jDLQOgoWqh58XmoMEnEK7TftqVW
fHbAmqziihJwltXRi2GgMTwPC9BFu0mb3l33Y/KFnUurPA1Vqe0stOXZvljiaxtRbVDABJ31Ui1Q
/KFDCn2r4CDRqlM+OqAAVCsp9i07rjNkh2eR05nM7CEkAf8IgfTI4sw9y5YP1+jgB328lk15UJr2
haXjy8hjflWH2U8picwD0jxLbqE8DG4IqLyLjtd4EyWXwgFBoSqmslVUR39GqapYpapN2nEzaoX/
w7L8bBX1pvusKr3YGtHOzAr74vWeiRRSqHzGj+dR6wbnpyfeK6zV3m3bTVc1f6tPinBwOHPJAReG
JY46NnbQDbsbK8uzUxSELmvSbPoMN+5uQdsPJeiyInnFoapaa5F9Y4QlIhJFmb9NfXFoR1A5vMFO
pTmAcjGT4TKWqf+11zR15WOn+6nAAXkzsh65ZAKGg97qrw16Phd5qPsKT4i0qtfXmDybMFSYMuDM
17iwOm2bA1fdVL/my14zusVhZrjH5Dr2VrAnvJlHvmK1r681pUSRyPPS75k6GLdogU6PfgQtXDHJ
uBn29ChDqkD529KDfiebsqOK9FWHl99Fm4fVcWMfLJOkSWOEPXLBPIeyDshhGasXlf3ZrecDt4yB
rH0Pn0Mr779HIrI2iuE6t6GoystgoiY7QOH6rg72Sfi2elOnTbUzYx+PGqktupzCb4sP9YhU1h+m
LNKe5apYunRLGdNFhtRIg+QQKPlthwzkNgeKd1LCylmPKVoMU1LOpaJfbdCnwIYcMP8VEI9V5lGj
6Ao7fkVbGXvS1HvMvVF9arB34N0Xv6KWGZycHgsj2XQSjXptkzbbfMyTV3zFKcJD58Udi8G6YXzF
MLO/l52ORY1cKKxu4vAhh+G1UjFC/ZQ3qoAHrBSXhMXZfhQ6/q25lt4gxqEe0r7E+SK2ra2mju1j
NoUq7oyZeO1VkKrq2JRvipkfYuGQkE5TSkTlMEstZvf6qJXf7CwVKxFG5qeoUYrNUPTOZbI8mAPD
oN5NEyq8Q+CGRz657hQXLOKhwtsPcWg7a2F4x6qrGuTRw+YuyFSKJfPZ9eD4TrVDs7FaNV6PuxwG
by3VnTjf9Oy31H3Pendpl51aAGGcB8lglRb5pp6D7Bjau6ZOnwO15G/jq86jGnr2Y4+4WZQNbGQo
9z9OjtHfJlbyU7bkoW1qC5YWwEc5Ps6j9uwb6TJeUQrnccBYFZqdiPaQttGicEtx08TVuFErtbjJ
VbP/bDWHZOaENZZeHD3R5tteMseK6BsSlPmDE2fFuhXWuPPxY1qxdyi+aIL1XmfDDBSwLj9HOFfN
4QkhfPxi0Slbmmr7M+j9/tJPisFTqX4nx1V+sbuM6mYT98egbYovvbUFlK1+zo0a+WpYSBsZrv02
W5m9o1G3V8eHIhk+J52Ke7hwhzsXgeztFPbaIWMr/tn38cKhCP+JrxeGnQk5YLuarM+D42Yb3UGC
F4EF+/OIaIMbFDgoqcWtC5ENgTLCjQ9zqTNhrEQJ9CKRK+nWx2TjRfCyfynRF3uwpwoXckKk1uM7
nb3VSjbdyY8PeVgEy4SoiVB+59V/kL1ynE11aE/OqgWjPX2OwlDcxkLn/poPyf+h7Mya21S6vf+J
qGIebtEs2bJlx46dGyo7O4EGmnn+9OdHO0+89/OeOlXvDUUPIFmW6F5r/Ye6CIu4Lx8pe3k3t8c0
MkFf/XNC1YBK8irYg599ETnM/ewPcptnVLE2BtwjhDxBIaq7qImw23+VKD+eVUv1J3azLUz82jrb
zrdW4o7FNorLEd6bi9Q9XGZjN+f5GNquORVYT0XDnVGQddijonw0nGXCnYq+xYhm7eNUXROlEKXU
iLqbOhsBnaaSCEb4U/8YS+jJs5aM3yxHkoSui+Qaj0b0WBg2zsHrgCf4knmGBqmjTYYbWaVfFpJc
33xZ9Rsz0rL7xq+0WyPMvz5utEro6vIZl8488ZfrUEBs8FK8DuQyURsCcWeG6jStutcVIHz6R1+s
Seds+jFqMVyLXs3kbvGATraOZ9pbdVlsDf4+aOA2KglUA2M3o5XJg9JP/dOlO1784LRVe1P9OtlT
NUt1LU5rUF6H6IT4Tcl2vDVCs13gQ/h59dzoTn6xTASbfc9IATY55auhOag/qskeyWRY/N3GS/qs
QmrWRKpSDo9qVFZejEZine0SqyufZZLmT7b99DEVvPxfYh6/ok1YfbyytJr+agtsKNYXVndoyur3
m/m4oSHkx5tRTXUo0+Yfb6jJ4/YIIQMj7/Ul1Z3+/aZ6r7+Lu/h+SYLsESn6/DHVbTYPpLPAfkNj
+tPftwaFaBlV+88Bn2L6VZQU/9Zpqj/P9RS+vL/iSXgk1qaJVQMcZIIYmqBz5D1Z76cSthLAiYZt
J/kgcVSjMM2iB6xnoat3l7IYmzN1XCyr8CLdOWiL2SdZN9MuSRMywGBZt1GZiL3SQlOHierZtsYO
4x99eWDgH4Bf6L5MXCCFmGg09tTsO6tpX93OfK69WPxtCwOcryjIruDmIdnunAM/FY+ApdlXrzNG
/qCq1H8YLRlpx+z6h8AkyUE5V+yFa2qvZWo9NumIML3jf3XISr4MWP/sXdk0e1NYjzVSyZBgK/yz
8eN5K4TziApt9LOxmr1WdNP30YU/Z7KluBl5HR3mXM4ndVEaYbqdm8vylnORciseumoPe2v+x0XS
EtFhXC8q0NR6GIUOdXy96M8reTOqAdtutvN3JKCMnallaPGZ/NZr6DO4WWTyxxgj7/l/zpiZgSTZ
/34P+OH5DyR8P+4B/3y7uHF+H9XvU67JR3UwYXk/1hCFtyU05Z00Mt9nzeiTB6alS89+X82TiQw2
HgJTWUrltp/8rV12+auWSxEWmmH8TPOzLGzrl2P4XzunjL46i47eiw1S2QCkdzS0ejipq70/Vwfr
1bqem3+uDnzodDNpDx5/+C73rhcq3mxRCbDbi5U/GrGzXNWASmNXk853FlcTBaXT+tTZJR4l2E5R
4MynVqComZn7xGmzo2502bvvv6iQpZnYwJTFShOZvezd/Wf3v2arOEbNTkfDDce2fu/jzrFPPE+L
u2492OUqVBp47EnbcqV5BwRMMY8P9ndZ/mSkrXWg+uEc6jVCXYzyh6fzBB/swXxBVPIfLZNWBh8Q
DBmR7jpTtZKmn34U2nNAKAJuxKheAlSHFmKIr3GcmZi5zeVHsx/zbEexYDqqUXSkqJePII/QbH42
++IwmIH7VVjGfEaMjZp3npK3nFxjM67vVxH4FXdfHfROdMfOsJDxM1bx98pyqdCt7U+mv1kVLRo9
7F6duE9JH+YOCa4gheheorTv2M+qy53nMmxKWV0AGzjPuhwwHPj3BbAft6NyqneSBsm8NtvWJbLv
dqIvd3GUDDC5kStV3+tOPo9W7nwHPLtsO+xx0RJqhytfAFaMRL7j8LXCtyHkkbaANmgF016lLE10
Fm64MIXpXLFifo76uil2LuSvg0H5h0iqnw59Z1VvdT9+AdbW3Capazffix4nu6rewBxTBNM0Z6dm
mYRH4QDr7traGTxBtCQu42xt1aBbONpJ93zQTusds1yjAECh56JGvVvAzc61sU4nS3iuqJF+HGo2
T0X42TZK9/dIA3M8hOcpdwT/3vnzuqJNfDJC09UsEBxFWdk9oRDePA1EQLdAPkXo/jypnhw20bHw
ynSjmmpgSWKEAQphHlWfOhTlHjI+xjQZ/HPp9/NmlHUZbxZUTk8YolQhqHJxU4fRR6xlLOqH1I+r
mCxROz6YJpsv1USNutwD/Ss3ut06W0s4aJWYwp7CtAq6e3Woy6K/X9YiJFitv1VXVC3d/T/meVEq
LmUN0Hqdq6bk5HJOKeTotDT8M5Higkp0FvlndfD/nP33iJqeuHO+QWUU4ax1oupTZx+zZ9Fbhxh1
XysuxQVKnLios/+t+f/VF6QD0hSek24/7wdDHKopxAJNzuO9OpCSGO/LFWJegankOevvPgeDP9NU
36xjM5oDZlHz1ZWwa5CfVqf6WKd3EmFANVddOjrxH3w9NXVrN1mNAVDY1u9ia4m2QFUwzhbQvtxW
6H3oiQERP800OFcTyA/GHxPsmtL0b0GrIuruCWzkk9C17Ga3TzEq4hlSfro8Rbqrh6aNqnnKul9h
AngQc2vt/N5L3hCrplbdBChjk0j9ioltyw/zrYmN9K4012RlUom3oQQbqAPQOKlm1E93uYbGRA8k
9DZmxrMjO/na2iD/JiCiBXUZtwFopZoOFrhuGPXaG2qcxkn1eaM/PsAVY7JVnTTKHBfVUv0QzuTV
wgdU2V4KUSeXZUIsWzX7xve3le47RzaqFiVI/UsAJPmxxOOg9PStMef+tR9KpDQxPooQmGifGhxL
SA9BrdkKxF/NVSH3H6Qo6Vr65ZY1w9d+0BxYpGP8tOgRVIAOWLwfPxUij5+w90yQAJd/q/FxnVT3
Wb4ffFjVaoYaSNJrYNyq1HshY1k9+uYYv5bTs+KsmFjtXlu9zMnuUtCc9a48ztji7FQzWBMR4CCc
D4LLegvP1eEWQPzZ4b1Ybu3eNt60bPrYPaH3AKxyHr5PrVVvHLGUt2iKNcrs3XQSpiUesj8X4WX9
cVEJNkNdZJHWKdh5rQuAWjEk6oZmkMibalk5GJwOkhr1UNYUx4deq9s5yML1AtVXNOIfF8xgizvc
D7P73pYvXZz+kKv8YJNFw8YFGXkf271zI5X1d1Wb8zekr7ER1VDfGFpbv/WJ9VPNNzuj2cQW5a0F
p81b7WN+rgYSHRPPamqne0NU1WqilsCPiez7pPCDvaHsxdZDMcWIFPfUGVdnsc9+1WydchwQySi6
LV5kGG7/e44AoYs21Air25U+Sr7cT+JQefpNFZt846956V71yZZv/eiueSN2yrWBork/jPpJCk1e
Yy8hyDPS6EX2UCf9xW9/djobZNv+9e+rvcZOPq5OXPufVw9d3IREHfNWJWGwGSqvAveKK6w6c6Nh
Frkd+gFiuUrH1F3i7gDy/OjQIdzMdeQ9IJ8DTVtC92bDREndSlinzbb6EkzOdcZcD1QX6dilucuT
wHhv1guXbqEQ6Hm/L0z6eXgMUsLWyQ/KS4mP9KZRbPZkTngnSO2MpKBPH3s/xaZY+/q172N/yCf8
0VSD+A0Hp9hOx51b7IAje4+u2wCrSPH+/Gz1/hZYuf+YTbK9oenW3uiZrf5rO4rqAShu+kBsIUMr
buY3UnMomrgjgd7a7CNMB8m8P6tpUUnVsLRthIhxE9nECGIqiJoj+WwTax7vVBnE+ndTjeKPNN5N
WRHvTKtnBZD266xX2Qv1XnaWoMWPWZEmX6rC+qEsxOW0vFq1+XuCqbmQ94S105y4vdXUsh7n7tlt
UGT/7BmS5w85DzVOSw21Rh8drHHWQl94THdJDIkhKY75+kk4+vC7rxJVcVTN6M881WcKnexVfUWI
238SfX4eK4rfqoVJjnZsJsES2CG3vnFG/32JpLxTo6bXVshkmaRz3WGGM8POedBn46SaaiOtmonH
6GdTjRbu/gPzYlnmo5OY4Ph5mYvXgGxesfyqS50lQaNdZNwdydR2qzxLzaM6TY4Vi8xRuNH0JTDK
b32SIKmY++9FFyxf1AR9TAQKMrBACPM+JuRG9F774+8J6g7JaGbh6kJ49//OmrQ6ORJ1/r6Nx+tY
qLP++HObzwnqjbSy+WZasnomsnL3Tas5DbnaJbrgzUBkZjrgNVy2XxfVmU3mviqc+vRf/WpQ9X1c
ptqRbx6WAoXUQy8N42ZIwOUQrbXQmlrvvQqgdkkTZ9lgwAiMreXbSEr+/wYImXrg/xdVx/aCwPBg
6FgOJBHdNf1/o0HBbRWua1TOibVuOSaYMyybwJDFuSX6mD9Oc/4N1EzWXhKnw6mCVWOYfby3MXfY
GVMdfGmTaK2NLCAEdNcmuUdf0hXlXTtVRUhFKvgicUckY+icew9LjI0MwXb5X9RMsYiLZ2Bsaq4T
284vUNqAtqkGEddzqEz59lE1qZ1oO5JS2k5NFhPWLn7sv3to+m6gNbhfHHcmdOnIsqum5VD2gvO0
r4eGEuM6w+DNdmWSY4NNSxTZKx5R5VW1sEdPNsK003Pfz3ASSZWf7TiYThOJrW2CnO6xH0EpBWlZ
b/mI0NLo0CSSDet2uaTBx6gZBy6sv746qclLZW0MH9O1Er2yU98t3cuA6PrWFZWk4Ewz0LHG5n3l
kHhl9wI+I94nY48w9Tpq5n20L+VYE/fQ1CwtOkxxNm1TQxcw8tDMJOuX3nvrgb1yer+4enCeg36r
Wsik/e5X0z77CA6B+WWEE75X/uxLvbxXB1eU1cfZZ59hmI+T8LzjZxcJJzzM1oPqQyoSTg/PIBIY
/xpQo9ocCZQtRHMmjeGcPvoixEeDGHjr4mTPAo73fZHHEaBvmMR7KwUarzr/MfLZHiHKB54bw2bj
us/Dxx0suYo/2/2jMZm/R5fSR84oxnXEXKT+NKOjVNvlk2pkPOwOc2LPG9XU1wm5W/8wMP+4qC5V
dyud7OasNiiqq0CpYgtJkqL72td1SfJYDtW24gtGtvPBhS5xFyfj+EQ6ClC8hE+imuqQ2SboosYT
J9RDxyfXJaCTEkfl9QJ1QFYL2SXWcvSf6IP8Mz4JUf10pgUH8bXLxBb6WuOaqFrqPhPCDzvPS8ud
6kNchhRx5QR7WS73HgJH91JU/VPSOM0d4hEvqlX5OjAv7LHhxyLMpfrUAbGo04AMwFW1Osi5lyBr
/lLzVRd2JuD2G+/VykaKRrrffhvsv7Wxt94mLV7w/ANwK2FX82034TnXvv6Se5O1nQwz2fa+/OY0
pXbGS7Y4eGU2bQrZVwjQJf3GWIxHMbJT0KyFbFnX6O+DIe4NXwbPAs8r3H2W72DA20MDA44XGZcd
SibDcZraBOGGAvvHqTuTQ8D5ZkqPehG797ETpYeJTTUeS4N3bQLrpWzQYvA7QoyANxEYbX5q8a7a
BSOMwbGRh9q12zutuMe1RK7hVjBgemDwjkb3aOTpPrOq7JjWTgqMPEeNI57Dal6goRSJe9MjXK8t
XZvORSKoSPrGa+1N3Xckmnm+VLZ+rbTaAVQTsw/yq/hge42x66bcfgCVu6lmM35SB0QS9NMCyIGb
/6cPpGW2ayqnAYL5n74xwFk+0fLohJN78nFt3FqkGPL8UU3TgbLdUd1++LxIr7WRZ0/Uo4P8n4sy
yJcbw/DSg+qbUR27i5LgMthgNEKrneszJVHMb1S7XJEXqq0OrgZUNp5x3UZRLg8/jiZmcWcDCYhz
pg2GvlNtc7CrszqDcs7UZR1v1VWq9/elejWFkaT+o1YitUjFaYS2/HpQfZ/Nz77/mpeqtUwNf5x+
jn/egh+r93vB+ziVckCYDkIN7qnnqe1+H0SMBUe2HlLPSfJQtdWw6lRnn32fA5loEC/6HP7vW3xe
/XsmeueHGmbfJqpFOMaOf9OQD30W+XBCJeJv4IPLgz7gD2MPsbltAfkAT5fR85LLKtTI4vx07J9V
PAF6GLGZ5Sme3HgO2scqaCuYYIl9G0aJG6bosr8L/5haRvqzltOA1lUkn7Wuag+lkdsnS8tNCJpo
9fkAfb+ns7dddOzTnACIeoygwdZBG/JiLVX+grvQycFd4j3JB7H34wbU34iFGhdQL47T+MXo+WX2
bfpXRx3wxRzkzrOlRbkz796zJdtNva29jO1SH4XmhN3kjRcXH5YLIvz5pbF3puzmU5AXa8mVjAeJ
ymJruU1wdMziJJbUOvUxQg9gyOpL5VpvK+hBPdjTNe/oEwhuoxdWz/kg3Q7lNM0Q72lDwY4P9CkV
1TFBeexK2hQTFDvHkWmZD0U1pgdfLttZ69pdLdfCeNUhbgS47GDFsU4BDMQ035vsNGsI8njQYhE1
8HO80NMnrTH6oz2zw4lSEv1gsN2/ENs/piXF+GRKxrs+A4rJurKRGpZgxuz9XOL0ZgeaTQ0h3dhj
9pIjWPGdEGuXxn4bkpbOr2UVj9cIWckN2nna99LXLpHoi1cXbeFjgY7fYfEI4QeAbEFDXd0X/Y8K
TEI4+c1wg6rpn/I5nfZpZGivIA6u4P/rO0jZxVZGhb3BsaS5AIDP3/R5x1PQ2CySLwy6ccHWSSD4
1mZ5aOupuOQ+xWyvLh+IFbFi7uJ805qWvTUoJT0Mhh1sJzRIA7fajq1rHXphB1fX1N/A/aFB0SGp
WGNWckopl22S2Pzbc6fsjMAYFDT72ecx5mVlcR5S8NRapa+Yurg6lZblowUqalJMlX50NXm2x9rY
tG4VBiLvtoFZ1NsSyeSr54r87LKhg/YRal0dBroLbmzyo699jehnJwPvOT0J9pXIhJHnbwI2J44k
3SuAfuq+dZjT+cXq6+K5ODmjuA2di8E2sjZ4C4DPScg77d2sYSu/aP6ukezCZvMBg2LtHFkt1R05
Ae1biX8S8aQ0SEl/6s1dn043001hUt80XLHCWc6Cx33W30FgiaP0FP3s09nYt7iJntWhDpp8O2Of
N5d+GiKO053rCo33WgbIdxXZ0dHsfWPnprtzs7rfVIP7rjPBM7ECGpNndkLdvjan8qwOZiCqjzPV
1Cq3PAfrQTVjHG55jP+Z/V/DORk6av5jaBFTnpvVJ5DQbi4+2m1R/pU4f3m1w/cg8Tb405nnUubm
ebEThxCd/W0OzbCrohDA8jfcpLB65ykCKBgLYchEwbJRp6CeX1wzqfZJNVnnMXWtszdD04Q0MoF/
O0WZCMIyGciQjBiApVI7CIcSexj43KFsqk2a9qz6DRji2keIGgeO2UM2J0AWesMzHqARj3crpUw9
yZs76ny/9VA35+zUNG5hbKZcvnrSw9JsfQew0txAr05z91JXxXQO4nE6a+sh0Ld5naC7WA7FOVoP
aq1RZ6jgJJB4SGGGbqwZ23FE/UxPx/5MEggTuPVscIYfVVN+wYHDDWs94xOo1yWWrJxzmFkRMI5r
+JqP0X4R2RXpcu3crOaP6hAJZEW03Cbtn6Hu184nR/CHqf+fYdevDmjeXUea5TzOS3FmA9Rr+XBu
zcI+2Q4AD9eQxGge1bzB6oudrfeooSArei4D+c0qW2dX6OlMMaPscFGpi9fYCJozv1J4dnyw9qRd
3BQjz36GLhR4B/WHJSiTbYpKgv8Q5nIWdbecnQ7FKNLnaIf51Zl8RX1mL+8fvFSwISn0c7b6yMmm
6j8+pt834mNSZ3lRDx9nGXrPp84i7ouQ8QCOb8pNXPpgSPVm2beuc7NKiWZeHCCiryXtWR18vW7P
fQY1C8sOsJWQNMKqLEOI6e1Ziugbbk+3pgYPWMV1t0lNYwsK7eI3fahH/sVwpnMs5FNag0KzwIGc
hrg51wVpecNz3htXi+7TaVg2XVrcylROuJoYf6Eaj9h5O14k5VrU4GNkMd3Ch+2BuKwLJCHTu6c6
a+Ot67Ijaqq83QtkpTfwdKm81jZiWuAmAS++zmYk90i8pFvEAZpd7OBJoYkxJvKDJaxV/ODsfF9E
/vdMIwHuuN3zXFbTdqpin0uCaNOYZhK6S5fvEyJ7CFzjc+JRXZ3mART6mgBbi6uZ42KY7iEuBa4O
H1Rv5e2nXjiv+hCdY+4MrBP2yOWAtiKs2vKjggvoN84RLLK+b4OOzYHjN7skSFgk5A3QJx6Z+gg7
Op6cIwSkhyDeak0Vw27hN2FExXRAb8jipScT1Tj+njRZyHdORhjzxMc42OSv7NnLkGWS0WOexciz
5oF2iEX+OKVOd/Td7s6NNPeSJdUpZc06i0gcepl2fJSDh8wBFqo5VmIhdlxy1yzlsoMmgteZFl8z
IatN1jT6jmeru8OWGpiXl7/iC6nv3BRyUarVuBpNKBqIJN+NgYlhPZKLu8yPX6UNe26k8BN73XRl
sXvgN9RcigTraW+4W5fVENL9u44S3lZQ0tkUvgV2hF331tc9qpWG8W3wocp3XZOcAW5vnMadsUVu
0agZRLbz+q7fBnF9bRJxKhILhEBgP2AQC1moDGxYNrm58Vug5H3eHvh9ok/cljezrGAoNO2Of9Zy
dH3pHHJ32E2j2cKCsZuQIhJfaulenETwf9XS9Gmx+MqZ1mkhebgnmLiuu/+7VqCdls9TeTKsgdBg
0KlVshvPlhnofs9CT2VjM1ZIGzqoZV1yXfxK516C1V+VkwYUqsnLYipo46ymIx8EVBfP04zFLxgf
4mz2QkdbUIoA/X6X94/tgrWXXvH3d3P2t1PVxc7wNetec3D9JQPzK7BTtLPy5oVg6rK0JtrdDqTl
0dcf0hSxhCpYDqYW3Nt5Um4yowvOjgHkvTLQkclSf5+han7tgvspNmJ0pBPx7BVTRPiTO0dfG7wt
OSQHyk/3mNo+mn7EZ6YbBGdDoHaerInsIIruoVRjxEGK7FrXjfawOPhlAe01y3o+a3m/HCBXfytL
wwx9tsWP4/hS5jleDiNu02z4jB37qHHTNM6dmyfOEUF7VF6N5sc0s11BjCO6sBpd09ypj/P0gGye
EzpQtQ+N46UXN9cpjyf3XjC024LKcDNU/kMy4TphNV166EYQSRY5+DCNMu++XnSe+kvvwrC2DWy+
2FGNg/S3cSDNTddbVWgAgNtPVRCikeY9wTgyQMmX2yGQ3rpwO5D4vXpTD/gvxTVGlqS2kLgFswfx
CrnR3lnfVHpNhuKRggs6g3HUIkmC4msW8D2RLqVJLRMxpT7P3fXLGa00/nyIxUvtJxttgZ+PUGQR
mj5pOcMetksVvM6ZyRKNANwhXqo99pjfTOhe22ihXCsMUKFlJfKHcgJrCB56E+tTx+sVwPwLp9qM
CXAEpD+zzUjqZjOP3nQepfFoxn2zlyzPDzIoYFU4MIZYBJLHOC5fMLW8Q+7u2pNevqIcO2MuRqGv
GveRPwQ32xkO+cz6U8va2rm6jpRoLeTDrM1WGEz9+vewFS1qd943evkM8L/d+Vbdb0ut/54Vstu7
foXjkwRxYcV4+2UJEnGWPYEKJHLiH0GwHy36CFapRPOuEiM0cbiGmf+ylLb2JUi1R3DSFxNV+XtS
H8Pe1FMCILcdr0bS7f2sMi7J2uo7MV5daY1XXYuds4sLC3xnZogEtDNPiE0O43ORGgSlwLyKZDGv
EvbatkVuaKOaPLTP05y2mI60E7j1pX6LbfDVXVW3b1U1jmFv9f3bBJM/DFxreCOnOwCcjKe3mDU7
hMcIG5KIJBQIwbwZxdwDd6C4GSxZD6B1sN7a3oWszRf6zcaUDsmQxnsDLtWGCAj6b2w/iH5gNm+n
zkAA3SY3U4H2fyPe4RvVdMbXtF0AvVp28nW1EQitSA6vVZKg+Y+ewEsjNICdmJ82ff3iwizedHrn
fEn6wkJqI66+CMlTeXapm3lBVByntkUBCC2UJyhwRIC2HYPAuIcZLFCsA6HtGMDKlsYzHwJ3rPex
CRsUNiKGPKKZ74NU2Ic07+a70mvGo4099IUse33qvNY498DyUfbEWtgHPAC/yo+O2pzjj+em+XEe
a+vcAabcSelu6tTxTvAIvS0+C7wl2MfolLT5rhM6Yazob/msH8q4lY8gtJtjhyTcyv9w0F4qvjQZ
po7pUn0toTtvAQnpm9LGd6ywL66w73AWM4iCjB9Da72C2v1VuBqJFzb/ulmfMvYPgIDldqphU0wE
4n3CD3xJxt+HIdPOBe8ltGY/2FI5vXOCZDo03vyKYuG4dSJ3fe5N9l6MCL1UuawvRCdhWkCvMDxj
OhYIjG0mdABD3zKnzYzt78ZbQ4nUscaTPconO3j3Pd18KbT5ZzIQmdt8XxPt2Gtx+tDkBcFE4L1F
0BPDynH6Fz+G+QUrHvBQU+/TmJSu1pjAzjWLYLztroMY/X0cFGbouTO2qeRvB/MOaj0aRKsYQ+pn
bwb48W0dyJMTkFu3Bh6oQibJXiIdiiSneJopt4dGnrxWXgvxILTGBbxNf66EZhwTTdxYuLajnU4b
Y0YlyNSbX0gvG25Tgg3pfpGQHVnNO1BuuhChE9vOWS7GsFuKvsCDvbkkppcdysh4o/cR1niLdFb3
7GjaXe7le6cCP6mxCfyo2oxr1JiXLyQACCmRhCQh6JMCLfbNkIuDab+bpbT2PB+/1ENRbEyZjvc9
X3jKjla8Raj84PVNdpEWQNWxGmFJuuPLlNfuIY6iDuua4ZvelqQUbLlb3IRn3xQN94LUgBu1KO7B
et1RpX+XTgcfyOpf4mgWIDzCfIHn1zeoNGiClUmrql3ZGd4u91j46x4NhgRfGAg7OwgdyZfW39c5
5pGlPgTY2yDsFNjXpeqp66LwkibB8liyk3bT4YdmIkFm+BnKlBFSOq73LM2/Jo+kGbVwdpxT/37z
ktz/O4CTlmJiAJIV4kQRn6PWyCA6TXh6j0twQ9PRPXfm/LOZC+uQjesHIvzmYfZQ+9u0gqQnur4P
cSDM/Vgs7bnFqxDQHHK345orkHU7kioiRSGbTZe5U/OgmzpfcBEQd1QzIUdR4QoOoLo/sREeDrMa
ViMNpCd8W9uU+arj4wb/GFN3MaV+toWcD673K6uj5jT0GnWTxt/o0FDOFs72uPNATTMq3T1ikLOp
YKdvKqRdjSR1D9a8yyhiPaF5c83REN2IrgfGVaBNO1F+fIG6ikfOAGepyHZjBzVcywoelqCFyN8c
tML1fsQptX8sSlkIymXrLiU5/AinDYHMs04SKsxaizi/Gi9V0m37oX+kvFaFmFrCQTUAmLpWf+sX
aQEPqWyIZN0uiU9JjE6OleMaO2d2jQzF6g8pM7mbwQQho5Y8lTnrFZpmGt7Ac+B2SBA5Fnp8TbSN
ouRLL1GfNb1zNwzGS59/0UHloLwQN9e+HH/a1HwPw1Knx1pPKJ8ZrG8L0Cb8zXZQNa1NOQFz0LT5
GgVI/FRN+yKihspc9Csai+KLHg3fie96BMjb/RxHq6I1v8Wqyq4uVi4nTHLjTeC6OyR93onD0b6W
/bLrvYhgt/W/4RaaHxcNbxsrHSgdWdESytqLQ6x3+F41r5ntxsRP7c9mxH7KS5cvTpXts+KtLhP7
e1R3925TY2eB7q2cv8ZSliGa41hbzuUTjln93hPekzXlX8sCF3jRvmeT8RL13c8iZ5/ax991Mf/y
RVOwowh6KgdxTF1O6BffQPnIEae27g+62y/fa4EuW4TBr5kPOKDWYdmRStEKo94btdXtUqeAhy/+
7nBZo3BVdvfjgDql1PMUsGCNlmcw7gzRtlvNPFNHkBlOzdKJfrUrNsvxIBIg+6w/Dj2ZN765wsMM
OQeDiuovHGR2HwOQjWDxPGLr6Jvejda2cmY/7OXyLeeDwW6eeKR/LGsr2E+ySh6jyXZAzF3LwN0K
Auc3r51OjjtGoQ1x7oD+8YvmS/Gw0kgPaaSxRHXBkXR0cGDh/a4halPqVnwqoqh8ipvsB3qPU+gb
eN2blnb5y+MBwfbBK88xpb4QaX7slIMh3/gTD/gju+7slGX2dfTZeZWk1DYllpWkFArAsbrFTwKT
iNqqiq1AB43HPwGVAH+zX0i5bHXTRsKttKerOrM60q0ejDR9LOGVRM0AhacRN/zLT3FbeUfXdbVN
mVba1Sr5Uz38ZhxsafgK59a1FrNzT1mqCNkgaa/BDGDOybNl3S9pr9aiQ1eP3fxoOm3yqKVlCtE0
cZEpDnLjAVh0S14lIK0dp0uzc+eOV8KqvHsGSYCWd97fdXFEjSdbOqQtSpBIv22wZAa0fUju9YGn
sL3k+Z2fulB4oLJuSm+J7uHsbzs3QfO2HtOfOkQxdusJuT8D6VGczoQNobDG/SCZKUiRv9DwnEid
UIF1mvh/ODuvLbeRbE0/EdaCN7f0nkwjZaZusKQqCd57PP18EcwWq6r7nOmZi0IhdkQgSYoEIvb+
TVYfpwQ2k2Q0F55bHTucrRYS2aPGJKofg2WvbLKgXFox9m8piVxRGO6xHgrqbBWp4bDJRt+72lrx
eRh89A5ArTzCuqFh+jiDHGvnWTq6fw6tFYzv4wnaCorp6HJ3OqVCMoXcIOGjw3eY3hvk+Cmtudep
hpdYT8hCiLAcZbssIfBHu49y2WZd58Zyn3WrP8swQlIXx6Pyl8CRwwqyfpJaM92AvmuaJEdWn+w7
nVrFSwuUrOyUyjUyJEaQLsJBSDbFNYxE30PZD3lUW85NHvTsZ4Up2RXFcZ4hKv8mIAaiw2NA5qCx
OLPtWrPkAqRipu64DUctQMhBTKGwis8YIhNySl7O5cqOEwpJdvzOqmp6KdupPqikXe7Srpp/rlE1
/+aEU7Op0Bnea1Yw4RHbn/nuzd/DSR1IC6nmOdea9uq0g7OQHZBI3t2yOXcjgI7Jw1UibRLqkwCc
t4oXv/W9F27nWKVINIKY9PMw/2pE9bs0/4sjUHyz2X8UOkstGMTdKfXfuPHBx0FVYGnbHYzMWO8T
ygHtJk1N5yJ7g6Krz1banBPd7xLIRH6y1TwVZyuhz2Ai+X8BxfPaq/ZKAZ75XAnkVIGEtWxJXoFo
TXWiP0sGwu+Rnxgre2W6ybSKW+OKujRqXMLV4m5jMVst7nAZEl2TruW7z6Do/4f1RTza0V74CUoH
ctC69vHuUI6fWbMlhf4iO+AfFuQYYUsd74blxRxBB78bdFeD65zuOtmaky/DpjaOn7LB/2qiV43H
ju1smnrnOK5383Eo2Bj6rC090ZQHaGrJYSqyn49QECHTC298iRKHqaDUwlicfddOXWaANf81c2zU
cOHmnbWnku7fVDL/t9klU4e/dLmR42QHyn4ue2HSMN9jAxJIGWbjU5JF+nmY+3aVkUFd6WEdXzVN
i6/ybIwMpPDdqVr8o2Oy5/yUWOlGxoc56c37kIY9eJUDJ5IXaeu+Mxd+PyO6qQYR6TUu/zgottqu
Svgji64bf0oF+nycrXXp9g3yi0KuftLHRQUD5yx7q9Bf2o7SvxZzoz65XXyJxKiEfP8h6GuAMSB2
2cV507qAn7+pBuTtpblZm5M6jSyFNZ/wOsMoAsd604rOssnnc9I7tXuSrYnHoz181dJee6qAjchg
09bFOW7QEpD+amyIhr3RhMGqG2P1azjlPUk+Kmyma/+he9iTZE1f8Q8KfgWhqew1CacM/Axq4HqJ
WdYQGu9FAV5XjlXdmWxSF7kbOdYyss+pvTBFkVPZWn5O7XvrPjUei+zVaS2bErLjbO5jyZpAhK8p
QoqiceV02ivWBMnVc8drIVpeGWmvc7ZGcT66N7Jc/cItKr3ILg7NEgG9ei8n6x2Qqmlo1bXsjfIw
OcBpVBZhBxMvIEV4dYzmMlRD+p5lWgj8t3X5QQTtCThjvZ7msX8r+aa5SHr8+fehtqt/Du1Vt/rH
0GHqLmiwVskuCkvgc11Q3cDR2cCFij9V4dlizVOwZg887YcOIlj3CzG54KPskb/KWdOs5CA52cdE
+gbH1b5ZZvqXyfBMp70cVrMPtfBKecyW19RhgC/kbKsmY9dXibL0R0BqDaqmOy3yvZsbKt1y8Kkv
V7O+tcl0/xx14+LNRfRRo+4guDXNVcVsb4F3PHUU4Vqi9gPJkXnQl7I5ZUr0bGEDKlvcR6yXPhlG
DLBmeNyBQgk3dtL5a5JeoZw1SCUa1c4M1BTWqo7CswxCM4HVhWXGwsAt4z5wqk2s24aWZzgkx0XQ
5dGpHrzsVRlSdd3GrbKWzbzR4CsHoGD0eMxeEaNxX1zoD6IhB5glWTrqfacpb5qDpeLEA+tmfm8D
Ft5NbeoH+YC2oTg3bfvGk6QCiNfqN5Xdfa7NygXAvvEl7uOvPK0UmLu0RB+mtcolwtdyX2EYvgoS
a8F//s9qnj/0UfNZ2hs+2f3e5AmWqoepmcMt3nTmszVh1pEqXfOHwU1Gy5tb2UjL1ni8mc4q4K6b
LHJ9FQ6UJik0k67N7icKqoCY81AK+bcxKtZlm7L1cHRyBnXXN6TeG8FywxxS3alVma0mLy+P9z9l
2kIXET8bgySR9CiazeAHrLngLEM5qrhr0iVg/MQPWbelxLQ9w8JmgiAwPaPWgxlpKETD22+RJmjx
WZOfvKQNbqjJ4pxUhM2PsXMRUgnTr4XVuVsK7NbWbr3ya57lZ3KazY/GAQaQm4p7bdK6OrVskFeV
6XXHvIcKIIkyWGj1u0ZLn/suI0PulL8GK98Vel39UsmX/f1EjJGRkZPBgS6uBMjgOTjUrjIExPdI
Hk7ojkyrqkQCr1WpKSRAxBbyazD1sb2Kh7Dby+bfh0E/+xw2Nu965L0NrTWEa3VMMKhSZlTBxoFc
icIOWKgmSBS/PHPawFmZmorkDJIOK6oH9R7heA9z01x/+scZL+8zZuRDeXS9ML0FSrCZ2Xc9N5mu
fxGtxlCLZ6glOvRyHW/VDoBNyDpHwazZdF5Z9FjIk4OwKQT7IqynUxaCuzH4vp5b11d20kxH0/G5
jhCA3PCoA6PSQbY9kxLaSNOdSEVRN1FUIznnaohVDgKP06KFX7ZtJu47KD/AfMrLNgJkAaYPuEar
7pRhZKsTupTYUWXOTghHxQvK0nY5TWhIuhPwN87kgX3NuLFL1EbM37FH79jAaVTZkm1lrMQV+X4B
Y+ztsxGdsLDWUSYZUIWIgug5m8vp2No7s2rJFtcDxWrwzv2Cnyeu2Lru40iQWwfgNbA8CMlD3yCj
CbwkvtTmPB0eY+WZOs/jahJPe9kEyuTtOqfAaqBw/afcaDbawAawE62IivcFy0UKgbTkAcJKuTds
EmGPGNiqHFlDDnKW7HBJ2SzUPKvQJGEu0g/p1enztTsU5Lh648rLVZ9nZLb2LXq+ZK8KNVs2Xcee
qx4UFE4r7Tk1kflBkGfXyt4Qhvg60xX8DNnGZktxvUQP+2sCfDtVHKSwOucEpvaqjLMDbyF3nlJN
gRecRIAQRFN2jFjUMtGP11batfFSCX0P1z7Y9gE24RQxTR+5EnM8ydGeuJb9lLLBvV8yyiNjCWsi
2UARVYrWuQxmz6/GSv7nFmsfwAvkUuSzI1Km6FQUuPdtE8UJV02BaEbDmnDljCg1rBxEaqgrYi2W
6X51P4xZu+Qp2x8f8YEKQL8qS2FL6RkFHw2D22KioPGY55u1sy0z/dsjJM/ul4nXtrkJ6zq4tfrP
x/5MRjAzv2/PuiYIbln2K5WqoXOOnYVlB5g8g95Q2rWuofVjhYOyks4YqCfuyTn6O0z9ZvL2Og6n
SVttGnNCyFs0k8jHgifSqkup6cHb5G6wwjDeDFgzJwS96+3UIuohpbt4YL/ebwR3W+nAGlv04d0v
WaHbp7uvnWVN+z4d0ToWVucgDvjtk61aaWYQvcykrldxMGTbSHB7o9qMbjh5rCNJ5rWFVguspM9e
o4rjm883VI5NU1Rves/o/sJwBG7Vb7QAkoZkODaC5ijP5EHe2+vsIwsmZ62Q6z6MmqGf29RV4Fkh
pJll4TfJW2rB6rBO6/9Ihp7MQOTbzzF5sy0Scce2if1VwN39xUQocj8GQNUSQYEeBXGtNZY5MMEX
GSGPny9tdr97FHAPUREYX0noDcE0/oiNEXFU3t+5yRHzqSnWU5YTdBHWhU4w/WVA387K2QyoFqn1
1D436E4sc8skbxoEfbLPLh105OvsmmweQSH8kZBQhvsRfkNVsVyTc+qPkCnClTJi1OsjFsTqRKtf
Qhb1O2+2Ke1Omv1l6qznch6Tk9uyB4/1obnqTtcLZTF1awr3d3n4Tx0yllmoLFIhtzdu7qGvaajt
IlQnsU2mKWPyTB6UaVZPaWCqAM1z7vYUs77GAo/u2P+yp01UbamUUXSTnrZj37WHyAHNJUfImIPZ
w9ISsHLF8T8C05i++X16qZtweFWCLDrCWhtXEA7nb+gR3+OuAIgkjfIZdxnfivG2iGciHqOeus+c
FikLL4gXgMCcS4m47lczfYM0Y7yFQ2ShEIAgq5Mq8EP1Hq9p1Pm2lmiqo/eklkE+fyXnYa+w54aO
Js0f9Sp4wSrRS9EOqsmctx0MxT1oGg9gjDK2AVVd1z5BipvJ6pUI1lr69wIP8ee6yZy/xNtMvccj
lflDDy7dzm0MTTxviTeU+uEqWLeL1bU+tGAdg+FbZlSIw+jFcDM7td9Ndq3sMLTHdMyx+OsGKjGJ
HTdXEF72IXOtCyrHAw55I7KlBsIHMkbhjQW00ZQoXagJFgxmqfxp8M1qXx2jtZ71gUVa17V3dinA
DPU4qUq8lNvTNPPrTT13Jp8V+1BKfyjP5Wl2kk0nczeaVXtnrOJfNH6Lp6b04pX0JUfSgZUTJdk8
oaSEgCKFpmIIvqiF8+QmVfRD1UfhVjBaVy0tok+mGAyvaRforbFmE4Qpj4OH2FJNzXKBJoyy11Q3
fpaH2jtZqgF8qi6S587zy6Ot9T9klwxZTitKHVBOpHV2qCOcg9NpyB1mzG4yJt24IdX80LTKhXuC
5IqXIMQbjRPZDFRWhrNLKaJUcba9x+YCrkAYRYdChfccJJr19Dibs9JdhWNpPQUsYVfYCsyHeMou
kWZliKZ4CG7rTryCnJ3fYj35PHhQAkolsC8yLiRpl7pX+wh2sSKN4kR7mnpEC8LUqDa+6RlvngDG
izvOY0QajJ8jjKI235KiuI/QKbIsikY99lkO2loyxu2/HNlJDxvNyxKgzJ16wvSncVSyVj7O7bMx
Bfug6z/q2TIuKGualzgv6cDp+SfSMd2uilpsHtz+J/ow/bnBnrG1DaVYp4rSL112UagV6MhYCpPG
VsOQRMvQPoxrGGOOYdzw5zZvujhMPuaJccljuY1wwkGvCOBMp9cwMhgnD1Fb+ZvcNRGDETNkzFdG
E+Z6fkhNHxgkchRsL31SvVtXaBKSfeLVKo6yyCbVP8mYlCiUsoVlM7ZrUtPTUsZ0fFbMzDarH0nf
fncjXPWUiM8jxeIgQDsMga/MX8mmQsWaZJTJvd0KEaidleLQ6Jid1wjDLSE44GTZYJdzjXz80KXB
JwULigJV7+7u3fWIxDtSfBn8bLjUureWawQl7punR+yRtS3EuKYXsFKZtsXl4rP9WFvIeX1Z4+aj
au5N3rs0T7lY0+ycTXEnK7zBhEtZ8nuSd7PJCq+yV44Nw9LctX6L7iwwBfApFGBLrz6FJlxgechE
MwGBt0QIc1g9OkY7a+5DtH6c132HOsCgDx3SWNO68736KUwUSgj3W2ZYRdSOG9bSBqZOB+Dp+etc
GPYGDqWzMsR+nLJCdZ7q5qMTG/lGHLJqXlhNU6Lgx/hQw2sAVNI21jsF9g64/xBhgts8p59nMhaL
2Chi8WAVmxEI4h9VAya48cbwYFVe+IKNaHUCgP6RVWP44ljtZbBUHK6HgXsmjsTTWaXQ0A9KwFfN
BwEKq3hTia295rg2UishPgF/b0pRWCj+znoaqWt6LXyLXkkWVCf6p04oDbObQmwJkZ2VbMZwxV+Q
DKDSkSKwJqjyn87qJqgLr03nDkdfflQWmLcVhSqsf8WDWD6S8aOhm7r/T5aezoI82/dIm91rpYTJ
FwBOd3EEyy4xGZywR/OEv3ZH4W9tKRrVTqGVgP/FfVKrdf9Pk6Yg1459Ld5gheCLXFsGQIn2simF
X/E3+WzK3nD6WzPBCOc+ONEVkFFB/DWrzWpVumgmosU/vdtFs0ijev6qKpYDPwnciTJG2cbU5mCf
KewuvdKon4uRBI3mobxq4oj8o2CLySMG/80STqhiIptnFc/exMrAEx0e5FUFTxz5Emf0ni/4MLzL
V1j0s3pxZkjkUBS+oAf+z76JkWE94ocYORQzrYbqSwkp0SxzqPpyMT+EASD3uVf3UoNLjulx3P6P
MVcUcuSQsLfbbT+AcwxXc6ShxpxVV3Ic7tUSVSh5lkQksfMYbN4/OnBYP3eIkxwf8QKk2dGc4l2G
ZobMpcoMqmU0BxR3KSuItG2cgCxD5XvYyURtrLvdDhyPsZQTJqXTrtlkHOY8KQ8oeg9LLU2QR7eD
cG8prfWS+7q2Z9+CvhwF55eisK0XlE5LNauQBiLCc/tHDHAvQJfgR2Rj3IWBTDggEKpGuXemwJ2e
03ioVk5OHaWV3/9W5zMWa1m7rKIzlU1ku2jJpayMt4l6j8vQKH+uf4/JYXLW72vIsQPIqvuFkNFZ
g8O5ga4FuRvlfwxswxej1dYUPofgyHdzXmcmxhliRO8a13tOrNbaNay08SwPUVGP50AcZJPc9za2
gJ+PYEAXJiByRBAPZZOBSBmm+qkX90MflFw4TDdTCO7JMBE3c6ZbK7r/FTEqd4s4A2liaE6skDA0
Wt7zL2pZGjsHWuZCpmdkFkYeRsuHqhN3B3/y3rRhCo+lSUIvj7y7HYWsAupOuvIpjl/k40MeImhS
qdV8huSj5/fE+3ZVNBu9ObR6DTAtU8bbWFfTTW8K6IFgKjYyZg/adIN2AP0madnOiXH3sq0DssZA
Au6i1z/GCe+IKGTBXqkaPiNRcWBfFa1lDkrEtS7/jCdOGq1hWM/f/j5exjNW+TcwcvEiCdVTm4bm
yxj02lmZwM3LrLetmCj0eU56QgBO/6KysLwnzWtq2IjdjBuZBZ8r8l4KFndtDpyyrVA8W/XNAbBW
eLm3rFbkBW00xRWxFnKr9Pl+q27U9guqx+oTkpn4rD7OyIQjbF6tR1wpyUhOw3IeNfU9SvMPLdbj
X3b/oXapgHgAk8vT2Pg+6CA40tGyX5uuUFYFtioXRQGrN85eLJAGBvXUoAKb3gMkcWG6/uLNJOzX
Cjs5N/MMVK3XrK+hF/sbbCwgxcsmLiorr3Obvew1Bwet5czVz1VZWF8F9r3Mau+5d0P9tcc4UU4C
qZpds8D6JufAf5oPatl3SwvexsUL0Wp0Mv/CVrZa9QNuuY3uA5iXQbVFwT1O6qtsyQNafqTRxAzX
GI9V3CuHR9wcM52CNDiJGqy8BWx8Ewmn+SqyvKs8C3CfiSY2fY+41RrODm/QeCFjwEO9qyYO8iKV
W1PLCKIb6empYhkosCdKmu4eUsOZekwmVz2OrlZt0fN/r2sXoa5pMOtTrKRQKnqlq09d4N27k4Gi
5ErGzBjC7iYAzbGapr5EPmQ16Kp56BSfRGTcq8nxfpqK06H3kqM8kwdrANK8vLeDceYXLAbdo7gT
aE5tHvzZ5uXO3rEStX35DAEGh5lS9PTvkfsjp/zVR1P8NGFXGS4ZLFvyqfJ/ma5QrN9FSYtBQ1OH
Vy9FkDaeqdzKZq1oIUlFOiDRlIfYBJdjzlawoyyymDOE7PN5wAH4PrdIGkBD+rx9TJMdqYoupR1m
S+xUR4Do6niTByMk+zygENWK+8QjbnXBnuKHcwoUgfgIAhQiH1PlYDnViZOvctYkbkXy7PdUhwoO
EmoJOpFyqttq077gF8eyzjNIiSsOVYM43t+bilZcfZx7ZMtqNfOZV46glKcGFFlL87kQB1wTupJV
uhzlAp3DASHUl7JPjgLB9wJFwD3JlooG/VHVOyCMYraclVjTrwyGJKkHcz9Imb3agZvXImMk5ZNI
SaYv6EfJPhnBrAIa0P/P+LQffBi20bhzAOys7WGwNrrwY7N9d4LUUv61+eiVg2WvKga7YvCj9zFX
E15uiquDR6oMa2PNrf7lH3MfzcffDQOQ0pXubGORra5SlT1gqy0amY52JifftC1Uy2Iwpwxovn9q
vMY9u0JOwYwt64C1WLIwZLK69Kp4ifzOtBtQ330ynR+Gkec7zaUiJRUjtekbGkfKe5cEfw1H4fcO
s8H3x2ipRhmE3/8xWobH/jvMC/8+2gxdY42GId9oofMcu8UbHJ3nqvSEOlFUfQngB8iw3SX6GdnX
atF2ZfkGNtzZTr7XYD3UFW9KFtrL+zWyb06Nw7OJqFWMlAbf9taEaWG1ZnzBrgPHiEGzvpgzq1bE
7oufVvoiVT5zTf/SB2H9XkUJ+e5ySG4KGdhdTUJ47/yerf2ebZdj/tMdX/K0MH+J2TFiZO9xQJpx
Lp3klkFb2w298zk70KA5+m35olkDfjl+CIbR8ccPR8OEydTVnw2sPW616OWPmEbNWu39yZ3sm4Ju
6Hs7YnQ0qAB9BosiRkOi66KZubJFBd07tCaYLCc25m1oGu1VZZu1atokfU2mNw+Y2SLW2vhPVAQW
gF6V706kBCuR9bzkvW4eMTHs1kkZFu+m2x7dxgduiFkVGlXjK5I25bbCCxv2MnYiMWgCoJBJvLeB
WVOzK8NjnGBHIpBOqRY5NzDB+m08RPjPoYHktYT18jV05uJ4jyHL2y/nhh+L7L3PNNE1KQbEQxI5
rxphF9kBepbK2VUi81vgab/kCX5q9xMwKb80VTW+iZP/eoyYPotZf7vOv0//PUadsnVvhMGz5Ts9
6mrhuxYP7JnRqHxt2GUh4R0/y5adwBKKHTs/mHqcv5JBZtkAXWzl+mN/BnCerIwEiybhyVi4fffi
O5A0xR0hpmz38ruPYvO9T2LxZJ/GPNn6PQ/5DfApY1QcraxKtrlPCgk0hfnFnpuL3JTNpR8uS5wl
rgnllXOBTNkyQIvwh4r6CLmZ5iuSZYtZsA/TYgRvUZB8jcUZ6NnPMxmTvXIcsgf/S+/jKiR1IC+F
U7ufII2jyaF99J5DwlSP6p0ZDdpHYzxVsdq+h6Fi7v2JvyxHVVP3hld7RF5C7y9BCg1RxincNKhY
1vpJxzH7tYWfNXhehFJUrT17A6bbdtE1N0uvFWQHcxVrA7X8CEoNVRD8nZqiV9bI9M5rryvrnawx
U+/YDzWJ1h5XgWvVV9m9FB0CrbsPkxVrMYxltvEy29jn1Aie3IfNHuLQiZstVSU0BAyz2BZoPf/P
Z//7ODfV1KPp+0unMYotuYz//kqNin17iEgRsoHNtcFXZNmgtrYp2gZrrRSG4qKZ8LOQEIsgzPqt
fP962N6UXqme0yHtbogr/nA1tz0ZFXVOQ220E1zdH7LAI4s4gWrvQ82AMihqPqVgthogTDay3IN4
Y7cIAVttoSoA1TTVfCPLbBKtKs9AXxcXaD42fhjdX3ulW70cpzXmeupRFxZWWp5mkTVWrGQ8y7aj
kANQ4YltUqcgIYp/1Q475+AsD4U/B2dSJUs18FCk+R0fSHDvNKOmshE1p1ksRiu5Li3iXa9o9lGG
5EFr+77F+lwNVk6BnaPjADXFpK1+MTU+M9IY6O1VennTurCFXlI7PxTIL73i23/204ue68/yc4U9
TG7Mi6f7xxxZ2pXtXPdc9ECKIAv8Uen6vMjtTtDAwEt7m0cNvol14UOk/ZKFd1m0V2H96wtfrZNl
ZRdgZst/FfEfYzAVxqO68E6yVI+RX7Py1cTeWn7/Re8c4+tc1/oajCN+qiW3oiFqDArruvIODO2I
s2X2XXORDi1h7iDzmC2twmqu7hA502v7alUDqiihz0LYtNVg2yA5upSSgVI8UMbSKh+X/RRuoPl3
J3WaC+uc9BUkUlneQRUByhs7gp0xZzVLes+4ycPg1911Nv/IRjj69zi6qF9zfXTh0RfmfZQqVp1G
AaTsEWva2N0VFLuL6pfUvFP1ga+7kVjhLgybEiYlAnmGOMhu2REJOLkKx2pZIpW5lb5eTadrO90A
/j4JpKmMlV7P4zHSKNNIqCr441vmeNZJDomwbLsODtIhYgKOQkDPJZAIdbr2et/eT3MNZMMc4vlr
Fe3rNvGaDb6x035u8jUuQz2SjTMblVY7ZZAiTjXizKcphUuqdd4rjlnDFjbj2CxkTA6xJbwiq/1o
N3bOyySTNLri6AfXmJD9EErWnpUYB8serr1Iy1Q6VjixliATsxwdL1zKT0J8Yj5Cs3fRQBmSn5WI
exXiY4/Q7/H/jEegF23SwUs8MfjU/b6ZL4kvqHa8iN8t8RrGUYkX+AANqEEBxdFuMmMTR9RnR+za
NRuLz3+1qAI066gQ2XmWLFfbRo9A6TJ8oUQzy9L2CLDkeH/nqj9BuAj9vdTsxhztdoctZHp/ljmY
ToMTEJIK292NRD0fz9KsdfrdJ2BA9LcaGCeZn+GfCin9vg6FNVBxtsMWoqU8HeM5WblGD5JP9Dhl
X5zl2eMgYwCPVY80mhikwnnefP7Im9D7kMH7NVFUQd3axcNABv9xOdn0xJ9QO3MZkjA9PoZNXVXv
I+gP0VYTnrCxph4GWx/1vTCoWOeFTqX7lqN9RT729/8HHgSiPX3+/3e/i/4b4ji8Hn1Hqtq9I9X7
DJRklOXe6g5EJyng7PpAa8hysMaTA5Hd985ea67vcPZAdARAcCbKHudYruC82RRSyhrGV6jrLnHB
tFdAavThu62n3yLdGTad3vbHdkz6I2zNykcqLiuhB5W4xgyzhg4u+sHy7HFQfAqrtjPtHqH/NEzG
AAD14MKm+I5EkkgivfC5tQOQXcrm45DnU8uzIVo/QhK6hHKDf0mbAipMHSMFBX6pC0x7j6QFKAef
f4XY9KylWUGosyffclZ6S/2u9X7dDX3DuQ7Xbqaoq6wbMSlCuk41Rvvaq2n7PBuFelDzOVnIThnz
EhPyiuuGW9msJvUdDyuX+vTsdcMdo6oH/tryodlYhppjOoRugUzDdSFgsgyV8HNu4AwYuOUpHIaK
xJgCRtnAzc4PJn9h2Y61lQ/kAEXoXTUnb48H9eN5/PfOR7wa6o1P4evQQ868M0QMRNvOOl4Zn/wR
Umpn2SvtyUlz/7W3E83HXNmLhtHLHJTtdx2LDOiTcM7l8ovVN2mzYHoeFcQrgyj+M54wqq37YTwG
I1uHUz/EycXCTXDJSnHvFdh/qo0PsTQaPzoBv3V1x8D3EAJE0PjtTo3b+Yb51kz6NFS/iUn+0B81
jQy0zK8OvjOfx1CBZSyyIL9Ts6Gb/hh9lJJkSB6CWCylsxlTG6McLok3rKISf1UqlJ+0lIGyimXh
NyLXBqOuYALRuMXFcJr7MPkugyEOkAqe/22YUo7apRKASx9dSmd8ko+ceEyEoZn/p2zJQ0LKdd2V
QhFZmFXKWI3L6sJR9ezw6XhprksT+xgfivo9lSzfRBzmb1mc6YdQZocyBJbWs0sC+/E+48hQToWJ
6p/4SMx68la+4rgr+QyHAXcFIoH5ID/5+wM796AXueRfN3KEfGoXZhTuQOEY98e8jA0ai8IagcfH
ikBv3RJtRE2n+lxrybztkSu5gM+gniUMxP0YWFYy9d42rdyf8sHQ9dOupsx+lK37OqCNx7/E5DIA
9me9HEw2FU81xEIIEAvDrF08hQZ7P9k80XjW9m9ugXm0AAT8pxF42PVvEFf+MqJphI6o1aLUJZY1
Uay4p0JT90aUsKSRbzOf412TosH9eJtlBk7J64B0PmJwY8Kt5fjYwYilT8Kzbj+7Mbxhpf0xDHn9
RZ/IsMM0pxzSNfWV2i0YP6wfyKJNC/hZ459T4/INs1vYTRi4kn5z7R0f6fjU8g92HyIcM9Xc+0Ne
etB1UXRw4SYYdrAokug90xF0xMuuPdT8IA92FTQbBwdRpPmy/rUP+/GY4cm1qOK5f63R3n6eAyxQ
i8hvl37anhqtna6NlXiQ89VpZZt824LYTJ9qOG6HTgOcksdqBdOy3ck6ETL0nyNaMaL570YkXVah
Y9D95RreXLZrFae4JZiLZOtqcbrMbTgugGX9+qrEH93kwIhLJmixfhibu3tvB5t6ZVbJJtML0nit
abwpKIUu48COTrqXmm8mxadsKrovE9D0K9m0P+SoIii9rWV0TOIt8NamIw6JLOmKAB8BeWr3Cl97
bJ7guAhvAbQzNn0kuOlCbFwtFG/VBSXCL6L5wC9LFfJUszwErhJz+eioOyDOFkmzle942cobYAin
qbF3rMED0A2KBLJzHrBuxAwHkrIQBMEMB8tFJAdz84uhdf0ejQxU7p2gfBtykDfFlE67MO/KNzUG
F6dFhnqRvaEFfXMevsJbdK+9ab93boRPDeYHC7XCJ9RWQu+75esH08rwUs2Gj8lL01+NNr9jMme9
z23UsfI02+eQDcwGIG14dnPN3ru5qu6ifhigkBjpSoVlEONzuZFuWdIkS09z7qoihvYBa8Q8aD7b
g6jpyYEyZmM3cZ8nY749oCeh691GQiXaFEyK3lospB3XP83R7J+mSg9W0GmVJUIRds9uN1NOsjvT
URNHenQ5qe43lOCc6+NQW3WysgcsXGTM7dhZgV8ITxjDa8fHOFTM52Met4jNMT9N7XBR+O7c6Es/
RpUkUPv43NnluiIrc0X0yLrKs2Goky27WFeIzH3GvFLvD3Vs/TlF1lJHQvoL2QxcRObIRK/KG9+7
CYlUs7fUvSmE2T1UBBH+evkE74hKsawfy8KyEetbfgrBTbYsLVJXeMV4G1lUrkcQ45kS/5IlaSwc
v1Mdc86aOMgztVXf/cxrdyH5v3bLDj3cqY33I3LazxGtWk0bpLrYe3rNsEvYQrJgHCBZ2MVENXvQ
thGYzPO9ibY8eduiqFdyTF46zc2uW5x1Mqyzc9/hCYxA3Rja2Uc+ZRaCB/N4rJPB/lqOqGgmTfYB
iXbazQNiPqaOoQblp3EBXafZzQZTpyaAtIkMaX1vk6nka+Trxovpax+Taelfx3z+4jQ6lut9fOQH
GHwkia+vEsAhZ2tMnePs5zrVG1S2VM8wPTxI7UoBSzZ21WoMsWQuWuPQ5bUBCAta74nbRLIOOoOy
txxj6rV9gjkzbLkVztAEVOSQdDOC6F28sm78zF488hWknBP0/QBLn3z1dbJQDnPiNQpb/d5O+R1t
Z0eNQEok2NaYhXO+B6FDYCrOmE0CRWhRYu1zliYeAz9R06jfgB1El6Qjcy7DpQpxTOudfiObctL/
Ye28lhuHtTX9RKxiDrfK2UGOfcNqd2DOmU8/HyG35fbuM3tO1dywCGCBkmWJBNb6g69U5dxoe3su
Nk+pVUi2M+v5n6zItjXbMVbOMbf4c1zywWQ6cigTQPebWWjnAXfIT/3V9Jz+O35kJ7yIW+fSP6BW
FKZrNXIh94tdbjztgdOPA+rf09ZXHGFuQHjBbGMFPw25XbN9bKCs7Fw0xxbipZTa3XbW2D2iUFl8
6p/ifWoiE3a6OqYlm3bN1e8My/bPuT5sxZ291h2oc40FaJQa/jP60S17TnYZZh5Hd+8gK7TiQREp
Rgw3CweZOgBQLekWajpxRUGrAyx7wfyJYXEw49QAKJ+oxZubW+62QPtgYSVJt3YmgYPRx6d8KA1w
oZEFfyq347sIf8laa6D+TV2xUlAkY+0j4mW0mtUy38UkCg5fnzGijTCbQgKoRG3TlcKVrFbSvAtK
9YR+KJKLSkha2tAAmEhNt4FOi61zXxrn2Kj7e9fmV0VjhDi/i2T1R2rp3jFosmo+lDgMiub1EFH8
P4om/rZoeoBtXKPs1EEUsPkkDLbmq4JK0paazLPVBzE/lCJcmxNsLpX89FZ2LDYyEwY4k9S3xmxk
dPGBfAiQ6PVQxjWIjdL6fu0SZxjk9Ee0N/qjqcWoGOr6JQIlkLOvm/i55cm2VqrhtYcVtwBabB+r
pmWbqaCmH6Ry8uTq8gsmcuZPKlYUNvyDKlXPiiZV90Vf1pQWvd+ZF8Z70ZVh6XZT9+lqnAJEl2m4
8iqMpGSR+o2GZF1XLb0+j3CVMLy5wMPmo4zrXDiYWzyqqkOAyIE909KfEmLhSqlYd2w9rG0RWM1q
7Ct8GeN8L5DrwMmamTkVB5Bw4w7r+acorSCJetpjKauI5tHSqNhfWsg7/dB8pHp6d0BwSwB+Knaz
s14O976vqvdDAMzXTtUJVwxaDTXMbYmAFsBimkHfBAsltoOd+AFMk4zBQK1Ct9Eb7nyAe6NjZns2
VIeLQzBZL96p7x+Q5UluGpHh65QVUpGTrh2fnviEVMsd5poj9evrx2rkPRBle7wVXYj9eDsvQu5w
qMKC1C2onRTnEZDTRrHsBit/larx1ZG0+s4vFfXG4kkwE/1oJ6IP7vr1rg7N9KVqj1aXF6+W/dCq
eFz7cTS8xBpvXYIkcoTu6z4ij3XpN6JC31JjQKMhtBZ9JpentAcf+yRuKx7iFAL9IAWZxTYN+QtQ
EKJHICNCRXFW4xD68y8DaY7CUlvK5UYMqI7rbVzD1Xcq+mq9VzyK+o0Rz/2BhtgXM4LeZfGIJOV4
UhTgLlPm29TvFM/Gp4qfXrbuNFxKKqVQbquiiCc13eRXidVD4um/Zal7NPnmvfTorSA7qca3DlpN
m1rTtS0eAeGpi7F9waRDuulTNKkMlDGOFFarQ94Vj2wPEWWVdN9djFVpLFts8e7FQSGrYEaheUzS
BpFM2/U3dmCo0REkh7LWE/sOuoZ8I76RYWze8fWTybXyHZzGRAvIm3M/KuPS65JVaXDnHywJy+Ge
taUSpeYuRR1qpep++ghp6WfnJubPKbTTq2Se+ZFZvGHwE21bUmGnTAmfjCL3Li1cX7OT6O+nQaP0
n1zqhVvRHwEjVmZm9LPU9OfSGSxSMRw0nqGwKKfTDtDi4Ml8zjxAxaAdt80IwEkuFiqeqYsMrZrV
BY50oeFZUfmEm3qxCByWQOIfadXD5+Z1VBT0NOz45m3vHdQ04s/96xuESre2ALyLatDfA6man1rH
K/fX/iq1y/10DWcos1UxYmrXNoZ27KdDUuYSyqYhBYsYDsmnvktMZSUbb5BexYA4RGKGOEUWIp2n
oZUvm7J9v2CwxpwcVJCvGeOb1Rj6xp0Ujvy2QmFy+jkGvoU5lCPDWqls/1H2h7XoJ31P0QoPr5Vo
otS1C9OofMCDID6K6aXlPV0EBJzcO8qd6luvg++cHSBKOd7L+8jNsz1bdA/pIlsG6Ns2QBFYqQeg
VxmvSR/kM3H6qX2Z8GnMsWV1pml5tkFS076xpPpWfC8jv7FvgLzdKpgwHvqwSxDvQ8wuSfL8WPUp
O6GynNuFYTzgrFnd5daIQjgUjaHw5J1JSm2u2XL+7KIIvKyxeFiLSc1vtQFcMO4FhjlUHeO2iCBD
ui0l3mYwbj/GPDczLy2uwI5E8U9dDnW0LqVoh3y6RuJB2YECN9C57b37MElOseChFda41Vygyk4z
Vrd2gbKDPuJp9yKheVqhKHhyR6O/Dc2k5Rbuv0p6NNyKrkt/1KwrtoRHn4LapZ8/NVxwtycfhADI
8VKj8bt0p7TuBmMv6cUYo3gZpmF2cBBEPaJQny90is3fDR2BXD8BSlDDm3M03im7EXvD41BZa4aE
a0Rio6ymq8FP25Y2rK7c7WUZVFuas2Qx5+7q1D/XA+p/S7VFfUnT63zzaasakJvt9f1YszHa5b0K
E9RIjYMWIkatyOFJ3KKo0YUHORuexS1KdGWyAgmKXOvlTqaYYXHsmupQhuqGBJv2Wo9BQ+Kq8k52
5pR7ZmOwA+HxCfPDV7ER+AgtQM+ioh68h1au6616LfKf0Jq/hjptYR1GLfolVkQYVHuXZZGlSydY
+NbmulISy6XBVKCnDBHs+g/GSi49FJ4b3QgOi2CtlJZWLq3ByUDpwmvJU+UkSbW9KV0VyJzlFUg1
Y8i09CsL3FzeSe0O6aNvQ8d/1feb9jy4ani2gQ8mZgvIwG/P07N1Ho+BvRZNJ5JxFhy876Il5lRZ
9TSEQ3gUk5zErRGbS8IF5UwZ+5hRXpKX9o71CMeFrAXunVPJVRzEgDgjbecfzCSB0TU4w8w1QvVn
u/SmdZYeFoj+tZp9l+twWG0HENUoY0kXxyyL9C6Nl1EJSh1XoQcYQt6Pv04w8/BFDzuNy4mdF9az
ESfrvMGbnbuNcRfZNfBAvNaXnVv7byU83qbGQcGg7m+wpNipBuKqjd7/EuNiook+1jyv1PgGod6t
xdrw3vK65qxM0qni9z/yLMyxhZlJZpU9N+ME+WoQKxCjWYy8qVkn3AD6IHjMZH1Zp+CRIOHBPPPX
ZYtHrtbVzqvqX7plZFjXchS/dxM9Si5Gba7SIYP2WE13DvYKzQMNoYAgGoGOkiYsiTZUxYjgo/9p
eG6JNCVeRXcXnrnRZADpTAg52KR+s2MEFyJ2OCdL5VYGABCQLlqbD3ZV/0YgefhuKC4ZmP65wkxp
M1I9PGYdaPX1QF/D4ygief4wgE2CMelnR4FSE010m7OjQKmNJeJiYpS9qbpqwihZ6Ab2TZ0qN3sL
T9lzEkq3Ba8pPQRlc2kqkdV/E2GZ8yaPYGDGHI3ZKfnKv+qVCq/yEAQtVotqE278Uka80a37jakr
/V0HH0jsKMQhdiJjoRZGvionfi3C0QNZ3veIUjfZeEwRqTnkKDWyD/Gt4gG95/RO09EmqbSgOrLe
Ch9MG6nhSSwEhxV9VTVxva5GsCS+aaxsVj0QVdrmECYl8nWtWaE1NCWUM1U5gWHzz5HOHsB1kee6
GPEOlbTwSkxhxGgwjXoSo8LDN9Zs7zxW3nIszOh2MKt0G7nkvJ+o1EcbP0YsRpNxK7hAUjPE/qhZ
0LYEbUm0kU/90x5bfdGMqDTDBbcBQMLF9XIJrdMEZSfRFBBIA7sjfAbOoidxcgQtp/hwijcUbCGu
8SLErv8ZryVpNAt87EDLycK1tTR1IaXVSMLCGdrVBUOdRV1AWnSq8SqBdBjjdDjgFij2t6nsxJuc
ytY8mLa7Wm2l8DKsg9gBiz2vlY64khTxrYg3MAtkwaKbGxNp2z0F5VcEliYMsVw8hAVetk4GghaJ
xgoPxiEql6msjHOzYi13eQtqYo7QMFiliAwjOk4w5hAA4I638NjC32EKVN7ZiJCc2tiaoG28b8kN
Lk0xKMJEhJQYixKm9LrUSrj708KyLzGkcBJdWwaBQ27mY30pzvgVpXvX0eGys+68LDkv04Zqq0aj
SYWvCpAf49OsBw/a8Fj1Kx1FdMrZ9H06ZB0qYKlTXUKuA0OPwtWM77920GP9zU2odYuaSGZ49QUG
0QQK4v3TgKj5WymEUTicdFpu0F2iRbVEDDtT8VQMOAomW78yOy5wOsby5gYFEH3dGVAfxD+sxl73
FGbBLXwXC3VLK1+hJGhc/nUSyM554g/5tot673bwMRHphuGnL0vIrE9r+ABFf22hpglizc9BCFbq
DUziANOCTb7PF2QRyhSRv+QBLixSMVxRU7wMX5MDIrpIRnluIzN22R4MvlTuWx6b4mU/7RhwZWFF
ECB+I96Krc+wTgmxlUcU2E4LaaWbCMuhqzptsa3+B7gnNruYeyoGHGWvMJ9QnPGWfVyF2w4RwmU4
6e4ISFYc294RzO2iK3IUGERTksqFiIgB+9t2MmnHBvpJHLqi/Z2Svthcu2SwUSdv8MMt1MoX0Z8m
ChwCs5wMfb2jXST+UZwh7jUu9QThqGufGNBVI5jneT6s4tRL9mrQvly/01WCbB1CcC/B9EMI0CmH
pCo42RBm+PVKrb1H2TKinp5RBHLR3u3Zzf8yERfPevdXYEDJkzs7euy01FiqmVYdZAWoaKU7Izbr
aAIo2oCghW2GF8yYg2zUcQzLJwEoEzAyF/e0JEXNA6JsP4ub3FylZwTwfbC+WXOTdMGbrgfTUt2P
tyhltAvRrEHqLFIvtzeiabnST8seghvRSs+jY+BFKNIiY4swVG0izJNoKuZnk27SmGUa+nK3mtZF
5byYtJMSpQ12QlmJMmI6b3x1JU/QMcFWEIwGcXY5FAYu2lLwIPqvYZLqlkstLUoIXll1wtN+eSlk
fGnGXrnpdCeZt0nlnbmhhHNKBsM3pPOOQ+VXkF47f2YBm/o1av3vmJ/GM8bpGURXKaDAU1trxE3r
nRY5Ov5pOKWpuZSszK78FTepE2/NhNRpZJTfW3Xou+8jwHgUomBHTugKlpHvh2szCwYSxaKdugOu
Iuww/hUn+tRmiYKCdxT3KXO6WUE5V7kB5vZM3JiuNzAxKpqe46lLzCDeQ64DlYF6iKLfeMWQLV2o
sguUaNML51mchcGNFFj5zbWb29DnUGkk/k9oY8TFp9A6Dm7BgJ4wRR3uolaSV51tpAdp7IadL9cu
z20sEZo6UxeUeNvHtu2a2ciK7K3mFn8hF7mGMtPMNEfhtv9h4y/3XHaFPm9KG7cAkoJ4OhTm3Adf
8CYhzBF3JCFLwIcrN2jdrZqp+j2bYvbUUwR8ph+o5HfnyMmbreOOCECrjfbS6NRGpoAhhHGKR0d+
QgdPPVom9zLg5NLB5qZ5lCag0fXQ1K9NNSSHa484+xQKq2uB71g/v/aRpVpY1ARvg7LKV40DWMUw
0/Hc4u1466DRCZx5PHeyNZzzymjZeSr9TjTNXPK3KmsbUIF+Xcy19klRu/JeDOrTXqSPyXaLJqs2
bnCj8XYJdWt0OiX4R2KwtFiT1Ym3B9CLeSUJrxMSXgg7B2GNPjD+1XBTSXpPrVEJOEwh4dg1mzGK
for+y0HMwjAnm49jpLOqktNdBmZqZmZsAW3VaW4afpELGDbtM2LWoJA843cczQ1JTn+jQo54jDs+
OY6ukggq9RMwPXzdQ7ldXtJfI+nI1F1Ek5OV0xU2wuygbUPHGV4oyCMajzPnPmyC4cUOl8kUNVhY
rl+ipm6dTMnfUVJQSJ+v9RE1tkh5i2v9ecUy8BduAs9RGhZ2gnTu2If6fZOF4Rq9ZCgHU3MELHTf
wlTHEXY8Bm1LyxowVlPMfIZnDWxxCQ9zPHBVdetNw77XtSelrXdi/mVGVmHiA8duFaNkyYxh0bV4
4Fx41H0G6iVvMc2J+p4cfki+Z5J+z7B0F0tgoPvo06DELYbjadh3/fdhMj6wKKfZ9oDRTagWdy1W
rgpCdzW0yo6S5JdaAHjfvWnWxvbLo/1aC8BmZJ+nqrEV6wURVoRSt+tR1PlX2SJStNuxNeVNiRtY
NxMhwF5wURAb9o9hMaCGWYbNx1QREaMIVV4mDySE/8zAdxUldnbmaNVG+9FDp/tyKtr51CnOmldc
J6WdONclP770mlJK/DVKDH+JEU1PaiG3xdFrkjjl5U/r2vSXFqIKTn3wPf3wrz95ylLIcZteJok/
5JqvEBO6JEUH2hpQgsy9yZ1JtkEleNm2CVR/DyDq/YA9B6PIPnj+6tpb2oWCb+0UegkQQ5NiTGJh
+KnlxrqagFDzZkyfZD0zQWnX1t0QBRxc1MZZLF4aAd/b0DZ2l3C399ItMtVo2k/x4XSQK43UVR2o
CzFDDHielM6t6WXaQmo3bi5NxjngFibHA7XaW2mNRYzdukhD21oNxmfqTczIw6lFcpZfRwwRD8mC
GlC3cKMqv6kjrQATEiY/Skr/aZir3zogV8sxTGzoCJROHaDF20xTZ4XshHdYmmqAjLCXWr2v76Xu
O/IF0bMbtfm2nSxMhMSNjM+85fXJrKDMsUo7ywVTUybWRh3i3Zi31EIV21gOQYT7XI+tWV5ib5eZ
Jl9YSyz86oZvYmcj+8ADXZtNJiJTIoGFa4RJJLRscgehq7I6K5YidyBGaFxH/oT9mQMHkBRIlGqU
r9qJG1r3M4HdFXTqYoAv2gUIkbv6BM/oP2LEsGBim2r6H/OQIME6XKvOLim9B9OzXtShTH44Q4be
e1E9JC31CzBUzjqrMm9mZCD2qHsFOzB62MHVg/08pAbPHXIEKfoYM9s0urv/HtEYyWNVhjUWl011
c9Hw6eEvtS2oEFvxATEL6Z+pD1Fd6fAlTp76Uoza175csbkHvb9Kldw7+FKfHVhUW8s2KqUHTYNH
gv25+8vAyVvRfmm9jUqnUsgP8TRn8EfvgBZPdnA73QIq7boPsCXe5zSHL3PE6zgdnpOhHTwp3OCP
YFSVJfodGHxORYCmdygCoJurkeukPXbpL7+P2JtNLReBkWEm5rGZTw9DhnnMR6zov4TobndCBXTr
2O1GURrzZ6QarxlCQGhuKv6qKuRi32idjzcAKA1qtfrrFFqk4zhz4+Q3lTmnwnnZaus1yq7Dkqc1
dhMKSjrcFctzWBrfU8X233Lc5Wddr+R3WO12ew91xoVIxwXKLaUB41tYaa9B2OrglpRhI7sIywTT
QxHXs5w0Bk4KSDSFD6lD/lAKq60nWzqUVMpvPLGQgq8Uq1iYfsFS1Bz0p7oBCw3yG2XCzENXMR4S
xBXBHUaLSCVrPgYS+r8M1I0RHSbHtvlo58beV/RzpbnBfQfd74Y0Pu4tqPi/dj6GPYU7NFvRNPNX
VyVP5hUpmugxUpPcUfxXvyOpaRtadQxCW3vAJ2ct+tGo4z4YOWyip4tNL2KDgpohmm5uyqx19+Jg
2rGLKLT+3iyGEIZPo2Ku9RFSgtoIFnbfzzre+XLI3eZccevY1T1OcqKpjmrLQg6vGC+STmBW2rOS
5QkWdJjpiEHsgkjKGeZcDIpJUat6WIpJ2dbVG3YwetHzVRoxyLNa614qumgLvcJf+0VUPZklW5Ai
rR5bW+121eReN+kX5tPBNt1gxw0j5lFhm3diIJUlMOIOehaKq1bh3J9EChF98deXdmIrP6OssXau
kDOc5iHePNfrUL4RV0HxTD11YbbqpCZbtdBkd7hJ/ayDKPmB48CT72bpo94Wyro2uXOE4eieSy37
V0DRJ80mbclMKla0inVsYaH5/QpcF/ykAxZSb12Y/LH2FnRg3xsvUB+7ChtWL+ELEfLcWud1qiL9
0YcH5NXhimhddTdCNgespqrP6KT8RKygO+VTxUfcj/22WWqh01z0RI2hQz2ha+7C/hFN/QCrHzUD
WR3bz61pbsUfBROFnXCMHHKb4izC6iw9yBMKwYadlMm+ditaaWE4WzswEcefBgFz1PcINPTzPvfl
9bUPs8CvswxNrWZigggzehM/INYv/+OsNqWkAyG4muCkFJCvMy7t6TXKodlzt3APgCP9c5c548pw
YMzIXcyCEc8rfkwWXz32AyBCQnnlk0thATtBQnpGyeR5d5Wy7EhIPhst+w5f7nBKapyDbyNq1U5K
UmMsUxTT4ghHS24QGmFa7PefwkS/CGsSJB+o3g4vBQBZEeYp0fvV+o+rWdPVRHMKy8Gbz0bgxUdX
Zw8fiwokD4xnk4LRqrcQ0QKPx1ZA8icbXtu7UbAveHTVeC76jait9gOCQvPIZ5Vf14OyUIc824rR
nj+mQK3y3hx6/c50e2AxXEwNqbtC+vKWopmP1MMlu3T3oum1v/GsLcCv8IZcz1gggmbOyhA15tFL
whfU1JB20MunAWG1E6LcNVKBRfBS9ojXpm02rJGTCF5UO3pVJL29tVKbelEebUV3rRTDNulxchGT
Cq+HS5i7/V6M/n1tOcxYsk+vWSXG52sjs//aWHV7G9VZ969rq9M7aMeJp/hx7SZ9kTtybJp2GC3N
R6GFgyzX72dazn3E0iQhYuafkj7Fs1EEIoLhLmItQthvikZglRExu7fjahs0zR3M2+CkK3WjLMQU
OEEzqfP1Q6cXxgYh16cA1U9kPqWY8iFySa1cGngL1Xm6kbKc3b9bKwsRYziGfVQPDUbsyV5T7Fc8
s5B7mKaLQ/Rxpo9mvCDzkiZ6v0on6SXfZu3SWv6dpXfKnR5LZ3bP6CL5FTIJOS5JAtJJbe1LlJgs
omTU7dFBtfR5zD1rZxflz7Qzwu/TSf7nRCdVIHrEyeg3P8WJ8udkCv5fxfy3lxAXBF165DNliSih
hSV1+bBhAdC/ZGm/idM6eGiSqQKlBPlM9IswV0NowGTx9MLDZeO7cfgATu0/wpzpaiJMbptPYUUr
sWnykZW+Xu3jRYcBtfr+76vZjlwvxYsalLkWuYR9sR9gRBYN8BtEIUs0Db2WDqLMFXN7uYwKuYXr
qBByGCTz/+tc8TbEC4krUxeXDtfXvb7J6+uK0e7jbQxB3a7hFVrzyLDBTDjO0Qg7/UaWTP1GnIUV
XihupPcYtUwDbRNYs8JR5Vk61v1aBKqisyqLRWyW1fE6+f/1otOreVms31wvXKcRRrbiNT8ufOn7
31xUzI8B1l3e7aeLKiCJZcv//G59DcUBT5MuH8El9uuf//G5iIvaptyvxRu//s3/twt/ev3UNZOl
1iyEAH7rR89NHsrYFiK/J9l46JLt9NeiCRkOwEdS4lzZTXJ8ee3e5QH1kUmJT0Rkqv9pOnaf/zHd
LtLP0yszm4uLfUzHgWSc5WElH72GJKY5gZwj7XsyDsEPqqRsY1GkRjPShk6IgeM6d9vo7FF2/kdo
ZFbvob0JH0eEDkrxK+q6uW4F8aOW6foyHqF+4MVq7wH+AT/Fre5hnHJvZTl07EhmNTf7Xxl6UPQk
ybpmeTRTprLGOB20vHXnaqdjLjbVQYyyRaMINUAdp9ezCBP9lmdgsyOplExb7FoaVFn34ux60PBA
oOZov4dcB74Ei6Zra/k8scACUgXujpFbwnjwnDcUhiuEUf40Q+DcGfhVC7+/VhqXGRUFNERiEENB
Okx2kN2OxaNxdlESAyqHA7c+ibkhIBnfk5SHjPwbjcTwAQpw/VBKT2LbLRq59CQ25BkqtX+PRMOn
sK9zBBqA799/zhELTV3Xqge5ehaXNlPPXjmShe798PS/mfjP94Q/mDr3e5w8ZbnJ5uLphGGBNEfW
X9+JZxhinizI2mdgaMnBsQe+nRNbwc/1z1GKcoRT2z6zfXmPksfyLa7HFBScHCBg2StbR3aNc9i5
LxSU/LdGBrI1ap2N0ilk9mFEvE+I34bZr162s2/9NBE+prKtED842779IsZBsnyeGHoFejjTFdv0
t5jYgYJdBdpTNRrtropczMzRVgI3o0CsMnhk9u6T+AZLgfOzzr3oiRJBsVTtLjqyW8Ki8x9ziv5J
WFN8zGmnObWfRse+yJK9VWvjSs02lS6pKxYdBW5CtrFvk1af5BOQcy/5jflU1V5jGSkXKCjezCln
eZ650/fpJUdP4AWbeX3eyk1yp41htB4jfJC1ZBJfBcvrnzH5dJajPvlC9n10U1m9QhG8C3/k+lYg
uaQgDudB2A+3LPudbYOu7CrB3unRzJ0XEaEY6k2mgdTMm+9SOmi30cR0G3MM2bACoHhLS/RnfoYx
wchjNZdrlukSPpMrPVbcuRgWB1PWqN4n0l0pQsLwuTcx9gYUER61KjO3RevJG0odw8lw9HhpW2H1
UA3Y4vig9r4jPHTMyml/FrGP13X5d54NT1Ybha/DoJTzGGT/vafx36wTG7OSpi1X4rctDqmZ9wjN
8lO3sjcjSOtDjgLbVmYBMfNIStTnYUD137mRWlJ5b8iTZqjUw9GcCV3bMGzWgWKPe0swfVHDy1dW
E0r4YI76ibKyglJr4O3DEnDk0NSPpQdEMrLUfhOiaHbWbOUXAhnZrRdFwzxT2znUVsp7f59l+oAC
kBc1eMZOZ3+Pslykj03k++jfcZlccXuy8UudZn2N9ZkVivl/X/PrK/5PcV5+SCxPLt4AWMcQXXT5
nqc5IntV16NuTNM0kuamz/C5j7EDnbvF2C4D1tTLropo45W2rtgE3ojgrvDQ7JJJLJZFpNwj1JWs
NYRWlzk1FoQRv5Pcc5ZZpLVbP/HzR3U0jjBsqu+GHSEwj2zV0YSPeIvfUzMTA3HCzXbozeYuxRf1
kJtYn4srSVa+BQVeoUeeG5u60NtVFVvaN11f1AUgPjRjinVv8syBxPdIBhYJhbj4KSDxqa9Y6ywx
xqVgjJiV50/7u/gg8PPTpArEVOZT1UM2amQ1djnz8hJ+dEhfL/o8sKyfRiOrom5jK+Ds1H4pl3YF
5AfcOo4E23F0zbNhUMSGjYziTOUWZ7zJMMYpfqVmZP5QPOlYFBV3+ELnJ9ZqoBQGIK5h7LCU8GQ8
pcJ9r+WgQFzTmeMHWZ6M0QOzTwJr2Zha8Zrr/jpNQuvHqEpQJqx8vLdGVIvZRynrUCmLB7y8fxlj
6N5afoLMcQirQ1WNt8oryTs7pf3gemq87IoqP6myF29VW/K2ndk37EzNYGmkavBo5Bo2snwkP6TR
xa6zo6I9XamK0/Fd/D3AgANVtSqaq1prkqjq/VPmD+hg6r353WDra3PLfKJK3myMsccO0ausF59y
lL5xkqOA3nZ9rj045lGoBYsGMDYxMiKoNo18CkuOAqDbv4/8NUeFjAlDjDti1KONkhvNklKL+kpa
fSHYGV1Z+PMCC8/b/x4xBlm6B1lf+jXCUTP8YTELSTGM9rDK7PhMEMRY2Vz6ZYALsYo6eE1KqtdA
GZP+EhEX3V4u/Py5wMx+RYqtYcXWK/eSJsXvEZl5V6e5/Yj9eLOOarKmSqm7Z9tLf1xepBlfa3/s
HhSKuZsKkOIaYXRrbkzsQUB+t4lm+feeFVd3tdY9ULvNX2QFKTGSEzxNp6YCX2/WpZFzSmzfeChJ
8Ir+TC2sbScpNQwSI39BtYASEmu0gxh1XjL0/F4aBTBIIeMS79tO9tIYQq6u7rdiDnSyldpJxQPb
xPxGstEUxtY6ecyUXoc0mSGbfcdTdJnhYYn/KWej2nHmp+anvjCqsGPPkYq7Furwvc4XSTZwq/go
jYnCl2iafeYfmuZBgZp0KNSRJF6aPDR9DmFl6gLMXFN3mU6vIdemOLMlnKwbeG2LLwOxnHVoq2Oy
jdEtvJC0yPs9Itb9voq8fm/YsA0vnUGZzAtFtbdi4BoiZlzixIglplzHr+EgR20kHbxu8ena4tSJ
I2eG4uKwCArF2HNTMfbi7Hq49kV++EjiljqiUabl7F8h176qcv/E1IZ3mTf0/c8a/uZLiSVXga/h
tyxO5JtcvwulHnxNrunbFCnMC0xrbBIM6KMEfzAgXtdSrjgTfVOECerqIOq5ol8c3r0D/oxeB76W
jZ3bd9am4WrxlpyQdlG6x+USS57alhfXvgb+EKR36bv6IYgvBitl5fRSdFHWFz3whSJuyFW9HdtJ
QJjM7aqyUbGGJtXGa0paxezSDgY/OylWmZ36jxHRBxvdU3ApVLOTmBPq2E9eOn1YvsuwQWMdd5kb
t2r8F9vqwqVcI3XRN02HG1sEeRgM07PhGrcCtQ7f9wYBpffQOupw5vBJaFtwRP8RWiqSOWevC292
MjQJ1a66MXzDmFshbvFXoeeLvjMpL3IFDFyDvwyIC8RZOM6rdogQ3wetKHA+HdCw+diBu4UbCDJR
dF7hioZa9XPTKwBS/gPgKPquV7heVcCFOmvo9+wRF3oeN+u0B3iq2GZ6D88nvY+g3eLfJpk8y5Ls
3o7a9L4c3yrTc25Fo+gcY1ckWFpYhoq8vkpxHei8by+7vJGiOZX8s5lo3UFcLgDceYIOtxItcYHr
q8bA3ZdFC+n8quAvpP2vTSebMH6OHs6v0v5itEKFMkncZuc7pQPbVjDWy9b4gfdGvK09zZw5aays
hLZvg73LRfPX8Cp9jaxSPruK/oqzS1xzNOQuuoReu3WwrTPKU+Jh1wNSnUeDgpH2ZGwmmk5ZV1vx
kNS78X302gym4CqVja2lTks/t8QCxe9/gXt6i7U6egkSS5kPY6LfOUo94VZJB7ilXe9UFy9gH6tB
NKlMHV+0Jn/E5bCbjUOfvQ0lBpsKTOJZXlI2iAP8fASUvQUWYFXtQzzmzVJtEqREKq8FtE7xAZo+
NappVIEHd9tIJT9dBi8TSIo3bjVcpiuF11GghMmZ+H5yq0pwaYq0QMnZ7KHxZThblqm7AZczzkUT
eJxyVA3lVbQarL7PtU0mg0gvUpSHTGvRM5bVm0t0BHw2ddthF0yDauMXy7Lq9WVARUBIKBi4JMxz
qy53ooklxJ0mO94dRkHJY2iNPMfQXSjacDw2GZWTvhuz5xRH6bUz+u2y5flx0Lryd+oDoRIHLbPr
bZ+wbWxRGbj2xx8Rok+MIlyKrabsustyLLgvfcwQA1+a12mA6EjOw+hffIkTIdcXssz/Q9l5LMmN
JGH6iWAGLa6pZekqiguM3c2G1hpPvx88OUw2p3ds9wJDRHggSyCBCPdfgLxZZaP2xYcKsL//LPcP
v19ULnVrNqBL8gaZ7uVH/t8fYS2/bQeTDUnTDj870CCNUttv2ZTb686YtEPfKBaJFbXe6djfbFXY
q29BpOjHnGfBWppw9d2rotufpYU7o/2S9OpKZrbLdDUARR+41bMEKL4PYsm0p0s0W+gHlvw1KmWq
r0DWtxj2YbQ4ZeFTtxwSAFeb2Qy1jTRlQEL0ud+ZLli9+4RQg3pNqRVy23KR22FEBq1u8xYTlDg/
SJ9cqfjPB+pOuO1vLgZj0l4QmYrWt3Kp52LGRlVp3N7apcdbiHW1d7jXTxtVu4AIR9BsqaaSWcie
kRG4xecKenNVrL9KcVYCggb9PNL0yJRauvIAxWjN3ri+CLAV3eRF0pvsx6mt3Jt4t4zqbY92opze
YuT0Z6BAY2uZfBtYwLRBgr+GMwfmph/NuNyBOkC5oQ1OhhFgmtuUwXTuzDkqd3IKdHc6h4oGiR7x
MRJqCJLuoHruC9eF3jUpPBNQXLFsLOYLhEyqeFVAq40QKgHC3rfoY977RoQb76P3s/+XuP5f5i7X
GwIQGGKRHCQ6aqts24Ky0L78dlY0if5lVM1sNVf6f42OS9+8jP7vOBklYfEj7rfPuH/u73ERGmwF
QvxLrlJ0QEar3WBrEFFnJ1+J93qygdWNduXSbPIG9k/nYG4fdlm9XoKdXA+fRVXkHiyXg6L8I1hG
9fYrC67uqdTMo46v90dcD+MDzI0/S3dqPiK8786qPaFJtAxGuOAdVc1NIXsymtqJQ0lec7YymnsW
tn2ZjRjAEtyN84IJCMsTS8r6I48VEJ7qGPDYXkbj9sVEk/dJWkOTQ/G2xtfQc9p38DrSW+St/eyj
mtNNrgePFikbxaijnZJH3YUCbXbG2AyHJAqVL2pUsKcxWuMrOjtnxxjMv42u3+Zo0/4BiR5rJ/JO
r6bVRdsmeFnE8rAwD/JLrqFBsrR0BREV8AXwj6UdT3pLRXeKt7fmoqAiZ8OoOKcmMva37FKgDNOm
nQYE4wYN5h7a0XjqdQ9mNCPTOaPrGK3d0Hj1nMQGoaZV4Y70ActQWWv5yvx3pmreibVOu2KfmZzF
gcRSi2JXD3O9lWbQKj1WocPfM04bUJqss5b55at4l8zTow1B+5vtsXSIqtJ+jzNj3DSeYT2GZWvC
99Ssk1J0wcUKweq3ullAy6rcdVs446cq9b8PyOf+1QTF2vUWawbNGfZ+2dpvw8CS2nUneDdTcZQ8
ipfqTwjYjs8ol5avc64fwg55gtl1B2gOwGYlFyOTcpyJkxrYbb0OqxTn9rKB4d3qzrWbAvd6bxZu
tfITu73MlWLO4BqJq+Ig2CaWMazrMB+2SaG6KwzL6osfqH8ZUYBz3zhjeu+zH77YcjrZeolxclpt
U4efox6dKwAfPm05K+qgn5c/MO8aL2igU9NpqykvnLCBVu5x4yKe4Kx91/5qt9V4CpvZfy6onDwM
jQnaqlKepSvsPecwQ51YmYHiP8uAk3beRg8a9ttLnxzKyq5WiQ8MbqSuEy+GiZusiuvHAOntdaZy
l9cTicyg/N7gUbvq7N5+1xKstquqTR4MtCKPcWOxgQvJz25Cd64+u6Xzbrlu/ndfA34/KjGUTVQG
Z/Qr1JF8KlpipYVdnmbF4XPjx1hSkU1AegpgMWixe6iTBgpf01g5ZEkf4kX6n1Cuaihu+haZ87RK
Cn/YRQV+TP1YZyoUu2iNEsmrjUUbBiZqvdUrbbq21FiQOuusPaBZg7duYq19n1QvpNdneFTm3wrC
w36ktH+lCyUlyctq31Rat8GfrGIfjyutU7s1JFgs7yV9k2n2i+rw294jAmRWfomwTPel5Z/1ng86
Szd8Qfa/8ISoCsD3YJeI7iO+DaSFP+WaYyBBVCmbNkzxhBoz663rI75Xi8YjMqnGldvjki36j9LV
GIq2QUJ9HWpesIUSOb4YRT29hIpC2sGxrtIFurI7u0b7FzdikaFphbqT7XrNXmIlBBV2reW1Lo0g
nqqDoaPxL005KOBWUWjEWF4meX0dPzrYMtwj8hrOqlnF4e3n0Dv3U7wAJICV9qCB7fTB0pTqoYGd
uO6tKPoj8JWjijbEBzQIe1/0lr7n1Rd8Sl0grUuAzBx8wMGtOq48vvH/UzUV3SJrPdt+tZE4Ofwi
vkpa1bjo5d5vbWUHbhNn4jz6xWm0xMsGocCiO4lMdYNA1wECpLoWRlGDn85LDN8iCygA9cD4UHJC
RgVpFwD6OJPv9aVZ4k669Xme8EhDVuU+KtoBMoqKDenan8HSTLKm2JMMxZLXLa6uOut/LSc5aFs5
CYIseM0Tm9zbKmLDYVubopvdD8O0qa1j9nCd3ai+gNKJt33UxF8a8BCDArt+jHFPdzRqn63uG3tQ
KPahrPPkxe4xu5MQdqV4tM/OW66ztjEM3d1E1B4+GZ5jbKbAmg7SnFrIPB1EzKs0PbPd8txVXwtd
r149s+G/pCkfM96P1xjf95U0fbNvDnLJ2uDP+0PHNjLc4WJDWAALqHbPdpq152xwcW7sUJVXdLCw
uvLVQmZkGw9KRCazyl9Nw/ujRJDhc4pfA9rW3ecYV3tKTWr7NCyHzqqRYHTL873fzOuctXOsQ60g
Vg79GLmPSbG798jZmMbIJVZwPO8DKSWRkz6Xn/NOnzb8sdu1HmjOnK/SWsP+pA6A8+PRjpVHaEb7
AinvYdqBS7VWogSMUMp0DpziXVqTFjfP/+yqFxsZZZhvUdL650Q9Js2+/jlJWZwIp3JUH7L4h6M1
snov+aT7RxGZvWvOut7sb6oMiSAZaIoSZ7/UBk6XOuHvwWVm6w/Z/C0OSbgb6vkmCCAvMwBydbZh
SZogVbNL3OFvPNXss+561rlezpoaxOrql1MZiobBPvtUBw+F2VylK1CAjFoDq5kwUbH3jbrsiDoA
wjExzcDmVaN+kNW3X6VjbrsATUps6YYxY+GBd9sYbsy6LFYmNqvnhM07qhD/OMPa+kcfAJv/Gr3P
CPwUyUZ1Ap37L3FD+dTXZkTpkYD/HSofeI/77ceRDwwM6zPCBuOp8BvlKofKQ75IU9oJ+1VgJfeB
WzMcWTEmBQDLnzN+i+N1iselfr13YzTurGucznhCVHWsAC8oKwq1U3WWsziYSzwPl/bt9D6OGUK7
NmLLuM2RATclQbySUzlMeuQeokI7tPPsPZa9WT/AZFiFcDSzbYrr4W6KBryZFzs8CZGzcETsEwlW
43AfaJLuNrdfrnTvl4uUTp2vfxvI+hps1HIRGZCrV31K1gJFa2dWv1QOVolx1pSHpA7LrRgpzolS
rJs4Us8iTOdZ2SZUUvvNMGHQ/8skifId4C98e/+vkwKrNp9L2/1OHQWbAtdDvYRqzogF+dcYdsXG
s53qqqujcanRteGbF2pfjNHbqXMX/xXWPDj6CB8ADXHwQ6I6CIrD53gpjQQkqeY06IRk87EbsGwZ
lkdk3WTmY46O+2rU50XGqL92gZ1+qHrpAwP39L3V9tOH5dlnCWiDLFynWdQ9VuFkX1S9yFhkJ9Uf
yBWtcj70K2V2ZTtBcTlqwxi88rj8LjOthUpoVbP60vYFzq1ja6FfnfRfTWR7JIJkV43WJYMwvdEJ
KsK3eLRuDhi5Fo0HTcf6pVpAdLOO25buwsGyBzV86xLzIP0SNhn4WFkLVE91NVB3He4zvu0EcrXf
wkTSWFuu9s8wPc0+szjFFJrdy2MyISynVmO/wUkM+oUkle+dklSWXPR9wADQjpgfOet7ktqLMZHO
KsjwporqLV+VaV9YtbGv0tD+FHXGlnT//E3xUW/qIGxdVEUpn60wK1ZhM6nfqAIhSFCgkNvpJhrG
IOI2MmPqcHfnO/mZ4mSFus0pciwfBRNbf4dU4d2aIuN1b96UoQx2XZ7l+Tct7LGJm1M/vDa4e626
2M2e7HTKn+YEPWsw3e9JWk+ne7+BS+JBYvm3oh83/iPu1tfpxo+YIasmKGRGtPVHC9y9ChWn4N1z
uTdjTPek6UUOb9rlkIxZ88zNvTbTOnuESO08s2C3juUERcpKO1haKZnjneXl1SZo0y5ezwWQQZwf
yv2trVT6N2XADxPxCOeZBZfznGHBO1Zh+CQXhG1ePSCbtJcxjSfRtggqf19o7V4tyvnv5WRMrdtJ
/5+T/x6SHrU3tvM4RL+4r2fhWBzZ132TG2IWN4SffXL3YCiKezef8UucBA+twy3kFf8P/UBTgHx4
Tn0rXkjtIdL95VWsPUlN4rb9ltJGCrHi6Ovzk91T4l7Vi07DrIzDLugLbd0P2bRSHQyNUitM38O4
RJkNGLsYItfIxdwMkW1d3Y6hf7JPsl+psKrc9LajXv1Oa68YkrA1jbrwz/qI/F27+vHyKGAhHGIA
PMXKi7LsDPRnqUxGLTokS2eQ9NlZDlg6/ziT5i/Dv0y/h9taOO/MBkhcOClXFKp5iWEHqVxnj7RL
kJfKTkZcG0uDjbOIwAYZnAWJuYXLeOEb2pXKuTRuPYa7ChBEefJRqEJSx3kQAkIIEPVsW92fd05C
jXrzhr9Vt5OIORjLk9tlD3qJRhJ6+ehWLGUMVND+01zIb1k0/2gK2u7eFITcL8E/5+aL4ZSamzlq
p1FKphPqUFrBaCyLeUo3WuQXWATwHdzhhaevkorSTwsmzT6aU15eKAQnQOLnwNshYfHHrakvI+g7
pfYR3Tc0B/x877iVs4uCyHp3Zp8KEBiMTO/e+9p13mMvtHegiYwj3O/0OeK/t4oXPEcOv9EDRfAt
aBt0cFotu2rQF1FkGsdNgK7x13Zs1vTYf5ZTi2u9r+XP1ZDpR9cYnd1cWuNxaKGEVF3+1SZx8Jfd
FofB9u0vtYI4hQPZCa1RtTw3HakwhDO995+hAJ1uoZ1p/nuo4Ze3q4bWj9BmCe0G9cdVS3v85aop
qSr2ICAdinm8OIj5HFgBvCCq6uWbaOmTATmMajleUG0dL5ltbLVmhCmzdOlBAr3y99MpWVwvo2zc
yOR/u9Ztosuu9YAdzhp1O2zn+9XkBuliNGi8p/ibsGXskku/uBbfR8XgWEbLzkgubCJ+BI9+GW96
B7W75YumgHwEOJaa2dlfvo3SmZvDuHJKNoH3vkS+nDIsBxn5bd4vMeDl+xV+9mF3dEvd2JcLbCqB
QLN3s5rFY2eqL7eDCVjPbueLtPCCUM6NkXy9gbKmHghgp2vTXkZRzi9eEJmUi0lPmmcImVaZska8
Q81AIKbv9T+vVnG1G6TrfjW5QNlNENPjdSz4r4KN9a51n91kqPd1UbVPaY12RRS548dkwM31wsr4
M67abStFQDu0N7ZVBX9pPkasdalbH2pYpIizq+pTnjvZ3krU/lwaXnmmTFDvW8eG+TEWGBiy1XiU
Q5VODs6zfb699wWlEz4WnuLu7Rjx5N8GuJt0nq9so39eRCZIU/PS19C2/aO0pL+dwkMBpOaUJfZz
CC2lWXdVcNAjwD1jhRjI3KYmuyCvOsBGjt48XYmPs2OXaxntfKd61ueWDXsdv0XKFL35k/I5i+wC
YCjx8cQPj9FZvZPBznLHs17ycyed2WCEFgLQ7PrX2yDoZTg+vgrflKmdqQd73abiLE2nR0EYhb5n
adVh9CVZhNsjKlY7P03n54m8wwZxXLTFSRmvbEQSvrJWfkODZ/7uaN4amBKcoiyMVlo6+H+nXf1Y
lpn+ba7MalUgiPOBY5oO/tyfXlh7jltPrY0HLDhs5MxR2avdeT4NrLMPg+c712D55NiA49QnIftD
hSKn0ZfOA5Lp5r4yzA5DO1K+Zg9o0mwt85oVZrzD9r1/7sM43bhNp723SYLevttVX51ifg+aufvu
lzkyvAE/azv+lXhKFKwU1XyYtNL+hj4qCxs9CT/F4B7WZazpL/LJRQbiVdEyfdORGzM2JStzJDx4
QapNd65bL3yyeorHypD4FMyN4IsZFTaZGTjqedn2wPfng4VT8pdMKVR0YAq0VpawHGkwVbWql77O
u0fowSwyl34wWs4m02P16CyzRou7WrM/tQupzdBC8EppZ6yFtzYVCF5N2qCfi9DOP9u4DC80N8fr
i7PWl8ZaSHAS1UNEhI6UF58tDHx/RlEzM9bCZrtHybXc7MagA1tYgJ8nCj1KdR92Y8o9CRwkr1Rr
XcQW/5tluS2Hflk12RPZuvuABAfLjPvAJEsx6Sz/5TIx7OAzfP4n2U3YVuKsBgdvDKCEyUeBnIj0
+53tHBvbH1ANxzIEUccWw96gfzM99quekb3AKO7fhiyE7Kqq2lkGHR3waOBa2k6gACi19Ue0LpGo
WKbWZtY+mnZ+lcGgUJQDCjnamuWdc8t75abf7f3ambeSBhtTHuqpr01HadaK/r3qE+tBWkZarJQm
zFjIqc7zDGFXEmxD1YWXMjSRXCtsqvuVY7H8ytuwetfid5/qW7AawumxRbHuq4Z39Lptau1Fgziw
a8xyuGhIAZ5Q5lX3/ILtk9HO8aZmefDJ6IO/nCzLPzukt3DIIZOEhvuaZM7c9CtXV9tNH8OIsoMp
WimF16GCF2U7ykvFxUEA6EzC1tnVeFG8zLjvUEErFUR5y5Onm+bfjh4jaei2f3BRa+V1pbJ1ZluF
G126u6wkrS07FooS2EyMRXaomti8yO5EBiTOQXHnFlfI5mWa80OoW3D6ll2M7HvqEePvPHSPbY8h
iaiMOSJCVvNS2P1rZ1fH7uoWJPH3yKHmBvGUvD3lEAIfOzQL/2l7oReINyCeSnZ3scIwkJQ7xfHw
JcI+9eD2bO26ykAusI6j13meLn3klQ/SVWvGj4jQXIQxokq9NOb0Y9QIveDQ67Z5dsLIwr0p0T6y
rugPtWWQ2i8N9SOfKnUb4Vazl9EuJJ/uGGZ/ktEsKv9GHaJ9kMESz5sgNoJXI0FWN1K+365QNBl7
jOL11tJ4iaMlwaep1OOcGot25ED6k+Jl6VrS2PempLEdjU+TUUlj/9KUJPe/zM1ivn+S5P4lOFRZ
Wi+XSpZR+aAcG+99yI/iZKF9zhXKE1Kdy3AR2ILfTQ5S0tPi7FvSON6jqlbRu1Oz6lg09l2vZOsX
xsEOUJH5qY+dM4DYgaLLWL6o4+LdNBqf/KjEZStw841F7eeT4zoJwvymf2zr6IStKVRD1Tg6ttW8
wApvX9I8jHf+nGhwV+mTg20GX9RI9c7SUi0bgWUmpTlfwrzonhTXn76+tXo6fg2VAaFDw6j3U5ae
Z7vAPx3HENStWuvNxgtoVVmj9523EWpnUzrkK6sMnLcIjt02yef0grp1clnUDN1pfpxSp9tmJRCV
QSzxpF2GSATdNqVl7Kf7JA3LtW3nzziRdw8icjgUGCFPLc9iaVqx1x5zT0nXIrKXY+v57Nv6tox5
w6O0WD4n3kI9NjHddH86XN69LucFaKEJOCOYDW3rWg6KVvdOOSWPRapYTnNWhreg+zUcFR8BEwNt
xDuL7RiXxiedB+PaL9T5LM0oLTZICllvQ4kCudqXX6woMT+5qlEevMA7TJP7SlXyFC88EbE2krNo
nvZh3NXXe3+mAjzxjLr+xRWpNFV/59cKnLVlvhxgVJiXPi5OboYVWxgvKZxFv5KKjrlxQtvYiaic
2SHV2Uzen5nrwtVCew4rEGiJUhq6x8pUdaZgt8TKoHSFKMoFrm08ekY1Pd2wHcnUehdJIpiZZ+/n
uWlWt39xaGs/2jLcGUD4UGX6S1TjoZmlW6oz1U3zO3Ug8K5qO36tef2fGt2hGWZpdNGwVZMZVWR5
j3VRQ7hrzPrQf669XIHhM/jPFFi0M2+ez0Ph+s+gxvznHnnNHdxXay19Egs4CDXOws730icH9Pbe
A68NESzgQlOoGs/+1zBAfPcmuY6mTLIOu4p/Sq0NLAg4KyZ32MfLGeo0P86k7z4KlidGjDJxzn7L
xquZ63ZLxt95qrExeHJwiaCu3ess6Omjps5ApUbXoCqO0oUISKvw4sKju9PVh1vEEmuUMO1ca26O
977SrEfMwnkaY+yHsypk6Li+ZoZVYfKg1sglLG2KZ/qpZyP7S5/EVBJTBfGbq6N4KX11VTTj6hYZ
FK65uV/XMnDdrpBCUju2xqaSKo/eyI6xHarsTx9DvqRTrS9lnuE89S8RyoCdyBDZt4hG5Q4IWXQ+
d138xYt05aOy8Wzz4hwZblhNp0kPgMPrXfFaGdBcvQLDCA95kWxyvleVzj5tOK600nRvlgSiFG/U
LD2V2oWHI/eVdHpqrK0sy5ohhCE/L/eUDNxm3265+0wZl8j77EZ3e4SH/PpDD7JNhazSp1Rzo2Pj
YzjcefEiDyWypWxjSuh6IaI2LYDVzRSb+QV8NRljNCJXTV4hZyqdv4xLPHZTpFSqYG/a+nCUkFt0
YwGJT6wQNKXTnuVgjvBZVrMdm+VKOjIVUWXbWEyspdOWgFvY7TwopvZsDkl3/nVMJkdsQ8pCD46/
xkdFh8oZKJH2PNRsfBeVo41AthNgOSikI+3lgOcWULf0C4i76dV9BqTl/Fu/RGgmmkHLTBm8T29H
rDEUy/sr8DrtbCSYSMnZvzWlTykdSrlyWiaet4lDbhCZp6QDDkOT/8Sbtz+PvE3OLZC825n0NcvA
ffTf+jTdwWqjGHe/xaronOjksMbKJkOstodkBlXN2jJ/7MzBOOisGi+W27sX1AkLf1e2IJYyXL7W
VmuFKF/aw3TEcdMiE5BP0ffMVWPE9/TPQqfkXbfGyi7705oXLBhfphcA3bAYzXk41fXsXuGiuRts
LXK+R2a+KT0rfplb7If8uVJ3c8OKfF0WwYvSGDM/Qor5IQYnj1UJ13SJlYMWDPYBvLK1kiYOzO4m
7AH3o3DJM3isH0FiGO+VNbyyOa8f9WXRs4xJS8ZgWP7S+jkmkcs8s3KufT+mADCN4XrnLNz5DYjC
fA9mdYRXQ4Qc7np10lwi2hoePklFf5fobnBMneaBx4/+XqsqxjlB/VAvSadoLvOnn2Nl4sQX7AGg
XZCktXQciTvVKajutaivSmfu5MpVr5NyP5K3hCVD8z5gSV5XxYXNanI07Bm8dclpEwXsqI+i3zTo
mzKy2m/dPE7b0Hbqk4d1x4syqN9l3MsWgecgt58DmJtnPAmjbTlA9sHFwlw7qBCeR9dFUzxuHuWA
dWTzKP1sT843ZS4Z+NknEfcJlQInC4kTDFIQbM0xPv1caejyeJXdcoPSdBz7mEQqMLYg055KdDeG
EGPDVg30vROPHsrQRKH2vWybOm4xPYYYrX4lk4YwSd7qZ7m0jTz3oRu7eWMtBdKiN86AQMxzZXo4
SyxdHvpdJ1f3EbKhSw7dUh+tA7XH80ihlP8zlgyyujbZZq9AsRbbOFCAYEbRYknWWl/mzHjLUmv6
u64+2NBRvqtm68A61fpjCDNquu3UfoxDsKTCXPfJMHlNDEWfXYomrE+lA/SHIqz2INcu+yhaT3aY
j8+jE7aPyGz6hwCDme3AE/ErGfM1VVXtE/eIfygVh62ebo1fFfrjok6uSLN97lqMrprlIGdycHpl
1aWuchIDLOkazU5FcZTK2FSr6U5++xAhco9V3FV+efnblX41HKNo+FO68BNSUZ2wUm1dJpGylU45
mNY0ruwoezeAAj7WTbBxnTS9RouWsnRhlQAQbfIPKFSazqa3hieIn2wI2Ho6QIOjYa9ooP5I2da4
K+6icbAwKVbJ0mTt8MWjVoW/5Gd0QaJTY/poTmdK/6Uxwr+0cVCeVLVGtaLuWN0v4ShlphtnCqIz
iuzmh21Pa7Szhy/kb8z9jH7TTqYXYXPSa7V7MyvFuECiqtYyHRlbnmnYf12LToledR/j2eWy8kMp
uTujnW7r3GJYgy1ay2tc0fDmWhSc5ACzdMY+8kVMlcY4Vw5JlOCi8DPg3ybNzm2SRPmxgqOHm/+Y
JBdynJlyc8+KXvfiTwqOjucm7qsXFnHf0yJrvnWdg6N5p6mPOHa4V4+bft2wM/oWJ/1LqjbVGxzx
5FRWUb+VCdb8p+IDXAYCFuyjXssOgOebT3mX7mSeFUbjRkVn4hy2cM1nNBwP4kqJhrVNiSC2KH39
w66yWjnosjxNcVNdbiVj/DjxdVxevupyiB3/7AGEPUkrUF3n0qCIFeYxax0vd7bTEOADtTRrWV1n
qf2t81TtKH08wrxHV9fTq5m2W+malmUS21k22bOBo5eCAJT8kHKQ9IHdTS9Ooign+Wlvv0EQFIcE
0UADoYA0NN+FMlMEfvD4s1XPRfgYVfa7kG2khbfArTVkcyiRM+gP/OKqHI1XvVGo/Bb6hJ5IYX6W
dFVXVyDYKTBdJJflx5628UxkP2XUooZ7aLEwv2W6SmwdHuwSOPJCkpEDucc2c5LXrJuDs12E/aoF
FUTqTWEX1Rco9JWklWRAmgAhqtfE6a6mMfESn9X61R7rkFoorBAZlLBkXyKUjYgdV7CDot3MHv5Y
Eu4U8fTgNePlfj35yCKmfKegNztEYfZkJGS5h9ycEctOvDctsfJjHONOJ81FjvuCjjWZ+WXUHCv3
qdHLg7Tk4Jl7x8IzTxrUSh+QpZ4fpWXZTothVs3qapls6VO08dsOkOTSlA+exr1lfu7dHJnuWU3U
fV/gm7Hg3gFR1rG6d6CWb80xrtdY/5ostwobQZxGOfHVpnoBMalAAC3D8aZrkG9oYYkpVQMzta8y
jEG84jws+Dpe4E++6rhPjtbmHzWc77RQPorJgh85Wp+l1WdzcTKsXl9Ls+vCxTGV7NstdrlgNNYX
ZPX6hz6cy4dcwRYTca9m29oxEMc4x1IwNEYE9jl4ZdjtLKyskFuLpierjaarTpGP+hErHQgA5DYA
r/AQoAn970dTUkVdrfxX04y0H8G/zZVgGe3z2MLQzay3bG2zK3q66bXxrfTq1rV5mdSNdEvPfaxb
AqSP+z7ZaZi2r2T0t2vc4wC4ZegN9/rut7hBbUDjK8M+CxWnZ61sxzMUvqnZtxpFEin73/Iv985f
wCd6aDd7Kvzz8gDtQrbEyBYIo6PsHB/vkO1g+eF1mLMWo7ofrXxUa2lVqpcgrDFuS6RbrxC63I3j
WPPnIZ8v1lJuTXPttaua6FPuesPWrbX4UijZtGlc83u/WK+5ujlssTeHY7Q0xdgojuuXJnesi3QZ
UN2uQWg8yJjnhtgBidtOU3SfGgWsa4cP2ux46kcBlf9KwTlddfqgfpRVRuZM0cy1jHaNYS33Vbiz
g1r7qFQDQ9PGUQ4yWoYzb+HZnS/jcqlZSx4DL/OeZDBLDl7au+8/P66HVcgj/ZS5XoAu4lB+6r57
+qB8pJPfP5JR+mYuov2zhSljrLbdRprKZGqwpksQ761WfHK64btjKc6RcrayLcfU3jjFQOlxNnME
oTvNZrk3lf0qRN6WTSd+hDgrko0NAnujd0eDvB5Q/wwi0YAJxtmKOuhCQTyyN1lOHa/FdKUlk+Z5
GgWyUv8k5qw381YwrfUWtrtNEmP5PBkakXJngaiU+K/aizp2Z132kltwJ9we7SIN1r9kD+RUDhPZ
gzMr75W0DBW9i72cJkr1xwS68HYV6folO0FxCxjPTbfY5uGzafHQfVZH13zuMsyQM13Vd2XagBu3
m5w8v5c4x1s7c9JT187aVaL7rmxgFKyDGpTz2iknxMwK53oLzVvgMGVLHVli5YDkVbHzrLzAlJNP
szP3D9RLvo1eS6ImxBcd5Z5r7KUdy7+Q16IaZPpB6xL3SUIC1wi2ET8iXr6W8xQsh4XQchhqE1/U
5Soy0Lmzv1hQbu9d0q+FLEy3PpWpT+0UVzs4AyG/TjU/49A5rLQArd8wT08SkcVVteP7GJwAOMzP
iYqBC7n1/P8nIsxgJ0QZG27L1bh3VWeTOhrAlttxMqPoaCna6y9ol9sp34R9kRvB+YZ2ERhLavdI
SJnwyZRix2M/fbMN0GgW0k/f24gUd+F/bwsLhfQm795ZmwLv8cndI1amnevaKnZBEWdvPLN/TLIR
h21N/7tXw14rMxXTcXZX26Ay58tQaj8m6YqVnS2YJDemPnJa5S4jQX3n6P/O49cW+r/w/fHXzOpV
gjw/30DlwlOt3vhhaX10PZRo01CC7zpSyfyRyZMDoLhUZe1+dT1FWU1eUL7mPW8LQDio06U+Evvu
EBywQXUe5UrwgfAeCVr1FANQPpWh9q0cpvpZ2M3p0oWgyq1LrLwlaumSloRKl95hTdVwK0vXlOV/
5CPukzBEdpKoyiXZ1VuKvs25v6k7sYC7dc5J9DVOW+d4z30NJb9pm6e7wKtPhe3rAwBAOwLyedPm
wFstOWBmvNfSfv7GezfCeb2fL1Fm6k/OAM1VBqIkCiH6+8mL20TklmrVQPqCGamP0znE0s/ZgLpZ
DpH5UE929Kllp6ChQbVqmyLG/Nzon+q5PwrrtF+opwXOPKSxX6XHrqrXlFLeg/BQpwSdEOjU9UkG
qwEhgCoznZ1MjDonOuC3Dlh0IcTy9HXPZobimsxFjiPfOl6MrVrs/tlESnS8pa1/Uv7T1vql//Ye
bAz91nfD0wnMkifGn+00v+UKRCanDcOrHKJI+VxVhbW/d7GMCq9ToiF4khcgZ9ADAFOhFh465Xe7
uMJQdlbXZqdkMZST/t4pvts+j7NhdtXtXGjeBoWV+EUOWcvDLkni+OQs2R3pS42D9X8YO8/etpFu
j38iAuzlrZoly3JNnE3eEFueZe+dn/7+eOgN/QR7cS8CEJyZMyM7lsSZc/6lCdoXaUyBll7Dwfpz
mzOZw1cHekf4d4JKwm4Qky6l1L5pEA3fIj2lQgC9BkG0kg2caZUAHju+pkw1fIOHamBmm3Rk/pbR
dKogkxg2ahKUPVuxu2UvlwG5LFxUVkbUaZ3e+is1HqrFEGis+mDXWp35VXWi4QhKwHlQXbg8ehF0
pyxsAVtG/iOacfohjevppI8d/KOuTp7sGSjZ0pJLkSbGruuocEjTMWLvHoZjuZOmzNJs/VlpEucm
Xb0Vdndu5YK3XxZR2qjGdu0y+d38Omt2/eaqFembUj92gT7dietk7lrPfqYML+mcVFQa57O4Tvpt
Mt5rLQUraVYpXL16ka79Pye5KVy9aSkTbZNyqs48qnRtX6Gzj0su+Adxn0YBLboMepoDgq/xpvaa
5g3Stj2jhPNr7ND00WVGJXEf4JTw1oWWxMaxSRrIs/kmRLxVOaig9qr8GYiie4zRXzzBpuj58sUr
JXExDLlzFu+U1MBLPK3ty698I2lTf8xOCjTPnR22VBp/DeKnvi8a8qF+Zv2z7PZaao1Zp+GOqpId
awWYgMM5/bzi3Y3saz+H9nM5IE/qG8lJui23iK+ZH457gcGnU+wf7Aayw89Jaq1jJppjUKfN8a+T
JMpNUc2SSZFZaftU7cdr6ACg10YEX7E9IZVfJm/1ws/L8sw4G5RaX3oYx+ypCEF2YadR2PzDUwdj
32Am/FToEd/fepGfDBhW733vfR2UoPmLZzO5u2765o0Y/CZ1o1/LyMCkFvzTIcav6PflhanKdWen
5IHuZAkcJq/Mjpamju9Tn2A8UAHU1scciTwbi5esUft7GZ17FIDMKPBvMlqpwX3j6e6LDNp35TS2
yHzXySt78YuEmFWTPIYxWlvOsvycNdp97nNkkyny4mGn6vvKzM+mmxo/Sh859cWU0rW6/yQUlr8W
bo6Ki+8Y952C/1QM4fbwM3SYWucvn1CHrMm/hjq5+mnVn6Hx0H2sqvTDopNnf1o1R/tX15PyFSOL
4qS3uXJHVhIPa1CrehiV72CpjCu26gZGg0P1PUs6srphmD6iiZO98SZ+kvhtejgQhhr9v06v7fFj
umFaqUyXZX3PgWuVQAlvikPejh8aIyIc4hmdi5Fn+iatRvdNAyQLIVFlwNrohqsMtPYMSWksWjyo
Jz6BvbQ/AnHkQzXh7dNkmfNzhV9eUseV9BCAhlt/FjOD+jdT8d/F40w1PTJb1PV+vU3GYthhRWse
ZDzTlOAqd7Ouf9xtfZ9my7Dnoinw8bwCN3uo3Hx6TPzAw4ZZO0pru1hA5B9h45bH1DYmvqGIBSvM
Z0hunQr2pDWFF95P0+OnabGPsIc7kGkGKiXPYX9Eo8ZDaeIkTRkQ1DqG9J8H1udy3nA28VIYRp/O
q9LpRqZ/2paVJdxl7f/HgARHfMuNXqZcM92vbkrKDqkM9XtpySVXC8qry6BcminosUlTzcMvA7mp
VjfpS1j4jKTyGzJR1GPbAqbNTib3BVYrkxujtrhUvbbLVv8a7IIy19beYmCeIi0dxvU6Wamr5gRT
G+mYxYpWdhPIJy0mPsvGIsv5K9VGSMJDNiDSmStOBl+nbrC91lJ/ndn7RXJvDv0Jsm1DmQ5fGDGH
WS1gfKhZoZqF907VZ/qDDK9mMut4XUaPHRRr3MNSPQTqn8ccPCNMMwwym1eAWp699zt6ZahCoqSM
cXvousoHDrKES6BOrvJSjPXOGofWPkl23VQa1D6ROjhJxh109NTtnCZSgT0vifctKO1tgsLcKXDs
rX9PKyVBpsbArCz2OA3Prf51a4q0tTQzDxKjvnBatlGRtt6aq79rFIJaz8mjIKlZ5O4r1Nb03X21
7aF51zKne43b6q404+adPHyMdbb32zqm2ssPYqr8GgzO6CdcUmoiJK6Y2QQG6IRxZJe0jJYjGRdF
H/o7GS0Tl+8+Z2LrsIzmBiZAYeh3DzIKm+Qd+cQegTEGFwl6+cFio/Auc60MH6JcUoONuga5zchP
jmtzEeb60OhaRpzS/BgpIw0UKL/pR+evQl7biBR+ZbV/XUhGZrKc+9UzS4lh3uNqbeq/e6r7Mtk2
UJjaLQ/GhK6kNOEkmc9ZY7nnGCWanbE0ZUBN1Q5u/5/S2EKxQn0HvurcS9c4W5gn2njMWGT4zkB7
/as9uP5Vt0oEFI14AB5BEgxi+ogR8tKH6udFtcq/UH/ZC5BHVXLlyuEO8ZcFwJPOiHc6PYc7JHqM
b7k9/lFamvHUqm35dZk0VG2zt8e2fLNK9eC7Y/F7BVZ5ryHstmwegOVRIT7pnEm/qLEb7rDtcRcF
DkImuyNnipsL/r/NK0wdTpWIUkYwy49FNfTnfsJwvkEgqQvL9FvdK/E1ju3wIP0yPYFBkzuxjnhz
syguh2OADLWF3Bq2t4iZOen87nu2/dhX+n2sFho3gP38QUvOWpRAb5f07c9RH1TZG1q9yXleRiU4
sMaGrcdIiwdyGMdQnN6VeoD/z83aw1DYLD2fYwaA0sc+VXAiyZTxmWRNSgnE14BHQx7hXA/rK5nj
37pQHZ/dys/8XQ06PTb0+CZ9VkXpAvjLtScvd3R8Q2UD80+VcS2Wmah8srm9bP0x3xg3iJIYAVOG
3PodvztMYIlmLNmDDrmuLDGTUxtwek/zsUL9RZ13zQJp+ZeIxUbxxcfHYovQTJTA9TTUEPbNqltf
o33wkxgqhM/EL/wj2kb6yi7d2KFWHPypRu10ERKp9FO5n4DF5OFjbBZ/Rb0+/87BFQJVWRXPRtAr
D0GsOHvqWPPv/jBcxqQc0V/G4MUwUu9UW0793dXHnQQoIXbWZVSHV1It6qsWxE+dnNlA2oDQrqru
TfOr30WqADJ7wxZfyV7KmDKYb6JF1y4aBoPymjih/kM3A+9Y9qN3Qcr8bvWxTw3q55Sdhj2SE+n3
rAPCL8rMZAvN0vT+turstz4zm9+aFgGJjOzOCxIbCZg2C5a73tnXWMUupvM8e1V4LscEjddiRnuR
kvNbPur1QbES+xQu51ETabHnShXV5uqWxkN77CzrDIe5C/fe6M83BxkRKIpw/6Db/GvTbfXTwGPm
awJYFEFif74DAJP8yJGSSjDhJj2asrVG81O6eTOG1H1+/BK9vEepsL4pEFD3Q1Y/qVaI//nodx7Q
Dr7U17ZpchbDDKs/bwCMOCiOOk5wT9LVjFZwWxbI1FjZJYqu3nmTnj0Hi9snkLUvbsdHNtWafO1K
9L4/uwMKcf6YU5Hk05kAnUBVZ3nQx6QAcaJRjtLcBqQZoQCHRpannYayCZ9iNjc7bIugHusUCowM
KJM03QqXbCXRpwe8KIxvmfnXTLbh3cu1o20HVoMYUKQh9w59cpwSICfY69xJ01L7j7586fOXkKhR
jzq5vsOwON+2g+LDvUJfwE0s8036kBWtlcZ9lZ56cPkiLTglWkX4rPV9+AAXrL63gZshGVFOPyw7
vm/jIbxrTKp8782AgoSu4vsKiGG6Q8g2QgNWV/ezEfffwzp5TrPA/HuMo70eev6f/tihz9WE5pdK
Kcejb8M0MRwz2udNi0enWT7Gqo3LGKWJZBf4RnP1nLB/C1rTOg+VWuz9EmT0fgA+OoC2f0kzu3+D
+mkcPMuB8RfCRhlCdEKWpXy8xHeDDxdyIw9EduAecaMZ9kIMkIGVaTDZzjFwRj5NPMNvmTfuUVLn
sdVkkC4hvvvXT+1a9Skr2Mmd9MnFKj28shLeIHrpP3mzxddpZ5X3oTX/CKxkenb6ki9cd9BOIWmn
m0SsYTUnljjNXaxmiRvsSL+LTRXPYj3or06PSvXyfpS3obw9Y5N9TKInDgn8f96aYM66a9bkTxKx
9buxpu5ikL3rO1sGBtNKrpN+9iLtnrx6cKv0xX4yW9RpRxB4lGP1briQ57+XPrkky+i/hQzUCh9A
pLNVjCnXq8XjymHRkI96AKe367vwDwg62qmM9HJRxAm+Ijvv4W9EgjZGrPlLPy3soNx+D5cW1cj0
1YWWJGMSr49/mmhhvzXhoHxxpvQpR9f/SYacBqmDXEedWcJVk3q7PeQegH/WUjVorPYiyiejk52F
ZzdzyoMykon8EBSZpzpEOSnHsEHBi+UQq31wqKAa31D8N9YLgin42ylu9ogPxXSRAb9RjdsW54aA
Zo1KvV9jt7lBW9y1uXWVAqpaqqSBHJ8vnqUi64zxXZ21oDJUx+Er1wR2TfcYtfpt7vtiJ80ZbeZz
1GEzIM10BKypjHkOSCPTHi0bbI1ftcVO9vdsc5GnSckDTjbE57W5bfA/tT+dD9ZbuEG4BuvWFcuo
5EEuZhpNzc4dKwpBbYvgmbRlaOaJRKWzd81jFTvmnaelkOVw/buK3VYYwVgC7RPvpDk48AARLXcu
/b07jzPG3on5GOdlYOwKHFUAKvG8kc4gZqTmNP8ItKK4rabZI6kdzkCl72Di5ryEi5TwtNQS5C6W
WoK011vprUUfGNz+eLfM0SnVHT6YynEYgrDg+y7H5PO9RjnkzvFL75guTVyY04M/ZdVl4kP8jkF8
vtSp5ps0+wYvOtBSr6WLKITX4Am6TJrsunoKovCHBEGzRwt9eYEQUbhLAdL55AEHwnakym96g3Ls
PmpqCyZA902QdcpglYc+8rtzD+sM1Rf/o7mNFrXenQGHBvs8qXgYTF5tn2VjF+kPaKroT+u2bhi0
YM8HsL6TPdzHRs7pz1bddTuZ0C/bQRlgamwlBh+nZfcHDiDYl3NSwyKrCmRq2H2ffRK5O0d2jC7f
Sk/TdM3tmi+yvqEai3s5ToHdwcqm5E7MzE19cMmPgEcwxM6c+gf+C0VwdNQ0YGofnRf+Mgahy0vI
T5H/XUOhfV5fxCjIljsWlubyY8oPvM1af1CMQfmy/JPPZbn+HhIV9LZFATY0199cplMai86e1byk
ZneJISLxwF5k8EQRTyTv8GPYJVDeHgp49v/o4y2BHO6VQ6S4w94Ay3KOnM4gm1oqiIJFaQAFzVDK
S7PgIrem/LnyzjHXUcFJbk0Z3YJtHqHfXN/90XmVg0ZHc/ItE3sNw0pO5TD7f4BjZD8HjAgiOfyh
2jabR5Rpo4teufGl6IbqUQ9dvApi0/sStA5QadzrLrqfgoW2YY6biRvfBDrq22rCN1ya3AQtKqPS
nBfsReAwugVbgfoCcRLb78Z6QrC9fuGY+ENOPS2ZCkAbQXaxh7L6Ptj31PF4tqEAOhykq8R7c2fY
sX3RldQ9ap3TF3fwuzDBzSh7c2ifmOPDHZxqfGvkjSXvgnQ4IFkbf7wNcLZxKTzl86e3sQIKmEMZ
07Q6OIZqAfcc9H0WHqzKSc7JBBaex7iOrBb7F6TD5oEvzUoHTYNaEoJ43UNt6jfQDu0pAqG/nmbU
KAUKSC4diqlf+ee1Hedd9AhWnIQuKMu1TybCTbpG0+/ZImAhUhaT0X2bOkCl0gJS3bxkQfUtH+Pq
usphODVItKXpK1p6QRxOBbCD0Azg7tY9ZEqp7gQx8Ct4AOQRejxuZ8xHd0CFNKqrcxsWoML9GluS
TFfUY4+C3WvS+OqrA2FXc3u8Q5bWUPINphg6Sn4FcJF9G9bdjm9q5RJQBHmNctN5XNbLsaI/OMOA
o8cB7wQAbomjPnM4gDOm9V/kAgX21Meq9ywtx7T0nRK76r00g0m1jmZb+Udp5nXV3c/GzGfYC4cv
etM0p3hozHsdU7gn9r/BfgzJdAMNS8A40ycXAIv6sYjUYa9pWvzUxDZuK2wzh0sfdd+kbwsOFKV7
zGqe5pbNM31InoBVj/frJPID2kOC7Z2givpxNO8LSwlW1pjAg6S5gowa+/No89/NbmmWaCbvc8Mp
HxJfS+Z36pnaEYU7nvWKT24F3Z1Fzch3TuWiubRdukWgKQFjcwJQ1vPsYlRRa0r8cmsOqn2zHj/1
SLfMkjXVCb6ONlDcgMwMHihL/FsU2t4NiyodB5OKuriMSGeqKATVCVIYkMKuRjm3Kh8nwtsoHA5A
iBRgN71329aRUVNl68oTGR0yYj8tJbeV31a70CFDLE2ZO5XN2VaM5s6cPBh1ToMsJHUE22yzS2PZ
/qFejJb8AfzOgMLCvW62nNmmMVq/69cv8LTt9vyhukf55MtFTbyBj0U5ntbnWOQFHV+vVG+jMP/2
IaPPMci6laaW7cHk5uduASnJBVIlyZ/5Jc279jWpnAKxfR1+9hKQULF7qLrepSQ6h5dqspRXq22T
JReU/Rko+vMMvu/dKvL4rkA4O809906J2uYWcw4+TqltgsOw7EU5pf/dbrr79Xtaj/FEzsLmrwYn
Fti7rBG26uJTbzRPXcqHa0hUag+2gu29gypWlcRYFatYB6deBz7UcqGQ1al7n1GQuOsGX32Bi9fi
3eplPwYjuskJqkXDojDJi1g6uDAwg9/VoW2OShLwuznZdHN1bzgH5lw/zMBz5q4+TW1msCcGLb4U
TNY7acrAL32lbytoX/EH2gYqpfb5yy8ryDyKyrS3Zbe1h5KX9c30vA3KMpo6qPdO83cZYGycLY7H
3eJuPPdee5dNAzq4/9XfByP7SQkp/GyRG8y+OHEQ3cw+7S8zGWq2hJRYpE8uBefBm9ylsWdgOTh8
l9anuC1EGaimJmqFNsovy2xrWYHnHGy9L8jb8cLbwC9NbWqNfeco5WEbUIMh2ptJZh6oSvggASJ0
1PERQvNCR7VA98x7GZCLCksBIXy5Soe1BMod3zDFtUIu253sPTztfm+pHKAL7McBCiwqOptGh9z9
70IdMozs34f0xzZvm0LqO9qXIZhUuyr3ZsF7PWjQDF3ofAHJ3xfTucRKgubrDFUvssz8qsX+79KS
/lBX1ZOOvN9B+uQyZ2m7ByYyAWRlHenL4A3K0ljyBTvHBaQwnSzLd+9hEdRXv6QUrM8cBjjWmY/i
c+UB5sFSJBlOloyQto8eZl0FsHrtLOxOqvjRLEkBrPjiXP17HDt2swvLPtX1AQa0367IZM135nOm
Y8Iio5Ryi0fdU9aZ8cLhj/qbFlnGoS8L94BfV/9o21b/iNrl8GjG5n8c18rP0mUu/evgEpaWx9LW
gjVym9izwTmrY/mbrKD5/NvJJJ/S38HO5uSwraF071insKNfzlD7SSkRCDGwLM4t9ELyxj9rkwYG
pFAb0q+GuzeMF9lI9oW55wCcvMmRwedNKS2/V9ydqQUm/8Wj3lb7AM1hyC7D6K231PHR2JLe9baJ
df2oejWKxlsUZcbmytZzOhu9Uew3GHqX6/0px1Zhb2SAHLYBPcdcKSyrWxt2b70G307KikPrQLOZ
4Kyqob5Kp239WmV4D0qkrf1SDJRC4s9+6WrrEYXXEkjbVqrt2fc6UHVwA8v8x61/6qmmANUZj1uf
hOho1ADuUb5v/Z5LggjnEo3P1YKPRWdeRzYtT77bHj7JWe2Ot1JzzKs5K8bRT8cZldL03SSL+NcS
uoB9PoUOfmJdgWh+hKJB9l4Whi2hAcjqE5+Msn/HcC+utOJBsGaCSINPczc6lX377y5TYYsgyDPp
t1Rvjdq6fk7cQGpLl0ycU+xUwrovj9MIHHU3KWN1GVX1cbNAAWg83kRBTPq8xK4unTXxbqZOvM6S
W7lUVVRfRn94rBdNsa0/wR7jCg/woNR6qu78og8fZ05dh9You8+d7jLiKmZ4jvr0rzUaoZ3FRXkR
5vJb+NxEeECIHsMoRVBUJiyX1kt/09gGn7f+2M/6U7lkBcYuKG5zW4JuUor91JBeP0ifl8SL6SdQ
hX1jVRGqAASunVnNA2dXTIiaqkwK9DxN7mRcLkMA0h3iDXrq8HJv28DHbLPyzvngQ70J9kkUJDfy
zcmt7MORyu/PduxiMgZBoti1XpncZGC0QhgKctt3+SKnBUNrnVgvQVOe5O1BXz5FSBdc/BRO0Lqk
K7dKs/ye//Wy6D7UWVHf9xSir5M6Z9duCrOrNOVO+tiioAf1bzF4Z5A/N1pwzywQjQZxcrutoLua
i7y7mVPsshEsnwftqvZN91ikcByHLE3+aICXuo0f/WXlno2Gj1q+UCdpLiRy8ztbL/QvkZP+JRF2
7l9LPUt+Q4ocJRr2QJLzGBe9KmRx8OniTK3/d1NdmqAwPkY9w/0INuy6v6AUqvMZjlw9Pmqgzu9d
xLDuyrwcgOelVNkiI/ihDs7NskhJR62yt9Eb+7NNtBH/8Lz8UmFYfpy61HvQpwqgwLpeY9TlvlcB
qrrpcpqK0dAVqV3p40BVoeOwnDTHJUapaK+6vEtgU4MSkL5cYmQO6SOs0lexVYvy5D71mlA5UJPU
dyAClZO+nH4iv+JstNxN6B8eEz9yPwIN5EbPqj79ySb/I0Ti1KLRb1GfAQO0enMnfXKJOa1mbZ9f
pRXNOvTTJrWPbQutbgRT9dBFEfuNor1gB4Opy88uiZBBjEkyyuKvGXueU+ZZ5mEeyTPszQ7lT1Mb
X8qFdTM23WKYAKYS6vgP6Ef6PnKC6rlq8dIcVIQP/K7BtiSKnH2QRu53UqiI7AX+f0DrHYJkeshn
pcapG2JqWNTjresrFAyFxRqj1RWVebN86P7pk0C5KIP+LnM3xus6d10mQwhlWVmdS95tsMv2gsMQ
xMaQVB/4T+njxOCwe4c/B5pjg3RsTblTP0d9QnZsYWjfbevIa0QJMqnRoM9HT4pmI3j+CycWm9MG
v3CnhvuEJOBVWtvvAcp2vofT/GdkPkS6Xrw3VR89m3nzLYvd4ltCvvwSAJg5gLAtvtnNqIDEzSFI
L83OauKdzrnkUZpOeGNzFFNec5QdmqxI4VmRdSdaTdpkYRlR2698hytPfpn9Ld09bMbT+DMKWaJP
UdoQf4qyW7LAkedNv/EAvIFJ/lirM4K/Rf9pXUsf1VNp+JgVVUb2pcCY9WBmYXzXelWGApkf3kdZ
4QIoZ7TvKufFw4RRBoOlK3Xbd9chh1NW/2mBWdwVST7cdTDBvzTmHOz6Rbl8GkM0Z2LtN8jq5XGe
q/Ch0IIIyFjLf5Q9Tr9DW1hDkQpAMTTJzZepN4GBdo3PRm3ZjLlxn+6qpe4FWxMwdYh47pTi0+rm
KAUXfwfoLOKs2r8USRgex8H7uJt/3m2j2x0SRcPLCKr9+P+IKyZQEDyG7/zMLPVv7hjvqQpNYBnB
fqtIQOxj9Iy+91r2uuLkvepudsb+73xoftQKZmx66LvgKgL3uUTvHd9saKRYA0ToFrJOoajVzswW
m94Wc45d3QPjferst7XI3HNCtsyuRTU0aR46r2u+Ii90YmePcedgdne9WesnF3jc9wW01FZe8CVC
m/pm1z7FrqVfTWee6lNVAacthouBbcrLPOUPelFZ74YbqQ8osi8CwwZ596kYzuiagg5emth8wnpR
CuNOgqdqoEpr49gio0E5vuZ92D3LoKmfOv7w701fYFflhl+QlVYfzH5yC3YC/WXsHR5Euac+2IY5
d5TIQfvOda1U7aGAvDT9FSRjfQxU9VzUuX5qDdh8qYelFgQwbRclTvbF1qzxtcqznQyKNA40mN+t
gAyrdGkeuMN6DjiBm8GpL5vqt4yjm1v30w9wuGwlfN26khtpnppx4rjl+sHJgGhyXAk4Y0qSmWTq
26YlIvSc0uopuf/UFyExdsoRQrz/LBgigVafDfukTw3scyyQcstF5vmpzx6GwqrFKR0b00MxNNYX
w9aU62ClJaYUlvUlr5v5GbnAs7SUiC7Mp4uom9+kR83iLypOoIDGGdI1xFIcOyzuZS2tJx1Z4xt4
kqa8UhtG0J2wsqOiGOe2epwoF28mTQmenhkHLrBzRZbOJ+hu9QMwKhfhtEUdCO/cpV68jI9ujUr4
0ilBsQJH5qQubenUu/gjZp2zReapTaJnTu7w1kuuaa/3LRVvbueA9yOgQO2i92V8NpWcpozIxcst
0ztrpu6cVYrzYdXNVzgeGIzLLZRkmH1aj492nNWXX4c/Ra63Q+QoPB6nabe2/cGYr2g1TMpebv0K
+wtMvC659dP20hjyIjwUaQ3YrdFR1FtKXlRZy3A10pS2XNZIua17iGtmM8c7IdpIH5qnbnNCuuAf
QkQAi3vFoHVKPJ/dKfkhSLFfhEP0Rp1kcMWWbaM/Bzb42TYYZu50TuP8x2olKQtLnKfomLpkLe8D
1KzAB7HtVzv0P8mfKcnRbVI+O013M0bNfFLbwHqCqZaTfCof1wjdSYITlu/Tfgtxtcp82pZC7WAP
zOJgzRlH+lGP7k1yDDtvUvovzuCkz3ExX2RQurqxOLqe3bxU8dx/8QIbmRgPYpUMTkM2Hgv0C07d
qA6PvQ7xzLQX+TAvCY9S6sY/tXgE+koyYbmz0odgjKD97IMxd57EZaX3gMUM5eQhFIY+mNivBF6J
zqLu6ec1RAZ2XtYN9x82EJMTapceM2NRHYsTEupFkLh7aRp2Mh7iIqjXUbVPn3170F6KSNFfzHLh
3jj/6Dv7ISIPixSj2YfIHC36ztLs53bCiA9i6ADZH51tpKDD/ChS0GvoBP0FIP70mxsi1Wlolk8u
krBfVlzC8ECaftuEpUsNESAjtvm8obKeDUp1My3DesPWK4FkTfVIaBZ9hzAmKjHrYLCwKWx3eC+7
sr5JgMSDAQRAu9AykDAwH715uCHJbL1JlzaROPG0cNcULB0uOAs+29MzVEITTT1UdPwFiSEXU9Wc
S5dE/9m65A69o0Njdv5NWrJGySvtLWdhXyyryQDue87FapS/pEvCfk43JhLz6wsjilxoZb3CmBF+
stEvhBMqgOQVh7yhmdUyqR4m/dsnZPIGcE4WqDOCNijo+3V2t87dsM5JRgG25I0BRIqsb5I/RNqs
XYvSQ5EkXdLCmndNli4ZFy9Qr5jBwUubQdWtTlb9B48M7boWy3y3/vJLszMgka6j1ZB/6QwnuaSj
ob80HSyccgHDS22xrHh3NU70X80a3o6UGiVYRqXUWC/BMhc1Qv9V1bBABtwGwIKCGqoNUfRjSaHA
vIjNm9qM2nSY7DZndxxUnOAZURC7n3brnKzx96jgapJ2Wedk7Kz2YVYjAnwpo+JNMkhJ30HQSZP4
tPKqt7bkoiRG7nJ7qvecuqKPQGnLRBneMlfQqAG8SerITsnOli7FoFV+SOSIfNVyH3zNze8Rizol
Ilg0eOrrQuk9GyJLZFq4q63z0GK7ANy7l9SOJHPSpjXgR5bdeUv3VPH40RdaMcdOzV7eXV3YnRVz
aTc/xzvNpr2t8Wt75TlmiIjZoWecSosNUtm6736Hz6xcQrLhj4riOo+THj41plbfY02HDmoG/O1x
wmjl6GrkpyVY+uSuKUiuRuPdNl3u1nUbxFs4KtanpCKpCGKFF5OXRp3svfe6p2xQzSE8NGVpYFRn
BSUJv7S48tcqrnK3XSrfCz+Gf4mp7ZqRoNeS+34RWVxW2EKMCJM0vUkf5Nm0PaC61nlT1aC4fHJG
ltFlwCCJc/kAWS/A7Z8DOMP9M2NbSgEUITPkuYjuQHGudYCDQ6H5uJInEb7LXfp1rtCIIo/26HRo
8c+pqr9iRbfX+lDDGC6/LBnaLxJZNeQHkzl7kRZInG/ZWNbrPAxF0AlHRuYqgxhADSjroNkoq3ZW
6BzcHlEBGVUqBOy9BRclTd1EHToxUdwt5AeKKgSv9JrT4dKUH7eeUV0O3RnNpyh/gO8E0gg5tvja
+QZUg8yf/+lwm/EPH1rh6VOQ5qvxdW2vkZ7PE3ePFVpMjkut9o6emw9VO5oPZooxX0QRp1hamqLx
a4Gf/udWYnTw9+hGt9FRmtvkqSmjfrd1enG1B2wQXKVrHd2iFRWon+JpvP3vnIkkpYf92kPoqD3i
cX6/3m19ZlPDZ3JSjKLjHK+3/zVQJpv9lQIfDkbLSgNCI5dJaSbU+juEpSzrEpLkn5CFSPBlsOxh
vfwc9TUeY9SoGIglECToFUb6A18QRnNCLLSB1VKEb679h17E2ovAc0uty08qzM2DjMnFK/9UlwBp
oA37ESDxgdZ/tUOyve1h4Yjvtt+6xYvlYHYZvnDLfwcoW0SPt/8KCXSX30zuZt3d6egb3G/964yt
rQ3BoQ6y5HWwXW06e1NfXdp8fumVhftmNI/pVGe/pRnOgJEWeA+OE7QPblvUx2LGy7JEiKxHG2dv
4Dt+K13Leu0n+w0BZ+c7pdYATMzsXgb4/t8wqNo18+x8z4puvMuolIA7IMwGV+flmN10mabdw5HG
pH4JiwrtR2GhPoneLYlMHaUjiYfKGaO0mAw37HMOkwUGvPej60qt+XTbjV64LxXEcqRzhdaBb44/
h669bIDGYzKoytkwMRIc4CGcjKVorqjt366q+09aWDuv5IhurtfVL42D2uktcCMfJk1mP8wZ6Abg
XjDkpzF+a6Lc3RmeWhwxRpzzexVv4dOKTuj9ierXaHxT9d0EsfJb7CQxSkW42ZJwNb4ZbeWeOpCq
pK5pBoMx7GwNd6Ahtiip8XA/TrGx8O5J6Yadi/VUjBAY9nIuRu7BLin5/5o80gsIeu2aqq55OTM4
9p0RP3lOGpxjSjf3WuhaV/B7yZ0PVnxhmdQHxDedrwh0tCgu2wrcsNw6QIy22Iv0ZE8rjewXEi44
gsmtXOJGrzgj+dFh65M5keMZu6pyu72PUfTzkGj6Y8830YaWlbtB9cPDgIckZ/t/YLS9VumPAyLV
0rVBZpUpjj7Fog1sXirwB2fRnwsKHJO9cHrYBOumaFG2Mztcdiak5nGt7231IONR5QOJDJ2/f9G4
k2Y6x9kxm2ocWDc4iIA/PBT19mC8u6M05bLGTF1YLNDA31u7MXsSOYBJQlvf+wt8I60AS8ecoUWg
VC75tzT31eetwwK6MlW9QkYDOVRRPEXgYd6Hvjqt88xFExWgo33Sw76DU0NT+jIzra6Jo7xJl0yF
b/gjM2NkibIA1HjoKu8DMvSneeqakzQ7HZx11aPAIE230b4amR89S8t7RXDZfE/8qnvOtO5/SPuu
Jjt1rdtfRBUggeB15Zw6uf1CdbdtIZIAkX/9N9Dy3nj3sU/te88LhaSJViRozhEeSqc2niPV+Ts9
H8RSoFYWQlQ/bq+DasyPcUdKft/p/qPnv8TwVlVfBHJog8ehwR8Vzy4AgEsCuvwhcdrs4MUC+DCA
sZ6UF360PmT8CbjLUAIv3usMZfGBBBy2Rg3ohHywN4GqoQAsDTWn0GZ+y/HPDou4/i7K4GvpZfWJ
1EBd9x4W4ZFnp28BGN8wdyLO2XCxijIFA2gERoBvJnefAuDnoXDVQI/CG813yiR76wVddICSvbio
Lm4cYGTXBdQeXqlz0ROWhsmWdMjaLdS6u6coBLltfKHcJBzqJ2UND8Siu7o+INk+JKIeY95tK5e4
mzB01axPOixlVQ20T23Qpf459X9C/7pYdK+yqKbH+289/lcc0dYQyuvszdRXhjFf0h5VeFNPV/49
vTMMKPQEYnv3H5pqjVELlpc3WGtdOZz672XGcbTtkWjVo7ymZ8Cu5EJxMz/2Sdgto0TSRyZh52fa
Ef+WIsOICxL9MajkwnO/fiU2NecZHp6uqFUA+YxTZFe7NJ7HxLLP1AnSWdhQ75ED3bOM/CE9pEUq
DhC7MZaeyexH6RWoAhcF+84XkDFKn6B2cvLHpGEwZhOHCrpVAsnFpVclyCEGXmrdR6CojjbTkfUo
hjIGTQciT9SAS1nQ9SjrM5Xmet+Nt1VngrWEsttUa8uHHKWsKU6PTDG6CQPYv4p5U4VPj2QoyM0A
eHhtu4rPNfhCwzBSnEKL3stCnKMO2HWZzOEXDuW5nY7RaI4iNoHRdOOL7uqEUsceSTk45jGYqeB+
s8Hth8MPIo/XBrWKUybNrPlmRIb9laR2s4SlYgg2Vk8uepODt3m002xdQkLu3qX7E9bvCjzhHcSo
pq27XAojZXhPQLpsPFwPFH5crfWUuJTBPAQ8NN4FzJvlXrtERrw6QuAqvfSjrn/bB2rVINc6r0WX
XqaBf8bqQZMAHBjAnGWuw6wmA13RiIcDRBZHzoj7TY7qOa1Bc4jKGc06C5tmS1RXXGIPSfcEyoM3
k1kPTVv6u9JXdjZjhQ9Sg+pYsDQr869dHXDv1QH32ArJUBRIo2ahO3VQEQSlM4cVuNwmkH2pwhjw
PatwgkPuPYBX5R/hjuYfOw6v3AUZxVV7Czf9jOVwiyi7ot0MpPiiA30UpwHBGCfoSm/Py0rAeG+M
S/pWLB2CL0nHDCBS4v6VdTvDycxVCUrr+JDSvmaNgDZolH50kMOCJniWXhj0IOBHyvVjzD1Cg+dc
Zv0akQMTPCOAwYesEV8Eo/WoqO0fYd3bPns+NBnQjRs9tMMt6Nt5lS++BI3TLwq/q7d61LHJFv+t
4qFOavNS0+iLlEJ8gUuXtc6ZB+q2AyPGn4KMlti3TPFzWdjxwSs7b0GxEn5rgLXTgkwGqG5YFYfg
eeL6sdTeeGUtANeN2AkfGr5KEX+pW2BhrZGBbDrxp7HKqNjpvx0Hb452ZeFZHA6ATJ5Cys8VFx7y
d508uXYqT7pf7/1zkKd+CFjQGDIOQDbH21bjUdOhrUqtTdclryyDEk1r5ZBzBzrCHzERIYlgazXu
QTQVzDwV+otPAzpYtLJewwopnk1HTLOMn+8Qp9+nHvwhGgtJ5uQ2lFW+hYKaXORlILdwboRIZhwP
51Bl9npQebTP+6bax2Zerzv4gkPzECK4Jj7JkxnBYtvrm/Ytj7IjbEhGOdnnAuYafFY68TnPTP4G
Yzp75gIB/9hQ8FuATcaauJw1dmCd7xtl2mf4yvULw67p4tNADAQ4KBXIpwjDJy7IZWO0Fy1JC/ze
vY83ATl4UGGFwql9ZuYAm4LYKMVGv5Lu7En6ATxOPgd4GhA0Q8T1KcD7qjJ6unclgQdBDpXki0jw
AXYsaEIQvodYNHTg8Hic9ICHjWAayw4+AAW3ca0fW63Eam664cFK4oPEwDLpLn3AdCOMaPLi8bhY
67R9SOwfwoLZsG4hAYjnYr07bT6La0WZ+lm5Y9WtHGWAHFhPykS4b6lrIuthOO2Vep6z7qGuunWH
mp0AgFVYA3rll7YyrnCHCmCVHdAtBxgqU23zYUA7e1wAFY+2DwPEBiZUB9Nv7B3spcAwSYLqiiQ7
1BggmvjK0wyygJT8iOACAPHtW1J29rHV9hONsGafmqoIs7Vv2ikyChBUj5Ce31TjJV1fl6PRlFJZ
9Elf4KfL+hSrB6ZYqD096dbUr2NjAR9JT8B76WgFkE+COgB8adJwmLMCNCrdZNYgDorx77rVgwX2
APb6rYrM/tgEWfNAnDRaM9DDoSyPwcbNulvE72MeuFDzAZDPtZEQ9wxjsMWkjxsoB4zJ3vXnqPGb
CXgho6NfGZu7oiur29A8905YneKBQ2yYBmKDtC18ikMboLmxbxpw8cAzK4vyZ1817hUZEZsQjt+z
KRg3Cy+Iu4OGLtXSceHiw7/eEU+f4Ewa2KQGjl8uDO74p17jp5CAWOJ5MpvpqrvhxgbYmEM862XG
oMT7mAOY8OCgrvfIW9iY+kNk7nVoR2MfZAXDGuk+9hJWsc5S/yiu2Twzd2h2uqU3AMBYm8DFp5p+
4t5Y+arnUBBwcPfY/gJIBA4VLFoLYK47ajGMoZw1IyNMUWMZLdaxaIsMJYMRRzvsCpqacw9ikGvo
QsA7iEFROLXK7gJGd3Uzcyp2FeM4q2ITTb+n5zyAGoaoALiagHH6TB30eexUqlihutHCvuTv8/r+
+KqH9JGOBcnq2AFVcCwam0P9o3Oq9qArxJCtLZeRR+W9wFzGMt6DXgtS1lhvLiXEr6xgLxM3vqIE
tKjhhgZUEEuCRZqFgCz9jY2dULJJf+uk7Rw1ZBaJpXDdaJ0xPMoSC2SuZLQk0WTf9GAH1fCgO4zE
jOe1pyBzO44HQuD5Zgy3oe4EyvtYiB5vS2zcFJWXQeNymcSdc6S9xD1Ld+lNAg/nsV83OHyc79CB
0sfZlPN+P22GJgdxLCLdXpa1LEAdRNttS4h253Kn43TXdITe8zsTlaT81Coi9jULC+BAIT5eAzEF
S5gs/BJm6VeAw1p8zz/pU5SVt46m7WvojQy8gMe3ruz7VWOFEJevarGv/GZTFZTOYHIOsaFxk4A0
czIaFqxKkVv3Ad2nR6Xj9acazkMCnswL3VX5DjJjqMSvJfWzDahBsNhyVHmVAYXTcYu69b10ottx
mf/Vjso22+k2K4CgmqdjvG6rkaVU0AZOI4oXq95ECYU6TfCqvBxintBjjJJm56OC8LVToy4J5LIv
nRws+NjBUNmgg7j886BuVH4cD0qR0/s6jAf5vzmogzo3rBKiCsqkyICXtmGfkKmbFzn8T0w7Q9o+
wiISIgz8COIS1oTjpvYTALZdHm+mPg54IgSLynah+/QEDiha28YBq7sY15O6z8pGi1GGIoKChQKI
tNjoPb3hKYFlo1vgjmGZPwesjpuAM/zVRE5xVB5uR6cXHKsHdMg0S+6kyayiAHZOfZ9myVULYZG8
As//r4mnSRhvPdBoD1OPnmd6r0VpxFtBhsun/rjF4n/Io2hbjL8odUdQCrgu99/bC7pfmwSLmbYt
65OOre3vPWmTK0CJzS4HAXZ298sMXGjWCdowcCfht+naXXkhRje/+1+24BSuWqrYYjLQBJVrB6HE
/ITFtHnDWmZLZOJs7xAJDZ64IzCKhYQU0R1ZUbYlUgW+tRksAY2p1LdmkVXZsJKt+tO0GVrSnyRb
Fr4UJx2qx3T3AKzQOipAFpniBawPbQDOMZ3wU+BjxuOnYT1DF670dFO33pNW+et0n15smhKo/AvO
iWh3ryxFns+2hiC3T9UpXYsCGPSW6ICxujWVp+qYGkse+ul8KmdNo/dq1dTWpTExRpM6MJb6hfQo
K+cQ/Q4uhhu8u0lr7e61tlF+FCXwD92lS3p6M3ZVCgZM9wodBDTuzQnQDdqwwaxLyjN+HgwWPtEW
q1NU+tleWFI8xSWMnQkYMls9yqKhWPKopCvdhDM7aj+d5Sx0sDWgkG2wUs71aAsCGSBY+Lvycaqm
bA3gLhyUk9EqwsR6yJ2veug+GRxV/AH3HN0qqLrpd5VYQLMjQfnS4d8FEk8RfqOkNYHWGJvwsBWH
+y7smbAL5cKD3oMWpThADKRCHhuASem8WyFxd6AT/9yQsekMdZEBgItO0zdcSL16+c92W/LyP3d1
6P0oPcFv29Mr6RgL0JQ5ZJ8bJCH+egtMv7BuM9absIIsZ5UR8EOsULP2aRcepqYY+/Khj0EGtLtL
Y7Xe+lMIio6Jmt1j9BT6GNaRCG4ssAYZp9aH6MFPU+u+aUDHIVP0HhOPrKb+HMladX+XedoMK89K
oSEKJM0ughHiTu/9rvm/9H2a+b9PFf7pbSQqDOLZ9Ab/+zRx2uJ+8ruYP74b387BOu37iz7q/nL3
aUAD+MdL/zr2u+k+v9Vf438Z04feX+GXXv3q91eEixiYvbrjP97Tv3/dX19dT6MPVXENP4Np7mlk
6vv8rn6d6X94/TQB6OHzD/RL+5eX/WVXv63ft0t7wPWKBQWWpCLb5eNG77WOk35u/i5Ex414sp3e
++OxU8gU9+nV/jjVvzj201TTO51e7Y/Tfzr2X7za//tUf/xeasO4QqAboufjV//HdzsN/M/v1oCb
Sgymwj9+6X/xof/4ncLdDxmwf/udTNNM38nvjv3//D7+ONUfX+2338f0Lqdv/o9T/zFkGvj0dU9T
udAkEzGHqEsN2ztv1uMB4tRj9Tx3WgXvUeDKLcAO0RmO6JimBt0+lqm/1IG6bxptmwhch3F0GrjP
ACQrRogDxO04DcSaf06omxxKPXNI7cFNYsjhWKHKRUE682jwrDvEkhuQn2D9q4cCd5UJ+8mHwTDg
cyY5N+PGF653iBIG5Xu09EaAxo5Ff9qvMx6NqkrKcO9H8B5gtpjW1j1aB+pDkINAVVLmu2kC12j5
GVLOn+b1yQAFtQQ+oEHn82elLHeWtUO9L1oSPqMEXKCenLmHqCvCZ9frP6DWDE+hsZVFEHMA7fCs
W8DBQzkQhCLdysmADBQ0g/SsPHkwW1/MJPQJVnlZjEZTEMPa/bJLA17a8w7woZ+9zbSrY5H+UBCT
iyAYI4ArBDjcgU4zVCYWnhsY6+AL92rynMLMGXWh/KExY/7SVZ63C8MIPvAlgZBRgOU16dJqpUdV
3jVzERvWTo/anXjqUFC7uIEL/AWKmtZYDpWQeJ2lQLe/gdj2AfEl6xaaEVTUQzF6IWTtG8u6OUoT
Yp2W8MAKSNeeGRRszzBh2Ikmo3vfzG2xJAakBSA1c5oicgjDnJT1pntcBLiQc278fVXBEHWcJ29G
HWGkujew9PCPSEw+B4BBwFXKbB8DCAMZUjwyZB5gcndAsoGtKEzPz65Pgd2roKM3ICHDQuk+wejM
hlhjm8IgEE3XRToaMlEAFY3NIvSCNWDn9gLS8s6T68AmEwYtwc9R6EquBx5nIAUhmHTQ0U2Bwl3q
4KwHVwYSSs7P0X4oVlHTiZUOzgbQBywotKx0MKWULKFiYN9HAUOtl5bfcEjCmpjZtJJlAgmQtQ6W
svAXtDettf4IBEkt+CkZfKNnTmxfLbBsVht9LCXAZsvGIRvXgGuXU4TI+OPtwrepyQ458gkvvgvX
Fg/LzCGLjQffcGCROHaHND9GtEPNdhiiF9IqsXHiIlnq0dCE1bwB9fmtHoWE3jewbYITlXl79Kvg
ZDZdtGCeFcAA3Cgfa5A1Nx5pIbwzNiWprFOWehej68tHUpfqsenTOY9kfItK45kCarYHTW1YUxnL
eVPRDk50LWzJm6zdxb6bwXIs/YAWYHyrABNfpyN4PrFzsPZE30YrYPyhs+I71ksTQxtpsNPyoJs1
obBtwC2Rjh46QS8fJbikOQPAO1eGfHTMGIqhEEHYJTGYWThfglUhOxfQP3Lqk5JCi8imVwKM77Zx
Ia6k+0JQjK/M5M2q4NDo1n16I1PoUVWxj4TQeKyOswtk5VEcTyBki6n0gF36Z9U05kH4UTg6nN0G
0kLawgLrImY7uxb4Owduh+SyL7FlUPvf640eEjh1783KTN96BVuyEMAkMcA80YmK8AEQbaz+mKqf
k06i9AHTy6+ylq+QWYJQT+/AgUfJallx2q9QWSjAmtlNGztWCv7VY2cVqJ8jAfLUs7iGflxHZHni
zbc6bOIjXN1fu9JP124J5bRBBBQIUHsRQobH8uwDDB+HS+R0C1G7ySbpVblmsuJXLP2duW3k9CIT
85SBd7oIgcteN4m7K6kCzRY4iTmJ1bCpPblLaMWubumwqxEDzmwPyPvqPktSSGHikjNTYR9dLYut
I+gMHlN8wV2bBFtoSBqQw8OmpLxYG4ynM6goGEfmuM2qi2o1A+qqqqC3DY7KfVdKVJnzpomXFZRB
DvXIdtF7OsZDjnhZmVk8b0LkkyyAHrKWntNMmBfdgxTDaGgSMqDhEKAHSt/sIEIIdWndR5kVozyX
wbxirIh39CODLeRpsr13K/iKCWBeFrpPb7LMzy6EPcFXPT57KGNdMjLPYBL+6MX0MYIcwqlIqvKp
HWGgDghpR0Px8glaemB6gwMEySAszgPJ5dW3SnnFsmPdR4Z79CBpACwA5BRx0t1GAchbzgZ7wXLT
WIRjNXDIu2wbc2AwaCjqUe53BihhuQxKz517nLd7r4p2SdF519rzO7AlQnsZKJG8Nkb8pSqM9hr2
Jb5KCJeiClqmM8swUDHKSA9Fyv6NtkG9dgCWuaEGHFJz0fDB/e4Z7gX2PZDfSMeKYUkgY2/Tbpt4
SEHQKsoedB+wXcfGLqCGmOMemMQy2xBRDAezN+gaZZHID4HlSB1yqUspF9BGFM9MtWoGpzoF5I46
Nqwls9KzWxRCenbQG1PBI3Bq6j0qWbpBVvohK2rIoOu+xhkLfy7pFglx2KqHK9kchOr+0Hvw+ua+
DUdIZiVf4Mk092Mjm0PQlm3iwrWe4D0WLVoCQQ1ODecaJMYcJlHDrnHHb6iEG9yyMJJ0ZtTRUx+O
WWqUd+2y6344ffVG3Np+kdwH3q5KxAayLdnKBWDY7c6wQu3OIZ6/trSqOhiqh9ZC5jGZu1CvP5K0
DHa9gmD9YB8g5AsxFC9/ECZdNoYCbqF3v9KGJAdnQKYy4LAdYjLPjh1Iisu2aYcXo4Kdg7XGncQ2
ZllG/AtbxE7nXvQ+WLH+pXCsizQ6FzhatHhQIiai/gyIYrqe+vqS5UtuKWuhj9IDVjSYm86CuuXU
B4W8fAHa42tuYqWcA5j1FCTJ90TU1nfHL2eDrBXKn60/AxUlu9UCIqedb8Lr3UYmTjYGKHyxDyfV
LHvNYN6Z+xG9NKiGXLyEfe89K3utaosvbdq0W1o2qB7kFS5ngQSht8luFXPoY1l7wFYB/cYarzpV
eKyA6DbQdE4rwDePK7nQo1kAN/NwKOy10VbJ0S46Z9YAuqkoJDbdZmdZlbokEBB6HCRYm65wOmCT
mLcJ24IvPSBCFp1ZuecOOpJrc4gkXIp9Fy5tIBlVndpYrZJrVsj0GoJaCDG3jH+k3N0VWVO/xEmJ
XF5K262Zpf3Na3F51BGm6K8Ob/0nM6xg+gJS0UZYOX+ENPB74kNWj6VNf4LlfLRMVB3tLUe518pj
eNqEiN17qtrvPm3ZrYEnDJ4mIUJemm7xluUrBoe0mQUnw0fS9kfut9YXy8msRT8Q54h/vdxDOilb
eZkAcD6EZB6XsLrKZTdPFYvfM1B6RmUFdfEiqHGwrtznSSWRzI/qVd5Y6uaGJIfYVMVe+9C9DCoE
USB1j5abRj8GR72D+WW/DMzjixaln0tkw3+eKcNcQ7ENAhoCOo0hii9GHYPMTizAz0h5gmp5/qMh
ozy9CQm13oFKVZ4+WGbpfndiZ8kYsd6k3xZzOEalV9ONoo3psGKbSztZ1nkdz6sAf1S7duhmZCBd
RFmTeWVlClZSHcARAKfhkQ8KtUn5it9SLAT3K3hgl+W2bjAbsIYgCZROgZP+GkNi7BHsRwb5AwFB
uKKSSwtaEGdb9gHU/KV34Bl4jil+uV0GYjwuuAVQpi2/QLsacHULq6UI7tbnInb6lS8gH88Dt1wX
QcmPzM7TDQze/b0v42jrhqG3K3Lxw3UhG2N2xmHEukJNwYbwe15sdUv36007Rkxhdei+xTFp1lPX
FBbypl76cYebrGLOY2pn82JI21s2tuA9+UZCuz+2Tg0jq9Au5wQwsK1uer25RznvfbBpeoK3W36B
Bwqf11Kla91MjDq/JDbwrS5Fin2M0F16EBV9YAaNOgAoISmAMYYgUSZ4syj6tprFiniHVjTtU0Mf
ujpSP0DAm+OGBDCJeLWkp1W4IB+BCt5liKr3rLWAjfLJtxrq2SytoHUdOedU9RfZhv6OtycHxPy5
Gbk36XGYC6Iu6M0bmMuPsDfgldOx976LW0U/T/mQr+B1Wm8dAniB7Lzi2WY+dC8IkLm66XdZs+wU
1syhzboZw1PF1QbJ4uqBWDdrLKffTn1yiN/rjrHd0AftVffHNLw6binBzsBNet52bJNAYfCoB+G9
+w1yvSmgtRmE51vVPCcQBtl1UDqcw+FYYQUfPbVNApf2oH8KmMwWXqi+amgkFM4siDUZsJHQbb0B
QA2decjXeUhgSo8Q3a+xlrBt9LaWXx8Lsw73xABa2whw7cVTTTdz7KY9sTwzbkHvnnFOp6+yhvIv
7G4Adxmbfu0vAzyVSnow3FTgaSrq+u0g+A1WFtkh9L/LNIr2TUSzQ+eUFyvK1THjFoPHqQWuumU+
maWfnGtZPuYuJENaL78Mbf6lYb11lI60jiC/OsvIMMp5zcPoGsTklhemtW/Hlt5EfYLP5zU7Dbfy
YGcGK+4Rx5Un9c6xbBjSOhK8hYTh94QlMXNwxldxeylhW/9u5Z6YcRh/nLOg/lIL4q76rO7wH0jo
S58o+Cn2/j5wRLYsimBHadxtYqwc9tJx2FpVMJDrYuQCGOpHeeqxBW/SjV/510hK/wcgPo3pgHLI
W3AuQK786DyClTVgQC8umIDzBjWmtYvXATIEmrhWQOt3mrkvRgmJLkjtz7JcQiqXwy/EturhjQXm
WeECefP8ANJSDu6wM6j7AuLZF3zeyAHcXYmk4qg0sTQ8VwGi0cOJjpjlnssAZVFR+F8GAkdce5VJ
0fwwmnaZYf3JZ4Z8o8kZPG1nrzdtJ9w9fKpxIYqKa9dCwnyo2nBug13yEadkEQe9/crd/OhCZx5r
Lwjdg/MfrIfEc18AgwEBuynf3JxhpW7BMreoe3Lri/IdxNFgg2c5axNKNUuCRnyDw0U7a0TOV8IW
+D7ronnouvJrIkqASIG0fAgG24D+FKx/ca3ZghMTbOA1JU8wYs2XwMVAQkxFF2IW0Aeww/6FpIAo
+kT5r3VRfquA+3lPo+YqBgYeU5HaJ1PAvsYvhHFq3CqFFFvyTcaV80qEKLHYDvxdDB+BCwvDRw+a
xHDos57L0LXOgPc961bRFgoPH0k1y205VhTL84QlEibEUIXKolWf4qnZ7OFOlYbmY047b2YKv9rX
MO9YVFngwKVGBqtMgcIhYWS3gOJXtxrLtFs5ljj9bx2sk69QvQwcwk6Su/4sRi5r5WcMDy24VKvz
1OmMzSCs3QXKovnMhaQf7MegogfiFNyna0j3NoCvmUX7FchR9w2Yi/vO2PP3kGSD888YM+7cN4Zg
6NF0c3g2ZKfO7sIZzjcJ7IjLLmlBP9o6KF5NMwqX3FbdVltZgaTvllAym9EmpAt8BGR4CNBRMLpu
gm0Ia4Jz2YEgBPG+8D3EqlD2hf/k+m4B2jtN14Xw/JfUB+NeleIdCTQ6h69WcyzB3CjLhVYc1jLE
ek+rEBukdQ+ZfP7UPYXi4WkOjTRI3Ddi5oejn4fNkaJperXsRtNyL2UCf80k2faxmV7stMgusXDg
thsXbzoCK9yR+h56QCuCnpitOOHgZ8A46BIUtoXk5VCsw8zvH4KihHX9KFvWwVXQTnv5jgdNkESR
PW8H+dL7SHD5TCDvxnj+EttptAh4Trd6lJr1s6EqLD9FEj0n7VX3BnZRnGIPGsNBLYH7gORGtfUr
oNbAos0WTUpAThk1NEHDoB9AdeJBED9pb+DGZQRGssYblTe9KQld901knXQrs4VawUJ6k4SwA/Md
F39FmO99tfnGMMLqbXBswM+IZW2dMPAf87g5Q+y8egN6rZuD3NIevZ6zw9CnYsG9Kn5lkq80sNm2
wLGyABSCix9hOLsgT/vPiMHBX7QV0tmBfPhkG8LegztJFpKo8D0xXkAIaL8SKowlCKjuFvKO2bIU
tTMrQZ/EYi1z5g1srB8kZBCvPWRhqVE5DzWr8EhP1BuRDgCBdlksUyMDyRmfctYTEH3yxMzxLOBB
r0uTfFWsVoUKdxYUEk6D76vn3A33gKR0VyzVq+eUnjOeFU8MSc4HnGEgVaDXtePgPAT9Q57hW+Bu
0ixs3hUwnTfTfFZZhlw3XuHs4c2cgf8JCyiwUW56Y/mQqlARZLLwbNjEcw9UzQUvumTlDjDH1DFF
6wHXaELnazys7a36Mk4SNrBvh4clLBj+5mM5JgCRg1dzfEXgaOkNUHXRLoj917slR+2eDRlJ0JFD
fOWGI15EHMAqA4KtL7ovs+Fp/WlPj2bS/TXOkOD5SC+b2b3xRWjXRlLSveG30RlwTAe5yzhahmBS
rMgoWjC0UXgcY4HQiOa53cYrR7M9pmcWTQ5hCR7AhKLeXA8Ypo1UAR7ljG4BdF5z03sMmd37nv/3
3u9GoZh8ZPoUabiJR0c2c6FN+C3NkLQzg9h9gG53uu5zLOByl8LxdoAoBhuEfB9jwTinWBeODh0G
KDCkpsCYEwLEde0OZ8gPt7iuQtWodSBjRceB8p8D+ghbmOeoiZ5DVgFUJCLyJKAdttZNldr2E9Y7
9rqQqKaDL7gY4F69M4ChvRhVmM9lbkXfku9OTuiHA/YE3OSx7KgGYe8EkHkrjxHzOYiHm8Eh10SC
9ikbcLlQFW2g61KrZZB6T6IwWQ6GZAhLc8Mk8THLovBEklyd8dvUW6PkXxszQEt3jRuOpcJWeOKr
7krDIt+EFO4C+F/ixOT5B+wKxDG2BN3bmayRq7y0bt0dhabagpLWHeF5gzbQIzsI+bopTrZ1COMs
CLkhl16CUTu3KiwQV7h4DLseaMlmJIwIGyLQNPeLB2aJZm1zOASlIO9fohFU5/WgF7VGn0G0ABdv
0ATtp9xu2KLNqLXWTmg9JIsXJoMvt/Y606PdGGyOweUYrBQg8nbcibMvA3VR3N50TEHoZFQ8TbsA
XrBJchUl5Ezxjx09qwq204NAPQOOq1A50KNV62e7QeVQ2RoP9RtUcaBQO1dBQ57SxkhWVaISOHbg
V4fwYroaeJkvpZPM4JKJ65VfO3twLeGQOTb1Ncw0+Apa3O1Fd6W8UYs49PAnZaP2jAQ1yLQidTUb
usDNzj5NSnpjF+cJOeXMby8xj+emC2YpUjXZY4dntWtEYH2rUcckCZ6NyjOPdMQdU/wBF7ki4Vo3
O1fEO32o0UF5LgO7dhaCQYRs8RAfTEKhLjy1U1INC+BxIH8wDk8DgqQ5CCOQ0TYZvDpUFPV7Bwm0
J8fCRRiayMhdkBQGqCh45iwPvw38h8Wk8T0BeZBkBiziqgqYWMLLI+kF3ycMSCxHhflDKmMUSQeX
f1Ptj0rl0L376xiaDukSnt7l0Swl2Yr42gR+ecWyLp/DF0at71d63bZ8IOKqcdinrMNjydAtiOrT
hUldsdIIVL1B0Q7ySsr82aexpTquBepqNYw/h44LJJaWNlEOTjDUTueGASxoFlTykVPgT/We+Htv
GjVaVCVoZCK1Ci5d1dbeOXekj6cn3rwnlCGZoOznqAJ/aqiFxCO0Wz7VZYCUOwI6BiM9aATyaxe3
Epkh+OL1jiC47a10AA3sHspwmbGj7LEfbbXBAkeBg2zhZZjeG7obtYloQyRFkWmMmkIrSr1ZJPJk
rQegkw/XvgS+mDlhMA8xbvp5VX/R+Dm9PWlASx2/V92vu4Rit/tXr5sOIvQgHS3B/aBi+wCshpiw
g34WEj4Nd4Fv+XPdtJmSSwUhg41+CCIdPKRpDw6oHvXqHynl1pNV+MOlr52HNDGabeYLML+TFqpj
YBVIZNvhGRz8vZdWJgovJdnrfr2ZwnQzjWIIIKmsmE8DkIRM1kQMyUwL4fI6aI4ocM7uhqi6T2vi
4l4pUP+G1LHumwa8EMk2F4j5+dSHpK25baPoTULX0/JnZuWdaYXsioaia4S6BqwLEPV28Is86S49
qPv1XgtqBeR7QAP5Rf757yN0SGrLkMym6GKM1nORJluVI31N6y52QVLsCOSiJ0lH3R9rfy5orwH/
DTYbcJ8AyiK5+w36AsO6g0fruqa8e6H1sL6nJQE5n3MRO8esLumJkRqo9tyCjxHjhwEosmczHKKN
P4AYSBt/hQckcy/+j7HzWJJb6bbzq9z4x0II3ih0NQBQtrurqx15DicImkN47/H0+pDgz2q1eBWa
ZCATCRQKSLv3Xmv1pX0s5lG+k4bw/zpiC20f/1QvNML7TszVM1RT0xOLbzh7ynuphA9JLEis1S8R
GHNwEgsSM670YxgorSfOjpIF+5wzPSK+ZcNlxlzBchJQ/JoVUwcQwp49JlkxsUxFMnhti8yClkXx
CkEh/F9Cdhkut+Re/IQRy9I+cxhbxFnNqbNrLOcHvQr1RwNn2MaAOusPUdcq978IUMlKxDjci5Nq
BgX4DMfaAUtB+9w7HeCqzIlgUyMLg1P3XKZPOPaaJ1GSdt06n8NuL85JeQ5RrWNCNZehCpzpf7f4
8MvdoK6bEDsPTwL0X5iLtFfiogeRioPESgOYxDtd+1zGESxo8fBayxoAc2P43AW19tkaV4LBTEt2
YU+tpul6LIqjVn/bpnRM6zIUB3EfPG3FhaY95rU6f6nZpvpB7tR3S4/8dVQnV7k07upfPK7Zyl9g
LE5xUYJeOtTWbO4TnMBfbHQgRzSmzanS9vl8v6kbJgPqMD3EZkmTG/cOCFW/TBLnrdRhPep5ABTC
XwWxEkpR+EL0ZMut50RONTrt7XdNQbJ0y/37nKoYOhIxkAgJBSZtNidvyhHSrHUTAcq+tC59A6nV
yjQukpHV6q8aIDiRqIT/p2/1rYa46HYPcYElQd/z+x5zqmvXScV7qAAXADCUnqVEUV6buF12gTQV
ewwgCmwRc30iNKT1xFmzmtLLMARvUUpdGX3EV8XaiVOietdUj/JgZY9bbQVuGg2u5rMceGG08hKh
t+h21pQdLWFfqA2gsUovt3tjBeBpa1KvbNZjZE93LKg8katXCuvtaD0pqmHHm+4A0f+qsZanddy7
cYEU7hxXtldHNWz0MlJ7g0XAwGw3X6GVWx6MsJCP8+i89nMmP4giC7TC5BtR4kC1lxiMNzPQlXpY
DQbVE+owM1DFSpbzB9EBlrmU7llhPYn2L4pgfIO7VMXvc+s0f7gIt8jWh0QtB8nLXSBP3U4tMM16
/68LomBpn2+/cvvl3xdZaTkc25oBaMiL6qyDBD235lCdRVaTVSSni7j1cCfoiDVPLBDbudiZtDzf
QD1tV0UwiWCo9UrglflupAe6VqsNR3WaVAtjZLxcJOefLafpc35vj8NJxgi3D9Wcx19ndDF7i8nf
iJXcrfOGl/37xDSO/WVgwBA19AwCpdh0kn2Pb+s6TVO4p7Ep3iLj1WjmPLqKE7NmXFFpje+U2Ykv
ZY7ffZjjq90m0smRIUSMNZbH01rW4s1XnNzxBhh4vFptS/sMtwK+t7zs9qEMn6yfaIH8kK8QkrhM
7iwWEVA5aIVrhOzV/UyutftWhvYXtFowIMY3/l0yNN3rgI99M8zwH1cQ+OBDsLDgpvVFJBIClNtR
16kHKwRjqM725IHEbi5zYWBRiQIgMnEFUaTFds4HvNVcuhDNHMBIkFgP0uJHU1O/qG2NzHMgV2+S
qiVeqOvN59JgJ8hCt3tIszjyog5hhoSwN0I/ehqyPiP5bkPvieEIZ1LwZUYwyB91pfokVagp1O33
wAiWq9bp8sGGKGNPSJvt2oveP6SO9ZKaAIjbqaoOBSYiv2hTLwrLGcwkSZor016OET0XZQhPTc95
ML1mZSLjk0JmtQaIG0sJsYZy17SPrO2rMLGKHfIP/S62pdSvJY3dZhAnWxI1zn6yhuB+DtA+Nxz0
uWRY1M8iyQgghq8zLx9CcH++3OcTTDyG86nGFOIqaZM/qGERfEqU/ADRagiykSE4cCJf1Ap1LCsD
aEdXKxF/DJWpPA3lXG5ndQA7qDAlE8sH7tGkiu1a41S7uZqpnqXkxTmErP4M39Svo1uZOJGUKzhb
nLZUQumIYaK6SETN24W3slsVcQS1fkFIojXvenX4MmuTiakt5i5lbf6fh3iheBQ7Jrp2WaOnRV5U
FUeiTJo7gL5vQI67g+rE1dmpp+FkdtWrFjjq/vb4cRpNXjPDS9WVBCFO0p2urhJfhC+cxzXQX1tD
wc3F+FEqZkXwRmS4jhFKHoNFt44Y3blubYx8t3zSmlBSFEV+Ggl1wMyLgmAj48MW8ABx03FRk/Yv
Zb01nji8xh0xKOdKmS8tHn3CS+tdo0c9pGt9crQS1nVJSeyHZywFmAEzrED+Ii1QbF9EvDrxikWy
VQo6lU+yHYtiUf9WlX2heZwkVMPSociP7RqnPCtGnh/FCywZWjtglXyAscfpi6jp+trhiChQtSq0
+jprD2Pc4yNYy2+vX3xMUbZ9otvp25lbmTi6JeK73LIf6vWxzDfvIjM46tAyoGGBO58PfKsmiVYh
8j1RRfP20BmRn7OHZ6eGlSYbiGHliW/J7dlFWdj39q8LRV68mVttcfThkg/Zd3/8dp0yNDw8coTs
XNPpNdE1e9mJFtBZarZ4A7h+H1oNrFCdMWU78bkwdhfn24e+ZUXZ7YvespJUEZB2++DizMfrHNvx
iwrIVByqJXE1ciXjYu1K6D9IGnx0tOdcahdPFDASdb8O9ZzQZpRZXucBs+BUng3G7nOD+57GuR6K
BOXZ+n0+j6GE7jvoSMX3ub2ud918O9zebtGYu8EJdpb6fbZZ7A8hs/aaJOv70Nbf+VP2T2XiCnFC
XHbLijIsYr9uJY84h2Vp/Dmkzv3WU0WfFEm/DgTiyBKgHZEXHflPdf5UBpUEn+V25uMviDPittsv
zDmxgU2deETaYQVa//btm4pOLD7sh7JbVhx9uOxPZf/lrW63/3BZ5Fg1JptwcON1jIxlNCd/Ha75
YW1BYsx8d6ZiU53BbcGpOc85FJeK/HYTcaffl8+EW6Dm9rtQHKlDvRzaPjuKm9cwhvqLtpOgu9z6
s+imYui6TQofym49+VbvT2WlsiI3RFMUFW+3EWW37O02oknfsuJo6/G3wg8/dbvNn35pUFQYA8O3
TOtgY15n0230+3gorn1XuM3EH0tFhXe1xOGtUhTXw7IN5KMYY9/9lqj18a6svIrTEHy/DRrGGhR2
y6brwCJGF1EmsuLo/7eeuFZcluqZvyRqe9yG1dujb8O6eL7/61B8j1iM5OIwJNSJAJ6vtxchphrR
tnsF5R9tAPwuhyGNWQxhGQ617k4MEiKfE7a4BlD+HuJqlEb67u02tIp7/XG4XSfqW0cTVT7Uu/Ux
cSIJHQn/9ixvk/yHfvzh2iCXsGLJ5+3hzeL7XMnlaV28Lx7kITDajTgu1CXb6xhaOEbF/t+LtXfL
g0gsMMSD3BLx1FaYoCqu7UycG3vxMm4jv8h+KFPFWyR6TSzO2iiSd6LPFuLQJjz6qGP9OkiT/mUm
sH3xxGoLFSEJuN/a60X1wOlfxwhW1bi1361Bt6cX37EdFOnXUjMTC9Dtm4oFqDjcGvPtS7fI8kpB
bx5Fo4GsL/OlpZghD/39RsQ/3j6lKHyX//0ZiefTmmU63RrT1sZ+r3nF7cXP3lqrOBJl4uyfsqLs
T7fK1FaHNsXX1729eDhRtUvLv0KiYdkz1P423Go1OzyIBRyieNnCpcPsQp/yT7+u7sRIJI5QjXif
LaM835m58jPU1Pqc9lghicyrzwGMmscgxtLwMNQ27DsRPhhFWuBMGOrjuymNVTGz222WFFPjVCbp
4o1lCcgVP4JL9MH324sRRyJpDaL/taLbt+pjn4Dev83REoHMeyIVL6KiNBmKj24v+yDg1Nx6nZUz
ogqPLVAnGLmINUYoIY7N57p1gJJP9UGMOUuTsZQpQZDvBl6ZaL2iZztGz2S0mCb7/D78W4K1DgnO
Knf7tjV8UUVp4faHBpEJeEv0ht/vJsUXb1IkrIXgzrBO4inFl9mGqhmBXFjz7BdRViex42JiuZrG
/CMCVXPiug8fJhulHJ/4D9HFszLaKcnQ8SCOJ0/qWXSTxumPaY+JaFmmOxZKOVY5FfXN8hszRrrD
3Aib/Pq5b88nEfe8g+TiK3pIbwR3SLsWyYjF65ChOCUy5jo0wTIXKtu/J8fRdkY712cWevqOBvCX
ePh3u7ptYf2udOtqYrl9a99ja9drqASWhd9rtttbVKwUz0jXHUX32l7ZurcUbVvc5MMYtPVvUfjh
kkrCbRtV0COyF58Re0LyRixMg2Jf6rBDo46F7xBxKQZ50F9uPtr9fp6qJ33QsQMRJQps/2iM+ROO
M1eByyYPg3szSb186Z7M/FrGjrUTv5pC6bl6HF3o0vdhxb6bFkRjWTsXtFKuYVQI96lHqWzZnmT6
SY8abdukbrvYbWUhOqLo57fFwYcyTewWRJ3t8MN5kf2vFxjbNaIZ4L7dy2kZHNp43IMis7bt0n+5
+jC1Bt7toj1sA63Ga8z+arrIONzaamHqHjFD41EU4VFnPhFjynYoSkVeHInEDCUqhShYsH4c97q6
QL6Bno/eGrvbwLEtg0Xr/b3kVkuzOaXNVKJPi/Xjtx1CNJMpMUO3R9ob1Ez2rgPeRlHRKbf1jLPI
yZExBfOi4Tl5NB1FiyQAZgZqoHoQTQQHRcn2ovuJL46nzVWH2D6Kptctw1ZB/HaG0c0vymbZlori
yT787p/Kot5ZXbPxfTcwM3vVZMp7orget+GsGYc93JVX8djibmYbloe8+2VOEXe0plbGhBR9UaNC
WXaWtODNzw4LPMni/LsZXjz3NlFuvUfMalt3Ev/QUNr4vLyYje53jVQeb5aPfNBUv1+Uwn23IJZV
FDArXS+2Zv2uCb47FA+vp0Xph53Wm24LC9yxzC0mCWIO9llCKxRzvNj/tio2NQlvdljFe3CX3SkZ
XuolNg9Zq++1wmJtKlqT1WYRwJsO6vTuW9CsGiR1rcI2v+6sRY8QP4xM5YLjh2C8W/MTDetjE23H
/jkvAx952uPSRCvy7t9Wq3dvcHuj6+QvjsRblAn0dtupQz/397Cl9+Xsl3XMsPd7pUA00nnQ88+M
9NiCYFhbl0RGYcbHiYAC9CMZhcUedDsUC71Jj0zcDes93h0uQYWRoA5ihPziow6jpS9qixYchTWv
VuQ7SORX1Nu2xBG/927QufX6huWen0+hur0k8WraKO78qlChtxa7egNDwlynpwG03OLpiTrtVRzY
ortqefdi6AmBMNvcP2JCQJviy7sl10z42i7tYf/C5jybnoMjGFOv2vIyTBTB1n/461X1X7ulgSFX
rEFFsxSvmac6R3Dvr4oCTn+4vX9HwZGUrPPdrWxby3br/4IcUd1sIIVS/zDg895l2NlORf4omoRo
DZIzL3Tr0RsXQEJH9FuIBmJEEr9sTla8iyyYHt/1GnG4JaXhZmptHfO1xWCRc3Y16jenCvridQEr
NfJBUwADTTNmd2Tn9W3vb1g5aMpIZlW2DnLic4gjtYGVEcL63yPp9lDi3NZolFReduJQFIpEfDVx
pOHL9oJ/7C63nqq+9PGA/41Kkrpt6uxYLwhXk6qRoFA9QH1r/LfNzuo76dBaVa96I1SU4s1sKzsx
Huk1getHcbgZKsXH3w4nuw3Phv6tC7LxdNvroXjAQkw3a/fDJnDuAkhZlwwWTWV5Af+Z78JsdjMz
J+wOk1Ik/9Sj1wmH53E+GOt3hNqHIALRTsSwtX1iizhcN73r9dX8INaAqx01W5NiTRZI8HZxmH0S
RSLR67sBNYCTqF5EV8fhkbN1FTytPdLsGsQm8jd5+TpE91PzqAIB9ZNiP1T649BpRLZIuFUti9iI
Vpk8xQTmwmIhzOqjTjw4tJuRqzc0HhNH347NVu9KjYJ2JtGEj5ptpo/9omkneFav4arEFSfFcgik
+AfBbKZfSIPkOzVswCGBSRjzrRZXe1i+wp1qeJ3e/MpWFc4suIg0Lw4NH1x+dk56OzpqmiYdzCDO
gdfiqCgXW3vqq6ZivoxxoK5ZlHY+x6rR7NUldhEJDa7L/LpoaOUVxP1d84xwJ9nJLdR4cL8N0swN
Ccxz9jGQxZd0/tkSN32thsq8Gh1tRcqaHuh2DFOzHTufWiCsPlG3MiOc5G56oHUY0KRmcKhSCBSz
m+/Rqb4r2Dy0MuQqKiwAsSTrxCkYFztZHB7Uj50p2i29dpTCJvlS6Z8XLZIPyP6afjpKz0oawhEn
gZvRWr8oKu2zGf09gBxq1/UwCkpIBaxOTWRtcfz/bMf8AP0lWO+h+akhKyd5icLSlkhLn4DPxYfS
LPTqLKn9Zd4rqbqcZTv5FPcToKYcSST43GW3Scpxb+p6cj8oKFevmj6FZNJXS/NShKFbzQyOvWlD
5m8k3UFBGtHPkkpDuDgsTsWivPI82nkirODsBLge6X9lMIDAzEVKKJwELshwEFhr+D0BRhTJmBGY
XC/q4JnrHcRtLFHb7n4sBUgFJNuzN6f8OlUAc2ZntN7itv5kqB340S7JH7txIkIyWuyLOc6Fp8dG
u7tN8Ns2ChL81F9AP3g95KpWXxUXuNy8MeQloPx7p66fVFsJK0Irynwxb/d64Hi5qc2e2TvTJYuU
wAugi/TtNStr8hV0QkWIj3qScrTgUT3E3RWr8w6RH9VrU2BZQBd6ookrZa8WcEguyDbUh8LJ3Mzu
FfQy0/6YVwMU9PGU+mGfmr61NMBM5dhFwTe83JIe7NXZKXKC1Pi6tY7PjP3pijl7mANDQYYHLrdB
ap4QggDH10waMmUe7N2xpzpG5Ha2+eT0RXKHdyVwCcslkloawCNYbYpt+ynolAR0x5RAh3jpRqJt
t2TWTdRiy2uSqQZKW/GnbsgQzu4qw63t/JRaKSIAoYUuKgolhNVL0cWuwu5p0ZvuqU2a3TBASidy
WjEp9/monfKqSe/TNcksaPGb+bqUwHl0ZyIWN/yH2JDiaVnSY1Na03lKld0/BpyiBJTZp0QdtDsI
8esjZPvuNNWlByQ4QoDZYA7Cc7OfbRqUDTmGrwfV5Er1YlyMZjiYVt6emrEkqIyJ704c3ZIqiEEK
aenO7NFOHafJtSGrvAbkukDW/cYySvh47dcSsSAiGbKLY5SN19iw6xpL6hyVWm59KAiBNhp5eI60
wQsrW/qels7ZRnl0hrKjk7vgOwT3KSEIDZiZcu70Q5IkB60sQekavf1XksYvSomGprSEA6p1LU49
C66BEQkLCJYr2e3qCCrxlQRfKirjiAYfriqY/LyuLEKcdTMEhHGFWqUpheesD72iWL40nRK4WQa4
IBqhLq31F91oqlfwsIDSHUCoFZ8x781wZwWB5lZ9/2UIStSMsvSL1CQ72ZxqKDhizAJpH/O3nfsq
6b/qcRnDmBGgLBPQlkwTn3tcmKephliYJlqe0lxtkSlynqO8e5z7uTv2gPy8EYmDe1Buz/WAE1qS
HDfBz38xFVly856oWFC9Ky0A4zRWE9kzEILtUsnyUpPiWMPx2YDI7f7plNxT2PCBTiNcLAnsQ7eu
A1qohHEtrBAJgiCOdg0EziHeBVY8xDz1DknIVNb8KoxcJ4HyU+ktQENrYyQOtHdVSHs9Qu8dd6nD
51rt54OTd41rlsSyqGjhpoVl4BTn9SlF/kZMfQ61PMp3ht/laYcq1PSEqXXSLfOh1QOYClsAPXBq
x66qGpNn6ASftfmDpSXVp0jqvivA2e4C8voby1+eFQ2+mr9bBwxmTSfBPdtKI1HiYKVCNQx2aeHi
FnALSTd2Qgt60f6tET2AVOzVCQaFpvWGVGcXmFZ+Pw4YTPOSITstLa+XgH1LAAKGrFZdXVaMqxKa
nx1HN85SWxtX1MZ/DnLS7i1TR9cw9bQ61o9NjjUhiX+MMDIjj5F/NuuxORrzNddtZa+jQOLh/qKb
EvHsgjjSzpW6qF4nX7Oq6jyGQ/s+65Vv8TDDBtEnBK8FbbYrmzJ5M5eA/Qbuf+wYCg4xRavuFRP9
6kyxT4SxYrPQ5vBsgca6lxWpRkIepmNlAK60AGvJMQupyvO80tn0fXOZylp5LqawOROa+zOFIKI0
vAn41aE3pYuSf60bU36DWHc+RXlZ+6YijYdUwfhodIP5YK1JofdPTV/flUGkntomAtWRqjMxffK3
qgotYDyKtusLnO2Qdrpyk+IoJ0juzmihgTCkhNDNJvZqNO+9TIOoVSsLx6Mvg8g1zK+RYX4rgzDb
p06h7BzFHvda0h0Xsyo9Y9AjsHjjRLBHV/t2PjmnvKkObcOqrAHEx07sKEHrfs9iNfASdb5m5tSh
iJ326IUrzk5OYEgBZt3dW/TEYy2Zb91Q109mJGEWmlQ/A2azk0bUvZZO/Zwi3srMNhM7qRPppjVp
u6MdNOexM9NjWGg7FcuoFBrqzsnUl3IaljsVUSg3Myb5KQvxswalel80CDwYizTSwhC9y6oxOlvq
D+iIpUtnZAH7RhnujVSemAWGz8BmwfTG9pnQcjQQfieJXS0NS08KZwfOJO4DqHx5LeJPwTgPrtYm
8j4PQu3emFFlbecx9+z0QY5a57oMT5VOTG4LzIHgWqw2iE74Q80XWiat37OkyIq5g9BeQyMNbeE9
0Ct8dgaqU0Nkv9isXUsJg2jcQi+jam/ZgGB7P4z2aZW99IknkGjE2anU5IvUWI2f1VLlGijl8HXC
Yyx7U0O3WxBA85VKuzPkyNgR1uOB70f2s7HiQ4nXq2/LCWiC8nN0Rn2f9b10Rhxq9pXYhkq0XYfZ
RM3d3PlCgITX6gWeEvTu/XxAP1iuGRGnsjmhFQK6CY0uVkfHFCUxLzPKF6VNZj/HMms59bdE0aER
AqTiOtXwIKEX1mgBWGGz/pzpMk7oIrtvqtZ+QPLORtkq7fZRCzcOul2EU8pjRdzTrg4Jc5vD/MGe
GgDWjT5W53nU3owmGngSfQLqb1aXhRjjUzRbhNAbefuiKGbzkrLulXM1eRRFA+s16LmRPxYnhyod
nwMDkp9ogKnBSSQvbO0JExVXGvm8PEhK86xPffNC7JO2c+aQFZUDSCNUinRfVhKaJshQ1FMfnBjR
+GEi5dd4fOmuHyf50iYBQf12DT0Vn88XlUWZpvjmpDkEg4JCgyj5Seuk5mQbFV7fLuOVG20HAUed
RH4XNt8ms4Bfe3Lyi1kPluxOcogURpk8vysTh1aWLWctKs8iJy6jk6PRZM73yGrhuhjG4QDQQX42
5W56tnxxLBIjbOHRHTHd3cpqxfyrD4Pk3iGG67mO5Qn60fHtVmEcutDPGgi4bmVmv/+BVDrB4wMx
8LYsB2fVSf+BiCF8JhAqfO5Rxd6n4LH9W5nW1IDXWgL3CjWLiQRr7MMY2O1FXLGU2nJhrXUQOZF0
7YhVeVZ12qsdPpu27atWEV+HBjoO1dTSkwrG5bkMMu2hN+dHkRNJa8BtW4M6OIqsXCTzZVp4yLW+
qtbhS9cDWkCB2TqIMtAE/SMQhgOr+LUG1eYaJSUwuOVWo1by5trqKJht96AGAdi9r49ofYuyrJBq
v8ilYFf3Pyupt54BhFrPTj9MOzuPW8Te0ZshIn9CX0eKnkSVOIeZt2DC9uROJcac+Nv7tmCZaxLp
9qy2I84c9M9cUXlLxnElES+CYxWCuS577WVU0VtmETB41pqdrDx+qZKDPJraS8p65kVemtBDCqM/
iQojm6hTskiId6/1RRXYU9LAYcMbTvopN9X4Waqc4qzM0B9kaRM/J2tSraGljZ6XWKrIisSO2KHW
hFWesYhVKbIyUGkAuB9kvfQIKNRfK8RbvFxTWTE2hfbKYm7cGQoKoOIsL8g5rtB6r3QW7TVMzfKh
nKrvoi4SR9NzUEfbuXT8IfNa5iWqkfQ20/uiS36mMDYAkG6icxNY7SMuLvVlSqJ8FwFkzRA+8ZK5
6l9aY0wfJYsN/5oTiVOuqplBNW5lQahrAFjZewQqemT2mnRquQf7nVy3qxBH2jFAzztxUkaW91qj
8367Ze8Upks8qXISZah6zedoZfcXF4iyYADgH4Hg2mrYuAcKZCp3IjvpcfU0BaDd1qcskM58zKX4
qPZO4pnQ5516RZdfqo6QeFljY9bYqfKCyUt5mRza1qB1T6LIjE2E1hczP4gLgskc7gdt+saiSHkR
RVniPOgVHUPkbNUyCWCShp3IxiYvS66HXV0mx1ptlAdHb8dnfZxg+qjUv5kcx2eRLHaCMozRKeuE
+auscmxvKZX4utWYSxu/AnH2Gr6AQ2JBQBf1SFQrShD9ow0PgjGlnOVvALO1T7wA25f0Ir3otQHF
X6QoB2DY3ZPUoTJXdqrzZa6jk74s1U+Uq89TIcUPo5N8D1YuZodl9r21JmZtBW4NqvhR0/Cb1HXZ
vvRV8vdcSby2UFto5QVUHLXpS04c+QXQ5EvqChNB1MDiMSl5vZclvXF1I5eOduMVk3qpBwUyuSZ2
jtZL3+c7R/pCnKL+iNxig4MWoPlkKuWnVndO9M1wbwVS7VoQOwyF8mzZEFR039sMSacRli7IoS3M
H5H9VAyQv+iOVkENHTpH+XPREjgcyv6MaPILf33fKGZ8LRkfl1R9JsBz9gHfOmwdnenBWGpll84G
TCFL4tmRln4Z0tHcj02CuaEscL8a1g5VZQURR2yu3RTpdxpYUa2J/xl7VT6HlfXdbtO7pXTinbos
IGjUOvscmgfZVlnbIZZVYgX2nKSWP8mZJe2jJLbw+ebpYxdLP0A8wiZTxzD9WcRYRt/pG+qnMpiu
el+/6Uo+v5ZtJqGlWH+rplw+pasIBPtJVDZRkTwpVgdlGdRoLEZ71U3SNLkWQMaI2ZaDr854DkwT
qochy7dEQTi4liZ4xeJqccVyOtOaAnkM3IXxtLyOOryGFuKv6VQkFzR3ElaIZrFTOqXdHyEZjX9Y
kHt4chWbjwUkGasD2GTZVv3Q5mj61M7Wc2oY4Q8lTz4Vho28VA7/F9ASPA96Hd0p9RScraHJjo0+
VReo2ks8KNBwsg4NX5TcKLyYAOC/HUt6s4Zq+alAPGOtykdFkOF2hpsAdffZHZMqe7PrWfeXOGqP
MAkorsHWAEHWum3OUA+yNAtlREnSCk3BKBiu/dB3r11gdq/zChEz8+FZ5DK1YEsaycudyE6qUu0q
ter3IjsiHnbKQAi4fVf0r6m5TmjgR293qwtpn6qWcRX1ldgykag1Krj6+ClDT/N9NCbTTmQd8KN3
6Guwd1zPRg1Tv2HMcBeREwk6YxdbHzGhrUXU78AIQFAvsmY3Askjpt0XWaRwlvsQC/6vu1m5vs5g
4px4PqOyPi9moT6IZw9GM/EHnO9bjTlv2IU7M1aK9adK5otLZhRvItcNc+hHepq54RxEjwPKao8E
LaRunnQFVgfKRJIMgeIrc0jIR2NK/gyaHl1DOXxEHBjOfRhUHyVZKs5WrV8/lItsBBLVGJb5fugw
EriiLBw6VioEtu/F9SO+H2LsnWTXD7VzmadaPjQTdsdWs2jQolAkaMu5g0zHvhVhIHQuJQH1Xjcl
1nYDcVac0ADGn7Js+AtV+ovcVAMbK7XU8KBH5qWL5tfZlpfTu7IZjNKeHS2EA2uVQm3Mi9JGXGIR
3GCx7r7fsuxOUCrKx+i4Tj84gVrDI6yjZve1XqO15XDBni8yIoH8h5NQkiAwN3c4XERenFLnOb+L
QSSpuWpe9DXZbkVwce6OqmIdRGEPPx/49HbYJ3W2XGC6Vc+g1ZA4JSeK1EY9hoOxXKdoPgGxrOHZ
GfU3IPusg3p5yyHnd2DVFzx1kaO/pUayrxezfBY1GyXfLdm0bLl4rv02XpwtVxGJi1pV+SJqogTu
Nkszv8RBZbz1KhtHvXe2c1nzQw3YnC6OYd9BB1S9Vbmyt6JJecpGu3yTwGL3adI+inNQkMJRhnb2
Q5NV+V5PcTfodvNcovU7GG6sEqeomTaxnVLa4gbAQZ2Flh8P1UuyoGrXRov2TEw7O4ZEXk2fc3OE
qqLw4Pun/dP0MjZ3R3XArjIPSuhqNkJHWlXWJ6efmQI12byCQFLujal90Fb8dDrb4Xmc4O4UWaUs
VWhlTBZrBmEeCeKCE0Q1HsyKth8ROnpIoTE7SPOXJmni7yHrPw+esvbqwCzogudPISG0qgMd6JPd
wilYSkmxq5Sl94p8BbcUxV0FXhy2JbhBkpda6Y3vtI8TmyrjbdCxKYTgY6MslT4T4A/OD63SZeqL
GJvy7CYXW7X10B1QiGxsVf4nlaQHJ9Ca77mT/FULGrIZ3aw2R64Pw6p2RBjrO+Ilz0aoxrAO1ykx
Akr6GGqB9uBUNOy1KFkTcWTLiXYACJK4AUgvWJWCFxBcrjS1zgE16+V1Krvr4NTl1wRfIoiYXHE1
yJU8K5M62PSU7l5VG8tfNAvSYqueiRqUYqzzzWfLdB7z4GDmaUNEDEmMqBTYJL8sJAnRLa3woiF/
yWbALmWF/Him9/tesatdztjnhcM4HuUitLzKTFSIQ8pm30yI1o5FEL0VQ6ocTRX4vjkPKWIZ9SHL
+3hnaqeqGptXiKWYY3pIK6FYfRK5zgk+9dLUXUzLzN7mGFoo0EgAttdsKkW9pyvTfJpmLJBdyOg5
ZvLnIB20Q7Hk/ZsKmceu1UyD2MjRfEmh1MXYse6YG2LUh6c8VrNXdQrjQ2gN2c7M2v2//uO//6//
+X36H+E/Jdysc1gW/1H0a2xQ0bX/+S9N/9d/VFvx6cd//stgFa+DRLU0xCUtRbbU9fz3r89xEVJb
+W/4mcFaJFF87K35cyabZ0FlWi+yzRtUp8BlcikRzV3z/5ux89qNXMm69Ks0zj17SAZNEJgeYGjS
Syq5klQ3hEqG3jPonn6+rO7/B7qBGczFafQ5cplJMmLH3mt9a0nS+nL9HjNr3hJ7Y19rO+M+YeEP
m2rT//n//vy3xqpiZBR8NSVvjytJ6uif7wNWCBMYr/M/aTvrlbHTwr/laGZXhz98nT//Q/FA0VEN
D3++Y5CO/+eN/49/e+fDn0/io2lX9jwctP/+r//rED1E//P6E//9Hf/xDfuv5va9+hr+n99087h7
+s9v+Ldfyp/918sK38f3f/sXuFXZuN6rr359+OLBH//r0l2/8//3i3/7+vNbntb26x9/fdBzH6+/
Lcma+q9/fel6qQ2u7H/fGddf/6+vXd/gP/7632oY++z9P3/g630Y+VH374ZjuqZHN0DQ9HT4VfPX
9Sve3yG3eLrn2Kare56je3/9DaHRmP7jL8v7u264uu0J0+HWkq79198GPLLXLzl/F3itLV0YwjWB
P4i//ut9/+uW/eeV+r/cwsI2/+0mdnVT6B5/QwimZJ7F3fzvN3EOhiiV24I6OAFgq4PWhEwJUker
Br+JK8yqSx5J+8XEjT7CVz8mq5b69nKOJ5rYjuMcmrLpgHbajj96IqSnRsMqJWUYhpa4jvKlypm6
w45qXSNlmNFmvtjso5XEd4nuPBCEJpkNmT+J9XrSiRwer/BEMqL1aB6BLc612iUUS2rOgHKJ7B4t
zv1Cqy5MTFMGRaYIzJ3fYzmOgTlz9l0AQkvMgT425zw4y2vvv6rA3ruyt33lMbeoaBIUQJ33S/Gs
xWMfdAkTzEa9lBVt2X7yvjksjyG6NOhGDcX5yKC0Nm5BvMKlizlYZbEHKA3ZmNdCc10t+ha1O6aH
RceBRgZvaiiwu8nzwN4js4fZwrEEO6Lq+h3AHAd8Vtr5Voc8ZexuiCx/KEl4dJz0drGrn1XdIVFL
ilcG3HxY46vlzF2kTWtgO3kMj7YEs2XkNTWCwxjIgVqsP5JwuIXAZOt9kXQhwdS/wTJ5IRloF5Zv
gBpCQk7TlQq1VId5AS6YM1UPIySNyU9wPHILSI2uawekF9ygdkqhUY8UxGVZMkDK6kM2F2FO/iL9
0lIPJjlDDWBHsdZyBkeChGIbaUJPcr2f9IrsVrFdslQzwmr8rMsV0OmofYstWX3m65U/FIUd9gy8
fUfQWXezYuWxziUtr/ojy3IH3+0V6gXg1/YUBj+G00HfwxQvcTVFYjl1eQzLZjK3o5fpz6KqVUiH
l0zsxjgYQ11xhTyTdN/Vg06bbPsJHfBBl96hN/lNdhOYm4ZSb80r3wTIAanDlxhafDeXGtKEavKd
6yjcSPOnJfYe2NMf3HR0AyRQBcc0hhjFdFDbIaFB6OHFDlrNUVwDZm1T4t5Lk6BtQdOvESJB3zyu
vquRn6qPnncFq4c5eYoEcV6zvJ3iKza99WgkXReh4bIiDXLlvs7aYBy9JBiL2tppvHvYyZPNiK//
oRMgwBm5AIBT0HhbpPerKu0xmNRoPJOE+ZK6wxooeuqRdyGo3Y08CRORUy8WuqVPd7FhQWob5mDB
1RtARxCA0hEqFAAcwrjk9vRNc0OJ1SDcKL23NCNtXuVWiGhHe6DTsPorSKPAJkFyx4MT1G3HoQjL
ctjB8VvkBI1HXxhjb5AS5WoAPGD00tkz8t7FLxdp+GQ3pDw5w9NKK0SZ4z12D7k3ivwasTmEfSY+
TDzk/KHpINDzHrZOj3LgOI7hOb7mELLNNJmBa8woqSl7Yr+yLcIey6htZBTstTgd4bcBi3RI7Nau
kR1zTEe1EMuuo9yVVeqvcfuwIB58cfTiOefyQVzKCjBL2b3TT0RYjgg9EJ4mfkcbkWt1mxTWYUEI
yyTZ7vd/ZAVpLfG8U50UG9oa2gdk3rIMOhR+4eqSct5JlwD7TNhRHRevQ2m8p4SORbmoPktmumE9
pm6w5BmjJU8zQ+Gdck8bIjOOSVV2+lNKxuFumfS7te8e0PILtPwzQzQ3vunyl1601I1k/bVm+ikg
r00dBOWt5XatOsSANtMHTCBPJqhZv2Vp4HAvxiCTnLoqC/XqOIeSzNEQc2p2cLL8p9UIBCEJj5Gk
sCIbNX+PGSeeGBCaxlUTP7e3yJHIQom1czOtO97kfDQH4y5fdp6YuMu0IfON3mN6PU7tnm3hpUQz
5E/gumMv7sNaLO8qlh6gENdFJJa8dOl2MiYzCzCqPyyK02BhJNklToOYNkCRt+daJxN4yrRwU322
GyYMocRIxExjIcojrDIxIPdnXWqQeFikpWSQPrb5D7tDSeTWNNHKTOQ+KRQnYME2wIYcToQwbmIX
nfBguS9G42p7OrNMgUakqU5bHZHPBFkTqd6ID2XHIQrBwU2FQCiU5ZTdGNUdwjGahhJ0/mqQdCuR
+miWtQcMJgOwloFpl8PPzHmxe7p5ZWn6Qu+wX5HhkZXeuBsZTMJ0zkIzt0ZK6iRUwn5opu5b79I+
zMYr4KfUL5NVY+v0DM4k2u/G9tYwYTY/XDVLrQ3TD+QOV1D9yNWfOwtChbBPJnb1oO7XO0Ltk9C0
8zuaVD4CwANundvEje3HebzIIlenMV+5XU3mcrZLn2W8MiPa0oMnN/ICTO6aFr4CDL911wmxN20s
8IPuElPhj8b4SyTLGm2rmxy9Ae1BIyqCgxU6i1h8E4HZMjU13tIiYwBLa56UTg4hOGi7Ygo9kQPT
WOc9hc++6JKRqZSQDPnYue0B4/w0vWaZ1eGH6WdO91CtdS1N/Tin3Uaz/dhuehqycFCKjAgLoCLW
Sj+n7dusSJMsbeJeNG9fXXFagPxDVwmFMtrM/DFvOVs0zzoItF2GIs2nT/mQQvU7rdrU7WyDs0ic
7ceKeeGWtTOAWG5rGWWVMdybs+8xXousJkEXCGbNbkLS7p4tiP07kRYIc9Lfwh70MO7qJigS+s7p
1HHwbi1/Bf56Wi374nruM1VWoeUva+wttCJASVBHtCgBoitzUdftd2GX6HZi9e4OeunX8rJIVIaL
pR3mzj326BJwGkaYfVBAmtchTvPDHUgHbIyXtQcBYk8YK+gyH9tpvGq3kIQ19a1oR1gGo3GuM9YA
UEhsjaBtOZi3jEFj1iQLkcJkMjFcl7vFVCqoRua0Ux7CSbPCFS7ZAbbkbpqdH0U3yWDMaHeL1d13
JCNwgaS5WyzbrxcV0mwCMZ6UpOYqMztqk7tjU9IolZz8ELvyp/4iHZD/HDbR6zugeIouirdMv9jQ
i8NsTn72saF2eVXG0Ryvb9QwyBASxtltnr1s1EBDssKZjmtsAgYvHJwsxWP9bU7TI2kOMxPv9Vkf
hj6a9YS0pekHCZ+I/8yFi6PPr9tcyUgUSF/+qDlXwDl0n4iPtox0vSDP5/EYt1OSuVo02x1RCznP
5Wwp/VLhZDgIo0puajM/9yUqWUQf4E3TdkfCxEy9UbrBmtY1eDNr2pdOdpsslYkTHnZGBXMgRAjp
c4jQbrphRb9H28IxYztIIRkGZiLoDzGZsRSYMatOfo61/jzSDa+S5LS4oEwh5+ZzqREgMvi1GNsj
YQOJvxhFUNaOfTKGZCA7u6UTTgXfInOijtTinfQMNOSswWEJTap19b3meD+9ZP7UluRi5cu0A+K7
n5gOH1OnvI4IanHOtX7xO0dut6ZFVrE2DvQnq31dDbtqH3Nx7gawiIm2lsHSVcTfgokfyuOg+i+k
Y5e+aZXv6BajAZLhRx288RA/mgi4UKwXYaM7h1XH7Ifi9EUnRJW9tv5xPZQHdmsAvSDLJ5yg7sQl
tIPypaljjeo0zlAgWE1o6RBOkgWBQDMxV4UoV43FDbMJwfAbPghLrRg6K4CLBhpwQeerPIPlrYLJ
AZ1x3eniXLO5+4nmntOZlSMmiykwksE8lbq1l0UWjNRkwtDrsLCQaJJdAug5Z3mcPVrcuG34O27/
UViZjtxtm+9qjgpouaYg50swkGD1DmW7z1NI9eJaEGsijB2yGC08bBbd8iBvT6qfk+OMYUwzWwR5
LuoyfeRDSxcZDRTIEU9KHsxT+troR6eS9W6kIxpYdf+d26Cis3Epjq6svQhRzLeN1cF3oYb4I/JE
RrytXyiddRk1e5nwZNfVSEMJRiwcolcdKYZPOk7gquZOGxDmZfn2lNTwUOimY6Na89N4/RQ8IF7M
X9xzYTXkktS7uRMfo2ZDyZcryCper6t5L1Y+/i46dsPZOAjcHQdRxd/XOrvvxm+m1ylrDVESNjkE
IQx9wOPegfhx+l+WWe9smT9sYxsfzFmnlMOTmFryJ+koHQMN5+Su+Nm7duLEZjyu2VxHlTWgovLE
j0L75uj/a+kSjIncdC6ruWjFrVudu3VZ97K6lA2W1iUdL3yczVnWNWlfJp+SsN5hicoIMe/RzRNr
N8yM2qrkgYZ5lDB8CYxhfpfe9k2g8r5g8BOUPWMcmkoGtk0q8JogKY5aGCgE9SBa7NRfhkr4jmZT
FK6CTWL7VU7awbC0MlqVcVKIK4s5J5apILYrZ1zf9fGzNlik9sx0KLWbqVB5WPf6FIwumpEJ1h84
j4eB0ge7TnuXpkIeZjM9wNJjC+4VQPQ3UUElqrHlh0TSjX7q2l/LvPJ3q+vMyJjdnUlyXejNm0HR
42TX9PHxOCErCbAjPyjDm882x9pkUNOudtGgVPV2XJL8swc0C2wGO8ziphbTZ+1V2uldibI9Er3F
VlTw2yYEvChnezGqQywtwvKc28Rz1R1zM2jnuha0LBiBfGI1hG1ByEuwbjblZ9FrUZEwSnJtCVhl
fo6XvAZEeiVEOj2Ht753/G3lVJxPpEf1jm1Fplo+17RvUPObt8ZoF+eqHXfmlEw/GKwNd930ZCS0
vI1ce5q5oSIry2GniuVDufJWI4Zh6NG43W5qXE5Ci7msWBAvppuxgsbzg9D0Zzk2H8wvwVITU+Mr
lrN4OlxTZ6Le7h97Zha+rORH4/ZUBeWzto2sN4P6SRlDL9ykcrBTmYaOC91ceK7nWwvpCDKWAA3r
DVvzcqcaLWwyPd5LS7xrqJeFOR/stD3klqH5sV7t+pKLWuEIwGt+p2zNZYQErWawy5Ogj+ubtYLz
hr7mbCb7bbM4WVVQnldA8wfNHk6LCVMrseqWFjC2U8OFwtcLU4HLlHCamZnFsLco5cgTIaXGAAZ6
VC3ihjx70maLgJ9RPJpNhV6JvqVL/B6g6eI0sEogOxpOqd4SSbBc3KXSbpMbmvO8nHqCodR6l2xJ
22DuXWOHfy0GEqdZ432XbcbNCLyulRwck8xDqVcUN10GJGnjmtM96o76Z5LG2S7JzytuNox02gHl
Xx4KA/OGZc85hH4uCto7aO+lvC7W1PCyqBbKb+SeWdEG6dze6G1/FkTS5MgpA71wX4q1K/2chi8b
ZbruEu/KJ3ZzI5qxNdRUXLsUt/nWws0iyVHk5k9vpZJaadn0ilp86hxOB7l34SxyHLgCO4dEO8k/
m81kIN5g6WNWzIGdWr9aFMmGViYnpZjLdZYOZSij5Ga/801OeJNOUVKS04cEzwr0uX/dFkwsLaOL
A1AVhoPxcSHJgKAWzYvhZw/fAygtSy8NnrWZ41sz7i23ui3X6cYmy6ecltuKga9fWPhbyrHlLJWT
rQjlGIFjvAbTvB6Fq9eoR7QztpJ3VaqbbVivpMflpEpeMuqFlHYn6Qr9S3XEywAZWpNfBX6qNkNG
Z3HQCxqdpktlefuyNZIQI0DQolA+47zZ/LzJT9LAWI6WCu/GYB443j8rIGwk8w2y0kJry9jHJ/fe
yRYwMVmFG0ODANxjsaQABihHJewaixnZyRL2KdkPnZcTTZDy1uKraSftJ4bYxsMogYl6Zf27KMwF
aTVzhAKtSg3Ql9upcfNf3oweUNPvm1raBwzu9CNi+Ya3g/w49rh47cnOqnPMKosXbH1fnue02MWe
y3XynHfbPs5C/ZIqPdS1enY4hlCpZae8MbAjVWG2tSTdVTM2cZ7YmS2+MODpGqLhdCg+Kw5SnE2y
bXylX5T5vb5Ger6ceHnAG5vNnyzJqXj5LdfZY/dwInu06Y9yL3HQ8qHSmyHSjSlKnSpwNPdG0+wZ
vQhzpoVVtJL7xlE4XTRl7gctf12H9HsluwEgXvlZxdmL0jsyP6T9rVkuqEQZLrnxWhDn5Zdb3PuD
NuQ+jvI4XFrpcvSM7Z2lxnNVbptfZWfZEnuSTN3tBL3Y76x63klnSPcMmFwU59VZV0lGJ694cNF1
+WRKQEelX+i17XSnUx1vIBkTrewDwxbQERbqk9zRA3c0rAflJne15CTXdvbkTwZDyTzVmYbKmHrc
CpEvgEOX+nu+YKDglqExEQdDD7JXN59ctI3+3LAA9FbJ1Lum3pLmeSxUFWgrY5HCBtG2ZWd78u5L
0AInkhQ/ih9mWdevgqLKSR8E7aiw7fU47NLqUY1eRH1fHNUa/yTWyOAhtY5aXUCwkKC3vWuSxpC0
cFiGAsfI8JIY+b2DviycpWx2tu0c55R+MxtddZ68ifKzadi1SlyUtvdLbXzPpj70bvhpTnF80hgB
0tvrcF9QOaafrls/Ttr221JQlZ2Cz6RKTyr92TkXnTnRfu00DLX42Vcq/Bvd+17KzIkSzXxtoUg0
5ZV2jHwgSkbuPQl91Zy0QBE4aXFTXVxarVrOMue6JXn2oB/oqtTbgfywINbmwa/6I08xKiNNvvFy
+j0XPzSNZt/EFOoi8SLXMo6icD49lKXpoPu6xhRYU5miK4FYzJ3n85jw+sj6vBhWDi4aDTYxvO0H
hl8gl+ZoI1ph4zTWz4JgocDrxAPKfcu3WvXdVVSTs2lCO3Dt/VyvJ31h0mhMuuYXG8D5RNr8Ria+
i609May+SQhPHdvSoMTzPtdERJMEQtzNE6VivByygkXATfX5vux788RTjiC5sV4l7YVbj7w8hBSL
T0eH5CcvIEBkCAd7AqygGNePTsnnXN9XxfwG3vCXQ49e+9kBTdHmeQ/DsT4MzJKRaU/aSHplEt/m
cf6cAOUKyhioHy+CHvhrQu5I6srfTGvf8HtyNCji58L5OY025bueTVFpZ5dqzO4HJTrwszrdSK/G
wbb4jIuXAO8TfbJe8bTO5u++/YpTQXdlZFZQ6QCW0TQpO33OFbp6sgMs0nLfVEoc4QZPIakGmtPC
Kq4T3oTWhXHfjvpnR7++skziz9C7NghhNDJlJv0h7ePdEjcvg2WX4aQK3IJOEi6GcSD7LDm2aM67
emZzqG1idXsmPmM9ny0+jSeomFVY2dirFnpSk/NU8ipLRagtKQ7CX8hkqhZsSIkLH69BozJXxmkW
3nZe5/jEdsrKMMNPL7Ks2BVGqK/9y6TXxqn3KG8NM7uHGX5vF8URnDPX1zY9Fr/llgYFFJ0N166J
kWbJ0ptCILGtMH/GLCeBTfNoKZooV/a9fFwaQ127a+8SSutsrL9s2OsVi45dpHvbYuWqvYTP/3Hu
Wr/bxI/SmA+tyemfSlQw4YYzCY/PJjfG6W6R8GRe8nVdf7buuwRi0c8V9EHBgZS+yxHgxdlkzzKE
d9cU5m9HQzim9yDTDXT7/GMPdhLBRjH96RYOy84uKtQPSEPGelj9KScHLEkw7x3msqLzktDw0Kvv
Uq4IOAfnko1m7HPSLC+gBtAbQ+toK/3O3eQbIlgZJbNuBmSIDYec/cOkm/JYmyZBCmm6F8QhYVo8
acjRwpgAp+Pq3eGWmcM0R39tNcxSVUN/KqG46Wj8+pNv0Bk4D72szxO1+pJvkkYmwXWM/5BfgdzV
q+ctJgyTeIiHHn0hUbfjj44m+anMrmkB1VAT77DdgnZwaay7b6a+qJu+Mfa9nZK9AM60kgxEpiF/
I8DM6ew9Cws247IR50pymfT1qXcn8RLbNEKcScXhwIeBJufgzPCEO70KvN6+c9sk2hrTuihL/VgG
5USeOUTj0BXEPnj5Pnmj4w+GpYnpITJrUMXyO7W678YwdZzfy6GK5xfZD6FsxZesp51Hvo+vOtyo
m0phOJQqBM93ZNZkXLZlfHOHFucdDKYyWX5tMr5s7kyhorV3Zl4d6GkYdDyZ2vVWH9BfWw8SJxOu
t+VuGGjUVPa8bw1y1Krcjq8t06el9tIfpJcy0GRHP9DU1nVc6RYN3QeUiYxqmtDWTZ7Q4pxwaGMA
i8ednFKwOGlvo8aMQ2ajlqQBXpYIwEvPinoSI9nqr+NVcUConzB1erZK7R2w8sFQ1ZcWu0dtFYeS
5BqbEcde1+cZ6xI1VVu+akdwDgnEAPxjm1T0b6eSVjP368S06/ejiSH5rBXUco2YsXpjVKsJm2zb
7Fob4eOY5RLOGiXlzPYWshn9wI9FaHTSiLdcXVwisuxUVfdtNaOdXfjZhMGvKJ05sGV6A/P6oVRa
H5HEy8Y9tviXupaab6QvaWjftWrePX01D86EVb8kKIC5ZXexqmniSGU9x8RT0prJ5cGqMji7OIx9
4ZgfokOYnJUryZdJkwY69I47NCGM97I8RIQj8TcpKrZhmCNayNj32jHERFHyKluHCe02d9NR2MW7
R/2Okh8DiLdEC015NWXvk+1k9GC665QhfzFprfuzgFosY2TrPZZuM9E/1sbdt7mhwqEXzZ5y+9KR
scadb+OazZubik/xaGXiMNr4cHqPd8JepRFPd20nVKyBhU56mGEdkPmGSrk74tmy21hKwkriJ8OW
L3bSXYy+pQWMnYX5ma9UUpFLrd9WPatJv8wn1vw+lJNhh7Rr32tnti+OVd80JFLhvuPdG33OKDl5
7UaL4j62/NjTjpad3FarpJmuDdhzaP1moHUdpdtvs8Ed3CO5hX+BBKgoAbyVbmgqtpTZEPfoCz6t
pjO5V+u7lJcFWj7KTLM/1WrjCXcuXgqOwiF/tnV/JXNFl0owIoDJ+1FnvRnhjWFhmhO6BUb2iE5j
CGwv5TZT7cDzrdh53OFog/oBVl2F2HT3efnAuOLFgwIAupiWm7tB2bhKgkLsKomfaiaHnZpmLd46
4rmZJnFCpkxily59zGVmxCRa37HoHwxDXMxhGe6rNP3y7vv0ziPupM44X+jANngWpmC6SqyzjHjv
wfH2i32v2RrnF+5RAV7F182VjWvSXyYps5AEFZowTA/IQvQ4PTQlE3YiTSlDjLk2dtIuXte0oZnp
UZ6tYttRVLuExpuvzBK9aDT0iyizB2WTz6gU8rLO3PJTvepHWozIRwE9cmhtOwaMsYCz0B3kor31
eJc4nnR1YNa6xEeT3ut0sH9k+P2Y0lUQr3mUgiz9zubt1xijJMFx/MsxK0X6CRbPLKnfJ7XZ0YZ/
LGSkk/l0RAYIu2l4hZgkW/exQd06lN50ybSrA1uMfpa24hXPFqO58mcK5TfIiC4Ns9bFBp/BFZTE
t1tkeBWu0oGScDrQdObRdYa3ME3eRHNUklbFkJ8ceYcthJYx0Y5huq67Sus+a51SLLc6QjGtnHyZ
qaGlly7rLsYQ5RO4xUaXxheTvWsjNtvN6AzojKbLpk3PkioGXwJ+1Z6zc7ziTgPpRdW14jRextDK
OXi6nbOT5RvWev1YdiLfq6J97GON8XY9x4GuiKZrOXum9Mz8bojjgCDRJwG1PuD1VSUUDq/56BP1
VKdUslQ6Tci1MOjxYqTaPP1xAL2BE0qLpqyhh9uXFtMQc/GLin6efqVjSKchoG9hBl6O2jNiUoHn
Gr/FWjrM4FNwEUzhkXKLePyEKO7Pamroj1BYtR3J60XVEwE80nZ3Yp2+kexHJpXlMS5aZ28uTNXt
PSNMVhW8/UhKsscVRMbeyYc9h0EU3hg0ML4i3YQZZiXn1b4HJTsfeoyEUV8PWQA7yAoo5Lb9lqab
b3pK35VJsu0Mb8C0QwTRYmgD/fn2oM31x7JgwXS01YMi3lL3qqSPUpuR+EpUS6HjL24kMhuBIpme
Mp3HNOdwDW7iw6syrM3WhNL+KigivI5+srUzkCz4gwFEerzOHosUe71FBexeCdC4GgaH81yCEiG2
jJe5iMkvRI+wy5akDFx7rUOt+BodYz4Zm3Wd7/2ON+5JmDv3DSMefx5t42Yp1nsP4J8/ndOlPFMC
IyCAdJd54muKC8kcyziZhOBueRvkCDrD7apDGIlevHbnqztZu58IepZdHb9kmsanhqlStgWgU6z2
u04dx36Qp9GkZSymbWJA57UoaBaHt5bcwVBIjzBuorWnKlpSyhvFI5kTIY2LgtmzS79BLVnQXgfk
GDLIQ8OoTKpfOHTrb68xgtQo1xsw28tdOS+XrdY+YFiYkSuovFJ0YysDfk6V2i2XoDvrxxYsOdMB
PvttIqiqsInZM1iTawNXaxe/Z1uQN+N8MzMoC72J4WxRrb+TeHmZsFREJlbitG2Jkc1xty+mrqIr
pR99rlB7bzRan0meCobmvrdggMNIg5BoZfj6r5qRCaFOm7smIZ8sU0u14z7aTaszREyHEgKTh5eU
3SCUcc6UU4j8vrppglWz2kd7owFcJBhEaOmZ+NkgQTAOZ4opspIovdl5TSqmnGVLopckhyW3OdS0
NcqZxFTE16h3j8lN2JfFyt3ZV0cvoa4aSidcSTAO2rklHdWkp/3gxcPw2HTPS6td0i29WConBxw9
WdLeAXuA2aapb3pWXQQ/im6woNAuchPLV/xZ9ZbJTj8/Fyk5uhaKj46xCF4PShfJ9DwvVi5OwREi
TV9Nx+7PbsmObwAV12nSjDbQc07447nTqmidfhplPAYch8dILtziuZHZR/QRJ4Bzm045lmzcpJmk
QTzKh8HpH4SRnfPCtQLF3hpZqGvoBLqsU7su1Q593ns3HkmyGuwVP03a+3lsGVAZdHo4KdBhafIf
XqwBbmHcF2QuU0HBFFIj0jPCdIz8GhsKUJsEDfcKaYhmF93iPuyjDFHFAxGfVLiWcWM6GqJ3jui4
j5LIy7jMCP32mWveTxkO/pFtjp1kPUP9CY2mOxdqu0l6UQVwdNyTndqIzdfyoTNtJ5Td9p6Z9UoQ
ZRrpRXVJl9m+RWMIDx7SVKk/zsqbL8xRj+gqiZYg6zUYYdOAmdluNhNvPFsdVkgWvlWjro7HORpG
/VRYI4mylA8oKq5jynyKpBEjOuF85ZJFGbTXR8iCTOmT/4YkM81+w/PBEj60ME8ldYvWnPWkfMSd
/70qtwiaajKj3ECfHStUJFxYGZvzL1RaHwQAv1sdH7IOaSdKip6pjmjedURfi5Xid09alIH214B+
PFwakyiUuLwfYny2PTdRwX5PJ9+6cZfvxqKJSslr0JbTmKQ23brr88LyFwdOx5Z6KX2a02QvzV1c
AtFwJBc/bw7lWj2s07QvvHJHmNTvxRoM9qjsqR3QhVKvBqwbUyiIjsdp9zMrhvgM/44wNspeJ5/C
0ojBlTnWrclYxUdCT4qxPlG1YVeIEDn8smFsM8HF0txAV5kFjeXYQS4H3MljNfabNqt9x+rZeZ32
2ew4v9eV/ah6dXATNyemEJdILmYvKkgGCgArnJJq53gAdKaYzFj0Yy3Je240mMILjIJrQM6keS66
mWffEadcv8eKx/Jml/SIgCbsU5LHOxPkx8KLDGM5b1h5mMu1HglqXcpUl649jk2wTgxz1T53VkBY
7H6ThZguHkFDtamZc/bpWEd0/tuGFlanhAxtC1RLQ27obMBnocef1uJgOlMSTQ6tPWuG1kea13Pd
zJHjnOy4affTTDRvpvQKDV0LAWcj2rrG6uMsU9RLfirLcO2VwrxVJCi2EveHMYo3pytPONyvmvqP
Vde1SK9Ilqit+NRSvLnOzkr2nTM+0rqtX0yDPjIqS0zSw3EosLpmzNpkXCFucl64AwaoHNunly0/
3ER9dm7B7EEHa7O455Z194bDmWaRUDK7B1QyOvXBfJMTbEcTkVOiyaDOsIBhVFX1AgzgxLtgUi4t
G/UlU+ixuMgrKWvRSA+V4k4zma8ZVnYZJMMWqWiOlxjnkvx3vk0BrVFrX+P2xECI88kpBLVMG26t
6x2zmcbngnl0qlMP5SjnjKCnIxQOVrdE5fWwoPKcUpVZktMvA2QP5MmuNOiRN+W9icRsS0kWwrF1
WHkeDoZcWT705TSKW6zJtH6s+jrUct+LvqEG29ArMOTlLF3pvx0KJa3G9KVtTdB62TsN0vmc9g8l
fWd7SJ3dSHSuT8fskBgW4HTFNo4tDJ2fk3sEmp7lmtq+W8kfbmverMRlBMARusv/Ye9MliRV0iz9
RFxhUoatYbO5mc9TbJBwjwhQZpRJ4en7I7MqOyu7O1tqX5srEtN1dwzQfzjnO4uREWt3jYvloS2a
9LB4FjZ9RV+NnGHYgYk5d6lDuu8yvxbBhLOHGo0D1ybTdVylEtL/2eQ9n0KKr4u598GJW0FTaU/b
rmFP23v1nT1jVJ3aLt8NECIS/TnK5bmojfEgLOTexkyAjQEZs+dMz+jGDr7lljvEtZuuKePrumb1
6w7/CDf8Qtmt1+OsNjAKNus2UoThZiIVZUv590j6ESMfRtCsHuSFhBTjVqHaOzojgj5RfPX5WpIC
DIk0od9RShkX2a4PqZMUhK1r8WCxPt4q6pyQ0CRD4RcJ/T/rHxRZRlz5OPzWtgZ2Wgf2ObWnt3BB
HUJM+7avcoe4bg6MJkfKxPO9DeBaBQGgntr5jZR2OVRaI5jxf2YWJQLz6urE9hERnVv0JEyjCgrS
8MZ8PCryiYSU2EFbz+rRw8ukloPjyfFjzX1f3zfbmjs1MmPrrqtna9OX7rzJ2567ALs9ky2HrB9+
joBFRgUJ22Txucxds09QS2+G2HyTWvubtqX/SnR1cuaGTlXY7n60eVpkk1yLgJTNyXJfYonCdUkS
BxiHfWG6XqMItR1mCwKESympL7tbk5RsWmI/5sQ/5zq7uIH3nChzVy3ebe5ZDsRZO7DTBh6BuPSI
9oMfrrQbQL6mtW2N4EDhTFJyW/yS1gFXXn7qtbt3YQYxTtX6EFTHKQgHKFJwODBVrKBV66irERxj
1r+s0cFEGWXHBq0iEL2BDPSK3QR1OS8IYg1Ss7vM1mAf/VacM5GxM6cA3ZDMY4M0ktwRdrFXI+hL
PTebGf3/3hHEbQc4A+pWZYduHN/RYB0TGrilw9DqzYq5rYUph2Xtd1557am1k7dCVuoR7EkvAO8Z
TJEjOzdZ5QXhTzs2IazCH0N7VXbnjhAqjKeadU0o972NjZIQP25fsi9z8ESp523FHO7rqbKPzcAG
md3Cdxwyi6QXDyPlee2VchYpRIZBYnLyCPEI25mQZqP3gmQfEzzSI7Vu2ch8Ayhwx/JH3xfkuCYV
m3wDE2DIxqjFWEjzMm951m0vIIaOzhYkaxQGY71LwhKaEsksqA9P0kFDRjIbgLvmNpRjgx3ESA+J
I3mX+8k+9Oqedqx44hArdo037uakOXlLc06xvWMR/VC2RU5ZEHCUtTObeUa7G52Z3tYu+rde0pSg
jJg5S0jLZmtCHDBhpsJ+tNx6TRV/s1l6vxP4jiF0uDozK9S1kGb07r0PqzxgUScdDnfuSF6V69j2
kX1FuVH4NIEDs3uZHE44r/2kz/hlwmc6Qf+Aq2OTKMQSWpYaSBu8wnAY2ESnqAw4RKgICIpEFb54
URfCFJ4S5IPaRFZMA3k3NWyi2N0ZZ6fKfQag4XNlqDJqWjLOa4tvafqF4BlB2LCz5oChKSOhqqv3
9owbzcyny+SAYDSqXUGqWTTbLw76mY3Vaevm91SGq2GHqkpViB57xEurxGcK8geF8jiywdlEHhOP
Eqpr0iO7TLLpR49b+EA85LxB57sxWLXFjuE+ZE1rn7QtmALEDi+qqns2q+Fdie88TRlfJNrY18XP
PEjWuUV7aPLuToahIg0ExlufzFdob1+Wmd/FdZrv6BS+SqhF0WQMJ6/T+YENEZhcgnmjOmdWAyQu
iGpl4sGwUYXnBMRuoHh8DiNq2RhJvFc7gnfJjzpdWKXhNEC9h+C2X+YUlXaMjpT8QZgRDhP/fdMT
Y768Dit3yohTxSj6NvVBucfpcbNMC8F6FfzOpiE9BDZt9LIgg0ltwgCA3Fy8idUXC/ge9MAvAo8r
Gr5GbgUDQ6a5CzbpQoHQLNx5K3V8T555c2Q1JFT3RrWEsRd7JrtExPUcz47qRpKJG4NTrqBXhymb
IMkkceIFXgp+I0ezKpts8qbl+M0QS+yKFNeMVax+AfWT/TfU8vBnsRTe40SiVDAuE0cJo91hyL8W
A18p+5ZPoR/N1LVPDL+xxXDYcqRcuMMasOjJm+d4H7Zt38ug/ZRlm5NsFvabmWfs0OUsRa33ZMKC
FUvapDjY203qRlKGak90uNqGM1uPGJbLlcYhpW0FsH/1Y5Og8LKEsC/rcSs4uGNRnkgJ8Lc15Mgc
kbieOu7qnMgzwZxy2y+kZ9KfVfuQZoipOmQAr+lvRklBZpkzWrSgBQ4TO/LQOnqgv/GTiHknA9ix
s3ngDdiQHlcXei0bAqTvuEb0oVtHHOFCulAyO2JLf8JdBZx3U7nTquNGB6z9zt/SCq+sjy8PNu3O
qCSDlZQlGVxEVmjC7E+VUV2JA+vRt7j0iq2gGQU9iWyBQVi7/IpXGi3Jq+xoQ/Ng9cW9W+QtS0FT
XZfpnKTzwkmK12eOd2XaHdx4fT4CRXj5VDXHhZV4adjJxdH4liprqPfTXCNN+rLTwTkAtWIaIDrY
SlmJf7VhnOxY1S2JiZoXOTqpwb+rccBenIwl7kg4wyFpD2NJc5+GWc7YS4UAYOY9e02eJo1xVTTZ
n8BAjzgOIr/DWBtfXG7VSfr3vfLfW9sHXuW1cj8ka2fXceOAXHyLE7xRnpbPnCn8Dur9HiYephtA
uOSFMs30/KhvRGR3AOCce4sBU7Qaf6ayKY9qnSm59XPQBguKhPKX4CYVQVFsKwsOsr6H61U8kKAW
VjEAhdLKtraUD745CfqZ8EdnAJAMU2/Dq4BtyfAG7epBF2Z3TnwcA8TffbsSU0kW++S+tjDhyLs3
J+B04RIWOx0b2DQSTnU3QJ47m+KXyek9TUwK5pWq4polV8zQOSP9BM7gL1c0e9WTLVqwgjlQjtfw
Dq4cY+BEBgh5iAyLuV29Fgh5TfMOBzW8EqSjvDTqPWNJdW7C9JxbtOrIRBEbhzlj9WECLCT0pxMU
eIla5qppjYq9n7V1LASw16oKz5XxC0iLpBRlF+2TxPY0WRzVQ0s5nwv8BSHADCcsCOYtILFkP0qW
ri/QEFThP5ZOaoCY9KLMmE5ZzEdskwYiNSo5vDBs+5E6HvsMYmaXwXqLdT3fJSP7wIp8YKyKQNPU
MO9akxS3OWnbi2VkexarnFddX1MlVukxBPCT5uWRkUh/V7CdPdpz/J1k4LyZ/V5x4fwCp+BtqmVC
muugFocgirpdoao3/aQiOr271f4iWIqN41WJAh5XwdbGGrFyBa15tS19pQB/TZR8aBpUtyZTqqhv
/dVHkjI+HuqHVpZXtw9QBXgQXEcb8FX9XGbk28+ecfGQimHioobSyBq0CtM7ejQq1KQVDOxhugxm
feSQaqP/cTP/Wzezbf07N/Pmd5HIofxnN/P6D/7uZvb+wngceKFnB6Hp2diS/+5ltv8Srmt5YWja
q50Wh84/vMzC+kuYwkW+KgLHNGmF/7eXOfyLRaMf+o5p264HiPi/42XGLv1PbnzfNEO218INhR0I
D2/0v7jxTVwKRVt6DOgLAKmoB245sRSTKl5ipz6HmfssCqRGnRanf7o+/zcOAD/B//mVPSuw3dWY
TaPyXy3UEi8tC2NGw3Jyp4g5xUtmZC+C08Na/jQOo6eyvxPEHmS1yyzPeTfH+efgLvc6obwIzyUh
W2mMnHE8h8704DvT/aV7CIbkCppusFnXttMpAZ3vUDI4Hb0MPrMHdnqf//4H4U39rxfRskMXyRpY
e8EsyRF8jv+MNACPGXtmHAPidklbtKxsXzH7jgZvec9GBQF1CL/GqnOjzh9DfJjLqfMq2PMs5+mW
vsDAbVye3chDWRHBpEjww2B2zEbG0x2DxLEfVCRieNGcyguHsLwaC+Y+PKPHdDXrNjH5XnHKerC0
EJIWF+l4v5PQ4Td0xjoaB7JQYbd12lzuAw2IXPehQA86/RhDAtrTbEc79JMzD+2vgiFplPad4Y/U
/H+cD0KKJ7P6dv2AYbAKORKJq02Qj1Mu8A33/RBHrpL0kT402/APVRNVXwppMZ4eat5Sy+DCFme/
e+9mw/3Qfeke/cxcWDgpu6KIqIOAnvgwNjm+J1Vjrgr/8Lid4MYkhyox5DZvw/dwVJ8t61cGWfIB
qBlz6LIjDSIm5ZadSwtrZpiA3BRXXGrA41Neo415McEMoNeicMrLqbjPugqFwOhserAGEaDk9baP
j/QNfH5ZHp6lmqabo0lb9IlIWocGqmGdEaIzhcfJ7MTN3cOwBBSrMSR1A4MVF+Mk8gEHLBTaAV/V
MWSleEvsHM2kjOeDW7qkQjoMGBrOn5YFwy5nPFPZS7wv5mVPjA/ads/CwJEVHzNA323jspgTambD
3y4vjfwSLazh0EmewzYeOBApfPzAfshTuJ8dq3gFdV6BNN+Ivt0QRHazlXMwapPZH0OROsSrrjzz
WQ59s/HVGJyWld2532OIzu4gGyIqhfYK6Ca8OMpfuEYBaij2K7ihmyO1AzA8L/Z3cyj2potMomb7
B4cL41vUTVBYNZ4ytjuPYVHfsYREOxx8zonxIxaMYkgc2gkykqNZzMdG/GmQmG7F2neNnnUC9fvo
qu4sgNAYejiaRu7cmGIgGasWvoG+eBi0PqHHy/auk966JjmXjjyJOMaNqDHLeO1zU67WaCyj+H3m
P22/LpMtGOgmWxQfUEz9oRnhbTqN4WeL5G7ehElMhTn6VOwDHbalL7PBXrRq+pG5KKzxDLzvfdJ6
V8IsuGpznaADWOlmrn2O5+VuNCAeyUpae2Xa2F7m8QjSdd9XenzQWGYg0gTCOgdq+MyDjH1CB0N8
ztJ3acllM+nip+hcF2saOp6yvHOtkNxs3/xIetKVqwpt/dSd3HqkrVu1/HYFOMYhx8vy77XvdZEW
AQEfa01TFil6HS2+qxwcpdfinzb96rOAZ+16l6X3V5QCCjlcPiFr6WjuzYmAqvbOryXCaG1YR04o
NKVo56tODXw/eLjbgkigYJlQBKpnlHlriliL5I9qVtTYuOoh2OC3JgcIU8RmfTpy8LNoyZ1xUxMe
4GNx9u4cuseNtVbqpmLzMZjzpVsT7B0UPt5cPaclRLYq/rMk1M/atX4V2GWjskAaPaYCk71UybYd
1cFJnGKvvd5Aqj1y+WiNlxjaAW0VGmdmi6XNWzFk1kWDDfE8ls9JjXvEwVVLIHITtQb09p6tjDk/
d0bpnNQ4wxLvdtwZcIFiO2AAkUdm4PYnsmBfplrLjdc4oFDiftvVDTqX4Iu0e/yGmeW9r+4a/asu
zB+NQcumyh7nUdkzmO6GeyTNX44Tf8YKPY65+isTAXNYe7GK3LNbLO9OXzFRzkx/mxqPQo5fjOjt
J4DpP6kwpyiLX6XLB1z6Absto7f3jfL26OBfleGxch8rvMneFXtnT5dNI+xi5Sg/bN8F2hymE6uf
eu+sIvCVJgTgwe+hQADDHZb8Y1oG3JY4Yhffeszn+l34NSN6FViHsDrN9UVB+WST4F7aV6vh5kJy
PVnhW+kEfLYzyQty9fw2Cn8SG+OSr4MoEEh1XwYYk3yvjqzgFdCgjnDzF1sv9ZjsWm9DgRc7zlC/
WLq19rHIDs3SEh7mNGcVCNpSUz/hpqRWxluic6oP1c/Hoo6PMOA+lQdQq6mNO3WpYITtrZR+e8LR
6Wftn84p7tuZ9oVkjY3PInAlOz614DdR5X+i3XeOYmgEhjMElhWy8Tww/kwy/Mh4awBMXp6rcYlh
UNfOgQXzglaCyrmzmeJ1qyCI5zBY0z7buMG7bZIp3g6fgGI+B5zz8Bsp3I3SPQ29QlQK8w0YBGs1
B25G2AFDqccfdVnrE1EfjzbilcMSSCLPbX9nwsgDYXlW5dVIfTNS8D4j2cp3bTKHSDHlbEmw2WeY
U/wc4szIBNGcNAARsE12gKM0NZwvCXIkq5OL8gfUzZzFwQtHJYkDDDWK8VSt8owO6zZoxACercsA
Zsb9UU3+IVEuvVLgMACrI7cNvEe3w+7gDS4cgA7qCRv5dI/23ACwnvFwdvMZ1IGLppNbqPbnYufU
D0KPGnOYVe0dD8IS+QNPgW98wXGTW2/W7HQD/6PT/nM14+AqS/SuGlX2+Ea9xs/SzOzqUm4X3AP2
VIT7pe22ZTDe4ilJTm2tH+u+ZPNT1q+gYxnpzt9gD5cTiSw8Rp55G9pxvkoNOkdNOR6O9DRI8UGq
zE8ru6tHs7+2gHYS03pQmvdK7qe3pe7iKLQXvWp/vhPZ5GeueTS1uJM6Z4hvdpndGR2IBuaD+9Ql
I43sgT/MvxHoEzK+hQme4CblsAimUm1GBrIR2Or+OiYH2z4M83Rrg0E9S80I1USkU1pr4WLn7XHC
s45Zz9WHqkBpJhpq3HS+wrYAQZ7jkWZ2wyTlhSXqs0E2NWOb5q2pAWjwLtuYaf/mDwFaplh8TT4C
0aYDWSbuy9GPJk18gK/jXWIztk5SNCgMzaH/Vz+EBi0xyBD8xxQWzI/QJ5lj89RilPXYme9ULmHH
I+UeUKehUiBh7GSuKDG0ZPD9V8FxMOVPQky7Bs7YAfDEbf1mWF0e0g55pjDfRmHfQ4F5Vz2I4xb3
xANQEkqZJQh2GQcWpYtj76cJzeTcJBcgQ8Oh8zjHTOdZ1sFyIXVnPMxp99o57AERAh7DfJSHYk7z
o4nXz0k2swaRGU9AQA74fsJtGvBmaVSYIGPIP/SUe8+K4QWm7K0QxrRvtBLProWTWJIPdeVN8pyx
ekWGjw1maKYTpB1vT7H93hXmsFdLz7lgtS+MF5vj0Ojs6pV1sp3jJb3Y4a86QA/KkB3s08SCT6Lx
xlgxODvFd7PpiGsjvzqkETE7yM9pgNR5SSKfAAOGn5W7dXr7l41r43WO/3SjB7amZqEL8Z2RxxoL
sSTsIsVwXliYGj0JF64ijhZzIDzIotm+UPFaLxzXJ1L6uNXYy9yRuUTsh1heBtcxQNd5O+m73Yfr
lsEWlAEzIW9QRy5ZDKmV6BHm95d0zfGSIjLy0I0aXaJ1M5AMhtUnOemIKPV7n2bhDauVs7P4anGY
fIUDJqo5br9ZFIXHylkUkvgY1WDZ/IZl0D8UedgiWPauRm4/ct4tH23HpHdhniqadY5B2GYUJJ4X
eex1ytrUBw0w4WKBntwYAPt3DE+OVawnjP8WbigroO4jZc4125/m5EA/tgfADch6kCBNz5b2r41d
YzwUCDaSIUACSgIK5nOPfowlheFENUeTPx0y8vsk668sZnGcSOd5GbrlKgZg0pb9g8XlXsKvBaqX
EAkF/QkvSegeW+bhqy4ZPziMH2OB8gA05Xteh6JNhgW8zoMPB/Uzyr9+oJ7P0PWmF5q8wkiuZZ99
iFisGVAwoVcpUmqumlmDou5v//FmFyqRQGEQT/jOJoCPY27Whz4XLIfxjnXMSz396fbdvPOTma5Z
HkOzfi1m8p9Krw8uaKFzmhB4TbP1YdI47POYtTxL4RfFUmOv3HUfOYcHcCZAAbJViwoTDJdOck4S
3UYWX6eG57rXGWfBZFImBZmJRahW7U2Y8SseSu9prtUrFuJzPRrICQnAIPYgqYrlMi3et1Fw7CRk
gG7MsUCsABGLt7yC/AhOQJbzL2O1MxFyQ023yPA8Tio8J4v/4aBV2jeQtNBAq3cN6hULDnUYNaYG
pYPHpLzgrmMpSZFXLUzqM+TzGf7PnZHXh6aNWxpHxt+TjT0xDh9qldobSyKlH+zm4g6wc5pOmofO
XD6Jcf1Tz1TJ9SR/08fB+VkoFWrVhTucnneNiXjYJiMhGrtJRC1itqjQqMwdt7khsm625LmNsH+0
RUG5DJc88MeDYdrNiXE27AMfzINImksuK+PD1CmgN2O09qPjqFOPTjMaZc6qECUBuggaNtfDGpgN
Wboj38IjMpCgTrBcFNR/2yJazSHhbezxkQ4e2oLWDNlmj46/G+lMVM+01ZqBnWBbvQm2sB3efTLG
FINGfACJzPb4J6B0eOO+xJTCDkzdjDB4cVqjhm70ZSWso1H1FEzvRzd8hx3/7S5mfkT0vgdL84Y8
lTXgd9u0HNgGgmeOQR5htji4jx8MoD/HoCxR4wQVnlV4AoBV4FK1m7K3vB0KflQrvDeR+R0wwovY
lvuq6L9zPnh7SKn4xhfWpv49JR6WneEyzAyyoUBGYYENIp+dBy+ofvahn0ajYOdJqgzJbCPR3ygf
DInCwWfOLpZbb6YfomcD2NnWOqw+Tj0hauVQ3Lmt/8vBc7dxSioP0bK9UJaY0d7B0B7x44/Iwki+
ASU+es5qHi/2tZwdhLghGv88uRAMiZQJIV5UMQLu6xDrdzMkhPkWyB0zE4kKFYOUDT6qavgsUTRx
EI1B9WxxZHlt+pDr6XlMp507cGanyj/jLDGJycJ2gOPVcQZAGH7CosX6wG7HRKRlT02D5x5HgV6M
m2GDjiA7GEX8UfmVweplQOqRyVuT9QSTpHAfLKs7L77hXWLJTs9M0ZMVv5OUDs8Fx2Cp1kEdTasa
VJlEe+xyhRoFipNSkgJaHYO+oius7nNS5LZ+zj4vhfHUERNV28+tBTqwtrM/IjZeLI1c/2/PHN5G
g0e1Q35+Qh8J69pD0CV12JzbNrupVnX3ZS+OJjl1q4wegJA1Jq+oUadz2dqQltOaHIWEhSzySftp
bKxj2tbi0qJPhJflPmVo3U7A3C3aDIIWVDG8sDVMXhrdH/g7qp2Gh0AZ4sTFylHlIvxb+qW7/O0v
1fT0GHIB8cSONUBrbcpbR8rvaCG4rRccfNbUbZOxHPYENWx9Pwgf4M4QcpLlwa7p/RdfheFl6P2t
2VU8WiVhJlAlDm6i3gYEsg9//0/svvUNLhcsBqaNkShwXKQCOUAU4Bj3i03CjLaLcV+M1qEO0eyi
FSCibGx/Yy5EDw9RnlDl7hAH7ROM9nRjgsyK0kDD4Eaox7rCFhbRwaG8Ur44u8CoPxqHhx81H0yk
ulP3YG7vZvw+S6hpvF0yfDr705v6q0ixHIYei6qFbCIrl2qz1jv1hYEI1PZG0CT729Ys1A2qJZQI
xFZ5+9Ar7w/Bz69whyfWPYMEt9ZRDjoPw9IuB5WYT111yYjdjGLf/ZU3hDayGDUdeU1MZnr1ylQw
DV1u424+VsmSbxWpkRFOLLP+CU/ExULFvMU3yQtBfDiThbGpe2B1MyQGGtZlj2TLBHbUSGwLXKFy
svaWYTkHTMd9lHiorUtWQQtzQsi5zJELGV9kzdk11j6M9Vx20TSylql6yCJupXlPmMeQQIGohLhb
FrSvSOEr5AnzZwNoNEpLhbnVRmBlzl/8SYOzljAqv013NgusjVHziMhy+DKI3EYJDkdlKV9siRhG
r+5Nv8W1P3WOtYNB1G0MS4hdiGFv1j+Z8/PgUZs0Ci98aKsnMbbfriXWmarL+oqQNDW33x2lr7Kb
8aK0eSwMwyZiDJSlbCOB0PQIGwQqnZHC5C6XfY6YFnut/atqflZ82ZvvYdApq4BNq48MhJwd0th6
+UAa05kBp7mPEZ7zckYKscZOdfXuYum+3komSTZOeT3wGLvcPAq4CIJLZg+OZf5UsBaKIvd4+cdP
S1Ex5TIlVEnBYrMZ7kMnXjYgfvhag3xIl/kqsqLjLpvFwc58pIBkK4nSeQs0nNBw/Koix/A+M4es
PgbIPyYNSX1qLDsilqTcoqvNSuDaaaXnDYYPXtclZjU0b5FsxuGxZgDX97V7bkpMRG0WBFe2kMdG
t2B1GiaSle9I8AejQsxKr0As5bF3KlwJOZFgDWeG5yHP8DK4PWaGiEei3cL4XscWTkrOooWGoglL
B4fUGrPUtnc4I6jpsQ7o+nVO0/LsL1xo5vDbFvddAvGaT9J4CvoYM3nlR54ODCbK/SqN6g8YNYY7
8v92WVbD4WnbUyZHzbo+vpOsSCJ/2kyLxEqZvZU1vZ/ugJ56cjqUGAZEwEAmOToykY9oUp9GH58S
fec59ILx4jWHXuuvCeVO5GXzdaw7ekccAUfHtY7m5P7wmI0VqeAFluRPSBCoo7B38QLC41xMcMMK
vt+msxaakuQFxzA+oq9U81YAD3HvJ1MSBTAn8oLUNlcuOHr5IKExU46AX8nTV6RNNaJv/9bCZooo
JLNS3NVVz36e5CI7rQ4Y4d6bMtwubkdJ6cD9KIo7Zy9lbe4xl5nwf3KipuCLYZA7ETzzURSWf/K0
wYONbR/j1MUbULtYvHSy9t7vi+dWdu6ZuLdHmCLFY11qgrfIXOjFt9UOtyyrHro+PxswPLuUPNek
pIR1oejky7VJZ+NaV79wzgMyErggVjOXMhHFFAY4mdxaOW8NiBQfjJ1Yat4gCIk2HSPoaE5CYpCY
IvZI4Uou1dR1yV7Gw/dglYfAsHkLkDkZ0vxworPjTr3xYVq6ENQ6+qfcYIHOvG4bau6tOmM8hCRw
Hbsi7/RaNgEjCAg+KzbRBolD6FXkpbaw+A88GH1wqxznW/ZBivR86hjFgJ4RXnNsVt6f71Nz156H
6BwHCvN4LJKZTTEIbtAiZAJ/dQVBJwSm4cQlci3SbMd4IDrbvXotLSB4M8pd1MEgmFL2DTGWvbFe
jshC3buQQjAr5LWp0OrUdfklJ9nuOejew7qGrDMptasgvUTjiAAsgRXcAjLZWDkfT2h+CVRWaoLi
vdzKNjjmi1ndmZLLCrf8STmo7kNOJuW+m5JGlm04b4HK/aO85WDIXB649xk2JRwNpNdgUHGDk7XQ
oJZTvRFWtiaO4fNsmab7LkmRQTI/+/6MQKfldddJAojwTLHgW+Xsi7Mj6OjoMw6owlpzXXK0pj6b
eoCF7xXcTIpIPr7V2CYsK5rbozLQwubEw3KIeIxILKvck1HF63y4nxt1axpNEKO7fOLe++N04Rvk
2W2DrGpn+TQHNrzNJSnbKBHjezhZb0Pa7Nj5wGSQ6r6jNav6/n3OWSTOa/ATTJRnmegXRkhHb/BP
FkuOyI4xOpduzMM42igR7GdP1K/5IAwYtb+C1Oq285ySWSjMh2xtLupumPaO+WaR9X3WxrILBele
GTe1QPDap7TJCXo7BpzGOTHUD8sH9iNxJEUw9nZUPNSY7kgWiT9b1yBK9nROsJt9SXqpW9+Wsv9Y
Gms+DaZ5ihcxwXMxP2NJTOPAb9g+H8NMzw3Xsd20uNYhhiA+n6x859rZl+rx4lq+E27xJHqzfc2F
P58dkKhLtgYj+Z3gXmK+6clZRnVr/JjBnKT8j84y3s1mX3B6pPewefCx5r53EP705fnTeCF8bkNm
7MA8JBkoL9JXI7fSXVztcN/8UY0V3ruVS6IMX5o0+JuRj6xbaps57erZ9s2XPOOtSAywKrElcBZ2
+yHQ90nPXiSOB4VsHOeOrHnAnIkLLZnbbYaGtN+pYz608r4NiRmMVLtNix56roPg0jPn4XgpGMbu
0iZ7G/VyaxY06k2efBhtE96jvMLUQHDNJsmy67DSzRhZU/mY9s5L9QsBU0+ZspdI+vVTJdMnOVLr
2yY52lDmbI3oSubwkin2vmIXMyRzEb6J+rXO0I46XPTVQPmn8vyHOaaFS5Bdb3o6+ymhAUkJYsF4
EqB28uRhyuGxIAB7bNCoxSHthq69/rSojLlvfQdWzYgm9m8bQWzkfoYVEUIm20kPnZEbwKGYqS6y
hAcmXSG5Sjlfdtu+TtY6W6gk/m5Pc0OVhACUzRbR+XmZM+fIYuEhBU+cJxW9XaYZAifFqmMd7aMI
a/iv8mIm3dGsUYVDcZTbpr3D2q52js84bnJ2cpmDg1LNxep72CaaOabqcUnI4pmBVu4vO2EiVMpT
k6gLLJ8VoC+/j6HSifTg+fohnKrXMK9SZJSOBm0wwwwJ9n2RpxTYx1LPT6zyBmjNw+NYs4jr5StJ
h18mEY7oxyyUch6BA2jpo6YgAHpxMnz117h0jGML3JptDsqGccCeY3TVE/fxlwySP8NwC2t+gixd
UP1hLajBrRBx6Rubqq0vDVKqK5JYMoeVCSRAqF9+gba3R9Qw9A4fbFA/LRSuQf9gDyN54tX0bi66
2aoR4rCTTxt9VeXUIK6a3sZWxEyv/Uf4Ww2jQPWrtu2XgkTuoGD2ks/eB5i/lGVqsVvEXB7mBgpg
SO4lF44NP7jpt2IZ01MVmgLtEbG+2L33Mat2DJ4tOefrpISzHWBVXxySDHkXSkHORuGcfI1sH8wM
INPMuoHTvA8/yDBi41PEQ7zTks2pn/Pc01ERrRqi2u+77o2Qqd9mxjcEjQi6a69/KGN+LhlAQSwc
4ne8QIxuLEoyI3jCgSxv2nTPCPoW6F/svZkO5nvlYFGSTfXxuCQmFddIshTatDeznpxokUQ3a5zO
cYPtXhmvY4eI28WIiw/XVxgSm6de9/c4936266n9NzXJ/6RE/D9TIohW+P+kRPws/iUngn/yHzkR
IvgLGr1D/yGo8fx/SKssy/4LnY5tOm5o2dYqkvrPmAjDMv/y0Fs5yJ4ImRChj1wHC9KaEwHx7a81
JyLwTe8//4//jaCI8L8KgwKyD5kpeaQe2MIOLfGv6qq0IFe+63zjiq422E3eoK+Yiwa7Lgm+5Bd4
iX+3PfAtO0yc1zD2tuA9rSdH9A4JC8S+9wG/Sk37tYtpz//xZ6YhtkM98v4BeXjntJ1E+zyxztRl
9xhKXz2yrviP3/vbL1374OsWk5TNwx5TBtbNJW2d8uV/MXZey5EqWxp+lXkBInCJuZXK+5JUklo3
hNpsvPc8/Xykerd69zEzNwRpQKqCgpVr/SaJWFQrpV0drNlXyDOyFnUYJ1nJUSurt7kwKv1cemNy
DSCeghhK2gYJ4tZ98bwzvKf0Pepz4nYt90BPTs01oAw+1xfar0lYPnkJGTQljbS13b+HtZ2tLcRd
XrDD2ck5djtSbpui/uzqkKOzXq8h4HLwv55d2LqCyTaqWegNG8Exz/NHUavi6uWRd0mF9Rq24fgK
BUldIUOFi1TSj6/zrLJO8x3CnNcGGDEFayce958bE6iHgtgb4XBkwJOsbGULPTd9ogCYPiEXsohb
c7xC4KClobusDg1Lk9iK97/d3P8GFGf/01eEG0YDby1U2+Y9zBpbV/+JJAPT0Q8tENNT1MyKOHCK
l1YxjqcAaJS1SJwO3EqaH2SfOQ/IPd5amzrWLr4wuq9e7t6TwW6+GEqLX3hX2ltjGN2HvhoJKeYZ
RVt9p9xVPepdM2yLDo8fR6wS+b0aWT88TGm2JMsVXtJyCIDVlNnat2C653NTFEnwCKCRCw4JwGus
v1jsZ8TY01pvrP55cpXulBjmd1E0PWwfOHF1UCQgrRiMSLlvdHhcoPrs+FZrB1E2UNw8cu8L0zAx
J+iaPAYjgV96rFvhERw73kRQPAz91rfCfh0b9D18MM1XIQxn1Wpi2sdV1e8LdROOQuNNzy1CdSZ2
DuPkbCABsazOAWf992tl/PnjtoWrGdDBwfyReNMt55/XSm0rs8w9a3hUEsh3+tT/Zdu1tXOAlD18
bNqDX4QJZCd6uATJIbP7JxAAQXzfj31A2cIX93KqidL/ItFZj/hmbVyaAVOqerw2Mbfd0E/VqUmm
FTmMtVHx0SZtOqAyOB28zGmRTx1pF0434j0d7IykqM8dCvpnuRcP5bM3dfbWd6f6HM4boJ4/zY3+
4W30PxAG/nZ1EvON+enq5PDoJdUgwBoK7l1D+/NJB4IfQSjNUR99rfhhk/J7tKhXPE4YtFWq61zm
6sUjQjfYovEMWclBFVnDk0FGVfHN8WN+VVffTOGVBznB8EDNWWFlnrM6czeh3ZEh/zD69ZSH0KjR
2GmKo5iNgYupbrZDOIi7lHU3bADkow2yvns8BoFujUPe7ScRoXVh4t0hm+rcl4/jsKoFLLMpq6/Y
uhjnOtX129zqx9o4F8T1Ny8tP8Z+tRw9/j9uKNf64zt0TccwbGFYqoPL+L+8LRLW2kiLFsnN1Ut1
jzbeeCnTatwVTf7aWAF3MTIB6zggVZjVbYEfSwbSYsj6RYjH29a0yaqg6dQaWwzmT7lO1blzmukd
5byWMFlVLzUMu0M0r0rlQB0qaxam/ottU3TW0GhYo+XxPtq4YpATVp/rY9cEoDNILV1dNdqXbao9
G1OHJJeJE4+ck3XhuI3jWrlP5CEm5jDA+kqQOQC5qgKntGGmd2XGzXJM+1gr2ncxNfqtTRsHw+D+
O4s5gVIvBFFghSjigh348sde0CewubxJWehTnBzLHH81v8ySZ4Rmvzd14f0oxEuE+e1W8P8swdYk
pyENH6veJTcbDelThoaEXmTlVXaNHkLkGTiWotUp+OpxdimMLruEY6ru8PK5tU5dngJvPPljnKyU
XDEfO8Brx9Axng0sqh5NLs25ROB8rEnYAKN2tnGP+w9ZHIwXa/Ahy//+vLH+/Ilxe/CQM8AaO+p8
f8y3z2/GaTDcTacjdriB58xZHArBy6gQK70zE+wLaAJeKXYe1IiPUeIcfCpQ6iwB/PxVJAUaW6Xz
o/bDszmY3YbP3y9h6dbnnkRqHpJKjObW0Pf8jDDR27V116EXdSs8wAidMVK80yxkNubm5yY2XZ/U
XclGjfqFDXzq3ndbbW847cLnG932Vg4r6aMvNrW9jbXGIlPr8kjJ10KHpUV6gKSH3M+FOpci+Ryo
tw3ac6YH0MYtFom+ZiWn//6tCkLE3x5cMjgk488XaoI1V4X1BwwdBRctSYAIv+H3EnzXouBsu+hl
VDidH0m8C3TaT0B8mpMIlgmfDpW64kmvsf71/WbXgKnORX22x75EBwvh20nNm+uoI20MGOmxwKd4
kbt2vxm6es2aw3pIEzTx4xxee5efIKBeSz0JvheCstEEaLwYeu8H0p9gAPCjwvnohFCowADiOpEw
vpb+Seud+kFRBWjAFrewIgrqg+N3+iKZjHIFPCxYIp7YHIxON45RGX1vnehYx56JDJhhLDPR2gjS
iPSSUOL979+mM/ue/fYasIWlz/enCy0BGzYi6X/eo2ElMlWt/OBQjZE4hNqs45LAsNsXPfpOvqc8
FyDSyfVYw1Y2p8H+UcC6O8lWOaDy00fJrcky59oU1h4JbuUZZdnwoHkQm4XRK8/dVFIf8TMci36d
kaLF+HFGNFN+AOMsu9DaYA9GVcJueuWIBrByBKPdLsJqQD0881zYrHOnHJ6cCSYQXtpdbjpU2B39
FvRRvyxjxVl1Zqff/N7FVntu+oXqrt0y4NVGFuVclva6icqJnC66pjPGs9iTClcJTfNkE/j4cMqm
khE9TQXeCq36+NHjor5mA0LeTFWmPaa6yh3VUW/5nEIVbgE2Qrlok4KM1lQ1G+RBQWTnxisBG7Zl
DpCSOkjSlxIIlZp003uQ13h+VOEAHjMVlyBHIOu/X2fzj2eRrdpgzgzb5MskAoK+8c/r7PRdwavW
HPZTEVQ7dJ0e3NxXfoDZWhqQtt5TwlQQB4F6dbXeJOPlmdvIBFfqwgKXqxSAydR7eqXZwFz6uWiR
fRXV840OP6CgTgF5LQ32qtMXiGGiJmqMVfqtxXkFK4x4PaWpv3FR3F17he0jVqsXX5ox2vpDMj2R
z1MOBaARNKHi8guJTgAf0HQONZK3uMoM2vh/RO+aynPjnz8ALD8s1bRcU9NIbPBr+COAF8rI28iw
x6dOFBQM3S5Y25XZ7HgU1ieRWCjupZ36OtnxWW3F8COq8l1rBPl9ak8KiCeg3Pfk2dQ7p9CCr1M9
3RxnqJ4UNLy35oBWou1P+he30+8UIyU+mBoo93VK6juPnzWvSn44A+wyJeqM29SraOoPfnjKBsvc
GuEQb+yKqkgUg1so4d888+UNPDfwOw9NNXgMhBM+xIC95obXA71Vo9DbUi5OF5oWN9uyJFooXMiq
/hSNPBMd5dmAZkoV330ySFg+WMB6QK0pz7ndZYdYheOsG173UFPA7KxhOgzzBggn4Plfe3A314FR
GlvZX0b59yDznd3oZMODhdVYLerwKYIS/ORbUJAVpYsOsq8x1AAgDkLeslmqDWikoXgfp4CSlaGO
R9vVUVTtNX1vqVZzSRF5QgpAhCcd6wO0Agf7oOQ9tgrw4DP7IDvknj0PfYwnApg6upYxCfUvNppd
LWXhr2ZJCNhlunPo9Lo554i/gkFiQIzVAX/j5rkoLRAvtSbWleb3z7Wj7A1y5l9tUKz3iqOXZ2uy
vIOLptNCDhQY8erqqH5xMkoLo+drW2jn/aMdpV/lhIrUKkZgvg9I3DZ2etShOeWpLdVZhGfnU/su
At9RYwLtHnTEuKyRHw0DeqQ+Bt7gPLldY27cMcO/pqqiVz7m6uPU1jSS/+7CU4M/BzLOVCc/BgJ7
NRS1/2rOCFi90XUiT9d7UrPs8eNvzqLmah6pF7c1rH0DW3YB0QhUNagYWI9wILJ+/o1OzREufHOU
FkGyKfdQhgjBHmjxQjblBvHY3+chd05eVgF7QBBkdiTn/j5XVzjKTq/Tpe2OGjDoX8f9dprWWPhO
GO9tou+NOy8nMMLau1Yb4wyLb1E/WhUg4jgM8Fb7NSJ3YalE4Mv9GuzePORb6ns4Qu9Fre9n10d/
K8z957Tf+poAhIM/Dzc4b90LLFUWcqLs+/gj8+nziUchAsebNAW+IzdkWa09pnIVl0r8+OzHxrtG
JmAeLWsDHtbnELQa++Ng3m/FvdnDG/48l9xzcuobSpA8xrZePvKqOTRxYL1S0enXGguqVTc3J6t7
tkcUXowcNUu709+tchKvoQuWAk6jspazvDrCJSe95qSz9qL3MQibEOaEoDweJ7+fjnIvw5Z0VVUo
PYCP0g7QUlmt698RhlMPosaU5QT0Qewd8BBhh55528B/oK5IPQgDcUS6urLGZDGCOeTWir4bHAvX
yGRCnqTww2VEUne2lRN7cjvuslNU45YY2jesILNFT8p4PdkkijUdrXarSR/NaMq3KHKBASAipO5a
xAfDz/pT6AqcnMNmWgs0lO/l5I8jEJNJYAhdZMubxnhVczUR4eB0ut2EG+BS7h3r2O4UV6OnofWe
e6vJMqg0FrFpILeAHwwOkC2al/O4nKqqTXdqx+KSZg3uJU3Yn3D2dDka0vSxhk71cXAVNNYax6no
t8Pk7DyvCGqmFd8P6161HtcayZqLx7rwAjLI2iu1j83e310VUhluoYQIKSCj1iwnM20eEFfP7pFU
6N58Oz+GJuYSd70b3XeVkX13J4TQw1IdboqFOKcnzPqktmmxnTSeImo8vaA8ygXK2vIsNyiYlOez
0s78Y9kxeWZ5nuzvipKGJyeoeB/IrlGf1X8m6xBwN0vVBuzQnAYHZnR3EzIJJ9X33UOjkUEAs219
VRJg22H11dYtDXjIkB94JFfnNCPSKMza+loCvc6I0l4hUIegt/toh1pK8JD6UXn3MSMT1zTzxUVg
U6URLq/jwko29QQQzejF8xTGw1HRlKtBUM994UARm/FKO9xb08dciAY2O96ylS9gt0DE+hZ6MGxU
FC6n57h0AF+1AbL+PUJ9Qut0zGyq5FpiBipbchBfhr9sPYkPcuPEHXtVgDtG+PrZjdbOzwmyT7ey
BPWwuVMeIOIHyy+KvdLDCvvo/zwWjUEUAGQ7i5pVno3bxg29m2/glia8niyJ147PfY1gu68P1kE2
1bJEuTiwLrIViYcBcdybghHtA1ghtOs5xBp6sNru+E22SCSD22/L9F42k0pz1p2lh8gQMDdUwYQr
vn9EUquHPYCxLDL7ub0rf20qVbF2HWyQnZZDyryTI7KtjihxIvM5UUrlkN/myGMEt22Gpi6Hy/EU
a/h7d+jVTUlEzOJf6LsusMUDXpff2w4LQK8K2jsNkMSlwzniMCGMvJADEba8edm1r+iGohCvDulG
w5juuSmdrZwQB6GGPKKCrosw+Ip0zDHlABIXZEHD9gn94QFn4y5ceYEr3nxjJ8ddfuygifuf/0qd
tL/9K33UWnO6GPmvKSpJd+Plhnz7gnrAv/wrqeX+9q9gnj6CvmjIPajKjwohyNGEoILxzvDc6emt
6gZxFnPLQEsxrtTgaWTp+RSHyFrP3aHWRpc4yR7lIYmOgYUW8P6Wg6Qukm2JN9xCjlrIR61qs8OH
D+3f6zD0TyZElzsvLuxbn1Fg1N06PtXxhP4KC7INDsfxJbIMHCWRIXoNM/tWoQ/+l5k8DkNX/MB6
5ufR3UB4bCfGz6NZZ8zyGf3Po6PALF6z3r2lSW7+JcSDFSnFD3VEwEfLHOs2zEeLX0fLv51RUfj4
21MBI/DjMQcY0jtlheNthE6C2i6L4EkvQemrsN++t2hRpl3mvI5Vny4VrUsPoKWco488NdnooHp3
HHzj5qmmhi3HwKP7ahV47llKon6cLWmin2ebEDv+PFuYwecUWugeMxX2YxKlK89rzKuvsPFIFvcI
3HBrh+Z1YiV1VVA0yYesPMlZPUqIF2PcyyE5iTvDOVAHPQEJx8zZq8pmGxg9YlLzWT+mjCYaty7G
Em45zihLxKYW5MhxAJr/gpwzkEiGK1b7249/ZD644i2v4vp2+Di1Wv6o3Li+yBPnU2KfOoV3xa9T
oJ4V7rUy+Pr5zyO3jWlExM/QFPARXVYEbRk2+2Fq7TMOHvgHjizcJkK82vS8L4WqlMv/NEOJydil
iyaq1B1GqZh0WE3nndRK6xc6LpYLVxEeORk2csA1VGOHDszs4fOza+phAjdm2G5DG+xJkPdY1UGV
fBpMvp1JBegczc0w0lUw8aJYxqPK6OAFQCQ7gCa1LZ7qjMvRqepNHjqJGAosRfJ5iEANicTQQf/k
KXIH/0Ut0fRGMvbWqrH/kuD9tVNCDVPiuYmhXb2C8z6tZBO+UYW7AFbFlV4a1xGGVAcEFrhhNyxA
FdTn3I+bs9xreXQuPDQJP/JMYk42/TEgJwsFiisAc5M/MRn7wHWMvZWk5j5tkOu+k51JObwMseGt
fuuTc+Tsz0NAOXklKml/n0KHprKuXJXPNp9aK1EhndfnSo8zCsmUbFOlBnygNBwvCPQWHujTBeza
+GLA3LzIfp1yzJ1jpOr65ww0kza1yepEDssNvKSRUOjjUJLhf2VOGj6o2RoSlfnXUBqvOERZL6oJ
pig1e/1s+nW/ScDAbT34eicUI61FNIPkarThlnnflPuIX+VeC22UgT/bLs+5ZT7AWJZ9clMDO/45
Z5LTrexFJZd+SIvaPjqmP8C87JQFn0806xwXEmRgyztIXPbRnnA5HmybAAkR8Yvr+48RyeAXSzHi
HWwx535CBPwFnahyWRoaFOF5FAWyAh+FwD7CGgsX6Lt4AFKn4ajjXbaskPBDWqazekleO84MtuOQ
VAP6Dsja5FZBqALQZBMEAMnmYnKZ+N6edOUMOSbt5le1foBK4LeG9tSP+K4rY/UwOJDGFBds9lg3
xkEOWpZFQaBBYFKO8pcSBPAGsZCjaPbX+zCywf7Mx5I5RKCLoPUeFXv3hrgGyye7+NJG2HtahtMg
7USTPOARji9L11C1j7nmEJ/WDWS2okH2XYhjqI3jE3xfZZck4bSIp358m/unRBmfSq9XdlHZnfN2
BCnn+Ee5EUEIhEXudmEZbyvAeXe9aGbuMtgmuVcH7e97voJKsOEZ1kolwj+M80ZDWujgJDAxMAVD
8CC3OjBoU/9zRM5JC9OHwASaeFaO2H702feGmOKDnErynAmfJ1USG+FtS8MjcP4bnwN/TkSgtlrb
qf+YwmVStRqV3nmjUCn92FRpBzcuGLLlZ1/jDz5cROTkbT1r+UnxMkiCGuXOobnIjewn25UCm2mC
7ecA9ZhoU3U89j/78gmEkCP8hYWB8En2k32a2VXTdAEkv7UoybyGJW6grcjjA68w76jZSrqIMBR6
F00ApkePvkPrAWMf2fbVz2Ho9oY+roe5uNvY3dPYVVuSIsbD7P74GGr+GpfS4kX1oOPEQJoRGKaJ
uLe5wip35iYawzVWdLt7GGcPJyerguMs/F4vCDpwF/WxSfDbYp3iuZnaqXeCjroAlYZRTIbL3MIB
lX9fjkKHMM9o1gzeSe6NcQfYtKq/fvRj6TtiBXrU+i7ZwKSo1imlgRejoLzqx+HXzJqBnwhfHidF
xejdxqtCpuN6rzsQDaTP/+ZIOQGANvj1YtKPLlmKVTsmyj3JSBVU7a9oFauRbteRIZlD289uGeQW
UYFcMBDfRYeAwJZc9LaxSqwauLrmoWwG85DPG9nMsyFZYKKIkgr0CCTg/RbcYRjuXQJgiN59cgts
HTu9PIGjiO/ADZRFREqU90E1N6emEqc2LFCKpWVr4x2kguTipfkSDkp4GzIvuOnBpkqa8gmWUnjr
42jnNeN4kUOxZf7QCjU7DqPB7B6soEm+eicHE81A4jXRzLUcJek6kPrEoiDRk5c5ujezF3TCSqyx
xdc6SfMXs+qTbRqPsyIIg0NO2kYpCthPc7Ofk45IaJsnXFctbhcfYuXD0E2kwjrxppYa4cbcQi3Y
u0IL68MoJquqFXvbst4HCFgPgV2/abOvgDMW9TpRKqDfmos0B6sjK3DfCjcnVjJUlL7yIHqZXHsp
+9s43FqWL+qVi+LanQBgtrGgaz0OtSdOVAJ2je212HnYrraYRqB5nq1pe42C5MVBkA/sWdB97bzo
7CLid+uqwF2X4DNRmZ6iZ8A3Jz47yA19MBCPV+uLHyZiD/MHSZJieO3QFFgA+42eG71aTnWsfjFj
JV5jR5usZVMg5UIqsL41lgFRvuLUk2pY1y6Dyh6Q6fiqAyfxjFb9EYzq10BY6TPL7hZtfGxWQo1C
i+bD77ftXnnKvNkjuPHUH0V7EkZef8/0UQPyPMJGxztm4WE3ctIiajXjjK8JQQcv2yEdNkVkeE+K
qi7iYcBDvLL0Y8qPHDSIQ4EeqhVFsXg6KHEVPdqAbdQZ9eRFSvhoBvY9vPShgg+UfBHzS1W+WSML
iSOjrZ5kS011pCjlC1m2vS4M7uyBfE3dzjD5WihHszNQFGTdjw2WN76V/TKpTOcLeG2DDCnUhdrw
/PWIcv4Sh9D+oS2KZ8sbqkOuj/0DZlvJkafgpZxbsksxcQTQyPktZfPjoNDkAibmITRQcTF1ayc3
pIR+7n025S+8D9oSA5Vfw4GA72zG2UOeKsZ4iAqy+61AJrmPO32WVSoQGMkiw92HZuPueVq2s/7e
YzJ3ffZja/SsGKAblDJFKiDQteXQKP5hQJriVCgJLF2jfS0TB1mh3MnPkO9Rk/GraGPa+L5ZTdTc
I0Kev6OZNH8l3o8hAelcmuIyFYr/iOf6LMxoViuUCZMItfZq2vbxkGH3XFPjpboH3bLA/q40jV3j
DONr2p2E57YvclYH9OreV5XxNVAVBUGXwITNriKIgZdABLPwEPzaOK3ar5SR2jmeDdqhF31ziFqQ
nEPpxI855O9FTj3tEcGsf9mbVHgh/4958iyYmsePw3zEfzzf5zxcp7OK97Q36umF1Xl2SclkXITR
PvC48/eyC/JLuBtbt8NZK3+caqe4FJ0hnkd/G2MeSeUQ+ETnG3s+tniuhghno5JctWzqdjKhmewS
/s/HZJ1RLaPBVNfsieePp47Rj+ohcQsVB8h5d0wc9TBZiXZAWzZYQY/46vQI31Tl0isSQvQOk4aF
5yffq16zugcfJdoJsNHL0GgOpDzDfyEgdeBt0Sf3ZJ8c/Y/z/L4+wCqr7poGpDgEy6ppFsLhe4wM
n5huDuA6QM19UowvVuPjmeIT0VIoHN/IkEHR03/vl/P1Zjgj9ZbuOgBjv4VAqtfUa18zarC8f8dG
SWYZ28BrT7pAN4nQKytfIN1PKwtqHs68NsZ+UxjcJFyyb1Gk6SrvUUIp51aWKO6jhFlm4EfwJGsX
6OLIpdRYh0Q3YCo+V1eyqA/1xD1CAOF7GtNjFpnLwSqwshhzfS4lZK/crNzY4yvmQ9nepfB575UE
qFGTJSevgI34ObVgFTr/XKIJzifFC6p2PUU7W0Nzp0Rf+0odotn52eivGl00r8AbN1ZnJ98+ZyRO
3O4Kp2JGpEYvfdfiprTrOtxn1yjBQbyL0Tgz9Mk3INwEzTpSGwg1UfndcvC5qpIhPmrBbJs1XxL8
XL6PuiaulQOgpp4CskXzJZznU9S1rnB4//P8JHHRwpYP2Cb7jtW4s1bqCXw1pKOjCg38M+lMDJRe
VJ2itWgdAIm9Ge6KFm/yHM8zY0GY8p52OLGrqldaJ5KyD+ie67fOgb+BnrS7l01W/+hbutfWUuOb
ow3dwuzUdCMvqFJjZCab8mrjDfTdstSNj2TXl6wubxoUrAcVZsG5Lme38lCUX8ZuTBYtZto73zC7
Fx5ld7rCt/RRUNWaiZc92OKZgOU0Z0x697rT2tCR9Ho7lolyxpcqffIJmtALxhhPNvWuHVcmlVO7
HM9NaGdbpze+OUVe4I7X+dMZ6X99VQpIwh9T9LxadQGmammbtih68QDRzDMOJ/OtQcJ8S6GQqCeo
qf2rFaYdGXG4hUQO4Ya1EIPZwWHhXRSwPsVcAxBkLOpq3WgivBTUQuAgTvquMi1CFXdSty6GFXeV
EQaPDdWvtdO570M+uGcrnt7jste3Tqar9l3k6+o2NgDOo4Dilal7/txoxNJLxG/ne/3vAeQBxhWP
hQPY1fxYo/F1lHttaNubyKqRQpv7kbbYKvHgbjSyetdWMX3E7rFhkE25cXQlWdX+WJDt4Hff2qkK
V9wCVYUUCT4DCsXyX82J73UHv7S6UpM3EADsf/QBRvbjvJF7VVBR9AtczO3nvX/X9zkgDwsHDeEC
u0IEZz6C6jWELhhR26rsPPVijV2BvwwKHWoFeW8z+jG3SNQVCvTJlJsW08StQrJh15gYj1RxVX7B
5A5hNlOgQJeK/Aru7032m9Dsl2Tn8QzvY2wZAlV0Dy7x7l7JVB+9/Tg7OWU+XfB9QzN6/m1CvEJt
mBzjCTckY6OGVC29ydvLDexNC2M9D1NTNbZOmefTtAr35/BY4I/jhHl9HHyqE3aaf7MaXBFqc4if
Ul+38MOJrENvBfZOr/psraBSfc0DNBpJ4iRvPOKOwC3Mv9oIETTLyL7ZCqoLXez9PBx1b3Eg22Lv
WEhl6zLow21fQZv1IZbZIbxZjIh+7n32oezhoHz1zzmszpSlrmrXDn/LKs0sfnyu+NjIpupqb6GF
TsuiItyEH+z0IPOSx7TqzY1syU0Ws4Ca/CYEREpFKO6H52FQnZM7aO/N3HIHsDrDUENymZu2h2QE
SspiIUeNMDWXhknMKEeTinWc2Rg2L7ZoePZzgOSlGaZHOYpN1FFR6/DqxRD0AqdpVqEjoiM6bhFa
wVF8VFM+lYfiOvQe+uSoHPijCQS/RQge5wSsnHmsagmeBVGh8FA10eyxVBXFTNYRe7kJbPbCzuZi
f7aHHN3LtlhhFjgtfNuPtlFXdS+1br94VpheRBoOtzIBpT93IzMQHXNHGaGp8SxEwcPBxs/Gl3Me
9fwS9yoeKwfZnGuqU52OT/VYYsTgVw86+XGSmM5evkzlm9Ot1SVvSKq7EhynBQjWzH0EttMs1nKO
GxEuaxv56tZzqytCWNVV9iWxQkJpbmbhOcz8cIv4anowIl9Z4XXRXlAx6hZubRc3JEyQmihd+830
/WtS9BGSGfBMjVkaf0Dpx9ST4RtITBKjhYrSe6sgdk865EEF2rJUAKkcB95Lm74jTadmasq9miHv
r2nNBd5yh0MJBmP//DM1Eu8+idbf/kw16f03zYEP3KZJvBr8jCp/73j7ER7V7PjuUewmFdy3ZAP+
GJBNuRmqdkGWQz8NMI8XrQMPAwduNNH1Cob9qGBx8dFGa+QcUlk5oLhnX73CEdc3RDF4YU95dBgy
aMF2oaVYklfdW6/Zj5hiUeYP0vCQYBhwL/vbuHnxK9N4CNoAmNhQkHGqRffmVPk7surd/iNEiY3O
BLy2thJLPOJmgQGn1n23IdUckIfsnhy0yQF0q9NaDtaN3fBMTJAfm0eT1vRPbmDeRDqdcxeqJjVS
mCUK6KwOSWuiYz2h9CzGJzWIonNS9edoHsTeZ9yoaBPOAJSEOggbx86QvHaDYPnZl47ogpZvsZsp
ZzHzB11UX+ZsIdX/rEZ0/a7VAxMgZINcAjojCW41GwRFjFtKwIMB7d/NMXehjKGq+TFalObPUdD2
kVrPhTnXuUYaC/I8L9xr8GvPj+uffXJ0aE+GEzvPito+kwKcLkpaQYHBig/qvAHpJc33I/VGDC9p
TvgEWx12eVGPMV6RJhszS4ejNW/kA0wR+l+tmU/3LcTGKxIfX4r5lQJktVo6wK228k1ixeS6/Ow1
9N1m5wkiW7K19ja3MFErEstZxh45MRmhiBx5DMfBKRyCY/bUGPBb3FOEeeTHfqXgXan1FtELGk+W
qeG3zBJ0USd2+bUQ6yGNpmeGbHMzFbjEGTcH8d6v+E5YcDk185QkZIuNEa4qaQf9xa7Vo8wUjvb4
7vVRdEsnlt+lWavbOmzFEUsXTHcimMnT4FxUIEZ3DeJI3wwdZZdI9Nw38KBc7akoYSqO1LAfNQsH
SVII3qKpU+00CONYDrp2CiITSPpMABI5EvBjSVgmm0RT62gct8pULALTGN80+Nod7N4np7Dw3SbN
v0C1j5g473/rH2r/t36l69IdbEeCbq0admLUHDjheHPtWsQP07sspnygtNgq4FJX6KTuAxwKHBCS
s1pZGDXjqTQKWMvdbNyMKiNJHYNCUV1tpwH7CQRR8rdmwkVmQHe5iHWx6/AAR8RVz9+GuHuIVbKo
TVbUB9Mn+nJQhHvTOvtHNKjVNXBA+Tkpul3yPFNQntDOeo/CwgKg7rM4LDweDLKdSJh66xBGIjT8
97iwSBXJdiTH+1/jTuRvO7+L951dNnxk3KcREzZ49iZhepKbMfCHBe9RqhhypHWMhOJcnZ4Mr0Yx
2ClJQ82zPwdks294e3el7u37hKimcMi0BqmWvY+q/aKQkXhEaS7cx1D+EcE003c1EUueys0LZQJy
aEGD4NhiEji6O+ml1i2yQUZ98gc0JNAzwjQXeQP3foyz7JKPFSwQM1o1taMDlYcyO1npt86y3/pe
a588j8RLS+pjIOGD+1gGBXnsUUFIGmtVOcggk26K4Ua18UNqcP5cF9NG9gHZHVaU7Oz1YKkVxh9j
eKZMWK3wjvrXvZhFBybri07rKNNoVjmTt7yHliQsLGOU+iLPdU++n4/+Oo+FftAUX5ibjydyxQ+g
UF/aQMMiWjfM7AyNOjuj938/wAY4NhSOfw60ZnApjXLYffRVTZSfHYwsKKe68eaj04OuvdXhORyb
RhmotSlXLQz8j5aX/C9h57UjN9Kl2yciQBc0t+kzK035KumGUElqehf0fPpZjNJ09d8zcw4aIBiG
2VIqSUbs/e31QbNuPPe9SAJ2vHn2mrmBdZ1yKLN1iqceNFDbpezcS66ueVCD2LXMW23Wqy2FjwnW
gKhX7z5P8ZjTNgVRUPh8YCnIyrbWLWpwt7JZWwJ2PGLXbR0W3RFZy7CE7xp53OnLadzgygdO7O9T
nj4D+USQJqpTXWTnUY4H3XI9cbV0MVtI90OWDWvsgrx7u0+LAz6m5ZFyo/amJ2G6STo9+oYl0I1t
vva7F5KtlJX/yHUiY13MuoZITHyAK90eBZUMtzGfHvRiehNaK568ueNBaQ8HG+cKTMia6Vdicn+y
dxdPruzEDqq3BeSauVRnO7eeuWPU5XIdBM2vEHnRaRpFfVC/3m4hSVGxGu941BDTX36zaiApIR8M
hGepKrHiG6Z81IYvjyuICAP+m4NxC4s2+V8HMozWb1rKFTb7kFMQaxhkgDC+OcRWCDbWV+ILPoIR
DhjgWIea0AirWmbY/K0AasQgOls2+rsyIPUoNfa0FCNcks79cxiGzLxUTeOttMqzt3WlkwtWnWqO
m5nWkbKLU7tEOVcw1bAThReLVo+DOlN9n4c+nYF2MYWyHJgdeEnrp6F6t7E/IXwIodz2ih0UovqN
BHC67jGmuhu9oH6LLSzswt57nD0zeprQ8ahuaqjIg0s8f9VFdT3WO555zo46y/otqUoIQ2Xan9Vo
CKK8zRrtyW5cXnaedSpz+RAW+MX0HkmBVnBzqqYV5i0OPgNytanid+jP8wUC1BoLlOTFzJ2Jetnh
l7Bs982CxbXP2PVu1ZVAo8xVL0cAWcvnGvW6kHrzZkTSvhQekix1kauNcjfGTbxXs2bTTVYgmN0r
nEjtpXAo/1mutiMRnUvN4o5amiXPz22VThi3mrh95VX86piadZ9bs3hKCvn5YeTlqemZIG+7KFcC
lV/TZiu8lATtLh58wktcQx4nH4lr4N8DOKcBanMXirsL94qdQXtv+GClRtHBkF6SEmVhJxu9Goo7
LTTK1wabxaIPjW8T9pB7EHrJntre5lIbWbWex3Z6ANQIDVzE8QfP5J/ZVMRoUgEridIxtz65gh94
AHp4az44JIJ2kJWAcfgIyYusab8HGLd1Mgs+TF8f1l5ZmFf8m0wg6hAKJFiKD+svG2XVSwox3RdQ
HnStcr7lufsx9UEI4rC+hIPT/gXMebPAmhD2VS1q5aXdCKf5K+JPKygc/+mO9gfrIOcbEZfFZTY3
7zGbtFF5UsjTLYU8vDPLq2pm9WNY2PXlszGLP92qqUVPnUypelpmq+tUN882YBRYq6OYI/uptyn/
3zS5LYvqR9VVyiTZsvg1tqrPX6Z1rXYcIbhfVQt4qLzrBvOXmjC5+fBIxYi27vU42n/OXz7Nc8G9
6d18H/SutaNQASJtUGNEFNpOf6f7h88W9cPxObFGTz8uidBjAu5Zxfe9wR13SUB8QDXLrH8kuhg8
UIwg7rFD/PY1i2ABdcNL0DP/71keqQPdHdyT09XiYi8HbiB3VaHq3gJlJUmdIa78HCl0WZE/2n7N
VWNfTVJIlLSlQbFWn6QGvi63cjyqu5FU6KhpDhH5yrkPm9YntVVZe9VUA2kAu4kKACoiLN3hjclB
pBWPZif+rlpqbuaT9pQpLCQ+h9KNSuMxOb+yItVOqk9N7RqUyYHUq536bHg4EsRnlp0AtycnLAjm
le2x3VobWnXyEsg1VV01T7nu4fBZ2zYgE5oiCYtHQ3tSDakmsAJaJxRL7Qm6ySff5AHiyfhVDapp
pt3+lXbSBRLCJwSidQ5DlxbrWTcHdOB4UHUWiaxp8DCNHSycrQb2JlcyYuWmH8x2UyBhvn6OVMsp
eXo2P5R07AY3ZnpqkKdU1+RB+1eVRnhJLvPUdapfHRqPR1JRtie77oxTZdt3qrpyQp+hBXiefZZZ
LgWXVBkIECmuv1YzwpA3esb3uTNzqzhnZlie8bDFSmI5VDkryHycT1/9X9PUmZPVyCn/vnQYUFTl
E1qur4Gv0c7XT2OLjjlbhIe6i1TBx4P1BhmG6BYg7fe00B87z0/+ksEAQzYbPrqghedGBPkxaJYi
Pl+fTkkps4ObjfcxcOpTvVTcW8Sr331L7tAOuB9j6mJYl+TmzRSxfycD0OYB9J4fkX4rsdn4GIwh
hKrYsu2zEAuC+nIpU2LAEb+MFDfbtOlwlKZ8+q5ZyHrJUMNvWCYYk7OvTZm/E4eXu2gwKbEyeQK3
TgeAuOHpNmWmu6ZKj60xC0QeXEtn2Vf1JWo5Y5fg8ASpT9LQq2z/NRBWzWOph0Qc0jDaxI1rXmVk
7ETrmj+m1oACWQz6eYyL/h7/0gF+Z239EHX5szQj7xEYknlC5pRv9aU/1SlnL7rvUkNH2hdZcSyo
6HwZs+pefSDvj3zt9nwvgH2HVS0t79p1jX/t57m86yeLAoPIv1JdTpD3c1TL37Cabkh0M/dzIHaw
LYpqKpZcwwEzVw3aiPId1r0spgCPrBDIAIS4/eAL/WQP8pr1fnxfGhjFuK5HVbItPTL7wIT1piRU
sIw63aKv7Se+dWG9xr4heXDRpQY1LcxPRV682/2M0Z/EcmflEOzef36UKQvzoiHdGB0r30WoYwmf
2ht0lvXbiCjqbDpk+zWnrt8wtvbZKohip0Y1o4NJaiZgr5fJOBIcXM34HVVBekLsLrpV7CfmuS4t
3nUl6piaUqu1MbXmWQ3My9lX0/CbSyygfIlShm8xTskEbf3us+AyA8YGDEU8657IHw0K1VSFpQZw
8eyCJQW2FmivhWUY+9mgpFks9nNTmOM+gWm3t5WmpsFzh6QZ8S8L9gB2YD3FxgcmAC+2yN3nsddB
t08t9UkYGr52lGSpCYOBdMjpXPt+jK360GKQmhO8uiIed6+GCdynzNKLamkUY1yj0HevExZ3a09i
exmjcSAtn2fNHdUrR3Wpl1EjvVITPaf8ax77/qA+QHWpM9ZFbAkGnVC4mvz1v7RtljcebNXPT5Zl
G24oHMdeRgJxcocgJ9BleKdWNt5p1oZIrNWpOugsaYKtGo+0rj9M5YQbktltoqjO3gs7605uxhsG
kW/23gKpXRvz5J/U6Ah1aywT8eIkUhIu4wu2C16m7IU7fHWmrYe19G1EBvUY4pvN1ib+XUpqZSIH
u1/Nt/rPHYaMwt/jmMhzXhKsU9uPzsFmUG0/wMCLG0+Cg2qpGVSH/8wyszuXy/wsAHyuj+yz1SCl
lGvXNFmOer13Dg3hnQOdgzpTBzWQGThZ6vAaSAT/9zw12tX13H9eLE2BMLztIEMsH2BjkizM5K4D
z7ozCjPP4ejxRIvzEdEB8BHpudWR6g2gp6k3QkgdfliaHFGeFeWLV5Y/CpBtl8Gfyxcq8knheom4
U4M5cHhYfZ5zVKMkSResrxsf4DCOOBZ67sYKfYERU29XJ+JqqAfDNKpPqh0knH01P2eqttZbGAuQ
aGC3RTXbsRzkXR1li+9s9A0OQPKXP3bfBgctDJ7k47qDx/OoOVgwmobUz8QxilPTzsUhbLz01mo+
RqFBnLxMITnNUvbJxxRZx6nLQPEI4m9ZoE2/Sct+OGxR32VSmex7Gjj6jUd60ceZHEDEcCINRRWW
7ve3ri1NVM3htG9sHKcC3QuOlCry81tWX9Ig1Q8PPCH7O7AsH3HBXqQaUa4zTY/7z2m2zYCa5kgD
2wXwl9qEtL2BmAlPMr+BYCtu6mzS4fiPRlrsZsihtzIXHrRGWVobHfboRk38HFmugztH9dcCLkll
7h3ZH1QbEwEWyUnhvvZAcXcFWavdXDfuq+kZeIdBVToaSzOoqV02Jqu6ToS4XztuqSb3vKc+j+1b
1v5ujRb8ugMzHKrGuEXoCQ1t6VOH2fcTQInL8NDHnLIvSe4AKmcDtcRQIa0309UsiokdjDqWZu3x
j1n51a1IfPHiUmWHOa795tikP/510YgmZA+L4x8XibkVt0ZAbw1zO322DWxW0g5XO3WmCZk+U4rg
rtWoF2Ml+q95Zaz/qNvkrGLUhU1mF7iEs+kb03qJW9fa82txAKpQna5H+aaQmtjFyBzXNvip506W
wTnqrN/m0pIo/R9Tcsq9x9e2FlI75G7Q36updRxj/EK5Oo4Eo/FsT7iwSRe5eta4SP36d4tox08z
FT+EM9bP1DyzSop9b19MmvM1wR/NH3ZhRTeyhv5K1NGdioepQ2oZ/R7117hWITPVh7ynwiU68Paf
sTWjqg7+CFyBXfJqnkRwsilMe9UnOHMULb0njc2tpvUDqLg+fvdG3Mam+EFa2XRSh4aM++fZv/rw
Oy/z1ddworX+Lkry+MR2n2rnNou4MWWBg1ftYXydBs+NCXxE4RfcPcHc4hrkvJLncn7sFsCIlO3W
dLzgR601FIV0s/7Q6ojKjFqKI2GS/PqpXcWNqbxE40Rsr4aBuCrHNthRvjpePM14hM1JUN4p9SUy
Nr2nhKqh3BfDXac5w/uza4f+CfFzv5nd8rsJRvy5n6p4STTjIAxy49l1gm9RMuc/00Z+b/P5nxPq
cep40qTO1q3SBxxkKGvLoAHlgV+di9kyt6KhSqprm/q+9Choduu+/K7V5cnVqN7PCciE5E++aY50
qeGkBIBlQ2vGebmu3PRRdoa8UEQQPXnU/lXXchLmeiG/wA/JyyOhPW1PBaXzoFGqvabUT/7MJ/4R
Bq/9bRUVDgu48r40XpfsvCDWMebT0svMa37bdjJ/k5F40bvUPwyZS3y7BNGlDlnf/jkTsTt+9oWj
NtxBsV8mlTVCKhZszOqhKm37EYxf2zbGCZ3GvIGInHynEOu57Ub/kQ1/cHb6rEUFE6YkziDr54Ed
33dNO9zYQ2PatlyA9Bov5X7oL03lVY/jXL6rC0bfA8sRmSkRqrZ+oUbzuHmueBTcYfNXXrLA5caq
7by6qLaIbWSvM9jYVrcMjJ/i7ynv4uc6xyDB5Enz+6glIvhdzyycitBxnqfS8bdwXrJzlA2Eao3y
gEAUZ+LY3+eoEr9nPp7zWmcFx8LFVtG33T3fwJ/+wNeC4wxY/RUB5x5mtFjVo17w0wzKfY9H447I
s/Vm46qMBxePiwl91Rvps7piM+sRilljJONtorS115jfxR9zMEN8nb03u4vLfYIY+TBUYBHtrrmo
CYjS07Xwq72IS+dm69iHa4MjHtVZOnf/8wyIws6h5u9Tya8SdqUzNWt9qMyNan4etAb7FEryyJE9
5OQKH20BeEfCiF8TZ0PgU0HlCWqdjXXfWmxQsQNqKcxaQZrk7vNaG7scdMOUrVLXGcehOCZKNBDq
xUc/5O1lwG7hUrSYnKv6pBiYdB795NGXsyf+38anqfkTiM993uXEnuPjSHBmnyKjfK0T+z5iIfwg
AyxNc6Ov31L0Nm5vveW101/skHpgAAbW21R0/U70lberllG/WUzhc6gEGjrr5SI16/+8SI1SU/l/
XpSNbKWAtYsHc9HlxF2PyXkSWvtAaMDR2lIkh9DI9ZXbV7T9WbCF1Xle6uJUuvG8t2CCiktgwMpK
KHbbtOEtIKr6NBt9Yp8zgh0T6pil7nWeB4iCuoa+0XMzisiWg1F71BX+fVB9Y9Pbh3Ce7WfNMOc9
gvl5m+ZO+SYrW2elO44n1Zx4oFBfWz34fuo9Txg0TK1fPlA3dKfi4dxA+a5zLbKiS8gcSrLnrQLu
sxK66J2Q0pzuAkpP1kYBekRfwFMTklZKTCx7z7bMehn+s/k1alDA+pK5vtjw9ojR1ffGJqkwWW8K
G0UCIogHovEkrnNMafKiR5hUzs6fdr3MURNTvyJktlynLpmNpHn46vvXZ+neTM7DIVwAIH8RlauD
ZpMYaSiIxrcH9ZbruPXDjDWlQT6jhIda4OudbMbXlkKDl0p7mromeqtnO7yV0v2pL60ws6Zj7MGW
UINNN1Kggu3jfrYEo0lYUgy+d62qvgKAPjnUwgKB0kkJLF3132exV6wFFtZn1W8DQFzpxVidsmnK
t3NZ+ru0cZOXsk2SfR/70RbAVPLiRYk8hg7RX8M0VkZn6Se1GhX6Y0Xx3FttiPqsWQJDKL0tIdWK
CLUyyLLSSjW4EoG/ZyPQHWqvT5+EHeSg9Ev7Z6dRjBM17bs+2fO2t/r6LhR5eXPhXyKViN0tsvmO
LGv7bts4hJgmoZ28gN3sh7L8FlPZkVRN8TE5LSn+sIourTArvIkwjvSAhX0Mcjp79oTXYVqW+5k0
2ZXfVXgDnWZd+uJXvjRmy9NQnC2DrTH/yOwYqW+jt1u/DvXVhEPiNV/cQ40uf7T9OH+kfAc9yjiN
66Fx/vTtzu48nPljJe/d4JL4lbaPUQPLHmMk42PrYX1WTc/Ab0IOb35gZSt+CdV9P+JuZCIHetSp
s91L/kERIFfeddYqzCn6ofkG5gwK0dz/7kjPINsP3o0ZBqKEaHIleVufksKP95Bs8ifpt9OK6NUx
5qXxbjv4V4gILQlb1vlVcnPlBDnf/ZkqiCr1cjimbkMFft/uCCLnWKemPvbrSPnN0iC7aMAR0yK/
PKGBqd8EhvBl7nU42E7jw9z51xankjdPI6KsN6hC1SxkVf3Wzk2xV6Oph78WLnHOJfqlT/dllROR
Yd93mZZ11LAcVFMd7Eyg5W9iIrul/DPQ9XVCFmqZ6CzDX5/gIfM82sgle9fs+cO7wXzql4MdmzPx
nF+t68Gza0uMVVSXOnxNG9VlqrPrjGvMbu5CjeqAL5qhk0BvjRfYnigpdXaCGZa+L11sLuz2tY6I
g3czq+w20pPXSAvGQ28n7UY16yDGJMHP220TRemrmIlKGzrBdjWqSZPfBjKRvRqdy0Jbxy3aQTVq
zfCPg7TGDGG51sEwdjWbfXtWo1PgQn7ZxhkWgekMZIdk6ka15j71KJrh8NW0bdSO5OaoRMHylciW
eDKWQ2ZE93noV1fV5RvFuM1Hcvuu1VIOmRbuDosyd+WIIbvTl8eoaiYgRo5BinAb5M5KiVcgRxgb
7L6T02im9rus8GZGqNtkZnukviHZKk2Lb+sfWleGD1I3kvuu82L2VEz7utrsp6+rraBtj1AVk23Z
5PmhY0eHpWql7YYqELt2csd3rWM7mYj8IYu64QHcNVS15VUR4hwj+fpqn9ey0Wh3AhzPWr1hfRKs
28AGdqLe0lU6f5Towm49HmPEeU5JHJk7Jy2tZ9MgrIYxo/uriZxNkTsY+6Ymke0UZ9khHMgbSCIa
luMReFsMFowF1OVJ+6GqKKpkYT9T7UVpZNL73Y96P9n+/AMTDgz80kQcjXxon8Mkfuqqst8Kr+r/
weDTSVgPYTLtzdInIWzYcQ87C/9qXCrOAj7GN312vbVJGfzN1Wb/ACZuPKCiae/1Ceb9hNnC8hjD
KHixQUN9bi2wM5b6Y0r8dLmx265o/tFUoxgsLPY3I96/TQ8nsRvCLdljIKSLRAloU9r72rtryOBo
Or29Ud2AyiJkclRIWBgA8aRwV6Daqacv0BinSQSJflEPN9gaXj7bHqZBq5Bc306NqIPHkuvUJdrO
6ievpDx61s9pl/2IAqzSfHDkZ18zBlxNZLatyvC7GKu2Woc41gHYTM5zKOVTJWNx0Iu5wJM0qJ9U
X0kEI0/H8b5LLfk0zTgeJjwNt2owCnvkAIlcq0F1keANX6cUXgWrgcXOwYE6Dlvdgy/XEIVet2aL
D0Hj4miGgufz7F99n5c0sMa1KiQnEQ9/8YLXXi02vMc+gzA1tIb22ln2uNXRGuzVqL2kUwReNiSu
mazlzV0hPMreTNkDgMS8252Cxe7FCPs1cnM8A1U7tAccF/tcQjcAX8gqcy6gYbTawjz2irNqR81s
rA3JptuSj6qbIlpXv8zSa3imR9vaF8mjOkzO/N02u+HOxXny0XV77T7xntWQ6hGNsI/spJqV6vPK
QG7+LNB06Zx8vwoJTLBFGLRh3OW2Y90Z8+zeQdvtYBJXwaMLCZK0rGn/mHLkZ2GWH50K0b03zMad
OgyRZdUrdWrYnnGXoa6fbRGfvqaoftUUOP3MzcpoS2x5J6d6is28fuog+EniRzfVZU/5sKspv9ng
SVU9VVET7KbIFAjFGuvei69SM51bbJSAwFyH6itDM/EmbiMLL3Y/OviEjreJCZvYd+YCgGjg7Uqy
lNfGGf55FuqpuSM6dO/bY3ROm/LPIbAmaiiTev2vfm2ZpvoSDUd12wyLTZ1YBHCXgzZQkS5tLdyj
FP9Q/arr6/CvvioPdCxTwWIFddVevMw3D3PuPKoWSLL2os605Uw1QWDY59w9+m5OLl11+Xb/VyM6
bIVjEd+c5RAF/bCda/6AWd/FN3UYTdSdpgysY6GlL6rL0HS5dTEW3kWk6y+6iblGpHPn/X0IvRwS
rV2cvro6HqlbbfEgLuNG31NsXrL2Cd1ruxxEpL2MddkfUUg31srMTeca17GJDyZu0P/oVJcE3EEV
VNINLJR0n6chsMDWhnMBL+6lCrq/FFW2SO+Bbs+/RCwG3EAH6whjtlvnpCNX2EskP/UiJmZVDRhF
YFw82TxA2XHsk76Pf2XV/DH5TvTNCbJwnaTt8CxqyowGqgSTuSpe3DTM9rJwo220NH2X/Hslaijk
S3MqIUTA6Hy1WI7i8rEUnfTeTdU3EaDRbt5s31TFixC4agpp4cDAK+sBsXS6HTBt3VBdQGXR0hc0
Mt2bTirXX304mY5HDdvVlbpMDVAXJ88dReFfXYHRj7dIz0k78UFf/ZmlrZwqSW9f/awF7oeh0+5U
l/pAhK4s5WSPSZdWZFQu5+U19HyihbqDofSsp/o+C3BAw6Q43ol6kIdxnhY/OfhN5Ti2x3AiVtd2
lY2I006upumVOwgH7X1WSxBc5DgfWXi6695xhpcc7Tg630i+GxVGrZKzH3knngE4j78sYzoYFOph
B0Y0yoO5Qa1CYW0J3+PmZ6LCTFoLh2WDZz6Fw0CQlyZOdyGEZRfr2y6tXzHJcFmMGqh2l1GJRZ7l
aBS5Li3DREkXJv59R2b+lWXeWkNwTsGW1O98GRjbYNTTnVPFxrPTNOOxirDgnG1Df47zYLxiLv6o
BlXXIhoex+cZvC5ldBYawD9riVQf8jUKyOCQmVq41ieDCF3pjTCM6/gyp03y2mnBU5gGzi+vKM+D
bRnvfFkYCmgRjK++1zdFGNzyWRd3XwdrKbIwlkNjW1hZoylFjFiQdv2a4xYVeJxKvyLa9c6IGopV
b/fmS5I77mdTLvpqEbrxhgXvr9CZWjxBh4K7y+zucw3HEz3Wo4/RC1+7Mq+eazHLI+5goGv54l7K
ZkJjnSKn5D8spv7nGQXc/4/RsttgNyhGNOhdof9GOoV/ktl9jyiSISFliJeeteemCnC18aM+2qWu
cC/sloCOlvZ8ymMh70rTcfZFm1vXMWWha+C4+9iM0lwPY+O94j9Q4zQVGT8QNt4ma8wwfWrfur4L
7kzcCP+UY6jKDFWToQ48gwwjNO9Ud2n4PwZhJU+UIrxgFSRe+Hp8VqtiRNMdTw9WlGJ2GdjWz5IF
JSrXYO80k0VBO2SDTnOD62wHPy3Ptg7sTG1rpWgHmt85Wwl/8nNe68yCnDnPm7On/7nWHAU1b6I8
EbEnRaeScjV0wpNp15uqTfx/5Pj+1WxmLzrM/WAVG6Re81tKTGuTA0dmCy7lM3rYq9Ilypn4NS6v
6R3fpXy2RvezX82nVjTa857+kKHsCU/AAPdaDJrJ/TXPeYOsGF/t/MOPQedaZKxXjcn2t7Pnn41D
vCt2nOnFqCR8Osvpz+phGDSgk4RwH9Qm1Pu7tYAMSFdg7wsV5eqOIj7MCd53qjn4o31VZ9NyVvj+
i+FN7RFBB/DcJVwaybK+8NcAUbMESVlvUhEztOGe15/1pgERXPVRWV2tdpgBAJvlOZmnY7/I2YwM
byNEY8V16KzyWkjRrql4iT8QCB59U/Ne80K39wie7H0L4Os1jvWjmvB1pbSj6priHfB1ZTfP2TrP
O0xqfdJkes2WyakpNWh7SoSsmuQvJAwqD/LxJaXm5KYG/crYWLPWPnl9X730+QOyo/5VH6b6wSpS
nHH5gMKwxUXHFRoBPYO+bMxTEC4AyWVUn8KIJCqOiGqUakSxpVJV26nRjpzyisqkFbKlGGmbGX0e
vpp86+sqrCExLDO++r/m2u6rk7H7GdBjVn3zMldm8TKejYWHs0ayu+r1Un8aTNx7jDqgZKBJ5jPR
4Olche18JvlHuLPXSHAsfS574U1EcnidkzA7u725BIuBt5MTJT1O12xEiD790GthStBWI4Yl5Imc
WMtundTJVKR/DvPSjAidHvhVpMlhqjwPD7NwPfBnjVZJE95RoW9+JLkL4kAvp7cBMRuIJy94THQH
M/NcC3chcIydjgbsQkFdMgJP4HTwqNmMsE/rly2PG5cV9o2cqXnqrDKxEjW8Tqy++jrspLZykOM+
Gcbw0CXzvHWCPHx3ZU1gf/bJ9fqm8yYvn71ot85JpCNQWSYZvKK30kENbcZYsZNwlIdYsAjKg9eJ
pc9T7bQ87+yzaowdHHOWyfMaUgey2qUpUMGcy8D9pWaYxBqeQlxBprSBkze330qr1lfQGhCL+o31
KGxMoPR87l6T3sPLNnT6703fvIpB934JFGaN1uAIVl5MONZoUqERhKbR/Zrm+b2p+/g7lrQ6Uocg
eq0WiXfVIFBqtKJHM4jAfh6Hdq8lTcLfccTCYETJaMVpeVGHKIHyZpnNZ0t16VpbXqbZDHE2VfMM
LNKiqtJ3HX8s0l6L4xUvDeQAZNJLD26ROiPh0J3QBAdHdRaGk30cLljjTPdEzYxDXdQ4niZk/reF
9qzh4HprUjY9K2pDE9zMDIA/0ezfpxOu8XoVdWBH+j9nqo9Ha/vyrzP8NvGmGfguoSlsKO0CC10A
+B5MyzlPk2XfkopyYZw94w8SQQ+d7kcvcB6pZcqtDVrdtZXX2g7vhBh2iz3cUPdacNrI7bYkHw2j
c35hhIjqu80PohpiPIEhCyjGwBdtoM676iDa6kF1bQV1sle+v9ragFX9jhf4Bn9p/b1fzIWsJvpI
PFNSDDLXlITK+t4bA+pFOjf6AFXz4kmjfTYcsavlWD+Jyv0dBKn3C+omQbJFBaGP/T6sBu8DoNJS
12g4LwnLpU0L1P3m4MNJmJD6JMI6hGsiP4C542PAXYdy06h0pZe7az/V508Hm9Gc3F1FCdOGlwZL
pXQU69Ez5NXr6oiEJLgJ3JZ+jUH/RPl8/DbnLi7d2chvXDqCSgbfQloQGzgYpONOug7SpajWkoMn
+XoDbOpwvuzyczk0rDRduEpsd+uDZ2QO1GqcciMD3XSUYNEw93p0grtA/c/i2MCWgjxqob+oS8fe
rMGM/lRDU5P6R72uBgpNnKdmcGLkdc5TiNXgT3+wn5KB7cd/DP3nnGUopRb5Kn3qNaxottZm1gzv
mmm+GRZoztXw0boh5qEiNp91vY+/pVjar8WUgwRsdKoX2BtQdBsNm8qusIfHTxQ3wSK6Nl2DPinp
s1Wfl/4GAGa2KwxMwMsCVZ834ZDX2K7gzonDq4FAZyuRjLykGnVShhlEv7X5feoC9/pJYY+0sNob
lEeOG24AMAyDpt8Xmg3aNJXua6aZCayoIv7lYMzQGqzGVgObzHT2jJ8O0CeCjtH46hkgQsJMa+6L
CqSTTOqPUZQfjkNUcrYM9/sY8lVL8IgrDI+mJQCygnP/XLlT+y2tsbBO09p9hIDib5PZry4JRFFK
FFtxmOu42PVT6u+K5G3M8xxK3ZL7cVHTFKSguoH8DUERiPSxe9D7znqtqrk+5L1GOSmU+m9W6hAP
Q/YJ19vbDKi+77qmQ+ptj78Lr5h/1C2pwbpcauWL+SfYpOFUNsalXqQeRSvk/dJSS+u/W6aHcvRP
Jk4stOGFv4e8oNgXCAxhfy42SBLc+g3TX0MSx9jmzl8iDix2rE9h6AnI854WfiR9AQ7OAe4dOCJc
27KJvjUTCrAaAP4dMqPkLbAgISCa/wYYOT+y1kq3qhm2TrQirRkuumnrgZXsq7lcHsZlvKM6J8Sj
EXFqR1h4b04zplkFaSee8ikh1i60diavUlbVwn5Qh5i88KZnu7AbMGzHo9tze2JHQUHmIROfc+o8
vGa5h9RFfQy59WjugQBMRXU0KirrfDeFmgeguDjmecXzQhNk2CR1oobMHwoPN5xhmMs3t9arlddI
52K5YfWmgeixZEjxXeHY92bvouPvqrfWKxb5tuWu26Ee93kFcndKO/82Spv7ofOcXYRa6KYvfWoA
w+U0MczrV/fsF/2hK/gS2xAH+tBEVfH/DQ2qwOG/5jVLHFHPdf+YCXxnhbksmY19RT2BuHRd7+2G
ZCbkJ8LsfqSqE723Id91bSALEYq/QvuJMpXit5XBJJizWLwMWRL/F2HnteS2rqXhJ2IVc7hVzq1W
t9vdvmE5MkcwP/18hLwtnz1nam5QxAIItS2JAtb6wzrCJmJjiOid79x4dTXopxpvAVAGPjNuM36N
1DJDyJAiMerMqH9Vdrxq5YnUMcdyE0MXwf88uvJcETeKWc3BFVSGZFc2ViawGu6mDJRA0OPUagsk
CkL2n1/VscKhxBZHMTeTOfxuagh1f3XlwCNWkAQswbFxC6KdqPnmhu5fXR07VT23on3sOEq695I6
WKMKNcvTZ+UGpBIl/pjjFcqSaMUPVoaWMd7aqJR//v9nDKZSbOy8+nsNDvBvtsgRXmsy71UL9tIg
CkXdR8cKGmUtvPFbwRUAOqVGiy5NFxh8i6fQqD8jyEEmBX/6dUDlBmBKiJhd5YfTKajaVWnEqYKc
l/W1R5l3h22FfyxaFzxeqY/LAoOO14lD0XJIhPtaCDjuMvYYfVzJeXJ0mO8oIAZMmEXIik7Ql+E2
RbIU5BHlHt8s8yuqZhsxOSaZBNV68Wb0aOEdCyuCtyFAcO1mzcKmHhyMTXPnHPXO7ysZ42S4LAZE
RP8VL1yBR2vlkIkeXo0JnU2tccVJFW66lHI67FKi1YzUuFeMa/8+K3FHcZIAR1lIVgS+9o9ZUf3J
L5rfazVAlCGcztQTEcV/zWKtxywbHTYAoFeg1/FHDPFlMTR58lGMDl5Fc+y/XbHNwlJeVOnCjHvv
lDq1c8o9OBt+pt2cuSknfEtQjPY3feSo9xiIihYXmmcZwcAF+TA2L1BvmM8ut1klhaKsRldFfWQG
m8nGMYYczmNjvwKjnBWWnOTkJWNyQgVpgU0cbLohfmkti4OYPeYAoQV8KvCzoPos0BL6HJRX/4p1
cqLVoSpfAMXYh1oSPYfZ1B+pa77YiLnj9e7zVYJZawK0SdB1+5yPVbXRi9zf95Nwn7UKk8ccitr3
IocvGnf+mz4JYAxdjsNLUZu3IcFgQ87AUfrZLnz/E2rr9Va4PmTR2vmkaSjOOCjtndW4xup4wC/e
THQXgXg1PssBMwaBgiNYmS1rsoJbStjT2VTbEKpD+Rz0+nRGrIjyNWZnESJsKC3bmh+sQZDqn9sk
7pewgGMIxKX+ObTgZHST/4IuffAM7e5FhnuYXzsVcupK3qQ0wmA7qWsHYSJMmUfpqsdUvjGg4S86
2WZxop863IhQXBh/8B984Nvpv2MiASLdhT0beGI8aXqVrMehrd85FZ2M3Bp+VK735mxRRUMftc/9
ZTNF4mjq/fjWQh4MPUN8mBHeQjYEx43s5gqHQk9oL+xWxzO23xS552lt1tRLkv3TqU0n9zXJy13b
c0rBLWdTN2jhkRvI9EVoZ8MlwuD5MvIDuDSmZlrfR2RQDsdIIKfRqB5l6NFYjuXuO6FeH4uU1KPv
ywF+61bQgvC/nlfXHWgVXAYveUj1/DFP3qu7GJ/UJdzEP/fbx064NXJPBf/RPM2sJWY/6Ts/yOD7
za4/6GhFv5tetmpRzv6kBXAfqynMFmnRgRhxTAcbHwSwwl5VoB7k9SejyPZanmdf/KKc1o2aFhz6
rODdB+svQiv9ovq1h4SIApNhnqaLtVJEwwcoD7ErGuiF8u6qReLXUs03y4pDVOTROL+v2sUXrezT
104LnKMf8nfeVx36b6HN1iccMvtcCVBDcr5qKHxHo6Z7MoTmP+k6uSv5umGD2Y9hm/VZ9GFxKzv/
XS4Ebz9bZVUVHJB+LbeJkyjPsonmUl+thIi2u8ozrknVuavskxyLe54pKnQVzqTU2QEg4dsSoRE+
X2l9Vu+b1HyJfCEudhfXFGEzvQAbGUMBSdqL6Nv2Elaaspvs9rMMyWaYB+UVdA2xLlsHQZrBMDVS
C5v5c3GWgz37zIVrG+XGNK3m4qS2Yq7wpTvnXY+k259F5HLCaHAjM0m4Y7oSA/56x38joi72LbAa
uBV5kp+DAD34zBTmUg7o5g+qFpR1GzNYjyASj0LvjScNTtp9Qq6iBhDFwUcYsmm35keFHqXecqrK
7l2km64w0o8c8MueNb1VM3eFV2PS5vbptU0BAwwJp9c5zrmkhTyrOru2LtMPCP8LF+L050bNyqNt
zCoCaZp9aEYPbaWgYm50RfdiQuuRyzZKhY9gYgi+3qym6Pmu70LjNeyM+AzAMFrKuMUDYYnVG9Lw
me590kdjhf8kbAZHvaDT4t1iM0nxMsh56Fq9dzPizryws97Lnmy8pscvuOmqrbwBITDtmsUCY8xB
z5eGZjsrNFmTjZycuZZ+s55rLNtu9yXM0ltPpCjWsisH0h7R4sEKn2UoCDuSq/nMehviXTxabI9R
ESFL29lne27uV4GZLLWA/7R/DcjJlJynk6r9fMz/1xrAYeOV4/EAkQP/ehkZ00cqPJZ/etz5mNr2
ccGBGji4fPXHwGNyT+WPh3S1Lu2+WMBmPOSpWRxT9i3QhxBuWpaDUm7u/Rbnsg1ZVAWhJSd8ihwb
di8+Rj1KBClKJR4JUC16HXPT/5WJ+pA1RfyNjS44m6JtP2XkGjCSz8ynwje1bRhryqEPBirUk5kA
2o9IRHQIJ1G1a9780cK9wgrz702GB2zdo9xucFSLRVj8TOvpWwyi7b2FcLqc3DK+WQLOO6hg79TV
4mhV9aztjQnwvTQ/X5EJL06PmKJZYbMI1HI7BVa7lwOykfOQPrRWaT7AZXTjqll0nlOdTNScTgky
Zgu4kMqKdycxz7Fb/B7pgMSuiqjvsCQeQIPKeyjIp8sucspto3fWLNtiPYMq1HYcRkGXNu50E3WK
g3tiDz/CBgiMMg7fRId9bzol05MVqcUhcBR9U6RD8CnDEUhOzTNviziW/lFQPELWE2qkilr3yYZG
vO6mDhXJUXmSU51Gv1HYCz4XtfGuRRPPVOyPZmXlo7zKyq6ppe/IMZ/dkmQwngJBZc99EU2XrAMF
3ePH4OPe/xaT91uBK5YmtPAVXLwtSCY3Wdp62G7hxE58qLzsVs9NSyUZ4KOu7XLXmHZel4drXR2n
laL29nrsdetZ8yrruXIBSE695exktwmnGUfofgbbP13KNJ8uxlge2N57h65SGtSE51jiigJ9texN
9uTc5M8NGcyypeOqmz7EKANObfhiaJb1bPefZUfNs/LSxeF+6kHQ3/XTpOqQL6gnNkoAyAi9DY7c
b1oSkN3kAHsxsfJaov00fOHLki/Msh6v9jygzwN+T4YPlY7oIDGv0PteYnV02H8CmpWQV0o9ZMMJ
PYCyOEhT7yx5t2bsrIz/HyF5Y+Pp5inuxaXFRppkAOaJYQujBLUpLBEnxQfebBUv6Ox3584fbrIX
Gk3x0icBROy00w+em5YvU17WoP7KbiGnyJgmvKcmMdyzDE2oX2xbVBWWclDGtHQWJde6C2dG1PBL
BSujOecyzI3Olh1wyD0Cn2sgFUMzlSjcxM4Q7fTZCyFHxE2tqFpXJrS/SMFQtFAiY/1Xv5r78r9C
qflBSztUiCDFhFctb7/l6hC9p1ZfsEesONDO3d7Fo6lURXfRmt7+ZNv2Qsa11AGK15O4l92xhAec
pi1uMsDP3LHe+ohjwWL3ihBR6RH9dNmfJZB3gZUbC89xPVxqCv/aVkV64o9lC2RyizoO3tXYZl5g
Xx+T0JDFp9l1t9F8MZnqFVtljcQVv52TQ7FfduVAETrhPmmVfDEhmQSJ+J/J9ToQ1Xi/UUZjk6S5
Rj5uJ2fKJfwhR0UM4PVSduWA12sjtCnjkISkTc3CNpbYyQ4bu9Gz1xYwOxgH0fzksO91QfPD6bEB
7GseUamWdSTMLHsfGiJ7whwrxOowVT70ZtrXM3VFDRWAPal9AUPxHJljiJ1iESLQU0NtF8UhVtzf
ocdgEVXpMsY0fi3nyoFkvlVe8eeom8jxKYXMsceAnFz1nJnjJFu53z3suOJFYN+cfy7U2RVzjrg1
ick00EGsjaF/4Ycci7SyeJK9R5Mmwr8EmXrUTdM/5HNPhuQMZ4yqFX7yP9jDgYnCFUFaGySpgbkO
quZ364KHM8Jf/Twsq7XexMbd7uBxswnweXPXci3ARSzgEI4DJdc6Wzfo4S/vfT/sxJlPOiCj+cqt
gmnvAQ8pep3ZMgYXVeAhR1O4HSUiPfDfemwBssko36vGRd/Ax7fSIBn9pexteKs9xitBN+2p7TVr
W3XFl6xvd2ivm59s3WgOnsLeqI2dFCKJ8jyWWrvpqBcuGqwrTMRR2m6hm2lELXfuaxmpIrIaYRFy
tjE7J9yVLTCWIRDDRXTIXa6yWsfIRfAu640+XORIKKwffI84ahacl0F3mufQhMRjNAl18ikYDnbJ
OydavO17WzM3mY8e4oBz9NrCig1mY6Yu+6Sa3qqi7xcCj5Mv/aB91oO2/ZF1w9ZRnOZnwKOLEsPa
aHXj2cTm/rUU8ffGib/pam9SlJ9NKlF9W+XuEJ1kE3VFREXP+bsrbBeaZ97mS4/vztkykcHts5SC
cqCoh8rJqyXJq/ZN60ZlGwDPcVpxsHmcQJTpsJroh1n67H9fowLmYKEA+Q9YAY285dHNqVzeB9I/
V/8tFlpOs/cNe/3hd1b/y3Gtn4Ef9G8Y0tmYk7TiwqNm2ltjme1KHJGuZRt4HG8i711vlOeUUsGX
fsT6oU0P8xP24rtCuwXkRg4IldYL2e0sU7uhn2YtIuFnexmzSx5hiZGvOclrNxmqXWVY57qON4JD
hnSZV+G2VpvsaULC/NYXpboHNDAtZFfegfQDmDEK63u5ihclCs9PbysH5TR4swC1CpSe6+o57/RX
invW5dGIVFiXxHJ+IuMJPKUyYW2JWSlbs4xhFwfmDzkXeDFAnUibPlVx0O3v3dbzx61v+iU/1PGm
VkfoIZFXrKJkdBFJVJ2LwKJtCStE+wbpEeWZ1HkPnDHflEjs7p3MVm9ebMcLOaNvxfugxc1rVkAi
D8jIz0SG42jbxtUKM/NadiPIDQMPGRmTDbCHdDNUJrYp8xQZq2BmwDKGJHtOI/VLJKZthCzgV6VH
FNH2euXaTTrQDz+q9k2VCzTry2TlW1P4kdXuJWpM/2cI1pmf9/ir7U/t0lNbd1XHo3ZQLW0Tm5Z3
bVC6ecUMCe7VHJfdIUJtpB2BWAc4jLxGKl7LfmPx7Z8nw4qbrq3OU2AevIfYmMrVAiPqXstc1REG
Kv9ezcEnaQ1qB1tf6wUh0r8XHOtKlQtOiT0ex57CWl87Ud0vo7pt940vLsMsjB0iq4BkOlol4Lmy
q4zVAqti1Rt5pqHCfyzmRl5plR4cvbwIj/JKJHkMh+dPX8751y1Nm0Z8ArTsYmU122d/MI6Bwjen
odSxUiLKP4ibLwQSWT94aODS4/Xiuczj78aQfHepkaOtV+avWd3226pF0xdhMgzMclwtpLBjDrMM
N+/xK2eJFAurqMX7zXYW5kzeFyMIzdwtHawv6coG8My3iP9uDACK8VZU6XTu9eTymJDWAE30THNJ
Bv5zEwnFjeiK6oknssmTDRmzrNTMNc5F9SFSp+w2TDyP4sRuv5le91EkUfSqNm647+rO3FgF+yS7
jbYAdJ2XuO5TpNwHb08yd66zlb+vEGIe2MD3/N1FgyShoMRAesQ4dNapr3QB4s8n1LSKOMp+PV91
U3pIkM3YtRk5bcBX2fe+3ykw674FGXA0I0EutUzQhNeRDWWfiurg/54QuG5yYXf/mNCD9/jSqbfH
InKOfBVJV/yPRaJAmOsCDj7iRMF3tR+Uz1RvAH0VjfqcJ8208fjhPFn8oYda15VtpBjtUwYLZlXZ
I/LO5DN1TxkWppZMbyiLYaNdVPmKQ/D45vV2CYbZ6jZyFB2eiLwF0pUAcqAIhQ5CEY5tIb1FFyTC
U6JWzlUOIqojtKL/hOGfdcPRE00E5mg4C14Uvfkpl9f90TyMfVEtZTcuBnU7FEqxluu5RZeAfWmv
RVBiF1BkFJHirDpxdFH3aAN0+zgcuxOefdE2VXUDSfSRH9PaFi+ljYaGkuNH0erk0qdCQfA8iJ60
JrB/NVW7cChMr9Q0bg7C6rv6qAwFeGHXiDBSqAG0eA1ZMrZjstdVBueolFxLYrvlTsaoxLkRsjHn
zto/Pq4lBQHqbPyHzJ9gB9uNk2WnbxNZyWxZxe38GI42QuT+Ss6QXwV+uNEJ19SrDGXDkOxhXAKI
UgrsXGzfIxfBjsAoI/U5iurgwM4dS4JU954BMgMDF8qbb6QRbL3EpAY4tP52wALuptexd3VQw1VQ
dwOJVSJrDcYIakrgmzeExrJDVVnD0h99f1FVRXPTelfcGm9y0eXwrZ3spiXyjX5AxoZ/BdtFxHV2
5swulw2CCuJJ8ZO/B2RMbXGtgI0NiNQpKfA4uFG1CIDcZMPuZDuNo36RvQTyxRm282mCenay1Epg
fDyAtIaQtx2nwDt3re6CX80xrNTHztwanftSRbX6OZzsYjsgzbg1MQv8gGE8GaH+BTyjvWmoF+zi
Kow+uvRbG/X6lyQsG6qBWrQ1bWfHDzKq1FGMazA5t1XbOhjKZHgQyO6UIm9cz6N+yoNJjsrJHVZL
vRV85YEZfbZFg0SIjWED2cldXyjgwkTyqsKQ+6UDgRoqCtAN1S5canwMzvAaX2mojD2VyBxtMy17
NQd+Snw3iam4gw30cFt7wlRQWUVejYSwJTyO10n4pXaKV90bul9h9CP0OgW9c9QrmsEp8SdP0Myq
YuWtjGPOFtCr2EW7eyMZR+hQuvEeUs5Z9GPmnz2cJ1+F4m6SeVpmBD25PnegFkzX8GH+lJlhPA0d
+wAjH55knHJbvtV5Nt/vcj331Ysi/RneZgjFi3JaqndwoVVVLMc+u3YwEC/ViKNjZHf1qhvjbjvg
kYcDHXuMCpl3XmVK8AwKMda0EYiWt2KK8QGdEmOpea6Td9E6M6HCyZX00lYOvNvd4j46uR2+Hvcx
OaFGyAsboUA5yrWrOnLXudPqazlaoeRziirwe5brTAJ514tV8BHtvf5H7uOq1Mdj9QHGeIfAsgNK
O7JOETo3UkDyQxlEskzSIDzHSja8ghHfGzwLFuS6px2Z7SVUs0isCwO2mwsZEDDvjP/ikzZuShVM
YFk33blOygOQN/1alQAQ1ZkKVgoXDEatpze/sCgK2RZiKvNA4rdLA82597TnwZelUbKrUKb7LPiM
UEQt94re+bsKqltNxQlkDzv1vgIDm4Bnf7c6f1l37vTVx78UNcYMgnRp+M/YsEPechteGCmh+Wzs
kcaYTj5JvpUSltpHZy8RdUg+oobHvDYCP+tjQ/two+ElzkbtlrhYUTjG6Cz6wFE/fDQVSGzr2VlL
0/HFNs0LVUpSbMLaZjj5HYq5kVdlrBbaUl7WdeimHGTG7vA7mkKwsjkobls1VvZx64lF1GNgtGyr
vloKbXbewmH8JpvWJwPQB7e8HdFJzCd1Nw5xsHTTgjqk3XubVKfGpA/Vm8FvzV6yRO6hmRuiTTlw
iXrSFhBPmTY3EzwuY2G0+Up3y/E0yK4cjnROU07jZGxNmCiXkQsOY9ifEzXio1/blwq6/coJqmBl
YsJ9Zi/zu7GCMt1l7vT2CMkrOa0mK4+xoY6tTh7E4walCvr3aD4vYcTOePBQl7MrfPe293G/H1Ah
7Tnv9aSrh4Ncbzj7EcXU+71/LW7kk0NVG9GYoMMgLxin57rLpmcxqXzAkNfcyq4cUIOC3xmMivYy
RgaQechNg8FJj4+QCmEtqpzm3HFkjJYcfxeoxfhPcg29gkfXhC+P6T4PqzPg+50JzgydCc9Wjxx+
3uR0+RqKrf4icYIQF+eFNR/l7LOj6uoy1NLhILtepT73VuJfwRZ1nwo1XmCQkn9OggrGCjuDexc7
i3pHolpZydGZJ7Ty9Kzdy67T+l9cja3E1HrJZxSY59fB17h94sj0tZjXs6JU7EWIetv9VQUlAyVH
3F52I41nvVNm2UV24xAIHSn+T+3IpgcH7Jt8mTEz2oPuQzgn8ZR/rnWeQJbgAShHTTC7i76dz2Lz
6BBFsAwz5SXJnOpmddphcnARxeprzanEfDI7tVrHJrBPMXfrMbZgpHOFNl6xKGK1gQbwHwNl+8UG
AHB5hCm754euSRCjqzXEdV3vPCiuQJ7Q7JAcsrub8NXpeWjK6dn0Un9v5uox6xLjFAPfPLd67pOt
cX3ebk/splb/kKGZ0oFLyzzKJ3U3WpN5MC1q7rOWe6F0zdGMB+MSjp69rINp+OZVb1DR4x9lh5Jh
59bKFQsxdV9HCJUOqRF+yivraxiFz3wKwk1bJwg9KLH+2iGqc/ZN8SXlZPfaa0324g8/5ZBsrJ6a
fSCSq+xFejUt0OEIj7I7IlKKH8sQbGW3s7tq5zu2cl/aMANzFjgLFnoyv+lahoGJVTyB6tXPeAV4
N5TZhz22XzqPeujWS80rfviiBNzSOqS1NX82NPOBFkadmi+7tAda3JNrxY+7o8SCkq+qZsqJ4p1y
cuZmCMBWdZ5LxWUeAM6qnOTVo4u0w0Jx9IxvVWV+ppRDNSREs1JFKPRzNjhPTufpz0E2BC8DP6dy
lp0X+cEGIreSXU3Dil7leb5PSNZRW01fmqw3D14PChCiGtvuuZFXspEDcgp0Q2fpR6W2NhSl3wBX
Hjds3viqtEDPgrCejpXdZ58pbx8U4eQ3szbj1zrVQG36CDTmYXT2DaVfyJuKPCGVXoUatEwMGuyi
btehM9scVdns8tnGPfpRXMq+nIOMWr1uHDYVsusmfXi+X80rwLTDaouEKXVAu1Duc/5a7HGPo0ID
LjzcKe8vIyfJ15JzZNcMq2jtRBV2G3Ldx18h5yiB2vGkbT9sNOZ/+OxHb26HP5XV2iCgHSP8Xih6
+hyChD+5BcVeqyxHGFcYFQeVicBcCFk5RcIP4Z6OLbdBBR6UdHDk94ou55JTkBbIVtMLO2ZEfmMs
Dd0cUO936JICfTbGdzkmZ0WAWzbGqNurRCvY1BtNt42CLIVFjTWmLvTnOM9/5ODMftnpGcFN5YcX
Yn41WGr7mlSoNrK9z04deNGjESrZpnHa8JVMNNuqDui9V3+RNxdB/TUsoWfUfYxyKfyNy5hO2SEd
lBmiXVrghsiGgaJUvyIPuhnxpviltcnFhpn44aEpvhTOGAJGjDFawaxwp2Wa9jSkSQRHOlDeoVJe
5U2ABtYah9inGumQRVc26Um12+9OV9QvsrGs9gtgiNmCVYW/XSEOMjg11h7zDMBv1QspuiUZjuBZ
hkbqe2u1y7G+mAfNpFCvjuDXeZ4fREm5VlTDXGKgxpkeGQNxlM2kcKYPRvWS8QTZIgNYZhvd4fAv
R/+ajTODOGbQgON92ugUX+J5Iz93ebg/oQaonFzKmLsgnRGPo4ueL1jYZ/yWVvfeHOJlf4S2N5xs
twhec8B963DohrWc0Wt+duYT9y4HZYjaxwZek3qVPb20LOB+PfWtjk/UkDxhCxBfZaP6cXItK55G
bpsam8dA3M/gEJS9arcIAeVYtr7q7BIh/9BdBJynyWaU5bFnRyD8HEsppFqOj0bvSTitdGcqAIPr
4mDoyKnzjdQRjQIlmDaB92R7eIIXJaL4lpv97Hu8m+LGOFizG1UyO1blcW0cBfIbY+WzI/0nLMdk
rHZ8/AUqHXAwPOvnHMcUD+39GquXZ5TT0hMAqlc5JJvYqettb7kDGKfef5axMUZ+z0fddSPv4rOq
7e/WJRAWZwRiSForSfJnIDnr2mjyV8NTs9cIH4Q2dIuLDKWWU6O+onZsqplvVNmEqTHPifsNhpk9
Fw2ORaWDOVzodreyprQq59qKC3IHLfEwnYDSARTfeSaqZEbpQwZFj3+L+qWJ5hiVBDa7nCbM3F10
Yxd8Gero0zR5ya8w5/uY1Gj/5xpkGr9pf9Sm9l0rmvqK3wJpQX+WUeW4hqhZsrKzMlW3spuL9HeX
fWl+GDTrQ2r6mWX7qkfq8AmgCI8MvhS7YVTUFz/tf91F/5gACu33BEMAEtWU8FeVGOONTBH8QCqr
utNONxnKpqpZQeXFvJPa2c2bG631UFET01VQSrrgroEBPWm1CNoIP3wkEI9NnqX4Wqiv5tRHq8DV
qzfOoWKhtn7wTVTNCYgMJ+h8f//HIwF/LLyo/taTDqbqMKhvKZQNXLuK8bnUdZJTdpade6R89moI
r9A24gN1mR5nHd84D1WabiPLSxcFVWL8t+agbML5KqrA9IRhmG00ZEf8QwELdqqUna5rx9Ll1xNF
zhLkyNxgyfX76r91H7HsP+eNrv9zagyMrHU0vvNGjVYeBM5jFHqzcdd8mcuooo8AxbJUW8Nkx+Jr
Hhmzsu4290uvBz8++tGqQN0MM2gaXXVg45kamOcwuYfS+erR1fwWWtOjP7bdizPU6lbeL+Pyjsea
SVn/Xqomk7eGNYwf7ew8Xf5pbB1LakSjaOYrnLMpjSEFIWc85spB1XIxqPbB/GxrM/shp6DEm23v
KMDKAtUgTD/asR2FIyW6FhWpP/1hhGyxrnPj97gETvPWLxwXtVOou9mrO2FuGbbWF0TF+CJqeBNr
o+hvcrBKOOO1UzscjMZEH3CWJKLCM15SM/M32CSiZlD1qQ0A1B05AppzXrDE9WqeYwRGhXCL0JuL
fUZ2SdtEvlMuUIvwwJ/PKP6cr4i/lJeNlPlAIejo3KVA5j5/UDZryy8VpwAye3+b//W+yjfb61p1
leIYu1BJRFdn+QkpnVhsFOhfqzzDuFdRhvH0r6u8SDFVjt1oJ6/+NarEqbcid/4N6IZBATDeW23b
XB8N5LQEFd0p/WsgBAe57UdbXXiQ4f+arKbTEpBcQVbH+r1IzAzYFtsxraNtEbJNKXPnWfPS6NaJ
Qb+Oaf+lmsMOeKlNOITVVm6P/syy00y/dkgYAoR+wZ7MwyMACLon0he7cu1zLwL7pQcHvU68Go+E
mJ8ZHoX1AiYs/s+O09/0Vs3IJ9nGIgj7/ubNsTKNyLblcbSXMbxVY8w8fsqOq+fDTQn9bNuYqrOs
R02BF1fbyyZL96XSA6YELXJSEKdtwCiEfrOQgUo14Y0iTct9xjuu3t3pEX905dVoOxclt3JKa1UJ
j15BwLT2piXyDOnx3iU1FBql9UkE9XAxZkaxjE+YSW0KFb3FdL6rxI4EFmQAbxCpa0+ZbiZ6XtfJ
xBTaROa8nCEaskGrMsfTNi33suvOAA4/VNNVPPbu2g467ZoWC8zJ66cZBUXq9lcsMOguXBsE1z2O
qWPM0e0se/z3MzCW9VLRNQQf55set6dDsUpGh2TYHH8MukO1bt3OQAvwn1eqZrLDFHQbZCwEROl/
1pFxQ531V0ocJ/6sE85XrVvvvUiYx8c6Ml56wbEyyvZ4/7vrDi+cXMdRySZZlseu9dZ7kLWoeAeb
dO42CSp4lgjb/QiR9s0ypmxBzaA6eGp19Psmesmy8UPnQctm1w+Xau5NlxBfyCdL8d2FOg/0rUlx
vZtuhQ9QHt+kYSXjLlmkyhhhDUII2JGY1zeT2/Zf8mArx7sqCjZ6l9d7AGD6p1pF4yYyi69lyyHN
1Nz+lBYRFohsashp80KmCuxHIzF27UcxnClRoWw3D9SF8xxBGHl18ZU6eLpVr+VKuTei9RiRvwji
V0MxnLM2NxR5oMpm/J18TK1m25oiP6vRXs6oBg181+wSXAqhLpHZKdaprU8X2WRFqN6vyIEuPA/h
bhmqgVHypK6MbusWYEZksJgn30fylN8J7G/E9rGWvJoGWOF2MSzu8x7rq0VVr1Uvh40yLxMNyg2f
FXJEM6Tx3jSBWHWFCVeFI/k95rVaqkJ6YI4M2nETnjyYaH/ukmGlAhwpY/4dEqnPwEjLgYybTdO0
mjQRNYvHLHmTPnh1uqpLQ91b5bB5jFo9zgFK521UMErXQgsa0kux+0l3RQNWVC+/xUV6QFUPbZh+
egLNaf+KxvTVTlXnIwFPA0WHjWDJlwBMg3bB7bE9WLzDLbgNZzZg0S6lh2yUj8rq+h60TM8/x/4B
8y39ovCfry/kvK5X+EV0DRvdstCFxjH4GwW1ymNsm1j85mWvsQlN2bUmOpsvNyaIyUe8iSigLKum
BN2LeMGWfQ7Z99TKD1A1EaiQ3SzSb6n1fZo7MqIWzq8k0cXJzP34FSs4fa32/I2yiwokklrQU5Gt
Z1TeZfN0Qj3kRUYqquaLifrx4T6WhuHW91VtJdfGrzK5COf3XBkyGlTvskS7qopOCcXzsKbuVQtz
RNbvASDumnFSl3I1uJ5Lsq39Uc14Dok0r9dFMHoL4AwRjqvETJI5/V99pemaWRuO3+M/c+RE2Txi
qPNOcHtVPGYrmxXu6zwmVYPtLipqVOtHTF799YLjCHotRGCLuul//hVypmw4YHz1TQpcuGVAruq/
dIPTH6nn9Ed5hfPH76v/M6ZEnb2nbLB83JAZyXB83CqvHjGrStdti+aE5hjesSdRdW+8OjZgN8U+
1lqWV68eIy1cnRraJDP/upR9uQbgEHWtR0O1MP4s+V8n4tsHpVveWNc+fLk02T1eRq71WEEOAEXB
vr3stPNQi22oivF/GDuv5ciVrL2+ysRcC6GEBxT6dVHeV7GKbLJ5g2i2gXcJj6fXAtg6PXNCmtAN
otIU2E3CZO797fV97XvVxoJusE7uEOBSPlIYrMH1ece8dzMOLDHrBpF1Yo3Voy5DdKHkLtAllxlP
b/TTDTnQH3VULFPPqjAU+ALqInsqJq7Z0A77MswjbkVa8EljREbtfoRDEC9dCuy3dmbBrp+AZ/OU
uM7qCZNBFeb0jXng/3GSecJ8+HMiYQYYmf1/nqSPmv38A4TgEcx2Fz/1V9xvu3ChEFBT477/yZvw
ySZJ9s3hRl1Ufi7fYoWsCIpn4Ns+tWnwleK7FpXNejAcecV8KtiWWmmf6gFqQNaYwyFxLPeQhemw
05uCEofMNDatG5hXQjvZ2hrS4d4MFXzDtBlfpFniGR74zlsVKYRACRdCQYjjnZfbQG1zPHYWfhOl
a4hjSC3SPK9PfjEN9VRjRaNtbgeK+9CCd6tS1ApS+BhUUp4m+SrtLV9BENh5BwK+X/AwPDgo+MYp
0/1NKeDB4LaKE3h1a7L80QeD86UxMFnlF5Qs58G+L5Kt4UegFKe5E09y1cQK7Jmp2UVk6nppppd2
+m5lypU6SO9h6ISMelVZz6dU/Fw7t46Vff48SmzDPbEXIgPTOfIB/VQQON328wda/A+QiNkL5Dmk
x0LeTbpdQmWRxdagCtz7CMMu3kbCe21NLHT3TZ3AtnPcn26khA89wLTHrMlGhxiiGY5NsNkn+xyO
4QOr4UVq7DM0Sx+JVjrLCTN6TlilXsDewn2cBkRikS8l+ydSv9+oDSDeoTYFsabsw6LA+SNLECpj
YSLuHn7huxTFcNXXA2nRlkUNodkP1lGztVrqmckqazSQjIUVXsJJeMOj0/tImo+Oxea3FPXxqrRZ
yuDX9yuXWovYu7coS6vOJnj5p3LqCvJMP9qJ+fynyxuEevALWMYZNpXTpHnMzYjSBLyQFvO5TENm
q6hPmm1Vdz7pMVlXu9/5iyhpTmND3DGN3J2nTUSDKjLXlH2bH4owqASknPI5KCMVM/csP6cQj5Y1
ev1NVfjD8c9hbIvfzSEheb78MzJx2wIfew+2lGYP5C2lVGmQg0dkNfpme4r9JsMUSQVP4IdhZuU6
cUrjIqA37WK70Q9cS+PR6OCTBDGhTYc/9CrFf4ZKEsUCqNZQiOa6DyNVR37nAS4+4ampa+32WUZM
y7Mi/TarEaYxlKnazav7i4mCnbT7rsqT9G0MVOeYEMZczs0MWcCqIlG4n5s9XGa9jNPnrirHq62K
X1Xn4xacttqm1wQIcmfgHE32A0j/qR41b6Hh9fDgiYt21c+fpde4j7krkv20XM6vcysrU21l6MCb
nVzi9JpUV5Ld+1EEKsrorrrOXX/1p06pHv90zTMC1Amw0bivPNE9BUr2JTVL48PF64jK3Gy4ExIz
kYBSvK13uXgjhbWpHVv/EAJydIiO/6oVgG514fQryL76B9UMpa99xA9QVPkRDWZ5JLhWIYNMbfKT
eUFRZhZL6mhqeYx1SxbsEWl/Tqrt0dg3Hli3CoINHNf2MR8gHm18RKK3uUW2oofCiqny3ARtpF3T
0t/9md/FcG5ax6gOc5/mjfgdD9MjYTolZRvdA0smAg4F6vepK4mCdB3IPtxAB8A0CnEyiyQcR1Hg
QdWmjng++I6Ua1KM7YT7UT/7Cg/LNKqar/OMjht/b7rIPOamKROxizQiFqgd4pM1HVIgYdh2afu5
9ad/bn72IdJaKHlUHAV/bzV6DcOxuvpD+zFgSEBhbRGTr+Mq042weHWKmriF7bu7uRmXWFiU1Kkf
1UCHtmVBYK3N5oXgpPeTjMki0YEJLwZcg/wU0yKlwxSh6JOvY+ji1kb840EiKFjnGvLPrEKbU4m0
OdqGah6kO91ZXS0uRcb7K2j9XWEO2x5nk1OZdPpa9bzyuYAEyDvD775TWrm0WBL/ynPqVFLbpf4v
7JaemtVPpjfKbWKr6kGFXJNrvFHTfDTvWL5qm4A976oXLTd3WmWHDhXsJUoV855kCSVVfopKYNQu
Jfm9L7IMv4ZJE7+5Xe8u84gbtnOjfttErX6o+nwApjMkGzc1yOhKvJjZbLnvbqwcI9UHveEVIO4b
J7t3gmwsqZpz0EcILx2MEOOh+UXa8Y3fp3jjsTKgIPG9pzIcu02hSHkigDqweB+cbV4KksilsDcu
JnnX+RBzXywVkY/rP31qXwxnnk4w8yMgJhnivmWm2sOmVi3afgKq4f/a9s1pfqeqv8dtw+muQ944
BL6dDFKG0e3LsbaMXa4Gys6qy/iERjbmvQKJeP4094EJ/Vo0VbSd+wdNNjtQ7a8NUcZlomKMONvf
zE3T7bCnmyAoc7Mq8vJAuE1/UXU3g+irilUXY83uGwW7l8QCwxG02qn0iH43E3DNcVEfq0nwFSKA
upEazMTRo8bpk0BhKEFyJQTxHlDM9hZS0rH0MEu5W9CzUIhq7llIDEnMpsKFjkDhqRMYs1LlaTw5
uPqS9mrq11biowpWw/muK87axqmLi1soi6akeMS16ncS80iqStRBRVp6FIdhxPLn5Pp08gqD+VMQ
yck8OjCejEY3AcC30a1RgwuYznBdqiNw0JBycjJXe0M62qNJLPUawVRbGLot3wYpK56ShNfmaamm
vNhlmD6FYx/eNcfgncK3sY5xtqnO7u1zVqrx8FUj+4KqRn3W2nBjTSdzWVjsoS2J1TzN0gN/2fJg
PbEoa15lfZh/ZKkk9VHRRq7K6dzSlB4bUuz/qB/kQaxxeyKWMM7zwVGSX0lmq9vW0H93zf1zM26b
4eh6CCP/mj+yyd8leO0tWYyC/24a+0eh5SvNU5tv3GnWUhhVfkW6XQCySayNViTDxuudYBOR1ILO
UySAQgsAwo6u8sCy4TS1aWVWa2tcJ0of3z5Hwwyhvtrk9c4a7DlHKG5pKs0Nrr0VAM9Uvc0DLeUa
Z6dRSWNoI/UVVtRccqVZpQbuOqkynGLN95+SSkXREBeEeitJ7cHU10rjlxWNFoEijCj8lhjOiFXL
QvNt+ZUI5NcE04kfBYWZJPNxvEL3uShSc/gFKO7u+ab1PpJOWdhqoL1o8DlWneqET022TdxArA0j
8G+qNqjrYFD7W+wqcl11Y/RkKA4XTtipTxThXInh3/0gMFcupSkkxqaUuzOl3Hlcwg13p6x6hOD0
c9yKR6y8Uq2NjtJw8ythqPrUqfo9nMrQCbIqT1WuFFvEuUSEBw1bb+GPEDItcLoFmJ/PiUVfP+tV
m6Ch42ua1hVPSb/7cw4WhcEx7ZTv81fm044mYmMvR4cxV7zPc+GGU1jva+lunkKN/9rHVYAobKLf
fcVsDgFCu0Vjm9q996gKNYCELVTut/3czFS/uMrE4bnujMtBtu22qXr7UFAqehhxUpm4G3+1e6zE
nACNUh1r+UtvLCIK0J7nhovTmkLk8O47YfGSBcGlwf6EwkEmIn/5PngsN4nYURtNvosioZCSwOJm
dLZAJRSLk4n0/8P3YWeNWTm+ihGcsCyy4qFhMrdO2C1cK6OSW8XQAIna8ACquAr2PKnis5HgM28q
RMvNQXQrHyeZZzam8OXA836VjfetljL5kagRxhXUnLMBhkZO+h3nNRaDVpN/t3IWXFEMUKsFCNzl
jX+bD7kehVeneupcoK8kKUz/psSeux6aHnQf2+Bs3ZM1sA1oGgoLEGdRIYEBT+y/oshPsnUWeMXS
CoZ+M395dCs086G2rmojZ0nLweUuJpjuNpQuuwG3TEP1GHG2ZG1YXfR7ZJ4+H3JrrxPgOmOj458K
6BGJJXJtoTTdcMkEIArNV6ZtV10vuyAdLvPA/Gk+5KPyUY5Kv5vnFlCALdxK+/IOgdC/+jYGcgtR
pP5VV6D7+jmYPDskX6xqi5DfxSWeDkprUp43fZJeDeK3H4ipZNnBADsv/mWeB/uJXaQKpGWarM3D
88e4ZzPmlTVAlX8/a0Qqadfnya8+bL9hL9negJ0190HLr65StkhwC+TNFYBajF3bt6wqggVvNXG1
w6B+lJ51KJDpvEkjlDuM9Pr157fCqADk10Fi9aR8dlO5nfvtLlZ2oUDXDnG1XQxaTWlZQaq/mQ44
rE2sZOIIvz/WntksWLQ6u75yeyTodjDsECJR8xVfo7iBtBEE6I3HEXCRhLwxquy+CbREp8BOvzuD
neEURJddRb9AMpPXPXG55M+eQukqeM5hxWYgfzZrR5zbAWrPNFgYQfEc+JBMXUPe5wkWcd5FbMGn
j9Ta3FtBWBFrNFCIfx7ipdEl2uFPvy/K4dAEZFpbkRCgsVcy7+sr119yb2rEI4WfPtTUT+/zBIB+
oMZE1XzOnwd4PVcL2++NfenY/q2Wzh5rbqQtVlrixpj+wAmLu0YpWtzKfWyi6Y4sx9lBXwnXc1OX
qbEIhF+cXQIMX0zl25iYxVsXJjBxDVzTxPylVLEpH6yswzyqsz9ha1N+Yc8lzunA//zzWzVFZ5Ru
id3nt4Dkj1YYPprUlLe6q751qNM3wZig3E17kJ959vtgINJZDK2bbf42ME+Z+4TIsAEnYkKJZlT3
iwiUiXTC4Giog3Oj3GqnKXZ6Flnh3uauVofelGBovwNyNfDnDyvKAkxfWfmkMBRe+iPP96yAb2q0
2dl2GuskdLW6hZ1kM0CB2b4naHoTvSJv7dAXu8jQ2oXahumpDLxH6znKzdeajsCJlB+lZj7yWHGf
gV2IXVfiWZOpQn1VrWA3TzALFdNPUBsX3ANaFAFlvEyyPD5Rn1atq6g2X1uQyVoS9j9wV3l2g0T9
omF+s+68QB5xvJKX0qd0aSg09x1x32qeymUE8LyuTOyYvJrKAlHt9aQ3b1w68VLTq+KHf51nEkLz
lxIhyZPfGvFeM3SxHeo4u8etF22LCE+pE3IKlviJNyzjtjQPdTmah4wrkSr6BAyfgfdntkC9RIec
xuZZ82Ee/9OcRxtJxD9D5TC3ugax7PLzbPOJR51yBeQkHqiFVd6N9jWJqGeN6lKnyEaLT3GgUyin
AsDOKq5FrRPxW9f036a615/sldIE6fui7ZWDXQG5xnURiQnEhmdZKNGaZ6W4jK4udvoAmER31fyM
BxivCitQ7pKQxjKDMPoVW7t72FkDNM9NN6ggqQvljZdXEO3bzmYDPn8MbJGs01TZABKMsBPR6yep
hc1TrnvtPtFrcuxT33yofaodalF2i9GQv/sME5PfGoEpFx5fw8VEOResTXQlVk6skvUDlRPQJQdt
kjo3Ne9aLA/hruCVnOu/SHGvNFwFPnrfAe/ppOZDpmG4IeJRn8hsohHzhhPPXexIpgPWog+VyMXu
T5fLCc8WGiKSW1ZWkAbvf302c4g+pI5Hcq5s+rLaUF5Han8WsVIE39q2+uImSobSTu4RFKn+opFy
gVaA34NXHd3QtgOUPcWGoFH1Mw5Kas/96MMbS/JcSMfecl0avE6T6Essa2xcTFU+GsSDKyMZrZva
Gohnw769mDCGMbS0ngjMZHtc+hxc13Pzzvu4XBo2Z2JL+Va4SAWz+HsLLII4l0HIuzXlR5iSAAeX
ywbMCXqsVmzvmoNDJ2Jrx0esZ0hVgMbf+pWobkUqy5WT28RpwYJwT1feRzzCOmsNGCelAFxiB/1P
+EPfojZq35SQigiLUs87UbkfRoQgjPuxftX07px5sM8VHwB4omMIpmGysq30od6VSZU+5rnzFKkk
B+H3xRsAG22tYmN9REKdL6w6YFEPltVZsnjPj7BopX7jKeMvUrPuzklkectUEP01w84+Ot7oL6Iy
jMtlGsZXEWo/I999CL1Q1rJw+zc8a3yqeUeL5Vmo3DNA1povhzey+c52nmZMzSJgQz9PA4WC3hZP
g7H3TFxE+qesnDQOpChXhTD6I9U/5qMKxyetEB0VJ7j0Og3Fg6N4K3Pd+hGy98G+vAseiA7Ftkh7
XGEqotpanEH6b7Mb9NpuZ6PV4Sea6e3PQORYz4i0tcPcBdxA28ZV3azK6uGkY/IjUrlh2B0YbAhE
jnFQnxwCwyDnnXvVyoVr/FYP1iXGLuhnHbh7D2Ogdyv0PZjWykCUz+Vp2KT4qkea+pSWSYRXXm5+
mPgSpNOXlCH7iIoSZkI/qAtpx+85uanpkoWDHRb+bm46rF2iJqyfpzcqVAVCblS4228RGYJVRfzv
ME/jrjeyxH+rVB7YDjuUJTy7W1JQX+f7PcvMSEXE7trmm1qjNw3HMTzCEe3fonc3asw3gy31gW1l
CHiVSZoJeaq1m4Q/IPW82uTRRskqQnzn6teQAeZDp5jjtrPVapmEiX93dQrKFTBnVLJSXTI354Gs
1V6T1qOqdvoqjmlQVu5e9X9Oo+o63sRa/B6xW4qWudmOm3askX9NJ5zP4OdRvsy43bdz33wezfbO
uqRIem4R3I5vYcQDavoZ88nVFippaUvsjmtPbIFjyQXeiuYBPpg5ufSYBzwQ5DoGgL9UkPpuTYPc
VcJS76ua3e1emO/KiIWbjZfujrC+88qKfTn3q42qrlNJisRWCom7kL4Vbmi94/OsrBrFaA/Uxtjk
teuzJnJrR/DRo6rQHa497NitOTTqQrQDtW1TH3fPcMUcJ1g3rAhJrNP8MxDUQKvCqKk280ACcG9L
yC+AomseM6kZt7bS9Je/WnNoqIjhynS6u5b46o5wc63QO7AdUK+6E6wUR8Mz0jPscdcZuNc1gRvf
q+mQDDUUVyugCGBqjmUf3/2wPvOYBDUxtVIMBS4tWuq5JedVI4qybRcqxfLPl3DOrhAs4Kc5z2t7
/N9an2fcmAfOSVauB+TcsHejrDe9VYnJNjMDiKiCCfUk9quGcvANitfVoJevQWRp63GCy86jtcP6
M6tbUOrTaKkl6MzG4cUKMdCIZPUyd8veQaDg41Q6fwkDNxO/ektjWcaXHCF+OJqdXCnyj16rj7mT
JTO0B72KKR+X+ZlVI1kgsuUv7hCHsB79D1yNcQ5QQxfRpvYyj1kquwD+fDBhtCxdm+MYvCtxseJp
UH3vMir4ZFdUtwro1CFxMSxzMmV48zt/N8/IQERQQR6xMSBTuxxzjCKRyD7mAzlUcoCkFw611Kc+
xz+2yMmxV1GSzylD5n61x5Lq1ulbNpvtvdBt73PG/C1f146EkFGuTF8KEYduwaERh52+MPeNMNZR
0vzSBW6AeqQc9ahWjnHWZpuq0a3HKPB4MIfK+h6ZaCd4ffzCCeKF/SCsHWMo4XJq2RWldrxXu4Ed
JdYMt44927IuhuirlxbE8PmS0MWqclKSD5WYnPBc9551UATUoCuOeV0CjYQEta6r2mQ5CxCwbArl
h2C5S0brFxynb+SC/FdLn6AuWdggqqkNVEM+tsqZ49yUCJZPG7nxOzJYgFb8SJf7rTEKCL3kEPEb
0/27gL28rbJ2PPTW0Jx5dBe4mDXGS64RRePJymt+D/2/Xal2xWI8Eu1DjQU5H+p+xqnlAAZeDQbi
F0L33SPz9foiU+c8DzZe1j5ynhqTzWV5HILQ+p2RbeVQbbIeRCUmQryrgiBZJlpovWTWBLm3w/jF
yYCbeLWqPwn0YWDm1CYNVl0feauhV/TzEKflYjaBrSrVoSKNSBb3ePGakzdAONdt2b1vlMQvNxgL
i6+DC9O+dcRzOBIK73MoC2GXqV+LsuwxPh7ti6V10briN77KQKLo4JdfegSEV88dvpeT9W48Wu52
cMphPTfJkREJwITzpE1FN9OX2rCHwQCwMTRE8Egq0a17mXfrbCSruKS6Rk+3eNXbnzJeTQmU4x/t
7qzaVUqymCoLo0Xkp9Qn+pX6xffxj5g/JVPfaHviS12/iVa7jsXCQ+ByYuE3EqV3UvU05mITmRS0
qcKJ7iGyr2tKmL7JMyJNPBztnSAMs9AK1rMZqv1jZpFUU3yj/+orOhFeDZdZA/Hmp+GBmAwQ7B5r
ZFZwOKEhA/+0R5gHRkL1eJf1xpLscLLwXAgCwAiso6KIdkUCe/ymaKBlajB19sgfpRKNueXW3JE8
QmiNpfAjBiqIHBWJxdxMRZA/pNR5yqfmFbl3+cT209wWpG2XLZlIDJ8U82jUpFlklCUPqWb6VhlJ
3xihrlJqEGor6WXVbR5VI7Mj5xWogD+mydOh6A+BE8t7nIzJg5Ktel0OmljPYyGMnae4fP0zGyOK
ZpUppbH5nI+c/GoVaCR1dB3VcM0Ij93J8J0VaZUALaeWH0NjIYaIGc3AJrMqgx1PBmz+mkA+oVVc
tlrhE0gYWS7Ein+PUg95cqixTJr65gPGP8cyG0E+Tl1hj0VEnRWrcRjVk5G62k0vIP6DGRRfRn7O
0pVW8nAzkLZkAlCABtAssFePzvZEESrG9Cdl/hcWdcahiQ3ERhiwPxRWwY9Is77YQQidWA/dDY/9
em13U/IpibxTBpf5JdCaFWFe+80pTWsH9Equnanp9lq4gGiBswRvq7uXNk/zNIwVzY0Akbydm4Dq
UUc/uPRfqENL33v+p9ghmxQUNZS+m15J6CxP3zuBeltoanDAitb4YvdIsKf5QQTBTKmNakfxJNzi
xOCtOdbV0k3A7BtO2CzKtG3ea6N56x3w/yiy9n0DdQwl+UdtuEjOvJblPGW4l7jxJ/sYsWwqofBa
+wr3BM8C2Rjk6UI2oRl5HLtqxA/Zl48wHZ1vrR/ywtbi/KuNfGdRVuiAdIpYlwI41qYORbpt1PKn
2veQe3tjWxWlQRpJHwj4I7qoCVmcfAq11qraaK+GlNdEKOXqn//47//rf37v/4f/MweeNvh59o+s
SW95mNXVf/1Ttdx//qP47N//+K9/Oo4NkkOzTNWiIMO1LNti/Pu3OzDdafp/i/TYkW2dpA9hqAKd
jjGcqOkcTjJsIZ799Wnu041+w9uDssNpcO76M0OrVIgX84i0ySYYlc9D76/zqUm3dsRY3x03ape2
DPVDI2L/Ve3Dl7YecTmYWtqytzP3C66X8lZ42bMideWLL1Xr4FnsrudmgWvZpiztZjM3rel8cSr1
w9ycztc0XnqbW/3qz/mUortaATHl8GaVPbA5JQqeK70gmMeSZKPPTaeJjmxoCJUJ3X+eD1a8TtoO
AUYf2BPEQF3ovG0u8yF3kuhSccMuynEcNn8bmJsaSmLuYTW5oPXxF0U99q++hf6delCQsFOzcCAF
5Gi5j3PTnF5EEvxrhAjwSdPLy9ydJlVwsB0PVwYlJU/ZlsW+JcBOiFr7CRQfSYg7vKt4QC1tElI3
z6McTnZWTeSwsG+25dYwOMz2G9klsnNdd+nRkC+jLB4fiWs/k5nFp9E3hseQoEcoiQYD8mQQplLy
xCWE00tYUSXvc9X3g0vckuDdVbTiCwvDL2Xrq1+dEiAk6WWsGM24e1Pdi1sP4ivb3GqXeQF2aEmK
DbiA/gjTzD4D+LDP4NQdGJxQHxysjuZ+/hZIMuAVLENBwZegcinRS/tJixTrKRkDKBZi/PhsTf2V
pqRbS8A0tUqNaZUIzoPfn81xQPZi1yCt+buDigeENjeTVIbHPFVdCtGhu1SsEnEA6ocb8WjtNCG8
VxjjATawkp065B7IGuBTFA+0i/98B2qa/bc70FEtnTAWWQ7HEcTv/n4HijS2B82N7m7q+cvGIkXQ
yKK/V8LVtp1vYcLl4YAREmJAuBWLb6M1rhwixT+zzP4eNLn6Qn6IOEJaiWM0RNU5DbFN0eume/HN
N91NnG00JgUUppa/nFkA0DHwHDt5sbq2p5amqtF17p8/RaNc6yq2VXNXnKGrjlETI2Yg0inicNwI
drqLerKJm/s+D5EfXFrjxuLRmeBxl1HnHV3YanPXe5ICMRWMP6y0XpVJob1j+deuCp0VZFCyKvZ5
L1LNje281ZnBNo7t9JmYT3SIExAQtteG6K3gyyK6Srwj98bvgzcVusxNqsCNFdyiKTxLfCfhpblS
lMFdKulIGFHo57IbMFLrKUCo+kK7tiR6r830qRnCfGW6Kiu5fx+QMbZRsaLA05sGpBvuRJlc1ALM
XmA47boU6fgN5HJVatEHKrpwjYdofEThd6pYwlnk/49/DljSJUcfQLKFZehCQe7t9IZ6Yrmp33Kc
4G6ZzHrI+CzGAq1sDkYjKf3rnOR5FMOm8qYwmt1lB4A94WpuGkbvLIdeDIe0ANaTNNJblUR7VeQv
cb4Bj2IRjiqLS9biTpNFanGZm12Xq2sKi1hcpFGqAikbxn3VDNEi9i1xAmSKWwBVd1+Fnu0TLSp/
KLb5U/qleBa4uG1D3cBQridT6KJUWw6U7H8Z7XBHmtmDWUw05TwSgcc1eUoRKG4ENDE3QHJOzXkk
dCOiPV7eAy0OOn0BRfkJbXuAc6nrOStllCrJrork5Tws8tC5OMmgnPXslvM7pkpgIG9AauHahw1g
zXEJddu6pLpislCd+hG/HCoZNRTRuqvenKrKTalf27hMtuQ3s5NhVtY+7syUf1jlnTSJhMPEgumG
nHBYhbo+PrcRtd9kFgB7e/FHqiBUc/xsYySuk7K57alyb3IqT7Wlrsf1QVqNS+lHQf+/TPn8OE/8
85XfU+Uwwojmtj53YSBPdlkYlxGI+DYB8rSIbY8Cx1wzz5qbLfgl1AetS6otT3X7SY4YfUdK3ZB7
5IVhRsUvO1RgSbnhO0gKwRZ19Jb/+WnlGn9/WDksfCxHdx2NQBbKpX9fLlQJzOVcD/Nnn9DIgpp1
9WuuQij29SA/x6nZPfBHuBbTu2CwVX2dI7bcGdM0Qp8tKMjntI2oJkjY+e5dwiKJI07D5AiG/Tqc
nCruokXPFXNpevFpVhGHyTuUfudLMhIgcsNRO1dhDmBCqX0EXGG8gYAdbEOjyV+dhL9+03kk6Syq
UQocQkPLeYwGPOag96hRcsdbOHXZeh6uTPjp23kwrsE7KJOsbm42iqhgC2bBsYBicpK6PBN7yp4S
xc+eWN0lFzwLNxlpkCQSF1cLgyso+/ZA7Yq6ARpgPA+CeA2bVHtjGy2eTGqLZKVrdHWpaO6IBaTe
LBK3RTiHeos7Nza+FkF0HRp9eAhK0s56ZedLR2o6dMpaXQB4a6krUBR4otXXWEHaWStGhzCad2/C
dbWU0gZV1Kf4eXpZR3DIydb1iNMYUqJHqwfmgyUaVZRICIjQhMXjP18atm3+7dpwLaG6lqpOEU7b
QRP579dGloQuAwGhJASpGe6HdxPDwh4YCLc2rWDavnnAbVdz07Mr547ai7smMhcu5obrwGkyazVA
5FkZxH+X1lQiOR8IQvz+pFn93bFI47ZQmu6YG88xO3RdycuQrWcx1zg1GJkbsabNjdjKeFwF0RMx
AXFA3DZslN7znjtF/TWLfzQSeorTLVuMXwytTO5UG9knydprCbpweIdo9e1v/XpRum+yNsxHPbrK
3rXabB23rMJsLcCyuw++8MtW9rmq8i9LqCOrgmiXN3HwZZ4vsIhYoXrDqED258iiNrdJAP0jqgdU
lmnmPqpcDCN6DOLyiFdgVQjrNB9clkPtv7TnTkQp25Gbdh8QyfZzfu25xZ/enGB4SXidL4T5EMfi
OSlMvE6ma0NLLRaEJq7E81WSDU57KZHAhKrjgGSXrdwLFU1WESTF2mhDY9c4/cDijqdOp1fPgIXG
i2hbENhT/zyN5WWPk3u07VVtOMZt/ftgqti76tAelvOAoeUFvjjTHKshqOx4pPJ5T4+HIYrtDTW6
+sMys3oR9lHzMykXAo3gT9lTZT06+NsCtYFaZXfJARstdV91JrAkt/7uBun47o0FmJJIIGyBIxe5
aEwJsmHE5mc5j3D6+mj4VaSqvya3fFPD1juTFWsfRRFQhlVU7Qq+TvOItU7eA6La0xjSOd6XvlR2
PazkmzJle1P2vVXusOf4e6sTXMVlCDybfUa3SKKy/qaM5sUJAA4vDJPS26n63nXjfYnb4Aeob9g/
uUxfh9E6B5phnbwyda/zISvCJytovANFi6pNYJRKQjnU8NPAf3QE+PZSsGII7bnUajLNNHDnoBAR
rE3Ig7lUk22QUSyqjgwC/lHvcYqpi/1S2W5wzNSYlZsM6mxZ2vzTbLNzIcwrnU0KxNgiQ1b2uI3i
jjcVzJqd56xTwjPruZqWiKC9wZ/yCrSh24AMITmkmOZFN3QicFWVHuM6kMvA0AuwqY1FVUH+EkT1
cImRGGElM30MbPPUu2SMFF391nt4CS/mv1qK+GypN4q5qaTi3lnGxkfXqcj3l9K7z32djYjDyXTI
Z9OUATPjk4KIpmfnkhtPvmzcj7D036yQRb2dJT+n+sZ3v2yx9/vf3J3ZcuNItmV/5Vq+IxuTYzDr
ug8EOE8SJcWgF5giQoF5dMxf3wuMqMqMrOqqvq9tmUYjCJBBkSDc/Zy912bo/Pw87qGoPpBeZ5xt
vePykkUxMsJlu5ik7aFpHDF2SPP8x47+Gd484Cyp6AdjTC1ea9JhwC/b93v6OI5r/GJgfZoxu4E3
4GRPc3dfuiK9JWqW3dRsh4ajf7xvCLoOh2kevt/3dwpAXi0t073thAhEqC1vlZoL/00NzOI1FXO9
yawP99FTXYbQ+z24YBp53sMEa3UZUe8P3ofZOkuHNXFGwRoxnu2VUpM3XMD9OpiJOR01rtr8KJIT
3V+dEi4NGoNlAHpuqHy5hlraqeC0MSk2bo1N5GrnuMpTEHybCFU6GGA3yXs1H0Z2/bzpv5kx6pj7
w0U/zg8o2Qzw0pmrHAGR1Z+dSil9YrD0C6FwyKDrOt02RZ5jzI6mFYzTiYT79yqQdN3/caOoDVnb
sE98NAbz8b6jS2nMk7vjriUXM78kwHdvNbJFqoltSzfep4lA0qEnpiUukvzYR2Z6MxLSYKNiFm8O
dM+V7rjtIwQYem1AofypB3xkj/phRr9xoAZZ00VRAFQnI1hqRK2GPNy37zexE89o7v6y/8ezHMs5
F6pG3daxP8WYrE9lng43xS26M0TSS4To8KaE3DSKsVTibC73yxH3HZnod2SSkve3HDaalnNAn0Cp
fTnCsW2e6nSqp1ntuL0fct+BaVLPE+3xvtE05HUIEne1cP7WUBncKSyt1VVQ9tHFWW4o5VN6zQmd
iOIMSfA/dtzvlXmn7SIxfbxvFchat20GnwjmeHeAYBGtOsNGXJ/Td97arll7lRYbj0PRGY8JvoR1
kaTZ+v7Y/Ya6SONlUT5slSnleQiYAZ8bQXO4P6VbnkfTfd/mnXn+46HboCja4/0VTFIdzmaX7e/H
3h/648388YwI0ct2mNV/84buB8vK+PmG/ni9+5vC0ywPP97kv3hD73ar/vUNYSJmVb1MHf1REbEn
VbPFAI0m6ZCoE1/UYJhkt8oqp2TUTp5M0X5alL5Pc5slTGob4Q1FGxyQmOabYFDVHQGr0yeFqRv9
fpLm50hnmZLFO1fE82cZ7UQ4LA+3NGFr1ENI5KwbHPxgNS70Mw2cIrHhTrAxMB6+uHX+2s9j9C12
0muhJvVHK6PVGShRdGQ0z1k+g+q1O+JRk0iDyUUX7UbebHLLneGWtvV4um91Riiu7WAC4qR9JpOw
Sr6j1b85SZ4nhONWlN6C3l3/2NbIEiPChUiQRFrbekCKkRPmujYKvXu2FVogXSWJ+F42x3lcaF+p
d99Jo6h7jsl/mkBXXO8PmXXZenD3IUosx3fOHG1xgAv/vjfvhvpkj1jQ7nsdfmZPevB8f50fL5YF
oLC68nI/vOg1PBxg1Hb3nUNZaFvXRN+A5p+r9oSsbqm9q1lkgWAL60+14llNJz7WYzyewM5ERKFy
VNK7qh+KYdjfN1v03XPcMDkSRX7Nc5fo8+XZBVb7jTAIIL4fpsuafqtRPNLo9fJBlLuywNBhjla9
aWRX3yJmpayv9eJzRxKjO2BGJliX1Hj0JINVU/WnamzjWyKldDBvdZRBY2/j4KREWkLT2i52eeuQ
Uqomht84EjrAiDZWxsUhVericL/3x80fjxkkWGiBGh1onnRnp+8zPw2d6Gu/1knr+YpOPfZVjTJA
jVp3PZo1KGEL/9NVGz21rd2Lo2dMrPRBgRtrxOdUatnPI+ZQOcDKk8f78dEwV1eC86prEykvutJa
+/tDRBYT0JnYFhmBMDTVuX6539RfkITFL0U+Mjnpe+tgzbM3kFF9u+9Wov4guq7eUSyod3IG9zgH
BTm5eNGuRhNpV0Vv1Cvt6FtlmAdsEz329r/vu98b6AFWQXx1KfGAU54jKpE8b6JGQZ/VOv5xuBrW
DoNN+U0WiGS9FrLFwUKucajKHGwdge0bAmlDTxnc5qj0YbovAPX+9d59L9WYZP9Px5XYuqJ+Z9fM
punF9Z+zrFzrCwNc5FQm1KF0d1jW6w2i64e+SBkb7Fm73m9cPauvQUMXsNKuGWKuEZ3gNath6SpF
mG6dESVVUW2E7WM9upTUer5l3OEy1bxW8AVWLILbWzQ1JtkqUX9sWaKdYinKjYhF9UQ0JVEwQy5O
rlF9J3O4vPSVYIVnmfWqDBhgGCX0D0VHo5cMGedxwBy7B69rH620co73e2Xb6ytVjxR/7Kefj815
MjSrP47563akfFW6lub61H/vK5wwgKq/on4YV7FhR88okKKNafT1Se/abvvvV7m6Yfy6yrU1nbGM
/yzL0HTN1PRfV7lBoQeFM9czqkv7GaDQsHECY3omlg3+kxmW7zXuiiDJsq9NQ/dUmGr1iCQZGWHd
azvVjsJHlWg+L89D8SVOmRry4bzDRsblYwTOc6IP9WZEsbQxRuM6pywyrGwqMJNgugKfdrw/FC4X
yK42yRyXLU7XsKvxM6T1526pKehji5+uTYk0nrqPsYFFo3Epmm5icz7raV0SFBOUlx/3isFrpvKT
UrvGR9OGcKCgs9rd29WEV73OThQ9OFmX+NoI1M6tt7hAhvcInRyFGqt6md2Ii0KE4CluAnGQDobQ
InTwmxUVIDPQ1m8FCfFUKeV3hwLVLKfsNU9AI+XYMBfGyktZVtILq+jnvTnu+pfRSWmKmHX2LOSp
jPvwOcMOtVN7U/Pum8R0mA+taa8jcsaf7w9Vbv3JdsvqDDEyfJ6ssmXq0SWb+86Bdb+XqFAqSuRs
eKhc8DxRirmwDlT33Gl9tyWRMVkVdhV02/uDTo7oz63q448tam+qz1S49kVG0SuOg02rv9gIr0E3
D+mOuoa+kfeFfvIhVNX0x8PMQaG29IlzJXQFSCLr2FjO2kcYLeWhVVvdv8sNVGGghpXtI/apiMk2
DOq73ADxukrtTMp9MuSvdSJvU1mAoerneN2Off4o9KR4LrUi8VpVmfaaqjZr3YjgtygQKvome77H
cmno/6hn1USWJf0JWVj+AVBztlMVDCEduomPIsu3Q9BGXwIZk8+N1HbGlzLHG3scBe753H1mUB+C
jeiA34VGTS6w5jZvljNfA9W0F/mzuUeZbRCu0DdvTXsSmBVea2vUN+5Yjzu9h5eTJC5itCa82Z1S
HmwI3Dt9dKAyagq93Jyz3esrvrvMdMPz/QYoTnhOpyL6sWlVSbYHr3q677w/noaQR6jsJX5um+H5
fmPH2mFA673/4yG0fNGPnffHgsxM14FESRsGrngqrDA6CmduKEmMAoM+N0nRexQjwKoVvpOq44kS
V/8kMgR1nRlbnFGWW9Fxo7CmJ09hBPxspGLsR46BU8yQ/pgN0yejiurVZCvGhQ4EQLEw2cWuO32a
oU3uck1vIO3//bA86L7er1r/65c+r7z3fb+W1dTEYdT+ZfO/z0+b5/+9POMfR/x6/H/v1rf1vz1g
+15e3vJ3+deDfnlR/tmfb8t/a99+2VgXbdxOj917M93eZZe1f29UL0f+v+78r/f7qzxP1fvffvta
dkW7vBqio+K3n7uWvram00X7RyN8ef2fO5c/4G+/Hcrm29s/P+H9TbZ/+81wfzdUTaWEacHHNTht
f/uv4f2+x/zdFa4wbKFaS79O4x8pyqaNeJLxu4Eh1bZdwNI01X/7L1mS0fe333T3d81hlFA1m5I5
nXbrt7//2T/78z++qH/dr9fFrwV4W7dVU9U0x9WErru6Yy/9/D/16wFZd3XAwOaFQKfq/kgkVTLR
i3MmqDl1W0j4GVoXxOO1l2YUaeui1FtD85Uwdq1VT3xAhQIXMbcNBk1TguxgOqaIpE+hiK70Kl6G
6u5KNb11k+9qGRBHvEknpD5Uagqi5AKzxUebxWHzakNX1Vb49EvlqVeddDqUOiBK55DY9iJk6GqZ
JPa3gHp4ZOzNOo5Tlprk1IBQtZHZeYOdi/HYGAl4ZFQh20Qm/BkaLjDT0/W4DP1JptUZ2dCsISVF
bfggCibZexJGU+QAhq4QGpuUAww2eryohWy0t/NQnWbAdpHXKUpXeghLCWE0mdIEyH1Edc6cVtsp
U9kfdJ0C+djb6s4ax+E4hrnz1Cuk0/K+L2WuDodIURnEJlVsQVt8Fxndl6QvCGrAfvGBsFdio8gy
pSuK6bbjitn3le6RkKpsEYglL2TmaQ+xBWLGmjJnjV+ClvZM0iXtBIreNUYUe656MixqpQMqDvuI
tUvpz1GT7VIttLYmGuOtDTce8GbsQC5y1TUeH9ydhav7OUHA27hCfg+NDG3JgP18tpLJc2h4rVW3
LS9B3KebRM3LtWMr1Bi4gq90vQx20uqpIloRZMIOdQYGIYl/q4zX1oATt8QITQWXZYCiMrefE6P2
SleJjvFojH6aDgsSGtYO/Zx+39djv3GifmDRWBrYIKcObTA0XNL/Gr6ANEMXV4FQG1r3A6x+apgV
wP2wJlgEtYYLjD4sjqpWKAeSzkk9oEFxIXi53iO0MS9KEyOhFM2wayLVWOepPsPVwpZEvyBH25oV
W8Gkah+bebhWGrXcMB3EZ5ioKel+hKnnWYHAtsdE0EtS41yazGvFjONDlrnyXUVj+sWp+nkbmbHz
iEJ/8X1r88PU4JivAE54gaHggcAOy+ygIE/dHkpsJ1jDFafPD0Ud9ifbLYoXOvw2LmkxIV1sHT+T
6GyRMwePZYdxPKZ6u+vakKJXHpj4Fh0slMy2yLMoWOCPHmYEwiYwr1cWKkzEqiCyDTe9DAR+wI5r
E4ykoL17bwhzwpmcOSWFSrOTIfPCATr+CtNjKnBUjMFBxNhTkpFMp5zSIecVVse3ssySt9oOm33U
A77tpRZ/1Ig39vHzFQ9LdX4XDPRBaZY4gMqBAaAdH2gHa7OMt6OVh290yifikkiqnNdEPATfdQIN
cs7JOS99J7TLzx1IzGyd6jmq8WqQ5Za81XFNuy5YabSDDlmlLR3hBuurQQNhMyu09vwgL6Jrl07v
0rSCHcWd8QtYy/Gi0CrzmjZvH3BCU/QNZrvrD41MTb4+zXDokvGGiHDO8uwNdE3yKROKuHW2XW9Z
CuQIdiuY6Ngxu2ofJE03rhx+fPN7ltDfZ64YKnOZ/pB1/I9G3P+fBlSHcej/Pp5umrfi6/ufB+Dl
+B/Dqfu7MF2XrrGJIhkJjkFb8MdwqojfNYNRkZFWFYy2mBX+MZ4K7XcVFblA86dx1lk2y6yfI6qp
/Y5UxrYckxWYYbIQ+5+MqNqvXUth2ibDtmqQVmCqbDl/6VqmZEA3QVWoqywfpl1vjBhqoZCsml6P
sBhDV8qQDWzKju7q4m0aileUwogAnRaMkI3sCx1VNZzKGQfPnz7Ef6XO+6f3JsDpaQZDvW2pfIqL
dOhPgz3k/qqVpexRjVewRzuCQyCTPlAcVx8h8xCfNMHfSwbAtwXG/ZNbY2YpmkbxXEiUPmYnh2u7
SE8hgDL/37+55Xv7k3KQj0qYKABMwde7/G8vC+U/vbmyxusVqGm3gmRHrpeEKaHOfUM6vCPW0+eh
VaNLQmTfmlrg5IeVYj6lCkJp8dLjabt0zVuVjchNFwFyIzDSWcZLGSDFYbCr90ZNwSqQMtyPVaN5
pNl3azyoBBFOKvxHk6xgZbBou0SY2R1l388F8toedjm+fPdkaEN0vd+geYfViQBopfBd/4cPQftV
vLV8CK6muarKRA0kheFov34IRtlZQRsalCvu/zSZJXuj9MdhLj/iW7MvDew0tA7P+sLYcpbOe147
e3XI5v39r0GzFZ/bwG0e0ySINiLSbv/+axL8UH79miwaeYapmTo/JsoW/DD//DXFncVMqCHDd+qF
UnpD3LnbMCzPYUUtoNQp7lS249eq0/LRRuUFOHQGxJgyXoaEbzNmOKzqTC8vyVzn/iyN1h9HaBpF
ir8sivMvaIivdAMeaEo0+8ad7LNQsgcjzTRsTdEW2/J0jBJGrnSBrg4BhTIX7FeCvtCL9CKkeDyn
lzuRignAgZlbtcJKqe+xsDQnbQxZaGbalzqaXyTA8msb1yhJDVyUhj77P3h3qRvtzDBjuEl0X+Id
eza6eb7+h4/yn854i8+QT9IyuWhxtVo+6j+d8eZoljlZOCU07+YbBvD2JkXcrmUcrsqZJMipEg8B
/bcHgocwwKUlSphUflfrYLh2ltzhR0G3Qi242AaNe6tgoZ1zy33luda2m6YGbk70pZwLedZGaaxn
1uqM66lFlcRUzjiCWEz+/esYDD4iN4GNkNVj9DTqbbWhMH0yTeWaBcPJiGLxEDZrhtbyIhhqmag+
F71Rf57tieadnJoV3kEQf5XebhynjjdpgftFkTfbah77fiyuDa24eFbBrY9xdYkkdtJsfMmckYqT
6MLTf/h8ERH9crLaumoZuqqrtmVjpTRU6y/yotyJCSsQFrO2IaEFRzNu1bTuZRz1R3Dw5JUwDVnl
k9C3pSPpzkfuWpkvQWrkmNdOcWmC3URuCYdae3Vy1xNBn58r8bWxTeJColz3zBIrxTTM6yR20Z8i
Yl51mkJEQaV9aUI98sQ4mb4V6d+j5YcMruzzSJ4jnoXuOGuasopEuk2Jk13ZFLR8jOvNyaKBbWBX
B62KmoGjTiXa1WOXdc/EokH7VhWsSYLeiPPSg87SU+W1VmdrV5XMssYmeWlalbiL+mAwbc4t4gWF
bqwKsIEdWP5hgjAHzAKB2M1W03N8Tw4y7aMp9ZRFEJIleaObBmGS1cU0U/i0ABRBWV6j7v6SJQlf
WfaURuFHJRh9jaanghyUNSbAu1B7kSkRGNrTjIKAjFSWZSTbghXtOo/C0iNgizeSNGUO4nfmsisp
tF7z6Hs/xOYHzUSuwBqQToA4zq724ChKsnfhu3lVXxh7jFPRqi9Fe24KsKsR81svKRFSFQXmPrwm
Ir2OCLloDfeOTWlNgD3PiYtY08WGqt7qrFyVGIS2hYUWFxWrw3AoH3Q13FaO8sbU2UUUMF1TGDHX
pCp+3ghdhSgv7GsJ0mdno+H6hLz/YNcdbTlTJ0JoDjPWwWaIdQ8NQwcx5GpP4YKy08RJK6W7w2b+
IAQ+oQHU01Z0VfDgOIbiaXYmmTPP36PMcb6B4vK0bCNyS7/gUouu9xu3DcwtbeJqRWqPZ2h9cAIT
EBorqzCtNS+AkfWerYBtrbyUeImrMcUdn36sSiA6K501UDpO4bcqyD4nME1eYwG2WclK80OQx6PH
mn14cvrA14sYHKJZyIuqZt5YEPWHAgIvZ+XqJxusZUZZLlL7z2ZXjRdoAfpLLlBTz8bRJubvoUVA
+MwKca1bGJJSPBNxSJpnHRv1tlZC+aLY7gcJuXNrNuiCq5pq8Mx477qteGxEO1/71kUQM8Js7wrT
a4Xh+laTrrl8Lmnos+PljpiwuSJRQ7ODaxwUwhNp9ZHHejF+MYPwbbT18jWo9cdy0pIHw4A1G4JC
PpQFOCSzbb7ft2TiVOLHjpoSe0HQEJ5zUt5LaSiHHze6cqmNENfXNAqTZja/caRuLBTs4rEr4wc9
zYtrqHf1qQaAtaJN6350kTGPqbtWqyW+10WfLlyYHtIioy4oB88cC6T9Uu85scdwsRwNjWebqnP6
cSMsEGUGnSJWmCUO0Lprz3/cSD1Id30ZSVb7fDmY1kkBRhsfSNUiZFnvvBhwN+TnOjil1EnAq5kA
/nUNkEKkogvhD8RJ3O31rAv2dNc/xNoj0ebvUDGbzRinj8UwNVc7r62jSE3qApF2Quujv1k9Xa+o
R/eCzUxvZyE3Jj+AbWOoKcgbEzJEIlf3rYKFqV+Z0/jQGYiSkl4+klKqnZJenEte/rGtzSM063bP
2jjyEgpCm0V/4jddiSeUStGdIckEh9VYLT6WcfRUTeroFaaJImxWievGe+BlgcUETVU7uc2btj30
GqpZzemnnYrVtFBkQhzVPNxkMjp+CLpqO3a+gvHzs9oO71ojv/zgOpK55muiYPaoqxiVHU68gKCB
xxCYXjU27S2NrXprgacZdXlLFZ9OlnvLwupW0H5fA2doH/pQbR9QX/HxBnqwS9zCPcRtEm6qEM4a
TceDRtXRm+l24lNMT9gI9b0+BGu1PKiTlpee2/WrjJzOT9RaCo9IQG800civbPIqP0EWm143zRL8
IvpWXc9GSSrSsgnlhqn77Ng3d4rfIZM1V3jhWyQw4d6JzCe1Bxh6v2ENq281Qow/4BmciWgAbjQ2
GZiJrpF+aNOMMd2p8HEIM7EYzL71EjI/tqYTvKmOATljceKFVmxyFS3IMx4Kdce3HMKoMvubbk/l
oTGhYJjg2W5gfPNT6GZgY63uBnqsu9k5U3eMieAae4UCvRnV+zlQxXFKARHUSZ5x6TfM4wCocDtF
DNduVyTHWDEl7cPl7n37fs8pig5wLbmwCxYKFFXs3/+0gBiXU2N+bFA0vmkJRjIHF6bkKx3CRseE
YOZQ4tJxkzN58QNH03dGzXyTX4cL95TszEYblU1lwCyktq5t6C3JVZBNw6mZ0mYbWpP4MfecM6iH
GW5cfsdrfIb6mZlOs527/EMdECqhYOl8xC6B23A2v93/TiA7e3od+YPNQOLZslE90BnN45JP75uE
tGt6W/yQoEaEtGMc7tZ3CKk7HHSNxiyYBRzktlMQhtVy0Z/7w535rqsFF1hSTFfDkvwT1PXsoUBE
pN5GwSYEd+kpkHpWuWXUT+HoT7qh3RRROP60zrm2rxLZxPy0o+e5gUIPxOmWEHCxzR23ASjmPFZj
EMHbGYp9VBPOW89Gtx3IHWgqGpItVmiAXd0pzoF1It74TBLfQfRrQ++R0VbOAWdBs2lx+m3KsmYk
dozsYsNSXlVKVWyidnpyWS6cdco7N2Iv2kqzPqbmTLLlOGYPjV7hOqSu9aSIKPaLMfymiqHZ3A/P
YakcQmuZfcjhS6fN8amudWxzqfZaTnFPjF0MaySnA+q42M5Nrdx0TvmoMiX1uyF5d2a1JFbwCjdt
vNYtpFucIQWjSjXl8uuc6N+guUbPhhj6NdwJyoydOMipvyBlrVe2Vjlnm7i0E1I2l0RMHBhRvQkH
+3OctO0KAWO6agtwXlQzjnMFnmYuYeEZzc1kID0wRRkuugTD2PbpSXUrbSVoXkVVrCPuMzw9fqJ8
nUTmq0lc6H7QHf7NmCliBZhh0zvXJbnPKwk5QfPm0nvP4zO9SN3LmvMQJenL1PZnElUeIf3xYxnw
0pWzsRkDlbJhnX6A5SJOktU1gpoU6pvUn4D4fjA46498duSFb4jJFF4CPLE2pxgKHeyRjd1X6jaY
JsI+W0rBAh/8OPdfXF4HXtzazUEZhFHGt6bklLJB5tQ9ltMV6TPKebKUtauyJrS7vD9RwgfU047T
eiZi2HKYMJuz4qMmsqjbmZvOboudFOkqHepgM0qwERSOuTS446XDltppwYYwcISohcI0DRJdZTjj
tiyvKqo0p5JgDu188EQNTFFjDWN0T2MI2EQfv+OuNkj5OCBNOWmAn7ySyZ0/UbF155pRIO2RRUzT
q5qq8NXzrSKzlVneKALYB1014BGVvJUuGh7rGYl/ZVRHaIq0cQPnYFHhhIu1dSMkUNFQXFmKMBo2
Oi6VYx2r/RrnOpl3pl+QuOHFY/BkFYq7U+hOwJpufcvtXkUBE1Tk2Xs3hUCjyvgyMjFrxq7Y6GZY
r9zCjytEXnGrzrsx+za7Fc2ZSMVIO4MnQwJUE8eHHIJrWDsCu5qyU4chWOaclvbE2Q4px6LrMTxr
nSzXYiEYGNSrYhoPET2qXQBDN8miRcmuxF4aMY1JGxsby2tjuAN/Q5AwHn5mZc1VclBwoMt8M2fT
uztRggYfjZBP+yCQVXtJEjfHSKnOneo8QnJSfDQK1Q47xjlM3XPQaC82/lh/wL+ESz25Jpot1rFu
fe+4iKwjvcf00DBbm7TPhaHD+pEJEkjF5DsR3Waq5oPhKAFC7xEQuDkfaqsdlrVpD9R2IODr62A1
l9jN8uuUgt1OnC3zuvEpL9RX9QVEprGDikvuN5mZhSuNjUpa6lChzjgHve6PAfqczpZLeIR17cRY
npypAouVzF8cZ6IDUgdrrZbOwpsQhxGZ/gTlk4oNSygaTGjk000f1SMaA+OmTSzQyDRZTRk6uRxA
DJfLdj9EWgogq7GJOSnUS5I6Z6lVz8Lta/J0jYuoOkreFAy7ntPZaKB9Vz2Wj0Kj0lhMxzBsx5PN
pV616pUOcG41TNN7EqdbPRTj3mzNwAMlyCCCiEgaBAjXTCYTQyn3VPle4tx8mMYK7ksHIKIo3fdk
GlaExWKmlnm4LZ5tPTM8SCivoLXA99U0fOiZobBERN9JuZKT5hyqCc5m3+P0nwcScq3QIjLEPmZz
9RwSg5UvrPLKkATK5ikeLi0hb1skkqn+Ic9RTuRV8lIogfvk9jHpbKq8KSnBhJPVogHMSVYrTNIC
HAOII2U7UtpWqgvpb1kTJQpApUG1+fITfiSp4lEURtFOdMcKBGDsuVyOVoYWwHxi8LbC4JZgCDxa
NWxKUY27hrzVVdQhHLdd5a0Ii8wr7HkxIebHTAIby92BlNeu+B5TWwCPJEoSMBTPTp1TSe+B0cA4
BqFJEGBlPTKpUnWlfHNM53FkBaeX2ceZbByUiyEhiILsU7spgDowG3FwM9CsLIgGoRCby6z2ioHF
1AzdZ65BqBitdor6+mvpDgyNLKg4J8kE7mhLFgFwcHssEy+2u/RMM3pYMw0ySrf1nbyrmCzDMo3a
8StCF4sLQr0HCCj9ucpNQCAXkUABDPvim6qJWziVYlXMTLEtA/K3U0LUpGhHaDbaOabf/riINThD
pNe6fKxRoHtaWdLlm7lEFGniI9Tc90s9IrCwTqZkEMdlxCtZ0GvHoj5rSaDu5jTFzJGi8Rj4zkQz
aTtDFTW9OX1lNhjujFZ8piiAmnp+lQiGtpmSdZs2VLAR2rlXC3cfSrgFA3gaEBc5fO0gveFTWVfd
x9QKQy8fSrlx4Bw5AdPkkHmcN+qF8B09YH0LTWtV1RrXRmSbKcz+1RRJmrtLIUIftcorVD6DXOYU
vrU4WSOCXmUl19IiMnsvs+N1oQyTh99jh8EeP0TOEp3lM9rIqfE6OoHrZoo/NeqKVKPqSxsU/G6B
rFg9HEA8bu6mYoY+jnO+Vwy5d9zhc6+gjBTvU5zXnugAdMNVc7J9Cd7HC6wne45YwgzJCEZQ25tG
PvmV5Wxga+l7ZKSZnpLnSovaw/1MaAPz1y5C0FiTaOdMbrCx8F7oFBZudjU9hknLFDbVUj+3uCTo
RSL8OeBaBg02AtsQmuhIo5Q8MWegxE5yhicctVyHyTh7bYloP5SM3ZbS7lPJmgXXKOOYqUpO7C71
NQA7atEsTLMgArwk9hpVQIsWMTEbAAsdGrcJTIRKRNnLoBF9KWcEhplRLfEyqY+urfPndqWpQ3WG
HYOdWG6GnE99zF2fRYE8UhqyzpSFm54LaUwfeiNSqsGo5A6tE8VrWxs/Ti4DfFXw2XUNJjqHJVqM
U2qq7NiHIcCQAk9rJg/LV42uXTcaM6O006e1YFo7aPwqnMrZAJwQXE/LigEOVGG2nJUWstG1Y/av
et4fUVi/FjEmgRK0j2+KklOlJpPAJBekp+fgWE/tpJkb0yGlRzpeM5Pdpct5HYnlgkbR3NSlPxio
RJscsETy0RLRF1WxOz+GOpZP9lPbwdssumAFDQjrBPkXYlpcprOt7UKwI4oeMjQEOJSUeOME485p
yUgxC2wpkyjKdSLULzqlL79uENNKa5nWqZS5QzN9atHzMTm1VonlKue0Ze0AOIQGNXzFVeWk62bA
ukYXmIzPeCIwfqEU1CFrrRHSHsSWlbS10G9HQljzoj45CUymKLBXWQV3NR3s4pyrBuh4XNkaOgoG
IFs59BHXOAQv/Iam7ihHqEtWmME16m2FLjljKgHkqL5l6nGeqptU5TlK/2K4SXuIQn5XYtbWgyZT
X+YsdXGxMZ8Fp83zd5JIPXKXC77gpD8AiwuhG8f6SeblRaotU0hh9DRz+NfnUpnXYpzXuRpemOlT
DkSyXg3Am7oW3C6aD2KyGAkXjolBAaeqRrBSkeRfaC2WspGPp/Bz7QwPakV1BRzcQCVGPMppvEJ6
OcREGbPY0es1880pULaZHtmrKjXPxMAdaRIILmmp3DpxRfADRhcUHphGNWs2IdthPjTqZ1dzZupp
jCWcSnWtbGmmNX5tUyVhvYezwCiX7CokOY0TWocis0qg0KHpScybR62ai6OwA7r6IRfAZnB3IdaP
3dC1DVMYUhEDm6WYHozrpHQcP1Ubd5OF40rFsHww/w9TZ9YcJ5J24V9EBGsCt1DUqiot1uobQpIt
9iVZE379PHjii/luNO5u97Ssgsx3Oec5g/yQfD5XZY2nwklPsVaziddS80pQWDiRq8USvd0lhvwY
VLeAsNMKfNgVL70OxlAzzrSRy6vVwRR3W8MKHdrLeOQA7qdEe6C9zI6F06C17UuCZd3I1RLjZtYF
7qZlQlgCXYhd0oMSD8WKlWvsh59EKKQuIr05ZgJBf/7SnO5Gc7DT0Zo03g0DKelZU/PZ68YYwde8
UWgAm2j2/kAAp/3ey/bTLTAHISqeY2QpfZSn7rda+FtWWR09sZw8FH/jwkktmudROt9UY08FvScX
+1SKvzERL2wGPloe8N6yI4KMXnsn1gMnce9kJQcqBf6QUtXPrHiMwO2hbc2LDJW+GlzK7kcOnTLo
DPpjJ/87VvnTAnzLyGFN1rc2dqJpKTciXM4mk3T2ltmk+G5n+6ufDNaWCcINA/UtbNyn5dtFDRpW
pXrDpyFCSobnoadtcZaTuZQGNod42Zmi2uXUZYGo+GMWvvEntRXzROOZERjPHef4VMkomeM6nLUt
6UPwTebL5rzjEhoknlqoeeGEsHXH0EQW+svQwC1w9O3FwBn6MDV1e47jpg+mEn2QlZfPgzvca9Vj
HrdUtjPwUARhzj73JhJTpP6rLOrX0tUYJav21hUQ6wD7YgnPaStG4CsB+HwbWeXwXcjh1c0qxr/V
tF1+NufK9CsmFuWKjumYGqPYo7mzuEgmdigYq/ajVprh5DTnuScZoJmMHwiBxjZwWQPd3blzvy9Y
qPWd0ll/FeyHbXdk+g2Cf56SaPCFg2XU/qLWUfsu/WKdFFmzZ9+7372zTVoE6LOUsfxuyYoIiZ8e
Jpjqz5q73a+Yz6liUduyg6u5XQK1MQkIACmxbKv4llXNX4QvJwHXT9PVPp/JgGR+zvcDLLO0ZkH2
IahIIpiwPDpDqKomucUpoGU0vtNjK8lkTh8WHWdFmSDvkvy7Awxo/rTVXd0YOz2Tv+cYCMPs9ff6
5hVVdvl31hkn6MVnTHtKca7eW/rTwOsFUwz29AhZ7eo4MyvHJQ8aYMjUtWMWHiaCpryxVtby5nKp
+lh7i61iE9RRg8VadnYEOV/zROzk0oI1gCqaFoyApTU8LWYGRsmAMJ47YxYMrGDv+umFuzwhHQg9
GoQMd/ga+uwFpFfxBMq5ZqBQvMp+ng8r+n8v1+/1FMtcMnVckoAr8H4pQgwX4mhcVCCcEuNrKmlf
4wk01rxkhzX9tDvmqWNXQDZOuwBN/qtbYw80YxKdWRjzkGGeubMEMDunioBxiGyYv/QcFAMjkKBM
fFhlXforRuIX9C0ua37e+P7d8k/voSWQ5fqeAxMBNuUxsb14zdlkrBjog3unzPxdLRbj4O4XmUr6
jsAaRORSe7DXrAn6kTLcXrCemuMEfoTYN5MFgN97NWagoOMt3ZgYiAeVOtgG6LyuhwuQQOzFWdIs
FOoznSDmOdQj+U46PFioS6uQH/3ZF3gRK2O+oUo8i/HFbZp5bxSrE2D94/BMfCYLHsUSOYNDl7gB
J1a+l4xUvBHVBStjECBTYMft57ZnjMkGSdrsaNpOHCwJYis4wXiN46Awy61MNHfodn7AsDbHasGA
U7u3cpySC0t3SGE1LUJdWvcd5I1xPMtR3ycTwYStAkbYuVEbe/sarnTLzi8QLq1HhfI+HuN3Ip+3
ijn+SRjLzCb3/IQIqyMv+Bn1+BXjXDU5742Ne4eGQoX9ALBldMhcKwA6lYzPUGTvITujtHmMG9+M
coNDiA93k78TxuXmH8Kl9uc79sMprvlBPDUF5EAUPe92z9xSXCHZDYGQBbMyDKLLWh8hFM27eZmJ
nTWAvA3eW6EP36XsXguvRU7Q94ee0VGoPLOHywl7sSTSLiOYC/w8ncVEdYLU/zJN+bOI+ydq0jBW
2hBI3cENwL5uP7VRvfVPViHSvWlOVHEWC1WYl7gR6ppyBHgIKaB6aFruBFazZucJvSJqQJMFDjgB
tneIiTC1zvdJCxWK7F4+rqVhgcZMpubQRVta3Fl9fmtqiILYkAFnTWjQVSt3LHtxrrEujBUBaE1g
g/8PE3cq96UObdJ/g0qBJcU3QBEQvztOOCTMuaHIzAk28meIOob5CwFEcq40NpV2mTz7NGM7xyFN
fF26yLdZ8hlDaoZEGZ6y0pqCBCEO768dTnqPoaiuy53OMX81GOxpYON2BUymYPYa9dDW/SFR8dPq
tvyQZIVJt0Alw7jaN7L1TdtXPUoTZn5GT1Yd7chTr7m/hTn8cDS4IYdkGU6MtGBGGO8lc+XQgRoX
5fnFcNkrKwBdmckoiRg01zikGqMAsdjFHhPLR7lOd04p4/vNH50TN88gFLKKvWIa5rqyC6LC4vWc
fZH2Yhxap/kRkwk5XNPjSKrkceRI7Ev2q75LAsgwbK2L0E+pR/XKRjRAzObBr8s4N6uzoa3H0sl+
EotbWM8YwcXGHM45pxN0mVClgziuLcB7U/HyQ6MrQ2ttR7oOdinxw0yUHxwwHSAAY7RaIAkok3UB
hj3/zvU6Gme2fZ4jh3O5FhdcNVUEeV+eFVHkzUpMTm6TTUnaZtAs4oAkmyJlUfT+5ueoEXaX6eVr
LGIjZOI3o0mFo3mSNd/JMnyjgJuYS/gOY9/xJeXNcAyqPNdczKtplXfprimc3yWb6de0kg+yr8Zg
NnQ48AwuI5krFNLWhHpFF4dCZawIXQ6aAqd3gj+W2vjDsbT6NJE2V+QA7YHzqaEDKp/YXNQCsnwv
ulDY6Kla27VYMCn+z2rtluj+feGo/mCtdy69ZJRgpwcq/tOwWepN8DuJpYG6GuxftS0vroufZ/tf
tUqqmD7ddV33psmSTsxuh2BgfaRN1XB2lk4cfECPDoiQoqhcSia2o2xZgEO0Bi6gQduvl5WRvFd5
LMWaHK1Fzip9RJbT+ZiVRNKQ8B1nxbmv3qig6ss4T+fK1tVOsETl5c336wwORK6fTjPNQaJTtK8B
S5wgqezqvQCprRXmjY5eTj4MK/lqiOQ7xRy1pJqKYoH8gIjdfjd2RrZnix0HfuqhhGptnsiKQsX+
S8u96w0m+IxCGu1Rivc8MQS6QVQew7g69yopD8Lmh65jX/I7xOW++JVWDISESw7KpuPz8REcdaI5
sazEYe9pz0Mcl5GHhyxaPCyvdKj1ri27v20pGaUB/ssStoo+E2l++7sxeA1xodp6gMOqRW2DCCLP
5p3HvvfUPbdF2l5NsjqLsut2JWy8gKeJw+RzKusHoFhzWAPxDxD+2UEheNsYYUa+w5tCWA1qDSIg
D04qr+jCtLvZe5e9TO5MGAsgRZMyLOR4X87oOHzxh3g19+x2/Wfi/0ob5MPISr1z2Qn96ujV69rx
XBKuNaPPSKcbhqPHtGPCgXNff8/N6lVzzGPZts3BH9j4tg82dVc4o+MPqJb/FPUuleKt15CkDFQe
NnELZrte9MLJ70b69HT8Srb0CoJ7GGKk/KqPsz/VEuaE4QaJEC2NOS4O2d2VtRgwEnBWZ30XOov9
06VeekrLFU17rocSmxGO8ulWO85RyaaMknF+IPE6D1xRrXi0NOPod/GlHefuZNeKVSYKAMu5r4dF
+1wKRmRARkmDrZzkUfmosjnuWRDr5wJs4zlF7B1ZACvGwb2Yrn/G9R80k4kwwu7fRM3seMV4ra3D
DRHcvq0Q+tdjZqH53viWaS0wqTERhhoDIc4GtFeQkPloINEJDFGLwBIzvu1G23cabUdRwuyGqncd
SKYJLAziu6yC0N+7UHDIpT/V3odkxXgZFveEFycPW5OIAGxrkVi1nzLPHowlPcw82Hvc9cd8Zc/W
zJJ3A/E54zMrGBRBgCv22BP7+nCdV8UP0UMRR3D7gBWuUL85rrxwKk0IRZJ7oCiKfdk41q6QHpip
voDIOvCtDvvRyY+zk5FjA60otHTGvSLmas+pafuhTMGwFXd5Zao9k4R4178suXhe/PJrMZI+EKNz
tZjk7ZA5oZZiRhxO21RWK/qV4X6gXG84pc7ygnVh6VjNFUnGXNzz4fNGfY3ksMy1r9rA09Kmgk0s
LR15zlQFi9czjzqrIkMRUboQb2JF0uXwwN7YPJgy/8xW795n7MSIJmFaazb4Ypunxh6v/VhkO0uX
iE9KJqdC/1Iqf1gaDfsDHR/CYtpB3QL7mi/ZDjTPdbWpQxO/u+maftHz8eymNusreKt3mhPfUEo9
EeV2aApB2SXW95EPukl1PfDf3a2X7aIRn0tgbwHycJuzHaINInG3VhU0D4Ti9SZLuSNOsQvMuXvR
1nM/pq8cE9BdOjMaWCFunvWCMmm0I6VzWGVkMMzwuWz/XCrWtj2BtLJeIKi2H2C27rKyaiMWfs84
MMlWkt0F0J1/EoX7R0INxOVAoVsxKw+mytVDBCJbRsH4JsyFTlVy/+aZl4YwmZDkxVuqmjWdiH2a
qVSJIk4BPCOtRF6s2U+Oc1e6cRIsoO1QpIzHpq+OetFyJiHbOtL/hmR/pEGqrD6aBdIefak6GC2D
DOyseXDAwXid/0lxtgazaIFdE7IUuhRdQSK5B4xVb/eV7bLW0/aarYtdVy9rMNrm31JkhDB16As7
/2OGssgYlMkpyu86sumeRkR5NToYLqOajXQ1ck+52kMnjAP2TAKFVp+6kXsMCcHZYozEuFG79Hb3
liQ+D62fUKa63gkyEeMTdDCZs5RIgeJTlsw7eLIZ/QX1WeUPKVpL52ilR68kZ62S2neTuipozPag
cufCcCemE+BGk6jqA2iE9wZjzzirfZjTTrvPGQ5cQKq88uHjeEn0NDIn+2l2RGDUSgeha9ihg/SB
9mMXE8iGqBB4hqGImmY5Gu9Yhoe5kj7rc8JMc5vUjvnqjMgBxPq3yowr5/Gyk4gzeQd+F737NjjE
sXuJdUpHessBGGTSS0nVXlEBpr88O2l3Xlt/e5XzkLW2je+apZNcECIV1k1q+SMU23bvz5CkUQGB
kNfW4sCIp9K1nxg+wAMTWUO6h4p1aalRSANmjgxcW0FFSlMME2qzWVUFu+aKm2NIBwiDedwdlrqn
QEQPZcYTL7xr3oGnzneDSPZ0cM9G5X2uY/mXFUyOD7AeUZCUO1TcZ/ooO2xmyyU6r/4jO/HsqpYd
ssUDyNITWsynbyNFyEadTT6mOI6hZDzmwoo8g7HcWsFkYGq0OPLQlRXaHitG6FqoIfo7WuberXv7
MEDwZ50y2uCA8iIwmSKy+2EY4ZNtGRZ+HeXb62pLycfGSI3ImQj5OXfoBODe5Xu2s/5FJHMXQXqU
TFnQKs3xY24aqK224tT2vjpL3aVbu+qjoI7ccT02OvG6a/mTScvd9/OwX4cL/r5b2iKZRuLypx6b
A/vMDwozJErzvJvsmkjPumeaJh8JLf5KtlkB1xGoeRRNGKAkmxf/Zmb0rch+2PsUaxX5KsP/t7Zv
BWPGjbu0dzrG4xjuo9GCN0vuDhoFs6kIGX2LuyyO0GsTwgP+U2Z+fSwtYoIzytKKBdLgQj2NEzkE
1WjeFWJ+anR3gwB3S9CMEuA866h20VRg+cOdhnei15h7ahaFzyReJUtyVmTvRfpjDio5zjNX+pR+
Lf0K1czFXIGp8psX0TnEGfhIv+y0oEXpEoCw+ZGtq+3SRhxI37lvyNVGdnvRSr3aK2d84srgoCN9
Pe9tYyda65t8IlQtgKKQBgkqS4Xa44RBm6KYVHZYQWOQyjkNnDR9X2y7JTp2oCozIrb0j4OZ/h1B
1a94WFCiuD+1GzgdD8I4jAiM7Qatgkk7r7gcdqx9/S2qisum/rbrx+61sv8iZnrpZv0OM6LLAtJB
aOwln6z0Zj9FR5uPv5fBp1RVJVJ7WRAs2vk9BsOCjUYeQyq3INhYAk1tcWEERViix0vTOZ9+SqmJ
HemYEykVelp2rbaB+AAedT8PY8enpH6KKUUVFxfvXpmIIxQcvmFHdT6Nkhc0vvzybP2j78hOqC1F
eQHVNVdI1hohvnC+G/tJrG+rRCegmHJphG0iASGIZaqNzxEmVowUEQ9ud3JaVFeMgVqmYOACx25v
oHzaabyffcz6ZVzU6zixRsNa0kdPSJzfawPDZOm4xV4qtHuuYuy66PaZWTwZ6rn2ZCqwgrzQxDeN
8du/fXivLb+MQf0uR1KiDSLuI33s/rL9f+WnVu4G9DehoIDmn+Vw1fD9YmvAfhiq19by7/3cgM4G
ka/2Gd/VrXNqoGOwFOQBtBq9PKyChpYVb7vj2D1rCUsu6lagZV3DOkDnYFun9GQW+Wtd8ESkfjvt
Ms8eA53K5NDz/VAcbtHF4p3YqiJUnH7NpD/XXfNn4gLfJYlHdBdt+ujPr9tRG2CstIptGeFwK7Lb
gSz2Ztrwpw1veNDzoPeaJ5OE091Y1R9aMyIZnsY/a0fTtZplc5AcNddGNpd1dYG8arYCSDxysa4m
ZCxcgtN4y73kRyTdF9PCp3nUV957tMWdRT4ruTXaUYKgzbfRcFzsFvyXLHxzDLzIkuBKcI009pdj
PM8NEB/iMB7ZaI0hgKKnzCMwRyR3nif2MT05Umzau6ImhHGuX1xXPZg9HGRviMMOUPVMcAqI+ZRX
RS/Jwl6jQnur6vqX1xguU+eVvmfh7Y/lJV8XNDLwF1z+BLLiWJXyriYOArFlSVJnPxy7BHxeR1Hc
WubRbOWMrIyesvelH/iQhJASPOgL0hrWz2edn/1aibMuVLL3iQ2B+MDM15Lype+sL1RgHK0p0R9L
V7N/rdgaCXYRsc+5luXVjlUQo1PNVIHqGy2sMnk3oZYbpmw8af68rYhYwXTGoyqKNPSJJzvo9CFG
no2HhPI/HBMBfFExt4jpIRrhPkCe/bFtM9/Zvk5X4csXBvDMTFde60l8yQHChaU6ZHmSyGE9ocrI
811X5BBIm6eMp4j6vWOKuD7HphUBrUm4YJme4FK6zuyQgymmvlgbRg2ySN7lmor9rNZb1uavDTR4
oBkn/DyHla3bhajks24wchP4FKhVuFyFJy/VkO8Wba2CXBn5ZqACBTau7Y7UnO7S1MhjR226b5H1
7xGNc/xpZ7JBWNfry7PJ50IEKWJeJYGdJHVy2/TQjYvytZP+/eppFDHcg9Ay7CVF0M+13dsQZfEQ
B8KkoYQt92VYqzjMXlGHakEWP1GFcrWXOrrrJdGhrnm/ZTJmYa7VjL2Lxgk1FzlAbownjznTWTig
M5MdA2t299KvdnOefgkLeUu7NVadOTwMBk2Xx3oSV65Z76qerdXQ3rmW+jBdNR9HfG5TMizg4CFn
xdVNlH4SrWNN3byn2HMX49ra07j3SJ0IOGWiHPh8iFREYVLpwBCh7EfjSzhSYsOX6tt9k48Ego+7
0l8ic62W81q/2lY976ecHzRWgwfRCfBa7tTvIBr1uHuwL1UvYD1+9bNEAOjxH1514rJp4hA0uqdp
mY900M+Dbf5aV/IW14JCpxmGt2HxDyrr7jOJn4MrIYpn4zV1prdJStZ2xHCrRGtPkoTZaJqSnZu6
r65Z/aT2+sGMPA2zYriRz3fvEWDMSVHtsRDFISkDeaApPgSJ8t0xsHlTtOHep5CV3TnuxjfHdaYr
qgg/XAfmHp47hYYNHgyaeWT6NpxiDNlh2mdPE9ph/vkSeaVOnYpHFMO5Rj4m8Ruc9EFLdUBJpt6o
pDCMcZG1CbfppCPezjHOHWq1IJM0fli8cUxlBUIt+01h7deIM0IkNT8ZGcNOxkX1XWUBnPIx5LPj
EiPuO/0rLWsCPGxwpjNTxkkWQbd0C8yrrotAP5DgVGpvAnfT3nabLz+lvLa8/Jp68kQQnX3nM0w5
OorV/7phALmMGSGBtnalT5EPADBGZj90IyLBSoTCF1QaggeIxFqc70Yw9bSqo8MLNjV2xpxUGEyy
sAYSYNtQrq7tsUZIkGgz2yc0JiEymG9r8G75yCMt7G3KeGG0mAZILBGiIT3duZJCuYFzeii3WxtX
IVy90WUG4c1U76ALuHuYua+9v4mPH9jekBbC7C70fH/vk18DzKZi9jp+Kzys+1prv6wKMlP5I1yb
TB3C5sIuTm3Ms5kW5W46MtendNrKZ3JbFU8Hm4wxz85e67MHKxfmvvY3NhbtWvXqutC/H9Hrv7C4
YbHkRsNQIE4sH9K5v6WDQxWoh2T63TCnlI8gfB6XOrfPVpvDt7gpX8HeWRo6oOySFku1W+r4QM/g
ntome58Rt5xU0UVVVxCatPKYwl3Yo7dwL3qTx4fF7jUAlBwLGhFHZlofKDcPbQ1uacJ8x065JEmw
aB3yARIkqkX6MokCNEfMTMZ5hVuYHsqS89r/l1I0Jzjn1H2GtJPDqP2aUGgOCa8jQQddjLASiu8x
S4xpZ2NTDOxK8qJn1VOVwi5zc6xsqfs7L62jXVQLgyDkXuRwX9VMYuuo1JfbAiXzpktSJueZYfr2
7D/ZWZI9Mgni/fNOtbrLxEjCQd7tY5+BzZi/qjXrI4DguWnDOhq9OwuAUVh6zWmakNmwtCQeehrv
vKo/gHrLD4A7NISmbggVjF8YZfIrQU++iGWnx+nOY9TP8D2tzkvzkq2jxqpP7Lw6lXcLIkBjJFZY
6/4Ztu/b2KgPNumR9kCmg6CLEiIfmPMVUdbHVKAr41jVVqfUro/8HprIHP4ywVnMaTZ1sVRkD5UG
l33ueVdJtb7JYuxzu60F2ml8LFIUsyxTt20pOCrOgGDSMEpYfZgteHEQVxDGogwrgM/xu944KrYm
PjC9+IjGlf/jOpX1OrBes3J3R7aCcyhH5APZuly1MXuABcp0p8v0gNfwXo0OgE/AkJM36HvfTX5V
ZSFOVkt901ifReYxbjB0bW/Y0EOXMTtVeEWjXEamGpodwHuUznMtfd67UQYaPUah76skP2tD9lCu
ILsbKBjsK/nAPMEPGjuYcWvaT312/pQWpmXSzfZabJcXvie0lY5ZHwUTfJp8DCkegwClH3uznaCQ
jNDL62+JW/2kOitKbGJCmGB+45x4Gqjw9j1XK0hIL3C08bN1d+u07dY7t0fWrKDv+hraYUWBbDAj
CZbqmT0aPv1tlymX7qurGsSgPtoSS1KdWFUZwcZsQ2P58kyargxvVCBRJbBNWD6ctqsRdXWSAV5x
jkegatzMR4dLuxlwdjQMwaPe8bswX9kz5g3lmVNm8aWi0sSSjwQYvF5jDHRgPhNYxITWoZ6NPcCB
JPD7FumgYet7rVn3a8/N0A4SuxIYM9Zmoggb6DiORUllojc19eaT/xpRsdQla0Ezq4663+PQWQD3
E8qSBIaVXfG2lC2aRrMw/2iJbMI+PtccOjxr60En7oJpH/OlMduhoZj37Zi+jJ34SQv5gABDVzki
eW3qbmsKPYBTQZsRmPrqImd6iKzDiGRHac9aAw4QdNV5uOq9+dFOPDw6v40c3DsjHu8WzSQ2SdNt
Pj5KsWLo3o2GjDySPK6MlF10U+PCnY6yUT0b1HpgWKjfNE8+mawbDqQ8orwo7GfceX9zy05PNr4p
emHzsJgM1xmm4j6cZ4/UcuviM/4nQzr+INpjRE7kmfmtYAwSeoshI71Ii1tisLJVRfoAENWxj1qN
taXbXKOr7YnAF0xVir5L72vBVVMk/sGZGj5Xv6gf5wmvyDDpX+Qn1AyP0jNqkza0YT2FhS0f4XF7
VE/FY2MPV3JRJWTkoW+5YJbn0ZYa233mI6xqz1yx8qjFGp4SdEKLMVzKMm3Ofq2xQUogOOHQG3xS
p1XlgO3K/xJQk50cf4W4ufrF0XKQF5Ag+UTX0yELmOsQ13z2WxbzEEAhVfcCc/qtGKzfNmvxurzj
WS5PXtF9owtMTouj7pzY1x7YYXy1QmGp2f5qcgCtOaZ/aYpWJ+LBT/YTk+2YxcpxwNBOZhOiSYf8
MvLu+l2K4DZiAoJCsciXaFq1+jw0TW+i5EzKI5J4f88WYwmNjXdobV/+/Woy9OTcgXr/39/vNBuK
vPDLY36ly+p/SYHFZ0XBHwLrCQ1EOE+2QkkE/u3QTzZa/sFMDsyTe1AAfnwqhy49SJ/qARU6FlWQ
EDugbuMDgkIP6yu/D+cRG5ci/+x9x4wo+Q2yn1MEbJXm4VLM4qM+UHMrT50gJOx4n6svVP+cdQjg
Cq0Wz0u1opeHkhzWves8g3/63WXZVv+Y66tVsjDQDYI27bpdX2tOtzmrhifCh8WLSQDQJuVjvZk9
WmA5/v0rDUkBsPb9gbksjDWYBgezdeqz66BCNLraevl/f8m1d9Ok+9qN5vRYdScrMeonZ/uCoKM5
Ifb50hFKEOhj32Lday7WQjpAopCpEUk3aiK5jdXg3ibLAopBAEiNCvMS1z6pMKb+XBWrJYK08s5z
WqPFX93y6g92mEnDuRhr7Fx44/nBKs5dskjdy/++qKnwLrAVEXW52QqdlpPC8uzhRC6E/VQXo7gZ
rjjCPTbDugIhlYm6fGlxtxexsp4U0YMvAFVudjFb974H/VqY06tc+OCFDve6GzT15EBieazjt2JZ
CWZanDK0K9XvFzN3rxosrQMr1qifvKfWqeKWSj/+Y/D2enZZnW3wMicClJzAlV65X4U7RAIe89HZ
pEwuupFooDo55hu+s825CL2uesNgdm4m3zkUGD12VZoZHxlm8aCpSVSssZkGi0+uTRL37K6y/rG0
vO9/DA0EepvN94XQRYyqQApcjMSM/qHQJ7vCdOqjBA0MhcrWAVDxZeAh+u+v/v2lwQogyLL2aDAM
O0Kk9ZFCoUT2q4kk1zS5ej7bLgfpw260ewf5nl7ssUboiGnE/GrKLkMTPcqTsIcoHdvxUlmOvP7v
ixvzUNdy+/PWJ8OzDDQi//cl2eSps69fO3TDp/qfRR5l7AY2g2YgCBMIMVIttAJlz4p3GO7QLEUj
0pJbkY3bH7e9iISVY6A3GIkcH8U40qgyvRNVf8SSnhxtiwRjcFqGF/375ZTVYYWfNux9gBHG3JDT
kphcEA44lr7tH5cS+V3dLtV53jgtmoi/oAgR+m57xsWbV+OSa+9mCzkh8mFjvnCxE9KyLsMjDRs6
lnyDBSGpamFhXpYYjKSuMZzVgQ6HjVMX967F7Aw8tmFw2/zbJEiCfircynu9bO8Q1o9/Tcu5upUt
Hht9fW/MpQ0Z6ehPHucb8nSSGNSqHUzn5uIfeuUPN2LJUPOdwyy3yu03oxh1PKsldokNUU8374Re
7X+qOc0uDrZxlgsLq8LY3E91tpwmLASUDSltDMlSm4vlBOoHuZ0y7Pu2rb2jWVGJV9j6QhdgP3Uy
P4d/XxIdCc4o1b63dcqPzSw8meKKot482ZsHPImZ0WYZ9jzDIPeuxK+yL4aP/x4WJe6BVRVc8Hn5
ygaGOcFGgZEoCnY6oLzw3yevr/1I7G8m+AgtBP5YieSF3VXXH83OeC1wJrH8sqoHFo12VPNKUhEJ
CLnKwiNe1NecgLnIU6m66PhuwnmbuPasZ5Ga+Be0vvHFMHG9rnmtdrmpYxEuxicE5ETXS8jRKOZO
SiVc4ERfX5sUNpyvudlFQ1Uxj24WJN2hFaAOje7xv19myNgZgT5bNA8SAPkwMwMhbnnVmWdn/qFf
1w/RCus4OHF9MCn9mJS5D1XvIunVxy1rfoVqOOcNJ5k65a1VvvJBpeeERNg9noDqWEpop5alv+7s
anAuSSbXwGvinODaTiJXtD8KmHt0E9bM3kk8dyKZXloXVKlYqSsH23ozMmB9BVeqXTvTAaRA88tw
WBuxWcgGbXx1C8a981SheSmrd0tZYtf3LRz2IX/NrBUExGL+6ow5u5U8RAm8l6+1tB9yxrWnxGC7
4xVz8WZTY0Xa0td7ZHIhseLlxSJSiUYUltsIYQelOX/pSU8e13k42soKG2Arp3mlB0Luzqnd4JEZ
IbPW8WJC43Odh0YCbF/mvmN4K+HZogS/lYg8b5hI+F6I5gRhtUbYEBC60CLsWJlXd13aoktyezP4
h2MifzV5YKyHo5RB12F1Fue5IxMi9EgAAjxTFXdSq/xDl7mUSpW62AC4AHK3LLXyLczEe8W8OBP3
4GhhOSMTrQqN6FWD6SqhP3qjXSlEp2eojTTV7SPMa8B8JvYGQ6QOpp5lLo5q7A2SUnjsDRJ6Wa4N
n45GTo+d/5lHil+HwTRZ1hK6D145EyEk50SKTa7KaXSb/Co3wAM+VJMo6u3wKcAvjBuuiMHhM0NX
Ronx3KPGSZt720B13lh6gAJs+S2QfJgkBkbd1kqoEU7USml35tEsY37LaLCPmU9pVegPtTb8MUpk
WW1iGeSFAilGpOX8MmVxTXFeI8wC22BjXXWlg9vDV8UZbED9sOZpGWkobFD6YzRw/kPZmS3HrWRZ
9lfK8rmRDQccDqCtMh9ingdSFEW9wDRQmOcZX98LobS8KWXVre4XGIMjGBFwHD9n77VF88MuTLRY
/JfnUc/ScwsxYlel5lNHCAJirgy/EPjqI0lx+1AlDxsyjbwOmIlydOgwuUUZT4DsKVNE5oVY/wkT
HBdYyGArz9Qwz+meTL3HB1+m09FTo7nFPJlSpRG2wYLtYSBy2QIHrXYKTIKkWBxog+r1eBokFVik
PCQTdfGtNrjJ+2wCHitUy1q4oQL+YRAhugoiB1zJZOM1aBwPwmFGVkCWThTFPQYIeJj+IgjffAgX
z7lPA5viz97b7E+WemcKmA8ctDSaR8KPkIUOUdLVqUk1kSx9mmsmOMUFwSdJoh+GhA55AVVtCABX
CFqCj8V/DIint2quAydBauG7rTg+DoMxsv9204wmjEuZTBA7c/pKs7aB7D+h4cAcBuf+0LsWdKQ5
Bih2DHEIGCWuRzVMp34+DI1THxpanZYHnYF9tD0eormlF5vRRdG7Uxo1kc9k6MqNHti1rqpDEaWf
EhhlZ9wlZA7MYRC1qXQu0iClV1d23GRRUFi4/bZJXU+XMZ/L6N6/Aftxt7kv5M+9T81r+ZIBv5hN
jR+BG1jnTqj6nk27SlH9PZacIagPVtuU60wkV2/0mr1l9jQGAU5e9J5UeoelaNs0jrPV0L3qi7l7
TDuMUYyXxoT8iHHX+sWpRA/whARcWxZ815aIO7TdWaa2WamIB6L4qLuoObmD6tmLJc8pC88KQ1P/
kYKGaJ5qCuhOKVg6pOVidtG2ZNWQq+STVQAGGyZUPO/prZDNpgpWSkHANRJorF63k1UXPGUe9UON
uziP7OVUhhU5pZI0gpl+8fPMh7D/PMwrIPLd22QZ1JgjGxzQEWStPso5DXkwyPBmk5EputLnS0Zg
5Ngl80Mz6YLtqIUlSWuud+SDEs16vKrKLAJ7gapZWHVLxZfDLqs9tJsNTcFQN5Bp+NNWFYi+cT7H
J8ae0d4vs9dc0qgcYF8folRFJ34j29+SUEPdTryVnTQDZiC44zjldrgFE7b+YHCcEeV8MTO+Iwhe
rkpOXf/WT619tXL6FzqdSh+j3vVxzdlGIVaR3dhnr5fZIdCNlyoyDr026K89gqpN08pnTLTVVdKp
Nsg8PmPOpTk2420UkNBVSYAIKl68IikKZJH6xJGOMJzcZNo5esmVygVLQzAaTo+P6uA0qK+zF2hS
fnjF9aVugrL0pmJUfWV2HBIPtP8/P408DjAT2LVkSNnGD9Y6iquUfOouXvSmlZOtSfxvqMyLahiM
sVMwd1HnmjdRl5uRzdmZLtq2LqPiFM3MPCwI3tGu2p20K0oe2BarR2S4a/rxWUMjyHK2msxRfdDz
zjli+lEE1Sfs7Tt7xb1unbqZupPqZGzbBrNApYqCeSUpIaPVlkdjqrqbE+Xp3qGWJ1TD726PQynM
s6+n7wS732VqM/OmuHTFcEu8yTt2Yw2HykJp447FMVTNMY+IMCZx071bqt88bgb9VJarn+/VNpef
YJtdDY23gyCu50Np2bwYvuGs0AKTgE0y3t50LWs1AIBC1zxCJ6rapVP01tFoE8g6A1f1hPfpmBeC
kblbU/xBz0MuaWRPUT5pb3Q/mVlYyt+qbIqWXoqZqqyi2UlV+ZfHQZnCvzQEHZNCUu0ZuuqrvKig
u0Q93M/QJL8hNSLtzpVHLRF7T65AoidatL65PZUMDPFMR6WYVprvamutC+MnU35IAMah8FbcD6EF
NUxJt0bu0EwpypgSOpbi2ApGPpHgXl3RdBphJXuwkjW1sVm0F8H8nsYDC7gBBMZaUXYQGUvKVDgk
J9JmkpNqkzcWBVK42zA+FnZebtxiwtyNDuPDSNXQWi0j0sGpN0XfujtsN3dVC+/YGuwACacQB8C3
9iKc/5I5i/BKu/ycAZo7WmYbEBbXIJE00mDXdR0gG8RTWyRDKHN1Gx87rSbSLIMS6auZ3HolL52f
WGsrcMdN5dXJzRXq8gBBxd3QbsJOH49hi2grD6W9bWJmAiqpYaxV2ceyLXt/b1mFg66iIw6jSfIj
IjF/1blTv9TYOy2Ktuk2BZ1TGObpJU2t7o7tqdjOaBikQ8bZC607LZ762ZzoZYRR8k7p27/FeJN6
LUkA4rncWaEpEWTB3otAlIPo3R/RaFanJihtHBfMrZjvTnvSqXGQVCJYidEpb7LW7a2OP/MAIBvY
xeibdN61pRYR55N5FhG1kQGwq3KcxePUWxratCmTYPV4iMGGFS0L6PM2SCsQIMUrK2Nj2CpsTZzT
Gc8x7XbDXeW9JY+xsHP80yZSWKWhnfZMuKlz+ivLLuiHEthil2KzjQatvnUNRDHTx+lRNO5HU1JW
NOz2YDQ7qBNmRf3SNCp1olxTJ8v0wv0QzJlq+S723PA2ZcL/YPYBN6CaSDlBhOkiF1N11IOm3ASB
xTzeUatWN8JPqEgBUyDQvIyD9iVStbZOLSu79XawfSyoGtjJWJDem5j3wvf1o7KnmPQhdZ56be6n
zv9liOnE4p6y0gTCkKk16w8PulKZ7Ht3kBdISfKEFgzOxBzeIA0SOF2XaTGq1KYcb1LF5jV23jxL
o3qp+qVtaGqXhO1FiJSOVcPfwEDI0IXdCy0V0zyM9bFIIwU6Um8xWdz1tmMKOne12LUs6JhoF9E2
z27hxSyY1qdaEYFMys0h5zd2DMr37Gu91c+NlpFVy4lGAe4X199WTjJrNt203wnmlsfBcLipsU7T
TAbXaE6fxwmsxgMD1RrurTB1GNyeFZANRKnukzps+Ml7SeSaT/pngG+0qddWEncMbHP3anhhdHZD
4qTmPUBldIAZ5LSrSUaExg0Gp2frcnhw25Rpv5VTxaQQN/a6Lp3mBHH0Y4AB8hLNB1Wr6yCr7FDC
EzH9fmvaiXXlAuhBDM2NTHx86aGsFS3HUn2vjRzcQtwHz+PXFjvH5hGmrentdBSqXdsd9xhikxZj
I7SPpUmPDOaTzxxUfPSa1L8BSQpfiWrEcVESMbcxEB1s0gh01sOKnM0JHi3rWpJ9saF7NAJt5RIG
uXP942Fayu4gQTP9JJ/FeuduC8a4OHkSbxuoZdY2xYsw0N5aJHyvWyAtvKCyXkq9cbaGy823jpEl
P0JDiHv2QRGQOAIH8EX3p4MWRKjCkudZsXrB4B/eHod4pCAgdMg84knWXhAHLVL9pjV28BVgKyNY
v343YryJnRZbO5EDvJdyG/Q+/SMYV1AEsP2tSI7HLay55TrXOo/XpaDhTgh9d/Dey57Egapsmk9M
qLlWnU92jfG0SLz02XWKk9ID9uFVNm282JUov8tqZ+lddU+y1WATpuw2o/6W6yavlxs+OSlDfrvu
PsSEC2WTBsyuRBLgBFZ9aB1yworSGs9su/yNL8HDeYroUEThmHFsqIamVn2q/Lbbe+irriGbY1Id
XOhpg5yOcej9oFOFZtx1Ia2xaLIYoz8TXeCgHWqzizYcrF4vwbIAWta0hNkQ1bC20KRxkhpMj1So
L5ldTk9WaF7ArMqrQNkvoOL+fJRgkDVFQko5dIJPU/ZEC9V+yyydZipZKBtzqO23lt4Q7EnrhX4a
NlX5CgavW5MYaT6nEVRDjfH5EYoBGFhmnm2YvJnaWO4rTDyrjPU9g/LzrOGDWj0+CiMGhY+Pelp+
+HP7tWyQKUdWaNwfBxlWKAZtVEzzp9qBpOd5LlsphyFl2RwpFtOnhvT6W8gdu41qgKbcwamWqxHg
QKejE5sPkwtggF50s6SmuPcq1TcyZv4Pxy5HooMl30EzcEJiZC8iCaJB9YG7T4NJ4KRhR9D0JvNf
rT/nznASE4JOaVAODe2ezWl0lHM1UfZse9wq/qAgHr3BIHnFZ0yQVgmiIhRJQ2AO1XfPfH6XgJ3e
WCUKdhNKClYI+73EYnPrKKUL/zutx/D+ODC2lbtgPiE7M92b/mOwsXyGmt/dLRNPYkDH/o5qmd3l
XJXFA3yVnOStyI/SbzFaWHrsdXwtMROs2Nd+63NVfCBRY41aDvh04rnQw5Ta4G28WSjP7KRrETUT
eKG770OdZifT9ovXlWwpphCsOk+q4UksBpAO+XyR5HF5Z3vlf+066rEKDhT6hHprW0X6UkZM7lEc
CGTUIaJCcBX61KwHghgXfm07gj6jhAAzWbxPffAFzYj8I+nADXYoB9eQV63TUKA/j+3yU4y7bWkG
7xVq5mNFhWDV1T0jMBULEXVwl9cXaMhsALTWlYi3CsWNUj9puvMF2zKyXRvVKb03b90NenQsBzdC
TW8jNO5ZpbsiPVJzHBkJbWDEuvtg7paJKch3jxsHCX0YOKm814R7H7o5HEjqWbOsU5dxB8VFrEFq
ried8BcLnd4kSQMZMJYfsGAZ/P13vQQU0g9u9cFCLQnZJD0aItVgca9V6RNGrKMHGMdcfLAxJ62j
phabx8POyGCoVeIZDBc8RIdpuhUMztey6K6h2eUf+7qotrXmIMOumuhD4IxfzFpYlzomVwv/mbyk
I+6mDE3NLp+Q7K3afCAQYtTPzIJxhsx90TKv6/sMkmHfyOc0y6/vg6GSA2wiwGShzbf4jbYjBGOR
plp7MtxhBCxILzRNGuuLHo1fqU/LpwZV85ztzHJX7AB4pkiJi/pa2yww2hQW29SgN04jCscyYWQv
smZDBgwZF+JI57mfnI+RZp7bSaXfaqhZviSBu5X6E3W7eEJMgcxfR3ktXSYKNoyBe5XPMsjSjb+I
nMywkqJRN5k+OOTGnjppYzqan9bUHo6dA2TIREKHHLY1NoVZfsUWgjMw9/csPc4hYMy78ie7e9bp
2xDhbr4yxEXAIrDIE2NrHGmxkHGCG/c2FO8OI7AlnJD+lSIANjUhF3LrDLzAYZ63m9bIwzOAo/Ds
eDmT0j8em230XNG02D0+9cfnHx/lQcNMRQOr5KZevwFmQ1Sjp0+XPw52DWjbVt73SPOb3ePzgeoG
hgTiXTeaWNuNNKGPA+rl46hqY++1UjzBIO1e2i+VgUIQBwFOzaoZbzzTTOscPVmwqlVXLwOZ5DZu
+KkDj7TyAxnvxczLr5p6h+lrpw+UFhBRrCfP886PoKyOQSh1hgA+lrvPhKPfJ8P8npv4Kny9lS9G
xA0+7OudEqC/HvtVJPly3w72Jmduy+WGaq52aRk+mhIl2UnLEU/MU2lqzT32tuIjfOr2WzGKbmlE
dBOEypMjUgreDgouZEev7nHo9QHOBgJbnvAX2gJ7N2/dsz0ftE4v9NVQGz94X0qw+0aur35+BYf0
tu51jOD//G5wXxO4gIkypKuL22BP32l4GPvHo8eh9Hyx43ZYcKfJRYEdCi1XpYajElW+kmShMFme
JPKByjzQNr/XsSevj089DkkeCC5+cDu/fcH2mhehymtVgN52miA4a5PpQ1xJXp2pbA+d3sk1z+5E
oWX86KOxfMO9RPd/8tW+tNL0bVwl8/wyl0rs7aq4UazSGbYN+VSbHbvvSciPKGZ4h2l68RLa2dNU
OZu8LcbPvXLrNVZtBtvw+ohowQOHo/d56nPu0d5obh7VdZQdUUmT/eebhyYp0Ts2ibZIxsoTOEVZ
0ulVfZdOwA7MyJqdPyKTgCP3A47VbLyryHgh5vdV1/W95gPPqkX+DJGlXpoFj0COMvQG1MQIfcIy
togqeYsjf1nq5o9BvdL6Z2tq2NE2aXABUl8iTZYRIalRFx1MA+m0plcHcq84J9N30REm85qKRtWm
jVAFb2wriFweLNrBsrVRBZgoQbxVCg8NI+hUbbToq8kkeGeGDqA7JuOIVlaBDUlVRbjPXcpNB80c
w20MHQUwRdAs+VE365vXN0ia6qBY5iPa6oabRd57MzEQSbClmYuxdIcFQ2RziVoyhrMw29Po0iF7
b+7KKxmGzz+YgfykRRGvXc35ls3dT9kiymfEv2xFBbeDjeG6rKnZgoA9cu9/H+h/W9SZS/zBTGmA
FFddVl5wXME0pr3nudfR1CKAmI6z11W8DyXIEgagxSGxzK0DU2XpVCRBqeFED7O7ppjX8ogE0bKY
GoyptoGOMA3Wk8XWukWO5ooaICaGFxVRQHEn++J7tG0IAGuQQszWTzm+ecjfFmRuF+exQKrsy6bb
NdiRkx5bKA3Iw1DL9D41LBch89xC0gqbLfCujPadl57qNjuVft0vG+r0xWSaUDBC7pH031YjAXce
iSPU1AB2c//WaqZ70gkYKZwWoErHLj8scGpTzdCx1IklbbHxBjay8zbfR0Lf5gPBJ9KpiaUlt2qh
woFwQBg1Kwsa/bJJy8+6DkAi6UpAL0bhrT1Z8B20NjVxCe24WAY+GlaFSnpQpvys6d3Sc+toWU/k
aiIy2qcoOXZ5iEOzM28Bs9sXJ1D4LsaWXhvSdcK+tprVeDe0wjS/Z6Lo5Gmz9Io7GpugjR737r7s
jCs9mGTLMHKhgeTfe3kY7rtSW1XsaVYOOQMYvcCvTQkQkNFz3oIqXTbSbNb9JO1dWKyC4N3DN/7k
Qbjs2yLcTy2sAOnwLxN/5RyyBo+CH4lFMsu+8cpYDfYpILSrLrPjUw+RsfIb2qWYjsqxBffi2wPg
VsbP46LKhwr1RPwE3YDJVdp9B2P3GQjHCELRbDZFOVyHApMcBtFk5lgKlFmr0R7eHBlARoxtZ1Y5
HxwrfkGwJ9cQz1iLOgrX3npnE7U2DOu7QhOxctVESTNs5BSLjdnVzTwkjVeKTfDCaAuJlSzd6Cbh
v16JaDIBGMekD9wiCEJGfRNFnJm+xBqj48z033Co0mrM38ljkRu7N9qriY7UltASp6J5x3FufSxY
KHPX3E6T9xqlmEWrkUGlhRHzMITGm2Zjo8uVdfNDkWKaw4CtBfI9tG2e6UD77NIo3WRDuyOw8l5A
FaYsTjZxhc/iIGw3vrrskIrJPQm2/Z/NoNlGTWSvBWsvqCjeb7J8r53u3YuZQpIZ0i47n0yMYiy3
oAW+BHb2dbCSGQQyg5Ggri8D1FznfL4UHN0UawueLKKXrtoDA36duC13hEysW/tDQf/gakYQ+H0D
1AIU+40R5PIUklreiYqw45jEGm4ALFVGAdnGhPdVotNWI44IvSNrt87JjOglSQbdslbFV6JhLqGp
ihtkdXrG5KChSrEARVbx93oG+yjmiHRxRbkSlY0E29qTltoe2l5dx0yeCoEMnhnRzTHglEt3CveN
ocJZ3j37lcdPHVBQlAbduSWbahFHSL/1Ln0iQQfPu1d87kp0GGOJCdSbunIVGMZ6qjJ5gH6I6Dk6
ZqDHZzXPZbCzm9s24bpQ/jEuxQ+N1s8664td3CdEY48OKdJcejR1pmmFgb+ns1NRduQ9wu8WNTLg
9R8a8EfQX+6xbJwQTbr+yjvptQzhFqKd2zgKDoqshc2l1mfgWXnGalGtcgMVn8xRpGkWPJE2/Q5z
DVZhuCTEDjO1MMDtfqwLgLJJ2j7HpeYeGu9aVjit8YkUS1SlqJAsJhhuDHJw6G0ypSHSjH6PBo51
Z2PetJp7Bz0m/6ly0UoaDOSp94y9WWvJHpMhLv6gOulJ5pJOSOCg5xDWIJ9anwQIyOrnyeBaE9UY
nbVB+zEkzbXAfbYtdOIjxl78IIv1lc4Luigv/lEQFpxV06dqMi5mgJcdi04hkT9TEc6kUxPujcsm
O4ZkXJVvQwOaptX7T+Wo7IOo8ab1fB5jLVzbhIpxElw7QT4e7u6UM4hvdDLUba4Pu9kxYV8T9yuO
XFrPAH3YZSQ1m6wRQwGEOMTz22jU+kOEJMyJMrUHP31Sdn9RqP8P6BTggnvhIXUHEip8nCbNHMLe
hmG7STPeSzFu1GFkn+GV6SXu1QYjw/fJ129NR7K6nxtnp44PZeXvVJiJV2eWhyDTSZBLh59dN+Sk
Qm0V8bXn3vMzmlYs62jmDFq4i1wjMXEwPf1ijC+jGBGXBifL1hEn5qzBholFyZDoReCna/oTPjy8
67ihd0OYfXXh+ERaa6+tJl3qukG32cibrWNQeZRary+90Udf1ljrFnfzWRbs3zNwUKoykIsgGeny
9J0WYXfpGrStkgwFGlhLd7bjI7JcwWe9T4r4i8mO7h0mMG84Tc3XrCBEIlUkkKf6tkj8z55efM+s
ATUTWARa73AhRHTJdBnvGCgsYm1L5icNXs1P1gb+iy2TlnunGR+h1EVO/tWIis/h0H0rBgtlDZac
Dc3aHjHzeO4rELF2UvzAkfcjMrM7biicCMwEds5ARdg1LuN9NywOYqiKAzUTI+Rzif9lUbgQfsyK
fAGEiNbGYVbxoRiMVwFdGCt3Vq3oLice4O0szj0sz9MT4loc1HG2i0PApEHn3KMEUbSbuyCZgFGs
DadHBGahILNku2yKYZ92dGdtQT6MRyH4VElmB0KHZ0keZ4StnNHVPRTgEFrap0vL8o9NVct9r3Vb
VdtLVTnTqUpj1FWVq65WQfd2ugaIZL93vXbHAL7uiaN5aVi5qhlAaagPvK3rS4nMfiK02lKds+l/
NL5o1oYE6tCgIslRCjedW+wLA7OKHIJTVOccSn9rY4+d8GudXYqrRRN35FsUalNZKYBGTf/i+CTT
F6mnX8F3N47m71wYkgeRxRvUVJQ+4/QxmCCMVjL+jOVHe5aibvY+YhfSltVrw9huFXviiQaCQoxm
JTuUJtZurB1wCkTi2FwlOwa10I0LyCSeOfTXFFdrmjbmge3y/wp6BkMynhEqTbYBa9nvS7yokU+q
z6jTBYMxRy670GiIWD1CdWJiUr+4YPUzP6i8OHY2NKzBXKHuIXEbk4O4DlkQ7bLQ3rOX3uSJy3CF
UebOj0lRyKcnFXts5CU9x3Hz5/lZc/zwv0S90R9yTENBUnKFbViQ7+av/0s+GcIrG/weBu1qImnG
aQHnBDEB6Q6JOky/0JXY3BERDfrZuuapRt0s9VPWOs/GaH0lPtYxQpOhmRWRnzJc/vzsjH/L9nJM
S+cPCNKVHcUI9tezAxXD3mdsODsii5dxNEDr9xPv3lobzIU8lbUdbqxUJ95Vjk/CbFA2hK+WCM7c
drRNXUDVo/t2wjogQLOwkmQGneVU2xH/ob9O+HjwIhf/QyiZFHNAXp6Mfp7NSdI8q66jK8ewbWXq
uk0b7dfzrmoF+idpQe89BiZwaOMLfm/0Z+6oTui00icWpy9YSbPdRIX1UxMDLwc+mCZJDsI9x+Da
6unDVeNGGyt16B23PlRDt0aNFH+QRvzBd8d046MbZmjVbljFW/SOqf6ExVF/ajF2aTUMugmzNikW
kBH00gHSSBtSt7pTm0U9XuLagP1gBSurAQmKWQkYpCTOIM/BC3hOeELwnR79fBpWJS4KCiVz3Xpl
fmtaUT/zBEjAXSRAaAWgLyJomYULOpSJnoXHEO7hEv2chXWyD1myB5g0TRSyKkJr29VguWDI4X0q
C8fh1bWgspXY0NlrNceOcFuWOTEPeOFu5m67BsHG2mDE7sHHEAhxFqQtv8PA52Ro2yg36/Ok8mAr
g9FfEirfbNDTlwer0GDwz4fHQzDqHyN0jJs/PpUEWbChd/YRVgNzsSamjcZNgjyq+aceP//4UTtQ
5BiQGyO9Kbiq+VCSYkvV1p6mqsCCkbM1FWC6V86YMd5kzMQaYHwr+9q5IfhfkD9Mi8rvnWe6Q4R7
CGDnBrufuGtGIOkckhruRGuhzMfAdnm0vgphjnvRISXxaWSsBy1LKMFbokhCg65Cjjf3cVBCvaBH
llu8UtEaN08OaaW0d26tfaujLsWHDOmD0Mv88Hgo4/A6Mo5xan04TGn61DZWuaNXSx9Vu0wNuViT
aZw7FykoBLFPglpwPwYmxHZRRCQagNkf6lHdjapAuuGQ9AB2wjs9DlmZAKmwa7CmMtBOqZ5TE+sN
yTHUWfeqL8yXEKCiq0XT85RlBoLCyVj51FIi8O3Pvmv0+LZAoJg+GT3GwKipKfulCkmuSeh4M+NE
4T/yWriTvBnFOXZc59oYubzV48WOpbax2sY9OAOCgr5qANeaamBLbZkH0migvBfVeLoNvCtPeJQr
VM6WDz+grpoNIxCvXUx2KE8N+zJtHpZi9UoODx0mN1s6MNNx0PzsQqBYyfiwegc6SpapnTZ4Moql
UfbiMJguXlJj1J7oljAWpRu6pEVJGnFInEJWimEZz9dJM18d2dr1FfHdqcpfuyKLFz7jLbNKiycJ
VhBOxkSUwgwSYKLkniwMEOue5ZxErRIyPhljgHX1T44AfCE7A3sWHOtb4uMWyLPcXgVq3sOECbS+
mozjZkrrpW0P1cHAbrsgeaFOa+iylYOROkJfwTg2PIyO/73mDoE6ZTxNk0TJC6veMEqCMlS+b5yo
2htuQWlO94tw9LC+hF6NlzRHSeaVLhOT+XMR6w35ZVhPqtphq0IJjQLUKUteV8082pp7IWgu5myL
4ISG4ptnxQPD7DNFAyHv0kK+mmRvzOGto+31PrSjCkNgXKfrSmKJHNl7enMirFlItid6RiQ5KVzb
ISV7PtTEO2qK8VMw49LdPJWwBXsGODCCa2vAaowaPEVKhc7TcYMfuHaNHXPLYp9CkVz1LDfLetRg
evZ6cYvMyd9hmT3aZIBfzbCyKFaL+KUNuES05pDLNDkhLow2Xe3oF82mzeFUbnIwbVS8Mu/PJi5w
LKkmoS55BNlmPMROFL21M8B5jFubGANBVwO9A3Z0tByG1359+IAIfJ0WkfZK3MAAo+rgjIiC4Mda
7UfUvkcabu7OTQd7G+rNjy7o0nuYDOUlE7q9aEyzvaBglOuxMcOT1cfjrjO6t7yj89H1mIUHe1il
GDNHT9WvdfYplEh2fZM9RtUnOfUJBMykuzRWO09XtHyLXaO7Oso9eIE4h0SoXD1PavsxcyoCRYKF
7pnUDlCzLtRSTOQmdh2izzT8b1W3SfN2fkLnUaWJMU0jTIH+v/pewBY6RT3UqMb3+0M1HyQdtGXb
GdYamgl3ULsUO4Zt6YcJOvfOZsNBNhCloumBZkoMGEOgMfch+RgrjXbBV63bgdjJjvRqym1qedPS
H1Er0eNHaZ2mZ8mz8Jr2HkBTzxsODGqNn4m///vb8H/89/z288Zf//0/efwtL8YqpHH428O/79ZP
6/+cf+Kf3/Hr9/99+55fvqTv9Z9+0/l58+H3b/jll/Jn/3Faqy/Nl18eYLsLm/FOp3F8eq/bpHmc
AP/A/J3/r1/8j/fHb/kwFu9/+8u3vM3ADD29+1xO/5rkLRQxuP999Pc5n76k5Iy1v8R/P37oZ/63
1P/KKNtyXEOZ6L/0uWr9mf9t6n81kFcLVzoO0lS++s/4b03of5W27oo5MXy2YBhUZej/muBvf9EM
9VcH1aLt6lJRkzmW+/8VAP5rhLMjDNO2hU3b2TWk40r7t5BtHyN4XWcMyyo34wbRVScjj6arjIr3
NKWnIWbbVdcFxgVUIp2xnH59rKq7U6MHalsSM92SGI6gr1ZcBSFC1Oh/Kp3nFOk/StDHKTrStS2e
EFsJ8XvpXBpuCzFpBsCPbXOoMAduQOHM8RfB9EwST9S8yoKelqbThNeCUB3sJP+Wgx44DbGanoH2
iDW5VfEKEWt09JWqGQ6EUL/UCCUJVtEBOuLnf3kf/ONC+Y+sTW95mDX13/5iuP/FWbuGresWgB/7
38468KjsnB5Dtj3MKOgEHFsonPxzrWcLRq/51xR12Wpo0CTqqD8NZuMAm6y7ThIihawt7mVa08nq
y00JrJppePCMbba/iLFKjmK0nm1InawCZJb0kmhqwY7ayH8YqsiWXRBIvF500dQIZ+rP/7Xf/zMT
764QLmZ0A+Gj9fvrAdZdDCE3Urz9nb7XtZTBuRSXtAeoHttVcLDaHj00EwfajNs//9tizlX/1zcD
fxxTg8W7wjJ0i/fEr/uRorFhX1bFSI1uHi3pUF5YxotUmjzARTE3GoU2WkVj2qf+2rT1denp2lMU
0fIsIY/9+dn8tqtzBGdjm6ZjOg5XkGHJ388Gxf1odbjca7/A89VPX/pARmfWAXOTNGAibKvDpWfR
T3b9kEF5Zs0G3lqdklB+iNTovFrK/Rr2OHCY4IbeKO+hUTTskzoCFEbYkZYWYperycn583MXv+5I
H+fONW+ZLD1SKtv57dwN9k/ENYBy1cIg3WLbwtsvtrnCVE/xitQEweVotAO93NRYBAPs7g7E+b4R
vIP//FysfzsXVxmK07AdUzg2NORfX1UMZh76WNtedFMjF2Qry1Mfw9wxNUm3sqAjQp8CJBygo8bO
V5U0uFr0GOYBXBass3Te12jA/hH5yYW1681E2/VYUo4hLUaido+PB02VGMe5MbIG9UKvCB+4t2Ak
O0S18al2UKZp6HKM0qlOxGa1uINFdUBMO12nmoQjn33KwReeduD0IK/NxiSnjJ/zse8RYnbepa0i
69S4RI51fmWurLxYYRPsX5wq6valG1AdyyaBI0yJiB7Km9bKhd3958+nku6vae3sZQ102ZbSdamb
+AnUb8H3maVou9MEI94qercCv92z6ViECXKUuAGMHltqV8Vmxh0uPeBs/doZQ3M064xgSmT5zdEX
Fh+WY97QCUPe/vjo96/4Yz8A2sPc8PhyLbHowG/ZsdD2p5qG0s9DKdqo5RrhceoN/5erM1tuG9my
6BchAjOQr5xnSRQlWXpByGUb85hITF/fC3DHrdv9UCwBpGSJBHI4Z++1xZZ3CqnS/JpyeUb955XL
a5ZnnKkcLspQa2I5rNO/P3A5//9ethz2VkyeD1vstXK924w4GrC9XnCV8TGCSN6nCC9OudO+Olni
sl5Tn6J1qzMtxvGF0tZrYV6N8GjBPL5gQ8pXlZm1ZMVZj6GfbR2e9PYyLI7ChdU+9pqJNF24f8Wg
GKFSVpzT3iOpFEey6Rw01DlcBK3xmswP9cPoQ7oK2kijqo7A64dRY5xivC1tX6MeC5u1CEKYQaFx
CaLhXY7RuMul772x/vxocSn+SqLxOW5TBzVV+Ol3oTgb+BmxOcJwsSR8LJYS1jpAuUzfW6k9TrDo
EA30UvN+LI8hjWDST5rsAT6VST3qyl/wyQ51VhyiKsdxutVMHVqFBwQAgeaOZGPrFIKHW6S4ek+X
HiOypMZd7AKny9/MKMzgB+LooJw1Vnr3yDsgr1au5FsNc2Ata2E+S4eRGBDwpaNTte4dHMxTi32L
MBnzmHn/CICseQXJQk80950e67jTbVCAIUEEGY0eTId2fbR77WYF4XT1Pe7QFinmJsoIoMMBOO0w
REDchyC+s2dcgS/DtwoGNOruAZdkaWtfueW9x2NXvoa2Ls8I/PsNHCVzT7tSbgMdKAp/g7y1vtEB
8iVsIEYoh+TbuE21q96cwPMPAjfbTrN849OUxHfNL7B7nODEqbRn2y29F3I2fF38LBLfecdTlZ4a
dOTr0VfOexEIQnzhGeyWw4j8CGplMUTZ+VlzIB+g9PvqthwG9MfSOIbZFdF56kITRQfwFqMS4y22
WQkwyTMcl167Lqao4Lfl2dAf//tZ5jzStecXLw9Rlp51QLc00L0LbnjtPk5Ag6wOfUJt6cHdscrg
HmvTq0fi++yiDO6BQJGSFPD3l8Plu+J8+sUwYZ2XU2ClwOnlyCeWQz6QbCeV1m6GYmg2epkSXCEN
7TmbHxBtiZ1hck8vaSKpGYYvsACyk4qCX8srlvOxrPLbOCIinjNHlvPLz0DWs2raMH/693wXFR+9
1aPNaGwwYqzqQKfmCXJ81CbCRPwO3CD5e66sTH9tDma9W17CrJa82IXqsdRAw410j4aUSfNyr8+1
g7/HuaKLlaI3RkOC0V+nmbgZbS25a34ODrI0oHl2TXpfzsEwFSvXsMfDcrg8EePc7gtkXjizibhQ
vB9yNI2DilW7FmlpvTYdcb+TWNXMiq/LGTwuRCEIL2W+4FxqS3GkuU+JaX79cm7M/5Q5+InlAG7t
bwCUR8w/6VUPu+QZVRQBkJkxfdt1+Q/ple49SkyB8R9ApNda7tltrXZWvXwWlvTfNReyKFdke/Wx
SZ6VbGGYi9x51WgnrQpLT39bDRmEOmDSCNVWE7TOw62h8MOz/hYSHHKlDO+FXiyR2HHnfUdzjDBJ
LOKlceKayYRIwqkNvW8T5G/guNEX1G25s6Y2P8IzEY8SYvvf7wR7sB5tK3kiSyeGf4ZWkUTv/J42
IWW1aGJVENsmjoB8NLdZmqUXNKxH02nEU4MS6amaH8pwyLeqygDMl4zDLna+uZ2Ewb/2yapogulh
5hsI8Fk78xyzynuOKku/hXUIlUxN8SsD7tGt6lkjk3AdhSm0qNjkgtJ9883Nx4FU+Pa/jpyoP3Sy
nghuD5gk7AkRoNuKv8KwZtR/t6Gang3E0zcNP/c+94uRGkk+WReGWKYcMzQPFDBvHhXFi5gfQIQa
hzbLP6F2mm/IIflFp+RVoQoAm37Oh1y+oEGWL/VUWE/eLC+bhaNi+kh7J38uhuiYAci+gp4yNtwM
zibMK0LKBkvbKJWCfp/bocvD0hgdmZf2pQHa9ivw++hleZgKP3ppkaJmCYKiYT5azlOl+BPr46fR
g2rMTYbfKQPVZ3VzUIH0cdG6EgsoAK78jbyE5yhN+6flaGrBCxO+ol2WQ9UmRK4ajnlSo8OtZDlb
3SXUSSR+fe0z3X1UYbcfQxV9yoBsB6zu/SXsdYslXfxqWJp/Xh6s/3zlOna1n6zobTmvxxUT5X+e
FNFwiumtHAAdZGdtiGBipcUMCWygg7MMBQGeGEflheA/9ba7sZXqiCvjK7C1CdG4Js43Tv17fnnS
MoB3Cqd6RZ+7Z4taEhhHk9yTrzVLnrWTkqlRhu917P+xvAZ0a6ijMUwKBwYdYjmHteFrMXjYop0E
yVE9RK8qCbeAAqtvjeoWWiKUUmu2M5hGikGeISdeRjDv37Yg/z33P820lGx5NAKXbDfCVIHGU3SI
wuvawG6Nlj6+JF0ZXyZiey5If294Tdk+swagAdhr1+VBlla17cM8fROYCZ7TES73SPjfIfHR/Xbe
NGGPn/xL7VX+ZflKL8iMGQqP1snBbFvFxeuHAERi/sjlSw/ADcvvDCY8qYKJR9l++fuMHIAtCPid
5aTBDqmM9ZmiIQssollY3qTnwO5nGiHnDZYytCPL6Tm1GvOJl6ACzSWRJCHuJzX7WEQVvdMNUCeR
VY2/cl3U1FVhkPpirvTcRGifV9K7Wq2JQ1sTzZbevL8KqpoVfc7vRrDEWTbOln6/8aFCGv2Z8BDU
pNAwxvTNyvv6VOnmPgyq/o9fG/vCZ2GQe+17UxCOkRhadVpu1Lpj5WNwYwnCMq2w4B3Gcce254c/
yfZFlERLN7kbXvuutm+KSAQy5jHTVL65Xt4Xp8pgrpM07WKzelqujDY1fmmqBjLq0OhLGw0ZQQ1X
CjcIdf3RDu+Dymitzg9F/ohF8J5ijnzUKf8il/t2OdJac3pkY7HTW7K4oEicGzfwnnG2e8+lKP9U
OfDtkNLFgaYTeYsVzJZk/gqnNV+1Fp6teX2ESeFeitw7Nhn6iXE+LNxS3VyCvTJjDGy4er1/yhk7
TkSW5EjfEGoXScMvNz8QH5RuXTvjljATgG40RSDD194Lxoh04zkFuMuurZ8b8ZWGkXGhTPm/Dwna
A0gU5BGN6BRwwrGpRj2KOYTwb7UZk3FO3eHGil0z2Uel88dwyG4yLMS8a692dXJGy/qswX4o/bGD
KlnDHkIJb/SonepcSy85WLRr5vdk+HjMDX2kyCAQotxBwnjR/JGONouDPd6OeiMqrnmPdfk6Rhp9
U1j9dlUjaZ8lJtFcafFlmPk7QLzmd5SpTehiMUJf6NBsiAjNaBL/GlQUfSihfSeGn34VMCk39DQw
IbmFg6nI6k+j3oMJVeUXsdbpVgktOBZTYb8HPYD2+bwVz1ZyuAKHtJPRZ6Q/9+2dZpP2u8SWmnSe
8YUWkuhPtHWPAs/W1s9t7TYatGmGyFOnCOLIpdYzd0cH8Lurpc9yc2r2tgzEOUtTbAlsMg+u33dX
wt9LmOlN/WI5EI4TMzLf9PbS1zZtB2VED+i4xTbuB/MmFU0w1J7FqdJyeHQwmXayzOQLeyOxzjWR
fWSw9FY0d95DcwgesR2fU6lgELMy7PQYYmAJJa8gTeR3L827E0T5d94BQEC8E7wjt1ZrkzTM2nLf
0wkjXOiCCW2luTV0DT3nhNAo88rxl2fYf+JMHz5itB+wjviEE1SaemFmL42OmHjURjrpXp29LA9t
g2kvbc16rygohRBIVbXRRsvbdoHAs9dQ7RGF3dyCuS1EdaE/TmK6+/PRcurfh9wvrW3aQymouRGQ
RwxMojw0OM/OQz0dp6YtjjF9vV3T2t3nAOUJoE/8swHEx+1mykvV19UzCgxSjjJSjhxIaAjo+tsy
DeFK7aHNVe8m+Sgr4VZyv4xCsdSTbWnGEqE9LcpwPsT+xr4TiyGbv3C4xXMXfWgo8A7tD7MpvT/u
EN1d1etfEFZwS8WMKxo5L2lvJ5u0GIdXu1f/+9Vyzvac/nX5aojpoSpXw3MAUxOCtZHf/LKaDpD/
0WyFQ4MxznJ21dB56P8kyeGGFr+nZQ76JODPdZR+jntLRqsK4YnbLR+fuml59mpZYftRJ4SDdCaR
yK72jIKS2xX17qqGekfiiHlqx2Gn8jz5zRTyqJltPghmgsFLhQIQ1NRfXL+RW9ww8YdteQ/qUOWp
bQbyKxv9nqHbeMNmPOxZxvaHgMn8oQwySxMV/VN5zqdttv1DnxA52Hnh7FkvVG8IF96WF9gVtRzH
nKrXDuv60XHxSZKxmZ5rd4hXmq9w0gLhZNJz5VvsylNZm+NXOOjErlEh+Hs+a9Tf82lFTum/r//P
+Qic/X+dn39OyHi1b7tc7dKCgaL3i4KSaxe81XgvjhFV2TXb1eCtskCVjTJgkTY/i0ld25etaUFt
5xC7brFvE1A+y7MDMW07kfsUludnyb5yt2g9wlU2Z7D1WT89WMmKA3j9GSWeTJQTiGCWlvn+92gU
9YPg8OVgeXlpdq9lYaqbmr9ZDj6AeJRmx+UVTay6HVYDsdaGats1kXMvq9a5x+E1Y/v5wgrJuQ9a
l+8nQN7rf1+Ql94t5E+8Li9vY9gqY8zQsBzm84+ozBmxX0+Y/5EGr+LGal89kkDRlwLaWg6XB6vU
8cgnoPK6RL3SZO5wxEGUX56UaRTtQX2hK7PGTcduggRUx3seROs9NyWq2GZosOywnv57Dq4tUCWu
8C3ZPIriSaoA0c4v7ItbbiTNFW1/cx2ZwkH6Ksci6kB8L08sDzQsnzvNjy9g5ayrHScXeyYNGgAM
7o4Xs5gZaH86QZPQQ+YhRdh4Ngr82CYsMzjUmGRo7H1NQQwoIIz0A5l++ielUwiX2ic7xeJgWiBa
9DjXPsPM2OHVDd5CJsigr8bNcnEa2Eu7SE9/YGQ2DwNygN1yvgRD8e/5AGcl+K10+vq/r2915xM3
JmXxlhwLFFf2bugIKW31nEPQqHvHTgE35KFCijn5h2kiiWV5NuHPOdU2Fcrle02au1stIlSNX3Sj
GBh/luaJoa7+dnz6DQxm1snrh+DFciVhOfMLlCL4kx3TqxNNHfSbGnNJQ2jEZENGgpr87aNlumXS
ku9t7xwcK4vvYW1mT3YgaQLbH67QKr5Zj87RSFatpbT8O8hZzAXAq9tKeAcj6YuH7WV3AK7X0ZQ+
II10QnUqoNZBON0ObT9hwSobRnCuNYuZf27lmJc4LepjG83GoRJEjDQg31YYt7ZtURLzy/YNIMIr
sYwVq4nsBTaM+0+Ux9/EogQP9e7qefES9T6KkiR6GrQB+s+YNze8QfueMMIu/WzKJjyZaWhsqGVn
n0bakrPUJ90TEjSxzUrbI76RXLMuiFnAa8Nw6oTU976Rm+SpedTEG7/5MQbph2VTUqUMuhrQO5IE
oX/bDs4VP5WPrlE4fNOyPgksAD8YBndu6hePDDXrsyPzn8tpPci7fZRXYJAHYOqJqsMTkjauYws9
/yCU8xMC2StvWP0WCeZZYxy+KYplr76JLsdFyvuPVkwvzPbEAUDF3vfx0LwmAZ9mrSp5XHL9KoA+
U8ECLRwMtQm83nnHkzxtS5qfyOnI8mA79JVQQOmCsvtpB3MEcmJRXS1xy7F5yFBzKyJU3T6e5VqJ
WNdOXOy7ipbhkBMOZmtTd3AABpxFa5G6m36gCcGqONfwgYnhQWjJnWa7C5jA8N/zSBOb4LR8mhZO
7g1idWyOM89gbnSsVU0qiylo/2m0yq6Z7a60dJouUQJWn6WCvGSah1RkJgeZyeJQKakydmN0YAF0
EWmGe4PyxmwAWygZZLqcI0NDReIcfCCsVyOxna2MyY3gkh2frbhSh2Dor3oTHt0FLQPDanAFGbwy
O6aEM5nEik5aDwRKqK9IWtmmbDOIUW5zUz1qVLah9q3FQLAVGXULkSaHjvbBJ/dLtI36+BlA01a6
E7L6ApwRaRXObgpmHVJMCOVsiz0AQXKeevQ4t7ijHwIBtcirV0JPzUvX5IwOSpNnwjqDfaNFLChN
eWYPZ0HSG9Z27EAIwcOVXfrWesc3IpD+tMnDHBGJedZLHCbngUgIKEVTPKLtVNkWQ8SmLwpaVnPX
hwQaD+QKXeCoKq/LQ+DIS9PnzibpqwquYeHuxMBeZvY6N+2gn+Z/Fp6qCo45hPRNS0Tsm6Oqt5xA
3wAY4jV1E/nkAGpbT7rW7JbD+cmZdnCdkmMTUPuLU0s+KQPCGkvbnyz+GKWhSG6qxAs3JjvdeVo1
0x2H82q4w4mg98I6TaoHAeXwvVK/IHZXQD1QjukKVY4kffNpoqhDbAXS4Z4ElcYLIf03YcKi1XnW
s/F99CZ5zoHi74H64TIuxvFQ+rG9TQP0OaQrJXTRmPcsdMWEM705VlqcZ7p93UfTFpuL2MlUJ83O
mYjhUcE5azoNphJbzlTNEki/Mk8L8Ids3UeU5PUNDPKT05CE16RYMIw+gEWHWlirmQwWBekg4/Y+
/oZcKIEeJMFlgWSWfWfzyQXdz4RMMRst5VEf3UMcEaOV095eStiOXrVrr2khuXTQj0WWXPopAk+D
1BKfPO+2gDRvJ6yCtejO0Oo915V6AOF3Tq3eYsN3SJHE3g97sahBLObR1RRmt6rGe66a4IR07NIA
Ub8OJF8sPLm/qletEeEBbJJvhuPN7+5RXtZrfluXHUeENH303Hdn4RW41XAlWYrbk1F5O6WUobHE
h1u6uPE5GF9Sm4yoVVd15a1SzWPCrwpCW/cuoVP7+7JOSCVo0t9R73nXuc5Hlcikv47PsLOc+FGR
2ElN4Y9rOBgYAG3sQUe5c0cZc42kL0Vd2riwe0CHO3OE4tkC45AfFM1tvXYijZjG802Uxq/cHvTj
4GjjzRnHdQZr4jk2vPVoBOa51jL/LAnhk9AYn0SPjJ8NnQHXVf+QEyuTXuSPkL7IwUxn6HrmuJfG
M76riHDjLrO0Y6qZHu8TdDbcgDj2whSJLAZU71xI6we19vGsh7CubOJpNwUig23c5KBzC/XuWRVl
RI+7nz0cAwJ+oYoq1AmKq3jKEwLyvDIAXmcYOe311KEcReWmzHG9mXlNobF5tg1WW2Us+w9cb6A5
DO8pD9H7kpBMSKDvDddpQhLksrBzwvRI6oKHL6n/nToNta/OoV+IxfQcThlvyNii7yQoBH1gc4qy
YLyFk2w24McsdMVGs3dmetxgwCySSeCACsmms5eT4F07LDoJ2L6HY/iBaKi6mSFUe1VZz1xldCA1
Y+NrUr1lrRfuyHlayywwXyfe6anvYvqLRLDN/KUUhAdJlcVej2hRj5k9kVhH7IUfs8TzelpHlJH7
A34IAkBBHm0boyNBUxaKkTU7dT3KBwIsq33lIJIdEKVYOVLYxJLWrk+IgM7jIj1FTLAb8lQesss2
Bg2zgzaNkFighJ5c6vdtGfVHr4mfuy44EBCvNnbjYHiCLBanpEiKoBqBCUPOh2d9z9rit4bbmVpD
TdCY4T3sjIJFPBafLCvAa84h5E0UrErEvFuNfKoyAp3pY9oNahdpG1S6rYbidgMxEDOXQ0EpjITJ
e8S7Ec1/hOum4UVV1UPzy/oACehrmXIbQkq3qFNPzB7lsRCGubfrCIlcNLa7zsvqq9SGgjrfl/sz
gB4AP3HmDeO9VvDKAlSl90k3by9d3jePDqHQqp9Lw0Kzyz3R39GXPgCCwmFGXSvX4EinNgGg8J38
jo8/0GVyr+FMzjLYf+Rk1qQ22ycQNnudTs0G0zd7j7SFemXF7YoKmn4eGx0kGC7U1GM6rlRl7/PY
NPdTIrD3Rw5FYTm1awhIS1BEv7HYVO9zlkx7M+Ljk8bAGjqQX9gkyYURFqUbL3jT7RBxeeB9+1qt
7qn0P7W5g+FIzMRpTSlqdHQ++njX0iTem0HWXszJglmue9qeTdEMoGP1FzQZuWwFMD/M9+hUOv9N
Q5haoLhAn0vbO4C4Of7QhviJwjIXcUr8pWEQV52Ql7pU2MkexfDap8lz5/+sUIdSCp7KPcCPf9LM
+Eak9ocJ0XroEq5RjMYHPUGIpxuiWiz4FWib7BHtUlfshbfS6tyG0ekzwOWwSuOseY7HJAQ4Pm4b
3EPHdgJMY6a5tSsH1td6a61YJ407xXdva2/C15bCZKhtIndQvlYvruu80Vna4ws9BKwykPIAtiIN
gjV69YMcYwK4PPMpGqLwUvsYM0tTyk2izkMDapSqaXSqlTrKtnLfCiPdVGaIbKsIFOZ1H0cvOg13
5Tg5hvgZxR8DQYEkWeIhhlXymDSSOw2ohKuwqN5qLFJDo7r7cq0pra92YT76mwHo09bofPMeoey9
t+Cn7EnEpJ7LtyAL5HNkG1u8PxRp0p/sUuRx5Na6RSnR0yg9408tTS9+mz6X+JzWUW0HxyCd0cWF
2A9wkC2RRM/MlfF9QBuzoyuzLUqf0ZEpfRMOkNBzvGKrVpFuMMZJuqe5362w5xm7Ou8ZdhlyolTe
VW1Fr4Hc1YMX3eAcE3SpXYmRwv/Qmtpr3RL5Y3b5sHVw7JNT0UGy4jqZPMKJBL1CLgh/CxgkJu7A
TW/tVFQHPaMG0NAvRD9xV3Y4vEg9vLueNq40Un02qjJLbNRF8E1NIsfK+dWXN1YoxMh6jnyL7CC8
1g1bCmdQzdULzJ/tsHfJzNpFhU4CclWcp955BKgHD9LxP1TvbvVWFyfKpqDopI28ISX8qB4zUgjy
xv/wMu2id8jN00aP7iYgKUfQWosoTMMEO/JeGy9dj5ips43yV1/gjYutlIGSPMqQgfCJHQTM2zQC
LZ5xy+ChwMd19zRs7nbTb5zepUxnDeIDDcJ3hQTgOvrkxFMgD+a0MwjmmI65UBIKtAM/uJYX0wYT
30SAuCKNCFevEiSfN4SYFSS0PUYypnSSWgTTB8U8w1/LOLgbbLmOVNErPnBV/rRMo7y4mYOqUx8u
DC5v5HgEayo8X2rAyDeU515RORuGCWAsbQvgOOu4bKsTgE20+imBWrb6TcdYWzs+fjEQNOkuEtkZ
DRx5zgX+LI1l317gUAaZQZobCZweUubCGu7MriSJ+RlzV5tQFsEKHWWM3GkGAqJ3u/eip4dfdPSz
nbzfTxpm3Ep58psIso9c1PU/NmUb2dX4qeWj15vfMLAFxooQ1Ew+BoRUAbwV+O33rUw+O5t2vADv
rzWG9YJiDlKDzXIhDIeTQvGxhl37kjRmep4YrjZaQpuB/KTE6YpP2PTxymX8EAUAsyxhJ9hBUl5X
tamxpv9dwE6XbZI8WyzsiWxq1rpbgOThHWN1uxYFooVmwIQYRvfa8OO7Lu2Gda0205ApMwxF9ozB
cDxJPdkVVB53UQcFQRvhdxjjg4pNCtjVnWO/0nd3pOFoGSlsy1nFOwwwNrWCfRcqDOPYaHOUh5y6
t6qF+1OD4Q7Ce6RVivBejUJsmG6gwkz7UJl74j/vxWTaewPYC/MUhYJ2Yp0irVLbwvpCQmb9QIGp
bciz7WBaQW8NoO2vvJzwCN35xyog4hTVWjTt9Czi7I+Thm9JVfUXowcBpoa43MEl07Byeu5P5jfA
oTnbbK/YNSyOt1rl7rtpwF+qeGVq84F5Vo9VHnDDpo+MbJeE/Q8BGICZ0ztYJLMfXC1/gRVbfmWo
BdbdUEfsYtgHGB0GMEUXaMah3UjIhbnCXbQp5bh2FC5lqpz7pMJdnldFfywDb9OF3PqWY/yw1ZbC
VYdRvFVnPX6Xmhc+jebETOhrV783or0aMmOF9hXmUGJfohaXHBaD+JD0JM2W9lEnMg70W3SY3P5W
Iudlg1Hv6SfBTCAht80DMtkGOlYjNrdNU1Ia6IVNzbqu2qvTYx1mSwpeBU8SMbAJcbUFv1R8N2T4
IQ3joxQuotdyOpAF8a6RPbdNW+MDWg3gACp5r5UsWXgTqitpUDJQ2v3VM6n6sjd3N56rfqGyLTcx
1A0Uj9neVW58lDHxJVodYKESPlCW9lCxTPwxpfY6ZS0PBTtkNqvXMSN6jCLlA4IF4WeuQ1CPFX4R
vtz7IB8IzsCVMuDHMHmvpwgUaZfQFu06UqwS6jErWAfoTftt6DvhZuwLVJnam1WwzvKa/jCmJOkp
FwcyHqWfdiPK7RAQIV1M77PLYe1P7gN+zLRzM/kZUMum2Fp9QWlhaGMjMHR1hfSZnCbDazYWfKJb
Bs+WS5/lpMsGPhgSVAk9mziyUG0dsk4ef5WDm10qtyvWXovelm4zGxc8hNtRgzzR6dovgqNZfM1g
BWXS4u7M8Fh4SGgLlD0nm7A/bGorphPItEQKuuE0oJijHdVRLF91hfM6utphgjN7MlxSsll6nNlS
tpgFbVC4XnVvqwiHav3eWzrcsOAPYucH2OiLhdJ4x2b3VUyGeYDaJJjBZf/ImU5iHzLZGJknFr4k
6lj5ZbQwsdSU8krFgj9ttSdJpHijyu61r718XSSVWoselayIRppK4aX3BnPl6c6T42OE9uLo4en1
ocWubObbrNfFxh3Nl675JgryE8a2uZG9OrGDDTsYH7NYEk8TgyPqS4am8VzpwS8/zP/BBfknFD8D
I5Q4wLHaAjwgHwD7tufA7M9qa03+kMdPAyE1+OGPiK4whqKSCVeGWKv0aoOgEdoQvK1NEurhUZbd
Ou4wHfZWZR6JsWG3A7NC13O43rEmXyu2vRcYqEAHVhOGhaPfkcUxEb8IQwOGKTCgDMrWvXezcC0A
nJEjHOwd5Wxzu3lQVnxzVYOGXsQ7Zcl036l2ZJ3zyTaqXukuiZoha6JVSn5Y7uKATkfYpcIU3ceY
XBzZ9u8DhGAAPDLd2MPwzTpiWk++G6yVoZ/gJBFzVTFjdn/SMIgAE1svSd/qK5//NFe75dlkniQj
ydMUWnAwGmAAwZFdGHWNTp1rWtvbYijNVUryHp+/XXrDipZAX2ovPrPVLVfKO00VqjWl0y/LukIA
ts2x3zf4wH1VohBrzXGDiQ1wi5fWG8cdENzkz9kIpdgpQGpYt6b9Y8QV0BB/UpSJ9oH6lFIjRiQV
0YWrMF1Db/1g66oz4A0E/AGF0abpEEvA96no33DeTidVTxeTynzQUAEqQ805CacJzwbbP6InQWJ6
Ut/gdSTsUvKeKfSsBrWCdU54V4m58ljGwckjgttz9VfKmIRts4kaKu9RuLwhiA1oS6sTwz3tK25/
1pIDtQ5Rh8cuQ81ghPZ7oQDnNBq5ia6Sd5x8N6zwzsrpA5Sa3ZN0yAecyDYGRVueSAcqJusjw0JP
JY1iKeZPI+ZaRdmPlC5dZYjfNvWU01Do0mQjx4Lk82sQ0FYHJhCdCISJt8I3iqNMXFLsJ23mGkzX
xoFoHrF0waD31OFWX7sOe8O4C3eYOAI51pvRQkBBXiylFyZCn/UdlZ3sgjKAlS9RToWKd37hveSZ
3T+VCNzJ7ivXQ9lO8Ne9deRo393M6eHePOASYZNHQcBJpnLjTfGzMdkWWwn34k+Yxux90GdPoepL
9vLHhBHhzMaNtEmTEZ7h4AYDFL1kaVENJLEksp+mqRNntwseuuGQlJnytxmS/ABgTdve4fMi99Ny
SESgPJjZ4P/yvDl3ESVIZY5/JiCtaGYhUBnNT8MnPtJDHx+ItgAby/gWvdV1VBITmHXzNuCP3o+M
7nGMXwJbZ2GLjSR5eh23pBJDmkCIDw3XODooteE7UIz0BxqKQ/nE6IrwOqMEEMTVU1m8EsXLGgI6
5dETIBi8YC25VVaG1v4I4uk8+oiM/KJHQhJzDQholW0tGD58h2h10uyDoUV5lxs+tyI2SRx/wyoG
xmgM5bqk979GrUbAMgbeOt8FcWwfQmUdYDKxXR0H+0N3IEo66NuSpA3YZlekHqZgYAbyLAcBlBAF
8zP5eB2Yj2HY2Dzu8JV3q6Yjo1Hp8y5FkM7XTRgNkCuvSLDzWSPRYy2A/UQN/2wsrk2rkwwQyAOx
XFv+f23r2MFzKDc0btuzy+bBsMWzRkHqNGmAt5wygJ0fVms/9n8UEDq33ND0e/z8iW18+Q5p4pAj
BYkCFhSkGnRHhaAvNo2fcfGUu3V8JO3nLJIr8qmZAixB7cck7SHs3EQpVccpG9+0+mIynVxgJdLs
i8ZsXKPWj0kyGrF2FPoTxkiWCzoSpVjkV4oQ0aonLmZlt6AuQ+dP0zsvokD6qdJv2x65P6bhGEoD
T5V81fXu3jhIetuIrV9lD1uNJeJqUn+MyHyJLBPBXKX/aZIihFTpnOY/iUbaNgzdDdPDrzKELa/k
Na/FpcOOT9kd2ddEZKXZ/IyYHVlR+ReWdzUAx4C8XOAEU0M+aO/8ibqai6RtsGeFJ1E2CGJhWMKI
BoljeOe8JxV7QAZB4FH8QEl9qhuSEOIE0ZD6ibXkD5/uflBtS+uAwZjAh02d2gFL6lhfmfPVl6PN
XtkGcYExFDePWCd0vZ+V0yR7DTTvvsx7Y2MH3k9bkeMZBCdWen5yEPhf5ghX7vkfKdBDYJb9U9H+
drI5q0+0+x6PyypR8RfNRbqPptgLgS8J7Yxziq1uaw/ayJoVBPLfc8sTytB22DRgufjRp1V3m4CZ
7FSBd/emlwTx1bGyPAUOVjqMOzkpYwowrJb2BPgR6bz1REzLr4/QYIhVM5vVlT9gfoHPZxpcMUkE
NC7Ixg6gzn4UtsLFB06MlXVwaqLEX8UhvJNemMlO/Q9RZ9bcprJG0V9EFUMzvQo0W7JseUpeqNhO
mGfoBn79XbhO1X24qji5J7EloL9h77VZrm+YX6/7IHXsBmIhpsb+a0wlI7mEpQSnLWkvPU+Szj8P
w5AzMx05YSwm2kzKB+jJG9cnQtQYa+uUNhOBHbA42cJJqqSs3XYsqRnhg+/uAZ9cRtfKDrOF387S
jDhcAGnvBGaFJ4ISHJLxgCGTxrL6aGo/NEcqiYn4wRvL8gDRz2eWFj3pIcxHzERLcQfRg2b68CSb
s8WR/qwbWrOd7NmFQtS3dz/mv6XW+1mI7UWJ00EbdWbGmXhPOv3eYTWmncj8S06j44DqtvJ5vP+8
xC1SRD12fnU9C+BlbOXdQ7eJzg+DijE7eA5QY4AUS7XH0k0eTDUWbAHmDnUWLKghg/SjVPS+eGlz
YmfhI9D0EgyL5guQfI/PUnx6XRMfx4K2x+z0x58XT6xHue2PIfOed58Yh6fMmeSp8sQHeaYl3ih1
w0KHkTkS2Y68G1wGbnmWl8lpvWtnJf6mmAhS0AudLquM7zlq7ROy7+ZGihdCwPxZkzM7RMFCR5mj
FjZP0cTGs8SSxcSQSUHuOwYdObNfASke2Ep3kLP9pzLQRkv3ikOX+0dfZngr9aOLyI2mM3/vMKhj
Bi/03YgUeKN73d5Q5nIncJhkUSf2dqPoP9zF6/dD8Z2wPzyUor7PaZpe80guF10PQV5rewnETvlM
aflb0T7LGG2pDsqplSfenICfazlCnZnPPqoNBn3kOHVRfo06ARBB5nF8glhlRKJ/SMvqbdJMAYuL
Wjj23HgvGJo9xl+Y6NS5mD0ijKD5VaPGHWN5OpCz4jWd/jUT2EvkL9el0rrrNIZaPR2lqpoXuEuv
DSq5S2wGHbaxZ2JzH7I8z/axnR5MKRqI+hmR6KAdfuXO/I5MqwlgiIhTFaXiRMlYHqN5TQwujVPO
WgfU8cSD225GhoPvi9+gVcs1L5Rp82/WcVwJhIHXmdjVnUsWyU37VRgZSVSFCROd4V7Ya3kXpkQO
UV8zWevLGLCIxnaHvSuanlXVlSNhDCy0SyfV2dCsNfYTMxwvPCxqPpnVsUIpy57uqsgzuSbEzXgD
4R9Ox+UBpJi7FfXc01wz1XewOX9B+txHk2t/2BYltIpNHi85Byt9pLEboSsGTZ/Vf7J1U5g6N7z4
y9YqynqHihvwPvTEPRxO0pDd2Nnnwyyo0l3tXKYsxDk+iycp+684076WwkM4Gjf5sYR5hKj7XccT
9e3Z7kZ9xsyGf7vN9KqQLrLRCBMjNX/3PkQ9bzbdu1e1PC1hPFyZnCTHzDURwWlQXgaxkFhlW6S4
NfiYIihNPC65Mcf2VQyEpmcRM8k0/otNs3keSTaiarGOmafrB9cR+HX7zgUtYX2xOSBnac6f/bpp
WBwWI5J4VKUI3E8cGAlDxFq9Aej9UoNR/hPj1Rpz/7txm37DaY6QVRmM32pb206VUz0YaeuclW4j
wSCCh5U+j9ZpTMtvgbxyZNSQo20Z/I+CHdh7ldVOMBH0TGl4pVpiCgWthwQ6vzvYrJX5F8jfUH05
XAATZduslOLNTeLfWtXbf/k0g8WK7FPbmzqgs/YOWavYdxTLZxv8X6ZRzCfYqUPdIBxDd4G8TLX8
7+X/X9ITVVtbLsi6Uv0Tn0+8myJsEjbzFBDbk/ESQzaTmdSeodEaL9FYftYEC1x+vjLKzAqUmliG
Z9FLjTTqhXnbsjMthctn/TIa8RlQ0xP/sn5ZFSrIcfJcki66oKEGRjVozt5BYaJzrj3+/4Vr1qCj
pUDV2Dz9/D65r//9P+p4aK+j9uLBOGzbCTda8+k367GbZPyOWjOc7bk6ssX5pQmAavPiW1siPOsH
s7Sqh2r9VdNhobVIVYIeWUOykwwwmkkn5BqOmn8GwAvP0J5QrK5fDmMcYW5L+GMWhP4ZuRTnzgS5
bf3Tbv3TdLWeSInjRtgZ+M1qzIgIAigA1tV6WkCR77V4/JqG0T95s/+bEjI54wMMUGogZp9scdCO
zbI2sjvL7+4CBYtkJUnso/4vciAf68tXwf0N5WzYylZ1D6zK1g6RzX4RLgQHbHIbv1k9Kfr36GTQ
HBs9MgxEJM1OTtkjDLa7JmR6mXprs+TzmwfM9xDHNVJEryaxZQR+p2XoC63809I0goRr/YQMHacq
YaOMnycSk3i+A8XN3GSrrwOIKCEGsVgHXUX6aqwYWp/ifwECESCnOa9+CUNvPzyTGRujzLp6QoBA
zk0Ox9eHdQjjBANK/Kpi0nfaRLsNy6VfcUqZBbCwXDhTl2E+eQbS8Slh+htVAHN40xP2gMiHXjqV
LkcP+uGmqNrv2qQv0mevO2Tw7yw73tS59mxN5nHgCLXZcgcNazzsCOm3vRjTtpHGox4N7M0dYgTb
mq60GR4Ml5SmXHILSuYHvgiZvtL/dP1FKQDlOo+VDkNL57Tyly/T7ahY5+F4nrc92NLQEvWFwXb+
xKr6EWnGzjPa4zzZR+nWv8wYP6bVIlNhQZUHhcB9G/shqzYAgnWTBqZpTntkm/o2qSxmoFiDGsNA
A9R0zyXeADU2qO/48ZEKw1GK4EtCEuKaf7PVgHStEc/rc3zJKS0j7ZKSxHlojJhpF0sApBjky7T6
czdx1uqRjecdQdkRBdIWPbnD4nmKSUViTJl3iEaBZULD9S6+QsbmcaAPBlxX0a0M5wIHNYNL1UTn
TKXk5i008dzOy4afPWEja7+qTiw4z4oihCiFv46FgTaIr8Wcd8jN5pC5M6B5HZGu4XMz6CuHb/SA
/o7doS7cfuOU0X1irRgZtHqaQMdHTMuJpJZoU1bEH7NTLXjOHExnvZjAoZkRpYJD8wXtn29+2pFd
cyMwfWtJ/TTY87Wq6ytdv2nndNJZEW8XarM0f8RU/WemX02N9Fuk0SNxFcwespGRTbf648hCMXTx
MTUPzLfd7dAJRckdIbXnM+m49bZdGrgsbjc5RKowrd19YoC9pOqm6U9MtY2gb7tr6YIXiQ3TiAOR
/TKRoJ+9iFYQG6Cd2TyiZqFDZnWyosFQIQHxbw+GNWD+7wThPAZTHvEgEfWGKTLEcnEmnnGUQMpM
9kzgj9IgYnjq435rrEcFEAY8DlN/th2Q+TStJTJe4+fy2xaSUZ631ioIMfYY80IguQX5DPm2oJzM
cWG2ueXs6PUWgJoPVWN8pLr1pGIcrA2Oks2UgzNrkLyNBVGbjD9M5T7lHYEOaZdlm75o/1Wuz3yx
f3DS+W4JRkFWrr1mqvjNzik9jsiqf2pnkcfldk4rpmvJ37phcjll8j2X4KbVEvFhZo+TVauTJKMz
XI0UG6TlT5Cu4Gb1DhLy9aVHPhJaDRkdpDImZy/2X3tARaGZdnQcJgaDKtsNNj9rlrk8cPKnytUw
aLrfJobEqWJj0tRy2VM1sL9ZIHIrNiKlbmJIt9CHEC8YzG2LIqukmTCMbuf4WNK8GPRjacbEyThy
383mx+whBxE6g1aqU/K+l4YBSK6+RiOVJ4y0/2o246Jox/OcLu9tNHyycA09y5/2KNOykNscxnEn
UeaYn5rW7hwJzA4O9WapBp76kVcwwy6+K9Puz96wPBhGVIWcOuy5upumWNtU7sD6xM0OqiQ0SbzS
iYyhp4NLLuenYYUp1ox9mBgOW1YXet6ZV6x2h5h3HCtiv4214q8uZ6jQNUoEGX8wY37pfHAzvBUZ
PdJECy09f5Ova3y8cAlrqobYLOhOukUaCSp44no7nSVcArI+bg0dkCo9j/LqQ6l376VuZwG1FMUi
U7cmO6J5RSJSGNusc19Q5oMA95wg89jqTQZP9KkTgRuRcDGh+qtTaYcz0giuo6C0PIqTGLGLjtZ4
Koge5+oP9WRhnYHjDEg33mBSMjS9PZoT74nZIiNkS8iUpp4L/UBwu7txTBnEGuBmXxbbajDf8Fuy
fbCJVkebpMPS3cr5WSAQBZ4AyeqHo896yaynZ7Q/57FAiEfyyG4a3C/uMk5HvWVo2yOMV/dioppf
uAV4OvOMMEzzd40ogJ07xPOOb74bWPJGyPBKv+d25LO0yH1l9W9vHaLiGxNGf0F9X47DAmCdwN3M
HLZkFlHZjvBfTY496sB2Y3raezQo5BwVBXGuSFtAKb1hs6H2Rl879O5wEsyk+ZfyLYMtU4wgyvto
RoEo3UPMknhXG/NJ98eGm3fBaZKr9Ogm1VFIii0UFXqQpu0hLRCLRpykuEvDuF3sY2Yv/b7VoOd6
7rj3J4neJyRy7m83IqAyK4JjWfz2Sa+dUt9+wAmNvmayy/MC/IHdRHP0kg6PoQO8WT/CX+OBQaLR
oUr4WJawJZvCmfg50yabuZ3bneaavxV6PmyjsJg9Pd6v0SmaUz5XFLsHkAghD0s+V2LWQrR+qD02
o9IfmlKpg6c8AL2L6nfFF6f4cxzn9F/oXsLKpY+K/bulg9wkd/Yj9friRLTFWiE9DMB5LYd5umlX
r10un/N5LujK+tcx3+CetdlvtzaHSwVucM2G4TwlpN0Eet2nRK/ZgWr7p6SEAq+PlbdbbJwk2toE
OBAnJcEgYAmX3xVvKbU4DxtpoC/3ClQpVYs4u0r3WGjTgH/xnVlnTw8elVBpQEQDYICJFtbIxTbl
CACNaMJNL+4kbAwEzhu/o2jYmQ4BaWl+nZB3hgVaTryA+6jq033xaBjQh3ux0vI9+R3nKb4BLQp0
bw71uVsFe7eyydTeg4expe266RFqQFI56thq9xGMNrVM0YlhJOM/EwtXYWF1qBiD3y2XgHSqRIG+
ajsk26zWjpUj2D0KkiWifhKM0LtdlxbFYTSqe5Naf6zBppwRZnbIYUIwBiZ7j4TlzpMHgdcNXfV2
GaJ606+VtOvs7T7Kjo2KuV3Vv1bHVmOphl6twW1qvWUCfxUGkB07YnXMBxckoN1y3FqKKbHf79DG
fimmIdRDLvPZOb/1hm5xUzPzjnlrdpHEsJXZ7TETSbA0/Z/KKu66A16PHxak4vREAf5tSq09cFjv
Rni9JPQgF2jSP2XdX0jtcDbCJY6wrWxs7MA6Z88q0f4SHxw3M5N9XNZb5X2wcPxV93+msfVCDJ4v
TeOeYR6zZuaYHJdGIHV22k3cDTdXkRVS5J9st3ea6aG1T8Qvt8dK2S24seNcQrKOi+cqx+sGS9E4
eA5Kv1ly29kaZn26NpR39zTN6iO6gG0LDmWTkeO8WS2hq9IeaVil9l27vJVT9k8HR237H7TYqADI
VGj6fGEyzEfeLD0/i8zD3PElNiDt0plEv6PgXIUJHGM2hdopY4qJG+loLRFdmMNdk5mv7OfFJrHj
P9aEAjyZgFbTyOLrKPuj2e9s2sCTka5dQoyIxv9dGg3CCd9/cR3Gv4a/JrK1z4Y0PxZ+NLiFJFs6
/Pgasn5nTpo7PrsuMJmj7Rxsq/osmNIVi7c3sTdsa2/bKP0iZPYGYDIJmmG7eBGzJbE6/gyaKUJi
uAj0AEzrU9GV/UHYVHdMRBEwyIUAEHCQXf4+K4y54Cs4WTJAqrJ1uQB0SnehH0aojLcyyXVG9FAD
LL4R7UagtHPq6wiyOrwJPv/ZQb9PVVWlnHjZklMlFxCu626fFKXBWFTiGGuMm9T5p41V64u171QI
gYi0Zc8OvR3GwNluLJ+bGNfWzDVrCTa9fsopyMy95hHQbhJ1A7AYYWD2KGDxDoZi0R9tOJumQihA
9gDZ34DKp0xDeRPnj4vv5FSSdhtoPZgcI9pr+UgKRWO7IWszC6I4zwvJ55Qt2ndq+at8DfK1YDAd
2DyB9y75Y73XWw9V/mTgRTzUmnWbU+1cFcXOtexvClrKYsbPWz2ZzoMGylyzdNaffkxSyUJcwmzU
u6iu1vANI2yV4iLSltBbJVKpIX4XWvzeERhHm0linWU5h4HOdEeI4Zept8BwNcQbY5vtlhxIvavH
xc6bl0e0WuAntLG82P6EmIjQ6I1lor5XMl9CMAyB3i3/ci92t76wjq7z0QA43SjfY4rhln7AM1UG
OUZuzxy9Azk/mLgWHJCae7YUE3g/cortjd9kbxfjfCRFCZduCm1hXLqNRU79JrKs37avxKMPachj
ZM/+jKLa0LO7cCy1ZbjwzMr1zPnfEMLRsvxAoQwspMtfCE6/1JpJReVr2kG3eVa0WXVdmg4A5/iQ
IbH8jIln4Mrog1GN8WmCM+KRy80SoG/2jr4cScsszoJ/ELAJGUlaqDlJG0aOH7hU+oE5Fag0bOcF
BU8ZkHq91armHFmddhAVM5ICF5ddKaALVY9WgjkvCpcSZnzB39KkzicrxEdPKhq7TLgoxTyKsMTb
qp78FEdxPvm5WaHyWUVFbLx1nkFu7tmvkfbMN9CFC9QsVj5NOAx/YwPYg9b60Z7EoSc5y/dE6hc/
juaDRVAjRohdKSTHgMOux/DhV7Nb5/HSVL/TUg4XVY4tDiyCkYE7UJ5Wk3XkUxqaATmc5i+7qmjT
rbuOmFxs/1Uy0BAj5YvjYr7nmv/ca9m/BVm81GijBe6+oBm13eL5M8JKxwsND/dRXjPmLEviuMD8
bFrLJR+arfBGwACrW5ynywENMYv3gtIIsnfQJbRb/btts6jw3QfQbxdlG8jqNAr8Se0MZp2mZepB
5QOhStJFo+nAIDaml3meVbhOBbISOILbFJ/90Jb71MjfwCCXB2DMmAzcYVtUxd2k72ex3Fw8b2KM
CqtwyxC/Q/5G0JUl5EuO2TsQqJACcjJHblMySXNYASUzF+B9800Am9+0M2WGo41r5HB/8souCoyR
fqLrTJSDc3wyhiJlhowIOYHqmvD+5kDQG45KNO4snMxcHDNGUvZq8eyEdh5W0+fPV4uvTZcytR+Q
cdfP7lx128ZaVJihUW6ZjO8KIMKt/5V594Eq8Db6Q/LMJiQ7cpzREM9EhMd5PBwB4yVPZqMjKRD1
W1ews9eNyXpWvRbmrlE+ih4JkjOVEyGzefRkTJioNYsqaFCfRmPQ5/bE9FTOcrXaQT35to2rJ6kg
+g508Kn/1GEovA8lChfdicR+TsqWrOY0g1PC08bzU1Y8g/8YmfrwkhrD+MLEG9c+lCNj0c8UYPLq
WSmiqWzRUWx0HmATTPlydkkHqpHV5T1R7izWwn7aLXOPX7+lqOnifrj+vOjQG3as4CR7n0vlSu9W
KshFqqXXQlUIIiDOi2NShkNsveT28oT7U9sx0wU8zBz2VX0VMQDdpZU932C3TXx4Wgzc0cVlKBIx
U7fgeq5JBrqpS/S/PskJt2o5GlX04IocmVTa8mlOfvy2CPqRDuTOw8+XtcTSJUukd7Sn5d5zMoCK
pP1tdBAZmxbHEVeZcK66X1VX4b+OtXao7MiHTCjdDZtO/6orcQGnMeNzHZHDzfrdHpbkiOSZOpdO
TfgqftMo92lIeZ7aOeq6sdcei6LW3pQTfzIFJbZ7bJnHpAUEeh1SXMKMNzPxpKZgFfA1IUCgEzVB
fkXtMbEkAj1gqtJOria7+X1eQtp0Mklqm3d169S7/Hwx6LkFlS0DzBXr6S7zRHkZO5Rr1eSd+HzF
zFZs9ivvccxm9xFO4zO1Xx40WVSghZWneKIcZLhSrUVa/+SO5aOjZoaQRtY/9WaBBISSn33XsMsc
3w8XPq8JCFfaXjysQMw9HbF1cYt5sOd1e1ouDnXuY0kO6kGkOC1+foXsD98L6G3MVkVRnoBWP5FX
IvcoedeLq0se0/WFNDCJfI96PrNRN0o3z+4/LxUj8nJpfyncWCefZKznnxfFSl6L/EuneMsrAC67
uSOwG/PurqnH7ICmn8N/TajnBJ46twpZBDnLs7VeAMkC4MMdeNJxyPe3gqgHNmTRbiyo8X0y8npr
qF78ScjnMtMDa2JEi1Ff9X13M0QpXhajOui1qx0wmDOf6/3yTlBOmHLwsw/pjoawtkCw/5p1CQ3V
JYMgBlBYMlqOGyuIMcNerNaYH8oOv3IjUXGqjsm0sMwTWfcynLgZSxK0dpmPkXIEcMByAZx/EcEy
yozfpGSwaZ/sc4yXgNtz2+ACPFRieNeotxFmWo9DDlIP5EyrzbBxAK3zvwwtftRJViKzxFSeciu0
xWcVWfIo5yLEZLKFO6PC3EbxlxhmUH+zg0NvZz+2jlQHvcv32SSN1ynfmz0YwdJPf5E4QrDvyF6u
K2M4bjy347EHlFR+DlHeXMpmeSO91NjkGM4YzPmYorrouHaJ5iqkIcH5ZiUI10aJ/riUTD7n1DMO
dnzE9JCedXlSHKqHoqrR/jryRAYo9QRaWtdtnqyyfkURZmzwDrmhl/gMxeUUSui5/A1NdppTswuG
eAA3XMpwPfk3OFLNzH4XeGo/XPVk+doBL9AtojW6Ran51+Y2ZQPanlK0qjvRON9dSdEwSwqacqBo
843hFNkzrCgGqi6F8cl0GTFji+8JEPurNQ02iprRz5gmkItGdrxaD58PxTy//Hmhwu12UVG9uZVO
nDAbnBBPz0bM6OB+XrL1v+9YwzDync8yb2qsZyAQhnPSW9+9QfhXjX22yTwfXS1dz7pZdHsMCM5q
iI7T7oFFoql3wz7pejKNHW8OaqePt0VsfqnIo2fXcaO0BCiSKEA2lG6DnjORT5oR5YCSTLfARAyB
RMgqLZzAnduL87jML8QyRCsGHzXcGfiQgvo7z09VU/71MrXs8sn4yGAzYzgfw3R0vmtr+k0MJlze
6tNT0RQQYIVMkUIYtyWWeJ2h0mAGTU7TE0VnF/wmjP5/lZ0wo+qIaZmPi9HM7FvKKyryf5NiqNGV
icTlatK2agvjuZWNW6NW2UsWnOlsOdzJDokgLAXIqM2n/bS0Ov5P8lQid0LvYZlHJpNvGOAznC6I
TNxyT60Y1oP89mBjBJrjsc8zdkvPSF7UvcZiedVsxZ90tFzKI6ovmvJTpGhvSQsqB2IMQL9vIt9x
d0MfYzhwLQKnVrodVP/NsMrVertgT6Dydp8ZBr1iqctL3dnz1lA9ST0L6Up5486IIIE/JHbQl5YM
inJ66XBUcASbXzoKlAffpaNNtN7f1kP1O26BJEyDDUUh7cl2ZdYUSKIaAvyyKL7aDIbZuqQnLaqY
4uxuOOYXlNwTGKSDUYkwaaF4d7r/UPsRT1+cS6HuPyGTe6ZX6CxaUHSRbE5TLlGPu4NxjMWPI6+s
GW6xOZOBqBcvJSOYsfdSptSzHjhx+Y8r5dY09c1cOD70EVmsYEo7+W9Fp9ZRg81Adof9K9uWPUsJ
X3VnkFB/bex3q4bjC2fi3SEee5N5szgmRUf705IW17jJY2S7SQB4AGdhn5P6Yk0LhEUEf8h2fOZw
6pkGmQ8lQqDFXRa0MmLi1v3NRp+kpVUn9fMSKSUCGCZF4LQ+4sO9VxbmSSsGHXFofcfk5JwExo9t
ZPa3qvR4mwDQOnSu+6m0Dl7LCAEN7LWUPVc7Q/dNpjrS3H65k1/tc0PhQWMzbTRfjZ1NJ8wmLAF0
/YGmDSGQrXaxN0VXfHXTZpjHM2RId4cnFK3e6KKju4uIMNd2sr8y1/7nxnSSAeyFM3Pd7LFzdHNX
mlPCsqznQ53eK6N46BkR7KrYGi8MG95qJFB7kN1EmXbx8poLYeNJZ+RJzftLdwlCSDJW1jx2pY2V
JpJsiIvhVXrIHdPYHSl0xos0BeqxWHgbZLZtMh4I4FUB8AzmoRr5n6Xg7/G5qEynEmdLsCpgEo8G
Y10okZeHJlcc7YwSqTDvDhvvzWx1aDhrcUCO7wWoiLioyBHq60OWSKiiNTusHPj3doW/5ZojHxLb
QMbVBSIxQO1GoGwmFLxI7OKnxWf7h6v55Nb9lwXSiwxwYkI5jjnnrWo/ro4urRrsTdf03vYne9o0
2LPbqRmHfkWrOyRyPiJvOgyWuKcRgy7dc+gJ3DffRFVvRlA1sxahdOo/6wApc58itBgN+QJFdNqB
dj2o2vysHePTBSmmGghdmBrCsaMjEC2D3S6LPrIS39GsY5UqxnqbTMajJh21adz4CR7xH2teMJHa
LVZoh2ZZn95KDOHniQw/hupo69ggFN74EUuyAJThDB+22xz83OsPuXK9XVFbODOpDViAlwctb7eD
h5BRUsifmlYPBzm8I2QaXmr8/k9RYYcMmbWjhjSM8RfnuFOX6YHzb9wUuotLVDdOdZUQLIcfGty7
q589WxFXCWIlZT+PMBi5vnILUhTrhDI8dZ/9sSFgA0gxCmq0AsbrOMZ/MsT5T5M9RWFDUp6TYpGM
ptk91ss7oss0tCt2LXpkpjiziivZWPodaWs4xrNFquBwcu1WY7WGfs6tzX/YHgKwYeUGioUMC5bU
k8g+Ve6okG79jZFgfhzYugRSK57xYFBEJ95B9dAMBI4pWkGNOFci/oK4KP8kGPigkCE5MeoY+xAN
D/FL31GTjpAHUIPIKWW526ENmp3iFdAhGcZqRGQWj1fGQTEKZKitvgPtWzY3hjvWIc6m77JMaFk6
fdgROWKA9CIXzs2jAAt9RbfNMj92tHuX4kFZ/Ku/OH+dxf89tz2d/mhtaousw8lczI3CapW9LWh8
BvJ4FE0SaZeA6hvcep6tv5tQT/YWDAyLvR0zWMzDvZFTN5B0gkX12yyz3zgIzQebv3HI6K/Ijnlu
9YGw44pGsu7tfVQzLMSDiX6/LNF5owC3KZGM6JGT8Nj3+a9JAyaDRByNhO0Rtzu/FWlzsWvj1phF
dChrnrDN4mzp0i861u9NYg5fAjX0dmlvFvG+W0uUNIaZHR2qaWZ5MW/MZhFbD6INa//0buosp4rc
MzeY2CxNxAHbr3JnrnzOvnJOHtZfHkmZz+dzdRLD32qui7mXOnaeuBrgm+16maL5T9EoQ5JdzUom
E2XjV45jDpps/ykq3PL4qjY6eZh7kL04YcZAOZ5DKipKXGkzJLPaaC88k8LXChfLS+hvoywQXOr6
zN/jSc9m5RljrqKPXq0WTiziXaaN8Cy8h8JJh11BvhlKa/uzQKm1DN4XWeBDWGvV41Ijv1hQe2Kp
2pqCUcHkRD1GMQtgM89EFnGifUwS59HE1rbFg/3iTNbESLerQoNwSYLaNktrN9vRcvOty8DOlWy3
szHLzyWDBRLBbmBhiN9tONPRsbXYdM0P/OXmZUDlEPjNl++D98pWEhWuxzYy7ibaV/ktl+bbhpYs
c4Htr3H/1ExaolbvNkR1oHqw74SgWw9avVxnIfluWIwB3AaqeR3db6stq33UOd92Kp6S6Una60g2
b4BWjCafWfvspMmfInda5O53Pa3woVTyC1zG/Dtv2KyWaD+r9EFzcudoLzyE0BnYg+YfW2kCv2qQ
FhBEkON1Xn5yzplwF/BQbGVtk1QL0phMlAQuVZC3URe4pAmYlkbI1wtMSHqkLCHEGIcFPskkZela
J4JukzGD3647ypwqz4A1uonwj5Of12dTHiLT2kUdEcaEERdbyVMYwyJzhapyJkpGf+Ba7c94YVg3
gkdFdhUWTf3twY65mSmOVqCCK2IGzzN+A1aayQUTav5MimDCxrB0l+GwDO4vEfsFKbKSyWA3P0a5
tLaVufzJ/HgJYBz+mv54PZxYfaX/JMB/PIiUeN+wABdD8QE1vUWb+G0M+cGLVpr2bDi7OG32vjoZ
9DS7pBivZk8iAnWYj/YOcw/7exIzTraXn/qILmKxeXLU2cFxug9jUUAntebSDDlOfugTvVvfKetg
3kBBdYhHwjnn/pUzgKI5isF2fLYTsoS+Nm+ylO127tSjNRk68lJMnPrC6NtdtKAdpiE0lZeHRs5G
vzIyID1yJn8ppqOfYdVvrMjDfdlonFYxXw0jDznQt24JsUK3c2s7xS0F2zr0SawPKLvHzinOEGEe
xh79qDMXCCvbOAD6f0uhCP3yoJ6R9fRKzM8/oCQej9bMQIJFeU7KPLS0v53IoJYYdytTPGUYV2s4
tgtyEEnwrTkYHAGSX7jXDIclzBWt3hoLT0oDSpkEXFRORmCz+EtKaZySiPUKeZGbJbO0DTwgihbS
jpvRXB9VQrJ7xCQwJFPEkSt8VMYYF6d+eGQE4QdFWpOq1bcP2dBc2W78G4FOoj1ACQGj+43Vdg6A
bNy5IxsoHtpAxddfYflt9syn73o5kULXqL8T1KjQUzhxtZZD3PRgfU5vvdBM3lfvocwTvFytssK8
hA8Ucf3GsZvs6vpG/jwbDse8jGPByiGr/mRK/Wo7bp3GRObsE9KFZBxeCyX3rmiTp2GRzmvHzScm
c9/A/4qH9M+AXpa1MNArxn08s7YtM8V9L/P+QNA0i8WGLXAjzhgbGu6ZNcobwOqx0SpvG6e/Up2E
XZ9p6U5S/1ZqDnvg8zc4Mkjy8zqsNAtElv+qP/hFVIaxDRVNS8f6cTT9tUhwToiB1CFJWP42ZY4k
B6FWmVVhNTEcs23Gwq3jXzH71IdxIFHJwwWGdwmTeVkeJcuuolf8MPYTCuRiHzFhiCB32W703GCH
4k6u9/piHqDTi03Dx8lyDilfhHGQ/YvtbGjgn9KUJX1Z7dwSMQo2OH2Tm0ZKXUe1XS61gGpQ0Z7p
1T/M3LwBs45TtqJ3U7bOJfs/9s6kN3Kk3c7/xevLD0EGyQguvHDOc2qWqjZElUrFeZ756/1Q/V3j
2oAX3hsNJDR1t5TJDL7DOc95MKLkeY7rLzwEu6i3PmUwnBaoRNNgmE+G+Dq2YwNIdowfktqnZyyT
ezLRx+Yt2UAI31+CyTtBBkAefe7n4yiHhER7UgVkE+1Kt59XoYfhEwTLi5vUT9ARY9Y/mwnZ8L6g
WfRs612RmcQofkTT2RoUb9IvV/OES8MNomovXZzwredeJmhIkkP+YqsKsEMyfw5ReNcuzIpQqxfD
KNGvCHNx6Pzm9vJb9iQu1NM2LnGW9pq9FNB40hHjm1soCUe53MdpeYbbK3809l9G+CiHSleuHYMp
IcWIZIpsYwjyk7sqRfTu1UZ2TtgP9ThTVyqY8lPtQE+tuvpE4FcAWgs2P3LmblfZ0dvEC6Wz9lcr
i2o3xYZi2+U94FMmhN10z4mNHwH3T7/vRfk0ZfyrMbJvEhkcdj3efEEaLznbMX//bXOW/UEw6XXo
anAW8jIUGZNgH1CIw4Jq7avyGd6ycwmT6mRZkGAjtpFOiAw/KgWTE8YPaVsdCMilL+TWlPq8ebiC
UJaldkxpYier0ofOkfX+e5XyIo9AXiNxiuYZ761KXsbJpE3EYL1uJp6U2ebmkuOeI0y72Hi++ZMl
Lml+VUheIGS5IjMeurC+lYOh7vlM4E9fcljPQuNqbUJFnp6rHnyTUsV3dulc+StlEHzR5NYfOAFc
vo7K31JSeNYik19tUjjMYRJsdct82e8orTgPZEXf1fUZ4GinKC75JNALYS8gHISLNZ3GfTmmR63Z
13UMnXCQsnDCFP9zmrDnViOs2rQuby0cog2o71NeC3sfYZ9Kh6DdQhbYdmhGN+biFDdkfdbpo4Vu
fm32VBCNPRNkEeDmG4MoY2NomM9uBKQR/KCZUs8JfAqD0bynHiq6qPEEepb8Y2ClmdQIqAm53Bja
8VYCmlUy+D+qgh6wy9Dqoe3Z6lwWe+weIyI73lCuNst3JNi/+xjNwKBdjAEEhkZFJF9E5iKz8I2z
27j2s8PQdUMMZ/DsL87qTqJlrjsRH/seO2fRFOKIDOdLNsDSyMzhfYa2bO/qwd7rJnp1qG4BENnN
we80QZGjvySU6AL9dvyVhmo8Vdb4lcRcjb7KoqsbtgIDzbz1OxAvpuXXu6wu7J0DnpkFCDhwzy7j
J7CMvKtMkidMcKC2WKMK6Y6CAQOsm55mJzMXRXrdUFugSbXnKf9ZSfvv4LvynLnOCCaLDMsq6w6D
UdYHmwaUVUJ/GmO0hUgkc0+wgXSGaAUfwEnin3pWvxL5lQ+/8OC85lE8/mC0wtSOlxv2N/EyuYAZ
H6QYJtIzMGNOI/jGRE6Yty7OVxBteZNlLEwzcj72rWGVR6sTr21ffMa0cc9Rnb9nneEyWePsq2sf
qBBHDDXUxUplcQ8U5ds4d8alZYPGPZh6zXV19BpXf1D29MwXCrGNxszdWinQdr5SgKdGn5HER2Hb
RAvk5qOoyvTaRPgB63qKnjRa7qpBQRdER8/jpFIw8oi5gUcDfOvdaBfZpsPBgMbpOUhMhqB/k4oB
7ejG1WG2y3cflumq7ZqM6RAcDuGF1d0voG9oOpq7Dz1ku+in2Q2zBW3z+NBYyA1SBwEtLFgylpE8
nLUmopQLKzfd8AZbujsOZR6gjwRHwlXcM4va+b8tSdB5BJXdcbAFp57nM3us67WMymifdM1OQZlt
mQYy4YW2ZAXRDPw+oEy4ewqRM30vRv8E3yfTkABzWcoQ0h7x5SXtirtSSY5KMz4ut8fHPp4+w7Gy
T7AejBN73M8i1yVrvizcebK+uhB3zh4cKUwD5g3xtnwMw/IJ2qKxyXsyBBgQGqyj+urQedbPihrr
PIHc463zcyC6Zy973T0i4jFP85z/wT14wFWs2T/0T6Y3dFwFv6WrP1VszztsxgEiT3msVULsgb9U
VY17NmrW5NIhWbeYpPkATmpioPWQBJgvhWmLTQdvpnEwSy5XN0qfcHqp88Q8O+m4GUcXM3itdpgL
kJ3mggxr/8x/kSkMNHjmbez3T2bXTSe4Yiz++6jbWsXUb+HFUALqsNvNavqhgZueDSfblgL3OdO3
i2rj8JYsic1dMZ2FDUxziK3T1GF49VEir9th1EyoJevTOvioBULxHprvTfmqOcAbmlEQlx9xyi6v
aUe4DjFKYTIN8BBZzmbWF4q2ft1H7mscRRlOGWr8hWneGto+1flnmFYZWRk8mCqxTt6MkRW4URzR
NhBuMbJHolVubJpww8TjFhaoSOpe3dtmoovOYFtykmbPYSe7Y+De55h6KnFK79YXE9FzyvyRgcjf
gdzUezAUwVYvR7NlHQWTwx980oomW/tZYZ/VD9i27qn0kMkXs3f02mnf9f7D4MNFAJaNhCxF/9qw
SINyhjzIdThVguAVCbK/G3AzqMbS50zYKNNihgiUQ/nFmMm/theBE134GLw0vkOgGlD9CzkS6w5k
yN11aRkjcHmlKsTH3DClnKxkE4X2NakxBmdUn7emzN6ZTBDEkZSof8u/9LKnFtITyhdpgloSbEFs
Ih9UtSuUb18c0qSRUC6bWVWfR1FrrCzaXZWS+jhuCtK4g6XSZM2hPecoh7sT2zbsk11oV9VeEPpp
hwzalGWCrpIaBhMz22QkVsWmkZmbeKtJVGH8lL3YncRVmqe8JGncHknMZUbHNixYoK+JHRNJNd3J
DAt2gEu3jGNBDEDbXWeOfYSGC7xj4ulhM7RKkj47eKCrwA/6ZzOt4jXDuxwgQgwtznCPrm/uMoms
kbHqb9OVz5Fh1/u6w6eNvxMPDXOWyTeP7qgoAbPyySjodD2REyoRDcHFIsGjarl3F/geN8yD6o6B
uxHO+7a0KZsy7EANpIEQjTw1QrXtpf+FUeRgdPW8G5GGlfwKm4HuadVTCaGZK0r1gaXxgqhrkT8w
UMyD4hD4it8iHRYfM1FnF6NE5g8G0UWYk79FkYj2Q1Is0x96B41rbx0U3puoABuJRRcwHkcwNEcz
2EFXjk5m6K6LylcHgu52DmRccJA0hi5dpJWElzwVH9PkNGuU53+H0bvFhGmc3Mh/gffDnxXoeyyK
H7FnLUk+WBQSFO3bUX+khEIhpl2bIfimIhn2HYDpuEW2aEI/RekabN1YwFDQJeR5TIKrPoCYUUjW
ObHDX1NbikYWRfAlDN8bGVh0/0l3cNzpOne8y0l+hBjS1ftgTJ+bODNpDAO1GfECJfBBHrlvLYug
cTdhYcCp426RKnYnW/h/LZN4o8654Erzd0HM0w0wd6fa8GcwRW8lK8TQa6t70tFlFX5tHU0zVLvB
HlzMoR35qgyx0c9DRBRtHbFsYZYWkqLEWn3ldyA0ppI3tKPbXwESCWZEZMcRkHetocUr0FQe3t3H
RSm4UYRHJzrau4YQxJIUuPzZl6wK9ZIgDlnldfs15oigEAxvrJmCcxiS52yBEifLQ1PBhYAZQfVb
LjnPQCiBrVTHxglPjBTNC/p+MLglNSHSiEsdKHUzaNu4jFC4hydcdJBdzLsZWMmRJUOJ78aleGDw
eYcqQNRQmhprq2fx0OLOZ/DWqJMwq/JgRT6rIk6b5LMUHJk0GNsk4/XsRtYVmNIeE/MpYnHC5J57
/+hO/aU1KJbzrOWE5wnCeoRWEYYc6rVw6I8ig0mb5BHG3yTCj+FH3SmtRXeq3VjtqQWO/JRPQh9B
5lk8+3vhxWd4LNNmpvJlZdXiZu97FNAMjUNZfhkFYDvo1NMJRD7k8uWB+XyyRb7OZnu0fwWGOPli
+NADT4ozsewJuIu1cXmSRYGoPYpeRmdiqOtTFwPJwcmzMHKGQDPchDOkwePr8svqoAXSRXB3nfE6
5M4oHgPBsGWygjfdjtuqsc2T4ybZ3sYpw30vSXejQE6oULqRBy2PQW/pA1LBDZ3MgopgXCgCTFZd
s0SSTnOO6BW7vdmSESdH30MvPnX96Z8Pu0Ai38pjhoO86XYl2BVsiY+ZxyS/ltC44hCtrEi88VRP
HaXwCKOJJVx7AjpYbyD5zwwTfX1yKmFu/yOY8Ntj0IYV2iQ33c0G+vchOfZGNn4gSmW+3bgvBTrf
G8uedtUhoP9oK5/5MGFSh+9P+2qmoSpuhmxxLxi5PBi5dav7aT4EOnVBKEQGMPP/fIgdowZJ4+Zb
OGf/9RvfP2IxYdxMmDXmAWw8G+qza5LDPi1gfTh7vOJY2w7f3/Ro4f8Jv/13YPj/zzH/+j9zzIl/
/b+nmP+PNPiqo1//Nfecn//61bT//b+Z5r+Q6DMCxJTgOdrTfOefAHND/8tVUishtItkwLNMEoRz
/ICklEv1L6GdZUPmWhZlu8O3/h1gbup/eeBOLR4sTlOlzf+X/HJSlv/37GBlLb8WCjWSbj0TGam7
xId//nqK8oBYbvM/qpJ/5jI8ySD4Ix2sMl3+lCnuSWQONasRvcIN+diqskCOmDkQdtCL7Q6vd7Hr
3AnBk3ZZapIcxZljrgc79S9B8uxaWUHLPxY3VD67LnTSM5gefyM6pNCdLG4mAuCjjqf8ZiD62U4d
gU4NuZ03zQI5URjcmNwOmEjZM2gnPvP8/Qnxg0Oprbyr8IP6ENbFz7iD9RfXh9lCf5INSYo4W6Q3
OuSUNxoVvGLjszdRdtzmDH+Kk/72CcrYYdUdzhknQwqJkhwUeUwDzzwFkMmunfeexvUJqmZzih2W
aEnDmmvKwU2FdWTszB5xZdhlAdJC97iQD6Ul9F625XALM/yoRUlMMOEV47XqXoMxTo/9CNwUPWQ3
sxyoswo3UjiPt+8H3XnjzQV2t3LJRt35lnXNdG8cyZ5k48LRUa+HGUtd5vZ/EeEGh355WrNKFbfv
jwLOnt0cQYbSSBo5b3mS4tYyxer7qQjz2uXbbD960TKuLgFRJp6R3GqicWlfrpID5fb91PtdU25N
QIvrNCEcJJUsy5y2d69Wmf774fvTssWUmUTJRWQJRISQFLfcuFaWjR0K51y8KTFTbb6/mCzfsX3s
jFVkXlrSkm8jyloEkVhYiqaxT72ZHCPVqqs0pLp+f2QuH5UBru2xmLeeSAmJCSfjOi3oyO+Pvh/g
Q3JIO8PGJjZo26ppKRNJ/7l6XfoHskxwkKKrj9U2MYPH7z8QVhszHwzc6xQ12pXGwb9+fzRybZAB
FJy/f995uXDmSiYswiwio8jCAonlJiTdfn8e8PcdagO1iUzzX13tpR9GnUt6r3F8nAzEvlTGxXry
iahoa988tR2lQSFle9cm9DNBAMVRj0W9dsvIXJXME37FxJ71mZYBuyPg6DSEK/RIZwadYgvCKjwJ
F7YbSFzvmfAqezuKIbuC5chPkQa/x9ZpOJW+/Vr5TA6z3M7eW+YyLuPhL8P+EwcOpnFWjaTIwQUY
VP47RIC1qvxo2Hr16O/dwkPSNTrgdEZfbd28sq+sx/CNpMwCmV8OR1Nl/XWBuqMZ94JneA85tgV/
RD0IXaa7haZdYcIDQpYuf0do+A9x5iU/AUngK8jIdtGL9DGI4NoiukiuU5yEp5mb9q7rSSlFNXiP
SJ3aNGVQPdI5XgMX1mfVecWnh6XXG587hyiQZSbL+WXEL5VqoMPM7rIrVHfZGPZeJqyGSBs9uF7m
oixl7jPFAjAnTiVyZDAtRIA0f3uQ1Tnf8r9tkT/oPHgP0TU8Wu48r0clykckfNW+sck1Zt48w19v
9EVUFhZyI/lbSpxNkk31BfIJ6ETIsYcpK3HFlPlz4Dnec98xaibXR6OJ+JsH0/NoJf6Lh0NuBPGx
VtIyHoQW64ZFATsVD5KHTUSabIbPCKXKcQqBP5ccYtukKPJXaVDv6nbynxtHIn3FO+Ypt/5rpeEL
ZUX1EQD/2qA6+p2y/TrmElOcnhDVOh+5a5LKhU4qjdxgU2YeGrU0+hsiiQX6na+0aj+xp1IL+gsn
SIXHPKyhfOHI6Ixp/mhBe2xLrdxLTlmOXrvuekYoEwlcE0OIOm7TN6alLw6OQw4wMv5MryUsuw0f
FqQsXV8+viqRveUIV7dhFbSXye2fZTFlCArUHYa6c0id5bgxazKpB6ZcRvnSzv4P8qLrsx+2D30X
h4/a6a+TEmvWMMOPuXrMh0SQ/4VKhPGz8xHHr7P6jUPXeW1IDrjgO6LzBx8SyulDsPlga/qQI/9k
Up2Zt7rjQGTCHsiPIjIFoowCfqnJlc6bpiVXZZ5tNIOQ/MugjM85K4M34fFZz2viSRUdOdfDo5hj
aC9p0H2QmIZJfBzcq47y+tUcCD7CUM7e3oL1G4HRpG1gJLX8Op5NsR0gdZyg5F3H3g32OsoWg2t8
AE3aoAQGfUD4XInIvCyZcLCzjYLA3IahIMsprf8gqJrxe4FuszztP2ZZ/vz9x3QOqva8jB9yitdd
rNrxwwbXAfe9eIwMhIJ1w5x7MopXNJUmSRJ4eoaqZ7lUSvOjT/B+pfnD4Bj6UmS1cXeXjJ7E4m0Y
FbK81MSKcfdjN9GTHSj7mr6j8Y13Fy8UOg/oDj1adHNqesJp7XLdoWR51aQcEKNEv5DX3nl21fQu
vFuh+2Jf9WD0B3AOxzx2BdQaIOWBioZ9UMORUWHhXGfLte5WEz4JZpquK4Ybu1ZcnLk3Hmn4WN6M
+sspy+nDCaaO3TeZbnZOkFnoGsULzhSCdkL3oyaRy3JwLbS1yfzZSdoPmzHkyk/RQSD+7/eDRocU
WdO+8oTx4WWzt59xuW/d/rX6ftWK4ZPc0vKhorFcNbEejkE9X4so6B+bWL7ATbL2PR9tLSQqpk4/
yo4NQB12534arzqw7KcIRCypTMYH8R4Wytz8heRgYyeXX3+UJP1Odf/IO+YQdrW8qjx6nVTbfcgB
5XrpLDIGAQZ8SM3g2kXOL7+ZhwcIwuWT6U8PlZf8nSLOoiQOf3p18EdEMVb2EoKGsLqvKeuGR3s+
WI3xs1UD0jKLNVmSVvNj0vdn1kPr79/aZ4+NN4SQIr3AqaLU+qj98Fft5vLBi7EO6gilU1Q/oEOu
Pwg98vdsHMhHmckUBDCn3nX6bWesg2uVZh/FqB1m338ETmnWVeHPcOIHTYeEt8Br1r5nOSsZ6+Kj
NfHYFEbKTpBgjXJ594ReZm/KQl/po9GW5fxxCjLnYzW0b4ULV9qr3q16rpfnHbdslBUH5QTddpZI
ckrCNKgzuZ9mJfYVzz9N/B8+ZivML3PW41sqouijMipjg/LoDfAYNtas0ATOc53EjffKpI2QpuKt
Nwjxc6eCIVZuPdsZ8NGc2IqT1AYGsnIyt9//5bBH+2yF8Z/QNEmC9kvj1eKi9eNgZPaTeMexnI/u
Yr213cp+zwZqIBlhUxwd55QbVr+cYrno0/eoN06z21XHoiOLt+rC9MOPWWub/J6iEST7IEXGRNQk
azXpy+iW2J8omteJTfUx+vBCB6e7+M3yLtXK2EiydAhzx89F7M8LgN5nEir7R8/ILGbui4c6by9t
b3bvg8AObnDnXelc4Agr2IOYpASf/YbL3nFDD4ESejM4ku9S71s7dN6M4ZyTJnXFB02cjajOccL6
YrTRGzIL1TAwonNqhxki8LZ6lZKUbyX3ikr12XCj5mGI5Y9YImhxSAbaYIce9kgzk51ZVtlHbU2U
iiH3SG6K3lkhpMQwh+0j7HlW3G4+2R6kwLGt1bovG6YKBmQZ38iqEx5eeCjxktg0xXtSkgHCGNBH
8oGp0yzan7Gw448+ks1ep0UGJhxWKBvxF2GU/YoYK3kNpduSVrAeEss+exNl3Qyg9uotm+eOo+cd
/YQiqUgJqIvPpJtO+H/rP/YYz/e4Fvmrh6uqd7w3lfnyYaBoPEsHFb9cXi0zgnqbzMwJTUzxGzOS
2cnqG4U+O5oufVac4nSST9ynOZd7cQoiDp3KpKxkI+2cuEAQBy7kZN7xPJ20Hl43pYd/XhvD+rKB
sdzHXZZY1VsDRWscxTun5NaKWmbuQqCFW24hhOlyT8BDuMoICN4JP/F2IE1e8nLyHhxrsQ7YSXQD
LUam6vs0bQOQc5emwgnXctO8sbBkK9eb6c1LOQhIZYLE0ZT+NqlBH8EygIJCBbnJYg+3EtLHqG/s
jedQ1HgkYVxqZUncxIzQB/2eyNKm0hdfBh5STKOPQBtWFb7eW9sYn01YgNupqt9m53PY20l3ncA1
UxXgEDBRFpHL5wKvmbP60E1sQGKL/QpBiViRrd46Tg1a0ACSXsDBUllW8hrGoPycHqKWbX+ZTLkP
jiH9TTR3w36S0BbtcEmYSFv/TC/QrbKfY8eOpoYPDfsz97aJ4Ceba6Vk+RSyhWA1PFzbPtuQ5PGp
mzZ/z7PqMXB8Zy0XOWOVBSTEtUCeBy5KLE5MeEdElVJX8iBm940Z93QcvQV9mvBC41pTNMRkFdsr
XGAxXdGSVANhIXUTec7L8WPZ6A1fQZ0Zz98PLJB/ujk4u4xMVhz/WhymNpdsDm0bHPNkPAu/0Bdz
JjvG8I3ngv5rTwr2b0sZ0T5s6nBdBGa5jaOCS9Mpzp4R4fDsoTEsG2bJ6wVdvQ5PMclPorP/xuQg
khWb+aeq4Ycaa94jD52giXIntAfScJozwJBLact0XaJP/sXt62dsQjKPptwig6O/z27NdLcpQ5iT
hLF6wn4VErtzIsQ+kviXh7Krfjpk4mLWq2+k7v20cqaVgJaXUSyKAdk2H0SGwdC2IbBtvCohG3Gs
7rHt7Y2yqfbY/ey92xn4hZLqNSMxMR7L4erYGVdyvGYdVp8rlCTFooMJ8wKIBbmGDg5WtF5EaHsF
KwkIQKs4LM+5IqogubqzyrfhYF9UgAcaX+xTi6MDgcv0hH/mITcUIRtZ/2LRijx8P/RZAD3YtPWa
5TZGQRIT7+z+vF2PaBTSpRXsQR67IITS5ElUY/JEAC/RJXE+8DKW6BkhPpDJaeoHSFdt/Mqf6+O4
uGhYRI+lYeKAFH9Gx4t3BkWMjytwpV0sow2+n7WskvHR1j25wZVZHKsJwhCWw1DPePIHZADVaD3W
vU1/5DIqQO82t9Zr7rvwu4ZuPjqdfh9wyVxyrKgM4BWiyYWyDeJwoytkf43ZAoLx7G0d5Ngs0QqM
AOGqLi4eyqh6a93cOzD04g25vJ4dOVxiUuObLppqXSLsQNMF6aZGS/MMaPcssmpaIQT3QV+lHUya
fnzw+vLHrsWv+mhF1eIgJqhpGlH09S43pBj3ZyTFGmZ7vWmnClfw/3ooUbzSkQ974eLxMSb/zl/h
ocU2p4NlhKjGHTTyc78kQA3Ti+zdcVejrLZDbyfksEr6Kb7KQfxJa+zgVb+FwVyex0NtBu2TJxjI
9si/5iKK9/R3OND7xT1WLZax7wecwOUJCgnqzqwhi6xoumNbHkp19fPomY1+tkmj+hZJLrv2RS1O
MqsDK7vKDLM4TejdT2KQzn6s3C1S+BW74c2IkH0DpQIE8exWpxaMk5KpPAMW2w5R8IbG09ua0XjS
TXzx67xbxz0NECtnq6j0D7TWsY2Hb2K7zPC8IwPBH7axKrFW91GL5crnOPc4M6c4esYb86X8JOe4
MsXFUvY9yoJlegY1HBpofYxQEO1axR4X/L1JwmBPhEiSIsbAO5fKyXyu8snZC0tPzLqatarQZ/em
fKEsIPwnEJ9Zs2yRmnJ4HLX55Y6g2d1gfJV9RO+q/enJSbvHDrqjX1nXMJ+atzmGHxWoQr4YUy12
0hgm0MqcTSnvm7YFYJrD+cnTOHzB8XoGvFR8YMps2Mq4JLSb5FsEJjwreP09/a/AXo8pRvotEI0w
vFitUyG3j991DFCIyVp9TX2zvoBmzIjQteqPNEWOItjft1HULsjUHxnT1lfE5PVGa2dv22aMhjks
tvUiXg+cOUE+fbMN5zUxtXGfwq++aq9+V3ef9Ee/EJ2ML24v9K4eWKInC20mr+pNQhTQCu5tCOUf
IcUMB/c2tfNtWNoCuyOksgS/vW4YSq77SQAFc/KKEYsJGbK1Fb6Xejh4FZMAEVnnivC6XeGFT0Tg
fXQsStZjFZ3gneZ7TnjEpqYBTcsf3suSwHkh5CWFjbo3bCGenKrGbRgcyw6BNXuz4NRr97O1kRX0
VIR6zvVzPEi1l6kJfarxdiPGAHsZ6AxF7B98kR/IF4bEnKCvcSDDr2bH/SRAwXoogC2uPQBtvPdJ
6MF0TnWgvwwQzVu2UfifksOY5uc+ZrpT5nZD8kBTPLU+Ml5uoteYQGrUJGDpSxN8ZzOV12Zy8FLQ
82M55/B1n1qQc08oEc+qyZB7gaqeGuwrFuCCcximl36w/gSh6p9SLd6AJKtDS1TDJgw9VD8pM07f
6J7HbHhX/rHEi7ijeW83SgDYmgPnYGMGRJmIghi9BnpJwsHQShQMZRF/q6MonQdyc7MH8mxf4eTE
BAeSVeFgVxhpypykmu+Dw90G1RNoFCIsEe3eKVu/KEPjHf0CehpspGOWu5vML7x9EmH+oxlDnojN
8zXMS2J41CEypvzutfNGpfN4hLGxhx2Q3VCMvBQorrmn5j/S0SXfoqwRDRvOOnZGAsF0cLTbJru1
PQ5Fa1TmDnP3msTMfDvUnD2VSp7sWmIdddPjXCq9LcAxsVAz3riZqltUD8/kG19rPeBxmNppHTfM
f832ajXpuz0jBYq48NCwBIfItz84vd+IFhe7vC7KjdmaA1pMfJ05kP05Uqe4KeUD3KgNFU1+7piU
M5MbPWyCydpuSHoQqffMmPaqNJcDd+xPNfYjbBMypXL8nVe//ANLkMBA0M0b2H3tVmRQLPMq6Pei
/YyRoa2ZExub2GKsYyQpL5d84CtM2kV2Tv2HqCoa1MkGhV1IdGWJGli0CGpTu9gEv8gUYMzPXCrD
mlNVVvUcxS7YHJh/DdQh5DYUJFiAyMu+kE4+HZraLNeJ5TIRtH92qt33oyYxJcUtp2PM6khXMSdY
85dLmQHk/2aTdJFK9RWhi99lkSa13rFI+QjiYItBQa6kzRmvOtytZjba+9Eja9NoMF24vSbhY/Fd
+eG75xYwzafpcgQ0Rv3JQbKReWc9NuPRG2R44CsUOE4+PYTpHYf3dIG38SoS3JMpvMENdivvXsrf
rfLbe1PC3a8hza2rar7Bkw6fK1y5d10UW7yc+a5LWlwDnMj3lLXy/fsjuyytDTrTu1fbJVtiNV15
DbMN+GjIfAEGzhk9+Gkks5yIGI2IhOTPSt1Hz1gXOWLpXhPIRH5ET06V0f3zoF3wURoMAkL7cJFU
xcXe6aoHMgGgryEvsUiTZPuL1Ns4W02NPGWYC24/VbSxeCLPNepX4jsRvlvDX5Gg4rDiOltF1QDG
fsbEDrjjDZc2oryuQDMevPCvnjMuN/ijwdHhlshtcXDUG0+ps9WzXs01Kwk3T7N13ecIyScf/zXu
U49ZzMlPI8wYNKOywGRJ6LjJvBRnIJ13bKJhMFTPcj7JR0Kq/vMjJgnTPjOcq+8Z+jaSBgWTNIc3
PVaX7y+lBWVqW06noqlRornqsU+ro9nTgLulPFrs7W5l27GNqryIQ7QgBGP5VIcUTKQ5IUtUNp8u
D9/fCOOJ8UyqcUcaa5105a2sAhwkGVVRncSC+hd+bhuK+A0YrMb5+8acAFNaGCZvtoFMY4auV4ee
RJ1r8u3qNPAqgynoX+YmIaRTiYgVd5Q9mG5+h/mKl4YDBn8AV2EcRG8BQ7iDbRTtJlw+xfoIZ2ZA
gIz2I+S4jKFFF6gUs+hrBggDJ1pZb+jbxb4wHIzP3MkeWvy/aTk+t7ODojb8gvT51HXyN8y44F1a
+UcO92mlEK20gJLxQxD91xHKcE6WWA/DZObvBFA1qE6rKqejaM+E+bwB5WQQaeYvRMMwvRzH6aHP
5wFIKICN2i/tQySoLkHvQTYMsrM08Vv1tnsZRvug7FKtBrctd/H0d6DyWTc46mjHsB3E5m/Wh9Gx
daEMLoA8SrcfgYjxyyC7WfOmBI5JZsOgkLH0df7XLHCoMoMxiN8jpWAMMtrcygbbs8DoOmfDfsjf
d75H2NaijdLqR1RFt7Bl+hjaOc0oqufmzbKDcjuJOT3iGGXGXQbmngQQTAFFG96ajEBE6YidjYF/
peaZijduTwKt3ZFAt2Blv1n8wfdRoYAhp12RL0llzT6rnYs7qO/i3iLvuBXBO9KM/YjW6SQ697WL
bQnhhAdTRTSEWM0hw2bzNG0A7Vh3HMbzDjDftAJagyDjIcpRt4yF6xwsnI43z2DER5bJHQNGcans
ft/EzbivPdnxdEyExxVIYUejZ7yP96cfewSMqnqWKrTuzMHMfx5CZuM7q7bIkkwhThkOTaC5/Ei/
xIZ72DdQLaHXgk/rDDOGBYErZPBD5juGK865p56IP1SMziPeXGe/4pxErsmORFsHFUJx8q1bS+Gz
OG7VivMhbhRaMSvJH74fqtD3eaGQqNrS1Of/ydV5LFmKRMv2izBDBjA9WovUVROsRBdaBSIIvv4t
8r7BtTvBMtvauquOgNi+3Zcz9EBw6pN9t7gWY4e2iLrIP+N2MI7fv31fmsk27xS20p9oGpQfAC23
JvMMGZ/maXpca7NLdlM3I0jyf+xzjV+wsaZ7ptoJnFYmrjVeKca/EuwF01E0mPIRLBfah40b5hHY
yTAevZr6oyRl2W93uGf9ybx6oPX2jVs9imm6wR3Ue3QlaokVSgXATo/JSdvn1MD/bGjv4bScQyhI
a7ZjFXmPZoKirCafNi5BiMFS+MMse1trWGHN6H/pmtodUrn/+/L9zzBEwS1MLftk079aO7p45oGV
vBR59KDsTH4NKniy5cVFDUUGflkHLs3vAwZSUX3B12lB1lU9ldWlevcDvPFmVX9V86Z0ivzkY93d
BL6FfB/gNjIyCyA6J82voHNX8ZAZ76kJVBkc+O84JMs6ART9ih3X2HphbVI1YfCrP33SpOE+ONdm
ryg/y/bt7JtSvAidAn/0Yc/BqEm+DOoKcJVOaIvLr7P30+N0fGp7inRanKu3IOD/MTg6/sKHXsLt
m9s9iv5iEPYoInC8u4oZl1prFCc+GXi8k+hzmAoHcxegUIrzyJqEpLNwL2M5htX40E5KXzqN1QF2
KX+UAZ4OHCfXwI5sUr+Ey2IMpWszBEOWaCzjDgpHvbiucvY/LKaWHwujrU5ROZ/hESWvcrSsPQa2
5JB0yn837OoOAK7YWWDtjk6rbPwj7vigXMw+ZxyXN82UjL/lcmnRDNblwrWgy+bM57N9NBGztcUL
+7vMkqsRxuMHhUp6TyqkPHjxYlD3OH1ZGR16saDqpvQn/Ik1+d2AiPQtmOzPKSjNd7Zl/Xnu3eOU
Ju+QN+f3CIHhrjL3+f2b2Y0J6CMfaMWCjWgqnYD9KTgsU53TRESJXeUO65kw01b2Id1ybZfsbZJV
V3+0AMUDDTv3cGM2JqimbdxQVccy06WvOqvcU8QDEu4iwxtls/fvKRgS6JcPTeCd8Cp3OaocxrDL
TgSSqofT+dW6TlKaZ6P2gz5LwIyNOd05MrRPrL+/cGQfxtmN3lh9YkAjp9jkhJ+lV6gNc5jPXdrv
d5XNY9FhYxiE4q0IkumSud5rI6HvYWH/JxpMIjxAprXpkowohbgaHlw5OX7kQAEMmV04UiBc6OZP
DV3gwqKd+PzcvUp5QkrEeB4Ub6wl8aTSZ9XlFuyr0NjWaYLSMxGSzGaMuB63xo5SaU0cbuPYWfas
CO91/OepNjDVgSGBPEoOETYyyR2OYQj9WxZbnfd/Q4RwxO0qOCe28ywa+zbncX7xJU9l4QVspqSB
3RcTBUkPkC2QPQ9RYO5Iy2iCOE836UGcWfI1pC+F+H1EHoEi98tkqw7wsNtC51MWG3IsldyPDozB
0BYS9vwYGOKrWC66LeXRHEosQVS70YX8e+4pxs0FN6XJdT9YtI9bxcbTMIFFBNzKbB+kuV30VOAV
v9vatk7SNpxHparPOHSOsxjdSx/MfGHxNeU+OM/GiP+U7JzasL3WgshzUBlkauFgMPPgzijd+da7
BkRE0dgLAJ95YjHrDA1xvbJQ0yX3PUAiKAdyWlb+hfo5FhRUjlGJuYUQKRFm4oz4kVizgWH1sl+R
Q3oya5zXOOl/1B6WebvxP+JP3zQgaEt7U4eut4GIhyqdsV3Q1EeLPgbIy0vKMNoJniKOOe3ckdc/
tvu/lGLMj/GLWsFc4WLujfGPq5XaYTVV29ICNqsiGmK7Cv4xglzpJFRCeJTtmqV6NQWL3RBao8eE
v0rYZanEeZtaokgwhrDoRjjHY1P5G/YTPJiJ/258V5N2pi4jJHuRetBvZcs538rheZFhQmyZqccr
869euumhNShtLsjebtOC5oiorUw4wBR2D/TAsFfCQGwrcfMzRFvSMumL7Ztb5EvuUXEQ76gMiDki
l4+UZch6JACwMoV/883E2bZt8Y/wfmfYOFP5WyGvIw8V6YaKoxlAhQrWtcWuji9mMl3jKphw02Cp
TXsG1s7SPzJdQBIr2S9QrbmmaBKHdIJZZKq/OLcFr9RgrYX1BAEev9SxXax73MVjKf/0xORJ2bJT
tzK6b2c3QXsV8TnlZYMSv4MpTYhrIMyzCP88gsbYuBJBQyiCLNq1cHzQni9BYj27hUMKkwtARNM/
vDFAmco0yempW+YF/83Pq3e8QvbZjATqXhU9hfOmFwSxrALWwW1bEyJmocPezrhFdrExemtjII35
TYNFow8ufZtUuymOUNBhCmXcnwH5LMlgMoOxJ8nK9eHFyKv+LpwGSFgLgcyxnxbFLTfPK1/Yjm0J
rJpN/GiTtjilTFmbGYcDFl8ayJyq/VGw1t8FjfTOrVxPBpR+t6KvTEZQwekIyXWnDlYa/WtUZR5R
kynMsoLyKBK6Ckp4a0NVDvtWYjiBl++ydV1btNGuxpEESoqHhmRA97sx9FdRD/NBxtAY0jxmAz2Y
RMScc944EVoUw/ccSgojoeRuPN51dNNiO8SvQjn1prRsLI2OTdi4q/WHGkES1AHZOLqHHmVbEP1p
6VCkGphsS5ru9GSu6ejMdqatqpXs+NBWIOqkwGidZsnOdxZ2jtWYh6KD5AkS+mCX6c3hIXGCjvtD
DiFRFdXtgQr/oGa8vBceXdQZhgoTnavJfln0K19Y/2M17nAbRiIeNzrt5MkS/6Xacy98ajc2vqB9
23XMeRmepm5p25BEdy1uexvPECFoGRucT+m/k1XpCBt5H7glGVEYf8us30c6ZH2F2oD1eT22xg9K
1fCKAssu+Q6BqppfvN57Tfgbi7J54/Z+LScNe9y+90TbXihMIQ//iOPKJ5bfxLtpSe26Ex2atcnH
tx7UrZU9TWbE2HbVmL8O8Wfa2BbLwaX5wP3XtHZ4KgcfOyFuQquIk1WtMk7HMyKN6Mo9rhZnhfFW
EsMYsHeyo9rjSG2r6RzMePb6+kqqkHHWSutjancfXb40Z7d+tkvake5KtWcWiVcebalrzzes3RjT
ttPZUJQM71eBVt7i2Na4RScT2NLM092OyuhMY/bNC+hukTwLK5nc6PxoEfcoOaMYYG353l8JaSrp
gs9CUw5QpgA5InVKRYjOHtIZYmZKX7Ik4M8/zCxF259yBL7rADITcUfoQ9PzFrho6trl2A/0S+Zh
eaD/DXaDZx0pi+e/WMxyO9oaKsZ8CxOYCnyusn1kI9nwwpo5HKKGeH5WOTBq7EGjA/X6XeRkOtR0
gA53LHgMRNhqRTjd2x7+pcmeCtagt1JdfwgtkjAojO7PmhVIbZjlctSCkuzk+PdsngcOT1j+jP5H
77ON6Hiv28Bg3EjYcnNktegBPAOCukm8jPgYiPOEbXAq6+IQVUsbT/k3g3krCQaEejg0eCVpPIbg
VHYvELrTXSuyHzotXzry20K5BtsIzjlxxVESkoIFudn8I9BT8yC8O6K9JEuFFRGnqlUXTMXscuuC
+oviooMPJyZVIbzsPwibXONxGNGHwKEasQ8jr4n3mW2YhFbSZOuEp2Eopy0Yayp0a+8OzWkwzEvc
lrckUkfl8wIHLoOWV2Q/RWQviho5flqoCGR5W8+yqguCpKo1Ir9hEm8xWSHP6JvxlGInrVnum/Eu
tsxh42VOdGwjTNYNeUSzhcM521C7I8LPpPE8iqK46dJLMFzBCbGqdcZVPuAGZhLEQIx1GDmEXDGE
DRUUxtkvyXYX0dUuKX9IPd52gxhk6E7ozjpBvSuTDzMYS1b04DUcdr4TYLKntmuBWOpa2yGsjGe3
XKaBOmTsSOmJ9PNPaBImxmw3SPDvtruSO+09tBJCC1burKtunKpjxBwCqEYaYDuNEcapzwvlgMzE
a70wuyM6KjzZvMkwmI6UwKM5VG7zZjXdDEWU4h0YD1R+MXqalvf4/skNxa72Gn39/k1VYFUzj9t4
4B5gtdwwzIpLktFsgIsVo46YPGtHqCJ9uMrnFeY5lSy/lenHJOvkpOAf7y0l011iJv8VDhAnCybM
qut6ebGH+kdue/pQaOygVN+58EQG7+D4SkFmsN1nTGlnPY/mvpuonaAFwloFIP5ZCaYHY1mpxZSB
cX+Ey9cE9mmc4XwQ62pOJMDFwevKiyi8XUwpiB3Gzruppp6QHosAzgqlj1oxgtcl3UlFfT3l7Kkn
zRSQ2PZdTvRFRF1eHnRZLkQpFvP+6NGjoBiHZDMZqyhw5RYLbH3CbYi9MLg3eek9WI25FFBEyZ54
eLGVjNw4cvOQjwcyPA2LkPeHM961jTtO5kZiigU6WxR33VsfCnzejvKwlwAQwWr2n2VQhXvGdNa+
nM7vum3QtfsWLHmUqCcoAZq/6Ljae3LWP6bsnAp6yjKdfanIImHjXzIh1UUi46l0iz24fqssovkZ
ZTYvLfcPQsBYilhh5ifk3s0YpLhl7FJehqliw1VuEmuqrr66uFHOrAOvcyS1vFNIpuQqjejeLRfV
aWPtpvjTSPewe++4XflLxKHtg+oGkvk/ExrfsXaEcTfsBEYDlQBZaHWHVJkcFMdcfYjldFglrI7w
BlGGMDVDuA/wLJzxU4AfWi7a6T7VkOc7euFYChj1q8g0dQd+dq0aueCprCfspfCSsv2je9MH7FfM
BzojHKg99bvGCr8uWj44mbbag5Oh6lcBzLCkYifeRWdEtCw4YVN19l7nxrx743zOqHA9xZSfYDlX
AAG4oRhdZJ/xqMzeUvoYjj+iXnyKsgvfjNH9UnZkXVOC8pLOw5UzxCzGrHqA+xl94kmJ73kyDG92
ae+AujvrZA6SPaNYfA+WC2MYYTGnhObaYH2KIZQfbe2qtziaD4IPz+P7N77KFCp5gmdLUu88B1Cb
s1y+f/q+qCa75SItTo3EdwYcF8eRT0F3xe4Xj5g9XAguGNnaol1izofwbnV6Pjo1piQoJuVb75Ab
oNHSJB/BFEAE8bNWwLk8HktTY5hsmx3r6uhDOEXtD0vHR4cyond/8QFbdDTaY8+Navb2Wd4/R2wK
DvnYzxq5bBXA8PK1XTwtJOm3UmG1SkTRHJ3lV1kUD3wANWuO+tFXvjpG9ZjcEmPCrWZ0X4XnEy9H
LTtpNLKTzG1QtC4hULNRvAjAzm5NWEHUxyGG1dHvjnEQ/ApVVb3xPyo2YeG7VKnM3q3s29emqMot
jYPgn4SkGdDto7vZV/iIiYHOmDC9uGHCgV+pgqynYn3ejDIVQMlMKDiB0WwwbafXxM/EmuUJ3AhN
xXcVilcU7uext231q/FwyMRDe66GkBNIH+y7xawhKIR4iBgsku4IJ7ZYnl1LJfcQXsDBk9zMEibu
V8q083q8+Vpd4lKaZ2qau7VBCBTlS0N9B6CbnUFiZWdqPf//Tz4Og+NUQabM44nqdS74qaZzknbU
71B7bsy1vWZxD5C95ECiQnc9L1TsyuvkMx+yn5nkG1L5bnwN1yW6xLlNJdEYtqcMhL1iNcgdJWmH
+TwmhretI5LUYhj6RxzMe/RS49iW5YwgocTaaO1iMQBdpNl1V8vQP3o0tLNcLt8/fV+YP8dl/8RL
yFz9zoO0vgKS8y5hva1ihYUA1bLjXNvA8VxthxLDrwgyg3HBjNU5AGavCvWHA3B7UV4+vdqUd2LS
GjeCkWpHSqn/gJL8jMO4WE+4fY5d5cpnmYH+gOCRHcqKAjSSovxOQVcLAgUeT5P3BXktufT44tBa
fhuC5KNodQNo9rPqupl4EGWjbo+MaPY8LWiLwDS9XMYw1gDA5mATTk6+M4a02HRTO5/t3HiOfa0u
kzXehLTk03VcjlIWGC9uYM+qrf+YJmRZ0xoe8VIh/d0j7dXesBvsGTC4LZ0XuKLRvo3R4Hir9dpz
aaHHNZvzAb57lXnNQjQEUHPOerIdrOOqKq4e9MmrwdNjTyvwH8SA/JowGa2MDg9b4O/BicX30IRY
Nk7UusviiUuW8Ci+51VQOMGFFh2bqhSXB1XaWkcLc+eKjLh58pZatcD31cvycVMFhk5f378fKRjR
nWtUTgfbcu4OaLuPkXH7wEHH2vQJRnrMsLfGpySybLNbVAbAD75/UxDqgbQCpTNPfhpS0gkXikpH
vF8AOEP5NDO/5GBEl54g6RC6L+xoaEoZeYm6ZIyvuZUm12aGIMiZiGeWGwb374uVSwdAG5cB9Xvt
4aPdcjAMr8BxKOxQZHuqfjl9OWV/mDrOlh4NTXuD8Y9q5q67+fjGMo0WJkU34Xjvv0WG9Pj9ZzVL
zzwFgZVuPZ3BgRAcnubcxRKYqNswtsuypmL+1cult6GL+NlrCL1hY6MsdquG/oMW6p6GOqQZroOd
mGR5RCv3zvBeumMu3W1LjIKnY39n3GTtGjSzxEpB6VLV4NgBfo5zcnilJizdzPHi3ueZhlQJ4oJ2
V6S5AL1vlg08RCVZTtTFqegVdtJRvcejhs4rzKtpCJfoUGvv+LzTIZx6I4vHYDYvbt9uJnbVXyB1
04MPaZxHXX2l28g+Vcvl+6dGH4zBn56hXU0vLXgaE+UWDjmfktFlUeFoIwQBX5NHmcWf2hgI5Uew
DvjkUthlkn6jplqtUopQD53j1yfD+/KtsH2ziJS9z9EnFIdc+MmpNBpM4ZVcjzD135HI5UH7Df02
9ABRyUPeOUmDmWAzNnU4Vf6Vd92/2rZgwDb0HwqasCgbWfazwGdXe+o1wLENGyF7EaSodNs+W0xf
h6hJsM4JCjb72XIOY9+SX6C7EV5gVqMxqHFLf6F64VuUY/hu41ugAfdW7GqPMAvUi6n6bIvgcMMi
ZFyjILsFBQt5EnLVOylSNly1aPb+1Pxq3EBjxjJnusxifACmA62DDkNJvstLSC3jRBx9oX/4fnIt
UtpFwcv+ElN9J7VkfU6lb9IOiJZGZQWtLq16TWci1WFhdPsxB/kZV9L/jPSrm8mHimv9s0FsW6sB
jDL1WDc7VeljGgyaog+GUSpIyiS8k7hSP8ieV1RsfHSZbl5NmIDXjBVQNtUAOJajg898ZIGIJwOL
IjhxMrosi6tDXMhrKIY7QiLJw0nGNx0Z8W2OegVkUs77VjNQjJ0NgoIA2aEeDZCriBAH0Ed0HeJh
OuBdFHt/mNS2UH9bbN17WgrqXdIzVWLJ+mVxm6DTMGPFCO9yLUPqoHywnowK9NJRFZokDxQTYJAc
4KFsqOJOE7y9s0usWh3vboZvTtEdtIt0cMtm2JGBkics5diiRmvPqad54eTIazH3L705lr+wyYQE
ksB1NdFEt2zMfxL46rp3VHWWH4krrM85qN/7AZYYpIWIRYKaXttMoSlNANOFW/to6gI/lB9mJ6eA
j8aeEMk5my9hIq0bgrjFwJfiEQ73chLeL0cyolBb0p9TdjsQGFJs10r29JwF8Ylp2Eae62igXvKw
3wdx3C5EAGz1UkoS+ux7IVMDknmlZgOOizbhhiH3jJYwoaCbdKCKMiNTJOvrwJ8Pn1MRPJIpvGP0
rfdDjGWnG8lmAvjEbUobSFCG7gHL8Ca20ZPbGSxeIYf/ht5FoMmiFU+x/3knHNM/k6r6T4UITUNv
F6cg9eXTM0f5/D//jK+rojYMNoG3VWYEJkeY7ZWM3gi2fQghDuVP0xmzS5rDn1YZiIocNYatPyp3
l3kJpZtdcDXcL0sn4oS6eERQbzl2cBwbxqHfee6ETpzb9c6KZhJgCTfRrKg+KZRe1wMwmiSDh1Cm
HZbBxsf3FVWHKKJYZOqSF7dr/M/ZIaQXeHx3ceSmuBCb6mSTBl019ALfjElNv3L6VzqVZ4/a5r2a
E8pJBnI7AV/2S+X1sEv8ANKMUzvr70OcO0yfGJT8sxe4DMiwFXhCsd/oU06M3lQuj7kfFHu4Zz7K
5Utk2F+9npL9shHjGTkCujHdec/WS53bcglzF6SK/HwK9t9TWEZ91cmc/F+WsqtDEVABkKU+/ZFt
w7/FXwf2GWq8jB/pYGUHV8HzCBDzqDInfuFj9Aj7pXOydPaJhfmc9r7pokIKOjE18chSGHhNf1vQ
0zCFYlpXwqTlqELjdfkeSxxePMg9cRrSmbXxrpn8+Qm1HSKvg0eFefl3IOPwyCE7O5UFRQd9DJOv
gjxLEJO1C3G9FB0SEQtNKf2ZVSQkI7FZumcG/8Dz7BwVFLTLBpp/hIpHR0O/dUZYHWkhJV1fGvq8
b+2NUKePTCrxakfNR2YmZwMZDXfMNWzr8o7bAMMAqELL2naLrTxGMR4EA0GYUSI9yKuRhOPKQUvF
OsmO2e2XjC3FhwofXRVNf6ckTjHFgDap/TnhXFcxprBrD7W9mTs6o+i3ZYwrAuTw5miOQC+pbG23
g99kO5btYFRj8V+eQNfVgSefuIZJCpai/xnmzXkknPiPh9nOXnCEkJdt+cLd02Faa7DVpjsq0MXW
YUv/ZTnmHvxA80dGFQeSOrM37WyLnUHnSox/eZ0Y/4i09wdzcmCA1i4GYulfTRzElzZIonNesCTO
Hpwkdz6nF+dCA7AbU2HQXtNuSH8JE6Cs7suWqSTssDLxtzBRNzj35MaBSX7NE+Gcpgu8lRVAVWFb
LeeEysxNxPxDINr4l0QQCiMglquW0eNYcE8jQFZUG0fZ82uEf/LZYlHhQzu/Fpbpn0Qew8uGAL9i
Q90dW9YXKxqf2DAXYtqbfDQ3w2KBwszfnsitkbv26Clqdtayi5E+XKcYEzSQOAQM4z3u2eHlSepy
JoNpRKg23dmOcImWi+jvWHvmATJkeGOgbtZ0KYjtJHvz4mUpw3oD/LqcGrLnbUeNYhafa2/6jzXf
V5AnDJJdUr4vXdqW0JuUzkJ6JBwejl7Zr/IYosLQgUGD16YRHE8G9JtpeTaSdMlPlEA9s7l+aTks
n5kEgMdorDNGNf9Xlmb9kqPsNtG4ePbaLcLzL7at9A6zMfF19i6LaNeVNKH7uVp48AbVEakFjg8M
5XpKFgiO/7uIhdi0ZXEJaCgi3q/zXdPQUy40j+ZEDsdC8MxHslxPZbhXo4nne5bvURu9JrZUiKcU
3PIiYHlWN+iIBtUSRKxlInZtU2doVeLnMBN1p4zXPkVaiB31jFSnT5soDi9DGg97Rf+waMeOlBJr
cU0zXCn9BzbBRzWyUJG6HncVdTib1GK/DsoIG6pqK1iY81eWs+NBuXozYmc6WLJTWztUr/6IYS4J
fjc5IT4cHCvDj2+thWuFsM+dgG266adh/HC8mK6+UakzHG6+GpWCwsD7tjLNTPzM6UuRbstnCxDm
Fk/3byrrCD/m1S5uu6UFtVuHHK5LagZ25PCaAwcjko2QyVAYEe9ydbESbKtNm/Q8edWOqtrgMNLt
bI6cOGpcm7RSA6nGTmgOfIv1cpH/KpG+ZnSYszdtukuvrk4D867WFuVciMA/mznez+aXbIv6hxoG
Y9MGVAmM+di8jz49sbm7w5GlPnDNPGybfpYOpApYbrBk8P2ifZEO2TPm6Ary8mWwW/sk7G8BHJM2
Zm12HXN6TGWhWTKaFF4IYe3QrCZ8evoazFDWSIO9WiBPcBmYD03c3XGT+IwSp9czQLRPhle0cJJg
B1tP7qf0k9dxFDlBHNkTuzCDbe95e2DU3mcGhJu7feAj+lbik2U2pcKiuc2TkluRl819YNJzCG/s
9Mh8lk4UC6NevZS96kmV8Mpqx3oxR2MJ1s/FdXbZv8v6r4YBcQcEwMKWcKuak3RDrxY+hXQfN4sp
UIVsYnrYAQOq41oEiG+cDzaKVPSYpnLjxoN7xHr4CumM0GcygLUcsi24EoyuRYcbgwIzzqJ3Y3JR
BbXCPNpnr0UQsKyYg0UGsf0ttsIcHa7yjlNdZxg2uH1iC+SUJbfViE/U1OGPWU9vHY+X29gZziX1
1T7NuW2RLDu2WOFOYWJ/pANoPQez9YJZCE+xuQswYR6U35JiwuiGt4V0a1ZOn5P+Cez+t6oVAZ44
WA3l0nXn+VSJsP1fV8DwXR+TTOAWcHBdN3uywfEu5kCNUKlwGvOiXMTiuXSK+tz0WXjB588dYUyo
S9R5e5vmmVlIpiCFXfNeUYnLnflXBonNTHq+/zVlZCWGiRVb2+aazNc4daeLYyX6EojB2SqcJCu4
H5Q+zSl4iNlG4Nb2iSBrgH+xRg7O43ZlleOWw091cm0pLpORiAtPLwuvnDFzzmoP7HP0vgc7Rz0u
gOLlwlOSn1rkCbxXFL7kwA/rZY/51yqq8JYTHt1aA2m+0mydi1UwIw52GWyd3jMwo5bG2RyemQlQ
LK3b6kz8LDoB1Y29ZDsVuqf7ycn2vFV/eBQHZz3q4IynSNpCHQ3KZ2PXO/XF6J3sMoygvFUI7csf
ywGHvhblMuqhjNNm4+17MkxHYY0ftKWhSPkhHRjqDPdBPm23Mo5dkPzLhD3e6WilzxxE3ViTy4Zg
J1QhL6nu3P+5VMwaSJayWUnVpeeh6n8mePF2iZNliGX+n8R0WXepwQd5KJsWaY+xOVUa30OTdyjo
oBqxAGJARwNnC4jpw6n+9r7PK6Xjv1NbHgtsw6iP2afP4jEJwv2w4BajpoBfZIB5GTMcE5zL2ADZ
7G/jZZGygNUnxNaahl41+kdgNPEqdnOiy3NG0gzf0h4W6Dv+CX9TiH44tZzBV/Zn0lh4zweDerBq
vsSOj7ma6Xnt5/+RHyGroPXRLTsaZxqfgiQojiFm6C1HgnJdOhjgkgavQkglJiWiFFq1T2sEKlvn
DDTzgCE1587PAsR5y/JZraSXUp5pPGcSA+tprK8hkV2UsgEiaJmVW60l5JJC2Bgys5NfNcl5qZm9
ZcF6cj3SVB6BrrRK7atfZqs5ae8sBXawARikXA9FY/nKdG6W3to/sOflhVqCWwoAda+n2trXTXbN
/ZlkYjnSsVW/TQbueNOiBEPBHgkpyFiIbpQSZpiGGCsTROQJpy5ZDeFS+diDLt8jx3dw+Ht9J6OY
bOMEZhzr6j0byejGvKCPvdU9RcNdm6I1bkAe7Sj+PPzSFugm2iz+9KIr1sAc85vVyfz2/ZPZwqym
7P2QyoMoIvdcW/aKwFV0qQLt7OiOqEGok7oquKf5vKx4+2gz8vyu2+QcIlx0olNvk01yEvcisAbT
AZLPBhyOLPjk77mldMIHaW9/KDPG6zFhlk2ZHU+jbULU2hUUrCxhhv5cRcUx7zrMIqHmqEIyW1Zx
eiD0dsmBS2GoQBZPBe79stNfdmp8egU843iwiEmOEHQ01PBJ2SXQ6PZfyB4VOF7/Bzw85GOGkJFJ
YYXjA4OoF9yreHyNjYAKFTybe2CtexLWL7nHgnmxwmXBcAQ8QuUXzkGvTal44FtPqB0luObdgXE+
PQc7qm4RFdZube2CVl9AntHNnZOd54i/qEPbIfhrVKHc6sTIdhQw7KuaODLVU+aBMnclj4ChwMNb
dHp7uVzdQuyVxz5lodDaf0B05WsWcFjCXSzvih06mJfpEOU41L2k2zvNomVXPS1vJtqHMdmPXseM
Nh0NDn0dPIvU3YCFwOoO7HxVUQqxstL5DfxzenSa7kcyxC+Ol/wdss7cwFdvyA2PySaOBIFagObx
fcSejuzMLC0aipdmzgg0a7FZNKrW+C3J8pc08lqNtJ4xx7XYPgLg2NFhS0dKUzdb28o1cMWuQWV8
ifNM/LIMJFk4Ujn7gdUyarOrlY9ambTrTkgYGnv5Sp6HYRrv2mRwNwyvh5IOsNkY6N9DXQdBSbIy
ILc0OjwVaANuRxsTDKZgrb2BL9IQ3yM/81ZdDrKtTz+lHVFH6//oOe3N/clWCZZP1OqH6ZvFOU+D
p67cfhVKoJGz0V1ga7ChJSyN0499LcIAHMqZDuBPq0j6u3L6reKTewqK8j+Ahc6plstBxHXOo8m3
bGQNu41Y4m1SV3Dm1npXpGX2Ss/UoTezH2lfRWDTs3EdyZmIYItOh2i7a32NNZrN0oVyy4W8zNJc
RDWpwcMY0SyKw4StqG+8EVeAhTNbate67Z8ubNUuZ4nDk5CxcVB/czEX+8EOaZPRJsu6JnlYRvfQ
Eqtgn3ZIMyO2GWzJtIgZpGNty0en+paRq2wxLOkEd87ynJt7ATrSSfiHzRRgv6gAotZsY0URb6yG
0p3ZWcydLor64PZbV3ZUncXUy4d5MCHjufaqiZ3wFi132RF0LVSC5HdEOdUe6i5bIY4RmOkNbEbQ
xWFEZNtC+uPRD+MnjbYkcJ3yrcaoQIq//9EOdGa6dk8MerkEBuvuDNIQFk1vXQWYYzwBRmeKJb6Q
muNeUFXP2M7tl640UX3ML9Z7xbYP46NVFtbSG9hsKrvl0MCSfyNCwdoLLN6TdvWMEvNabnRnHGs3
ad7Ik+14i4MLr91aKr7jdL4PoFM+STMWq6EIrYftW5A3ZIkQoPHGaisaT5bbhWenCV9z1bG2Gttj
avDsiAw9HDMP2Akiya0nrbxmp8GO3W5ONJPJN1WOTzjFBPlVMDKjlj8Dyx5IEhKA9rDIYdFlrUbI
cd25A/sUy+Q4CUBxi2Dxb6hzcSbZ3b3yh6Q7nj2JleJYFK+943ErAvyWLbg+Wl+MPgpPpjF9YXTd
wyYj8A7Sw+uAjGVWN+zCiO9dlOX2nVTWPwelhD34UrdJNtHu+TsRwaQWIXX+H3tnsiQ3kmXZXynp
PVIAqCqgKJHa2Dy4m88TNxCnk8Q8z/j6PrDIroqhJFJy3xsG3YOkm8EA1afv3Xvuwyidll4q/HE/
J0IiA8VheHW/DkpUmXYLJKsbuT2QWa4aszXvFb35DaNOToC6PyFplkXnrGXfF1t7rhOiEHgekMu2
aRwfYcp8jSUgECRtOFp69vkwMrpNByB72xTNuB3ZT9eBw7JSWm+5/yZ88ixLok1uG0IdV/AS5TY1
+0NLPPa+wFpQlKbCdl92mx7+8k1oALuo0sbbSAzmp8QpDmPJ5HwgnGYz1iAu8pyQBNN8njmvb2aT
7F/kB9V6Glq1t3GOs0rz56FUjyQb0yv2Ows4mLDoLdX22R/ybdt3a9J3opfQiJ5GAfaFEoRwGkru
dVbW/oGah+xSR9i7QVLBWcs+HKl1vzgQTJShJ2nlF/qlKZar8d7v0+xuUS3teN+0sBomegxs9WZs
iHeFM87EKgvbXRmG72MPbRmSNe5v1sFRa1YtU+7Qya3boba2RYqhKvNaJsrSfsZvta6ZQBIj1cS3
pgrQZTqoGDjTk5EYy3M3nf1+mg5c5Nt5CJ8p1h8ZHj7LlLIe/i8LnEdcA0HKa9cLQ07e5KuYhpo3
EA01d62D2CFPGv8iG+wNLqrSQn1XHMMmszvOUP+sIB7p2yJn8BX8cli3zlaJgdN4Zr9ca+E043Vr
Mm0WRCfVae/TL6iqakPq+NZZOuKo75LXEfteSvd87fRbB0skIcgcfCsfkbeij90VIkVYKt6+0CWX
lzQLixMukFM31LzNwTkV3MR7D4fj8jqgqf10qwmUZ2/f5EMBy42gkDTSIXvxsQk0SCgGihyQQIX1
etj48zy/EE0G78+rsLo6nbOLMo310grmUyA1IwZ8T64cNhyewns9tE9hzv4+VeZrkXlLCZw4l1I8
zxPlrIR9fgkiN+WxCN4mdpDFEgzvXo5HzGvqgA2JwykWKEEX/8kgMQlmP2qsIWRSRL9ErCSX/VkM
ispo1KdQssxCqWoBCkGwIWc32SJtmY5AB88k1Vl3dWw0jA/SA4/pLYSC6lvl2AXS8IWpo6cv2JrO
DjQ0IYFN+6StLjy23uTeYunZNnlXH1NphOyuo72PzMKCWe66UPBhp3RcEKIy9DnM3J4wrYquuYZz
ZED2hmy0t6oO7aARfO/Kj9rofpazTJ5lofaqt+cV9qMzh7vw0EA+WME/ms9VGuHjoS1/T242TsW6
OLcy8lYzk/AwzcQ3F/4+FWZRhyEyVzROWakPaUrKZFewNLfQqygunWcTjxDjf/2KytRDaouvUJVQ
qHvzW45djYAUAkuG4idROzfeXOwBNfX3LRbOOxbb72oWlzhT6mJ0sKWaxDZWDj55q2MdNprq12zI
5kJuyjOEQDkp9djR1G5GB6Ms7MjN9ZQ4ILowZoLTVfZTDYX70pLuitp2hNIjWWvqzsluk5IajHZA
91ZDRqTnFJ6cFJrhYN4Xo0ssGTqwm8AmZwXgRcEZpAAf5KJ7glQ+vzR5jZIIABKkgmpBiwcodyu1
A5KdPqsi2HF0f9ETYXu08APqvMq4Y+h1duP4i55i/9Bq/lAXUKWw3Qwe41Udhj+Zib26CCNeGCyS
iB0zv87nAt9vHDSHshvbx5RWedKzpdC37R5TxFq7gTmlxf6RF5XJYYR2QS+HlggS4m6WRsBpzhLS
m8J2okmTa6zo0PFP11+CRtFxu/6WAAzKm1qWOyKHnqw2n+11gJECtXNGGxMdrnGNtK6c/v9FWjM2
PWCH2Yly9tHWmsG2LziRX39m405wNZafPoF0PzQFeDg8qSeF2ZgeDb/DV4Q69Pr1oNrExDXI//rt
u3W5cL4DpPyxHRiI2vhF+aF/GDGVj9J2TmFDa4m99yh165zqsMdmGIzBukZqfbIDF/VFM9Tcd8vX
19+VtU0cmWJmXI3DiXbXeLr+7voL0M44W3UEQW0cVwJ5g0RHB/RY1ab/6hltfomQIBDX3ag3iRN/
FwVIEQQxo7gnkeFDTSZTtED8KjM/e6MvqjBmv4X5ENwabrls25H7ZvcSD3MbbWq0Wns3q/WbUwAx
8Stx1wxtcFONUGFiMO0a6+obyZhiV9XOJ3n38ZqgaevNVDajFhnRJVm+rKT+5dL5u6uinkGzjZQp
/xyx7LwpGpM3GOBZLJcvM9pruzr0a9YR136jpxOvkK4em3HIziL0m9c4fr32JNNe2sCbsdlcO5b1
HHjYiQJrVZTj/NsF8GPxS3d0IAH7xjfCpYBu+p9ToKI39jPrMuf4YFJ8Q3Un+nsZSwqSlvZlWGXx
mwJ/s60igqApxxz8ZqOJFT+kee2JdjmwAanBa/caD8/Xqx0l2NRnF2PM9UuBQWmLrsjc4xmIzLJ/
oyX9w06L8a5PzeKlXKhZS8PUGOElASTztuDP2rV2OKEkTNjwj4huQ6SRfcRhEL/LOgB2h0JtqIro
ntLxu9f1/m1jcJasJyi4vUZmqhaTp1Twb1wni+6KqtbProdub/m+TRNgUCNDKToFGyn87H0WI6a5
MGvO1y8jWpnmLF7Dpq22OQ6bNQAHclBKw33HkAMhpI3VifmkfE+Z8fDdqLER+fTBvnFxVwzkhI79
kB5pQoUXTIV4h5FmfXD2P81VJFaoTj5aTVroYDrTOmhBSYw4ztdd2J7xcplPnYinS1dBp3LiVr8n
MwdXyxAaIImj3/H+540035wwG87R4NrUGIX3bqBTWFd5JG4UaMM1MgKb0qc4JFGJxi0lHHru7GPo
DuowJgR00eIgIympWXe6ct6BEz9WM2ymwHXKe1umn/Zijh20y0mnjr7p3gGc6+XBt8jLabzY0XsW
2QdMkvdUTdMW3QyfethHHxEt8XWX0QyXIy3OoD0Dg0vXGpssdBjnDsUpAAWy7EJvyg80GmiutPAS
iv5nY8TNpijm+TTDt0E85TsXmteY2obq5Pe5eK8yTZsoZmISC2W/W5X+aosJTzOv8TF2msegG4wX
qFibLo2p9ixao7adIiYQiQe8IDI5UCNKZky95Y55ahioXmqiDYGYmyCR0FglE6znZHu91sEsm82M
+wfXKJc+8zd1W6aPzZDfUUvXN7o1PZq4Sj4TIrWpmSZCZvKcY0UI55uL1Ng1Eu8Dm0SznqJxwb56
tGCr4FHnIwNP0hNWukqHC5aV/BHL0AtWhOkjnHkcKhSCyNN6xKlGa7yzm62bGXNRGoEcYiVg9L98
v6oMuCD22NyYRZC9+iMxJMv3Qzs09/UMvlOwKCRJU73PUXSd9bgwP16RMGU3yiia9fWdWTUleyzL
8MaSwn2lrY24CDl3NoZvpfEYmY2/NVjHD0Tqth8DGkOnrtyT9jLabdJ7at0Eh+w0eHRofefDNhtQ
4hPPZmRW5aNv6tfr91vbkFQVVn4KRZ2/ZTjCArSAH2SQrvuQEU0gy24bzFMPGiyrOedMw67PumOk
yuClo299Js3JW0fLX2IYwDixKZ0zGfO3sejzR9v3b134+uugUubZ7jn+DDroD1glx48CJ7ghtljm
/ZeG2JyDQTsU/1k4f4giuecZyREaKaAlpXiMpv7HzGnbpuyeZMFUIySyRWsO7N38ODXAmZgLBCRT
DuU7guUOwCQKNNYfsTa6im6EU780bzXE//cUhQdaexrHVc7i6fO4KXwXUJvNbl+L7qlIGSO7tOYZ
XU3FYw5j1LyE8fxkOSj0HYiYBNpU7Uk7LFdWfKkMQl1bEXcPSctCr0P7IalZtPux+QFxWH0k9MxE
w2dnNHSkxzw32Ym7CRs154MIlyQr+M6sUBA0vf9Io6UFlgdyp1s+PBJVYWDOXnNxosB5wCX20YCm
2pvLXipK7nEhF3UOJA52Pf0RG7+CtkjfMzb8Y2eSnHz9thl293ladU+gTjRsnByef/FJkzX68KeU
EOmR2SKJNO5LyssjbTr88EK1hcbibQM94ojqPTpGwUGmHYx4BjosG+58jDtyfC2oXO8ovnFyLNfe
thFnWIsNinDh/Sg5mBeBBFITGO8j3b2D307GFn6Kj7++ew9jGn1z54z3oQh/zFl7RyObYTWiFlhr
QCKw+cFuKZMIkEFn7zwTWhcUgTXmn+KjCrCIzwkDwEyOxYdhTE8ZufCP7TCEJ/IbcR8nzgGlMcWJ
zV0Xgo4Suj6YhpV/DArLjXFDN5h2fFVJjEfFU9XAiZsK5xBaIXbzxps/ps6/80VSPRHr198S+woa
vOrnD9oX0A37HPEl9pUngsvvr3++GNqLEZHMx2K2SUMasBU+ada/dzK1kYHAQcBflk6JuR3tnP6D
Ns13bODV2meo1UfW2XaFPhQ59y8B1Ec1njJBCygSPMld1cwbMQ6QMZX4zLGMVTAXGGPy5BghluGu
eK2G194FZ1AwHz0hnBt5zlX74XWoOSmxQNJ8lgHBmaOZkvWSy+emzzgfxc60XdLbaRHaH0ZOmLsD
+eP6J6dePQVpBYVaP2e9+T3OAbdMaNOLqO53o5GcOQ0gBoimH1McbmaXlOG+Z9ZttBTZYXoubB/B
/1C8CZWNuzBu2m1EZMTKoR1GuQaxshfVh55m2gmxdA8gEr6iCLVCkFpPzNF5kps2PteKrUHG646R
/WaEdslY1zmMk9GTpbtwFC3eeYw1I+JxTqu2PiAnE9sSyhkdJaxobsqINPQ4LntNgS0L8c86gou6
ppTKV2WN8cLQGqsY23iLm7Drubi68PQZFKt4dgT5Z8uD5ib4sbT2v5e9h4Y2S/aZn8dHo5EzPeit
hXYa58NlViNGx1nX4LD9ZxXB3YpCvWYbieh6C/ccJdVLmTfto06Xca3FKd0cLevD98qHOMi5xzyX
EDBUswsia+BwfLAa59Xp0CIyhKdiSTEe1PVRUt2iawicQ8orGpbpgbTDfhtN7uNEMG1eD+gY6TRw
6oua7VCPI2FHyTmQLhNgOBBjiwGaXjXJQckNzN9XnvU9urY3bJ1vICtm9FeIsAgwbC4+mJVV21H5
ZPUI1ZBpf26Keh2VCS34iSWaac+LXxhkfxi/KPEgE+mKbVLTdR8UMFHcb6ArquZFhOWm0YH51MqC
Z9NkgNAl/jrFnApYRtT7yTSTfVyZpLYOpDGJttpzgh6YDprmMZuAtjZUxhy1seLLIQaEk/jfOMhd
sNKRz+GME6aM8iITlR0TC/Huco0JCE0/6jT6HmIXwPuenhD93MoWUwdP9SmeMSK7CcoIRfCRAw8U
Gg9rXuCgwV/+urypM/yhfr/075gZRvaL1RqU3oY6BT668kR38nYooRHiwCZLuOEwKzr14vKZ+0sr
w2vGt3Lwi60vYt4H6PK30IWFzUeVUPseQlknq2jo38CIo2vOIcAF+BV5YJchS2EkPbpNQBINq5Fa
HArjXTjzGEhiKmi65QZbKsuizRz3m1QWHpzFtD2xeM6OETO9goLQWC8M6MUuaKCB0j1yPrQBTkO7
D3FvxPeIyfLb0KEij83c+9Za1muQJDmpFJxcTJbxLaQEct5FemhF1bME6HGTO+V7bZkNO5lIb20+
HyNGdBjO9MZUR6mEAZhsEEOGq8Yr8DSwGOkm+6Vag4OJndYkwvU1fmETg4NMkk3eFQAKTepCusAX
PusbBkfwRtWMGericT5E/KBJzwlbvZuNHEcxcN0LgTy/MmDKJ6N1ngP8yg8lF3nl+vltZbEWuUMj
zroiKBHmewMdvT9VYI6/eZmOt7U5RScrSpojW1S+aXPu+zKsVlE2VvdZ7+jtkm48F/0BNFX9tPj8
WbqdISwvdm/wRACgOtQyq6jlbWcDg/2MAaLZmfFzliN0dcJz6bnwmtQ3eiATDA5+StBdfB8wrU+v
fO/PEZlAr2069NyaxOySC2zfFovJzOVv3FoDO8AQGF+eH27S3J723H/TimKM9NgwjrYm/wDa/CdY
ewc/zKKbiYhYtJ935COxeTYhOA6/zLdUgfWq011/jGX3i5HrAOfDdQAUNEx9i4NHFb8ewDwQx0Ps
R+VbrFnmF1vE2lCM0dIGJXEXHmaT2tZjfLAq+yykZ55+4hht79AbwjHuzedFkBYttUSHWK+dU4xj
nC9nX+bf5s5c5y7z/8xhS5h6oF5j2JxK02Nxtuk+wUYyCvqcsuYg1vUsUKBFHXJDTjSnuA6e8SPm
qL5jag/OokNMORIOXlc5MA1DJ58Aqg6MtiFjAwEG/ZYn1AtdemAXOVkkIoE98yH2G49gtvtLrZtu
ZXA6AKuJCmGaH52qsW6rPrBRlvG7QfqgszY9tmQc1dBuZgMXpsgjxXSdbZ6xOZMYJz/0pA5vCLWU
dP4M3Pihk33oECUMltLiYETtW5MuMew2LyhiklzI5igNq3km16bdREb7QNHf7AaabnhqYMR2qHCb
aPi052GRRZyMJBCwwKafhb+ZlghQywewS7MmZMpAxAk/j9sWGwQn48oaWMHiYmOkNIktZqa3FX5F
zMTINEvQV7d5OOR7ofp8C4IW+RqFusHAZY+/EUnxkDxe352HVnBZIEXeD2cjGYFfOsxohGu20I0r
9Cup9Vh6CazNMsDZvCy1tO+AARME2oX9Wfc5N7WmsXD9ETihHloh1tow2vtknpz7qTS/iN8rPgTB
GzSWCKsT8XFMBwIoKEsL/Ncc8gyKyuVgbgPOXl3P3f9zRExQh51N4vrWlClZVR7hpkRbL6b474pm
2Lgw6D7GivRdBEXqUtcLGThAqbbcVqaFQHLIqLBNa1iiEcvgQwXGGebX/DQwPMVZ4+f7PMIqfS2s
IJ4fMgOJeacU6g8LOkwINC7QJ55r/1al91OOl30cSdqM+41J/jqdOnfr9c4NVT7q6rbYLIHcB9nm
xb6s3ZuW5fM8ar7gZR377ivKmXKwanarIJTco8LAjYRwEvZ7h0CkILoUZymaltTkTbUdiVBgRool
0tQg3hojZd0xqjgF+cQNYdHuKUJkr35YXVo3/gWlj3l4SR/CCKzHuR8kPoufPs2HA7lEu2ki0LG1
YVt3ZGKohKFW4NVAtnoaxOxLUe2vsd5H665GCev5xa+k4+BIk2I1IVDah6GR7xmq4WIOhnUNpVAv
sqyclkDfcql6T6PTFHxJi4tPHHEwtO1sK0cCuQ3CJrSQuyRPPpwkwnTEWG7Vkj1G1eY8VIMbrIFj
feAoN04+Ip46e5rjhvuPoRadLC6ZQdYgCCbWvHbkH4op6tzQbQ61kdYot2iH5A5Gz8Sw2l3ERT4A
UoitiYcAlxswkBrpvOk6jLrYbh28URtAubyGFIUPu5RABk06cA2YhWFIQdCPS1SunotjTupu0Uas
ArGGtOY/jqXcjB3omy4dvDO7wQu8a+w11kQxm5MUoyKOpKCWtgFdqg8BhiyvWKztdELBAWZ6Dcpn
o9WdMSTjNq6CclcaIzYV5x0Zx+NY5Bszgbqh7CHZhMcgcRCCMAAnfZqRkt3dzsskyMxq+G66LBEM
t+v4m259pG45QbccZZHG2qii4mVihiQvpM5Yp8T4rL716BtxAJLm64flC+6WQfS0zvVp8NRnD3KO
4tU9MPSfB/dJBiQVV8sUrBDFYjBVK69sDmMW3/fJ/IAb75XCe2OCDVZt8U1KbMxF4N/2U3Ksu1s6
S9uKYBRtwaGUhKjuxuQLKySEjyiAmJHtddcau8qOLRp3+OMznlwTPKiHHHNlpyke0erer7+TVpDv
O3OkJanESRfEwOsk24pRTbsmZDjhcZ4efISaJON4JmxiVdW7IcUu17dfOkd7mI/iEy34j5HdtxQx
OiXskExR7vP4DJa/OIZx+yaQ4hN0v/Aw2a/RM5PWlVVnY4mMHunPrpKWRlzjtCTPc8zmwYACbGXT
dJPn4zGyllxnfxDHcKRrHWOXg+Bpig0CNXLObMp13sO4Klt3q3R3LuDczsKqb+M8QstvYEqw0nQn
0/4xsxg3kT9GgmgE5Jk25qocvG0vwuVlmdu06pESzhCr4LSoylv6F+77KNPvcnZuMDbTkjPeqSC7
vrDhWEyfLJTNqkXjtIGoMK6Ynb5LpI1Ip4ItwLmZm7mI2C7F2h1oFprYcZj3FIRnzXu7kXvbHQpE
0NxMsPYoMJtxEwwTvXGyhxme4ZJGXUve11z6u9rObnuyjE4CnifLJWJm1lc06Lx6pyyRiC4fcoBO
vOYw0TkOanBnPo7kARKU9hCwzhtj/CtTwPJRQp4QHr+KyPJpyjGKCdjVuw98A6TKTt+HyADInTTc
omQKJMreNm3wq41yOt3h5K6BJ1Hi6fA58wPEnahhdiQUtyuU4RPirPmhjJLnYch3PWjovWxoH/cC
WRiNQWNttkZF8bsHHPtUemO0kzRYN0WLFWymjItvg96iwYZnc3TSU58SFzbo9oazGJhRTRwvjjdE
/i2UJ79yWUNtZPA+rkVv0ibDYAXrvWDfUrSLLaO/d+kR7Juq+lm7xJomAUga4pTa0kQyWjO3iKli
Z4eE17q9BSCyIaiLgYKTr3JHfhHQVa/i+iczTXBOFigkPVavnq/2whFrKtBnbeafjUu4iRTfQZp1
5o1DQVAJ9JByVDtlmlStcAs3ZkN2WRse7Rp9fFR+uWhPEJfiSvUnLA6+cfQq86HwgIcEDNglFaeb
iZcajAxD8HOpp+cEh4DiLuIOZk/pMyDCcZN5DI7MGI5XBrpQTq+A3HQav5eKytAaLDBtEUJ84o+z
oSk4reYlMgf5Uxkh5FO1Ki3T2Nl0EdZg+M+VmI/BHG4j/nEaqKi42NiJz14JPf9IA/WUjtMP3JP1
Ks2ZWKG1xmYKv57W/pcgX2p1KF1NaQqBgFmlc+kAb+o8DbmImEsqaEMrFPdTTF+UzhfFAIl5LB4h
xveZueD8fRLqI/W6zwTknfSDn0af8S9Z6I8jwVvpX9SIVwIdh9iAN8biPH8TDsu+XIab8CeY+RR7
ybD9xnNcQoAQy7ZGUwLYL4KtGXxHLVIBGMBRC3dLrlQXfgPqxmYWW9zdTGs7u8PYOmcbuiHNTgwa
vsAr7ad1JL0STTCOUyv0uA2rZm/aXbyfnexU2g4UNdd7JCmCvHOsGB30JWXVajPN/l2glp6r9h7N
jPazZvLOLjmIat0iocnu7QTreu8sZKYd2YWnsNdfTJjuSp03t7TspmOaWWceOiTzNOFV+YM/AXcO
Bn1o7+YGG1SpYwjmVJisdN/Hwh4PDfi63na6VcRTycHW8G/CZKsDBO+TDrKNTMAxaU3LoBiMmzjF
8JQhImbakpPbuuEK4UEzSJDDSJMZejoIh2SCGIpxG+RfSSLSzUOoiV28Btj+/4DfAkF4PT3+JeDX
0X+X8Husf6af+Y/fJ/wuf+G3iF/D+Ydpmo7pAcV2bSUISfvvjF/L/Id0OQh4UpPxK4Vw/jvjV6l/
CC0VAx7HRPdnaf7WPzN+lfUP/qjluaZtSS2Fq/6djN8lR7hk/BMU+fHHf/0fKMWuA9VIXX8GuDBp
/jHhl3As6tmmLZEEGuRTTvp+DFFEziPR8UEp1Lnw0KDN0eIzWgbi2sFdj4b2Z5ABF5otdRoIItkH
xpJa6PQA7XFxkm4OEQr32u+u6z+Dpf8j77L7IspbAoa9JW74jy/WdYVjS0vxzlGtk5f8+zhinWak
vNkJXdIxuYOvUW/7MD2ZjVaoSfFljV0ybYZ4vB/ClLMXDmbIh2vD89J7VOHlR98++C5NKDTk367v
q0Mou3ZNk6OlZR/okkGbAOJa8F/Fw6XihKhjn4ER5hxCqbKM6lvYQG+qg8mo/ew68HsMjAjBQMxC
5xx03ORH/JB3niDLWIx47Xwj+tXY6EUim7AHEXOeYymFgq598wCDk00qzn46tkHx6AzdQYSAqSrn
1kb0eSQpEHBj6IdradXQnckLQ5KGMN+zvUdVGx7tC6a+TWvjiJymPcL9B4DTgvRB1oQlBrjyt1UC
I8kD2bFqpsG5YWDItH6u2EjzZI3ZetpNRLOvhCrVuZ5hLDhVdmuTSIKWlzhcI4CFOIRyXZSn2R8P
RiLd12bKv1GZnvrWU9u4m91TlVCZL4eOv//QbfHXDx3+nOMpSwlLWMr944cOB9g1vIQP3eob8nB7
b2CUQNegioIGLAu/2CW7b1uQTV855WJrvhty4a8ranvIrU6MYZmCK0/qdzMM1LnlrWRzFR7hXZIp
O9k3c0qik+v6WBnH3xbLr/E/g5/F/3LPLs/3n+9ZjRWBaEPLsl1Tqj++fMyjISFudPYjSzTHIoWg
5+KYvDjo9tEA0D6K5J6wWxov/UPTxN4+1Em5cw3nUmScFmO7QylvOyu7Q45bFSk+S5n/ltn+771K
19UovVxTOZ65BIH/Lui7t5saKhtJxuBZ7qE33wZJBQ/VGdjZJzsCS/g5R8I+JQxzqrE70jwk9K90
yP+ukkuIpWCTBu2zdIdLmkoUJr5sD39/I6i/3AjaUY60tcd1FFqYy5X+3Wt00wh1tMVJRkv3V8Vk
5cUPb5XVXSwQxwWJ0CS4vvcyTl9bq+TmbpJfxTSS5rbYPoOp30UWCICSowGLnfPTmutfChomixg6
dCj2bXcn7Wp9fWuDvTzdvYcEtfGoQKllV42LBK8LiugS5bnchTp4Ngk0NX0SAtFSE25FKO+GmAQY
uH7a3GVhdp/STdjlcniZRy0fvGRQ9xkeVlWIAyF1J0v/UoHbPTYhEx4lY0VDldMCgB6DQdvfXz+L
7eSPd+Jy/XiGPI/MCXaiPz1IBQX8TLc7X8spr/apthyoQRj2riuhObBgzF320gGii2DcH4Atgf9x
0L6iyzqYqkMaaHEakzuoZ9PlX7y4v+xDmlgWh73IZmbIcP1PN6BrxmgYDEw0eoLSSR/zk547Zyph
Jnju7Jj8FR6GkfXWKJJwlxgVxgj3Jo1bekXLc8JQkr4A2Al0Iu0+qB5sAbyT49L233+lqMLYMW1l
E2bk/nnH9BAk5mlEnV6a7UHkkJ86duoVi+2Nznu2nHH8ckI6lWH9FJbZaeJADOC5hiIUyiNIT85b
ZERHBuEigaioAZ3EuOvjtNj9/Uu1l5fyh/1SO3zMnsV1RTvNS/7jEzM2Bp6A0WfrboIfQ8Onm/cS
w6Gd5ymXcHwnxSfnZIxyPm4Zjjak2qO4WMwJyyZUVKOxA2RIdgnjjhgMbJaLUw5cnvjq9C3ovPRf
7PDW8or+9IpRVimTusSW0pRLBfC7Z5zeoOGTuAfqHI/lnj04ZT6ITqGx7vqcFldvqp4wLXunJ1DW
s3TpVDpJezslTf+vNp5lZf7ja9GWlJr2r2cLyzKXW/Z3r8Vxyf/wAzMjNxPnBUbN6A5a5nQ0Ju/1
+lXbmTZdlPjglNN0ae2F8KlMgj9aKADLOpGplPCOmIQBRiMHBofRdl7CuMwJC4vnk04TkNkZRGRb
dw4xXENlHCSuun9xVVkc//rse9JkB7VtjzXUE8va+rv3ohjkaCdesFEcsog5xgisU3WapHm0Q+AE
kQJEFM0OM4aW2BVaXmebwB5k1qjJl7VQtPN7GiD5CouOoyaEMXhvXbnr/cJG3QgOQBandKqBvHXV
KQ6Sc2Na5f1QoiVVEZIWj7Z/0YOp8qpyd627sKQC/SiTaccwoD3CyuPHRNGL0knLjii/giy+iYfU
RSqEaJXJyLZyPpsa6LIJNHgdjmRSklewtgLAJF7/6NHKvJMtNI+0iAEIhV89rMsDtB4qnLC7gYHM
ma4Q4hglLRO5mM2hIdKCCcHQr5UX2zsDuGS0oJF8ne2ulZjjGuUHZ/6PuMdNCH8B13cTPZGbB0yR
Xg1tc2JxTETb5aDOE1peAnLWfYIJ0iBuXqIQhfC+cDjbcjMwh9taA1yGukiergXqMBEwF/vNneto
AriK6I1eglzgYG9mUMIRGAm1DzzD/O0CRXO2r0nHvk0862AbOf5IU96YDcE0pGsTd7iAJ4c8+UR7
VO6wt95J5v1uHg9El4aUgZn7IDQBmK5XffEewuM8j3vPHIFTo895ydr8PbNoeqUyyfbXj1gT9Uil
q9fEZ4FhL/Lv149qGJxb4TnnjI94mJDDY+uZdpXKv0tpjPeFgeCBUEjCSfKGn+vgxYln9Qw7sjv7
o7mFjbd1rkSvyL+5rjejTRmR+NWzaDNz4ce0/a7FZwmnxE03xZwQdZPTkIjt+uAGzD5d8jCI+uKf
D8MZyOPQN8Rz8qkiQ34yWwJ10jZ7pSdMShRTJMwqYHQiyJqT74qnbh5v3BTyIZHIO95s1+GEzGxv
GW+0dEBa5AgjsQIHeAI7ptE7V0fRhTFAuUsASgB3mIzbQGlrXcQumJOmKXEJVEcPqtOuzGKCzWt9
6MRirNcjH0bT7Wm5ciAB2f4+/KrcMgCDXMKTWA4vPajhkBzkTWcU5s4d/LOscNrRIgzXvlYhRcuE
i7WOJVFtgHZCVBjE+Hy5vRS4M40TiHVOAsr6ulaRcZ9tWdvEpmy6eAO2ql3hgcuKfEcTiRcz6+/o
MRb6PCu9T/TFk0OiYFhZ6jyXVPPLwz0lkOjopDV6uCW4rsBPZluHKAWaojlUnpXLA+XMbbjTIDvx
PHCExJGA1z5Te4Tdb3bVm8dkxheRju4x870ffQ/Y0cFvxuWLnS0aMyo1BnJwZd5bmb0UZe3tRaMf
LeJs75JVF0VE8M41qYPL1S9ltpnLDPiUqut9I2r/iVH4ZzL3lwLL+Qq7BIlCRVPwONb2Vtduu13U
qsHsCgJpGQV0ggc+r42NnWfPorReGf5Ev+135Zw/e4MpCavFU0jCK084IMO9CHwSv+HzNhEBVYj6
HctCCx1ss7h7qxL3F2eHmxhX/S4gESo3NCYrlkTtKyKRmCSuQSky8L1endHpdyXDgPVCBNsl0n61
xzC8S3GSxSS4hNHl+pjuhErxhdUJphgTC0iYYG7pBzWfva/q/7J0XsuRIlsU/SIi8JCvFJRXybVa
5oXQtCQ8iXdffxfovlwzM93TqoLMY/ZeOyGQdkrSU6Jj04rCkQhU6W/1kWvQsfdYnrw+lmz7kIUZ
rhvUZWEgN3RvkTJMD3lbYErvUYbqIc9y3NTZQYAga/Liv+3j306yhcBEbPbaE4EjSFCt8IE9RU98
OD7rPETFzr46h8xhp+PdkMBL320lZJoTr7A+RLYIr2xNMAtsL7Mml+LWVglYLR5g1L77Mj6MsrCO
25PWrP0sa97tdK5575HDugEEkY+2btr7lKu1W3ujNipuPahybxIJ6bUyM1HsM1gXw85oiTJfb1zH
0uma9Plk0d/6jr3SF6a4P5F/4voZY18k3Mi3YLAleVyea9QTKFeGcE/wZrmju7kXXIKkQeF1QpZB
Pvr6iiSpmI+NxZa1RrKsDPT724tkkYoXG2z8epOY7WaCcuIo53kgFZpc9GQk4NLWmiRosmYOtl9G
fWp6YpDOodUGqJNRv5ftfo5SzpU+N09ukv+ATQzMbGQ0X1y2+3e7Me2KcIQBmoA7C8aDy1QiTGDi
QVoKK/fOI/UEgQw/XTilIaJVS65ElGfRLMv/v4Z+eiLZYrhMYQ6tm8ccQUtOLlA0/HERyz4X8z9o
Ujhy5/RvYi1/spYGwCI4Pig7gT+k1cxLVNmHwVaufZE6R2UC81wnLsU3wjKMe3EbqC7Mwsp8gIYx
nDDBXGH6iPs0+atHo7gbWCLi0wr1R+fN1Lt8t/UfwGfwXUaswqp2dd+omu80Cnd7KMMzjUtLuC/6
FOHUfH95Nz20ifmJ9E2laLLJEU+X6S6ZSvOkSYY0whD/8ApASOW1Qa2/t+MlDAxjdvztrI1M+EaE
zmKVdmV4tOboCCaInM5ZHXdWPlAjb1/VAOulgF68z+oyPKSIOrFs2udoKE30eRzs06i1bJ9HFr5t
UZ3y9RVyCh0VyOTua4cNHAsc/dGe2J1WSoj6eqGcyeAEif6gdBH2iHX/MhJlmqsNdnoVOosCeKWQ
h1zon0qqWs92k/8YRbHDauxlpToE5drwbB369kRYvMAN3GDSeMiEyCFBpbbKsgYsQrpuMEubPI2u
cCyPmwKzmg0Pokyaf5AXyGAcyD1YMFWd0mp+ywtaZJAt93OS2Yftd9+GAICy2R2xZc1kSGlYTZLN
o4Z0163pGqMpUJUZnBfzLib36rt0nOEINPtoLJPuFauPKcxadOozU4WKoPd8zuFFcjofLPc0Jikc
5pjzersnK8BXF0BnLDKwE5StfjWtNojddDxVZNk/L5D/cvzqHtsB44T54IMMbri8Wfba59xaEJx4
k2xSbmOdWWTcLY9WqMWk91liN+REkNQrV6UCx7ZYZD6YstvpTN05ExvMIik0hzIBFoO25d5C+xI9
O7NloEkB2Knb9t/tylZIRxcjO20T7RYNKBdqXfqQzwtEzUsCHQZU3FZrbK9v5kZLYCZgaNJp8u1Y
e/odRhhIOiyk015liZiITJacjpGwc4+SA+hVolLKtXq2ecsHXPt7xVEWmFxafZLK2NznRXRZtbwG
kyy5ipHiwpWYHyyOovW6JEHA2rvAJL3QEArBxOu5XS/xjxQoFhSNtLOycwYyJ+cs2A5iVZjhQYz9
rWk5LWkojNN6pm7toRWLH0R6yh0ubgaZ6RD8jlhFSr57jnjEFqC1LTt5BB7oAFE4bMWYrbmvAvJX
VIr+Ylk5TYNRXtn3By0B2KA9B4Ym4fiw1YAGGjjI6/ActsvJmodAd3vtwIoaEIMU+04PoJs2F7w7
Ya4Wd9sfcSBimfbKE9wN9+vANZP4HUMnx6uA6rjq2vo0jfvt3W/TUOxFym560swTpXL3Z5wfdeah
N9cevQlAzHaQbEOk7XGXDRmJ/RIF9KwMG8b4Ojr4cWLKqAJc661ckrtwvTI6aApFhQ5bfdkKG0sm
2RnR5BfRX6xGs+TBYd54InkUzOyEbwcOkNhHBbLKXEZG0LfN3VAtfxWXXM4F7QsiT1SZip+liE5L
noddZ+ItqFx8SURLVvvtC1h5uvXgFL4GyxIszsCg146jQEur4/YIjk3NbTXLQ4tH0I/LmkE1w+du
MJlFa5vlAJn1DrY5oBi+lNPYxsu5Now7h0FV2IKi1ur4X7W4morSIWFtzHBrNRuUbyahVUxh/7CU
vUAzCF8mMGao6P/gDP8g8CLeY2eMtV1BmhLu2sF8asQwHPW2B4QuiFRhihOqRgUyprnvrJk3KeIr
GxnUE7Am0gC/nxN0yD8d+0PHE+P1JOncWy4Jq6D8aDwOOsBsr6vrH4ulIiYH1d6RqXBUjVXjI2nN
4jbuSctwduyK/0lsG0hJqxPdT+uBw3L3JWsPcOfkYPdDs29WOlyLqRV6lTXqQapOkv3me9/ZDPpl
1iOL7LWLAm3XwmoXJLWO5sZAWhMh2yd4qEB2yi8B0edP8CWe8y4BLw5KTA0VFnoqYCpyB33T1d/k
opGXYJgYNSNPwKjineh9Qx2+LbrhmeECL9ozVi3CqROJeNX6D9cpqDoQclAoBCpDRG+ZjWDdttkk
Tkb9GodlfB4qzKBF6JA75xgHqr0cy2JzdltM5ml61ZNvaVxYEAM61vnF2K1IcTzCY3H3Lm1ilCDQ
mvTM8mpBthIqemAyYxzgD/rQLfXHnIb2kvQTczngxbwTAnGLDohDW+9nXFVHHoOjXmoKp79M96Zj
X2yerx1+SpbW+Dy7CJWPGV2RuhrXObeZ4tKmV1pI7o41sxSpYTwvi76QYoWMM3ticPGTSqg2xtwO
HngLBLpYtCqaqZ2I3F1q2yErGu2TAOP+IHoqKxNZ1VKJ9zhl150TsbtrGus4Gg1PHakcVcbiNBsp
WI2xv9irVpCMbZu9sF+6iCXMtH3P1NGfppJ42wkhjCGSd3zNf511tUNrFVK0MPM/dWXhHLAweaqM
jWNF4AUXJT1/55DwCWl31yzxa13MB1XHn7OAJIjy8b+E4JBmMCgya81zEG8xNuino9Ha3vq3y5Io
9Jq4cjt2NL9o4/rBaGBfTPKHbje7hFToTVre23lHfrmafMc1bJAxF5gMEBJNagLfsGAPjjls5acE
uW7xdWjzhzIIUsXQ5GQkq+0Mew21tPhnD/yB/QFsWKnBVB6YRLvVYYpSNNxGTTMfvY78LHPKAkCa
Km0tagIUUPSFTwubf8xBd01SAdT6gWl5sJvmcUAFUVA4eB3kV99Ath/fRWF61TQybpiCP9uifJrF
KV5Nz32x/DjTemj3IWlotvXsiPBMGGV+Wglzdp2BAak7chzir65WbfzS5j9dw9bPyyI8EgsHr1HF
f6NlvmB6gKYwuK+VphzUKA2s/N2yKoZ5pfjs8/BvZPRMrdzwRE5lscsz50St9GJ3HMPdMmFq1x8E
lxJR0Y8UmHeJjP6bCcg8uHDh6j7bdWo1+yhT632bE0jnOARFuOS89WFpkjnl8oci6WrS0mxPgT84
tE1Tlt8jP/vh6r7PCoiLzI9Q9motqC8n+TZ7vqsiY/C+kgVj+RgvcUiGlcCMMAHLEAOSUui0MHra
v52QJKjyM8rcDP2iIAwO64ThE4OFiGdEgmVR3MNr+dQtCQS1622fa+O5KKGCZ82ooFCMJw5zqrLY
dP+SAAzd2/EzJZlONk9OGroHt46vTZj9mIK0syXVnhtyxTiDTx2m8DucBV+9bYgdXlbCSobyJ8p0
sriMbPAl8DZklz0EjNaGbhrqzBhV5Zlt2zklTQr3Rjjvuqq1d3rT3EbAxEuUYwHB4EYDVaGsK7Xx
oLSXfCkcvwN84SnZm1Hr4GtlRbkuRi5xyoRCzq/olOcLsmgf6IF9rEqi2ycNxofJZPGnWY8yF948
ekC5gnvljW+bkeyKlSSYJi09KEuAXrx52lrFCklz6FaY7Yi0bF0v7Fw00simwzZ8YSM/BV1Nih5Q
nEB2OWR1dPAlFmmK0oovcKne7N7sj5TvP7r+rOt1ygGJSVCFlOQ0H3KEppag6Fyy+oQlko0TvfKu
nPGXd+Z0QAw77I3IJJ+uICxFd86JzjnbO+5bQtgPy9YkqMplJxrtBEL1gXpjhDaHKIlC8iycmIjS
GVh6LQLSmlSKkpnIzZ4k9ypnxy3rB7fnxO8Kd2Ue4U7TyZKGnI3VtmUKQIjWjzmgtnfJDGBWE7Zp
uYNLD5IMMmhS9Moxn8h/tObxOccF6oG1kH7F1JC0qBM9uLwOcpJAfpg7xkPF8dYRToNNDcIjrMvB
6jkGBRomQRDVMgz/peo4epEznIeRHVMB3l2zYHh0RBjhorAzWu7M1vdmNJg7cJRvxIGd4GfJM8Z6
Uh0dG+LPY2ko0LXK8scZNKRO1eecVn+aLvlJRWH5aazDslKsZIceA1alriK9JPZplbNXQWN+M9lM
HqVjOdjiKDSYlSVHs0pBiJ6Z9bE1NEjaXKFcmCyQ7Uv9SU2IH3O7H9QFHx0ETYS8iG9Um+WiubRB
IZD3gbDtLmMPE2EqX0QSppcwvlcBKSHk4n4CQRG0Sv6xdAXM4c6ARRJO+Ewm0A5aP/m8Ag4VBGon
yw45PnSi1ub5ktVrjPMKptHA/6vW+MhdieDQtP62ELaA9Q4UUoV1rl0RUAxzupiryj7qrpWrhrvY
4U+N9IwOjgY5Wi6ZO3+Py5ui1lj2VPd5Ds8LOoDAGi3cNRWle1ckQC9ww/UMB0aEAvssxyBbXZzZ
Hq5FJTCtRj2cccoau9RNb80lsTn/WHmQMBDVHKDdcjVd0ouVEq5phn16icwswEVBJAtcIocEHD4w
Hedxo3njWHGKkv/gNWKBrmo/Dua9PRybcvgvi7vvSDcfkaYTFSnd136hhRjN4VPaF1w83U4mve2p
Y2FAXSV7NiLntWHi5FZuS49is+NU4fe4XkZ6uFEREU7gqzrncWC3IVpNauad/iQBovNKMIhQwIvi
LXKTINXArFv3Mbc/K8aYo2rNzIgBAM9WHAMRF+QxlOjRptpWz1XcfPUDqmgGxSQ4VtNFCOfRiZPi
QJrtC8r+p6xK0PfVUKjQJpHDFl0yeFoetOxPyiacfzrAH7d+NUdZks3S2YgfJTrJdvJc0g2DcUTE
YSKe70eKFwWYZjo4GuOQ0T5hCdH9sVE/0z6Ej+LUIGt3ig7hcoVwpZLxSJHVn5V7CrV+DMIO6r5B
WpMaZUFnfEYVxjREiTgvVUDQMSXnKgRuQXvkWMLGf6AHn0nTpZwJqYcgXQZtZHFYcV47Uft3aBnz
xc/pVOOJpUNx8RDS/zcev5P04lgzPQOdLxX60PoNwVIeTbqGMlf1M7YJMDZzUiMzUPF2cT/liCxz
XoRiTt9j0uerOtrVcRw92uKBncwLfGGCA2FwA8y2d46+gFXtsYQZdctsVA0ndgJ2A3JrRPI+NM6f
pbKsM4HKpteu/5dFqXJDLPe4/U2W4NjRQV20dTsgECpPTh4vD9s/2UiLbiM3W4jKsJlqCpuHdv2P
Bj28J6RJ9PMgjAdDLObDmLJuq7U2mKZxOqHtdv6UYzz6rdyPSUKpmCKskjMxZ799LGmvSSKcO+EA
AhH1rnHT/szhPEI2IEPPzladCElax5Z54W6ZwmBccgIq3X2SRuZJn6u32CkFRgGaAVhedZDmYHfj
UMWXgG566+r72T1kYPHvw95yvLY0mN8bqJjTqSR3MXtrOmJPqUoeBILDnYYjH50ngobSINJi0z+g
JTjoKnpHjqR5WppTkWKoTzNZHzJFJQSgrddQJFbhXEsZRBEITeCXpS7MYFib0Wwh/1LlL/2qnYrP
xEjSAyVuRgsDRHSsDQi7WIcHg3VMxocIFhV1yjjFbH1h97Hv6wCnZuZxKb67pmteuJg27dna/pP6
TCkT5vVeVCiY3AIh/agt76BRSDTASZWFn7RRlsfKJ2f6AK3LlYREDeiBiVOfDm40BoNmc1O3X1GD
7bMiVQQUc0QFj9hz6UwYPTVFXhkOyfWoJ651sseYwfMQfi+6wY3RNy3WXgpx2XM8ouUswaaVPTSH
sDi3KPQ9syAzLlHn+kFv0HyqsQ1SZn5qcnCwoIDzQ951LxRvyVArAQx4HdlNel/mc/LXnV5pCNiA
mcnCIiu9K6X8wskcEWHavIHrHB9JS2Afso6VVrsacUd/M/Lx7sgiN3wVrke06C8EOokbVO76YIv0
u5uzCY9VSD/l9M55mV7dkDH3NjVxW8uElg7bLDPZ0ICqj4IyxuywzuFnOyIKScbOaZtHbFOfkhBO
TIspHEUTzBgiucJPFfUmW4P20kpOuIFYAK4Tba1o14zVULsncpBGfW7J2ibNvdKiiT/FiLh5HUZF
Mb3DaGZHbYQRWlYVfMT+DQ5o86fLnBt9JHg1LnGK0YR6ei+yo5wLwyc8pz0oNcu2xai4EsIfwWj9
ggLYjdhzw5WKm2i+G2qXp4BckP1gd7BhUfFdc53+PxpngkOz+FxFk4+dRBxYzE0Pmd69JZn2B6YH
1m+AY8cEOA+j7/0C7eeyLeoqg7VCjmYASivxES3BtNsIFBAKlfFMeYNO7wvhi3FqqMzRFLESB1nO
4iDjRg+Fc8oTptR5T7oq4D6e4vjZJccO40Pc+1oPfsZSGWNsPzV1M/pttoIjYZEB3JwUfOPielaF
hYP5lo/gvOfTW7zt32Ol6cI/kNEKJvnM1IFpxi4le2vXJsP1V6goGb0eAHZ5Na4sUFnsKasx+hti
RT4T/AuUun+iiBQk1KCkxEWpwTuFBjNqLLMmokMMCxYks1iy2BZKgbmdwdBx4OLeJwYhkTaWzgJg
VtMzvVQsAoVdTEVhnlPZoKH3knn1uBLxxO3Nfh1xAcoJ8B5xCvwlzJzvTlMfYjjy19wqGJ7apcnM
b33Ee66hVY5jigQUFaiKJpyvVrZMezyCr20pEdljpSKBi1B4ds0g4XWYLlX90KFCvKiNeTMxnrrL
CGhWgNRlFsa+YEjKBkqw/bSORfW4SU9xxrC711XSw1rjp+lc92BP/XxMwM2CsEr3VQMSBbnqu7PM
zk0TEPG1t2QhaHMGDelB2h1/9TfMoWoC8pqSbp8ZdhiBfRKysjxnBtZeSu1o4zEiH9cqMEQSbTtL
jEoKl2hK3/9gJfZwq1KfTTKnr8jwT5neNvtjo1t51cKFDjrjzgrNR6ckXbFdXyvng3T1Gc4BiaXS
da4NhIh9hvirG22T47w8k4jaXpzWSKkcfASI0a6bR2L+khPEgeJCa8/jQbJYmMgzydPFfb/A8bKK
PhgMgmvm1oYHy7DUrZuv1l6TfknCdI3ma3toyNrE3x/VL8zuX6Oh+CtAZPu/bwLZrYewwo3SNOSa
VXF1NnvnFicwS8v6VsbPbS6A9OXhq9nAnIMzrN0rETAqA8HtcWIIsKsN89VwI/xCylzvtbKr9t3K
g3InVEyp+f+ZuCDLCQjAFJMNz2VrQwtDj8f2UroFInvrP529Nnzz6KiGRQulzw3yzMTPYNNz03yv
mL3c8qLCubNmsrCbKvxPZrxy21C7zBA/6H0b3UNOe8SW9qlR+94czIznMsQZuX1JDE21gzEO2k5j
FVKu20pzSf9o3VDe2WXzZbTJMXHz91Gy+jaF9mwnfX0ygInvi0nTodC6jt+aevSQdPLL1c6bVGFe
QOE1CH0IdG+8ZlgwrUyd6c2R8p1qdXhcXJ04gj2YAOaTyYhmpFDI3WQ4EDXVtM87rskZ5v7d9qMA
YZT7iAomguSyN12BU7+u9V02p/axZhh8JKnnLedde9QIjJ3rErp/j/Q4TpSTi53pOszmHc4l5eIo
7qcs7cftKUC/ZV3SrHjTpfVnpJ6vzQyxRVb8Fw1jFuCqIvwP321Y/8Mvbe+GtFz8VrDEntB5qob6
p+Mb4tMkrj12TKQ2BHn1IQKMMUTlnMRq6StIeld0BnZzw3Gzl26A3m0gF6ldwhh0Nbvo4rydQR2e
ZUScsP0tB+IPiaXC05Ppexmzn8rGOlmbqx6mZ+0cI80IWFLhOVmXJduFVlRdE7AdwhRS329FiWyV
5mRVq49U4ufQI8TVhY7q1C3K7ijA0lQu54a6Cq+aJLxTxfwTjWH0rvIqbYrUrVDajvntuqj6+kdz
3eFhhNhFWbUb1mTlwtR6RpO8NQp23bbvrUvW4O0SJbPZAnSJ7TJX0JYwIewopbzHLxS4vQ4ct5Jv
5PwBiEYdbTmmCCorfu8xWa2fb9qNnL/D5G/fVeG6xhEi9skEZ8FOuHjcjqtllbLERumXnaJ5rD56
hh9s9Uv4FRGrE2+wcCCPevq63SO/AnqUUcqHht0PR/jyviBQoKBTOEHXwsCx3IoZ+2jel0J/F0Be
LVX0R0jkpTc0iXIMG3Flth+dU5IJQeFJ9RAO8VfSqwQu9PqVQ+YWVm52623x7drKaUjNP4o+sgUz
YZLv4KWjFKl7JVCjXrAFNDEJrPWp04WsoRpO3NHs2TFTmZkwXP8Cp2N9tWqMN9WepSpPsdBgrzGV
OYz5PGHYWjXCjOv7lgdrKClB6Z1J1q38MPzIlfB720/269K+GpuvCWTtOLrMPZTmGgFG2ieO/TBo
fAa/qiEKCknc3wXzLqN1XZt23dDMmPaV8QSC8UaKWLvPFWXAYaQiPV7FCtwx0cGpxL0cX/W5NdCO
6fgBmtrnRK4ontn+lx2ZFsi0WQGuYu6u79h4DKSwdhmYo+1L6A3mTYSjvozRStkhh2Ss9BKgVnvY
/v56Bcp/bRUxAOtNfbd9rzalyb5xwiRA/TESNZ/HN328ZOkljfTVNiGPQwG4iI4tDrZVft5T5qSJ
fW9OzrmL0GcbSyP3xpLeb79jhBjqUOo8WPAYoKuy5JF1hLca58nRbud4j6OzCtFPTDIr6JtixY81
7MrgUImQ508cFzyRzJvymzLNB2KClDMqjhtS5BcjysUxksqD2cOijiyyqk1UceaYx4fti7Yngm+d
idWMsR50sHuOej3jC9YNh0FWc8qkDsZkHBSKTDSQPAhbubqV3nw3GYep/LRcgJgQg8EexjUKS4jE
WY3FhEq4Q/4h3qQsnns8F7fSQYZWtxO0daeTu24Ffqu8pinHAbjTut0hCWz2lSVvXWiYfs3HuFk3
FtjmS6wy4shr56JwFt/ylCeRtqzaj4U4J1EGL5PBn799e9Lo+JtFuHhM93N/Uyeby/PMdOOh5A/a
u01yCluFuJipZphuZam/lZHRjl2QBvp8Vm7ZgFF10E5qgj1xu8ZKuKgIZVAtVgu7HLl8bfrsEaVn
IM3k2nJkUuW6GIZUsw/326eKA1h6CiB7B3VpprgYWFHYuYupAvgskFhgmzxbZoUxKdSOSCkeyS9L
znpVvaaDuU+6+iNOpjvNHLLfK5fXG7wIEpgAIVixU0CawJPc1lUfEDbjw3abCXpFpYZ0tClnUmJm
PGtmkUvhRWrp+CwyU/ltcYpVGJEqhoayd7zfuuCoLw+1lfXMb8SVOY64d9NHK7PkzukwQvcCPHbL
bHR7I2cJCF+Q7WNY4d12YxanRUntw3aaR2mzQuZFewYRmhzCqbiYNX79SZTPW3c6cYExYQzRCRHL
szNgz4wKL/qvkFbDAph1l+3k2u6RubKtgwpSHhXDzL94cU6AsGmt4kUEOXZYAxEsDApchz0zdiOJ
jroeJYiE+nG/HQebOJfjaw1mDkzNmoJ6sP65URUMSn+qicvbkUe5kuxnFgtyJP0p10xUGu0amDW+
LQsoEg36LE3zYSLe42RgZcOTwyI8BvpwSCOKkFK6c5Bg5/fUJEL7GUWvljAIpiNAMmhsxLg86ySx
EICdGvXj9iSrlTzqkG8DxlhPyVLVv61WBEFFdRrEr83ld7GtMIPHKnq3+aG2L8Fk2crcOhDS0S9o
qHD9Z4QGpbxiqAgBYjeYPxs3tw+KwaTNCSvQ3PGTUw+3IlbB/LXsIt1k+tC0mEz1VbCMFFt/ikI3
cDoCUHQjRh2Xiwsy2BuGd+hS69kKS2oFx+mP2/GSOlkHC99RdnPH6idOc975EilpIz/Uti+PhF4Y
dwVU/WoVuFi5/Nri5M1k4PHsyfsuI7jbqsFeqDTGOzGfjIFR9TqZydeK2Vm79u1NtbNx2vUmkz7H
aYk6yYBqWCbaxHrtNuUqZmvq5Ig+QvemZPorIqT3eU+hmQLTQjlCOTKX4xehcggmLeZ8jcYwLrLn
Q55NxQ9zeX669X+Vs3hgD8khKSh/w7b8JnQEAy27PZZhs6fq/8n1p4E//RKn3XyzEdt5ko6H0hGm
RNd+bq+YvRbd672yZhwno/FZcQLdkZqbMRyuq3fiYrWL+kBNbF0KfM/HMsVpMaRSIbhnWa272Qzf
TdsRLzCcGRy/gQ7zSOD5Rp/L7nfidzULeS2QLvtGoxM4S3OmAABQhqi5S4S7r6T2L1oB903Pdme7
8RfmCXDgMfolMwNRZVRoVpXyDqBUczEIu/JUbch9o7Iekdv+yUaI2tEEQKJABoNcF4FP1+QPS5b+
YwmT38DJhntZgCxOGf2VonppeGP3UF+3cDo/IyjD7JQKCCL5kzikkdcZ2r/UThkYoYOm4nMyPy/c
nB4YZyJgLOs2hgLxlYmVM7N/iFr024jA+tbOuc1lyMx5lX+viszfQ4O80WPRTs0OlMGbSbwM0xqQ
T7rDyqvtY80fGY7TLzIbi2GsHApVE7to6dgx8vgj88EKDUrZGxm2+gPYZaDtBpOdVZe1WnXWwZAL
MLsdWEPEWTYeCUzJSHn181XDHJGe6Y3wMv3B/FdMobiH2MMwBkVq12ve0COEq6bChaDGY0p8LevC
dcbQS2JqfgcRIvmyasV8kOkHEpDJG+KsOlrlVx2Tgjmacb5rZcQopeh9sbTd49wt74oBaiwVTKR0
oLeW0cfw23xTghXY6jJFx1EO2siDSYI2zCZ0U2oFeCVwgL3RmfvazD/EiGNjUcNnU7fAj9VExPYy
6LOCH6tPYw9qEQNxtTp0hd0EvTZejWl2AffOb62U8R0lSbZDqSfr+BkcvYoGrtAyzaNcXfPl032L
hPxSzDZRcGPnGzrTVoO7idgX69gs1aGes8c5xqiVO4+zZoXI84fhsOjjk86BfGsLfgiSa7YvT0mj
iY4S4QzTx/Yg046uGWkqXEM6afaqJDR3O4Nq8Zyeq74FRIcdkEOIg5XT9Vq1QW/3pz62oge8nrZ1
R7pcfapRonnkzwtPI0OnsJz4XlMscf6V+26af+RUCA+HSRUnqw6Ts2QpoZjIFxPji8mjHjRcoXSs
rFjYWSEHnMV6yFCpTVmPhsnpkBTp81nlYzykUnPPIeqasw0aWMEDea4dt7xC48GRQ4XTGdMzbDf1
no9zxeXo9V5HxuGxtMfXMbgwh40cRglXLI+f35Nlc9dLLm13is7hEt91rShAzndRAFviFFYkWrOA
H1c4Av6otYhqyqYlNgXhj90pOKLWbjm2PieGGnc1w+h9q9nBLEZU2WWR+tuvAb9WnZoIgfD21Ez9
kZxz61IXzsfvgKwNv+CZEUBO/OpWDnckfCDPVHzg7IDzRrgWtg382opZ1oZV9CXCB4SCBeQVapLS
jchKG5YElnj4mKnzdKhUezrmWvi24pQjOJ+B0MP/NLXC7zdrx9mxflI3MS5btzkt+n1TSeehUOo9
0Dg8FikC6khE991fszTqh+0pguCJslIlMUbr0G9Co0vPuVPt8nVYWf7FXPuBVMJ5Jr2Bk3IoToxQ
2mNCbOxpqr4VeRnLIUEDnxUnyZjRdJHFO6aJPBNd2r5JOothh7B8vv2mnMHNImeWymSgEZLB7/Pa
FGyEifUZ2xAVVaR/9avRuRnkWzEQdoLgQ/f7lfaQyPQiM/0R8w9dBIKn7SyCR+KrDkBXQ1T1btBN
95BTfVG2hugJYUEyodoq1R4nMCy/6KU1ayxcenbbPugYri1ekeFdZE7KA5/U17EHo7r6EmFCi0tF
ibJTwuRZ1va9zZTUNVmnWAoSoXUOmUxWc2Bj9LxZexOcQ6KjmUW3f9hG16pG7mtWnuD8MM+1lWm3
1XNlgvIXRSyDwW2eJJAqsEyCqkZ0rjvkyyWy2Ndq8Cu3CqCrl5R+YGZzH9s9YdosCUhaOuQ5Me3Y
57C6mykmDm0m0jH5MSrUERYu7lNooTzbjtjtx8069TyxHwxmQ1GPgoQv5F6Zj8FgOkZiKMiIhdcK
hYYvabxD/TmiSJCQMAsjvZVt9bLk7OXDHgrXNJ1RCr3G01rS00MFXRjF97rxZReDTrogOZb5QoAj
PrQs1P5DzVb/fuUF6Qn7ZjRYCqVmeS2JXkxZ9vkK07ig7z/1Arn8Vt5lPYBMoZHfgoaSXC/4PndW
JM/ApMurjat4t7TxFXuhy+6jQqyyqPdh+2RJPjt9nQkixPtINMxwXDGD7Izj4DblbutN8CrupGsp
l3gVXGUNC6l1FB2ii9zlCNuOQ8Kjaig7TBDv2+HSrecro9+evx4hhF5bcpm9xXMsb/w3No4/kJwl
hzovS1vgZ93s+HriWKcsk37khAZZCr9ujBadIOibUvgsK2Fk5dYcCAN1h60YrPDD6/YBIChIbtv/
agbSjYqMfmdAdW8nxJajk38WvZOd+zm+OuFoXuxoti9bHUBHQLQl2qOd49CzjXIozih2L1lGFF+w
PQ/1YPhbBYrkEWhyP3P/9osfkTF3XUx50/F6HRQ8MeydeUeEszw3PegBCN2aozM6Tutsv+1Mtis2
VNXhNuHJZ5mSkio0dV+8kgMvXzGegH1dpYuUKOZTpYdDRd9R0ogKzU/lQMlZxwMi5xRpLVgIFoZt
Ha03BuwGqM76npUxfKGtDET6cAURA+t9Ua8GqSv7bUTXrhlyy4eciATGA/guR/iYqUrwTRylx1GE
LQEZp7TToCik8HYzxgC7qdcgAlrTtxtFqCN5jkqIW3CPF+eR6Ei8C9yR6VjHl1JyjYTjMl8m0zhU
OdHpxNqQ8yvM5ork3d/Ke5iI8dFw2NUlznLcZgVDY2n32N8e2PoLKHHrkxjqbNeG2OvXjGrQpsl+
iBHS1MOs7YFxky+yyrwX2jYkIyjKptIgqnU0vrcaS6lVAGJT2OwqtWnxS3fZPonLh22MGAsAlNZS
/Y+9M1lundmu9Ks47hzX6BOI8PWAfSNSonppglCLHki0CeDp/YHHUb/tckVVzT1RHEoUjyQCmTv3
Xutb4y039yKkQ/fnRFO13TNDxGbHqOEdQQmU2/mgQ4x1tXaYzyHYHtC7liwnZtfqmyhyjmFbo7sq
ERSZSDN7fh+32159HW4ZftHnNIHFZXSKG2aC04wL6kmaqfVppP9OUI85NYcqcGELMHmJIbheGxR9
p7V3Q9jfyqElJqwFkGUM0Cg9ze6OYqIQv3r/Rr8rcF/P8Za+c0TRGK+mqH277qVEEvc7lcQ9KdvM
HeJCrUGRxkib6FulmX32qKKcqTWfyMA18nVFNOj+etBgCbNAhPEVkf/6Nbu5njUbUgnzVdwk2sHr
cG9H0OWV7tEOvlhJG6LZpm1XDhWfYB5i+uEO6DnDIWPABzJv1nEoCAHXk3s7VN6mmecvTV4TOMK6
3DXqMzQ0fHQtqz1ZKGRJhDl5jKFGyIRyyQGZZ/wwCGlIUmptNKJnoqb4ZiTpkKw77oSj71vFG1MO
qqDUQvGelC8YxNMlXF3/pog+ZVhva8Fdw76rPxDtpT+EnP0AiC91OVO6/ZCiq9GHc+D6j45uke7V
UpyVOkIFpipAUXzaxcrCJkeJXt+Qh/NxdQ7Ihndg5otUJimq10+FWLORrVf6sdbN8BzRSmeYyhI8
Hyp6Egxa7N6I2bAQj9I7R77gYDdr0nvMcofEqTiDNeN7o6bHOMhOreu/uxSrC8Ra/ZI8itfB6yO0
VL1DAdm9q7Bs9+GczUvm4y0N1sPEHwIamRuutYmTn0m4+8LSSMhqdDfbtoQzc9HgL1OTjJa6ywDR
DGvvppx/bieH6ud6KxiiW6YmCWenMVtBvVHHuDUEouHkEhWJf5t/Wp5OLq3BtNJmtmHZzabr3OAY
P+Y1yXVkVnNjpMgi7MxkHKzy18iW5Qa3zG9A1BNxYjpCKd4i2zuaSa+vXD8sfnG+ODv6xd4NpqGV
CuVDXZByWEG5c00hHizQ4HsG76frvlo1UtBn8O6YSoUn2gjwJETdcvf7DM1cc0eY16GBLH1/vegK
NRZr3oWXnJntTS0i8+D4hly5sjFWoFggB0IGYBG3MAgFi3QWvUcZ/YUsIzZbjGeEvfzGuX6wRhcY
IJXc2g6NaU3ggn1xTvD4qBWG9AXh5hcCkOa2R6MvQ288iFyWy6nTYs6DnD4jbY0yDVOOIZuF1Dua
uIqV77quNRmvnSUEFV9P4UaFytcqpg9gsHQ05+Op4zLiG0omfgBAKioQ/AJ2Ig8eql8HsvcTyc7v
2SgfEtwTW7w98Zq2lb8gka/chlZmIBY2MZI22bMxmDcQ+Bk6kSiqR3ZCLkk78Cpy02hud8dc2rzU
vcmMknQCW4n3EEjzlfSRSPtY1LRCJlZYFNboGUl7IKy2t/rjNLmHskF6FY4FYF1+2b2m5xieRl0s
TRQK3Amo8Oc7BwsZU5uEiRSAjSmywttkMr6MVqFkTBE31CMXcuiwHrm0rSKm3NdKBMoydpRuV+oc
cEzd/0qdESGvrR48Ehxs1NrXArSOmhevEvWhIyt34yLz4PvqS2qV6sZmhjsiiY/HPKN8IgJjyRDF
AjYkmiMHpEs/NmrrFnlO260adrkV0QDEKLETE6JyA7P3GpN+enQUvFVjcFvizPL6JhmD+xgyMPtl
LfLqwG6FqzxKIZa6Cnmy6V1E94ECqdziW7HWiWYcXY9ZZdrCHJmnYVcQU5HJJyJGuk3C5rqSkdlw
SGVpChJBt4f4ZcHvzZAR8Vj+mIFv3k8dnAUbKYHwVLweEwfXVd/wvvUtP6mn6p0WpigYY8LmUPli
dJB06jNp97daL2FqOuLjOgq0rORHIPY8pJDtrgMBTXEbdkYjb1g1wSJy4+l4u1fWjPAWrrnPRB6c
G3A1oPpBwBoV732AkxePXsl9GH7aAu7uZNU9XjGadkVs0IR0+l/SrHca04TFHOS2GQvLwAe8MSFi
HXzSlLfSmeAgWCz9VZXfFrYpSLYt7q8uegOb+PXA6VbBLfkT6X3CLH/ezmpLbtU8HbRiBqcknFsb
vCQ3NGfxFM2mZFZK9A5MWQ02kp1Mc3KpU1UcWpTbDKxRr7bJq59k2TZxcWQX7df123JzfAkMpZMQ
xGxpjicsLAhNwKaNjVv1/Qn9of4JNCJatC3z56rgSsFnP0Qux3m77p4VzodlnBUPwci0Fg0zCwf0
UjvTCT6affrXX2gwqc9d8pKXrS9WurQQy3bYstOxecgsxz67XWquVUsKJ0rQY4mG/xREtJ/VYAyc
XlfbgJn+CXsrb0glnWPTeDcpw5ATsbH2MuqYz+WEdG8jfcCvOe/OmNy6iwGotegOTcwbDGrdOjI2
PI5WGT1UBIUGFj2cOqchZxMjeTc6/Op1IMB5OPdBA7ekNgEgtknPdMYdGhppyDRra+SWRGzw+Wef
Q2GN6b9SPbMB5BUQ3/7sR0QV9Nthfkn27o55PtDjhLGXQvqzHoLJv51GgzAGFE9kFkGXJCHYYVHZ
aRBfVkBzpvUVBOHplyt5A1iKu0ewStdqJD+b9O5k5Q4oNgnuAmxI66/CiJbpCOSZaKV7PcXeFfl4
Mvw+qXZYLsjSfpFIgwoR6Pe8bX8UH/2QHAxblwfigh7r3sPOwaaFJ9k6ZB7jqvG19gji9vT6/lop
B/TtKWp9zIBaSLJ4oMSmA8u3jiZUS2n0C8CtRyZulesSx8QGvrc9aO+2CYA1w9bEiJPp1d/+6Z//
9V/+z+yr/505g5rTxNABV48r8spO+Q9sFIAWaqjZ4Jdmg6WjyW3q8aq2TjmRlfhcqF584dHdJgFq
pVoXcceox1uhJuNY/mFc/Q9akffwv0UrCkA0/+vNWn20H//0Q3VL+/8j//nH39ZtFJcy/viPbMX5
O/6wFW3xd98DiwM9hfgNDvHAgtRP0/7jb5b5d598GSRXoHtMz5lRWKQDtNE//mbYfwcgBk7ONkx8
svbMY2vKbv6S9Xdbhy3oe9gQTFdYlv3/Q1Z0TP0/Q3eEZQtfAIpikuDqrifs/0KKGmoHGnk4YDzp
Mgz43lNVR4i0mKXWpYVkPJbxJgurrdlX7d5xkzPQ1uEOAfJr2lWMZqEBbjn6MBp2xDlXNTTaInxy
nG8LZx5lgbdzo1L7rQjZTI3I5f9BR+72cIrZL5A9oI3xn3SFeB/cQbDU0jS6hJk1QEdoQaobOcV5
NhiPU++ne0O6/dKbEDTGQ6WdTF++XB+1aBhJW0evSWnGScv/hByBsC0vCJdVzl4ETz1D0GVOxx6r
xwjebnDeWPe8p2wqVy6H2mOhvB83i72nXpXZSTMpTjEGeE9W3SA0zLDQz99z/Wa/Ix5TLzlQX59R
46Nd2LYINkZVHCs0MRXSL/JQ97mZiQNbg0Zaa2wsiFjx76K4v8zJQBBh6Zjn+UpZ2nDSMeoEhnnN
Z0Ke5eenODMNgOMz3IK+VB8HjEuacEtCp3rQbURPGinJNPazVdx7CES6PD/QFPrFicww1akGBuD1
Q1a0uHjaMP7NtXjO9RDdg1t17S6ZwDTSERpuy7hlFM7n8+KnimsOPNcn+XS8TXb9jUhxsQRSnQkd
2DhUNFu992+DGtixJLJ9nfrTjzUBv+CIZ+9Mn/9e4snAQWVtM5V45zizb/o6ePcTqpdYDfFt5pmo
pYxxk9MnX+Ozg14nEn1teVCFZ2Ix4/1DThbqtreiB2k4J9XX0aoRU7wQjQmspG/Xppbfl16Gg1Mn
3MmTGhMaNzoofaTHsSOhlFhp8FYokY+po17hSzTkbpDApSWDi2LHpjtCBAakdGuVkJnAIflLhGjX
HSN6CKoGH35yNIYppq7xbinRsn0Iu8ghFCG3w/euFKcsZRRZ0G5hiG0lz5RM2bH2C1QCZojexvRv
zCiqNtNk3xKnqdFZjU9FO0hoPeZliMn+CN343rFqyEyAGvJM+0hI0QGmXHyHI7G7mpuDR9+M6Xhn
a4gSaZNzUw5pnp7SCNN9QKZD3A5IE+cJiI9F006il9zuX7nTjTUkBVx1yRoQt7lwiQrYNA72X3aT
GZKKg08hLQoEcjQzQ3Nlu2hzjCZfyrFet6Izluw4JBwo7des1i6YSMDm5m3iFnfFnEVdNr9Xhj1x
hI+IZJ8aRz0MNDTpJdLPpUGa5/o027G+Xc/fGYm4M/v+oZqhyF4LH6HUOOMyQiWeMKEFarnF74Tx
ZGO49SFJAIXSGVkGpCaFoMZXwtIeOAb7hNwOnsbpRVaHdMCIUuFaIWIDXxC8cJqgSAl9h98msCDB
EOctm3fKxbea3D+Apqb3OH9nMeFZLZCnGsUuIR7SfSxL5a+Bk/2EoBfwuGI0ceg1i2fM9k7whc5r
ZzhfDMwRfgTKIANV4yKg8Q1PgUyP3n/wgSK48P/TCtmfBryg8DI48QWGAXS/TzT/X5mXMmblLO1S
DeVV4oFwwehCTwaStOktgJe8h31MJFJd3OY1oviip/IxpH7rqOCO7sM+z6im0KsZ65EzaC2AD1j6
jeEjvoB5SNAtLDfBVHrJbUoDNrTlgnnaWtND5OMjerq4f1UiCFE+pLd1H953iK2Vr+7GjIznIflm
RrDxtKUascB3cUpihvdTTfaDmUnOMe3RgMyIMOEz1E9u24HVpcmUFcnCINNnmSjvK6/ie7x+T60Y
H0ytP45D8NUzSO6p7fJhwrHrgvOQ/M+tD3IWmZGK6m0WfjbD9OmG/l3vVjOSy/+MNeTMbfBECMOq
lGiZ8/FZNX2zDaxxO7lRutEwtxZueNSa9CRFdEyZZOmeWo9M1utSuNsCl+Iy1933yPklceoxsb3u
YRzU3Ekv84pDqW6H26IBOZlHGNvqdto0VRjcmnJ+2gOX2togw2JhlTEhjo4aQXCT2eBlU7vBV/gu
STHjhpe0XdXToIhfzbj//CGbtV/vBQwBvHhassasaq96BzodZ5eoBfpC0hNIFcG032GNTQLk+XY/
LaXdgnZSI3ezCoJ21bpWccxscoMl2Zb6lB+7qcqPHmX5FCHFAMbHizMGgM5KfzvJsKNYbjogCGNV
BinAcNwCfqc7WzcJXuVUNzf0k8mFQLqlpiRgF0/WfdJPu7E0yViBWbKCdUkrpqlWgY02N3Cr18Tz
IwCxmGSJGnixaOot+zZ+CaXEwRTF5n2rGJskQzOs4+qrJYntXkb3jGhxlQZVuKpJsEEHxl5og8Gk
1QSZfzh35VflEWXWD+fMHIh6F2MLyQlrq5lRs2s52IE2pZOggnUwc/CSQjX7sMwxbklUia5DMFqM
oKzOpLbuUAgCs1ecQgxJOxuE/y4c4fcImXD0KxG8BHCOzCSnD4Pmct2ouOYnYwRMmHe29muKjtCJ
jL1NJSHi/NvPVXuUAQd65pK7Kh6wNZj+k5qBxiUAZ0tDXJW7YNWqe5esw3PRufUxSjMODgXrHFbg
yXpNvYgUnfn5Qc99gBKX/yox6VmVROxkzNzQNQbl9Iumd53kE0kagdTBFVTlWo+chJwtDys5Sg5o
h7Q3baETKdHkex04IkYmDLKWVb9ICclpSPG41I7XHAvEW/yUE7Nb9I2ZVvpPQdG90FvW8K42zQ2k
94bsGvEI6Ns92/Ykn8qKbcEbB/fm+tAL1CWX4uy7Ml8rN/6i++Rd3DEFcdFMcjf3ZAart24lImCS
JqEw+xFL2zhWEJtkfuam0aB5Gdods/kf1/HICIrT9I7/vQt9cZtrqEBblSEg9C3Fq86fdLGQLgan
t7eIy7xbaa8ttHJnk/P4rTMaN2PXc0fEeGEXQpmglE0iEjKtubk+skvWgSEdb/yhOkuJOalqwS0m
OWmQXiag0cwfrv+6fpDFGPL8NDqyFaIsyLWARdKMjl2k8SFpI2wEPHQajzt3tI1LnU/a5s9T5q9e
n/fXw0Ibe475/+X7rl/HpfXvL3b98p9X/Os7r/+inWUt7Rbc+V8vcf3Xnx8nS7kYKDjDTvdu02zC
6e0FySUOGL5NYdHetyWpj41hWA9tbdpLmZvJE3Uo/oVeqGdS5NyF3bnhax/P8Fnytt96H05CgVnl
A+HHu0xN87PotUsOLfl7CNpjqbrkdxjQ2ccB4izypDlid/RfJTmUosZDNUSUsYAOgd/iM7LtLiKQ
pFyTwGf8hgzAlaiC79g3bmNTK776uqBBmeofxJf/xri03nFBMt9iiE9AZM4k0UzCl/kyWUb8qk9U
s9NS11T2KAfGu6XK3Xs5YhxFgzVcPEIM8PFp5d1AnNMmT2L8Z7ZrbVyPvJtiqBRGhEzcVHgrdm5N
b6WXbb7PUtc52D33VlM7GFFHgE5VmgY7WxUE/wnM1WkxZaeGX2Kbx3555upQmwQ/xK3XhO46T139
LmjMlM5d718ChwVHN4P8QXWptozcenzsLLdbUp1qiJNdDAux7F4YI5MkR3/3NU4stBzh1L+H6fTF
6D3+ZMemNThYVBv2SXC5/+hOsfOlTfN4MjipgJVh5Nh+0iqeiWKLP39+V3upmhoaM8gzMBEO6Qvl
4G69xh5/shRnBgSor3LKHj2/KT5b5tcFiUHvFH0oaLUyfkskZl0iO6EhlmOw6IYmea7TioiQMrYe
Uw+IS6hb1UOkeqZUehLdg2uP14ig7LsC/cSaPuVwO+pUmGOVNmf6umi5ErM8jTACd33b5/jUGrET
I5phvOv2PgX+eMADbB4m+Kz7xDfM48AJfYds07phYx1nu4rgkEd7UahWOzO9xOI7eWjU4JysiVNr
L4SBg+zIBVZoN8BnppXRI7e/QYZs1D2hms3QwA3iOWKNogPc1a+uzcnQUrH3RscLYE+a9h+eitiw
Wd2Sor6b3ND5bpz8YCRu/9tUxtoJM6JFOqT9OGyxR2TO+s/fPU6Z7M+yuxihPFl65CKLINvoXVP+
+pqP/NEZvrtIUutL7zPRsjcfHOWHY+Cxy+veeOMuavA8xNkr7h+IP4VjPEe0gJca5KQnqytYCcgy
e3BmHJiN9+ceG5xYGV1RXuzQ6teNE4V3hjQyuq09Szh80w2MbpMeZWhuLWuabvJWkDpIc/k45VG7
jzJjPBgF2XwIUcnGrB15dOLAAlLgoxZRnbcdMkJsAKggUwk0zn1hXaO6FeatakKDZT3w72INGyfR
Mfk9zekW2BClv2ZhmTP60XusJfI/7FLVs44jeNFKxwYUCx+oU4V8iwYK4mkqxHtbNx+yLfvPOs8e
gqxLvvO6Bfo7uT9kFNBcdBmI9v2IgChlktrG96nv0jIoP6zJGWFDVnhVIg2fysQhDulB8Dt3HMQw
5j9mpJ8dwJNfqdCeQtWJj8EQ3/gD5DsX9SE0c0rnh8hxN64aSM8G8HZf9AyYaRySsFj2/k4pIJRZ
78d3cGFo9brbrprcBeWvVXgeOC7lXdjkKJZo1qyvD3sEPgeirj4biKeL1CO/0QzIcE91OiOBScMX
ehHsu8F0LyIACu3XvBGp/YYy92toC3NNZJXi0iOXXGZ0cMkmvvG0vdPr5q3sy2JmmCC4R6uGi7TY
GoGIuOOHV8duGaAmJNhqc2yfk54Uwx7Mqp86eQezf8kjUA5NZAvk4gLSa4kbVJD2i3VR0bde0z7M
1zjS+rs0+OE0SmiTXp37tHQwgxn+BnYBuTGctFgk8RogXwolDmsVBT+Bo+1TEowuMWFcSIHiW60M
y1n8h9ec1skGnNnZ1Td2zI/u+WzI2lBTBxZEWdZ2+uP41W4g5O6mG7DCuFlx07Spdnf9wHyQ5VKZ
atd63QhmKHmuDHJP9WLG+XM+pWKwGcyl+M6KlhoMicc9Y+yFYVcfsTs1ewHGQsOKM9wMyDX43+1j
7JXGJZw/eLUirFK3zqNM3D2gtC8tL3epzP1TMikWH3c4Db17K6quunFA/F6ccVqW0gvOkTL1M2yU
ZdjXaiNbLEweh22G6DCJJJ2PFc2DZUiyybnKVXVJxdCtXNw9gnuIu+5i2GkF9U9BynJ4A64PmQXL
24pylBzSbK0Scl2vz42Y6S/QnCmUeVRdft0Q0AZvrEQ3damYMK8GfPWboZfxYSxRX4hGNhctRKFl
Vq3aCstwl9TKl85T7tK//klqatGDbg/fo6mZZ1tUq1qBL9aa+SZodca40k2XjSVT0j+qYYvBN73o
VlzvI2mBWmTOetE4aNNj9E6GGaa7dOT02++GTI8uRQqXnQDq5UR3emObD1M0k/HayV7qc87A9QPG
mHaFjBszjlwbfWQxW5fFxbBMYBnwNdfXh5llIdAZrCfhJ3I9zX8xp3OReEcM4ag2NnpAHiY5wzeF
EpB7FYGZpkEnnmcw/2Y6dinqoWIdGt4ratc1Ft5/v31N10+x6BO3aqZiG9pmf+dDFzwpz18NIR2q
Yl4NDCjZl1Hgoybd/QA7wUOwU1rDC0LfU1O6eI/ZlhD8Ydjd5iHdrDTrLxwC+osR9t7eFOqeAfqK
9iS3a80aeUCVffbtUw3ir4278i6p4O1VjiRRo+hJmXY/nLisX6OY0/uQIDco03MZuSFOnUuZVXJ2
7BCvhfs4tFpy5ViZYMKoE+zCYuOyYyEDpJfVU9a8NnTQFm0YTM+RJLiOViHNTGtCUu6hVMmUiB67
tBPErGA0Hl61PJbnlpxosAtx+dwosgGM1I+eLPw5ysbYHaNqfeAPk68Cp5juhrFhlQ6PTkIIL7No
Vp/6Q5lxj7aY92PuzmKZqolD6QP2URpM7p1XdtZDkGL9iYQ0d1HPYjSa/U3gaQ9sqTWsoV7tB8cM
D1FnvwlPfie1nG6FrQHZgANv2tqLkZt32BlIAGwDzkj9XYX87yGvyQivLRshfCmoJc3kAMaIzaAF
hpUVwyqaRZLgxAnXlM3Mn9wO/I3ny4PDjBFFhDMWYmWmhgm+KVtDmvooFISZsdN+U+HrW6wM3OH4
LOJ0RPEy6e15bKS5ask3Xo4Z9bGcRANLs7BP7vzh+q9CjznNpZywuxBl0ej59bp0SFbjUv3ARgEL
mfXqRK4hAAcn2eVdajy3AoMGoUIj8T4lhJoYbjIhsiAtlB3jDfTbVVTRFvWN5lLm3ndT2bO33l6n
ofGEW4HQU+Ql1LQ/6UCB6FpImvVo6LcmWBYmsEg0vnxhOPdpIJ17Bo6/Q2bcVAbwa6LSHcSOfDoa
J8Z2k0YAXxjY99r8fGlFL/b8s/o5fztflVDCwHqwTF/CpGmXgwdFK5nyw0DBSaQ3HOp5ON+G5/DQ
CYwbtFjj+zBGs57ZlfYSDxaHjTjb9kOBN2so3kkC+U4NUUPzQmmd8+ljh+8PHhM8HBapcGHHfkD4
rEXefOi299cPrTvu65IwDi2e02Bx6d1qNDcRp9jdJg/wYPSdlMQDm+Y9HbmtlHm/rO34PQKsu9Rq
2d5C+aFlxJx2PU7mTdSTvFbV+xEIybYnaty1rWxb1ghtRvdsBg3r9wiuEareGZtFcOmgLOqTZtI6
gSQThkTUueMOc2vsZvq29gcCn7JiX8fkzo1BNCwmxLp3CR28heHk+RtwEp/8+gxljcBInIaPioRz
/NcBaMKuoi/DocUSDPnGhFjAWk0OzbE+2XENkpkSDAxq8FBja6N68gLG1+5gjTcAdfFJD4uO005f
4QaiO6ZgSDntkTVKWxut3d32WfTZZeaRa7V4S1HRLWRQ/FrkCh6CJmpPHD3b2XnGUIJmIWcL/vyB
dQLeA5lfc3YduTwQa+70NIgJiIm/o8D5aEfrOZnLoCZK7/rOsU6y4nZyOKdqjjwPOdxyt0BAJD1k
xSNv7RplGec88kgQSwSnrErNrczJHRyJkqO5mazgwMUbT3xSX05Lc5zDLE175yASAMgd7oMEh3n+
GSe46Az8XsB7GDl1I73Wvi3erZ4AnmkuoSqC60yI1EjC9YXuAy3AObzGvk5DzqTWJ+iRwOt0wBnc
0zPNnVLj0h7V3UDz1Wpu/MnIbq9Kukjr3xnHdts4iC+8Vyvi8YIvS9L50VrL48iAXT3NnH1vSo8a
EYrNhCpbzjiZbIp31VRukhpTjl2XLykJzHSlcc1ymNToD5Pt48nyXUQYHKEq8ZYxMWLV+yoiCo94
7rIZIY7BEnQYtOmYCVY/wGlgdBcRLwwolfkCmppFnkztth7GjRUhK5+St14rS5gipBS4cU8bQALs
DHCOG8ynpj4nAJ52+rLsLhZO8T1bUbWQ9aZrIc8PrrwpKzAYhAmgM893AlDrYrDz26olfKMXGlAT
gHCLwJ+c5eREwSEUziqKkm/UFMkyR/UB8eGg5pF70Qjk4eUN5utVESqWRQ0ttaQFDJ3Rfxo3neH1
az0H7YBg+qnryVYpICv000DABOxAluThZKZVsAnx9LbNL8cL71A3kHZ88uBIa7yt/HKEyxbe+yr3
dmSWbUq7v5EGJ/e02pme6FbwYdFMqOdBZTQVu+hWad5CQ7C1oG92gl/w6jsx7kudOUrOEESI0TgO
/tAv1eDTZlVjeSwHxkm9Ve4csJxkPMZiOMZJHrHrmwvgqePBhyG6lyAaR01Qjymd85Jpd4eQkwoq
txbnjuwP2tSIm7x0MfcH7tGrGnNLX6tgEjmceafZjROtux3nD3k74N1XzcZEy5C6MK6pdhFzhLKY
kQVvgg4oFw5h3hK1nq3hPuGIeYfSC1+PFb6koogPWBz2bpewwcOn2HdY81dWGTRrV+/rixuTzxnb
2rbX8mez0ZgassOnBUKk0ekX3DHhxkEDfZeqepONOq0FWsdLuRet7Z+kq100C/ZV4XxZZIc/iiA/
ARhywOCO7qZ0++GmjvQdF6u9qAwXVfIIVqAz9GHFRC045uaWJdeEgyvdldsqGCVyawGGYGPHvkY4
3CE1Se9M6oDeXuw/mBMupyirmN3JN2DIFQYEOhC5JbKNmwho+YMWrlDidkc/NDU6id4OjelDmY7d
XZq5P+5E9ybJ8h2WuHu7UL+OCXUCGaJAFNaItU0FuDCZ3i1c38CCFZzJFScPosx+Ze++UI8itVft
m+PlJGtiOeb2tqd928AoIDiKQyvoAgBsXElo8sB31XP2Xk0egAobdEWep+61yoKaCwyZMp6iQzcK
DuUsVmwsThAUe9PwFU7X8KOoxcbjTEuvB4pzTxHApSROPYlkZxDUxnJk1rdi8FIeXFNCneGeQS2X
auW0nVrI41XvyyW3e7IaZ0WpOU71HRPvEJGvL9+6igxSo438veHr0Zv1wgm/evO7hPh0x8HXOD+M
xv7bNoR9F7F+/vnm6+cBkMyx49Lfe1ERvaXvZtn5z0XevVXSv4lEO5yvH/LSRtLbJsNZz0J3lYme
Ptr81esX4Ou0e5m3VE5xfDREYpE/HfdPbq1fCIXqGUnziLrvLW1aee6zvn9KmLguglqkp+tDHCuE
V/s+pBtN9E+0NWk4R0Z4vH7V1vEKib611iNt6kU4le25tmHjFLam31VGMgdMedEDv7CzjKh9nkTh
AzNAzPWKxou8hsQFZaqSp2hk5lkPwY4oa5tBGz4HUbvsJkm5lxNagIWM8F95rfmD0nce9240d2x+
hQc9jtuWRl53ju0aHqg3ZZytmT2XyiEZouujvY8DdiUHr3pGPkGEggRCjDi4fk5cYIXWpBsoMviq
jjAFHRfnD8cw6+fcYmia0Ba7uX41doeXos7lbTckWI0KLMdAQr2t2UC16uKweox096Ob3PwrjKpX
rZ7EI2M6b2tp3v/DE+B8ysfI1T6ssf5vX0HN/0WQ+389wbRz8fjXz8Bi9udn+M+v8H99wvWHDMa0
+Ou3aO2iPDaJiyy+89qNPtR4SK2weYh0Pbu3jKfrg+sH4fQOB1R6PdeHGFDTU+eoP8+woHE/qILK
MwejdLw+Q8vI8hYB3Rd9fsU/3+UFq0irew4nfMroaevEDZ5O3psa+YXv3jVZuLq+2vUZcazKJSNn
iywCnlEHWggWxPu+fvH6YTL8l0KaTGU6Lk1UbN0RpXlNz5Y+mYFthoEa711MgeWZLYEzU5kR+Cym
rTs/tKZhPHQYPOdCOXjwmwhfaLdyBKbfKvTUEWsF/src5nidlbMRoDN2ZZITNp11YGJEx6RMPQoc
RBsjoe+opdUj2eYPRsi2GWmfeh88qxyPZk93tbN/0pz8d9iY5V5c2t57MwZVctzIW7x+DP/s/EPz
mlMRTW9tKHDbQ2XEoGbQ5bYlQD0EpZU/rpmK342CJFAwg099gL0sQ7Exms19U7bQvkPBph/mcNLi
aOVUCi+yRstuMoJs5xEQtWzRzI4BnbgO688Cayln2vTZ8qEPeiFCi7aJ77qpW9XmcIlzLHvC6j+A
CNwzqLGOjItBKWT6PmaXSWMGlnySNFfinboh3Hm1J7YeGRFNp9OEzryY3RKgzgRLZmjZe3TadbLk
YFTY+aM2uSOIWz3i/N22e+7kc6KlP7rdDVD80ppjPhJ+ilROJph7WCO8VqHVrSdrX8IqO7c0vA/A
Gc/XRyL3KvAA1CaCgYnVyp9QS5P3HvF4FpiQanAwFOQ2cPZDWPo2OAbtpIb3WfuM5sqwRt3AtIZL
aAJ/KFCy3DR1hGsZhWpWotpOat5ZHRSrJsC4RqJWKzPBwIKd4SMqcx3pabp0wiS4n9JLV24Kvfqh
kEbJkm0cFf/qU/ocOOWbjNc5Sttlo/YqDyOkwVNAVTf8Uhzu8qF/cny9XyU2Ywc6iHVKOoPEYbMo
aIqbCBcQV471qoAI+G9Encdy3EgWRb8oI+DNtrxlGbLoNgiRFAEkfMLj6+dAvZiNonuGTYkqIPOZ
e8/d0dP4YDknVywEspEGf+XC94NhKcf0TyKTK/apamkizCBBaQFjn0w+ZbDkSrH0eGrEnT/VS0K/
CZ8hPaJ0dOosx98zzMTSbrqvGgYgsgVRbsehwU9Ooga2j9z1v3ltxkUtsJSL1qVjGOGpV2NFYXuK
Wv+XAiVYq4+UMDXWJu3XNO+mUxcqcd0Xx9jkyz2UxlC7Y3RwFez2uPGOtj+tc7gXy8ZpivXgZ/oG
ld1ZsB9b9NHwofVDBZ08vDDkZU9b1OT2tOxaMsxSkQkeNpldURZpTagNQAG1UQ8Bh5m4yKKdHvYf
WCMglubjIYsFbEmG1CHG4W5eZGCNXjc0jGuWJwH56TmsG6eh/NBD1ojthlLmJYrKdRmZq0Hi/is8
h20LDkrEWSyZVIwBjUxiJDqMPSwI7VV1YWW8rf0ScYcOREAtJx9QqjepB7IWF+0EiAD7kHmDPDVj
9t7IxL7NjGPUW1jNCCaJkqXTAUgfAYku23R4KTTm7U6r4QyNtgbZYky9mGJUUrsTfI8KtwiAKCAI
K3siFAbG8s+l/9RPCRiXHOlwl+HHzvVsoSsemDpybxb1g4mU5mCKAMGzVB7McnB/vryTyMX5GJRQ
WXHfuAivlwBjwIYJ0JbKA8mOQTs3YTRyojkLO8a/URGo6Qwubla3kSvkaF/jwHIHVEayzW17M0i2
F7V0y13V0aINTXZqMIbCSa6vmk4+KBCdfiEw2noOM7O2OqYK0kdayb2sxxFLgzw0Ro13yCoFjYQM
kEMn2VryLExwftmaHeqsgnobUjeTfHCtnPYc16AbM7P6SAwycQqZb62O7myw/KsS+s4247MLFZvV
Oz2vO/McckxHKkmhULTZM3mDxHFmPfEuufHXyrg2ogFDlc/71tmgE+3Iy7ZYwPeqD9uF0MxtG/lM
8hIFzXM+H9v0K4vh9LfadAoK1CxxNCt6GpJ1aowDEATwOy2rSftlwIZYLHL4kqJl+2G4m0IrQRjW
/Li0oRAPnCsFnLGVU/fWlQflDUwFEDfoZNxiOACb7IpNpCUj9hL44COftnzuSvIVXDF8BuHO7oqZ
S5MAUDFzCAzKmsVwfPp9x6BcuAlUYsfs8YGcEis4ioZA7N4MXiOXo6VKE3/JQCP1rB/HDn61U9dy
00Fah/61ySaQDkV0t6ciWpE7d1aE8kGQrReg+4YnD7MY84n4yWfM6z8xs0mOXu9DxRhRZ2liHYVM
pN16fh5Mb8cRwfmbXsI2yZZYRMUqFdVbnapfEzxC7nCl4qgGe2vUC2X6GM8acaqFfBMBVn9QmsYq
he7OHTThIA5v2dB/xA45UVM6bU1X+6LIfJ/svZ3ne133jxWbNnLwus9ggn3nJX+DXHnLiDFM+ZMH
CktC+RWk32NWMWDrbG/pmMNOmX0ET7f+MVOizdtrpscSfRHs3nGEud7plr33gFkXhmBknvV3xv4d
6EzSB/OAaLSlM1uPjNEz9n7odneBYuvK2bYcwZdmy1n+vNEzZK3//buWTJ+lYKzz74uNSWei6nmn
/74VtPFijYehW//7f//9diP21iBMEtaWfPcBVuGRpcN3P/9R/v1Pfm8JdJdNuP3vd9A15G9Dpl//
fYlbonNGJaqh5Z//tDU+GXhLzJb+fXcTT/oN8wvXhncmNbVmhpxFmxBByeiFiKal85O73U8Z+M9x
mlwlahp/XLXl+ENA4cTizo3wFfB6hqZ78NlSL5q8ACOgWQDdYnLDk8xgfReGQDvc/B7myVuQxx+h
g9N70BxgJ9Bt++RTOi4BFXzikBC/kI53yykrViiikxVqajhmUUliYpxeGkxudp5+sMN/j8PhTo+x
Cpw9GxDyEzSA3jLxYwAYBhfmqnHRb2hsal5LtzwCOxAPSyDtI1Lu5pkbDWajiU46L20SvrXsvSxQ
nsjmDiP7xU+8RztmxBCE4cdQl7tOpYcIN084+fqmlOpe+uO9iVLklqr/09RvxaAzS6P6Asrf4d9d
1Pqsl4IKBvMIL4gZ7/2+b5ZRHlAw9wQCxpZPl9Uux7zJ1vM/4GWTG19jR+gIFg+QsHcuy4NITz5C
5LRM9GaHPAARP8Dz5bU22lOXfWEdI/OaNgXxYkiHvTvD+E+jNt48JALLjslvPZCZzLT122rVyQvV
jwjp9u1cfU4gm5dW7jEd7oOXli8mOLS5A4ntR8N5ddJNU2kDKWryWk+u9eyygQBhZdDfxxBvh7ja
tnn3KG3vS9iUifxX7lpzSpyztroQOfMlhI8aw1d/4hyoHLpDotYs/ZSYZrsLNLoKO3wOMCrtVa5/
ytTmreuoF8mDwMJfR+PGcshuhJW3JKerQ1cuiRObPspB/AT9QJGraURizhlA9izkKoTHZl7wCtoR
y1o3sj7QEHY8HSNbJ+DuzCmos6QLcao6ufMyKsUFDgxYrufpaARwZ4Nj8qPlWmaQg7t6AJYFfWI9
wjVeIh9KV22Wi8UwwTS2nYwyhQ3Dsrb0p8nBThiOer8xNfytVTAgpdVwlY/xhYfZXfAdtFV3BC2N
jpkzKM7mWW//6fl0zkmUvLQ64Sqekb9YZrRECc+9TCYwrD7MgjOlVgvepKqTVSzsNwLtb0yESJbg
mlo3uMLts92Ud7su90bWoiiS8Y1h5XEyk0dubOsSzSSBLImpp2DdUkyrfnpqjfoP9oTqistu05p2
fg7CaZG5SX0NurG8U8FI24mv5KmxW5Tq2sVhcaLuxVpfbDpTuBfXzrNnRB4pD3+zTUd/RmBZv5J+
6uYyENKIYcnzhHeR3yXCNyn6AjikRSxBP2HAarPkxeOUJ5tEU4qKunqG3gxnY8LSQKPhO7FYuiHq
QlPy+Ok5G7qwTPDS4U3wR+8ZTzK40R0hyKAW46xep7QmewurZUOg9jDmNoNP/7Uv3W9Zym8Jevdo
e1g/6p7sRrwryT7EN3K19I6AOafoNp2M/GXCWneTGV515kaFf5CQHpVjCAjFJrMZRZL4exPDgF7Z
Tl9YeyRPtieqFxbSXCKO62+HeIQTWlVQfeuznqQPqUa1iyfsb/U5iD3/1ph5cJNQ24/KDP4IWrgt
+VEkIBgsMTgJuatQOUKtQtKUOrq5K4Lhuc09DPUBZkp/NOeZNebTRIcK12lc7ymBPVFISmASeuAo
qWcKxE+0BEHxlCV/VCuhB/emhBkQGFd9tP/YTRqz+sjbXdlnnwkz6dpHhNOkcmAYDwLBVbZFl5Gp
p4QDoug4Z5SliV2fp/ULdkLOMu4dZ8wJEKDwXCI6m/ggShAFyXiMa81CuBRbeDxf2Z8yGJDJRwkl
DfrR/Ateow30zpvL2GhJcG2xspXSVtkAR5DfayURj+3BRJjoPfRwl41dvCRVgvG+yb7NGelC7Xxc
Jkym0SODn69CGAMKbsUwCIiIcUIbZldcbMXdj1loIdAeGFo+aXF6NHLU9XSOcTdHGw9cHaZTwFJh
QNlxZyyMGZDIEJHHSeJ8JhuJDU2ybxqdAD+fzC834kvROv1SBtOB2Ojo+o7Zb+TfJjsm+JEs8lkJ
TF0qk6NTDecM7N3eUcUFuXF+r3QkzkZIc9NDw21nuFU/eTRbHQTz0elgb/bwPwk1KXk9LIVy1j9P
sSQPnGwVwA7TEZu9s7QCsr8SO9m2RjJhppARt0P0pGFoyZz+1Cr1FmfuHDLSvjWxSb5wf0h9nRVi
6hDOUbMHsYPh4tfuo+IEWuWZ8N8H7EqLUCPjqKy7cgU+BqZE5L9pg3bsKw1EVxAQPWajDxsyyjka
Np7buDC2pMhM2KGYZIfaW8h4eVEFVnQq/OJzXlzccCyHl7TBdgVJ58kLUF859uCtu9xE/ZSOl7rz
65fKMY8BiFi0K29Fyg6APbJisdmTNhBKDM1UAHzUQq2iCbr9GIRAI32/4/IvfiDT1owr7EsyQU22
XqDRFAhksIILFa6t3Gk2uB+H96AnRShW0yvNrHOa1nT1+Gtr033UhINsLZ+aPO7jawwCdhmbLWd/
QTtOL1gfdcQjxfBMcBwZJEYi1l4ynslmxAZh4zZTKqS4TkKxRO1IJ546IJUb+zWJPOOS4/BdUuK/
6n2Dpsh1vkLWnU1PQFIPyvO1i2ePx1S8xzrImHqozkPEyztAUUViDtFddgh/0BZaYMEJbQg3Opyg
dVi5Gv2lm6x9HDvbvu6/GVFcg0Qf7lTKOqrzQO6qpv6bEey9tKsq2EY2ay6DcCxOjeDQhw/ZpcSL
mBB1hnB+iHN9pFlzo21mBpfO1H7rnoAjxyQn1vGSHyci3Csqx7c65A06QJ1K6DKxr+pu++YmI/DG
zHUOxgC/mIt+WCW5EIdipm3nQ0xdpp9w0zIEIgzTi1txMBMV0Wta9bbRUzbchDGsArRPxMZE1cnK
p1smEg0Mls1WsYaBV2d0ME3z2xvRyrRtfZ0PeHNIYWrOgeU/rI3FyPFtorDc1607J+zIi1GVOyWI
0qMiXQ4mM3FRjtErMkRGkIH9xRdS9yPXygZNkOlhWWvR2JvEZfNco7tTfUD+GmMuD+jVVrQje2Ca
rQvnWHDxqf9gLziLxs0uGrMQXPpcWvjGMAYEgb0yei0j1ajbRuByDn2a7qkyHlGnNMZYZDfGub4E
V/HlDNPNbxgX2U9jXt3IT5z2XqIBF1XqXsF3wioDvE5M5bmxWVK58fiwWwIEjagIqFV5LaPMcpHK
iysf6N/G4CMucrReEcObqiU0ANcIaIei306T6FauV3sUkrCGKhemv3iLhB3egiLeFnQhpGhbtsmD
nkGzNfiNVhD+iC43EZdNYB1tV4mr3vI6pxMCwXT+QboKnxYNfugXJxncmqHNdjog3FVeZyuu0N8s
y79b5aqHsobfsTdIutfMYBUnRzOQ1rtfsLsRabFqVGddZVQ9gJjdp8GDj0lh5w+ltUusyFh7k2xI
MmxeKsMn4q+xnZcu15+9DIjz3K1k8HfIJhjrjZOSBRyplAzSOkLOehV8Cot6GKNzMuj8eGmR8tDG
B7MqPhCf29dUj56UkfAXNU3NB0XsMsm6G2EC0zU1GTexYHLWoS6Ic2gj4xRQxC9k3z95ZfxqoYO+
mLU1vRqZt6g13N6Aj41nIhd+09azP2cEE+qN+JARBYj53jkSoPQUar7zvnTG8RQ7zd5TfrcF8Gkf
6etWGIaym2awrmqZYkS6xxZ8rkuBJl7NsPy1nPKsspHytPSqfceaybcQwpRWTkEKMLbWq3MxIYGG
KjvsyZcwltzd5AiQWC9KWSKywvfgQaFJbXZJNpm829zJwzuJHBEiOui1mIUu5KI7CAaHu2bBgVjE
RpJfmwaYJ/HWxU4riOIcHC+iUhxQtve6v7DL8GDG4LMTJXamIkORG0VukcfSJhryB8RsA5fCIw6Q
5qTTnGidJIDpepl1x1gDmtZpODDDQTuA2bvrnRqPjdZwFernrmVcbdgubvhUwrxy241Wocgg4k/H
6U+4rQkh4iiBZIW6Szn10fLXt+WjpW+uAebVff5muT26axNiDlCLlemPG9Rn3VOc9WKrV3q5/FcY
T14WwujkDhxDJLUuUZVrjg/yHSp+1yxUT/BZmlMYcLMnTSS2uHefJ9vsThBxjXsGsTiwnZksnJ2Z
ENXrOOqnlYXrZZGSs7lt7rWZpSerCcoTpoby5PpTiIePGinPSYH475dwoEsQTu0W85ytWlcVXOex
SPP//n8kmPVmGtO3oEQq2bMAXBqeMR1dvZmOpsSCNMSdu4woBtDXudaRftfdOogdDl3FXNBCar7S
PC9cGsByyHnDNtZbjlp1RhaeuhrgdBaaHCVDp/QlQdLdoWdckIKdo4FhBkoVjbD6aIm0XLsjT9XQ
Fe1aKcZovAT2gRQDSFM+oru+bbsDCtvu8O/bwFeuV6MaXAL+hjnlyN1ORHGxwY0Pg+oc8Di0Fplt
+bzZsoZsFO/Q538AQxfrfBrR+EL1a6uzPXT5xzjhaKvOFNTZsYqiD5mbL1y0PhWKjtgBreKy5kZb
wuLY19a3FxvjdizzF5npn3gut3XsjwTCat9mUFmgIfgg1NEA2HDUi/iT2LmnHEJo1hG4apkV/EDF
J6wNDowN5BUt6CZz/OVpbai6bYDuS8/JXmlfdm3Fn9AtvkOHH0Rv/D9j1d4SPn8cmz0pw6SBABdm
DofdxSLQDmdVcupN63eEAUfKgvEkfTPfFRgjkljdcrvdCx0jIhX5ss3Sb+n27OGjYI0uqWYoF2G2
wePSFNMa8Yni44juzAmcTe8XjK+ym8Ef2lZ3hAEvpflSxh7u2qjBkx3bt156XxiKb/CjmF9kzB99
oPZIdCruDGTnI0hUu/yG/oD8z2cVMzmpWmWzS9SdGFBX+nNA8JmjB+QIC+1ijflXacd4pTPGRkbP
Po1I2BoXAIkbT4MZN1upinjtauTC+OalLlDudsjt4O0syCQplo6GRIiMAX1nGvUt7cIDlllQUaH3
JJ1bm/aglGpmVqbNDqWSvOSejgum+cRrwUlkEO0Wo1JahLjx+Xzn7ZEx6z9auenDYVdio1wLhEtw
wYDdtCTomOrVAA7SuQnp1jkhX7Vzn5VFUJxlskVqe/SCnAmC3kMI62ZSWf+K4HSr+8brSLEHtPfS
wYreJW38yNkroE67ABp9qSsAZ5T1ZzWWNw284gJ0+T02+YPlbsqjbrTPoaXTHVtTsegy66SRCwlQ
IDLXCKLfBbWxh6BCWshQLP3bm4xtFYobvukNMOo9gUIPzwUoW3vdHK7gXJEtxYeoEs0SNM8qyxnM
l8UjscYTvLXmzFxc3w76HzlNL0LrdkXhfocWpVbSJlvbrqAgZ+53oUmIX1a0NwOjWoHIYm1qarsk
7f+kkkKPc5gCzHsKkxTdS7ugdkDPzjO6kBYiYcvicBbxc2pTbnTtujKsvRXGzOf5MCjqgY85bKtA
huzjmo+C0wgiEbuM4ZgwmcZQ0j2PlEBUGByEQW6SMj66rwFuuUSYZOeihFNz3sZkD/fYbZ4djNCe
kT4UNOm0t++ePTnzLSd5UCSnMYmyyqb6GpR1SUteDMNCrd6SHCIi41Wk/j7WkH5zbJAi4IGWTLSV
lcFjMA2ivhH7PCPRBoflvFW9hco+wn/QHluNe9Cvg03UiFcxMqhxoHXblbZ3RibIKrtKJ/4QluZt
pFs/WFou0dm/pnmUL2WTMKT2E53tgD0HJqkvslOA9yNg92lO2aagjzS/hQTIZVeEkTuyfwUVkbCd
hRxYRyo5doHzVMLTCzAMi/apTUICDcHPLJQgx1wZ07Ps4NjFTbmOe/ZBgm5T6Og527ZHtNNgS1F1
vkpJ/JxN8JRTpYaxqWbnJ/4ayPjrASgqf8eUXD3LTwR1Pag5XNQ04K586rR4HfhY+EDt53goNtEQ
PqapjY9ItokbpXd1BxplhuXFstQ/QNsSCITCG3dx82J7p9bsj0oDkNSJp66juibGIydvECe986Qq
+UzQ1aL1XI60UL86HvIjTaeyL3RiaFnZRtX4xQxkDgKuzA1bAX1tWOkuHkV2Tmtz6xvuG/f9vmc0
67NlXmgVn7D+wNT6UYTJ3syLBBhwsSPfjyMxqHfFRPM9J81ZqAiFcL8bosaW9nArYnZPZZjvPFn9
+kH0Y0CFtANBFnLIDigMiM31XypNv/jKhgNSv9g2uTJCvLYKxToKjdVqcKb3UWmM1KjreVXSH254
FPIMsoyTgTTZzJs9HAd7pymB3w7dpeudQ4RhPKJnXM+sYUYcOoFnngO/3LexOKeFfACV+wqs+oiC
+LX1vUORnHlknGUzYdr32QQs2ThvwMRUrGYldrG0PegkFLeNsYDgKxeOjo8/xLUXF9glvAGTvsDL
3+NhRRmiGzzrcc6n5iR3M1mD9IYCxHRFUJepGodRR903twAVIw1yd2iVPv2Sdrybmos2xvd4RLLR
ed55IhwsMpJPYBlfmVDvDcSG0jHfwVHgrDJPqlNn/IvMSNv0ognkb3ZJ5o3ymFgiEVoMuKj8Rnt0
aJjy0j9jXXuq82ChA0IOpSTKpjspYhKseakSdbvcFDsn0a++UX9mzScut10TqYcNNTE2nL9dZb+O
Puj3pOBo5rC/g2/l7jOZ6Qfe+Gaz6UKiNlikTFv8OQY9/BFj/pvo4tWuwGjlxkMfhdx2QQnGdA0v
MiyK58qm1/asM9r3Ty9tjknKNsVuDw1EASb2F739CBDgTBEfaBgJBj/5wbBiNkqGRXvRJk/mCGTb
xQ6s5WzznaK6VM5wzabvIpRgPyr9tTLGfAlbhqWedmpyvnSeoHUqfumb5JrAiFmZFn+oMTGyjUkl
Lv1i2VnZI2QAvxxV4K8E+tGhn2WQPKFjH7GQClZpQxQrr3Eo9Rlye5TpOMesU6LJH7Mo9mM7q3Yr
XoZQ2itG3CubKh3S31uIyh5SzKapGRJxr5zNSGfoYeDl0ILprQEJgl8NEiwdFozCD9nVR6kjX4ee
ks9xoLEW3x3NXU3IQIKC53SS4d0NVyVDFOFEX8zFSSD33d8uPmeC9bBKjLkgEh+agtGtsDktjKnb
k+q1a7mBIafgRSAPpIDCf41GkxVdcx8n+xUR8E8XtYfYsfhLFMNt4JEb6mrfGICEwvzOedavXDtC
EBe6H0TnQDCkimFoma9GXdycaHhOG+uv7refeZ+jIYkYX0uWbX3SniuYZZY23Vk2azWvdRThgjGa
6KltoQ52OPFBZfeUbMCW9ZPQ8iUUSwslt/GZuuafmh+NgW25RSC5qEc7uHKdLEXZ7byg3U6IxVkr
kMA18vLUndNhqKf2SkAocMlhSJiWnluRwFvg8R+Dm98Ve6Qw+SoU6GQmWDbbjIKV8shaIrRh3oOP
hYwPa5HOzh9/5/YNGqoRBWOob0cYxV1Xpxt/ytH6I3h1/3rcQrqROIey4LCme7Y2DxzVOdHFlKN+
8lMkJUvA1IbncR0ZwUqbvWnsPxUZeA8kh/GGkSFJYkgFOS4MZFqKK3cDZtnH2o8EqkcTyMDtNDXd
pwnIYK6V9BqY9wgEVqm2XszvQ2t7vybfbdYvulDpWMvLAqEI+qK1bQbDqUsSbVk64daZyF6PBv89
uXhu6i2wp/40ovwsEBPz0O7SKAXgYIn3cULo4gy8/7b+NsTJE9qNn9DX5dowcJHmvCj/sit8DnAK
ViaW5p8scHt8+9puUsAGLKNCKcZ+apmV2tobPKIefvoG+jF42r05kBGEuSipfycBGsblJLKJuOnx
fvQN5DrbxDQPkodwGLgRGXY3DfNXNgJraXA+rwZRvAwd23bDo4Lo5UjFx3PmtfLYGd4nUerAMPxV
ELl/g0h/Nvzwl2kim9L8EvvZb6GihwrCJ0x2WAsZpFeI0rajRWB8WE48qXLRZ5p90HB+a3U4ETeA
cLCtMcDZY97fLIOcCtcqSG2fc8XFKMZ1GaSswlCYWL22LueA4s539kVFbobVZTTsVXwkfwXXdqUu
HQkfQ8vTx1yEeDPcaDWwSJhdi86f3huko3RDKcNDj53Q+B4U5CsP8iI1/73Vk8NUaxNCfGnDbPyV
ASnSYaL2AU0Ig7FNH2mPtGWJnbx6hnuPmIJyk03XdhiPfWytm9z/Y0EyacPhGMZU3K3lXuwKM5AR
o30qwseojHlFdsqi0ygYhjI7Oo0cDGk9XKOpvJRNT3ij9taGHYE9aIt7g634r9Lla5uYNnmGzE6t
2TLj/3JNb8yYk6GC/7iQUhfQw+QfdupfQEd4MIV2zFi0l91IgDD3OVvrc+sL1hfIDJMm2AUs8hUp
iVqj9GM6J3kGwOAXKOsY+QtHbYoA+37ujYtgAGvgWmI1uLghCyPzSf6Z6pU9GaC9Awbb8eDtwzzA
qc10iZzgU+s4fyOLqaGnr7vizuSu+i1sPM/TeO56XWBe0fjZbZ5tAhkpVVFguSC1LZgWWf6jawbs
DPwjjL3GTuOWipi3hMYLfO36ACg6XZdzQgcqcXrjqK1XXQRQJ6uf+65n62cDarBa/Vn385Wr7yen
I1HVbd9zSREoe+ASUxzhWa4OKClf0+rUzWmoTQJLSmMjibYzWXUx5zvUkEVhzW2jE6wjH4u7kt2z
3WqfJgvAJTMQv4QnPubkblF+NuPBa/44Kd1d4Q9X1IslMTzmggFiuiHU7EBb2NBHwzHyEJ7RQhuL
LI9eNXzPyykd0GwZ56qyH6biVPbokJbSyJZZUryHDruJnkka21H71OjOnk6mpJW27n1fk7vXUGXC
/v32DZAiJCDcSsCZtbcv5pE0GOh+mra6xbQWA84fszVenMS86LGZzG6imzsw2XVA34QZ0XtooDZG
WW1Aze86ZCf7sM6brW3lX2aMe730vnX0fKaP8avVWsGrimaxxti/y/MY4pown8PRh4QK00QLe3L7
EOzhsHH6be+aUJjY7SpOuWiS3TZEX6dLC+KB8s9UqRvmEp8mlhKnmo5N6px0156PeYqnQWv+DkiU
Jzf/UU25d/Ro1WRF9NSV9pXu6iz8blO2jU/SQrXKu+kUKn2lk33lsXjfG73YgWt2IXa4SEPfAzu5
kF4xLMzXPHbep1iftl1IFnFFMMTC+pqcWTwXSRS0JZ128+yH5oPAjYLY8+nTNVKYtrpHBRLXH4lN
mWv6aYNEyonXXp0nW/5CkWFp6iMUZr7NnCTArMvXumG4HwdpvHh14pyQFc/LO4KQqnKh54L7W2Pn
HUzCXmVh9ZHGh7h3Q5ig1nvaVdZTSUhBPbbtpzFYLO371jw4Jv8toMPoaIfap0QaD/LKUId+qNRS
Kyz/5KEM2fOQ3qOa6GTFD9a0RnzzCufH92At5QTnZI88Jy4xNHPKtgbua+DO6/IFCJLDYDZvk1eC
Oqm0nRVa0PSSEm+wH21hBnBuDgZ731LZx8qNYWLNkPC0y54bI/Y3UV2aK1slOyWvuWc4q0ggGQ08
Z6UhRx2N4smJVT8DhjiwkMraQ78VZESt0yxcigldGhEaOEXDYhXg06/VuA0U7XBZmM+TRvwpllWQ
7o0HrFRz7o6f3pWMjn3a7NBV5BtLWl/In+pVJAkh44jAmt4mzEGFezNrhuXW/AgVF48sK6z/+IPE
IEFigZHGOXTvHIMdMSoCSFA1W7sYDraffGIkJUcA7pnXWS9GzcFjkLlKsE33nkz3PFII1mxtldvP
gFJuWswXsLUMloHw11TK57jUnB1o35UTDJRUwxfD8owoJ+3ihOesZjzRURqQvYhmxYk3JuNGvSbz
xm87elSzs5YNGTT1jIlOp2flFMBEJIUhh1+mc6d37n5qcuR58tHo+bddOXtf0otkmt+vk2nlp7Tm
SX6psujuUskRn3EPOjfbGUQ5GJm6mKnzOnQoLeJBd3HgcSSBRRYN34NFNQmwIaNFrT/YRBuFqrdW
Qy04wKd6nH1pbPWhsjWeqsnJFo84JAHXNpE6OLqB6PYjGMpgo3LCmtLeAaUQLt2SFkzTqkOsQTZk
GtMudxk0bjdjqR92SHYG5LV1w8xmMjJu3IS4soSIl5otzVpZ5t7TmKVmmXmTmGUxxOM/Ad7L85GY
jwYE4yLRiwTug3xC1WYcwKO/I0EnwJ2N6bhsGxyQKs7wEDnZe2bnPvl3DZPjvFqR1AOd0QxAR3Ay
HgjyqA4Z7AHeHNmvOKLMw9iInOKoZL0hfQP4yzittVaazz1Bg4sRcaswPuWgzqB1phBtwqPtzejX
ccM/dEXJOwtsawnTB0/9MZDR91iWn+BMcgQpuAi1Jk13js4EIkemNsQoNDr02Q50Iayy4i9E/XSJ
A/WOFJ/IbtteIDXk5UK78i6jIlxGcCIeGjRXLIh/NeqAGyNz6BJEL/TpeCVZ731S7S8DVwypwq0P
CGho4NhUjasGFRN7ZJ8EDqM5/PvFoY3z02M6vEMbq47FHLyVoX6cxRUsA0m7wWrkMiVUAzlnxQrk
FzWgbtaHUbT8UoXN4d+//v8XgLE/CsvG+v//kzZ/2b+vZQm8q2tDw3lAslyu9/bx3z+hiE12kUHT
kuUJOJA+JO23q74Z+06HTGvqjGLaHQ9h1UwHCErTIe/VG5+N3Pz7t3gCZAM0hVJzAFIgjZs/4pAx
2TGRh02N3EoCIdtu3JPYG+wYxTIpia0reQcsAmLJzjXufiLj2DcD77pDwFYKCMJtb6ld34eGmGsX
+wXz33HXWe07ulxIMH+pEINdYwTkfVgOf+Fg9Mo504MD+Y8oHrhNSRxG4U2xJoM31jAI3ipSAyNm
xyslEcbRkdiu7e8H6iIOkO6g+RH9WkzsemhKDoXQtFCunrWscx/ATtcS7cNnLAgCQIOc7/PWa980
vCPcNQgOEA0AN88tArLqDKao6nKGaG75JKQvnmsGNqdxVgsHpOF8Sq5kpsz9ePVyw9mMEp+HsLFY
+WqMPgOTMEAXGZ7jQDDA2r0u+WZ763/snUlz3MiWpf/Ks9ojzQE4JrPuXsSEiGBwFCWR3MBEiYl5
nvHr+3PwdT1JmU+qWtSuN7JMUaLAAOB+/d5zvkNTlqapQ/7MdNQEEuE6zN5g+kF/TOtPhkNWUdjS
Xa8lBq40oMNX6uaTrKP5ZBTDN6KAeD2hlW+zusn2vTHtnZ5chyIFJBuEwr4ZJW3XPh6NlyBDhRcm
YX9n8RbcpGOLZF8D6wEfowZwTrmb2m52TzdyuM5ndsn1r2lm9M0pTCRWc+VuLHsu92jP9Pcvdnb1
NEQl/hjPhv0Vw+e0K6O6yZYebsAX+kcIMTPQqUChfCfC69CCfDdSNJ9DmqkcFjWUgCDB8tAdZNST
f2ZASK8uqcfYAEe8BBc73CbGFH22R0lJmqZEcAY23sQgwZftBLdW7oZ4ecZdovCacQMrrgPOseno
khshW8w0xSNNAOvNac3bnlcCuQm9F+cyoDS5smM4MnLkzCm6/gvpcvuoLSNgiTD3qRqQTqk2KubC
gKmnk1QDKUr8179+Mcr+I36P6mBVlrNBln4RlnWOREP8rXlVk0RAaLIGNLjRbpsk63YCPQaGQYeE
IjMianxGeijdtzwImx1EeNYXxjKLVMMcI4hRTrJKxA6oVw4bO86xGIJHiN6JiWMD30Uj9rwy07Sj
Z+bDaaxuSVD5MEfDt9Rgodd72sFLRONhkughXSKdmUmEnGBYnCmtOxQro36xl3w4M8cHXlUMiMqF
fmR5ZaFSqMJ66B/ZOGGigk2JwzBAzlqfXWOYuau2+Gxpx/BQR8jYXIScZ0qxZpe5rcegpBrPphfC
a4CpUGxzN7gucwZZfR4/CE+Ax5k5LJXf2KV2aTz1R7P29A9jO8nzbDndpgibg0D9dhJ9Vp9C7TOD
Dd/yjLsotQkeCAD3hRzIEVuT5cDwg1Cor3VOZ2dhNMIDBS5TgHtZlJUD7xqRG8POSl6E6X3TqsU9
9AWpONG1qxnOWZ8xPInZemuC5raNe98O8cMNVMhur2+SSMsPyxRbJwyZqMMKBcCPHpPCma7tcZk/
LiXdlsTcGfb4IYynzG8Iq9pktNOKbC6OqL+EnxPEGgcQ/2m31EcvRZI1j9Y5j0JyzJTEYyCFq2iZ
XRp2dUXG+Ha0YFzn/T6t5z2sfrKQrOcyEs9jhnAuQeNXkg11INpO4GzhF4g3EkpH725bUoeAe27n
IDnRyAx3kjHH2YR1sBHakh4Gh5y8moVZ6/FxoboptoCsh01BrhmZ1Ni2zHg+RFbJRSzVV6fioaM1
BzziegWk/3+CfPlvCPJA3n+FkP/Q/YM4nq79x5fi2z9u3oa4/R4mv/7ld5o8IKI/LNOTKNF0wToJ
F/4dJq++gPrXMByDSbGhu+pL/48m7/whdcc2mBTpHvEBlvefNHnd+UN4Epqq5zrSsPmP/w5Nnr/x
H/+oygytRnH69r//w7Jc23akzjcCUK/rfFu+/l1KwTyEtTGxDe3IBLtjLaMUMTZd/lI6N5UGsahv
96UeE0dYcLL9OIlDk3x0+B9PPhBF4+v05EILA0PB+c87ONa40TnZdN3OdZ7bhkZayGC3Kje2e6kC
TBwaHcmIBHR7IwhY8ZhgCPb/kNEIkOONgPQ83oQ5g4T4McQCH9Og+6IS8TjEUUz2pIpa+8p51sXr
CLIxEHBblBgwEIdEWDt0FqSHUf7V+s5hzbsZjQ8po2WT46nLgRF7yL5nJJntFv1Gnz8PwaPXPIj8
tSHgG8YrlTarMdpsD1sz3fwQZJ4ha4RooY9OeW+k807y8yVxoZq1e2o8dI9okq2WIgD/4JTvCNm7
Vh1PJC4sCvJsMNKydaAvCiJX5Qw54JdgkueVLV8b6yWYGfQml4Z/PbzW0foS+95VT338kuEt77uX
IcIRUj8Qd+TLcLgKiZQo+nCfghzDIncxYa5Dx93p1pdovAGke+gks6vOPOLDYjUvjg4SLc0N/REB
cMQxhJnSLRYav2MUPI7419vxym0bRs9UiaQQvRQei+pshqRrtBdJK2guy7vG6g96ewXY55Yl9mHp
mtskBWrF8HbntuHD0CBb4TMoh/5UG9mlCYJrygbq0tt2Itxu1vZlnx4dnHlGb+Hab0/Q3D+oj3SO
rP3sXJJKXh7UxS45luEJyINGtp6Ux9D2HlonfVGXUQ2Lrz76IjL8eXxORunbyI46c94FfDKNxx2r
CU43s2OdMIpobnvYvLrGw8W4QpDlyU89J8tNadJwaeV56DVKmfhsW+nF081r0/b2ZrCXi3nrwM+Q
ffKSWP1+aoN9in1FBtE59hhh4eOM7ILzhdpgg71B96khlqdCCsvYG5BVtO+E3Mhp8p06p5M1EXpO
RRziByyC/aT9GQ+TH9q0S5Fk8i2OeN1gYWwrpkKwgzptrzXf4m7YCuqsMSBsGKSAAEe/iCNqo8e0
9vDkgeczsuOcPGspHd2ZLvhLV1uHPCMgZvpIJNpO617KTO9owfPghfJaDbAQTn6wjQFI4XMwBifq
gKtu8R40FZZHyotrHOmVnqQ0ryci2SkJEHgOyxNt70sO4D4pTa6aDG4Bd5f3KaCq1JuPGSILkUW7
0oKFJj+bk44djvTNEoBvke/aYuG69F2bPka0BJvoqRdvOqqbUQthrmKq7QZoKXzG/dtipKcasR7e
sG2R4RpCCxMh+mpC3L0uMsQB5Iv5GafBZoZwOGHSTqJ0o7tvyXjfcdKI/xyWj85Cmyz+aplX2gTK
ulJCFjrtzNtjInyb/iUQePSvsym5ZkKEqPCRGGUKsXxuDkEHRNZl0iA+miNKoVszLnxPvtXk3uIv
Qd1P9g+dpaj3RzIFWgpueE60BkWElC+DM0rdNGjguLvibBUpoHCCAPFROtTXeXY/KGPU8ALMYtMa
3TGYX0ULHQCpgyte7ZrJXZKekoZ59aDvKmjVQ7M8hROqNo59HWWHB/czmv0KzbJBE3bEzlQNlOjz
tBdRf4R5sG9YsCcDPRBLmiRYWc9Ubw+RC4NBt8qvB2wKixHuDNbutlCpEw3t9eagu+mxCkgDILRh
jNtDnD8Jog8am+WuaVE5oikkdjIUyxWSS7xFrxYhu99tqHfve9A/ij6/K6E8tipChR33L3sT7T98
lASyeJajEna+25uMEFuZGU+8TwkZvYgAygZzWw4eKi/AmUpiDoh3MhRZQ0H3o72OJZawzisSN/Yu
4JqYGZM+IzZvrKPN71cezmdTu6ihctCEB8eVyDbldYzMWNNeKqQ9pvswR+GnOKZ/FC5+NrCZKX+9
5DhI783u2bx0UmLDngUftS5QrElP8I/ZzMfp8QqugvAmTmN7+ji+YcDoIIutXvrbmoBpTAYPc6ic
U1yFa0Os7A/AeXZ9ZNMp9M5l+CHVexRE8syB5FL35Bs00ObVBdLc1JxDYum+y0KHE/IihuGQsBb2
oJc6Fj7FUIvhi7lRdR7yp5qOHFoGN8fs27kPbsWgCUCpyOit59o9G8gBaCb78EUttgExhS09OnzX
R7WQtS0LVsui7bDYtYQs883VYtcR3zQN6ScjzDG4k0Vhn22h3VPMPyQCxs/ifIzTyW9RmNg90esR
3fg+vWdXvYBP2aIdOIbToewKOmfZUQCnT2cI8FlC64Z+vG1e6wNwRVIs3AA6FuDQcaCty7WSClCz
icZudM7NI25wf0b75KCcTYp462TlHfmb2A65BRh123i6CVnP/wcK4c9xGldv3+Iv/0sV2F9LwjeI
Te7W9Kh//d/1h8Pjz3/ghz/f/p/1y+FbqSKMfvif/RpndN+/NfPDG6mL79/7n3/yv/rFf4YiPc4V
oUhf/10lbJN/9O+zlHZvRf6lSb+vftVfeC9+desPnW6Ogf+F2tewdd7w9+rX/UOQiUUgjXQ9hMqu
TvzSP4tfy/lD/RUHKRLzDYlS7j+LX0v+QcUKIMlDEY61zPb+e8XvD+sLlklpuaa0TeF6wmH8qdaf
79YXjY58Ay4QxUTlXoVNHJ0YxjHOgyqa2RgTdTquXUmoYG9f5RHuLGYhSqKGP11U4BJ5M7bova/0
uabPMSAzC5lwIrYyXzCfPNVmHu45ksNXzQx8JW3w0Fclom+3422oEZvmU0dSQnKxRfGnO3Ty4lXa
SxchvZCBdccOjIbFblklXHdLiuohoB+EjuQmdrLPHqLT7Xd37m9W3LXY/9dhwCbbCnalJy1b58Z4
rscn//0HYsoU84ecYCouxPPVZfdpZGx/bB3mGF4x6MdaW74MBalTNCjOyZghmNYfixBGF772HWOv
4NyJ8rbtUMDMKN6KMe+BQwfDQTrpFSlPHZrhfDlMSrEcE4Jh1wkslNzL6f6V87GvXYzmtV8Mr5Fn
Wts6dc+DR7puh3V5H4SfCZwh66NPCM5Y4j3IgMbHdvrVLD4ZHFDmApiaizPQUB7iAd0yaT+ksrao
ryV18o5A++CcNsj24obEPJIOGSgADhJTHZwtvWhOxkRbisDBMyyo+YDGfXjrAxN2KJWuTDpiIXr3
Ss43XmzqFz3R4ASgEs6B+sPHJkcJle7XuS/Gu3S5K7xPBpLXzAyET6tdoxSpOmVhZ4aTBG/GaJ5i
U2t3RmY0J2tqOZsEOBC64E4I5tM2+IO2M+5+fZMdFQ/2r5vsCB1fOmBwS9qOY1pCyh9vMpoJXcsE
ngOnAHsbpXS70EHCIhm1VxcfFh7K4Y0QiWHrIV3fkueboy+dcasH7q52uxh1DV5y+DUQTWFmbnNm
nC5ICn9ENQsUDt1A1pOrjAjbK8J5k1v9rqdI3Zh6j6Cz57jYY8m1ZI7x4nHNW11/kTnMl1GmPA9k
Y2+E83kZS/Y/MIWYD1SVIuf8YsHsx5G5oI2Z8UuSkbKVC3O0VJKEC90ntZduj8W79Un/3EPGu1uc
yNnHoTJrZjV6qIwAwFri0ROp3074b6Avf0Or0HyIMB2D1yQuZoQ9jWQYjLJo/DFgvBEyiQynLHi2
kepxFm5q/9c3xlBv1883Rvdszheua3qWpY7q3y1HUgu5voi26eKky2F0YnAv4LTakeBAxMPMjFv9
LKcsuiIJ5GT1EvVV21IZR54fRmIP2gwlqAfOkuDaayyx55oA1TtGxWjiXGtgjsf6hQQAFxipdvtf
X76uOgU/Xz7Zd67l0FGwLfFTLB3NsEBfRpwT6wJhhNQGYysTgo5NOP4C/H8dLDBZ1aNkk5t8QyAT
5wjv2EUQMOYgv6tr8K/tkJ5mNOZdIuW2DeEugTI8/fparR8rS/UOWMIybOEx4kIN/nNlmbRmD8UA
3VmQjSzxQkcuRMMXOR90lcz5NFr4JcK2zfaMfRfTAVBv1M9IDqY7PSkfgwgy4SCWgxcrp/mimTtC
4ZeDRuqla1Dumcy1NnUBr8GyWhp3URrRceCQTgu1BHQz19l+WqrnLKgGPyb9NLddeSpzaACaVg6+
q/liLnkIBKvRSOwbMg/PH4ZXIDwvYW3bh8irHnS1buhm8WGY4oWUVpoCZjZeCyvq4EQ7n2y7Yd5h
2N1RK4tvHJrhFInep7gvdnXFiOnXn6ru/uUJsEzHsS2li3AlCUs/PsDuYi19GMTq7M6FkYYDkGAx
QPOhjgbM2Jzb6BxE7ibbMCjCo5TOaKLN5YVUMYYuXKtr8pK6Dl5+jyYBSv3fXODf3HYysx2plj66
bqro+P4NY2Y1hXJ2WhTOXFsdEA88WkjziUzYawyLNWlgu6rkcAiYA0URSCoLIT/QD+X1AewPnMp7
dNziLcvjZww8v32JfmzHrQ+mYxqWWgBc3TUkPcHvr3AY277K4myELwVZZW7TP4EnRZi+caLgmDEz
c293DYClQtDIX8YUN3NaYUkKQih/b4GI5j0OPcg22Gp+/ekZPwaavl+bTVy3Y3LuB6n+0+21IT61
+Yi+Si/ra64SGVGBNF4M9T7jPaM4GPe1QIsJwuoplqT3Ej5Lml3QmdtMo5deKfSQkSc3At+/P6Ps
3LWR7YH2RLDdXw0oFzeGtXz69XXrlJ8/LUzUjBZNVJiePJ7i5w3Pm7s2aBjLO3YFnbIlxks6xvWI
7IyCI6NTV8GupztZHSH0/Mm4HynOr6/B+Jsnz5U8cbolXNs07Z/ua01mZTX0JDN7iBXJivSdnvWi
6vXHwEL2Z/fGuetvtEFvLjW9lcq1sCqpY9GErNww0BU16viWZNGTk3XTnePAw1IPIzYR/QyP6ErH
9khJdpWp/a8zIbZH0txG6e9+kr8+BbYt6EzTj6GS4Gj+4xMKS8viOE6HMRi4hAS7y+TMf8pM3o/z
vCfeod6uhdC6zpPZPB2XQfEQmhOhMZwYO+1P/AsnYkqgUfSfOiVPK/C4nus5x2psozhf+qdff/ze
Xx8BSlpX8lbxGBiuqW7Pd1vroqPgLTJeKzfRT1FBgEBYwGuVvXMzEmdGRXiyA36jxlC/kajG0plc
jMZiqr/+/pAGNFBC627so6cuxEcHw9nzy976hqG22jSq8jWqkUQ9WN64anH1JbSliIBj+Muwa4uM
eGJ98bWp+tpx6KHtjULdDpyvWL8oaUtWcoBVF6GRxGh3tzn4RcoZqiqiXCHaMD9eyuTgTErtLnLP
n+vlMZjb8D4KYDR0Uyt3TVm99XTWi7jFhE/mx84oxOO6btnMpTOsf5gpiLoQc831zew2ccYEFo/N
uGUmTHduXD4FnntoYN5vTRkuB6bnyyGrwsMSNKqdVd6XGsWXY3UHLUIxqGmGRmVovRSDqT+gRQue
2xB6hqyT6zCmMkFPkG+TYMCy21vYx7vr9QltJu57tfDDemZzX2H35d9rjN+sWfJvbrzBZk8PiTWV
U+ZPKz4ffYL73562ZmqpRqpGQHntXWkcgS75WziED7WDOC0v3FdrlBHWfRV3APqAGRzOp7bbWyjt
gsFeTgV4PZPkVIzxMzF6fG6xEdxbuveUqIclF9zGlJ+AOg76wSy+6QNC7CLxrmfZsB1aabKte+aq
aBMZeNs0Nmi9bha1zw8V3UeXg1HpGQNjc5eO3yzH33wa+t++u1LNm2xeX1iyP74GiMc6JhZ0ZMNy
AStuj3sAfQ0bcVT5mj76OHXhdIkSqj+Dj8zic+s5sKZhrm1//Ub+TbVoS0Zi2HAtw5Gm89ON8bou
RPFedtsmnYkUhNm1t8z6JiBqcn33pjFaDrDqvhguI+HMBJFoT8xMnDl/dXMr2VeT9WRlLbWkqn9h
fviaxKBUxs5vqgbrb6pFm6JWp+3gWLqKA/3xY0NEJWWg+tJL18+7qcX/tD7DnjsCh7Dkl0iGt4sW
HGEhpFcodZk6Oz1jr4XXNOlvs7D48l4NSUR4mZZ/azPCBaiRTLPnDLNc20Pa+EVKDG2nlelOOvPX
SSNdYlrktF9EHx5a6ezBqRIklX4sLQIvS01AUp3CD+tqsOQVDAyxfAst+hSl11Jyx4y9Cnmr4XY7
prZV7YjwtNvuyA/Q7uBVfcE+xoButlFEiOgsC80POXD5tN4cXpX5EJA/SGYa45itcHDE2cRKGi2J
oZalEe3rjveIR8DdsNNjmBtPeh/V+/VlECEuuyaateswla9OX4EcNIzbcZxIAiwPZgjYE8z1hdNO
42sjem6ZnTrdReOQe8dmzsebqiAgw3N2dVO8JugJzzFztgFH2ra0JxLNCpREUpkkyyGwzllbfgD6
aO3w4o5+Cx8lrkEFpJR5pY4wCnPGa0Rc3kbP1euWSST8uQb8P5FXGnbIrTZQWrUYGAhHzsQ2LP7U
WwuARzUxnjJbBKiUpuTbfwFj+tXgdCBwZ/s1sJbDkmE1joex2wdR95lDDFGT5K9Mhk5PIW4aoGP6
x8GYu71ZFkRUu0UPSLg7hlYbnCNGXHWswzfrGqYk3Ux+QSAeBaL8TQg7Ckw2ZEJVehaGNvjF7OPq
Ccia5Hw+LXh2HVozVryFTjHRtQ735HRveZ9LKjSMHHAAd9qgJbuslE9DU3s+3hIeWlVtlwRA7Zlx
kx3HnC6CubmbZ7oU1JeHZmIdSjsQBeEMnQloxWF95NdVToNqopzPd4vaR5xA3tcdm8bSxvgHIqPc
4uCrD30SXAH09bEcAVPT4MIMGg0SxMY43tX5M2O80+kN8zv1BjcGQUy6ywsOK5MkEuR49msZcQWm
umJO5vvOjr+FCz+4ntKjcgWETnWZrbQfRDZg2IS9UKgzVNqUr32GMx6HIFcDq95D2O61CjFrDfz4
wo03FIL8g03PQU+Idpc23SGpi4s3JOJUDymfAQae3foquYv5kdo73Zo2WU/V1H7tbedFr9Ajx1qi
nWZwhjLiNSAPOIOuYl/NRV+j6O/Mj8ZkXJIyxmIAXoWYhqV9KOhroF81/XrE2mKH+QMitPoumb4y
uL9whubQLkW9Sy2Vf+2V43a2FutgD/fhvJg7fnB8JGb6lMvC890FD/DQ66BCXWXqHRv0TQm8uig8
RLHt7NaVdNJbouIJh+mMbrjSovq2wMhBG6ri6bY36TBzdpxv1z6YM2UMuoIYckOI6ihoApsBr/46
x+CNNJvnPHcrhC0qWHW9r9rQEUyEqokHlbvjqOhYmTB/MdKWdhLDnW2NlO+6C6NHJzY0P6mqgz5x
8Jq6EKRTDBDbmytV2ISAFyeIfyaNKPpPKFDX5yWP1KtSxSeL8BVoyXA2w4qbLayvodCQ8Krdokeh
Rvzd57iFgwQO/TpF0lAYln7x+qqFq8MzD/3F2FJ63zvL8q3HXbhd/wBtW41x6UNVh54fBCHIl1Zw
AyNe9KTHEdWYS8/wr6s28a6nDXBo1Vs4wvPaKR+4hX1OzlnpC3Y9Ndp+pR7lySz5k1K7ctDQV3oT
gHhuzv1SgZGsUEqubayBlJxNYoztbe5oQJXz8B5BOtbkimEwQXiH0MNp1LXLUcz0x5DPej40b9FX
ASRaF657z20ZSh1fe9mSs+pJuMQxaEqwRXvia5qLPpkfzF4/8we3eg3OXHXOqO4Hqjc24JxAr2rw
mhvTpaMJ0wTmlBrU0gYWsb6pwILuQmN+IfHa9TsolH4XBw/ehPTaGpwjLqlnRp7LuWuAQ9oiJP2h
jjDMae2bWzgP8chl6CN7NMijbWIT7Br0+efYjl/aTO7X5Uy5IKSR8fOrUipW3g1DP8zSJvJGvdDr
EvDeOZK3BWygq84JmYhGnbFd3+iCdUAb2/HQksW4K3SmqIAzvq6dtKIpW1xArGTgvhPf09kYNCPT
X9sm6fxpodXLdrkuduviSBLEY1oB3RnT4XYtTwyQRfCMzacMS19Z6w9l77I3pNwKHfF1mQU3kyVT
gEc0uNYVQ7KMsPqMiCr07r1tEILVyjgfH1odnatVul+RtQfPIo0e84GTb8dpDtnhsF1XkjrmGAfN
ltN0Hsi9rAvQYuC7x7rq9wFgR173Hh85kTM2D3dm8jP2zvBpsofyfbV9v8HqdV3XzMFApVfBdF4/
0E6Q0i0miVOfEAS1G6yLc6Tcf6H+EDQARm2n6/Y1B9BTalMB5H5UNsM58XDEkfqN7VNrryaXcX8h
0pf1Q17PFUKdgKYkhCKpTy9dv1s3jvVwNM3QLcSY+vmY5fzTqF0x6x5djY6GSIBDGxFz1LnirUoq
tlA8rgrJxipnukiCCB5vk+KssThvEAv3BwflHpU0/E/2DlRC5XXm1Yc5c4kudcsLa7NzZ3RQMwYa
/pY8ZiOf2fpR0qGaWdRmkKSjc8SSi1tawwrSUI+5FFxY1Nr4fQIzdLU8uPgjf1NX6qrv8GPDlLKS
Lo9uMXPRmYP9WFZCiugc12O2qQWZ8VjZ+hONSvrYPO89kpZtWIfgBUJP4FHvmn2WoPFIIia8q88R
geneCbXfNUv+Oh2wGYoxW9Np2ajL+/GiIgVDQ3DAnJbW+Rb+uHkyObcdwnj0mEZEMzIU/dPopg1j
oXifsOkefnM0+Gsb0QYcQf8LYZqgnfjT0aCd3XGWM7okMaCAZZEWxz4dvH3hFjAacgtiWiVIyHKL
u0ALmC4DgL00oIPyPr6OnT69dkG17/N23oaZkxMvPBD5IaaHX1/n2iT+6f65Eu2c5Zn0QSCm/PhR
lXEn4z6O6Ic5U+wvDVtoU+LkaLP2/YxL0NgVrZQPWgiuK7FBr48DbB8NjPlBNBW6EafSNqQl6Awj
WIImbAp076h2+hrAtYs2oM04aNsIENa3tq1zVE7W+NDVPPCykl9r+6pqqBljRuuIo1k9UIt2mzHV
35sQFa4u02AiPgVsHkUfoa2ZxcEreY1SfHzg1x+r3ECzPCCIabHQoZyxzk62c0pF5QufFq2zN8Ec
medxMa8wNdcIi+kAKAYfAJW9nTaf1p0prtIekwbHZdfFytyEbI9FdCR6BdE6i1ml9zu9CtDooLsd
1Elg/e0CrTjHZv/XN4cz/l/eLhpuglGKUlByCFNP2Xctn7otKxCCGFnzBM+iqHoij6jQXNQTNeIa
rTSf1h4QpzlUcKb8Ek8ljY8seRhVmdzasj/pRfcy4jfZxnhkqiqDeTgjzcqBw/qZmfsxlq/NNC6E
f5kUzvwDzxmIy53d2oo1gQepSEA0paX9uYnL5IZ20E5XN8lVOR2L1fzZ04jYvp+6wuYhz+bPWUKV
uq6WQ5zbO7bqhDSlBblD+5BrxrkqyNOzWw4weX1dgET0uxqzUll/LPMc3fXM6rtWZYZWxL6Un3XL
/Fgz9LsURskMU5SPUeO8LXqINj0ZcXfVlA6Whs7MUGcjMB/Dds6JsIXZdaCDy7A3RQWoT+WhVCrB
nBICl9TyMXtbTwNTkGi+qYc4P+O7uoSMLO3RvTjYJUoTiqUqWBh3mgfoQ89x1R7WrUKX6L6sjpNJ
qmnumeLxqZnTB7ed8lvkK9h9LPML6M9eOVy/1aR4+nXkMBhGEI7l9dks0Fz95pn5mwXZtSSqBBrw
lm56qjn/3SODhygusMv223XYjwaej0T19Mwx4cxAPb6E7e3onKb8tbP6K71naR5rznVp2r4YSXz3
m+v56yOsUqh02guGNIT8ue/AfDZPacQzeZ0WyBJY/HYcXE8Lh7MDrp5u0xgF4/i+O/axuyEq9q2d
G8psol+ikga3hM5UR271m43rbwaVXJdJU40uEtKJn9tItWPX09KTK0FZDSuS7KMwLOUG49UE0w9f
aFOau/X8LSTxhqGXfnFL3LBhi/wsCOWwNbGklg1qIL7DcHA/M/TmZNjQ8oRUk2H9Tp2rEORrXlE8
/eZTdZTq5KeN1zHhFJkSJYlBC0o9B9/dZ7tKqMVco94WpfhErvbJo0TZhWOGkNd1+wtnNMAK0Kp9
4UGAEZCorTnpbj6JQe9vnPiF8NoY/a1VMlbujgZQ99uudfBRUXuaxPNCNdp5NsU61t/9OhlMBIaG
BVCImElpG236ikDr45Qx2CqIYFUBal2hgmUzaEC+LIif7fJq7dVUxKLaS7YrsJpg7EKZR5n5XtqS
8LnzKoYw6iSe9PR96dXBdstdH0zBOSkYe5gt/LsxLE5jo/9ZBrW7IZyLOZI1vK3HEHPIUWD3cCO1
IbwrQpoRa8lWjT0gz3B8gENwu7a0C2lcLW7YbaJ+ujCupuZWh6qYN39nIAHujI/r2LJxxE0cg/4j
c4lqXH0s0q2wtiD3uMCPPY0JgLQ+7Ai4mbVNUxk3RlweOw6aXoyDKOn0Z1zmz7nKPBucsP7nDpJw
lGpJxenBXbCpA5NwICKDYUIFrj6AdSSxMEmeqB6xzNDyJTyjV/kxn9tGP45xd20nHdkTTnjtcF64
YPX2Js27T1AgDxJDUsUpTSzLHkolPBr1TTMbGcCiKlQzuqXihOGK4CGvCC2k9d4C06OEJkqv3Y2o
iGPiRzl95PTMNfpPxD9M5Hnk5kwMtLTaz+t1SgLcJ5PuaglB4QCvF4ZPaEZ7L24lkMExxkBLd9Co
tQZtXyVhJ5SQMayq2llV92KB00HunU1bXU71zp6a5RA2ZCK5RUbTT3deBknDoWxtpLhhvBcWcEc+
xhGQhHEYia/cxWNQXKVkx+4WlERE6sb3oZU0p6mMPgqHPL6Mvm+J3ShMqQWbFvFDkdZU3VN4b3BY
2pJoA36X3KSNS9zNu5QJbgwtjdnc1zq6046xvS0waxaRfhM5hoFwbyg+LCqhxjwaoxQPhknW1pim
B1yO1mHR6U2qg7wewQjY9OidDxAUcXuinPVjwLObrHGvLDl7l9BbEK4m1bYEFEgzqdlHXb81HLZV
/G89UmPEtWpRsQYNzZYCjFUCIWXKRH27ngC0Pp92/UDE5qA0nF6rA6tmeBUvjEM2DRbIg1vCI1nf
yL6bkAAZTOBSKIALTsGNq1kfZrFhlSJ9IOeF5CyNQqSKTrBkkEGPY3pcn4H1OKNGdQVw/C2TMHTO
Nd5z7LWUEqqxoc2E98x4T+OcIEvHM3X6jlmyXz8MIEL061M2/XcRjjtiK6h2pPk8r4+ncIsnqOzZ
Dp8aOQGtdRgWZPx0Ho4pUfGbtbI0CvId4aZTC96NmfB2nSEIOGtMPzUx2XYVgdzQgAfwulBHSGsB
2uv5nZJA0dI+6o03+7LjyiHCnEqjH28cb2e1VXs/EE7YjEAeQocQUiKtDwvcK1o+Ojo33UfwFm97
PTri5+aiKojRawfJsPPgXA8FwLKYmtcN6PsMlJaJZoHME8qokBAWLxftRKf3sP7owR11Ivmz6kgL
1IYV26o3jSDrm3QwCD8xmZ70PUh6h8bevLaz012AFG2lqqitgmXZaxip0uuRvoc6xvSYzxXF3doS
XttMSV7W24jEn+PC8M5IMOwR0wDxgkkxkiPGQnaSHai7vY0AKQG7CBu23PYOtoK2mINjQoM+rUcM
WjTMtm0c5fv18+9TbHRjbjx6ltZetBhDOEbxjC62+9muMFhoLYGCAJgCTGWCTg0M1HXzWBfiWk0I
x4UOalG0H0tzAC3YlI5P4G+6AVJAuvuMNVwW53ByHpM6/ArtDyF3p1qdRlfSqdgkJtMlNkUHEVQL
u4q5ZDVNnJ3cx1Q4KOZsmjcehTEsq7b0zlUqXjOAZFhfI+e89JxMgxDH6locg1x5SDMPnCadYPAE
Lf0MqBrCTInpAlpK3icFXIUw2AB+o6fgWLwi1bdGd6vnOBGSMiBGK2qOHEYa0GRd9qFEebnuMZVu
2Fvk07emqmRxGUvSvKMbwo/jlPc5dY3nlobx+44XTTWBIwYHQslEgWRMdvGY3dpaGHYEmEWUPvlu
Tr91cQMWeVaIJKd9CIPxY9pPJEYbTNqSySY7SXUtUuh+Q65XN3VFfAswyPW5I0SYzv3wrcimCM/2
YF7ZHkr9dcpdsZIbY1/sYKuxAcd1ycBiAzaEDM/e6GLaNCqNZi0jvVVAoo+fRtMo3xvL69LdMaHZ
egPAFo+ZuJozVPYy7iuBhUAyqsFchEVAubFqQ2EJovhLUKg7FQfb9XZomr1thfl/CTuv5bqRLIt+
ESLgzev1lp6ipBeEXMEjYRPm62dlcmJiurqj66EryrQkkhfIPGbvtZ1zkBVP3fI1L5OIDzQRZOas
Nyd3LkEzcB4u8EfUSnsylrekbd5zjOZ7fTvD9YIppeIu61a0Oy9SmdlB8e4b/CsxxsyK0B/c3TC9
T7WoEdubF3ciW3iJyubM0DDYO41d0vZyaTpLf1WBbfpF9WX91+LbIUskSnhrpGaqUtQ0duwsKFZ2
zeQweinj7nmM/pK1yTORUKEskKna2IYYwsmaR+TbOjYm3SmmQ+nIVu9g9jKqYS31DJD5a5Es2cUW
73ofoO9w/W01c0Af7ZFJ7K1Ova/gFG0rg2iu3CDMUVdQcp7BDA10oa3fk5TYoyM1hoR0A448J0h8
jBkheVeyFJxJxEFwPtN/GQHrNLv8zmcsr2twBJA/gbaS0yGj9V5zRKJ5nWx9WipiTa0PI3LiS0ml
eMipIDb6Y0uzqToNKrCo5Y5Tk7fYc/YiHEBndL6iqqCPKUh+VqPASSy7NsPKr8+TIOKT06cd7Wmw
yxBRbLuMHw/1ii4ddMOnz7SpJNQlBpW9yX3LP3Yn/ZZFjx2SwKMgZ3iTWyVZw+/G3Pu/5mkmCBhc
RJJS+DCC1pMG3QrpZUBTDy0oEg7NTgUbJeYfz/ZD6CIJtLDMmLafG4Tl5xK0LBsEw8rF5UOYOwdj
DF8sVBC0I55FJ+xUsYptsvdrhBfHZ4qtl6Rmw6rCc9BBjiK6mp4FmINu5y2t0RbWQoRUHPKrHGWx
h00IRq1im6K/aR+8aZjX/nle4m8IbtI9Xhi6YTWqFx6XvANsUXbGl1Q/+KI54Tn5kfJiqdlrqPA5
lK8nXNFK/Md7iOj0h0gBT9Ztc+4rxraN2g1gjAYQNaWnwhmDbbwMB3sGR4hIWr/nBsyIA/PVCoBH
99Iq44w+xsVStPv1q+uLn6JqIwKJOG70f0ndHndIALNDWoQxOfbR/kL0XnRT6p9cmT/SXay0IGGV
PrOzhJkkYMwIWT7RHs7bCuKC/t30RigT0ZNjQyvRb0PVG8cAbcZ2zVyLjPr6z8DUfYBxdaqZ/O/N
yX+bFutil4XHuEC8+Ya4ZIxfd6vNz4yMMYyXRXD2OUrSDPgY0cgnwuhhNCPgO+hHI+rE74DQ8OP/
forsNszpPV8JUS7U9gTNuhpKNG+F+Ksn8BFEFROk2Vr+GtPFPs8eF3lgTr9rz8w2ETfLsWG9uK2H
5tWa84diyDh4DeB+5sqPjBjQc+IL89AXp7rFMqZrapCSj3O9zKdZLWX0KOyziwlIBvSm9oEc3T34
VuYxlvdTDPYmAG6rnzhdORVKYqBO0qZQebNqShOtRLaGbcLQkccoCeTP1rd+6OFKAAkOEYwJ7Eaa
gABmKNCg6RCMp9VJnz1kdP32qv5bbpsYBwK4tp09/tGvpGM0PwN/qohAhKjSjb6zbST0bXSgtHbJ
Pa7mCy02QhBOjeMQTnui8Ih9aPoPWE2QDkb7faHyp18Lf+nxONLSYkNS0sFlr2p4VGF6YqJPCGcM
by1TvAtnsiSiLT/rrw86oqCIlSS3i1igza1BWKhCYxkKvArrcCRM702XmJmqHXQx2rCRvCIAQjvy
PWeiFhr40FWZATmcjVwCIWXjWcOybQNMo/7yYRKmykip+DKNQXiW3fRbt4QkSz/GGVWe14fxJUol
4qXeRxeQ1DuPjULMbGAvsmhlBqzW8jwyoVK8dVP+Al2JubPPHGllvTLG7Vcy0RrCtmHxYLxMicly
n7XAOavIMndsJo9DSFQKCyMy1kuYUPt+YpDl9ukhg827LZB7f4pvifENj+XaJayDBpy2IeqMeiCt
lFTcLrAPYxhmxzB2hl3aS/Qgdtcg4ht3ubT7x6wUv4ApMEGdoM5lWQ9OdtyTHEdEZmc5h7idXoM4
wcCEdGyZ/ftSIaroOzx2hhm/2lYjz3MXvRN4XIPFao68ctNV1H8ZLr/AmOajj/D+mpGraGNKaZiG
t1xXJ8iAxzFFEuJZmQCCPaH8q4lfUL+xVdERQTqAHYjocucAgjnoGgBwCF7Rjuq2H5P3cEH8BjR5
PdSKSJw5gNxGaTbb3Mm/6ncEqKSNTtZ614VSY4y/styR51Ce7IVBuzGonqQGONsW1etnp+L1K+33
8BxNnCOxqtq9pXqoJ/k4jfSHdppxD4TWizvkW38Nf5QZ4bsGOO5bcowEUtyNSbG1ERY5za3hwhUW
JLXlwuhOPN03ATfk6BA9t8mDIbibDa/Y4ou425Oyme6FwwVkMS7cSX829utaskAbKR8W4gs2Zdg8
91LFc3tdgyvOzq/ewAfdFW9ZzPC2b1HDGakAHTmzJx+YcdnhwNkzVuO2XRB25R0eaX3e5thAbokn
TwXY2HPB4SeQ4eKXptSS9kA12/m/SGhXzxj7yr6DUevx7e1XR77pulE01SuygwTlZI86Jvbng5TF
pZzcN7DLzYcIo2FXldhHCQc4EOYjLwZhJUSyCe+g25fGXvg4ObZ3XQFdMKhLPOwV/ltcFmKLBwq5
NbsWQHGhsfNFdQ7HFjGVmNlfh0UGxQ73Dh7+Vq1CJ6XTWOM031lVSiZhWFvXLoJlMrrwSZhZwCRl
5vPF67ILbgp8f153KxtzhHNMUCNFORA1MvNy0YaP8BJ/eJJoNwZTLiEA/PcqT5+C1eo3QcZtWkx2
f1Ow0SSE+yfW3z32XbL63K3HE3EwC7z8PLv23ghy/5o286VDchhLIhTWyr4JJmqnYSH4QgTZH78N
ACyaJbtYeCLHdK1vuUlfPpyXxW13ts9MnCDsp9YB3AuB5jApoqQTxmwijRnCmVwew5q0nckhkaos
fk5Kim7lg3uO2EUuy/JWWMSSeGicL8StcIzfHauDkh/iT61j0I1DxfPs9jUztVpMj0Yv9zjBiN/q
yBXmAyaKBJsSFjiPcHGjvFZMEWYnwvnjY2IeVvFKxz/tpMV9ZaU8xEbY5LSXw/PkQk6Lum7i01BB
DUVNAgeh8Ci6pnOwRN2XpiO9huUhbvQ1PHn0XUtQeh8snario4yK4evawvLWF6MNM6FdgvpAftLG
HQwA7/k4HwcHyZllsMth5HkyjLYAkFd/17YqFBb7cUkrRt8GiOOZMZSL9wCijbgNIv0as9F+rtTg
M6y698B69koXO/46oWKIh/XVBJWKG+BWUNbf03io3ocWoVjgGdeyMJNTNa7u21oTiUcMc9h12bkc
Su+V2zclVGout74MfszGkD6T5lseUCaEWzRX2dNk7dweQXpprsmJhJz+sSB4gGnCWLGTk/G1jpxf
tQ1RJZE1XFiTNVoqBXsMPKLRaF2LQJlNWDTnOdNBf06PYZcab9jm0SE5/PHrUALurWOYTuKWyL47
lnVM/JVTyWPD5BYeO4kXgb20oNMjauQ1J12IVBDW+QOytvRF4HRldT3d85HgYyBlw8uERCrIzw7R
4bfKinLItggCOPVvNFL1nvCLk10P6WMZryZRAcAjLOkah6nPAEEW+ayCZyCOF9WRMJceK8hkspxw
t8qPeWKf5YNBaMAWLPbyunizj+9iDFCwDSemFf1hsJrw4onhW9CX4VvVE6jVtN5yCis73SbBulyl
79+IaXEeF4ZGj2sT3wZJuQyjldzcDGH3JNNbkpXhU004YcZgbmlEdANGTk6DCufwGQSRzEcdp4bk
iP+L/jCmkUqtLoKL/gss74MNoPRUFgB+WpdkKyCNxiab8+xqkElOQH1f7vgZxNc1X8gsKKbyyC6L
w6RPbjxBDnQ1PqzVCctTmWRc3m1fnclsnG51k770K04SKNTZoRZl9VqUuMWMOZBAFCg3YUyvZ590
0SeWcuoCAO1Nw/ocK4Cjfnak234nbR6dXuJZh24wf/eRgXTaRBfATto/VAqVZiTe9BAO+fxAqLfc
aY2Nn4zyMPMMjK5tPIU9oUmrGa0PeZ5ihIjj1yoPza8N+5qoQGmTxxXpml36NOHcPktMqex7lV6E
Lz11R8KGYP2dwowoBx6Nc5/l/RPDo7cBMC8rmNx+cSYkfPaPFXXEo5bwjV2TndqumZBmBfGXAiPE
Nq9ec2wXr71r0plA1Tqu/sDZuFIq1WVV3ZDApteSDoUpnbVtzdB+n3PhEbk2nxIZAZ2bO9KCwWmJ
hDxsDOvpI1Nn6LFmcWEuDjKAony040OYESiSDEZ8nwPzPBB1tOs8grPISUCu1f1iRuzggLBAOgXZ
3RfGaylg8Oa5uC+y9p/ZEjJCHO+BjNd7VcNz75t22nsjqokVgMGudc1rUBf2hXGAdxD0e08JXP6p
j8tbzfbgpv9O1DSeXZkS8O0rlYcWeEwmMtew7a07+CTrbldv8H+7KzGg1U12DrrJmvS50GkJ7wSC
tu6GxeLsph+40VIfUASwaPcb8xgxwrgabUczgKLlJDtq8RzIMZD4+QnKdj+4yXlphnjvr788Nmfk
UhjDuU7sdzF2Lrma3EMpxtcoGX805po/lhJQLUmU5Dl4VvBgEfy4c7s22AYEEbJh8kgT8YP5xoZ6
CvsXyoDhZQU8RkC8uZbj60w4xIuRLGfEJKyQWwTAvQBZjO0o3WAmhkXRNNPezSYI0Uai9Gtztu+8
mOCtqCweeaqxyLhqoODVp4o58ANCivjBkTX8q0LM53aF2uW35ZM1D+AlBCnZrsHmVAoPuEGQIvVl
K94U2c/KA0EwIfBnWznS3al0b2XinWYcoRn41M607u2MLaxO5+JhgAgkC5r8TopKiUHpDBPk87qa
mpJGQoC94m+KaAmg6ZBpbDH/hHlaMEIhuWMmtG5cqIjxdaEkQxgAd5Dp761WYn5fUg7r6lSv4VkE
vrVT7t3dZXhYyW3bI7gyUOmbP+e8cT4mzNxGsc9a034h6rTc1lk47g1G8ntmfjfhjfND1BZPAZ1M
P1r5b25mZhJ7s0Oc0yq9p57YNc3yww1leCvbNfxc7Ywc8LBqHt3YxJBcM3lQ2jF23dAE46755rq1
e82rjA2dkjAvMSD+qv7BmjIlQomQkiq84LLeVkS03MQ0K7ttTsne16fIMM9cBy39G9MD3dsupnKN
MDvB6tR+ZU2FlzCvAJQgOzNWxK9W5ZFHkp7GGYlenczJmdHvTuszVsN/62elSYjM/lQ0yxOAuXhb
h0/OczxYxuNo//HCV0e85yIcH/NhpqgyIYe6cfwmw2Bvw8YdPae6wJ5DrZ1F7IYbRlvDAsc7WUCn
9dL4QELa7qw4YZDhZS8sVNLHJGS5pPQHjcH3RnROxDHBY4sD2KI1GCzMhCNEYH/GwccRfCZgF/nJ
McTA6cx2fQ/CeU/fMR9tc7rPYX20qLWeW5MsvQ7o9F5IM9xEIkluhkuItR08OhGpwk5fPLbd0h9N
U/4pVtID4tRFhc8ehq3ftoxN6zqjRNtAjYy3aQOHiRHh1yoshkM2wv8f02w+WgbhZMmY3fRfYJNb
R2umb5AFazYUjofRQD/bWW71UMRYZbvSvCa+Y15x31GHNt4f1lrDZWT8YnT4TWccY/tgQHkd915z
GUbrS2iVyZNdNyhiZ5T34zxmx6qG35oZC+EJxmQ8GZTO5XtB1MTejtr69A+7dP/fV+kcc6ZrqlX6
f3CDAX1cYhNN51ZPdCxgv0sCCa+WaDkXzzzHxPF2/L+e+sK5B0I08JPiF1JyMwbPa3BO4jzcuOWE
lkimqFikRHRGrcndXr+REl2jUHK7Fwe44nkti3qr+0hCTVw4f82rPkn83PxRhvJbTSL8NiNc6GRZ
vcrzag3FOwKx2rXmLizKv7qYhIfEHYdLbfUqnyJmHlgIuS0tJGKZzE5xOfaPxviVcgXtI7nhgMsE
ATDSMY6FIKupTK1vXWLIC0ODW8muBW4/A9umY7NVWVZ51kM3Le2niLeBML+jq5a99d1y02SnhT84
UKkXawX/9s7YBFDaB43z/K1M79g04kvjhFen8UoOHpJBSwN7NEO3L2lYssPHI0JIthqapny3K0Uj
cq0RGEEBlhdePLIsaTNEtJzxmNnyW4exYUNpRyAZ1jDcyCuC+YTLf3ZBmZXuY1D3LEEJfkfjm/M3
zHpiqsADPOlh2btzGl21QLQP7T9ZuXzV/xDBInKE+0cPssn+fRuVv2HE2IcLEHWVMcc7XYDESumE
phitTPe5ZFHxBK4/Eq6Rq5GAL755bfRULF16mhrjZM1wXzMKKnx14E6dhQUTBE5SiuurzyS/bkbC
07hWKyV5hQT9zbMIftHLhpDP8kJyzS50rHnPIPA1VYPMNk7EfqrSD5lbL9Niz3gW7F9Jjl9ISylk
0HxlmXJgzHLRZ55hYE4jDZgCaX4ovPptcobPrTH5gMYpcPvfngHH5r+/Tc6/aS993wlt3KFoH83A
if7mUvRTf0hTNyVwKe8uFuSjQ1UA3rLqYN00Aa6jMF8/HCsGOlYkr3bgcZtiDGHUHJ/K3OyOgtwR
/fHwqcFu6n6nEucWGeDATCL062ZynoyLhWIICQXzdq2Lpw5hBljZO+m5/Gbu+qbX2f/wvf2b9cxn
CeqEzK4jn+Pi76LONmUBkznJtM0CeW+adKFhmrPnrMh/x7Yxnkznu57h6/WGHgvpazpjXLTFVHDL
MriW4epjf7B+OYiR86D7a47jn3MQhMdGMPFNvEfbEqSYqQFw0/wooQuL1QIPrJRcZBWWG6JFyb+w
7OYf5Ib2v/kM+facgM8OKa/jh1qN+P8kRYIFjAWjniVasxCw7Iud3U3ZrpgVtK+RkhePnIbBO+rB
kh4ha6VeUHUcPOAPz4UanhVJ8Qr9e8LHetTenSHAcoAId1uu6a///pH8u/6Yr9kN8FCheMebHPxN
7tZXVcRdhowrNbxTEa/ncRVv+A7crREBVW7WGO8Bq8fFYXxqZKCoJncR19Igt2lMmUtI0Mn/8DUp
be+/aGp9mCRAMBSUAWn03zXRcAPnHGI0oh5TZQqbxMqyXwyt+SlLYNWC4epOXUy6BEaB5tSYqu10
4jcjQdmZr931H74ccAr/4QvygXQqQCbPrqOe6//3wVrB0Pc5awelVLPxhwwkmnAaXAzbv/D6EEHp
DdkV3Um9bT3L3iF0MX9qAoaWbqVInjDDyuiQeKgJgMXBvavlF/0Y0GffS4tNdx98FSREs09j3esh
rYAuA9SKgOCd1boDy1+Y8d0MskspvJz4Z2JS/o5Zcy1gYjNPWlF2hKv5aLbibFv1n7wDCvm5fyV0
G2I8c8+gYgeouCha9kr+bbFTRv1laB8bp40f54p4adC+x9qgTo8pZzdWWsHtlVO4Y/cFNAXnbC+K
H4WXkosOCWdT2LXxtkTBO+saTE9rLE9QBvuPOp2+iWoaLnp2TDChubeYe8KL4ejJveaYey/QdMb3
uU1+e91QM+PPxdXn0qLdDS76Z4dJn0gHSRJt4jfupf8TJWQIOc4kv9pj/4W5JndV+dqSlMPw3yfn
cP6LbOYDWQLDVZAXSolF+2lGRXvt2KxWpbPe5krWtzZaz1iqjANZrelWrkHyRIrti2gRdCpGZa2q
amAeG6+enX3ddZQJIvGOi0DcQKXzy+1/dWFU3rtEScHMJL+GOMyARQxEMNoGmvTBZWxvMqMgDsfL
FCTEj+hJFkTWyHUfK4CnjiWJWvaXpxQF+4Z/QJaTEJ2XZm60a1s7u+jF1lp3xt5zU0RStBt4i20S
+D73hmbnYG4Iz16H078bj7MdRtjUKY/tPJ/2SmrO7FNjAmxmGxN7wouPjr9Sijz+ZPpL6H8oR7N7
gXRno8Wss7J5EbouP501OA7OyLy4ayrjTTrVt7RH9Kx351omO/U4SZJF3KfB/UlMLLMotiYztTHT
I+Pm2pJjcGA3GNk3p99LkPHskF2qPBZcpNHxTLqfsgQl59G6ntGUIC+4tHHXOTs5+f0HNHVsik2/
9QzYm/YX4g2tT2lTRtDcp9RAtzpaEc0gCENhbdyLrv5FElGkwt6OXYQspB/gNHqZ/SzXVO4bA4Zm
AApmA5Tvy4R2BIxc+6AvIWON3J3Ipgvn0SGfUvsW2vJYRF580Etx7Lp8N+TCdN26PiUqphk7EXuu
b57wfayJY7tpQ5z50vzVEiCWl/YTXh1CHJr2KRlH82KlWIIywzuYLHa2rWExkF3X+1pQ9dWz7+1R
8xLxLY4FY9QnpxNAYlFnNENhH7ANuoexa0/EnMxbHxPumd4H0h4sm4QslJOMcUyiItCCzIwwvW2b
IK8sAd+Xo/stdwlb81A1HFtDoIUYxy9pQ9/uuPGvynkY22U9drJvD17ByK2JSmM7dnT/QbecezUo
svHVsQ4z6BTng5enL04gmO7G85H9SXbNjeRdIbk6dwKhjyCtm8ZfcVZV13Gt7+6YncVkZOe8vFPa
H93WJcyvcMd9tSavLDAnYgPhjvfujZAY52zhgvCqo54G4/X/cNY0fRTsGpJGNRrYy1mmpOtrS3pc
4WAUIsnGPdi5i+MvQHEbuvFHh5KN9vTmd7BGMhGzoIzBTgToITbSMo4lFtNb0pLwaCfJs3QcojKw
37kQC6rUwtRrLdNNWOkXc8V6aMV7RqFAtBqW+mSuMCsdf+p6SnuopBKqOPiQXyjDmCorp5c+vIdm
+ilHh7aYpaiew7dN+2ddm+/EmhPtWdfJOW+ymy7j2tj7ZRq9j6DaC4+nekUeyEz5hy5SW6ZGTJaA
HheuuEw4XrIq2lhivSwWWGRdY8QkJW2CqmiBWdJIzyHvSmaFb1DgmBo0rAiAyZvVaODuBYZvsS9s
FaYWZeQIxtclxiRVqqsqLKE5tvIWh3J+sGd29jJ5Hwc2XKMzErnN57BN83VfNCuHu7ql/k8mo6+A
cAqe84ktlHTZq4y8DRHwH90h/K+4wDp1BnKzXp1KLIGdCbqYjzpMfx+6qRoHNhNmzIY3jPBSEBi7
1dMRXSgyNzyuSCP2ad3zebZ/jGruTwQ4hMdK9Rm57UMh4wQ8E577PW7NeWf57cNItsyFRmPnhbxZ
uW8zEFHb1rGZb0og3eYFYdb5b4LagPLP6dZKSLlZwv4yALgYhlqeUpQIE9XR0bDDbtu35TVWSJck
QrYLO20zRN0uHxBo6hGWZv6Rgb5siyRmjwlOLZfjNy0caaPl7uO52WmzeDKPr4VN+ZcCzd6CiMWj
p1SZuZ1WjzKiLjYdKA7lCpIizwguMtWPS8+dDQTB6EQZxofrWZcBNgymi++SQWnb8O3KMXskO+ZY
K8uI4jJyz6oaAuTZp2fcHqhGaKypW+tvlYv8tzSQoEI0ZHOoSFe5cLeZYK68htnvdXT9/bA2MFCb
0D11df5zMYuIYFPEUQBcX4owPxm85Rz5cDrY3ETsW6ahr3Z25VwxTUdHs5ZPpuGQlJt3ERtotGWm
hBIEhX8LpGKz5nMMNCAoj1qJ4JYxMns3Pw+ThRl9YEUzurI9KcGUg+WBcflfSjWEVwRnMFjqxiVP
YhojFpUIs/Uz4y0NIpk1+TMQsyWDtyKumyPzgN9VkYz8MFhCtPh5kKakPVOn8R3UgznLgLzXFAk1
ag9V61QVBqloXtpr7fzq2rl6cp+j19U0rFurrIusnd6sPMZ5r7wk+uIs28LaOLlhXZcsPza92SGv
WK+NkvcJxdOuwurDae0Kn1RzqcJHgovGuxfOjxQl08WyXBVKRE6XtUCxBczKymRAuIVmbWM1eXlp
bOuhxk20a9L+pAoOwmwQQcVh+dE35EPNyM0Q0wynts6I28PxI0ynfTYnQb5yTWZMfVZjMppmJ4S1
2v8s+F9rFvOTGdcPxI7uuzWx0bpxNmCj/2bETX3QKpmc8QUYjVM1gYiYidFUHvV5QTyQs/zadHGt
vgyEBl5uPk51uKrw3CzgjGT9/qduCBpUIJVBMBdMB4dW3RX5eUryt2lOxjNivjfZU0pNDbikxf09
VpZ9ZHJRbVsrVIPDPeLF+WFpELAArLr6NmlAn8uYEB5zg9heO6q1sQmxg88kNzhoWU4/gR6vQoqy
xMsuclnf9K8befIuKF0cgsiMexbDxk7r+KTLyjRp080QoE1YS2a4hJT7arQIgMk08B5UvFMsytND
12A9DgJMk8LNn2OCzqRsu70LBvSQN2l2j2gqj3Fk/EgWglfacYC145XhofBybvcAdZ0W7fjo1Rlm
IoWIDf8UEjydu08V4SOfqnWtfNRttFvBLPYRZngZqDnT8J7ThQA2J4HpPC85ydABd7kAxR8N6VFL
eGaPQdTIM+uEOw4hxvBKBpDMyGvx3QtynfVLU8hmL2eL+DyfYzVqYGaucXvMiFm/knYHvHeEi68g
fza4r+/zIE76LsOgcKysHjUP4gwQdpK4ZybymkmxhOxYnN7YhAU2zeosWgrVoU2cnSfRnupPp0Ze
l6Vz//nqDiOnSJ5nd/02c6SxeRMsNFauIdZ2SsYjugLzCOXmBB9jL0uEDUHvn9cw97auZxy0o7JL
a29rjhYhXf537F3Jlod3OGKgIQOFy7If6FrWBt3o6uLAYWGizH2g9Cu73kmyWxvYcJeR02xoPOeo
1Y+ZWz+n4J2eUPUNXjTgma8z4pzc731Kuh3gKyoB+sAyB16cUW7qWgqpSUt6h1PI9JXx2GbgS78n
frInGzTduYtDHnASzPZ2AtQzihCUBUj8G5admGB6lQYbV4I+QRxQMadf8ohBuBwottMyPsZufNfv
lZ4/SmIM0Srya+rAJXMgFySnqSJblWX6Y9UOiRn5PW1bf4L4p1AbHdoA41zOY3QyYyjsqomYF8wS
sormW9CZxLI37oM/kQc3tWxAKrf9AfMhuxiQ2XP2gc8FOM55TDhXM+u3u1bek+0hlxFB/2EVOD+C
iH27G5W/h4KFdexe9e2fuNOyq8f2JZP+eOtW4iARfOBIUV9By3VxtAT3UCBo1ZgJ+mH01LrBTWOX
rKokVTOKCd5NXrTsK1y8j65UOHmlzEMdB2wXpJ3jXDTramZ0eQHH8Tqhjz9nzUyUVBmxmU9/5Nlw
ys3l2PWz+VCoKEzFIV1rfyD4IC9PecT6VT35eiblMjDp++IhZSvKZ52/gnErr4U1H7DWVVt/dJ5Z
5H30sZ1Sn6L9S6Kl3ccWCT19Vr9o24ivLCyZR6pua3q0CDGfmbPKdOcUgEBM0ALbpqmVzjtsL0wk
apCqNbfiQWJzOnRMawa7nR/Y1L/NfpZcR4+GfhbybBnNeDAKbz5r2kDhxuCsivRdC9Jn12qO8RAE
W9/tIiQpZGGyOW8IWBDOgcHztEk7j0GIsvUy0RCnNXKeV68XNAPpxFfglVujYcDcx8ueZAbkELkI
oLuo3c9IMk/F1eM2MAQiqCifQuzUThAATgzUawNBAy6VnxIW5qmT5lHSwt9aWpgC2TAMBaxRDvhf
K6gZuIyKu0ySkgTJniskgz5XTIIOatO9JkVp0I3ygvfu6OyYDVyXGFgFAIIPQ6Thtl6Wu2Zz6Bqz
Dum6Mw+kvbq3ZLA+lQo0NGYswIA7vy2uLKn946sGVRQdNotZfGkV22NcxtdslPM+lJnYVUbDOC9z
ftPyvVcdP6PB4ij3IEHvJtst7vR3FkCC9oX0RhrVyf48Bvw5whdL6flQxXhQipxrtggr/2g1vOjP
qu47pok9sfkrxXXMWA34vNxsiDkGcoQRczA9lkgJt71p+ZDZEvfkx2qKrFwKFmqZw5qRhs59lBU0
6jZ7i6zB3QFtmJ1KP79Fue0ca/ogeG3dp6J5GJ3ykKq3vB5pwaeLfnX0bL3OSRRfs18ipnkk2fqK
e0w80F79A7JVD9r+PhkEWeKzabJN37T/Rp8sy26M5sHkNqz7PSZ/ypL0l6XWNAV4x4vYzgrLoi9/
TahjlacufvT7itrqZNG3SlGQiAH26vyLERjJCev6Ca2VuSHBK8XxYn/LKu5GM5H+PoWPysi/pMda
C3vT2zHrEK97KpequLnmP7pSNYnu798fdELAPqFlu/h9/3XQ6A4lkBTPnuFGBV9xlWE2KNezOYVv
ucVFBMzUPlgm49hwhd3smMWK2sm96/V3HrFkgTZwMWqfsDJZuBcjpO4JiDObAmIkZrc/zAjTnntU
sng9QdB2aXkwWMUPwcUnIyxdBu+8pCAD2yw56xoi9OfnigtK/RlQYKrwZnbXzLNRIDAj2qlmJ6Ex
sNvqhdmjdR6q+sqlKfZpqKakdDwm2/AdgVUGBHX/YXUJYVMeYU9tmU1ZUc49lcTlPIxLXu8NwyQw
F/B1WfXjsZWEgw3J2F6L2jnBKsLsITjcBTgpqJayusL7uNUzq3MGeNxBPhkDc29sRRGQXKwAFuD5
Lm3vvxlLdLKR05+ihBDc3hmjje7RQ8SMXozulMh6R+EBi5Qfv9st1saUfXybgYFmj3hEq2h6mTBG
Ikrsdk2EhDwpxM1Op2LvqGrHoexpbJvUZ8guG2I6TEyYscSOSaRRHy73dCL6gU2X94D7D50MGprT
GHo/8dyi5lb1apk3uJBBI1lIT7Z1MOS7xSJD1chnbj33aDuNQNhWxwcJZvWYc1YGTRXsTUnBnbgx
W4OSpKbJ+RwMkrFNQb1AYCjcXSvmr0gyin+wy9v/YaUTYO5g5+E6PH7h35/YimMoY276Caxh9Fwx
YltTkm1GCn1ycg6WSjtRcK9CcddTJafW362FIKZXo1OBNnNjBj2ArtG65bM8luaC27lTuTJ59Luk
VdgBm2n3/32w71hqufGvr1vIloF2QRnY4SH+zQPO/V/T7QP/0mgwYrb9fbxIaupoeegxB5V92L5W
LtXNaNAHcoHMW7rpwypQ88EX49mnoeJBM65dNyQkPyW/jbWEZuVhGg3ZtGFJw21WAiYiIyDAS9K+
xHkenNLgrPcDYQ+SewwzHzU6iCTHnTdspXmV1kvWsNNvM3heZoOR6lOH7pffiYQbkGkzsx5883FQ
vCtEXKrswqNb5jN3rXFa2kzcXPe7bTRPYVJ9tadiYUCevOdEA4U9MjINWBwHToKSYmjHs34smsja
Nj0IuAFUzl8+hSouMOsVM+RdscnaCGNkzQe1kuikCG5N7bsAdJKnhAof1x1IHnfxS0bkX4TP8nbp
J1T8/h8WrExwlx+YJ2vmZcCpi4+8nWh7ztrEpIciCWxFUaABVlPow/9Qdx7LsSPZlv0ilEE44MAU
gdBkMKgvOYFdKmitHPj6XmC+QVeZdT97s+5JWVplXsEIwP2Ivdfua7I3NXnveOrwu+RN19mVVb/m
vMnEoZQSV/PJ9KiCVjIc01J8gitvaSlx9CBZ/KdFUE12YsqHd2ZdvaU9SuAJtfsKoosSAzF22hak
LFlUIysJ9XcEWa+KnpVO2HkcP2TkMjuoy9pfeu3Lmix5rizSYaP4u4rkWxqFxzFH70GBqC4LbYOB
Cfaf4XpmpiwX0FIKu32NM+iWv3W1vcp9ZMOoKsuYoa7u+AntpS/q5OF3g56SKNkwUdoYk5Q+1AGE
ERPzWVagtCa/6LzymeFUcspdF3lBkmzZXsSoPKyZBCcW2gyndlbs3A/g7w+/DWxn7Uyzwl24/vKy
Dssdyt82HhUBjS2udCoNnd3FapXKihRlQb7uicx3N53aPdoOrtsqPv3+6kY2TJza8SmuT2XP7wCu
1p973Tl6JZofXAMLivE9KygGK3FYkFghaGWSxKA/gPhvjzfQN6AiyumI0pObdyUk1C3WG9a39xZL
FTAQ+UO0MN76DWsAMGBtHKvAnl7jk+jIVc+8HS/Q7W9AQ8qsh/KDyCbsDquaz/knACBdxQHSQIv/
z2uIMCHqUZ4t9RqQiiYgS9GI64MKGg/ExK/bq+2tGFhi+BYtbNXRkKLQ0iXupbDF5dUa8YUUH1I9
vCfID/8Fsg9XmJjqbW0jIgyCv9W/I+LzzBW108oRVS3DAGQW/zSqvw/B74hTB3sa1GtA5O+uS2fA
XYlkFeutv2HI1IZMdAoQJmZCJ0h3CvtL2HOUhk7Z+5nmXVWU4MCX03jorOKhWVC6LmX4rEe0hl2O
haBzwtuoRyvELgdPNVHZZdV9aGpGROeSkuqnMwN9FyvxZmQqdF1i5n1Wo2tPcuy+4lZl5w5fwG8t
4Ok4JAfIIpc46t4Sb07+qdrrxDnqyjAfSrt8hlUZAypqvMBZdXuthXvS7nl647xFtjUy64x0TGId
OrGF5LJ9nFZ9IBtQwgRN3UZlfKxUaz8Cq9nV6Tp8rAUaUraH/92a+Rfx8e/Hv2cRICps2xI2YQD/
gblaanOCKcvz2gPGwLnI+DabBZmAetEEI3Z/+gqv2xXrlqNOl/cYCf+Tw6ANTtl0mhqaqihhcGVz
60dYi54MaJNaB5xwKQqD/ibVz5klPqWmtvTv1alDJctbiuSzFAfIUfACSEf1PZGEgY1RInAnVOEa
WRoHzRlQo5X2M5FUEWHsAcMECZInTnclY5Z9LSN0zcVlJIPhrjcpV7JFnvqKrkXOrnFIMuAeK+Iv
i4WALiGJlIsGsU0LtjDrZOT3X4pVyxmNWXuqh+JhmhBgxutzb1nPJE/l/7iBcACeco3pZxdr6cpj
zPcE176KhTbtd0YgC3wpWs5f1yIBLnHef0EYyArIFBfwpOwHts3L9lenUud2uG0xLssqmve/58m0
ghN+h/iDmW1K07vraIU3xCvifVNsCTpJvCTlfQNWEWNDt7Fmwq1/xyzTLEMazzwgZ30TLsnFtJll
/p7vVtkVZzv0FgKqhmdvDQSW4edgPDcZl0dijxZEIn/E3Y+GCVLsXbkWdWJVjP5qRSpAe7XJ2KVn
Utd2y6uKxmZjtDXGFy3akWfyW0D+sgGhrA/nWcT3v+vH3w2qVo/T1tSyoye8jxrf4aZsIiS7uc6m
K8xv7Zmp/sC2/B8Bzjxk3cbsfg2qPRpQ9pORjTEbSQ4h0cM+EqTn/up1fkd00YT30h2mo8lRfyFm
efGrOCTKVq92S2xf2f8yekwY/DLYR1ySTCSKrCATFHCMYi3rptGtyZern7RT45dqE7QckfGPnXAx
lbOxlnbVusb8ZRLGEWHWfFHtsIkIEdJMFtHHDTm7k7IOoSkjQFQl0N6aeOn/e5XG6uE/qzSJKwkc
nSlJUCVG6j9KzGk0oHXntY1rOwEsGtvtwcDACQft4s2exow0vCqb7DvQf0kPrbUxa6ootF/V8jJQ
+3Ora6SK0iYrotMHSVwiABxQRN7Ce1d1m3iy7rvQ8wd2ehGPf65fh2wydqCF653TdKc4lOSh2/sB
ZpTfm3ax0Rr7iXxz/tCLXCa6J+e5zrDj2royiZ+Do1GzqI50xNE2jbfUmBE3Xvv3dyMzEpAplp4d
6qUy8uZuGetbliqtC7DNiqpj/uFh691Ey/AOtleDzGrfVmTNqKae8DiyCugZ/0aWcHHjWSBAUaT5
vTCa2wIbKfzVZBO53UePCIECDjhGqWtnI5y/pD3PDBCXESs7Ic+OO/qVE6181dZgtx8dkG5BaUb+
va+NzA5ME69aqzff45i/QK9o6FyRtZP6XjEj8bxk2xiL6eugvTbcAvcE0tc+hxuO4viQGontF0k7
+ZqhfsSEdFZb61+TLsStsgPD/88yEzepMCCp1re6wCxft7Hy+/orirVh4w4FabPNKqfI2IhT63j6
RXk5x2ZBkiOr3Q1GpDfkjLTpCuDrZE/WZnCz/RD259kigM4Klz11wGeRleivkuIBkyPRqqwKCGL4
HNzmsiTuT9dFXHPJu5e1oOJm/tqR9hbz1GHw6PbLnN6Alv+cDMT4ZaWu5SIv81ykpP6B6IgR1LXN
h9EPXxYe7DplYkMdYlb9H9csaSRifgB+lUAHilGW/ANmYwSLpCdj7D6h+v+d0L76i7YAx2EEaFS2
gNLB4YRXn0j1c+NhFFnG7zjjOtQkeaNiUNu6EYBFDPTu8xCdBofG2SmwLsc2K7qlny9R/seItn15
F1u4raRGo9GJfaXZnV+k1XJXDR02WZOZH4a0gympvzo5Ezrds8VghvpJxijaGzuC7GObH2z0WSMn
RndvtHA09CHB52mHtyLjH6qUKYH+uFT4BaWnfc7TSPgQg7rQYN9levhVVaV6XwvjfzrQ/0dCqf8t
ue//k6w+Q+eE/D+H9e2HpPz++79n9f3+gv9Kqpb/cgBurulTtMSuo1vw6P5J69MI8tOlzr8Q5OY4
rBdpp9e1cExsp/kvRzrIvwmEMVzbFqhWOzb4/Cv5LzRzNs21ZemmY5jW/yitz/H+nc9nS5uEOio2
KZmRCUv/z/ieYWpcU8f8lELiChLT+8zEtO6NwCo1Oipn+gCbfFK3oj6+QlvAi1OyounCTseQat1r
dQRTIM1ulswAcRSaDxHJtmzKm7+eY3fc0myRjQrfXv4TKdr4WpmPRlz9qcY59MOqeJCFJXy3nTaN
1Qauyp41r312Ne2pGv/WrjWy9+iOquRchGuu4CcTruC0J1HrMUY1Pxmqn9GMHiJXvzFycTbmQT8D
HUfCgqR9Pb2wglIU70wRVns5qzM9M7UBNWI4M0aeden3dndXTwo8iNPuO4dYbLeAMGF7isMzjR7Z
BNzlba0dJ7t/YZd+b+WadZ37xPDHJIr2nHAWGhu8encLBUyg2SHZefk1bp40u/qJrPrEcibagx6E
fbbEICAs8zEfWVhHyVEiX3EkfG9a3uI2xo/S1cmaudq9i9Z4t/uTiPihwYdgNi8jfmRr5xLTeowM
8sBwL+3wjtVcMyXjyxSLfWG+AOCkF0lD7supYpjlZYdQdwKBMflkKvFX2CCEUPii+H0uupDixv5S
rMQ84Rxbg0N+ibVr6R4iq2hvW0vdWjK705xI+qtRxRpSTI79MJZ+MzvyNFvdShBB3R/lXznUcb9E
KQKICwfi6lBWMmNZauvbGAIlanN7PtcZ9b0Zf0Wi4OsKk/qPMR4FZQTnHEq2CTI0HkU4F5nLYU4W
NwmsKjduM4lEv9fc94UR1KUeyC9d3DHQevb1ucqI82Gao2EWVHn1Mk72Oxpde+/OJLjoDOsrXR5k
tULBbSP0NcCARPEeG881H7XEWpu8Xu2hBOErqUZfK40/XsLAsYpzpo5VhTQ1YuChIr2/VgMmEJxD
Rww0ZI+I4cfyGL+FrCFvY1zM/ICt1ZiMX1E0aRLLU+eelDk1p1qFNYQIV9/34bTJ9AU89KwfbYdH
qcvQKruxGaOysF8ApjAOtS/6xB656QE2h56e37jsl03XKI+dxP1n1Hg/MXrlG0pV2M41qpwOEEcA
zoLYx0x9NXrPG36NKjJnHFUvB7NJE3LaroirTDILau9UJNM1mfeh4ZifDeMR4rw/YekU/Pc998xg
77WOlO4wJNmzD78EQRzM+Y3ssNixjwied7/VzSP1JrMwvsfTpFdvsSFzluzMz6fFmK4E1gW9sSxH
5fBXNIbsrC+WvbNrFEKK1d+SoiMUPXl1OhM1OUYXW6h6kw8wqATeKkqoXZbBaPfM5pHVSbOFuRjY
vBaJpl7ihdKIDWKQlASN8qo9pWDUd6Ib6s2knU3TfDJhM/qD0Z7bZL6VXv04zjEqAMRAm3TUtpJR
+EJ21eCmhAuRsXU0CEQfdBBdrEvjQEK59fUcQompmOjJ4rPWHG2XjAYFKNUEDEhdRzPN32OY8j9O
pUbo2u5bb5J+48RNt0kjHWPwzMgs15NjEt+avAoJc1F27TN2MEeyIjXOjATq2nou9PQBD0lIDO6m
IPGRn84Lqtq7wZsyBT0gkyCECSM18xZZT0CrSXwYqHDST1qeOxU5W9l+dqyL/RzRzUlz7BP06WyT
E5PkyVWmGy2EVMr6y4mma0GU8zFq31mnHmogoycyaqrV3qfYBbLx1QpACiBHlgBx9XeRUxfi2kFH
y2wvycy/iVuAUORm2HBOX82OaChOjRMm4XjrlpbyG8PeenGh+XbL9186i+0bsjlhtXsLq8HdJOX4
M6NIPRSFyv0MFP5sXFRtPPVj9w1z7YUDJ2RZoEX39UD1u0Souhv1NbvAEXI5bj/MEsgzqRLYlev0
xtBALgjtTpF26UdVd8SRuTHybsO6nLkSU8rGEU9eX+wGAGoIHTq/M0KEKxujoG219PRWODiLvfi4
GPiSYUFsWdq1AiWFPgse2tELCvQAzcBnCen2AkTyvXW4YsAxT2yXWKEg9Qj1+U7L65NHn1gszbVI
m2ddlxcCpHeDntylLqVjZnpXjFL9ZprMOyS6TVJwxmnX2EoY54f3jQTMuJAikc0wDu24znd6c6Vs
vrPS8L03uH3Xf0j78M1rJDZP86Uziwjx3+J3UfMc9UUgh+5ZQ5uzDc362Jrpfe2YcLyEpvtGhN+2
a+PdQC3LWblc66C2FAN6S32Ztfat6hiaNr7WJF5mP3Pwu7Ij9Ene+6azPU59Dcasj+BZdNfBxPE5
hN4rKfXWvtOTh1DW+4n6n4E0HRP8Cb/0yG3F3veoeNd75j5RqR8ro/qrxmpvjXx7KSU48ZcvNRKP
TT0DaR+vyHthGOXVptREelCm/iQsB0g58IdRxpBPzXv4pSlzGRqyOWOhLSf5N9HNZ2HVM9tJ+6ov
LpLQpr9og1FxmHGMNASF6Ax6cwESlKWBhxbo0FsY0FlkFmK+M0Dz+qOHXNDMOjhplbPV4Hf7VRKy
GUvGlyqeu5ORwc1xx93S1MykrPJ9AutIJPl4DNui3HUm7USUa6Cv7aHj7Ncf6AqjXVGL9SDfZGV4
k3p/tcX+qZZy8JOe7hI8yx89r/gAZP5hCOczn/Fq5b387tzuM48gI5Va5BvDOB1GDzhxhzClMgH2
E1U/CfdOzQarChvXnWsYg7+szGNWlQYCi9gtXpK2v2nQQPitXb6mFKNYzLjHdUXBIc27RJV6AEDl
MdRm6yAt9yUT4x6cVLJZAM/tjGwwgqlm8q8kx1vf3DOYfcbErB883X3uFu+vxDYxera7Weypvje8
di80leKIldqeoaUw5tsui3jm8H/CK83Ck/Kgv7JQ3bG6QKLOXki1+JFiyJPjS19+uS7mziHXf5C5
cvIojtQRuciwilHg9zjlhRs2yDr0tXSAn034nnOHgKsB5+YiaNzJaeC4xCbefzTojdFz3JBajKRH
RXuRyg1d4B9c2qyoNLekRgISExH46i5Fvsf9BKk7YZvPMkET3lUwqICUiXYEBIcO0FqcymFhx6D6
5CDBcCeoLZsGvXDuRsNtBjNl15f6Ps7q9z5202sp093Spwlf1cxLmAzvwrj1qlq8uJHYx6G5wjts
fNdOspcatoaGP4hAEcXRPRIgjUbP9B3F/2/pxGEjPEWAO4LMsKDR1Fa1n7vqzWocgo8iqPSZXZRB
VGmgIxPtdjFtX4j2p3a8b28u+Pv3V9cmqE21mgTZagQd3KlTiQhP9OIAWhgih+cyMY3TbW9iPlsg
/rhu962ZqI/N8X5smSb2Q+SdhBddWrLDXIFKsJJ0v8rgmwOhcx99Z1y928JpYWwtBNWFnI9OExkw
nivIltb0PWQMzFyh3bQCDIDOWAi36vQeD32+El+ZGSEq9rt43iNilndhCV69p2gbRPagwzEUSXrC
iTXvYiP/HjNcIqwRL+zbSCGSzO9KU7ZI7DJmlJidKy9kJ2L37mbQmp8MC51ZyGGTgzgsMbPbCwnG
cWtAfLTdU9iX9gE3eaC06GbOX0aH6J7Y3XdpuPhe0+PKXNQeewtgjVnnKpigGtj1d9Z2UVB0Iucb
wlS3YGmDPvUsuuVm8aYPZTj3stMeI3Zo06emdXeYCmq1xuQVDB1R4wduwwemh9+Ep3R+ifVug4X4
kev+Rxpu0IY2pCMEzIPZ7XKv56NR2buLJOnGkpq+LeHJsGZZOVZICCMwOn5i86eZU/eVFRJGfVUi
bW90mg2T+5qYlFNvTPezhk+6HMVNrrxz4ob2qdKISp5gI7i2e5cWw9UateWOWsv3HMZU0NexbEfa
s43QvmsyzlrnCwrmdlmvYmOU0ZaW+K/wWgokfD/etI9R+W6SHlzxStvipZ6clTSaDh8IEzAa8ViB
jEgvQ3L4BSbCGIj2jB4RHOhAsRot4yfWP4dY3iz5fIPS7U/loqPBqXMwOx4lBsibrJ3vJuSHXA04
keaeeBTu3F3da0wq7Ysa/1CE+6z03EV76lw+KebceoA7zcOU9paswN28mB5ao7z0sn7zmEkKFp0o
tGg3L5U5XUOKydr+QcHhN+lSb/Q8+kuH9xc/r+GNEdKXeJUbXsPSPPN4nozGOdmAQEnncd6ZZgVw
6RnGScNCSIFLVqSvg1U99Jm8evUE1FpviMNp+ZxAL4uE2WcRmt1W2WI7Sf0OAgSkT5kfkwIOWYE5
jKqhD7xh+TEqb4Kxe6DgMYNGAaIjwDJpnRdV9mcVYw5ZLcoYx2+KevxW9stcfWBFp/NXzsUYnZ0d
L89zqr9MAly1ZVNzgZhEdzhnf1Qx6H48RneoUZvt3MP2VUzX0CDfSErMhWm8W9QftLxkm+fLGdBJ
5wMr2klw1v68VY313WfidsogeRK6AHGupXBJukPkfMoI+ep6ssfaSztaeJqr4Ss0nmAlcfum9bPJ
LNOLV+19mB9qm3Za7y0ajAEAWZzsPCsXFCqIE1Hg61p1dITNF50vwD2aGjjiU1Kar1qJi3to2Aw1
wPrGCLwENPE4vG+N6rHspzvVtc/sPlIOjOLPIPRlI8UIv55UABO0jDcS2VTkn5Q6f5slQRKWG0HF
Iw5Uj4WtXA01c9+/aGbqXJSMHqdySM6xYu7ZCbRJoZI/5mrngOUOsbBHYjYzWZ/Zpkg79xAShZ9W
A64ltTh5DFD7kTIDz0OOlJgExkrzkuXwkshcpadTOX+GwyJNTWJXsQL0E9LCaxGZG7mivMpaCh9Z
DlcUuXIMOGpEUlO0naOc/4KeF+kGIr1mzPduTXA7Mp1TAsB10+emjjEyWs4tHyBUuNWQxL0xpF65
4g3pXm1WMWU9WidNjgZCdEi7VuLsDEJS67jG/cRtjST0PZE1RFxClXVPbU1Z1WwJMfjismJR0t9H
qOXPuJR6LBIHg43FFrV/xBe4/ExlEx5LcE10GJ3nEwYbDPZIBwsixtGbPaHUyVHkSYBj8b1i/sZt
C9oPB3rfDfdu2T8geISO3sfHOrSedY+4Dj0Pi42pe6ham0/HqxdOF8vaCjvCpjNzBWnsXbd2Or6W
jIw9Ud+22B5H6eTH2B12jQeTUK6ZXAaY6rxhJu2ZvGCVKUo0A2R2FQQiNdbIKwaOFWnd0cq4tEPH
u4u08oBeurzPW6dhOpx9kZ7L7T7R2GRTTVE9uvdRMe+7zgAyq92U1fzIfbBz4jnbW0bTbFozrI6Z
lRwssnUoNyiSiiRgyzFvHf3NU3SSKG3ygdfIluMcSAtgXzGEkHIcB3km3OZojWYXDcuMtngbqI6P
ZXmv64aENmEzCJuykHYru/PgizCBb+29Kt3t/OZGVXM3mlvhrPPtOnyXqEI3uhs16JkRYy0mXzfx
YX+yNe+jiuKLG3+awzGXk76ZOc4KbmDSMPUnNSykYQ4DtapE6BARxtUB9hOpygMlJlTjiZJIYTV7
G6eIdPBu+TLOUwweyd+JOJg/aiUcBnXTVlcG6HT/fUttFK6jsIFmuTkOBSlQMndSflfN3FVhou2a
ZoJ000wfxWAHQpvmbdQtdeCGP0Oxhk7yvrO10R4anElqUIADwCKaWohQCOOUyDecrkAU2ip9Dufy
KeG52ZgLkPas099hwx1AXaKPqcnWMj+XeP4uhopTLifbMqsOmlW+Gu1t19XXGVhh0zIXYzyazc9L
E/40KoUsO8YvZYDTPwTfPon9QjcFNAM5DD/vht4Bg56FlU1LETyIezlafwpaH22GwFGH8o+sUaCM
ZL4KlyQ5o+Xjb/pnrKQ8x1Xubhu86KZ217djtispJFhouAUTi/GxzZiTGgO5GYw9A1vpZ73FJm03
5T4nzMOfTCv3jb56mjvW/aLwkDJJGy25NB4TFodIgcvv0Ow/ujZJNm0dv9HxbBxD3xCYGm9LPKQb
BKhbkznjpo1o1RSeAp24DFVbvV9NsdgBI76IJjm4GBc2IDcnEEa8r9JN9V0K52Ure/UUG9VPQaSB
ygBuhGX6bVr0BVFQ9gMTIYyxvqPVgLShmuIRuCuUZ92FaOrKUtxi7QTbik4rHCPoyA77vNBGIg1h
8EBr8dEtHcypYleVgQIOdIjFi0TwDBJ0Y8sWap0znJyM/GkFlXNjhMmAAEPJ3SDsPRBaQNniykCa
bFWzfLD14ZhhbYcejz6c1TEFKybyX4kpAId0IvYOJEdoPsZachDzqJ/zNnvTTHTpdif0HWu9e2E/
QtVxD5neN1tYvLHBAw0HY7MM6o+bD1DwxKYddc7mOPnEZjHtRo0pGLkEKQXGDFMhLN7GuSLJi0We
AIGKZocXXTAKXkrjivxuZ2btl1l6D6ONcwZtj8m2PZ1pqbrvtgUxA1HuXIDBb3mHAm+s5l1KIiYS
aIy7g7l1LMTlY8dAKwSwHsbAS4iEbyThAShDt2ES5VtVV9N56Tkvq47MqoLoJLw6ur8g0mGS2uH/
hbcIwz/aN4neELmbfmX9F3FaC6+0V1H6AZ/o1UOKjucGcOBxcVAVsNPzgniSP3nUNdfJJRFJMHgA
a1CSd9di0yns7ByBYsl/Lfmh/cdpcYrGBmEVRq1hbpuIABk5vbMUMnkcwdUrMtCskPhcDGBpSeHe
WaBnJvfCwUQkScfmD9GBoJnlfyxb9qSKYa8zm8yZyZNZzB2cM/zgrX7tC+9Mge0BLsrbIIrgc6Ua
BOAstPCiUNtFDvQepj8EzYza0Wyh4dgZt7aVit2Y42YahiS8aVJGFEt/VY1D3i1uUbfIbsNsqOgL
r/bsXT3nyZ7QxgpUMchbk3279M9gRG8jkivnzHGDUBE5siBOhydnQL/M92Ibe9ab5moYTwfJ8j23
cMm5Dyaw6L2CiLcZne5pwJxblcw3PUGtNhjkwGi5tlfJRykW8i4kE24Ao/fa8sWdeJo1QF/KLk/t
YGp8zBQNWnI3/jLfPJb7PZTx1m0eTItgjKh+R+nPdrW/m0BRUx2wV++68rWKngVGGHSw83mh9WlL
C5t3TWYlb7ZXLR8F5DTUekS0a3C/KYsAUNmBNpnHSNU/HZmAm0GSqyM4iyqPRT2FbMLCB8UN3QHF
njnMN2mxU7W+FZMihCQbxM3Uz29wBRFpe0wRgTsPof6TedVfD7le0FgaMQnkPAypfG2pkoekf22i
hMH5FIEpKDkRsCExmGQT7N16IReJqmpijrPJNwCS+pkHuzSbUQE6kCnuyDb0BecaxJqE5ZdT3vYL
lHRUaxzJq+bFyR+E3t47yQvxGXzWA+E7cBrYIvQRZ0SzsI9STPTq8C5OtBvPvh97swbBrm9axuMW
6ghPRxaH6uivtJqncMBB5bYmhv6IRBaBwGHJ4ZcqKrORQAe7/x6mc5u5yw3pIluVe2JnuNlraM4X
wyD/jPF8pifyOR/Wmmg8xipcEy868pyy8tbK+6snZ05R+Wp1nPYPSzZGAWTte2z8zNAiWW6HiASX
xeC2HCBVe7RiWvZaNClMUW5xIuL5UhstsMFLEuQI0ZEYFByRuH8eybrvIaOJfVf3FytJygAG/DWG
4Ze1II1Gp/8uZM3qjOylbbfmwffU1YN8YuK1xwt0Z7gVce09WyUmg5EOSh9CgU3R3f+te+eQE4Oj
qo09VAgULMxwcyePAx7xdhzY/yGk8UR76JEEHfrB+2Pa8lbMKXEX04cxWze2eYKfxcaBy0vVvAqr
RpskoHutpNSCePwCNIBj9w6R1qNmTT952H1Wg5Xc9ob9XjW0fWrVvIZ951fadGDxutVGM+c0b9fF
VHbp2cjucPK8OMZL2fdApJvl6OrOm5Jr7hfNx3ZU+SHkEECAnRNdKs9ajrbMQnhTuU50KjL3W+9E
up2dnp80Gu5mzn0vB7faee2DLl5KEOdmKxaCeKg44BIvfEtJcWYkhv51zp9aWd0qb3llQ8quQ8WP
kYOIBaKgsVEpz1Ac3oSYqHiyC1rLHCU1+6nSu+j9/CMiZnxI0x5cmHSwbL5xDIBm4jVlxEpkkb4x
S1YgNfqVkwtADkJkxlNigmVgOA7x2iUpzU6shC0S3wtelJNluQnaQTPacTtVvvBFM30tckI1h0sw
NfjoEZQwvmarYPHaB2NDGKnVQznROgLNs/A2d8nBmlv3BtMDR8OCNdiO38Jas7ZuGOtYorJv22JO
i+/ncXGn+Ti2ZXYuOkKGhsYMWGE/VrXaNQa0mclKg2amr9EKKtVyvC1xjdfzR1IwIiD0IuN9MXlf
lPVejNWTliXDwSrwbYtHcKvJgUvJgYHnfVU26JnE+VxqRm+sMVzqDWurRvO91NJujxXlajBKjouB
9PEY4hGLR6NZzspyGGaMCajSsrhgBjjD+K021qVc2b21lwQGe4eu7665zgaNuaquJyeXmQw28OeR
I6xPWJBH+PV8dOrDpt72tnppJUMmOHvBVKA/d7LpONVewJZGtNnBgZ1+aTGd1VNFQlQSPfXkJ/p8
/S9h1L+aT5pl6NtwBL+tzTe2XWAuKvEYjzzqSyZvbad56OrqmVAUSk5zOslUPjADFxvVkO8Tiqkl
g9P64FhvJvWdD8NHrgPeEuexWT7QbV7RTGVg5/VA00VEzOOfiJQ5n3hKgPPTQ87y2R/kzBkab8zC
brYInveqHb6WqrpNY9ZBchiOY4pfwNGDBvCX38cjzSSpicSYUPuHzrXs5nRr2zaMa95ni5GUVKy+
r0pzTDZtCM/qbPxwOMfTgXkX8BqFw/US6bbJhGhkhj5F72QLPa5T+H6aSMoZ00up3LMWhptKpmot
6mtGoTGgdmpGJ+dy6EPu/5Z0u8E0aWx/komMeGnwxdiK+aLjHVsiKX36JRsOBQuxEFcI2LuHtIvb
gCbosSXHmkkR62zy5bl7nOaYF/PZ1auRDJ/AHUJur44t/NQcIhNwWtdibEhSCCSeF1FtVgjE9RJH
LL9XAcMzwyOarQC4ycCZ18B3wDCX2U99kl8pdgjMy5x3w1EQKFssu8INt7PNUz1Gb8A+TliRXrct
Wl01QG6pbeIZtDB7tsCo7AbCEKkz8wCJ3ctierTO7Y9eouYu3frB8PpdbthESQ3eBw3BQU7pW+ER
sbro9Biy/DQrQ2yEqjyfKuVTT4EatE0M+rlyXzyPReBi6l+lm8kdm/YTK7fLUlKw6oNGzEoZpQFe
cxppyre5dcybrCzfnAYj6IDBpHP1cE8uVxGkrqZ8pSeX2rE/2twi217GN4ykdL4T3lONDgf2UUO1
VMm582tnNUpXTX4C5Laj3SGq5NQ4pJ4WNVBTm5t7nlH2caQ8E41C50ZsZ70AUAnztj1DWfnLIBwB
AONO4S6MzPoHHF+fYSriLdY73QeKIbiiBiQRZbaJq28g/48qd0DUQm1QNQ0QZprjzD7G5kND3R/f
84qXmLKNoE95DdFNc59aNOo9Wk9WS765OuDJaFh6dD6K+iLWvlOzIPqsfKtK1nuORvWhYbkJxyqh
nuh3Eh74xmnKAJQ8Ew1PMUXVcZwxNhn14VUk+Y095bcskD8yR9F+e0Yw1hy/8MybQJf2pYOreoAu
FHQmnXmzho2LeivFckGadObo4rc12w9G152PwePZ0duvUIzP/4u5M+ttnFm3818Jcs+N4lAsEjg5
F5KoWbY8231DtNs256k489fnUX8HSU6AAMldLraxG92fui2LNax3rWd52JlWhJKSbSvnn1pWPOq0
eU4RN/XlR7Q20c2qPiaNcSkm960RZNsh5R6wEFaBFhdvkRqsjAWo2qQiwxcpKdfqXL7SDgIwTdhs
MDRIriQ1S+R4Qk3c3mn3PpTj1qrkempNShlYc0LLJ9ldccFR7ti+Jl3LrN3NfhFGe48cA4ixe0xH
4T+oHsNjrOMDQ/RdoSC/KsWnbDSn+OgkMKOcnv2kSE/UbZw6aWc3pjwWDJMIsJ9RaV8wWNyFmaYq
KEKKj2pci3HPpV4C/a8SsB1mXe8WmhS2qIztIY2mLRSwTz/VDPq5kGMIYMCsiRDgXk2YurJnUD8g
eqc+T43lrGOV0cxSfHccpFaDDSGUOQ7pDqiisDjSZ+RjEixUrMx29epIjmyclr/KbHzxGiQfIFkg
C4NMqbvWyrlaVhyv5o77R+443l6T7kiKcCv87iUrb5MOYg8+t/qmUvBFr/7ILLZO5IuZTb+r5OZM
c1d1jqblecOTSY0ZQ+ZdhAlphIsKJrn5mgSJfEJmq44VLO58enhR1kTvjpyIJz4fnrEenPQUlUXg
JXYJPTDBDDon+1JGgVMm+Tr3DARvJY9swu9d6Ks7oyPp1i1+DeylW1N4iRwTL/AWWjEd/35JRkLX
KAlA3t10i3tCMFDsmnUzhC5GCIQtBMJTFv6S2Q/seJd0A4XyjsMBseeyBlE/ukUGHuax+jXm+MrC
2I02sof3MI/FZQaRvE7Buc59Se9DjXxHM0x31mP3hTRa7vlOHgpveYiJ/m4wZzDD0VqvzLmzsJDU
Xz1qYJDFfb3qIichF4tkNdrjY3Uh3sE4k/Y7ZprpO8apg6N7nGUwuaT7pLoWX1d/6w4oYIipfI6O
Zch+H0qyyjFpZh21OwsFpGZhW9Utyryy9H04AGOoXoz8hk3q4f+mEB6JU5un1FGs3hFaJh/saqlG
Vq7CDKwo3jtW8yGFrZ9L6+Yuid+rlEa/OsZipDpb3talq914P/pWDsDMG1c7RSKQhFbDmL1AwXip
aQHZmlbyNU2puy+keI4xfwUhILtAkOF5qmenZrVTdG5xma0j5k6FHX2SSDIuQkUfU+3x/NvNtbN9
iHiCT6s1InZH6V3LParBX+PBDkAHd88TOtteIUrjIWmuVeSFB9TGB71w5UXW0ZaW93PY7sweALcK
aVMcoBFHieHvx8j+WvLh1gyeR2un9V+NNqU2vGC97fJony1d+8KSuqd1q/cWgvn8WcNdjm0UHSMo
yTvLNFBNRXvWgwk5fTpHLhWc1tAVQRnC1air6AAJDSSaRIu7IVUSgk8xP62ttKJnJ3IwCJmiCkyd
P1v81Eeyp9u29dtVBw484PK8JsLRrIDqTEzsOPYgDbVV+RUiM9Ve/cLNzgQIk76OeNJwaBGlcxr2
2X6bKmpjspGSGoGawzls4IkY3inz5t0eSVOV9O+t88Ku93NY7sRC7IrgwKSoVKIq1d10Tf27Kpx3
N0cCnqqH3BTQA2O5wxJSBtyhMav28yvdHXgPhnDc1m0HKo/xCrnt98rul/twcZ+WmWKm4TZHcNhj
EzMUR0poYCDPdxBYcobb6Mk1FM6EUsANqXSiM/n75Jj+mjn7M7yh0zRwNuD6w5Fer8ViThtWiI9R
Zs8EL/7EQr8Y9NJDAdJBbiUvM168HfV6HFYsRJrWiI5VnlxSn/THjIG/WaHPqdPY0PaDX5+4GMYu
n5KBQC6czkC4VFZ879k3QhSDf8IpyLb89NaTl2+WpGAkWu5tlTAMUqsF5Q4/K9uMcIZjPdfPvfwy
mImth27wSDyRp4iBR/LPcFwcd2rvVWCb2zHG92RvjRmNPgpbUBk1NpO4uZYl0fl0uifdxotGacqF
gMN37Ifn3EdkJkhFw8Wtx6lmFZrLfg/g8WYjmvZ0O7z0DWWmNXe5YWBWmhSYw0KonPBkESipC2Aa
FQaoqMTbmjvrtkEjQqFCxMnOTjHg2fW0cupan6CWh+uF3X7dEQ04JQSNT5ya351W0CXAwYWx+K3y
kcHU3y9l69BXTNCiOnkkkpuiveG+8ZX9/b9/v2RACfaNM8QX4d7b5DSP0jRejQUqi4gYLVIwxmG2
nUAD2PoyGsOXpqUWA2/HSI9w+eTUP3EXjVvgdh/s9glZxdpiXhD/8X3tBGHbfI6FaTzG08HtXGdf
VKxstuEqpM4oC1JHb+XIOZUaIut+ZCMNitby4LBzfo41ejtNbYE03xNXoJotcbi1OQVaOBKDOMve
YgwuUOgxs4rwffGeUuHNR5o1H5ZsCSyRrY1qIH6Sya+wbz76mTZf4bUry8SjhHnrbZL9WyjHkWXP
xbqh8z9a0BxpYMyOvTndKyGfJhbvfYQlrA9TZCyNS6rEC7SZsdRQE5i8MGrbJEKam3DxccTFzkfU
ih+adigEsTyWGkxHRdrRPDg+4l98d2/9XU73OxztU9LxPKCo0vzbC1o1F+bxI56J0SA+E0mN2/aN
sRd37RFyCS0yidVfUmU5eMLjL97LObrFOpz5gCOsdhpU0paesU5Pr3RQ3pN3pNyCGQ0jkuh7bMm4
LuaAQ23GfstkYcWerzZxRIoQlMq5q0OT2w5e2mWs4NoDjVYSHkiP8xnH+nrgXaaqSmymKXrvF/QF
4uEnenLRWye+A1WuU4922tKQ6Ik+Owl/0SlOs7u8pv6KPCi2hshdjSR/RG2JMy8sRp63tDJQ/ge7
Oy+dfYQ0tCpr1Ogi9tRaxPYPSK21tbRPhb4do3sMjGAhI+pLRozgOYWW0LlVb8JpaAfv0EpSTrBO
aFdNmr64W5QfnhJbnc2qh57pQ7VrtrZXyLtZeHvPrTIKWniscrhpJ3dgXia4DwZMgxcKqzC0UN3+
ZsPdguaoy4sR1dsbH+8QKY8mLyguOJSpv+XHgm3CrZ/sjjPpZNPxkBvh0fZ0v6diyDh6OPibVHFH
blMTuv/wqin9vcuZDK4iYvSVZtfLIyq08q76LCznOLfLk4NpB+ONi/g1G9CPaANP3bMaYbmNxScH
jjcDjTGUMV6vsacGPrpjMOatJ/KkK40PUpfyOOXeh2WYWxkqWq4x0Rqqv2dF3sc6fNYFbFaIRzRu
LH/swgkqbGe0wIW/5nz4Rbb/2E5usKBFaJs6vDn2Jfac/uh0rMPa5GFBs7hnjP1V2uopar4aljSC
OruSHrslfbGW4i2ePJzzsn4stH4wEw7BsQFw0OU/Bkn4Y0mJNbHX93ll/phczyi3YX2cpHWvVV0d
QmvBHYu5j/nKF374bG/P5VOpjX4zEkJl2qIfCRftY2r2gn6sAz2Lq0yT/cxURVKEdwxHRXYZyJFI
gAaVWXuC6jtfm+nk+MlD3tvelu/Q2kCI/SYy9qtyUwniDAmAAoCdXSI8jvbS7KyYajfGnUehvfjI
8eBx0eV87p1NN0IykJpgbE6swC/7NfQpB04B7xkTpx1FNUQOuCWP2t3Hnvlt1MUj5j3YtpWKdvUI
XAsrN1XQEa7ymAxGHjbmu3bii1n0z8qJ69dSVPFlaT18CbbADry4AF9r1Fye0/SRlPxekHKnaykb
GdKI8Jq77sUovW2z3FmNlawFXT9iVMW2XfrxWLYwrrqhoduBJcQ2C+M0AFEiiH1n4YXbiZ4nxyJE
zVH2WDA/WhzCWwkxso1evG0dcfcIu2g6Jjd5cvLmMsgSL9rOUVeucDEcJUL/p4chJxt6SQS+Im1c
l/JQzKp66jSIZ+POBf30zADSeiiqfpMp6h6ilCHj1Fb2o5VWekPLk7n9+8sk2Yg5N84TPpPVgMvn
NbGS/hSPfLoAjsmjQ0ca+2Pu7hMx8B7UuHtu7TgBwcNpNyahfEXFimF80igUF+psI4LQ9zdsqGWg
ZrkkZy0SLJuR92rLJLoQXcR5RvqOG1hgLNh6oKpsB4vHrSvrq4V78yDqOaOIBEMVtdZcQpP+ngu/
FcA1KAIzxSFEjVf3wAA4B3pqlE9zycpR+03EnpSit87275r1FR/kT5kZ7rVbomtRwubCAVs9jutx
ycNz39cx52DIhIldY8nKrSeZABmNUimfo7Bi/3eyF7rtw+cJpaUNGd9EnNG2y+Snu0gkMWa+UT6M
Xofv2O9e9UJ6T1cne9DTSQ11tNM5nF+jF98N7OUnHBDs5SGCf1VJeoCq9prhc7xrjGk9xFX8PMKj
WVWaQpicFo7dLPp4a/f4FuoJIUZ6MVFouSuLZHgZOJtr4Z/8CGacmw/k8mm/nEriCMAvrwI0FG7u
6Yv6OU2tAPbXYbDcA9PLB78fZ1yUAHWT0VBb+MFEQuomCtJ2/IqZ956iPNrW1oU2RnWtx5ypcOoU
GzSqO8UzsKfCpNi0/cK5LrEn6ILwm0BeMurBoSXXvU9mAZuvczAd3z6IruXgI5etyYUccrB/y3YX
q2TOX/yKqs8xpI4aITA60b/1VdZWRFbA+S5lEe6sBf2rwdmzBu/UPujuHQ3KPQ5ueeiWNj3wEREb
4EKMLxUnUHLK2PIb3G6q51swu9mCQ5/eGJXjcKIhO8Qu3nVbQiQ+GNlYX0Rz9ENdPaFyqsYu70Xn
JYfeZkZY0JoFjus29IkVrXulwEdE5RN1G6V3SJOvVJfPCnN9xpw4jeun5DYnEy7Ji5QmP3sQCCf4
k9+jHmJKTJoqCm/7cOGEK6Y21YXi7Pxs3ShmdpZw21flS12RgMiNhkQ7JNvJatHPAXQE4bKwGviT
czcCc9pEE/tLNLW/2eTENmrg602Y3jaJbXx5vBD2NPumyg/LOsbU6ipzpWvf2ksT41zZSyBQk70p
bw8OnVDOIfSZ9ZfaM65gtvAwJa1LoQvxFBGP85PlxQ8dwY1fTTnSyQ0wqBZ9vbVuBw98BMU6NrMF
ja8kmNO0r1VSTfcFx4l7u/TfZ3SbqnanN6EbRfc3q3VmWTqIRttAGV0wfmWIlWzbOIys/i5VJvXD
DhOgSoJJNlvnzkymKQBWdOmrKAw4qYJ3C7tdFLH18vdTwMdnfY3ZyThG2rbXDW4flmTwpByb/a1p
evlqdNPsCdkIBCeayToNvS9pqe65SI0/DC2dPzC97nGI+a99gTrHkAn78Bi+AVqh0kD4X+KET++a
2mNIY1fF0BVQjrAVx7NuBnoS77hVOoGZe+bOSZrXf/oFRuMhiYDHmLcroxfZybHzMlDENUdeHKaP
cc2whetIdkjNm5eAqR+UJnXMh6kJ4pATNEjr5WLI5t5t7vumc3dRwvV0apvnBkMzBj87uc8s9dX0
Q3OgSMnhjpm3V9LS1GUa9i6ane64qEkT7+OUbNU8mGV4auLW27u1BzCfv4urmiJQ7YIJLhrOculy
82aJuuHSC3YjBQ3BSqhKzmLVsueSx/ULD4BOTBrGZirUCzYsvbholi2KFgH7a+ealw5Iyj8V7PHs
5LsOGCB+hWl+7w3jfXaZgHEjTa9Fsk10Fr/GcXzXeOWIEJfaLxmcjTMqbblIP0gZl2zH1MqfR/+6
kN04scTgC/Z7kvU0JwSKnNK27kd1UeP4MEUlhlMihsFM9fkqyaV7zrLmw8attWkTzzmDevqQfd9d
ISL5W7oyI4ZlkX2yClA63FtNvMhnkLYtZXcc1EzU0MmQ+bZ36IcvfYrs8JBR7dqy9ut0BzGp31i1
zU2PatxSnO2ieonqgZFEn90qEmWy6QQ9iZV9sMO8vW8lAi/zrWVduV10SfWPPdWYAJbsG6nvIiOO
KZY20fMphiuTgvrRDAubqKK3AdLyygJUZEc51132diSYEvp08mrEurr05kdKslD6NM0y1L0zWvVE
8tLZCJG7wGIp0CSQRJRRvgAb/1PRCojjAnuZj7zrjjyagqjFsWxewqVyXuYSXoBvOL+cauJDEYOJ
8bqIaBM9poi96sGJppW/UP9Mgo5uL9v85YS45GtaO/UyCE6yzi9cS1SFaLzP9It+eqD6Vlbi4o9y
vAuERtL4Tss4KXMg+Ycaio7Bar0s3iG0k8AjbL8ae16vc3L6dWl47GX4G0LwuONaUZxD9CMMHK2x
ZwFZzZWoHixnODHLO8d9PnOvXehklIjZw6zvlAcWcnHqfelNTHLVQ+lGT6GdqU1t+umBovPAK3ZE
Ui6Oj+LH3XK+wep2KJvrcYYUbHXqMRpTF0rhhwj1L0WcdJPOmlGzfTFnBtLh5B+cnlkWHCnmb1QS
LAtue5d5ROmsGe6ta4TjQXKwgo/trwm2PjS1IrVAmKtzmrXwS3rPC/s9H5MfQzSfaWp+DQXsWXlz
t5V++uz3+sNI3HET30LSdCtiARMmJ26GE60vnqKly6igcPZ2SDANpcVbmSkxyYZHvvYmnphh6yrO
k1mzy3r7dRrmd8fx39Nmeupd/vRUN4cFIyGBJE6GMW3OZRgCtxLeheh1f7NV3kpfQuu9n92X2Ui6
+xge7yaNpb+xMvc9W2rwHL28FTdgS1q6O68R6yS08FY3ZxcjCnY8ibg6f3Y1WBtYmH7XPleud1/S
L9LX9bmUHiTnGOwy93mbLtE1lmC1talDX3sDc8klJBw5qT3eIgtbvHdXFdhXwq7bZH0H4NX74ycz
HXZJ9gtbyiciMrEPz7ufp+Ipb6yrnuyHobe2jLWvSRqeLdiBMBTbe7vFzNrzOo6Na96rnbcoAq3m
KvCJhH3EEIxNwZmPrX3KuE6GwsHpquSae83el3redlRAV9RBIdFCrpjaX5Qac2jPNreXN8zqTEJ+
sFCxIrShdM7MlWPae5Ph7qonWmBBzJEy9XG4VfdtytJIWDswUnsdzQc/ojmgn7kUD2Z6pxyDlBPw
2dmCuWHnJCYWs3y0LfMLF0O3pp/84gCgburskenjdRyB+UDPyE2i4digFh09+nrPLX4imgG5UnVf
ZR9O26zHV5NbW93JlcZMusJ3TNDXGOwTvSghM5OZYcmFmVjr2MRVMBhvbDd76qqluPv7ZTEFVcUh
6Ruz2ozSeK617d39/dLGGOpSArncuwgV9WMQj4i+LO6rxCyenTJeNtrsx9OYtvizfJP3l2rEjRoo
aS5Tj9GFMY5BzhUeQx/u5hZYuY8tktj0bvDd66ioNGEc9ZMAVVN9TGFu1N3qJ2OoKSYTa7xw5rV1
p/sqreSJQIp5Zeua9iFHmZUsrN+a+QabYR1MKnHWYWbu/BmGNtxSiGhGs4Dt4ul1cvrmRhD6RtPc
OlhkwfbIyMi8MTj+/hLbUnlsyGDQ1JMiIzCD5/NKVyC2LC+DGjSTD4TWGY5c7/jia5u3puXzUlum
fXRmuOKG2bPFUL26LcbowXO7Z1XNTNVb+40+K3Hsb1/iESSiUU5bnuA/y9wPx7a2h6PTfksOoqDc
SODaNTI9sxCXXKLy6WetG0DRVTMfga8SGblNaEFJHV0BVWemhch8MkPI3AmMOCR03m7TWVkGPwkp
DVDOFGTwCZvdjcIXenDTfh8xF1vbVoY4XRkn5ibZJmxNcNptdmzK7A8TrebiLsp5pI9x/zSPHbQy
o352seYiLVCQ2lAze/u2HRQeQgF+grFdFfGGH+nAJar+Khuq6vDcQ2Wz68f+xqHkwX8uZ62AUWXb
SuQttvWZPl3YpLvJIcQV4VaYqPrJSOBtGrLG67SWKwl9eCWFxThC3dSkyT0RFb44y5+YEg1EQZ+W
A7Mxz9OlLuI46Az9Wir/1vKzXESULWsLP3HpWNYTfjKzeeVAEB/6cuZHhlnPZiu/M6iecOKmuLSM
mWTnvPNPvycr10oKI1S+LbASbD3ZsOYn0T4JiRd645Gq+KeKtR1ylRf4XvrVUnvFIqFLNjOPg49Y
jrFOfzyGSns7+pYjQ1wvGn83NYuYQ7Kd/GP15arsoHDANJrNwoiyH9HQTNf1mMNu5wd1VRAOihqL
45TjTm05goIgNzZJF/2MfXIhW47bpNq6RmyyhYliYyzzBSrlkYu6XvVTd9Qj4kiviXqEhfU+Tcpc
37aQnWcXNa1wW/pbLh35/BVb+a1I3skCDzv8rsF77oHWh+lAnVI7/CSL9dBMfcuWjuOTBoRqbyJl
Tw3gDIB5e6t0uS7AAHPr9hmX8YNZOiYoN6ZI2KUx7DAuTT/CBe9JLSQJhk68F7n2gyFDTWXgbKRZ
YFTTeFe2V1WCa57a7kMrgztMPRMzcUhaTWj7ePry06iz94YbOD1rJIsAa2O7ntMBbz+X9Mb1nAus
51MWt3VAkvrBoq6KVT80NmXKbFQoRZzc3yQgDdbMt6Q7mo82XXcEV3cpToTNlAC7sK3wtxndq170
lKCmjwRtn/J6XnX1aYnQPxT8n103VmXgYBleCTawNILkm0BWqLvqpawUPKeOXYPW1Od2iDhphiC2
mcKBj8r8Oig6LE0xwEjIUtQx1mOyMyvz3dTRBkG8C/JWIHtgahpMGiY5jr27XnX4263ITW2hAhxX
AmhOXKbLWhc1V+3Sjnaqsaa9O2PgAvM20Sgju82CRhzy6XK85qy7EMSCpS5jl+MnGSyxjto3o4Pi
zm+zbdY+VkHMa5sCwp0NhOgQRx4MNMzWntt+6Boyg+A6IArgSB1O7WVkEL1EAfmytRU22PGLT4nt
Jk1wP4UwWexGE2abZ1AN6lPP2t/VBcFyckkvaoyw8MIvcTnRWH0RBTqZmKUy1QJH12HKw3FqFF4Q
4ynBooKh2jS+y8BFjNkmTvrItoNxmbHKL+7d9Sr0Bxqnovqli/P97FvvSaI/Zdu9Dik7rnFDE0zz
GO+YfbmrSv52ooWUml6uwFZeGMvdC3L+VTe+WGN/9s1uZ7XlbqKQpVb1cShcM7BtwK1uepc2vCkk
IUnKY2ohc4HDLv5xShOTYnIEUQ9Po5E/4RCf0n5BJBjeCdElAyBAu8FrBfANVjMmm8YY7mXswtST
WQtLEQ4bS2Fg46fWcwNvPuE7R+Y5K1J9V8VWaeSWOqcLimTF4zg6t5FEVTzyCQr5RN2NnMVWwqUG
xqIuZF30ztPYx49uSJRk6LlMhlyc12VGm6zGjA8sbX7r11nDuDoz8byCBzqK1ED7T6RH3tHBmEvD
WSThZcJCTlQGKrSjMGfOPiUhs5k4eE9oAgJ+iVExNJNfQ0HSIIt/td1NF15K+L03v5qKZiIBcTns
XDk8IfOedErxuRcWUNkpRiMoAzwGS1xskmATdSF2kzG+cf3yUeUBlJl5eCpdQkZ+613GxBSbYXKH
zWCgC2Hpwmrdm4GO5CUrYHWNAkKJ46twN8CXsyyCLsZEmb0dzj81xtnc5w2TxUySP3zFDUHkP6dM
JDVAwCtXcUDSb3OPcOdai1rNGSsX2G1IAXCO7NH9Mw6od1U73tldQqjDrPeQYy/QIuRKyPKej9HF
avFdWe2VVPeV0chKjbqhX7c7uQW+1GksT3Fvw9NrwvmA3e7Q9nycVcHAze/Gw4Tomc5z0JRzsQp5
cla5l39BKL6zc2as0lru+w5bOWoYJ2uDCbxLh6Zdecy7+umrgv2Rc8xFYbQ5G0iYLM2oDiExTGHS
c2w4+X1ID7qzIDMQfkPB7JGXQ7/6Ven0IYWSh6zD78Fn+RV5+YM0OAg0C6hgyJMHSwErnugAYg7N
5N2avmv30XTHL4WdgPkfRwE3pZoZiArDgOM4ZPWmwgJx9OL8TZnpJWbQjcUay7PiwLYKm/YSksu1
LP6g6frHgadiO3E9W2eunQczCRoYc++pmwdumWJyswlbzjRlwI5lJuj/OLZRXPo23FS8pmv7TOFw
98Z4aoYspN5g5sxB+GzdVtbjEEFekrV9RTO5juS5vmVi/kmH9rBgbCOZb+Zo8Le4Rlkdl2V593C3
2W0EyWAOv7ziqSARTAIFWylgyqBs4dR8C2SmhvPWyXNS3NU1vQmLro8VRY9MpJKTA6Z3DejZXDWQ
tVeFZQoCk0weO08+Gj5ZKCAQL5FDETiN70ujPmPXLG+xNAunMWcXr+Sn3dvLoQXt2WaWPEjVQ20i
GaGERW1ZKy4GIubab1NIDYCQmM3g++CmtZ6wbm4K+uPoG0wvM6TKVQbFL1TcRvMi+y7T6HVRuImj
Rt/HY4s4mW3DBaZwqmoqGKs/yUCt9+xWrzjg38LchoVlV+9I5SWGuJudrjt38/TZ0ZjGhWthKk0I
3kVm3GrfuFr+UO/wldT7ROt7Z6nsfRqL/GQ3ND8UPFxeDd7C8feGIm0iTHS0obppbe6tfoE4NvG/
czgYwCtEtFFG9YBdF9GdIM0E0DrLjIPW1SuB0VvXdYd+nfyi7WMXLf6HabDQFR1Cyy362U3cK+Lh
ISRILYX5x0zEWWOl04z02+qhLqZDOtHlZShz2TCaQzV2hVoFdZQR/KzQtaDX4i6w0rUgukTk8X6g
uW2De+9kK4bEaE3MeCqu5hMlxMjsHNrB4DhXxGeLubdrB/K7pMZ8587L47DsSvRE3syOrZEelpSJ
RmClIVdHRJVM7mU4bOMpfXGT8KPt6PGGxeMZPHVhIuqdijmQTPWpi9Wz9OMvkx99eFMWqEQk/jW5
G9roQKpibVT28pbIkA+pgefKWV7byrsbuvuFEQ3Kf3+dSyaHsrE5R1TjXhhMIoe0vtz+1w7kEQGp
gZFpRnbrFEoMAG8WcyemM67FQWG27Uep9JML0CYeQfIYt2MFLE/Qlva0pqLvkxvnCchPiSxYUdXs
kkkKybJ0rnXnZyRmfQv8l0mlnpez11jmtZcALNPXOeUb6qIaS/E0cZThZxkVdbj3wmxHN5rDud01
SX4sZxMXL8aX8VoLIOeIsyc1unsN8HYlOPQcavsy13mDGVu38D3s7ynOH7ih9gC0miOlA/yE3AVK
jV3t4XiER62vZuGm6wxy1qav/JObFFcAFue2wJ6jBCzThN24MUnIVVTAvsSJuTYAfm0FR4c1BStM
5823ruPDDIabxyLL3+C8fU5VTB+daR/mqhmvOU5SYQLLznzzs3HBnflFWAZ4BTik3KI386uFYLHp
2SygKfXLtUrm9Jh3Nbis7jrE+U8ZFve6VUkgKoptMzHvZ0o4Nr3l8DArttoR8m0Qac7+XkhtpWEC
oPT7cstUiwUCaYQupBc6QS9tt6h143dHV/bFnpDtLgs5Ft8ofrbykKnMTZ+b0d6Y39yO9GIcO0cI
Dq+pRMma0vaZQMx18aw/rT1SMEbN68iDkmvvW6f4Qvv5vWzkZV4w83S9fJSIuuu2DR+x9sFDWm6q
BDY2bu7bvye3NLVe2SMs8F+InCpNoT4nbyZkQSZYI54fLOGForI0Af4hZ9ntGfu+esCHgAH4Wfob
gr88VB+KDgFQmsMJw4HaFHO7BfDRMrHu39Fn+mNlJhwZrAWT3QTWQloIXwt4LA/aMKcMooJZ9yfL
XSeY83pHpdyp9q7jMs676SZGw+S7b6ZySzUmcyWZM2nCHMMA8FpIfc4S9dQta+E0487p9sK0vmxI
Of/Quf8/wXre/hl/qnrWCSiy9t//7T/+WZvf3e//9Iug7BjZPvTfen78bvu8+/d/47+Mvqvbn/y/
/c3/8v33VZ7n+vu//VeSUGV3e7Uoqcr/FcJpKbjH/2dq59O3/kz+E7Xz73/wD7XTsv8lBLU4nmsr
QY23y0v9A+00vX/xa1sI23OkheINTvM/mJ2OC5mTNDzgLkEIiabt/8HsdKx/WbZpSp+d2xKS3/t/
gXb+06PxP0HrBn+vchQv9r+Vi+OgzHWZaPbErJtKKIwy+m0OzKhIpRY/Flt1gJ2seMhuEwkP99qx
6/v50goyeaGsqi0FXylSoO0ejZzi1bwZ3D9WHNf4rRlVbrj8WlCbqcYAatTXD24jTLgdcu6OEYDC
Oyxy1T0+PUnSGaf5V5h3zpF+3zLICyO6gLis9k3vegHvLhbo2V2CynbewsKzXjBNNDgNRoN02KLl
25wZjLk6onR2n0NGT7gXZvVcQIDu080A23k/5aJ/IHY1nPh2/b3tufrsmmT/J5egu2I2fTILTV/e
oCleCjWERSunq3vy8csPqVt9JFks3/BfoNxamBy8ldfY43vhy3SLw1Xc95NlZvAjIe7OaX2zh4+3
05TXfSqvv4XfTW8XkSX6mQqmb17qhjsGFuDCqrs+6vx64+Lwfp7n2g2qYdGMKwv9YmqwIYakrQAU
YCSO2FjyM8AMdZi6MmFeMndLUBS0D4+Cyr8a2f5EwZnx06DCnkE4ghjV1fDpW4hrRe77GDXa+DkX
biI2xaDUA76XeEuzq3x1xxnIRewXmiN12MF3aTKFzQ/h3um3MKsiIAR5gj5l+/o7TC1qswxxkVPc
sA6a2dmMRPlbqEE/h7WmvjexQalwPyuvVVXEOF8syFzEDuFKtokPHQhHYgfovWCeNZYV9xjkR5h8
uZP8jKrvSD9jbKByu37JDdfnxEar0rmcPe9BJdJ+m5tS/e79NHvLo6g9pvbQBr1fy1MtQns3j2Au
/ztzZ7IcOZJl2V8p6XUjBZNi2No8m3F2cgMh6e6YAVXMwNfXgUVnVVRkV6bUpqU3FqR70N0NBqg+
fe/ec2MMOe9ZTHYN+Ofptani9ElvkmQOqEt8tQhwdH5abZ5c49bUCBnpWhReiJxLpNu0WmCrBu0P
vzIH2BZ19hqiR8OXIOH4aPkcUEHq3qKuzAa9pIHRgTldumwUqTQMfrPvOKM+yIYGLH2Jm9eNconC
uZ0epSlobXD54NAUze8sCZJVbhfQr20pDkGEqaLODIczFTRgtH/VuKQm9441ap/1hHZjxd0AAcmh
bdVFo47wkbioYaqwGQ9+SieI3o8BP6OFcSu0nVNppC6CbnnHON3cppzx8Uqr8AiA3EKwuQqJNY7b
uluHbn5tw4QEIxNtglfq8gN4FMhLO+7fcpAk+86Z6GrhwSI13bFAIynCUsIFW6JfIDXNUgBC1PZn
py+rYk3kb/Ij9kR+oYk/8l7yRAdpNbaxh0Cwr39k978ardJ34hNIsXKtCt7YgDM/7kFrLPw+gvvD
DfaNi1q+dgQwUugaIeI6KQ2Lg69fHkvMSdexEvYhJOhdQ1JVhc8UXLSb/Daf1Ttho1+8zqm+6N/M
qkVGs4SJumlOfoIuiapFbfGSTIb/UfEEML4OLYh5nEnx3BEQ4X9aXcM00TFD0oboCEod3H0FOiKQ
5GJwcpD5qUHf8FQjooUX0o8netXhIqcduHAnOtpza3qhkeG4MuigbQlrDZ4SdAV7PChiG+d6BaMb
zJpixT4lIypUIySXCAVx/VmO1InYsWsdxj3V24QEyNVeQD9gArLDLtoINn3elhXRhSsTrd41Tgtf
uU7Gg675w8FntIZCBgTFufbdmC4JN8ZFq6C30+Rn1MmRlRTwSSfE1nbG7KENUvczD9pgZ1UexljY
MbAUs1x/qaXoV9D4preU0YkJ/9yPH6VhuDRckH8sJrcKnxCvuuiDDOOhRNf47rAYsBKjGi/ph697
y/aJPBHWZzemOifzof5O+zB8qiNb2xuePbtP84QBicSZxK4Bj8CSyHlMfvDR6stuO9V5tgqcuHwd
Tc/cyahgHt2WDuIPRR6LW9P51egnvKHHmw/ZgZPRY0TivjEk8Rl8Ir3F5Kph2BIXI+clS1TRrY9d
+500cpNBV+MjSBls0AKZfsEqB3xzglcLlUxqiDSQsJfs6y99mKEe7iZl/3ZtxfAKH687LBs3CPZ0
PZ0H0tjyK6cuHRRU6xLwamjayrN5TgirV8jE4g5csgO/RW7yvAZ+VdesAzgQOtNf93Z9LB2UrMXg
DpSaDQ3NsOvGArgD5rIBCNDvVFPe1nfD8hrC1HvsKoVKqi+bPWL6dsSoXnIX04SZyYZNSunbEvXi
xrUcl6Z0HXhyqjs0NA0dOnotIZBRGau3UUd+t0KcHmvgg3LxbIsKSDaW6OydBrtxo24pf7hCazZ5
M+tcIH0+4SEp2X27lIlwIeJqJwUa84VuUlqnkXKP6LtNFI3YupnhpU6+zgzN7teWsiFMjcL2nlUD
gGCf02UEqRLhpNEyZe0GPrph7WhwYFql05pmONYJBMWO/lwXJkmTbIsNM/Ck7S9C18BcWC0xX2h2
7Fc/xl2Q+gBObKsSzy7pkwQVJnX3UNckDholbrOxmfVCiGoFg646f3X1lOxv7CTnxLT0J+hB4JRi
GgKsnQ7CIs0NH8wxjncOWcp7irXikExKO3Uq6E9kzvTMXDP/HKa9ekubhr9bUs8IsFAFHW9p4bn1
EJgOufQYCCrz1YLCdNP6+SlEkmUuwXJMmzTSymNi0QqOatO+ajic3jqAWN9JG7sApcvo91QM5rqs
M/WBHlStghjule0mYEVx+vwaGhQnAE++WDyCxxyVHeg+Yv9cEbs7UAlvJYign7VD5F9tCvuXlujO
SWN4hG6hzfv3MTPsY8mJ7kcK33Lrpn36qGjwNgssqvmTV020NTkoOxaH5wABNwWVmCdnQHh8mYeb
sqUjyanNOxX+OLy0uUVxQ8YGWVhVJmFX2nZbLyxbIpsFfBHvqorG/NpKCPLO4F78dhogJXjx0I1Z
zYCz1KoLxtceYMBVRdvjanZ6c2BvbYgEJN2AB2OaTqnp4X1MG+9QYYR4UjMKo4YC/ikmlW1bB29E
nXXyM4hGdk1Y3ig0wjGUFIgxcPFCmT9Ls473ITZ4ApP6AgCQkXvOmbW/WkMX0ACS+Cnz+iDmZG2T
RucPwaaHcUt26Dj+MMrY3Y6h4V/9vAjeEqvCZ6Q6+dHFrfxlOIYksxzQ4xSO7QqS68ATPL4apkKS
pzfhuPBmG3aeMBe3A8+5Vo01k4FHPvhFLRgcwq+AV+gH8AvKKWbA3NYmTCBNwdRpKnqKEWjQJTaf
8BhFcHIXKbsk2YrEXD9yy5jvU9YUTN+VNu4jkTHf9tKWRA4U7zMK6dWvDWerSSxMBPmmO6lMNLcy
8lc2YBwe2/o9LwiRn5pM7Ebce3vfavRNzeK5tCoNdxt8rJuNy2E3RlYEt9bMaVRE2nBgSyD/ObfE
WgTU+WUyIynzadgAc6mWUdgbDzrP+0owmj0nqhzXpeaVB2UxQ3G48qd5ik28sFKbWvenr4wUmnNA
cbzC5NrueNpHeE8lSqPcMaOjhwF8H+qlfu5r3hjGVL3flWQhkzfUxCejwXe6IFuhXTdZ116bHKEQ
EvRuL/up3BS1bl001ZlnNY1GzuRZNVtpdAl/pO29OuwxW4MosUuJ+v8sSCMUi2iETFaT43NG/KGW
fSidgyxtjDNFl2z1JAuuBYShpd2F44FHUpdLngLrI4n8ivkDs0Yty6aPmPVxKxgXfASxih+gt/rw
jISHr6WOFf19MHD1Y4M3hssXTGtHSDD7gCJ2Fi2JC6ijaC99fVhpse80gDBkgrldU5+5rY3nAsRg
iUazpH04Ja32u5ss9wBLHmZI0OerirvlILDJMfUiIOSr0ZvyJ4pYOq4Tg9mEYfTeCafphm58WCOx
mkPl2gYtl8Qtu0FDTJvMCkqsU4nfMl/VwPIxmnabQ9+oZtXZ7vA4ungp2Fflgw97WC5yUO6kQMQE
gLexpRPPQ6gS/t6K2ccch05dER0xNGAgLD15MyIljvCaynVQeVjnQyjIvJkaIipqtOCJJekX0QHY
KMP6Q0mmXWNXAYCiwjlRBpTnKTG+bFSEp8iufLxbiv250+N35oXpvvGRLLdV9KuuRzZv+K++kO/A
ihtOtua5VPpj1UlAJKnLTaauukGEe8W7LhyxdTk5mInAVkkI58LS5SzDreOzXxoNaqtSHcN6HB6j
NKh2ZW/0PyAd0wXTU7TThNxMJoG4ofOeiNJ/qNtm3BEHByKOwy0e5TAcGVtLzZlJWoWFbE/v0D9S
XhI5Y6pznE79GvHdvIZmPJwLN2CzbLky67SvvB+84/BRxfbOL/W+JqMYssAgnfYHVnZjo8V1u5/a
PD10QyjfCpTyZ6HC8qjlfQRMuiidt1IfrU2SSe+CZYeDS6sl6OS0Nry1ZgO+sKu8xsHya8FoRijD
UUzrWAjIb0Sn036WhA88mBlaLGAg0sQwGBnHyXVRWwTpeExpLb7wnADCcsYSQogyrB9D18JISopf
SRN373kAB4VJZ7PzKjf5YeUBd1c9eBEajlBKrMKG+gXjwQ7nZiVonXGS+FWEq9P3T81Gw1HPSnBI
y7ZF0IPKatm3klTY3MheBMirS0D5+uhzAN2OHYaByIInJMP5TNoP7kNUZDGajUL72WM/2dbQNl6S
fsB1mNhWv8kKCXZG9WYCyUpjKGYkaukXOCmSTJhbq4pEjSnZaxkHa1b8llV2+TQatbayRnS0dVZE
B6vQ9ZfMwuMMwNtKP3TqTzLpXC++Sn1wrr6GUoX93dpSyxXbpLLyFXnzZnmsQ3rwwm6Lh14Pm0+4
WRhEfZMPeAhtbzUpE3amgXZtIfCIP4bYv6+u7YFFzq2235mV1V3jJCm3IqRfbLhVcegoGt8ocCKS
Hlr/XXZNRIsblVq4qBucklroxnRrA+0EM8IngzW3X1ppJNtMBeUTXrABFWzYbTwE6ReRF+2+HkR1
SULl3OiGqy86tB1dz0aPkKd00ZMTDPF67BJ6KRX0TKbedGsXfMBwmXlgXqWZdI9hNWocr4OqP8Sx
Cp8zN2pfSpYLsA6liTo1wN1zK03NW5MiKt/LjFMcBg1zm2G1evLc2N+rMjV+Mm0POKH3NeDRhpQk
8IPMhlFU0NdGnkBbgvY7wpKaTpHpOd9RqhmrUUHwAehLn1LWRK6R1fYsLZsBS0vMMbeUQSCMZKcP
dFaEnsHaW4lqYe/lM9SYi4l5u2DnZaxbbSt25jdHhPYPwnVYRO49yf83Xdv/D5uyhkuQ0X/flGW3
7T/HP3dx7z/wR1PWMv5GghJNWZ9TqW3RSPl7U9b+m0uRS+8VSZVlmHTI/6Mp6xp/M/gBCHG6adqO
7vNDNGvmICXh/g2nn+fSSjV8Ezbi/6gpa5j/NUjJ8YVhOIJkPdq7zJUcx/tf/ya/Px/jIqwJdPrf
WlS6AIBIrs7rajxAR2geoWWX+8gxb3iXfim7yB/rQObk7wpQ1qqbVpOdV8fa0NO9RwvuqIdUn550
zrGFPYa1pkNHgmjzAkvUuxx1I3b/+NKmjFxTWaGyE4l4HaIY840IBqRNnfUWFcPOlOid87C/gDpR
t4BSZJ5Mjh+5+TCN07hMk7lXm0zds8m5fov2C41qQla2JeoW+05R3Bw6MatkItoN4SwGimlQG6nK
5rEMUmuPOgAXnlN+o7mx93blGdchLbZ42k0ELH54DqhCd3dfkUC690Dkwe/UieRqSJXnkBgU2PjR
PADSoiH3Ih0e+v7oIbVHg5g9TkZSP4B6yS9pWR7IXTHgbKv+kvTs3FmV2PtubEnqmGob8B9r//3X
5EjyjqLXY9tg20lJDs8xoDIbD9rRIC0EDnHIbGgIlHxH2dp3BjhM0QQbZfve9f7iGV7Ng8/q6qTm
ps+QqtH7Yp9NGoQ5CfKZspXjRzvy7ssQbSaSs/gpJBdyvrpR52zhOxk74EPQHBOAh2Hml5toUlc8
PcOPGZ+HcPO9NOMC+0ETPkI4qrp1rdVkr7sZcyKyWgnfKv9FOqtg+vCnbO759gRdbPEoCAOVimdY
//X2tLXMzVQtMJ3H8QG4XjWt3RRvfuyuaN3IdzDpxTHR06+5m3QcQys6C2AbRYpF1+w4eibqer+i
9xd0MdTBuXdiY2AyOwDCs40+ut5fIulG11FZTOmQIM9dlvyIayM/Mg1n7Hn/Eo5Vuh0njXidcCAq
yrHI9IYTy2bimgegG+OHpJRdAZRuDz4f1LoqqU/h0OONpdzGQrsWGEdpjI3uGZ5Bd4pgAOnOZF98
nIZAtEkjIIuwOv5pRbr9MWX5t6LNGZMWDU+uPT/H/zl8uV9Iw3IMmNFkVri6+5chTGPjWNND4L0Q
ax61OTRZ6X569uevKMF+Mf9U2/sv3X9ToA/eJD3J1y4ZSAyd//5S+8rZpyJYhn1TwuOm8wT5xlu1
UXAxLK1+vL+IvFl7OvyZlkHVwSly7WxV1A41QndpiBK7kdzUQZAh2i8QJwvO64e018Tea+HA0R/R
XtsgFGtVk2Vv2c6+8CL9IRsHb+U0if+Qyhkm3rA2Fa02Idptusc+Qj5lMAf+FzfhP1w7nGw6tZpg
tXYc/b6E/3mNTDz0oo6XWyBmE9851D6G73mtIJwhOt+/ur8gbLKWidaSW9LQlikrTufkW/3xYiFt
pjKuK8qOID31Dr0xXyuufu+FZzbzElVy5G/xwG2COCUiTDjWwUrmBrI1NY/9/AepvpxjGNwz1KQr
vF77SPpSuCiQfu0QPAOHG2GVdE76qge64JjQiyPEywdjiNU7ggpYShk6Ito+M1zVtB9oTTQXxHWQ
2vgOKU9+/ee3nTWnsv75tuPSGQbDRaCpwiNk+S+prWFnTY7bVvZySsxyFYlW7OhY0M0P821mlsGt
QzVNGrTaOikVStC5cMZn95JvM9dvfPy3pg7noOn0r5Q74qDl3D24h4oTmRxorDDcX9I6h6CZH+Is
sU7OSLaAhTj/ohWAF/r6ijH1xLPu7QkPmP7InfxjvPt/ea7+YYHiDZq26bN1kkPDhv6XBYpGlRAB
MI/lgPB9ff+8GwHCrNYhDUTy6kkERXVhyWsv5LjCZfbSw71YEQ3Xk5Dd+98yS9uFNTCWYz7LubZA
3AYFloljHHaHPvCrBymqYZVadrLxO2/mh7kGchanR7+o7wh8mQgOSokAzIRFKHpsn6b5heZzswzn
g4yB8/aYN7RgCR99meY8w8Kwn+5rexmwranOh6Smyfems7njombWcWD4JboWqItmk8GR9U844/nf
9K56UHHv/YunzKXc+cut4kCl0W2bVd7Q3Xul8qdKZPLNbqpzcmxz6qGD3snxqBnjeLx/5UWYpx1h
AgAC1/UAQYZxFclTXVeuvQGjRWWawcUaarr1kcSmPX9bGqrf5RnAQwe5KTmAw7id7Jhz3vwt6y1k
EKk0HkmkLQttnPSTxpHsNNjm77hV9VHLCmhHDu06HIC0jDXD3xauHZ6huTGxsbR9Z9B5WhFWQ4hS
eek1XCsDOR2Rcl6EAb6wT3qObxoRUnY4M6ccUT/eX9LwE5geUFLffzNFiVsbItTWvd8BvUIOYgzw
C50vY9JTfas4AJ61kpPAhLKLvtuGfpDBfjKye3iF4aCM05tljRHh2M4vtAsVJ7O/fzXWt3/xYP91
P/FtplsWGAuXEhbBwVxX/unTanMi7kaQbrj+Lfuks18sxui3HjO/lRJRTZwm4ZG+G6iyKWWQUYCK
tYZZ+skInek08Nt29mkiMMRn6Jfe7v6tabsE3xjuWjR9gP7MPEd2TFwTFzd3tQIsJ0YzGJR/LG5h
GZXPU5LFG2Flp6nwPdzZbneM0nFjQoK7RYkTr6VTU9SGeJetjnHiP78Q/7g5CG5X1yNulN1BeP58
W//pQkQ4j1rGyHB4y6RYxvOqX0wOfLj7WuBrteBgG35HImlpC9gKe+68zZlEoiFPWyfVnB+Bpfdg
6XaLuZgzYLpqLdd9wYqvzgRSpws/67WXwbFLmhWe+95kiE8TM4Y82I50yOxNH5bjhxsRZTmMibXn
kIwUKY9C9JOYG0SKpyyVNLLKcWhXVeEh5i0oSUDqiF3h9tmtzaqfA8LaDluDlqjgWacxfjJHSLz3
b1laze0/v3Lz8vgP24Pr6g5mOGGavmsZ3l9OH2Y+IkXghkUmNoKv7zym7toQjsc2mKkh2FFxB8Rv
kZPsctoF0DDAcjRY0y9d5r9gVPNEEz8h0RQbkr21gw3BehH1jra778iJnzEdk6nHRLpT74YX7rr5
h6Hhf0mGSw9EJNBSmGpJhkPTbYMyTQHRJL/0IWh2EMnjDabQ74J1n6Cm9NsqjejShMXO06LkQVQd
sdF69OXm9tzQIaI0hfhRpSy4dhg/EVwlAJTwxqIHjN10JSNTvhE4Gy4ypyn2ogoc6M0Jo7Jeg26R
Y7s/liI71k7u32y0twyF2woizmdKdfIiGf7dOld/bhkHGV0pX6RNTythrI9aww1oXUo097m43tdI
/DvlEl0NqjuzezGhjr9QPhG6XekC6c3iftbrlGtf8z7etBEZUkB15Amhh/doZ+FbOubyiRPjLVQt
BqIY6v79Tyl7D8fsTD2rYC1UVlM85xCojkriuQ2UmpZtGeTHbr4nNZtTm++2iPGCqt7ADfcOBaJo
ipaWwJ8xs6dZhXjVBzpvdt4Igrwy8E2uFq31Dh1+0YGXCrlwN68KjbXUIrUlvT5ji3dJT8Fd8mxa
AVMgZB4fgeM9TaZT/7bKK2HWeIfcL7zHzZJOtENMQgwIxDPrXVlqPFQF/d4FE92bHxn5cciKm4/h
/a2whVjLivUeozLgP7Jf0MvRgt4hUtnFSWOslZZbADhdcos8rF2GRar7fISVcT6cBHgvfBTfiiOJ
h7Mq+kS2yFiST+FUsqnupqY9gEQ7aHjRlo50L0YB8CezdKL45v35/i0X+ZjRmd/q8wd3/6W+CVb0
i0hcd5V6KuL6mYPP9OFyjl7JGse9W7tqiQlhXNjE5+0Mk3BSTmbNY5V4PboB7xfK0OCo/cdL7vmf
TtMde7OrqSN0LPEZD1DpduBnjPTsxoBnlMtV8MsahOr8T3EkdqiCanKVuXlw+c+XVIuexzKpV4EH
Kxc5KwfXjKrwRMzqQlUeneygCrAH2/zc7K7kgGkTWmJntbNmItIcC+ifa9n0OGFG/5ggA3iLoRGv
KYK9azQxkoxC65Kkbv7sGeRgAWYMNmEd47V0lP2mgX4DAW1dbXhlq3thLcgG2dq2TM6hL7Qv32fs
+keJk5jV69R6/sP9GOkT0rsscZic0myigZyLG8ZD59rVpvUy5NbNbzB0gzdY2ASjEHEBedZqySuc
0vgpaGzrzYD+tbMdhMVzAQXHNYSqUdUEK4MsQKow7gzFNAl+pNrEhshvdlEnOzJfXdLpaCOQK5Je
wwHCP+TzJ81z+1dHtdcomfJvlTM0SkfsOS45vzc0A85FoGleNJMqHqwEDkPQyvI1x7FL3IJ6TxTt
45KW3620RULIfCy3f1Qb4DijbSyj5JQM0zpzA+sST95PLU2sp6DDEITAA2XGuJ880X4LWB9I7twf
sVaES/Z1xDkD6pME2cc2G0AqO6jTH1O4LsfRb55V2f2f28vUIu2YQQBgNtbSUOlajiHvNfPPhdXk
sNCpiXywoj6hKjz+zTT51/tXACmxARSosWMMzq7JbZF3CdNOTOQNIJq+u5glXnyvIEGEA89HZSUY
mYjiYU6i6Nw2vfYa8Jt97fqHYmKKxcjOAOJh6ScVqKfEJQwCmJdn7bM0PY5zy2aEDgQw1mm2Tq3F
x8bL38skbQ+qBRnYW0370pvNt1Vh5MniAITZGJUXhiJM8dWZUWN/Gr0ZFRGFR00m1ESy3hQAIp41
m3tSo5hfWK7er6CLhz9RkaldA+B0PfpZdSEckNNzEhog30Sx0qc62riVQY3rAv5PdR2I7nwGSHl0
7J7+Ll65j97WAhCObXKugAdcByyBC+nmB3eq3Wddxr+HEcqxP7QS+pEVnpnz9Rvi/sgxCJT1FnRI
d+YK8hQIGj4cfplQJ5sm1F6MNuPppMTUvzuzUMcUafMiRlkBFMH0iAIPL0k9a6V7o1kpF8xwXA3h
q5dYv+wUs5BTsHCFBApjYhmHmzMo3KZmWkA46SRbt/bikIO5cBUyvXnccNAm52JaIgH5Gi8l/quj
rZqxXqhx/CYFjKbT/OcgGIT3HrizS7sJL/CyCMkKGArWpgOOpnsbEuwOUxneJsaeD3GL5Av9E0Ns
bkRkoz2oUeBr93+Jqogdx06F3nD+HLPygLP8bDI5w1mSf09QP/QADqhp+0+GH1ovllaeyJy6wijp
z93kNZfKJF+GkvP+18fQYjRlQvW/39kw/C/3xSe1xvCM3WV5X2L6yEDSjpJ7Yevkg+vzxy6z0Vi6
+fAa6K39nPi/hTbRnpzrMy3GjN70GGM9+oMnJNxlusm1upiX1oK6MbCvPex68kZNOGHFEgMSCcnl
c+E03tFDwgWi/6SX5rDph/g7T4iHoTN5Ifm02AWDvnJl1O0N8jJwWLhr4qvLlcROWwh0fbNkxceF
O4j6dwtgEnF99d5nMwMboVTp6HALYNJQWE6/Jp1/MUyqKkb9TfCsCWscHklRtzA2ieHIkOKs7KE4
KR87dG24xnrMmRAxG4w3o6VV6IAyZuLg0xa9MiLCKdlbwq40FyFBmbE4V/W4hbuS7HSfo1tUR+XK
Q8C1VQYgZINRYVJXFzD//Uqg6AowJlh28Dp1ql9g0YKd/rNKzRihkB9thph5dpR+ZkiCiz7/pTGQ
q6vP0AlvRWxujXbY+Vl80KR91adHVCifDr0rXfa/5MxJDNOb4YZH392GVb5vbX3hB/2xdaJn2xsF
ceHN15RSe+cThZbZZBiIp2VQzE7EXsKKVcNZg06Eo95YsL4dMkKbYak6Ddfb2eZZeNLC6KvAmILr
LsJySsw3Mgxy8Vy2AzKWjAmLTAU0qiIbcHB+BpzNlzDqojUa4iXSfs6YZplttK7eOno2bnC5s9mC
cLZrcQD0jdkIUiNUfmInOjsiJ7jQnwA44awMwY4wQ7Ot8udQm/vOx/gIUaB7RB/wYEzqLJ3oFA/j
OxEg+6YIt4kDA7gZOvo6Fc137ACiaW+R1m5BqUP7KK9DXpKDWux9nKh4OyCNlurEufEUp+Oz1aTo
GgwyqNz30VJ0OHj/QcARfwTuCZeBoO/E/2U7HTYDL1yYLXtTYsFLqAr+qCb7sOGL8mlqy0DWAAAG
rhjG7BXhkQgKELwqe9f1xdvA22R0d3J19XPK/Uc/B7+JlV1fSxLKlFGqjW0TCd/29dIaa2CJBEkw
b4PNRvIc8jrJ2Xt8cDwTaU1zUUnoPYso/6wKdLkjxBjkNCgLozr/ZD7ygCJlbY8B/F1zVzPC1Qng
6pGbZg7g48qaQtoAnCU8jrISRJjM7fQkb6iSntyAnAkGjsip/WdGlNViP+DpxDN+SaZYnfMmJeg5
I3yJJ+UYRkOxbUw72vejDOG7Gp+eCleN3ZMGibgOczvLAL11ltve/921pKc3QNVyNC9dYf7Uy+kt
o00tHs0Y3R2TGMEmIptlOjsBNRR6HXHVYC1IJKkH6G3nvsPR2VnVsDZ06AhoSUjpiNFL1GFzijRt
hFuhf3Qm6lzpgwHLSMFSRXKKCYewUh4l+YoX4KEtkm/TEOYSNzh2aUbwqCcXLAo0xCIkfYqaZWi7
F1kj1xamA5qGcLxAPzqGh8CDxih4rZ5893Si55MgNnVzTH3KkQyWWz7/sffA35i3OmgeQfq9R3jd
kGqIc2CEAbdC9BTXZAkG7YWwZUAZ6Rhv5lDmwiE4pA+GY+CSLWT7g77xIxIUjB5AOqqHF2OCgclw
+hfaoi2K+QVpRfswHPYNXaJliFNvMb9JJxln4RQeozDFGc0ZfO0aRMONJ0DScISEMtd6nZwi2nLz
vYDE0HOjSz6uCyvdygqPGflbX65K3jqJitRroqUBlGmdlcktzcZo1zryGaIbDILhyeDtrse2wARO
KqDPYrfQdIs3HCWvForsSiW/kRX/CAeSHEEvAPavVn5uJKTyjTgSu19hiWO9wHTaiMlchhVZ0amh
/K2fyCf+O23TCVAhyU/PU20diL8C0sHaiy2uO9m6fsqRdC3xuylMC6uMioUqooHihrF2MhvCQLNH
DuHlwYMEtQisgAhmzx82Yfakg6yNzCo6NPy/ushGFnSi1pJ8PHU0rJdjAn7WgrEshLeWFgFM6Lsw
c0XyBd76usxxaYfFqJE++W3aKQCCGAd5DnLtYHwTNKIWjXATFBHCnel9mDwDLBG2wgE5qzM13acc
5wC1K0npKLSDTrrItnLjnKBs8Mtok7iBY+s8IZtwxqTfUoEWuw4J47ZVELQDPYsO1TN4nmdGacWL
o43PScTKwowR3h4FEfyhjoDXek8yyHft9+MZD8sv3+EhbdqGdHjEe8suJ8ERUhu3CviJXjirEfbV
gXkiBrEGxJ4usJxbidgGHFWWqCVYFCIOCy7iwhVXnSBAM0bcbMRHHfgae46l0AumI38/xuuBN5Pb
LP4NTTRSVpJlVSof1A+zL1v9ZpaAyDXPaJy30HBnrK6no2otg84+jHwq8JrL3awtgU5PZliSDPOp
nS6yTuZN3WXQH1rJ4CqwIbPY7TKXcbmvTX2L1Dg7Ekuw8o203uVOlu8CNDFencozvo6zNulfkT4d
8wyADq2i30KE35OvLUe7fe6VfhJafiRL5iyI8xkz/PXF8IjI8pmUVBY/G5UWMLplZOaPThtmeycI
wbPZINDaclwmfWZ+mpxEPDPRXnqHRbhEhm96QXEgZCleOg5e1KkQH/EIbD6KMOiYafhQD3b4lmgu
vRAiTwEXThunVB85/5hNIKwv2pprkI+sNHT9cT4HF8ckJSmJTjTkvqIG4EU6PBE7Emw6OUBtHjse
uOEHx8bypIqIK+8/k3ZO5IpbYIzNi/eesdgit6EhQ7tpV1YqOQkXP/qp8B67rksOlUHQld5FhEzx
bi4I0ZMLxMd+NRH+Ma+O8AKlFx06FZ3u300j8Kck7vdtBC5d57YNOX6vcgrLpVMY5i5Ab1z7XFPf
veM30CRyc+8JIoBL4m7GPCqOnlufiwDJes9SX6RMJnrJ3HOQxlcXe2rVutnW6CFtgjDLl23kfDQi
+8LRc/RBHqyzyCUygTDB8ntKcG74BpGlMM9IA9aaD1r+PpYsfTeGcHpzEEfotXa2XwzrUnAWMgjR
2BCNUp+rqH4WUo4/xqwiw74gAhWb+PhjApwEQp/AFSleOPoZZxtqDA2ZxHlBx6bOlYda/P67lahD
oHcApRzHFC9pO7ic9iwLGwfGJ8erxKdjBocw6NSrlhjVrsMYvQ0HxGBVpWGzdsRnRRDyCjpEfPKJ
6HkYqHvImuc3yNv4XZB48GinmUdwWpGu778+tTf6gcNHnWQgNJh5LFQ0/PKMpjn2gdbQIyMVSqDI
XWaM4o4WMBQ2xMAfAIeW3spmZjhUjnwp2qm+Oap+zUOre0PFBpTAzwGz4Q96sz3gxi27y76cf5fs
16cKyfgN4eO/s/Vey20rXdf1FaEKOZwygAQzla0TlGRvI6OR0cDVfwP0fn7veus/gYlAyhIRutea
c0zzpSU45fGm2bGHk+7wzHq8qUjgn3VYhzaT3cTHCO/LfZgLRFKqshmmPL7DB4rvj+1z+qXoMyXQ
/29LYtRXt+uzE1nBaCgrF4xgW0EGA+BDHqURkd6xLNBT/yb5WtICbv/dpOv11Znj+fTngGV7Qj/M
BQN7+btJEbBCOlSAgtCWSu9/iJqkiiLhNqSjJQ5s1Wn475PIAoqlYHav0b9Sy28dcfDGztE+Djj5
r1NqEZnIzesbTfUpN4v+Te06Z5cPnbkrR3xamlIdHwco5DetO7I1CHMkVadW1X2oJ8Z+GNT2Fg9w
aRQ9cj4FZB3pOP1uEhA9kIS1q36cLfDOs/reUcZjFPhea+1AVxLJW+jl6rvTyn5HkcfbIgKUG6si
vlpaIS3yuat8ZjEd88e8PFgl4mS3yboXr7WxG6mIx0N1PHOGwx41pmPseeond0ODel9jH1zP0V5w
O5wf23XklVgoZH4sR+BmXqdc+eiWSfqSWRG2xVpWyfxjTpuXVkQJRWjPx/bu4ZUHtlSGUfYVTQOR
c5XbUf4X2bZDm3fJ3XHYEyIaMVBs1mNskaGuULdJuUdSxii6c6EUio/g1ru4FkDctE/HmyMSQOq4
eYKMguvJLFFJpsVc/2pT4ht0Q/kN4vBSq/oEdmeyIDhRaenysKF2M47Uazvv2Wrsh4EpppRgajvH
qxsongplSdCwNHOREI7Cgs8aS7LGNDe5W4okzdRu9KuMvf4SGT0eEqCiHzKnJYXB2tqJrhIfvVY/
Y4f+bPp+Xzm99jJjaVzlJMIfzHb5m6Jm3zoNwO3H3qRwfVPra8oTmXaPPVxh7hB7zzzi5Tpyk+rN
UjsTpFnV7FvwjevQdd2dDSLW7+vKJwcnfGd2Vzvdd9PWznILJUSAseTNyFJEtcsOxzCuQmjWK/M1
a1NGSJ1pv+0GbXBfh6y5sV/7zmBW4utKmntDkRpCcSTJxrG6z1KTmMM5gmIYnntaVuQ+YOymfIiv
Y4mtK+7TZLd3I8kPmUmhK9YxjJXIkjJSIO54cJQbmozpDMxol0NSu+GIJAYcPoYpbePa+cRTNTFz
yrTaz2bzoo+FN12w8ubQ4iU0QNdVdoXFrSrqE9ikYL6G0dX4TVgN1dgN72NnJCdlSlLYBPPHY0dp
WME0GRY4w4S577IwO0uBLcKi46RrV6XrLmPLYtgoUxfv6Y6/jir5XeSj/bvAf6OclCTFtjmALTgY
It89DkHc+t/jHtv6rjiicCnemsncFuTRoHAJv9o8H+kAtwBGJ5NqdwJXpRT0hjyyt9Vp1n91Bman
Uq2/3Vn8UlzUpBPaIsDz06YxK4WRBGUOztrhBDFUlB1Sf14nwh54ji0vqzRH4JmCK4FXTjDZY6Nh
GNSVZb4fwJLAK1btc2xVDZmoy0uItQZi8U8LcOcBCAR9C6e+OflY39zOlEGpN7/rZdOMucsj3tuA
docJ4XHE41hc+tmuZG6xTiJXqbZkRzIoquPLkHYuVp1G3whNmfxeM/VDxRP1IkVbbiqytj/BZOx1
Biv/GEiwqZqOb5RV6H0UFXdSNc7O5qArTKK85EPx5uvjUFsRl5KMl4+55zy3E6s5wzV1NoYBoGWw
qBYWnud9lHx0xgPpp1RyhNSa5z0x35D7rFOcXSvT6KWK6JI9DhnhmeROQl+Gjv+WvmB4SJDNX6cK
4sXyQfTjwzf0Hke1dczXoWyzIIN65pOMVH5VJ9cyuq+cQHcf5kMTtCPV3CEuz6giuy9ZlsYat2t+
nhSjuVl4zlepsvQrJH8VDNrT2jE7yGMNsOSpBW3/WPQUgrOcKG6jUo2npHbkPvoCLDWcwomTpmwV
8UJtWrwQfq0rnvX8WJELYmOKm0+30upgQpdwBAaSHNtBCKyMy8vHArNYckSFvrLgQR3HSMvPjwXB
df++eqyaLcnlcIIPxHTQta3x6+5ygz5G6vRLiFg5vDKJ8NYgxl2fHL1yjabPYIyhOOuIIfQPLhsM
KpNrXLGcrCnpm3e6CjiZVDkdeoonB0wGTGHhjNzwEjJR5QLpaKcuSU8tlPdWuz0WYxpaTHAlgCew
xeEK2lCMJZW62dCVR9Pyvmbiqw6PBZ1TKj7LwoDwXxDIxp4OqrRvddHz30Merx7HPd6h/T34sf5/
dj9WH4ueOuK20itOt3oWN6bPNYr7xBdtKG7hKJecuAxKVR3N0a5YNj721EQvHTWrPz3WHtsf7ycw
mugiPYn3j9W0ryoUphSt8qR5fWz6+wZST0l769IseGxTDPlcVN6w4SnIH1xtbrOg8FzExlaF2R40
HpUgJRpei4Ti/yCHXwi56w8MJ7CQCSswPO+16uC6kkbG2CObLhEunw06zmkT2cavZmiNS+ZOXy26
1701W/U6qc3vcSb2ExeYfsyzPHzGH234YgQ9TL83fM7NgUd6iz+DqYwH6uu5rvX6mdnHAiiRtDyW
1WQOn7w0EX7VwI/qw3J4tltkFSFNUJnk2iYzlZ3e9MppqsJfY6Qf9VCkPz2aoKvSggqXzOh029wh
9zfGmGm2VfpUzeiCR+bPr6WT/0gQ0DiyCT9MR5+hk4X9LgHp+kMmYGiKjIhIq1PJOaPLMsAQ2IhC
j19DMV5UutJfjt6iySHX5OxgorwpJRY/yNZfSMK056zVn4BvMF7tsCd22Sd2CPszwf7lZ3bFaFUg
EFImZXgBKFD4qlFDJVs0xXNNSm3TLr/yqKqbJufhOah596Tm86+iMqvjYy1Tm+RqUXa3FzXPY1NE
vIHfivpKRFeBp1aK+zjZJRF2QvPdsTFwdGg9UOUiUBPK0FiU1WMn4qUZuLykzhYjGqjdI5LeX/1U
Rj97p/po6HG/5MyZ9hOS852WJsQZFPPr4wBXxQyejAIrB9dJ4OUAE6dK0d7cwjtLqUc/0yV/hrKR
e4900ruGZir9KBaMfwwqSMsPsbOa09vy3ZZyQQPD/DbR8WSKjvxBGUMBwG6J/srT7NWpzW2SVkRY
LYtYNyZf6/IfpZRoiomu6I4NNb7S10hrXcWW5m2dmjJ2qTuUB5Ppleda9uzl5AksGkStnKJTr78g
lxyX6xOkWDf1gREvt/2MxxLxVcrrBK535aVR8qsvPdLr5gbjINKCWNN3pDUWr6PofRPrp5+hIaYe
xbzR8H4iwOYxRbAasGj7mMwyZMiwADzn7kdsxyQCGbHqJ57R/sg05TDbevHSuVV+xtLNubtsZ0b6
7KFGwKJUXYsy+nchI4x+ST55vpJWROV0Cj592DHXx6JeklXaNFG2PGODFgXVU2qN3lMtQAAP5RHn
0+dQW959dAzUwoXzG28QWtZlQYN89DuP0cHfbbZaHTBSviAYpQMkbNr8tuyD0J0vrWUxwSOABzk0
REK4gAu0rrjFnccZVSkvFCZ2jWpKyE/AvpmVTnur6T+aVo0vcd4iSOhzxgFGkZ2Hjln/EP/kkdFS
Tp3ay+OVtrxKRnLZLFdqm0gqeHc6efG6VF5CWhaXx2oyELVqZOI9N2Om2ti2rhY9gWtbuMPVFnho
J9LM+D5YfWyTjfJb82zkmpS0rFIzrtAvlLsjW+ssuvrQWnV4L4zGDuismmtOQ9fHk9mfhUHhM8M7
d2wdHYowsVsHcCXawZM88xVnTE9q39PDmi2NUjXI3KpinqroqcFIb07vFXkPm9HsfnokTVyaiexl
orZeKY4xByq7jRZiDdIgza57RkNNr12q0HpmpO3y6WIOqfVb5tqoI4BmcTWFG+nRFFJDbIi57M/6
kCv7tLDLM2DK/y6aev4cYmqCGviWnWLWzlbvXX2FXZbsUtBzyLweL6c5dE9gr6teZUeVVM+FVKwj
//ljWyh8W4Mln9RsRJiuur+VWZSg7BxErf3QLNw1U1DGS9eio8DX1YKmEEWgAxIcyDkGvtCyZ6BA
ANS8eex4bOuYiPJXXnY/DuwitSqp/rMeGjm4TkoPd0Q4cg99Qj/rxHvQh4Q9aidSh07LNttztX9f
LdvGvPVWbWEaW0jOJveXZePfYwRzObXR1MPfD/jzKcthbdnKAznm+/+89bH3scgmkJjeYIT/+eF/
9z4+j8btElmR9P7jJ/6fn/E4WB890vx69fhYexymwq5CsdfZcwA65M/vgiYLi/8yxbNqMtiI5TPP
XbfcPZL4akXKeCDPFXPjRSESDgKDQArZp3vNICW1lP24qQ2zCxqdYj5trBh2hZ0dJClz97wldyfJ
wxWJKxHgE+41IdFeZ9zSb0yqnFhQ35w7/bWq74hhv3tPeR/MBCkDfj5Im1Ua+k0/DBcHf42JuvuA
VZ8c2hG7P22cItlxMUxMoq1pW4T/DJOqXwnFiu+PhemWl67uweMTpwmzHKR7NDzRgCvxInhvjav2
Tx54g7PhdWctHX9aMv1U8DbAV7C1W9bgqFjSzbTCgEbXmyO4sL7wjZQwZOYCfQ9kQC/MdONOGRAE
whaDuOw3BWKo0ZDWoW1Fs+VuBwFVb/PrkufYVLHF3GRw+HnDvWngjImmX0jZvX3BvvcSzpI4AM18
y+fFCdN02ruTvqaWe1H5vT2RdYfKyOaAif1Obyf8BTDrdVOdNpgtBdg1hKHQCTZotImcRYSvm3pP
UaReF8Y0PKEZx4QE/s/Hyq+8OG3k7fKegBivrqLXCGbDAV0NiMllb9UIcs7rEqAfa03WhPfci7aP
faBmkOdJa6kjSODnrTH/oxtGtf2zCvKOjRl33sNj8Z91x3K52S978OzXh7+rNunx8/qxJzQlsVc4
IteD18VPYrbip8rkFyIe+VYsa/mcyxPT2z/7HkehjZ7dhZmM3u3PAtdmvwn7eCAM9H/bHq/mOR1P
ZTP+Z7vXT84FsAcLJexo3+oNLYj/vSuRUcHIzLLhvdIphE9T36MB5UkyltqRhHFxLN8JCwi3jzNv
qHGWj2N+zQp5RaMUfsXt+2yYA+MQyudYwq2NhfELzZAB9T1CK1EZEw5ko3oiOcELCPz+x3D6O00F
+x6OlnVPZaT6lZ37IYOsFS7n6U5rj7QcrweMnJXAqOHZtW5VnpSMa5JQQUD6xuDeiolYgaqKfbNv
imMtyuuchOLkJI04aalsEeThWIAl2OXwS9ioTuq/u+08RTquxLGF0haA5rL37+LxMbZ4T7MyeVFF
t02refrh8sTbofdOcMrF8w8EB8xHHWoZdqEemyh20XmwHV5UA9OvaK8GqdnM4gSAHhONVqS9FlNI
QVCxeYYBv+/0PINuSvdXHyeAVVU++tZAY8Ir6/ng0ORbix6DdKlvJzLAdwIW2rukGLeau9GgCVVO
7wACPAKG3nRHOJfJdohRWo6yLMQImAzktlhWk8gDEJQN45Fv8VsjI8v3QqV9UyTFx871meTJc/tN
2rr8kLS3j9aYoeJ3NPujsw28MmhPTtDpzFeoLpsSgcqeikm1Q5zr7UMvBZXcuUZML8tt96NwUJhk
pE0p6WQwwtJoQCyLguywNjOiY9go/25yR007NeXJs4pKXY1zGJNgMRINMWRB30yIHsCQlfT+jVSu
c+bWCDQ45u8ir7Nmm+FlXlVWrR2cUFULFB3LUpUFAIbH5seE87Eg24qY7hC5vWdEhKBGC30/6/X3
SK8rJKhFfsFs27zT4XpsxsHEmCEvztgt82tiK7bfF4tYdVlFopldNafOrxbdUtoQ7e3/bCfGy75M
/z2cEOQV5dLmABhnPqLLnY+PV94Ug8vpc7ROU3EMq/9tH1NDHgnghavzTTkS6DgQf9xt33HEyVUX
2Zu9kIzjyjUIQEpDHhzpXnf79L3Nx4+0VRMCWObuzH2QPEHsfn9eqbaQ1JWB+QGxEMdCdskicqcx
ZyiHTk9I5OlN7v1LHgFYPncF1htWBoyAdZ24dGIjj22E0aFb5pt7kHO1gvzYPy/n1L4kzJS5Xewn
hh6UNoW2XxAoq1TjTj5Uw1ElSHfDrT5olQpkuG3nV70ZuYiY7Yx6/hUmWr/NvfZFjhr5KK5Jd5+y
+KGwC58BnRYkcSRPAzwuCB+8eizksvpnmxgxkIazucF6Q1FIYDo7Mbf/d2HkpLHnBvozL839eqhP
eYElCSprC5oc20Ht3pykDgNRy9/psvbYXhaQujX4aITSEuOTOPfCM86qQ+IPca0hXlexMLBsYhEL
OgNqhtU8kwwdwIkbegnZvep/x7VmHeG0w6JvZi9I0umlngr3iLWIWIK1qRkGc/2vbiKUIbX0jzGR
+cmyOoWa78Tp5A1Bgbq+VhU1aPJklwkkx5TQ4YXa7qEyw3eyobEruYa2TVoCu9WRZE9mZzTgPTKF
ZKyA0wMVsxggS5NmZUOWJsVEHdFIFOZB7PxKteg5blQZFAqVvlSHiq3DCktaonsWqHyvf49D+jym
bk7aWIpYWwmMFoi7Waknzot9I/RLAZtrVVw8etxIejgVB5W0EzCVSwTRkoGdOLfZmK+1hj0+VeRF
KdJk1UBWXZP8pSHZ+xaMAzup3LsyH47ldBHpMPoj1hLMwTEJQgwQyNmbCHbZSPEyVoo8z3YrGOlE
/2QNVKs0jUlkaKEGgfdYmzpBzH3aUCR0yy+vqTcTKvyJ6ykFZreKY/tFjaSzhUW56z3yfnN9BIY4
ekE88tRWgGoA/gEzkVF7HmmiuNJ9yy1wzmpR3BwQQsRYtvbaSNJk0zI6WoGsm0jmU09zSo4KCR08
EkPvONUgtQF5mNzW+AMI7MJeUp7b1LBWunjLK0G680CqfEnxNS2ScmNX2keXwTsmS+xHn9jRutby
J4FOecOC39EiwlcOWHOmyN6mg2e9ldmrqy41cFTc5yKqekLPehyj5jYzcDa7wgVEA7Gz7cr3iq4j
I7UCeOSyii/xqUMbf45/eYmrB2iTVn1sBhgbnqUHzZ5UnaT2+ve07RiCZeQWFIgiC0eV9IshPXpA
AquO0Q52XHumYCBLnaEypLR9FIMRSwkTZqAJq59mOn5qaL6qq9NYQOGaU5qZSoH0yYGuX/TJutEQ
x+WjSQJ8idTV0dwnSI0nNaX6PzQFGe1LUpgy3vuufTUiUa/rTCabLKMXQMcLLSutiKMWmmvyxXFC
tPmhjs1fTpQBYs+h+w21ICKo73ZtvNaz/h9K4IEUqymS6rkU4W+VJs1K0P7fdbbcthpVnZBnEi5W
6J/TMCPny7Q1YmmptgjfzRXNJlju1CxGVN+VQIavmtMLiYrNkfLVyrThtTOYXfGnKTcpFEoGweNb
EwMklCFY0NhQLmCg9qa1yshwrp3p1LQtXguXB3KitKhQByVFXhzdG9eDdoV8kDQJnki9MeyNrqMd
RmroFlmDeOL/kXjPYvLsdVUP02ZImA85LpqwtN1D2myuRFDACU8pDkZuoA1evscS80yZjN6v6YsY
KcyAe2lS6EIqVZyvUrP77BnfGTK92LNtHRXyLUZEe6eytHaMZdClVCgCQ0vucfT267BVwg0DwRem
v5eQjJRgGvv+1KuECoWJB1OwZAaOVfeEdWWFq8YL8Hx+YRnPb/jMfAtg4DpNmOnnLVMIEQKKzlVn
2Fmm9l3SXDl7I7/QbKixn5lD/sLINlGRcXl+S6MH8AFkSmfWLjM342tCGzDMAT5STe1g+9zx2JdX
uoBrXVrw8zHV5AJvjtbMyjmky1ZWnUcJpbdItmOE13T6jIM6/aJd2MG7ka1vKgZTg3h67WyqOkaR
Qmt/NjgtFsHmdEoKKKsyjZuesun/1h+vhjlTiE21lD87RgX9Mvyues2oQts0iRrAY2+JpE92bdPM
G7Qf9qqDiK8hvAU8g9zQhU8KvF07KL2NRcozdxolnKBALIDudlXIDA6KQjtUj7QXaKa/q95NVtzj
i7w2KT6Y6EdzuDOZSnueZ/124mG00jxAKwWNVWnkvki8pUFjI1bCuNA6vjuAfDLtJeMTRwEUup/w
dTirEzdehRV5T8gbN3lF1A09shB33YQIY1zqYxmAB9GApA07sW3KtDyXbtPcPJ1M8TBsTBKIAMmI
JAcGS1sshWp/mbX52iSNRaJpk61LRTFPuqsOyG0p8zZx0CbcA1XbS35we98Zc4ONR+NSN+qPQeX6
oE+FML2nU4aOewcjfu9pU3UmqvWaKJmKUQtZVltwJdeL6yN0tOYapu154qh9tmg7ijwBPwFEp+K+
P1MHR5reAofEm6W1ucctkjiGCGVkbronFe+ub/fWR4t2EG1NL3D+IvMhobD6U6uR8zBsm5o5Qq12
9cnCVHDS1fAnpil0EgZg8Sk2X2CtyR2tJBSgPE3p69ncTLiHZMi3FcZBMyKgrjgoUrvgLNR3A3r0
Qil/ghJQfazbYgtSAQOhjBe0ObkpxnQQ3mdFq9GnQsGfLMfrXDNdOvREZoVh4TAn8Tq6W553ma3y
n14bzxOF/TvVekSciJtWUB+1TRHK/LPrrCe3ntK91bt8NUZjPHFTa9ZlqOV7Qpmtu8G8LSJoLbGq
uwkEFWOgrmBZRMZTaTn1djWxCFzHL7+s2c1YXzuZOEhGuAqaKENio7TowmNSLTLi7daAVT4BWDAd
yuNdrU/XXuQGqa8smmYwzkpD/ESvecUW69C/O2xabfQElmMms/JDh1Hu4+C/7328MogSCFJjvv3/
vjUG9oFwvRSbvreMM34m1LF/f7BDjmZtd0PwePN/fiRXu35IXHvT1tE/SQlGjwHDNiId8QuiCPhf
BBofnSeouQEJoFoB+VTqo/mEwTHZarFZ3PRB7/x+VqmvRHACVE8usqz2FUm8PKoq1Eu24vN5HxPH
5X5XUNOZyJ8r6fXhk7igB2LwQZ7dNeYy6Ew1PtRm4fHt5wVkPuj+FhrEo04c/Zs3EOaR+5oVz8+T
So4oBTnrUFfqERecd61GVX+hSasilG2Uw2O1sj0PyHEc7x6rta1Am2lwtaEdkHsifGhYYh492U3x
D/358YUqvP5kFTsRP02Zm7+My6Kys99uqwynx6bWULttpqm571jRve4cAqxbiHrd8NuI06B3LG2d
12RNVN0vJ6xpqZHlvXGTUtsyPoS53He3th6dg61R8oUieFdSHE2ix45W8gCz67a4ped07oms9RK5
05XMvccR/uW6VHjkllik4qbdz3n5HZEAC1elGnZiYHA2NDswfduo1j9HrRHM07lsxs685FXn585A
ZBGe5YV0uSsGnxj5wG3tL3eJrrOd6M0JGVMSKYicMaQ9jVayBgrGpWf9EF64jhuXWLq4v+ZRN75a
EYJlhyYm+v54lzvzfu4zFwzpqG/qCvNAMzL0Dxn0vteeejMVqzhrOjJ0QY5o8USn6Fr0gEjnmnkz
tOS+JjUw9kU2Hzotfrfb8BOEPIBtoQRCeOuRCKGM/L7UQcM8EQLV4A0pDOHj6r2lTRLQ770DYH2t
PXEjFHKmeNpamD9nyJu9k8DBILvSjfK7rh96Lud2cn5Phgj4+r57BshFYzQr4XEvaW1mhiBsqADl
o4G54YZt11cr5ZA3cxDPT1o5Q7usAifc4Bn2VejMK2OiOZ6FKKXi4Y5yhPEApXpyqtxZPylPKF5R
7OE9yYrZJrMYBDohauAck4J0bTCA+1S3v+qOtvigPouRCA/aSohxB3sHLs43XO0ChOAG7fHggVWM
uvA0/yzGitmC9cMynmxZ7u1ER+QubC45jYmVtjYlOiKn85XRblbF4P1UZ2iBVlDnEOiT/r1PUsKK
TMUXBeK5Pv8RWeZNG+SB9vabyQ1zmZwg8jklydK3q32C2bY1vjpXaW+gRWziKirvaYTJ25fACJ27
7Xg3R1cCaikrq8GE2VpLXFgwVBNIdlXShbO7Kz4PV1Z3OOhf3iifE5MSBSw+eooM5WufXMzbyK3f
VHfUpfFGOgsIPoetX72OjLmwe26PZQ7oVcKkXEKQlHA7ev1VTelSxWKl4nyiUZ0UH4KBM+Kq5yEH
LY1bhPuOxqNmVAM3oxTQKtZnbdJaMIcVWSTZRmo1jxfalYv0GdD81anVN6ekZdwtxcDl70UViJAO
LquVUM1fGJ5rtf8qixLdS4noDU75gcbyVimZIMgORT7D3LFrx1WetF8AiYNCS7YWI0CiyDb6IlJd
Sxu1FiOblHtiZreHCqttwbw9yjXiQBkOe/pt1Ket5UzBGGpEIGa4T0hdcT9HaQc0AWAWP81e8d2a
8k1GVoAKbp2FhS8n84xhcVvRAo96Wl/WvHyZG8/qd8h3/WQCgSNM+j7NRozTvphwMI/qWaTyrjpU
18eYkomBjbt/4SEiGfWc3fGTDu28blVmrYmuCQQ1e3dIv7EAbjNTXJyWvQ4BlWVL4RXLE7fzeSNi
e9v0+ZXL/GfRc+PKaaclMa269Jyryd3hdHFsbyN799pE3sdAPEifMH0txW0Pf9kymgUVfeprM9A0
ZS/0FKj6mdlTYMEMWjsZWqCp+yrtwoBv96tSPi2UgvtK497YDNpG1xV1q/3sdO27dsmSxDq8mnMf
heiTZUH4dCZMl8NwBFb1g24FIksjQrgfw8JVXxhn+7am7OqWcJRRQ/GfKPLH3OPt0tEaUTT+QHhE
DONQfiNHDyqbi7Zu0F6S6xYbCKJDf1qEhphAiWN5c3SUGlFcchbML70rvlGGaXhUZkYERdb9mKzp
ALXvKEDDWz+xEflRNV40Hkw4vwpIk+uM65IAJpRHJ1FKWgrKxiQyYaVn48dUE81jAzsvvQs+mpsF
NZWzdZGcpDtdJsA80A8URLhEZLLOFzs0E6xkGV9EfCg766TWuBGciIcE2APiXmhkEJvEvxHdytEl
BzV+N6L0MntUXuXvkpHSHDrrrnlHVtEfyyj6Rw9DP5PZuLK1aOfV8mINft+UHG6jjeB86yhtDDX0
CqQ0JtNXF4yqBll9vlQDqnCAij7y4BOIktUI5QJXYIeFOnKP2jB+MWVBaKJ1224mq7GL05splMNo
9IF0xX552qhZ+KEpHTBMrDGO+jaZOI4cKnd2bogVz5YdsKALGQHY4JTmY2jzzeS8INcC3KsRkmpc
s8H6hge8sgZgCTDrVxUhFp3VQGAM76nNEAIRx9ZoVcQEiP5nHR2TWbSfiatcKhRx+PoJ/sUjrfC0
g3cG9lIP4EvBzf0yQ+uXPTbYKVvnSVBw0STKO7VLPvRcTsBN8nJddgtT17pJc/yBGIBqIaWzWG+f
JlP7sMoTk2DI4i7PGiMs9sbM2TRQFElodjsiu5i2dUMYsRXleES4hn2dxFxQSlRyKAy22fCd7mAr
7BpGtoyrSElws487NJJybSka0y7kh86gmpvW5MHluvlXhr+TWtkFe+pbU5a/Z7jRbgL1h0kGIwHD
fjUbbM4l/LOaMNYVIUtumVwSla7hwDyxEd62kVIjTynaTF7q7Kzc3TFNCTdepxOvYAYytDJqjSSt
xe2rSnZAYcRUahhQ4aS5qImR4KSYd7atfqlVBD5I36I2XCfYZSwG4xHdijBb2Yq+iRh/dj+sFD4o
CkVjpJBC4JkLYWEa6q2m5f6wgLaJ5I7UbZhVvjKp21bGuzZp/R72eIkxKnMiEHGZj3TYzP2Mj035
oBkyEvRTcl/zba9nftakC7uM/AtK4uQQxKj5SUXTid1rabtnlkPHA45SW6AC75CylDuq1dlcbnqy
v8KWTDphkCGtbbDw7gyz9eu82xMDt22Hgm8KKrtOXrzrayLcxc53ydwJlltgI4uWYgz0Uj11xuzH
ySs/+5S1/KcBMKvKBIIounNnPEyC3xscUDTau1Azdh1FF4eCVgsRWLqIbRPHr1Lhw4bdVt3OhMdc
t+7GAFxNgkCg584+x7k7UMYoUu3e89M1w/Rj9AE42Tb54l5vlH1rId9pX0pquROPD9Lk6RSPQbSk
8kQUdzr1CEPCF4azHTMmvDLZ00uAbkuqH4/FqLoMdEFCAlU71SMNRAtIbwtivAMR7g2meX7uesgo
RvQWKhpwvkDajRGf4Fo7rUiC0h79RE+CyrWOo10hERt2mkMWegpNNbHXJO6t4pIcL07wiUJUQ9XA
qa8e14GsZ59K4RZ7kz+hvbCYK4Nm2hAjSFHY8RtybWQj9+Az/EZHUCEggOvmXgldOFnrypoDT8Oi
adtAEJ4NJ70kRUvCL3gc3UZlTNR7D2Yw1fkXY7JNuisSKcrTGJrnrakyAcuzXRQljNWT7dCO6D3U
Z7cp/GW/cJTNk5KIjVquseYEOeF0Uz5tQECfs9AJmMDtBDEo0ppfIuJFsHJrxlHtjP1iwl1UU8Nm
+f+QMrynqbg3kfvFvbnLKhGYQE2yDmH+bO0jz9wwQT8MhDtPLdnZ7ro09H2X1r4YBDOG9hgRtJoN
IPWrZB/hXIlK46dgbqVx8sbqtOsta2fncsOYkQRNGAK+07rbTFE3BGZdWmq10B0CKP17l6CGWgmI
8dmo1s8smzZZVfuWYh0yvJ4ycQOu382o7lulOSQlVxp/HVcyrHNXmfFLLpqWvPcJtb6JEVQzRl2g
V++taE+4m6P6U5LcXPK9Gaq2LWaFwGANx9T/4+o8ltwGtmX7RYiAK5gpvSfbqFvSBCHTB957fP1b
VTz3Ke6dIJqU1CIJsLBr78yV2gbWA+fUb/bSsEGPfBEkb8OdIgVBwkXVARflQSszBl0DutlMs44J
7KNjxa7r4gFB2jPj+sncw141WqVvIcW4V1hKLmoOM7t2SPI8pE6rvAwQEyfutRHz69gOPxga4bCR
QKessMbngRiWnYJwdNoSXTKcIm2eVt/H8dD0dPkz1P69w1ykY1JzXgiv2vdV5m7bwEjPEY4q/AEF
rVWj1tjrzs2LjUVtRQiUcWoImbxNxdnMf6Hbw1RWykjCOUhPRK/9VpxOmvXa3Yv8cmNA7b+RHoff
hB7AMY80ifUff5dAMRLCSRjZ3mALu9dEHmaTd4XXBOurP1U//DKoWe99/aIDGLjYQ/hZkyXwjdSh
E0Jlb2OYYbLDiqVfQKyzYsWxZKLxEGpzIwvFP10LZZEJ0/Q9M+Z3YS8NY6tML3ZOd2UU2p5H9SkU
VcMpmOZlR8H4N2fAcQknhywj4cfonljWMDTkFzuO9JNhLz63i56OTB7tKTanHeyseaOwNPAZowML
1JbsjulRFEV4AulAAQ4Oc83qY61aA3qBIge6cEpo7TszmjVQQ+vYfgTyzSq0Gw3+NcDSzZPq00Z6
ilaV1EW24PdKY3+DG6HfY0a0WSoY4ge07J+/KzMTe5P7NURX7AZFNwXUDhxwHKPDJjtyxVKdAbKB
iVbRrQYu/j+HYuxnLMXZRHzUyCa+7HJlzk7fwhyGzNwfuhBSmw3dXN7sWobVvkkLIui9dUZQ1Va9
r7Fz23uhc9d/vqB5oBSPulNgzF9RXolbgvFyIEWIhPa+j46dPZ8U9RQWasirASurDl1N3CRTrgke
hGvQeBiW6qxnzdH0m/7+/GAmsg2F+83rU/s421pCJcPBfmFXP1zNLDxAIyGWXB6muSbH2I1/TfEi
dp0h6UekiQRn86bTzLsJB/GJOnQ2ywSzl5N6VEsBU1U4NxvP6UHxYjQJJqrQde6DNvzVZWZtbV6e
5ItoNn7Uvltyv46jq7HoGsOw1GbvxP/UqP/030t6PvZ6cig0BCI79SfqNU2B+zKNCKQmqCiow2eq
jrBqPeLhu/mGofZr8NzmMI+WnJTqqOUt4LPXwde1rYMc8abwYXWdvTZTNBzVIye0/0R1PeLoI1gj
nKx600gm1mDb3wi9Dg7EqPuXwan/5uZc7NUjdRBGVzcb9SOW8nqjk/zbezPWgKSyPmd7uCzBZO49
EQ4vtvkyNhOxooJRKzAiuLH6xIbCrGqcliEx2LTx1fO89qNO/PDHRNvamJP5Hg0NEtT/Rebh2mQX
ayJExN2AjdcxG3IeifTD726jIJKHkTzxddglAqUXMhhcw0G3iWqTKKMJq4I61CNWBRN16YYMMoht
hsUaENT0wvOlSzYkHScwrxpBOdPGr2UavqdF9K510c6zTPMw0AvfI7/Ff1lJpo9cfJoU8ZU70IfT
dY0vqjbZB/m7UegQB+iThcEidqDFEH9rctZgG+2TgwIoWKVigVgf0x7q+XAeTEWTnQ35a9XINx8H
aOm95Hcsz/RixPMNdmh5w7C9r0oDjuyCaKAaQg13Q9mSq23ACush2Mo2sDkl9pXpjXW19emvdODT
Nxvfow4jqkOpfuhHOAKN6dJYrtRV+Y1XRNRAP9DCh2c3y+jQSuuD7mhxp5A+Ku9URh9BZHsI35NX
wxxOvbHMp9jKuezrIkc/n/inYEjvMRv2o5CGX3jgyW2sQ7bZSW0uKxGV+SYz6A/bsrLx9QJWQYnr
e1r4T6w0wqYuV+9OruNjbjPtR0zUWtHZlGAbjzRG3Y6mveGT9DK6FVxpzz0/CVmOmcVb5k3sOYjb
2On6GLy3vUNeuTFPiIlj2G+KYjwPzqGL808fgbIueXiWyRh2sJPsw4q8Gx2mxlniKzbp+lpwkV9b
bFdk3yBNacklvNJzsTY2DdVV7leXOgKXJ7RC30sd3aXqd2ncmbRWkJy6EV9V22oIbPfNKdriN/Cx
V2Q5pxz538mpNU/u8es/JMta6B9cxQDyUgT/XmP/pyaXYT+3bXJPuhD0VLO496yfeOvEzZGHUdjF
mcwd/1vvVWQ2Wv67yxYptPRhb7qWfugQQG5GH1iUL6A0NkNmoTV1vL1uGJ1MzUKg0kGqxbvx4ONK
6L2hDNbSB4lH6RK2UG3bl1AX/QnJFvDH1EYvJx8W3KKvJi0ylwpIrx7zOLlH+YqTaktoUIQYDf6B
SaZImlvJG7cb1HZtp5Ezy750721Ks3SPfYqkLZZ3fEuzaHhTm6GI9vC6Z114SqHyjKAuzk3BXJ3t
kexscZVk3i/PLb/m1m/36nwQbFkeBnhZtDaT6AhisT8kLafARN7SBiiT1VmMjIYhjGxOzclvY+yo
4+WvCxNgiFYVDVeuxm5F1ER1MnXcHggessvzZMGoLU4kO1XHhWDhaUxPIYzGo2gN6OhOpYPTBgqx
ciY5u17+h8Otfmr9jrEgA0fTHMaV3mqaTrR3Xp/KzjqpckUdKjmmC/P40+7lle3H/p6oxbcSiRnO
/YIGKDj3F5JsrJXI++5QIPkKmMvA+Cvmo6szRVTlip35uDEZaWQUg2uFzzUGw2akOu/dzE3QlpXR
m1E7KYZJIJVEnH0luBSxtIHTAnKdyxphdALvZI8hmLD5laiPz3lqkrteEWHkzZG8wnxBD3d22SIN
BwW88krX+Amhe3UDQFz/LDQ32lUdnaSmTk99b6Kucstxi6UXBaNHelMaBfFrZ1NXMqNAv427bkkP
ZDchfs0f6oAesnhIyYK8Rn0z/pMZBloCa+j3WD/nW515+VEtws8FVU99AEsZehG1nk7A+jRzRFY3
EhKprudR+MSRFD6eb3Ns78/6q66/tA7HlNYSSuTLAwLE4uIO2vAYDURmaml4ctgqB2EZahPrMRNI
vUUeC1XMLO2Hei7PZ/OYhgwtvfqhsAct8iVYRnIZ1CoxXA3noLdNejMaAZ47xrKUZ5nz6tsukIIY
kH2TTM5rECAOYI17wOWl0eTV2cHIcvMWYp3CTwv0kWCsiOn295ovx9sASCL302aXZUj9BfOebZ8A
50jpsm4WZHx7Y05/THbZHxWXO2UufZjWxez/RhMWvunFGL84SYn8MMAN6gGo6fPOghisReYVUKBz
nkc0JpLZ4I60KBEPgLBNNP+qnvOBDF6nJLMOZSTeVfkWNdA4LOBoI6CCQ8IyUnvomdRpa+IMLbpD
W5BtfdmcCGkPbo5luTfsehJ3Gnnm99zTrYMqYUIQPXqQ5EdBi+quU1bu7KRBnG0PY7QVS9FiAWdA
MRS0yv/7ZEOHx9zHA0kjg1q5hHym0QS3IIwdLwr63iUMKUWENIuRINKVrAw3z8pbkpWnAGCx67yr
JUgd+tjx1xNx3HDYQIivISYcO8d0T41mRPe0bWjGEVC/d/MG6QiezfdG/MHR022HRaozgLHfIfrp
14EkexkseYYYm4JLH+2tkMaoo/pv1J/kUBCQM556cyaFsYaOx422Dk5GzOhtqlLI2pr+pldDeTbj
xH64nfEVxYwQDqMtcZVsMR5oiHHog2GXfDZKG3CMXtDuRWe+jsYU7O0ZQX0mC1I4Tf2RrYbjbUZC
SJkflvaRvtCLKj5igZVqEMNCHpo4hfjifqal1jP9GouXnIbHbplRVepLIKjtLKYScvnqxrHZhWiD
8PzV5Mo08HmWGSGP54dAgNOMRDIKIFpPdfbRTziHazKIHqS/2luyhQvuk70D7AQeixdsYNJGMFvE
71gi8DpGC6TPeXeEwPFNLQ92Ff1RJy9qaP0SrRvuKET9h5Z+b9KSwadDMdxl3Zmp/AcwG3YQYf0Q
pmY/TOjZCyAVyTKdacmLbOAGrV5wYWbGuQYYAiKQPpwzFnS5hg9F2XMT4zybY4aHKyYqQQ/eLflp
A/ddV1TeThwahPdUv0N2mxdH97OdFaHc5eKAmCPva+pQdlGz6tokPnap07+nsfUCELzf22rjWA87
szQeboKT9nl+pgaBdO7AV6ygPQkjktnofXOJYoB4Zod2tHABfg/cRajKs4+S2MBvY70sq1QbPhon
SN4NfeSv69PaHLERFID9cZNoL2H0J5IvtWbQcYqS6owDQr/ZS6ZtjMgIrqgswULmcJWexNsSZ5UR
XsuhJa4nE95HmI4vKFiW1ygRmzz0418sGn2pv6lNcGQlHl2eXF8T7dciHSXIw9GNjMZcXJzbHiK9
Zacb1x7JErZndPofVLfGDwsDFSYVJmVac/CdVNDL95rL5DTfdMsvbwvgxQOOsE+rzj+t2N/0khip
IcBcJclCAlrITL2V9aS60ZJxwt3Tal9iubapBQ43RrPt6CasDTSk17DwzcM0TjS9NTPbkFNvgfTM
dw373tbgW+CmXbRBQ37ilidGjCLDzwUdwsE0jOQO3hWlX1BiPOJRQULaycJ6m8EguHlJR6tMuI/J
71xucQEW/jLQf+eRjftjzC8tde9b9z5kkwxUrIsHqXTrtINUY75NfViC/qvL6zCwBKt/2OYuXFe5
LOZOBNDB5FQQs6rfgtpFQOgNaPQgP2xCU/uh6QPUkvB7pBuccANfTg6OhxyGODg6VWAcI88peLfk
YqiDUTCVK+YsrEALuKj2g/QtL4R4RT3jvJIiB9ZpAhtRyPsXitYTQYzMCLz6T1nH8TfPT71HldgH
RNHxt8QYZVVHicZNkNleJD7Ac8phufihHhVeZUED9dq1eigMh7Tfil6bbxe4XxAdhTUOpn8rrY4R
HqPydEyX2tv4zfK7B+2VWV9Z1L+WPaqjqfpjS/41dQcMHYYpl2GBXsPWFWsYZu5DNQM2pk9HH5+q
OZqxkelyDVgYB/kdxI54NJEWkpMuho6YbxFprz7fVlXvdGHz059967UFjLH1mbFt1cPMLFq4p0z5
ADr5+9jPPzPde9R5PV/5Xoj3afF/J3PaXPu0irYz5Om903icPJwU5xm18MHuALMHQ2idxDC/IynJ
mVqzM8L7KjFCMQPwMLu08dRunbDALrMM5b4ZvjVTVl3AF5zhyTT7VLaDZvGHJYF7D4GTuzzUsluM
vmKYtOHWGP5BiNw4cPdm6Cdovos4eg8SQbJ9Zn0XYxWg5HXDo66586cXMXfymDoH5tysVSZMYHfm
hR4ZuFXy6+zEMldLMKOGEzP/KDk0Jnh344BOP9qP45CtvKX94gV7Lxgo831Nqu82Fkhe1QIeuqb+
mwmtC5fagQ5NVxgpsA66OzPz+siJock45+llwSa0t5IOtXJbAVg0zHJn0n875KZW0p9uW9QiqGYB
AscnFsMaUEQenyiFJloG90QkObszbKlECm2cJrY+0RvjRpWF4uDFpIm26IAZu3yV1XDI2m54LGkO
0LhnnsK2yl03pO4ezTFhspNZtz6KztZCja2uC8MBSxyoVIZu3jaLINKEdjZC5+g1jL4SJzH3pR4U
e5MPD/8eeBoI1fE6N8V/2nIuSe8pmsMi81DMYv6wOyt7KcDE7AzoPOB37PMUDgO1G1VPaHJ7CMBJ
9kGOusWyX6zKTdFDQbeLLfsXhUVzKZamvaifNMIzGTToJvHcXDZJhrHRl7ZyRLf4ofU7/3Yx2PVF
AejbqFqWm91dbO0Tyt7WWyrzqgphxx2w4NGhNeWmzZLbUW9KCWYFF7DW3WL51pqUZ8+lwxZ8qCH0
OWYn4adHF2FVhCaztFz/Ug1Lp60PPf5e+sk188au8+4jFU43InQJHE5JK7T9OMGFaMYl2VQxIKAp
0UhhyazWO2Hh6TOfFOGotk7wuR5WB9xcgb9HCQnPDbNB1T55ZOHg8vSQEN1GQOrbQc+DdSFa0DRl
P26NLurXI/uadjeao75TuwqrdMvd0osEJeWYnElFSthuM1mkM4pSmGV3StNhy3fkq5/9P4oEb7VA
xnKdQnJxb7YffJQeoUSh7ib7BhtaDOp7q/tGCWRwis4ITf57iGWPii7576IgXsWE9vYo8KvgRRhS
2JHUB3FOD7tgYLQRNSpbVRuziaHfUIHCh0V/SEdcjL7RwkRLBu5wJHzFkQM6GMS+ut9OefMXqf5A
soWBRpo82n0fQngXTY+2uoFdkPREfJCXSu7uqJURC2vprc3Cau4ZaBAGGbcs9fwLAlTuc2aVEJrp
lSgXYs9qqWBYsJu2HA5hP106TVwYIVB2W2QR1u57g2gcPp53GVQICdtjgZzTOdj1n9R2gWQSMbYa
WTUN5PAT6pWcvazuCDgEgzmB9HiJxok5XTO8UPt9qp6Bg+/2YI/Dm4cYaOTsPqzKG19TItYW19c/
KOLbTZeN7Fn9HgSpPGCU9SAPOlhuPYsEzsR4F3SnTiTHTdemKA+O7ZfbesG8YZjxm0nNfqw7XKjY
lLrnd4Crh7Vdt5y1+o1Wahtnbza/nu0Ccyq/Z/FAHT0VE2DfhegMlk1wtc74UdTRo2KwezLLFBYk
Zd42SHQmGVWMt3ApzySI/RpcCbiscznJ7INjLFqgWWbzmnRd/AgbzE9yC1plNP06OgwrbWxg03rY
gWtNY4rqsBEPtDA+0W8wXoxO57mqufoONmZYc2tV6A2l1x0dKP/NRBoa3l4UmzFReH0h00ja335B
fkCD/aIddDJtAVcwQK3Ga2t5tIdcWxygdTJuyJsts5HgJxDL3xGVj2EwIvHD8pPN5lfGrXY1L4t1
muPJuoWJ9bC7uD2lRuJta5udAYw3xLmy3F3q/kKr2PpWB5pzS7IXFMf9Ku8y7ZEt9GsaDSGuUWHl
IUAULGI/aTcnDTeeI751hrcMWD+KNyM3003kDvH31GWTDTDQO3kdTt8ZBGjkVuX62UyKcrTgwqNZ
ZTZacAhKH2JzloRH32eeHQ29dHHgylhG4w/D1fzd0LTy2ofC24d1MR5FgUgkXTL4M1HxAIqDVCTG
Nd0ZuKZt7qsBqj1i4H+aRR6/Pv9PhHhbvfThoML3BUrhVnfq7/SbRCWaZXFVlbKRZuAipyLdDNkm
nhAvaDpWTrW7KYum22qW7jG9mV0CDzTUeGzLNuph29v3tE//OjmgTs/VnGu3tN0LUsr/+Md6ow0y
Ao1x4IepyN8QirA32J+ApUEhyB9AQRM4sVy61NKuRmn5C/IIxkJd5ECeY8cY/nblWEF9HcK8zuAv
yMacVRbYLFLf/Vbk+k/ssM5f9C9QooT37s6t2CGbnG/P3WRCP7sBgw1T0h1XuYDdh1yhNz8XUpfX
C8iK1zybjn1IdSaC8bu6Oo0oZcpUeNNerdlp1xJM7s3V86HKMQwr8NjlxBuqMOzw6bxbSbC1e0zq
qTd+8juTU0K/ZBewXp6iOPlFNgXJz3Vm7CK5N9fT3r9T+Hcr4YtyD29zaW+2HbOnJh3BLyIU115/
r62YDpoz/U0qU5yRhkZvqV+NJ27lNGe017iPmj+ww0itG5s/Mz+MSdys2xjASVGFUD5CfOaa0+18
h9i+YlpWluisbwxu0cs5Os9p3QS4adwYPfsyJFmqXSE6dn4Lvvu1Ny7G2bDpT6if+AhJbYmL3zWr
AB0QFCH/ZsZjWpD3G0AA0msxbWaRY/lvyMWIQoX2ix6z0EoyNkDKNylKrCLFIStbcKr7lkyoclat
vUzYXvIBMzlxKV7ROgcNzOt57vQCzL2g+TzTOS81+60Ho7ttsKMictVqGl7jayi/IJWoiVBCVE5Y
c4XF0iCpa5W61tkOpvwwYxeApM5s1mH7rr6aVdUUUqtC5J4uhgvMKHhk3ILHSwUZnGjQc2uZWNd0
wpH//9WlBiVLSxFXeTGoyDJgcbIzLnNY42t8YPEmriqiPeJk+hodVh61e6ZWJCOzLut9nxrFjnxD
ZxP5bwC1rD/xO4Il8dfDLBWTYiDMxNl7qbDfHPgeZ7MidljtiKEQlztU5D4eN8zc2DWQqqoZHDim
o5FUX1g/m3ddN9bMkrwX9YjbzQK0ATieeri0tPUAWOlbRHAD8G2aP8CI2hesI+IgHNrSoUgGsnds
w4EI01sAqRzCQv7n3qZ+YsaOHUAtiJMO+Ut2ptTOiYqyu/Rj9XxKPZ8iolp3/UAeg6O5538HJ61Q
yLf1J2V1xBvmkfrDXv8llh+qcNGLEDy6ryU4hezgpHao+KPjc4MSVG1VQeLhkaVO35hQmC9FkNe7
dEiLt6ocaMZzIdhHy4iHtRp5/TvEabvJIsD/Qqdeg8K76nUz/l7VIA9aHVN62pn2fWpNgX8h/oPX
zzhQa4OKsqx90HkDGZYYDNmZyHMNtDmC7RGZ28jR7yk4x0999NojAMUNcu0Z3bQH7aqbmkcSTd19
iB//nlFPLyNWqXLixtjPcAismDlaY7DlYCKCqNkS9sEZe31nVz654WizNqnoQES4CAIsfDwbOD9Q
HssEolw/EltovDBLbXktlNuN/Klx6/zuvKWF7V4LJIEjUI1NgfEYxQvKY5pk9jXSgNskjrP8LB3q
41C0wcnSAgN6MnoBpZAgbybllpDlNf0bt6sPBjvvgx+7zQsO6WI35WGy4VJDxJKE3X7JPPoifUjd
EAVgleRl3ZSRvXEix9rRJRRvrc01U9vhb/+b+qrYRJEYOxbxEJ36EJFamJcvnqjWpYCIru6YnceE
t3TByxEzgi9zTK7aSDSioZX1B6v9DKdzNbV0AmxhibdK0M0D0gPky9FJpjWJJGd8OHgXM809YIxk
8vx7GFfQY4kLMNawlwjVUV/xjqyao+rm17zrEwypGyiz5tImU3VB5L+MyZ4EMl4V8TA0T0ZOehRl
Bv3Uvr2rjZvrT8Mvt9Qp5Tv/Nlk9znC52PRy8ekd1LBDWzE+CxyQq7WDV1WULiNMkbzi4YIg2pVo
1nnk1AE4z/CslqpW/Qp5yGgB4mWDM6n+YGZygnlWj74mi+WJ3kK36coi4dfKG2KBKZJVm2/64AUY
3kWBfczrPjyzz5mdYNtqSusVJjCNoGRBD94E6XZqgcQ6S39JBU2fzGU6t9C1orRgYGkMbPPbtk9u
JbNL3J14g2EDUXYBmojuZkAUMo05KNjoPv+1wbN4+VF2P2qbT1AFselz9ROV0nTOEtFdgz6gDZci
JaM5QLZWo8tgwu4jjGglhcMtmcr8XTd1hBAxpHJ2e3D/hXGPYz15rVGK+Pn80idzdiD8ifF3bKJq
Y9t1Ld02ORmhU2/9sDXvtjl8RmOC4yUfqmufp2+Oay1oAF8TOcihj1jfizviaJ+3TA8Ahff5qZmS
ZVIJ95qMyR+diZhLdGQ+EW/HZyus+peL472JTIfurG5+mxLk8ZbZ4jSvym+ynVi64fTOeHBYz63x
G4UIehG1UE1IhCZE6x5Qt5p0mLp/o76C1bjYx2QIvtI5iJ87zIAwHSB2qPJDbi5K8RUSAigJO/Z1
6QbAbynjBG32MJExDS0c5Atel8R7e6lDXor99t+Ci7lZ3kpEh/xr3G67XdEwPQfBOV2fC35huOnL
lCzV0SxpyARZmR1tyTBQPesKk/U6L9J4rZ4z5VueF8aeoyG8nerga2RUryNtpoaWxn2fJbbpHH2f
NP0zjE5tPKn1c2xTlbb1dcRxI3r/VyOkKQGOBWKHC9q9NvPfWalByO9pdgXoRAeZC7QsITTDPO62
ttw1LW1kntVPWdYT1R0X+qZmunIZaFvEVnfoDIczZYjYOAxIo4usugdyPqN6LPxNjyl8QigVNNCA
WbmZ3vKyelPXnQmYfRWGY7/KZPQXG8sD34SRHRaPgqgn2qMCgqpEIGHglfs0Xj50tylvutXi7ilJ
6+7cNANHljLQMBhbJGBgV4HSs7jYMdVPlYVfOLD8PckhDu7Syj54hU7VOIhbWbvLK5qEbWXOV8jG
8RpOSvXZ4O/fBXaOWD7IASe4xUwgH3INdYgdw4But1ibf89FOJFde96oKUV61F2WWH2BJ28EenKG
Y5xv2kWjwxE0CUFscYL9mz9QD/2AJgk1kVLw+ZCLWQfwcAzihKMT9pA8eIySnj+ph46V/wCh4O//
PR9ETrpOFi3bzx0mdhzLwZ7q7kQtHpxsgFJnuM/sAkgnuBpDVq1nkf7UW6+7qW+WfCQIzDu7Vv+c
Os1SieVUPiu+BsBWm6IULjyyL+xQ4QEa5Hs3iyLaBBGC5QV3Sjygy3cYlF0Y09RntWy3RMysDVCE
eGHkGjiYIw3coTqEDFGRXvI/7kds9jslPGxrvul7UC/1tpa5rJNxasklJl2YzKYgZfoctikCRDe8
uxMRI5zPeM76D0wB1dkrvIPafbjem50MFfF74g3qsHUWbhY+nK6PLkie7VVV2QM0oSDBv0ZgWWUh
PGibHkZNmv4dEhDKAG4EDFgYz3IMEodYVIB3jMeetvq5MvC/RrDNV7MgEFalxKtDUfrGaaCdnnvT
q1pGANG8JmieY3idV68OmPyFVgq5IS7D3TOctfFiIoRM1KwVuxfS1YPuPU79+KKK1nAGo5D4xlql
tWs+PpiK62JGkXqtrGEfRpUHxvkamo3/rnKh7FT/Ty+/yB1JKcegGRBr20V3SBw73Qsz9l47d7TT
62JTyk5TVV1NW6vAXBjuz6kKP6E+39VFrHX+HclQuprGaxCl83evKMxjsmACHUNX/8Gr+kC/87eJ
PRzu/0sS+LxKEmfEf2ETrRbRSO7j+fscZ1/qVDp1SV81s9uDHgfOXRN6BvOv9k6gv8WaxsF8ZgaD
G3EDgqJ8KcpGcogMvJRjTxQadQ2RHfVvM1iKX8P4TnfQ+I1Jns1z6qT0iJLlJvIICC3bsRvZKsFB
fbd0C+uA15KEpR4KWblDFnuZAxOIDIkoz/j2KSeBczWQInPOuGWT6OvuI1jiKwhZ3DGz6q/8oQUx
8WA1iVdun9aHdiI3gGyhBQce0XtlHB9bPdS+vD+enaB3GbUv+ZxAebNybBG/oWU+pNwjXmxAmiz6
lYw1IKUhaPgCqlPZWwl6A9v+DxVeAa7lKwQTtCoeQURvfJ3FEyUJaINN6UR/JjcXP4Ki4B4HIgBy
xrB/xoe1Ir/XjoF7ueOT9qqe+ZGX7uI6hQdj4agyItb8kSsTnDGGKG28moGUIIUjLEEmNSd0fDFQ
j4mGTR6hpNdKcUpGtz9Vfo17CbCMb/Iia5GcoqKuPwKzQ6SAl5RZSHpt+d7dRRUEjMWtL9aF/hCX
LhYvOQbMTMPFEh7xdbKTIzsp74aZTt8ILS1eB1yMvdQbqJur6mtUEIy2BvghTr/WHBd7fNHI/Omf
uxmITnWW6D8D09LurWbdNSP1t6bXMJNjZ5aV8/CryufCpB/SFb/GXMjMH12Ur6wP5rMKd4FGXAxH
kCEX/A2r5CPEmXKKLHqElGDdCzLEQn75l19kJBWr3Gb0FsfBfyJMzG/BJGcUDrdkJeNhX6EE0gs+
uKuuTVjwWrLPZtR+tLytz9Lz5+3owKpbpI6aehkPCHcfW5RrkiWc94Cu9+O5XbKHZH54zJlDJFCz
vYJP6uyXkNGsF1nWlkywAh5wgOCohLHYGdhlw4oRkmaY/r1f1gTN66gblnE1esP8OXRhtYe0ije+
m8y1ug2RqPrfG9K/m5SLjEyP2qtW06LV+mjcGRrssJXphf75uYTDGIqfwmB4wvjmZjD6aR1e5ykm
Ky4kWUa1KwCIIRq3sJLI5oWamiEG/emnldg/VcZOXh59DQiwEYFlYQKY7p04jtAs2H+Hue9OOQmn
Kx8wXsU4hrwROxa7oKSooWndP+AOYTVlUHZ7Xs4gDOL9kqJsKhJPfDQjWjtXj+aD2vTkrPqrssem
XZCiUZJG+4EDI11HcWq9pBo5OUhwSQgiF8uQFUfdAXNzUHvLzFt2pFCcNkWdGOvEa/sj2wZn5Xs6
xOzCx9IZvjy3Cbwk8vXo+D/Qt4SP6JdaWZMmrU40VBAgojB5jEsUbDJJNhvyxT0hX2PhI6p87Qz4
0Rql6Kpz4M5LgXNO92nZu45oX/GReveAxA0LzdQgY0IZgy6k21bMCMh6JvMwTqxvpCA8Ina78CNc
kk3yUeKnXBkVnkZ0nNTpwOhs70tCSp5S8KEetppedrtmafXXRL5d5tp5gz6ZOWjqXsx6U3s4T7Fn
nEVXpxcdAhbA1uAgDOtPt0Q1lrwJbzcdgOGiR+zRXr0ofVSx0RA2EWGKJSnHqkrvksx9dg3iTmcP
nlY/YxIzMq8gizQaf6q3KY38dxJ0dmlXz+vnuWUcYlcLMutooBUs21fdzN7bq0irCGLvu9/Z+fdE
Lw6uTV5UHfT65vkJPdXftp+BH/M0jIp2j8xPoxc1KV2OWTRrNUwy5URJ/fR/Hvodr5zA0p8AIkH9
eCLBVmFaxVbN8LKI/CTXplv1TyGtSRk6WZPHcBjr68S2kTw/swbe4WlcBpxTLY7E3XSIdZYFv5MS
Rzb4M1aXIqi2OdCNjZCppq48VEn/2dY19nCLcGv8CsWJIc2aNiI+AXwczxLt/9yQpwpQxbbv9Gbn
Glm/H4pYHJ+fyPMuMbXUEvJzpFZ46UWTnfGiXzVtSt/DOX4Fdj1/jmP1J2ca7EfDWylHEvUYSHcu
YTM2FjwlDwKr7j6CBf8ypBrSgqVkKLSDECNp9kMJPP65P5hip/uaOLYi6ZtntbhIh9ZoOQiHrIeS
FOvIT+D3YMIZ/axfV4uw0Rq/qg1w4tcHV8DOgD1xT8Hc3+1O+OuCCAPGEPWLGSTJhfw9YpHjqiSO
BmBDa2NRUWWfYZFYC/AeYJTyxmgmhuTKa36bMh3eNnomc7bfbsolXSjGepfLS/NQVjTHccny/SBw
cBHkPtwzE5mxHECZDgJTx6J6TUpLw/UGRAc0MeFgpf0KJbm7zT29gZbarSAiLklzjMJ6CmRXrv/P
Vn0VeluhD9RvhPZdZtGSGVH90qogfw1sXVxGySYfmef+t3cWNwyB+moBgVLHROCydq2VRtvOA3fP
umQdp4nTtriFeMPW4W/yzBr/H1fntdy40jTbJ0IEvLmltzKU1w1iRpqB9x5Pf1Y35ts68d8wSI4V
CXRXV2Wu3K0VdyTDebSyr5hs7Bp0aVs06p2BoxykXEDHTKmrdiP7krALtj67EsNqRN8r2Zjs56uL
OiC50mVENVV56PSHlOO7UH4yiFvTKd/mPfuvVpW3ojL0a2WnH8TalB/M0VD02Kj/mgb9aJJSvDpu
e+P4q3568xWtu5BtAb6V+6gdd82NRS5Jh6/Cx7cb5F35lo0Nd7WWe4ck1/zzsnIhWHyPkvnBVii9
aHeAldJJ/uhgSgM/QJk2ZvuRQtM+GQPZIZxTpY2n7zHjjJOerfuEFXzXGEzYzULViUzFM8Dg9q+j
dFfPaqdHEkcJ9ZvCl3CYtBP69uSaK8L3odWgNkWLveptk/PF+GHmI/5zr6ANl6FbXs0QzdGnWSCz
7aTZDnig1ra4qRV7nPYz3RVM07xMmuwCGBkXOniay4hhfm0yq2SwzDTSBrX5oPoQBIjs5u8UItxO
7KnvTj0Ti+q4MG4qgjK7OfpiRglA5L+3QDWdB/iaqNzqjHwQf6B/VRGZSu7WcTl/hJCE4p4pcOpA
WZYzhXhGg8CkLTdprZe9hyCOAXADgSQHs4fxr1Rq99KE0V+PBf559slUqzFQFKjdn4skJZM3CE7y
7o8HQQ3piRTQaue5QVt8Wm4QRD0o7Tl2gQE8zUXqPMuGCEwKgtmipyFkrdRIdiHSrqF7bqkw8Mdo
2M+tGT0ojurfL1Pr0Yytg7RIzNR8QAxNkyAelblkrgY7W6njpT3gih7B/2kUcAx5XPqVoeG4R2QI
9+Y8+I/ygd/v7CtCoMAMD9jT5Fyt57pfSUsf9060ygDfnLzsrxwkNz3bc409vOq5Xoa8PQGBZ7o0
DvWWFHWOppH2FKpFcnDjOIc7Sixt3k5HWW6YeBLg7KLE9GNicnKPdSDnmJ1SRYGXG+plS5YtffnA
lVaRH01RKMsNi5QzbkombUtne1SGhz6A2oUl2RqEEUFFpY5Df9xK29265+jH+KX7TTj0q0ri82wm
/SUds4b80WEPWXG1SH/snJ24x6M/lYRgQjF4ZUqH10mMDfGqGQDJCiY7YuITzE67alQ8X7jA3vPQ
7q9DhexWKUgdNhuFEgSwNsCBcRqRjUfhVhXfmXxoEmpNeumQccT17itG9ACcNqQTxtQKQBRjJ9+I
V6k4eWq9Ul4U/8gS5Zwwgjon+Uw+eNr476XmKTDJxa/K98qCQF+nbLxNXocplncY1qelV+X0oH1N
NSclS9xYyMgwd+d4monntE9xGZ7n0sTvMTDvjFsEO8bkaPtGc2PI2SislhmQlaVI6x0Nyk6sfuE9
XA4JSppWd3naXuTaljobxHAkp+gko+Yt5V/vQx+MEnTLy9M25lDRwprZ9KFysDpAQj8P0Gk4oKtY
U4ysr9heHPyJnERGw/2Ex89yEGjRJwKT7ti0KdG+vqVt4OqMxT53jpb+7On99JvVMQ5idgI6chy5
NFLiPDXZFU4bXx2SSTYUr9NvY9jYzfgrYGs9SEXFz1hrdpCGRB5yf78F3Kx63Ndotfq3hkiNGd3a
raHsfKrDjIDZ2Dss9adNzhCm+Z48caGJNYrmqQjY0xPhycsAMCwHDIKOcB0IEa0XOMq26uBuDHr3
WOsD/jiVE41XoIj1aRau5t6I9yUwezmS7U2+kS4htWsuYlqz9Ky3s64H58jEvCWfjeLlRDv1EHrG
Qb6P998nrpPNn4xyQ9ujlBpogkB/KQu9ucgSvsjoYdt5s1lq27iYK0J1MMbzJxw8eN7/LMGiva1l
RyXrt6WbJUg56adJUXduMnCIZ+x9fDvU7tBZwZCgb4wL+3O5O1IPOyk5CfLmkrdZbBpkOKcRoxI+
8gNFOs1tOjnrPBmMCxXyNYvsminpSCeOHD/rasfvGhIOzNtohwN4sC6A6J8zmA4KMvWt/hhN9R/M
DdNOmmyxOgB2EMVDbxTxWs7fy8jy7iPyPBhm68laLa0nCPMRjlq0pjK2pIW2cyFn/o4eVxcAvAG7
jThVOagcm7dJjzxIJwcc0x5nEDqJ5MiBa5I9O9tNf2O3Ko8mc5A98U7MUOWkpXEILjT8cTWmw/TO
mvzmuUw0U2UmCy4lxUbtM3szOyE/tSbUUcs+gH76SZaactvBG0rRTUFiGyTvygmjnDf6k9UTrlEP
jNVhodu1Vj+Wkf6KkTw5NnOlH4cRw1oQNPm9bMkgFKuo3qerAU7u0zBRWSm5Gz71TBF3cW31IBCE
tiMbMbo6Tf+ceYDhPZNTYN9UD4FFVCXfTXP13ZCEnKSCoZQ4xRZFULO2lL4gwhwwJ4GwCPSwnEDV
69xxeo/J5xTfzIrlmVFh5xKc2YSEe2r9sUn76TPQwy8v9rKLkSdL2/inM2y1PU0126+IYsWzxYF7
hv39jDDsUI19eIVhheyfCe66HvPyDYgn4EpcP/vRgdSLIwpVl2riA4HP5DYzaepJzH5fuMdAqcqH
xBzhY+d48r26nVH74Lf6d/ylEbBTVK3fzxYaOKoPJoNuvcqzuH3OM32jxVp5wueRPRQpx/Olhpuy
mS+R0WZueNXensxy4zfJr4LAWziASvZg2gbfWtRSKLoK+cIN1bgDWuBmwZOgIKFVIW8kMy6qzWjk
xKRhgHhus4aAdAYzYDxoYQTV8F0Z4CBkL7BU7fcq5hSEQmDOd+gG1wr0gkujIeMN9K7fWTZKD/my
aDUTMVS8aiNKezmUndPCeRR59PIcjs4Hs6Su3cl9fk7gODM0RbfAyV0jKCIVOtk2zMYNqy7EMaQj
hEf0u7bqIDlUFonUTRBfTKHny8ymO2gzI72NFmykqG6orA6/QGFcmmlEGCCa45FeEgWUfyqeUhwq
serAGHSuUggciuVI6WAg4u/8Jd/3LvCGahi36AZtLAPC9c9ZIF3nrnUyMpRJ8gMlSazBo1wfTOQ4
/yrsKXjSA9DYYYqfswon5TpFLUKklrTQq+OMDlymhpMDvP1tSbLaRc7P5Ti9KqZ27XDWALOJ56Vx
gU4jZeyPemliQLRSC0yXBpJL/NfleFCupInTvKm582yHUXNRsy5kuFFgNPfGdlfY9ngrJrUkVywo
P0bL+PdseW80w12o6xag3Xk65xRVTuzhMEMwwkTpk5s+2AC9dM7DiHgmUIP3pbAbi7wR2W/jJmSr
uJCF0G+jkPlDI8YSLhkt+5jFbj1C/qTbJrRthZcZa9mxcPtgpqgJA1R4/hs5UelLjybfMTP3HZsN
ABYLDPJQN8bVIvVvpVVZ8CTk0NDkyl/wfMJ7xiTqa4BvGC2kjsRxrJ7dJMajXgKFocF4bj3GdICy
V35BuJcnBAZ9WPsnvr+9QpP+qtCEAIzRgmgpES3+91BG7r+XAfqcHZIHfaPSVyZEjUik3oGBJzcU
rJPjloZhvvawn22rBFIWfvPZOTgBWklpmHEBcbIIOOB2a/uGX7bO1Cc5t4gDTPeoRzadBhlWZCte
m6Jz1A09bhFGbmL0MrrwadYDb7WY4hsdDeU40VyLDYC0mfuE8Heg6xpRUGUetsahdror1PLRiY29
kpK6lua9GAXA8NtXeITWkxY3j0PleQu3o6jrJwz3hK2VFYdswRzg7JHcshGxERIHbx7ActLakg+N
MA9Puo1dQLhx6ddWuHHbYLu0hqhhT2DNKYTH2MKxYiCzlS9dq5kOr0aEUlPK1ZGkrSoTVMdylnDC
od67HFv5lobiXHX5p1fZV7kF9733G/G4dWw5FmHtTHZ8rugKx3BAbUDMkSyMZD0knzkZ+/owuv3K
aNpVq3+4dPY/PVpZ20nprGOnZuS5RKAFSVypd9w09HpI+NrM+BwR7EI8mYY3ueHKC9kJnWxLhky0
SgiRZKapm79Kl0NpPD8Ohn7mtJE9l9PsXCwn+7LrNrwyEw+3lWvBjDTaHgB0umZ0FBAS2bMoFQJl
4xNGW6OQshgki/s8L5vfiuLSshKvardCEZ/G3a4D5Ymd3+fgItzjrGXborSOUvnAvCR6NWhWrQMF
bnfjoqvkBHGeSYhZOkMpr7Db6rD8DgsshA6gLZ37VD4ksYi2a2K77l3b/ZE9QvlQWME1JnENTWGZ
HQs1Ks9xP9cgMvpfsmj0bKM5l4P15XMTrpcSlPWXITXOlDWBzPYd7f8tyYjCRxoUYCu4weSznwcd
uzjJSFiblHwyHlroYWsyAd1dJITBjcbAHgfuSLPrf2WlNbf6izFzCh7/Dn4+PSpwYw6Rq5K61ORv
at/DDuV8fDEsADBzphXnNnJehrrXT2lGdLuvc7pB+vuB6YhTpqp9hyEd8ahhTGEQRHZ0iI6/4ag6
KoLOiX2bFI4qogUHhGEVJDNfiJi2BCotWOnasR0Qa0wL1Fs/FcWD65lr+Sqj03TxNb08yHXHzmmD
mxVAJXzJd3zg+7kq9aNsQo1G/Y8WIF92p+Xa0NC4SbtoRcDCpp3oQI0Tt/K297p0E7gWxtEorMhg
VsoPwh3MjcfOeOwzIokDD/POss+ghn/9OesT8VNUq8isvnukZvvawJCW6cGfSjhb5UMYj+pJDiCx
2iNNgqAZ18rLmPbhrtOBwbbWuB20xn1UEQXTFSnTf8LlQlVWimd7H6UZ0eqJSv9jcNSjVjTg8Jro
UkOLf+nGX8v0TkWEUMx2+7cBPq56tK2VslSuRPIgV9Ym+76JXmUhB2k8PDhkMq2qwfZw7CeH2kSw
WtG6gmEByy3L1rJzx+pJg0qEanNG9wbW5k4lSTDPAlAKMbtY1qVbdUBDKQyjljhlSJLKPMINnE2w
B22C1jAwEyQJ8m6r3K2peR9RMpRwegdtO471uB/Qnl0DP/OuRE0zqQT35FR6heGmDs4pQhAO5ehR
Aj0bjtKtwaJJxolB48GgBPGG7L0eSuPFqcqjEuj2W+Q4l8A3rG/szJe86chl0p1NH8T1ZszeoE5v
THxkV1X8n0IHxIqVuAydxMtE7YXmaSOHkl7bIuXDXnlxlbmFO5FOR/rvVmUXL7XBhK8ZugedRDJ8
Y7a7NGXaBNVRpNFVQ7YKRed/yBrZHZdDKnrC2zBUj8RylaDENTACilfulzOErXOlRaSrHypdN1C/
CVs2R56VNLkSb6GTvMInm4UI4/8NJmhb4J9L8ofe9OptaJG1uVzyRTHvUY7C8REitMgy8ju7Zi49
ecQsivYvezA/boFpaajvIQiC0iEO7i5Vy/bgCEVxdg4MB76yEBbbicIOGmGU8YU6xCJbntSSiY52
Orj6FhgpJWeto7/tK+Y3swGBNfSA3JGwVPUch6EbjACKTb22L1rdnjTaTwcpV/5RLyeVSl/GNSM2
SSMO+Kx9d7N8NMowILJ2YjLlw6E7e2Wr7ZYyyJ7ApDCVSg+FJQKSxinHRee1yhOlTLP+/2a5JGeT
xkeTBV1xcNZHzbyXD5U1ofjWYLbLlz3ersy2y8skSSRUeeRpxM6bP5fYnVvEo4fcfChV3dz/NCTk
sxKL3Eqb0JTJTq+cGaicgKqRf0/KMUfONtul4lNsNV7//L40gXXhO9lRXithwn+90YiAqcHoND6y
b9NIkudKsTdtRI3ZsMlDu6M5rtKJe5PPkrav8RQSYDQIQ/ikaigdHcN4kA9GD6o1zX3feo+0NNgo
qZ0yPSzfUAODujG1OLz0URtehsT8m4LE0jZdqtZnFV/D2qPeeiTD0niWYw+3Qp/DUnKu3LTYFVau
n+NWRDTQj6NVor9ZYdi+JEnEkWWM9OekGZ87oUGkDdVvk2DgGEMIfbh2FWB8RRNUZ7cKPXedJS4E
chfhrVYGN+EHv2P8lz3H+S1vQK/nut+/DwZK0Qny1vJMvkentl8N4r3lmZpsBg18MWzXmPTYyzJF
RdRK1CYdMg7Rsc8xRO8Jvo/8a91b5orcMjLMlaC7NKP73ED6ObZ6qEEa/5/TVj6zCGqlrEQtqJO+
FIRd/9QQjvpgRdXyyjbyas1JaZqQubDXIf5IwJPKzmHdYBufdCQ48ghUtdw3jFD8jbxOzamg7BS/
51JoY66kyNSVOy+uwGG2KIQQjv9RWyd/bVBVc0bqJqah0x8tr+BuCQt558PkaGcq+6rH+AjPI6YV
NJebMpnfZg89OwK58qaGyCPCmJhSh24HU1eU0kyFg109om5zjID5mVginMb4bOXlwa4PLm6GVLyK
2qDBiUDVVpNCYDQMBKUEMA4QLMl9vDHM/JSD7ofMOxfZAeMdVlq2YBNAztEwM9tZsChYvoiCNPT3
drBKZueCzt30lAPmRDnDknTQ3dE4LR9L0DEpoAKedlkFm1BrK303B2blrmLLtO7q8gs/UMQkpoke
SvGs8QiWsLOVFWj6To5wJiAxK6GDuxiab2zaGMHF36rukT9aFfGp4mCL3pEwGlXNuZVnWNex0+/T
jPzYJgLJ/0OVq5XRwW+B05C8TaYewbEXOcP1FCfnHNkqjeOO/1Uz/2buSkepDsf3hGiEcIyPywqw
kBl0HOQUtVDPNGzeu6gDgMmU74UtbNoUZavc9aNm7RPH3bJNCt4WSln5kMX4RRo47kezfm8KTnym
aHa5gU1+sDwiUudwMglLQriL6VNw+GoiCdfp5GYb/b9JQ5iExXpOQmdfVjrG2MoyIXdXI5Ob7iU0
tA8ldsYHe7C/WcNW/PL4xLGQ4VxIKExDdEugBOOTGszmiXCKW0nf4tw7/aMcxlYiT0o+S6o9swGc
UdjNe1dF5BcqZzmrjiYrXMekFS3dDHJYD0U8WPBQgDENeUPBMczw1JMKahgzY6HO0o2uvcpXHtmC
aKOFignTp7EevDyHDeZQvooTX966hFcE04657MMwOeVHZAY22UkEJ1km66TUPAdaDxOJmLkkS0gv
kcMW1/G8i264AATD4tNWTbJ5AtDTlamDW6e/eQwEHNNW6zfdxka9UBZj5VN27hp6+mCtlLUstPXJ
ih+Kjn7D0N3lXdh8l3pzpzJge9dcBLpuvJaTylJNykPFVI99ln7wGGvjxhdq/diJzJWWG9fKCGjN
mGZcAqLVm3sjcw+ja3HkC+LvRXkChgvmQNycFrm9V311pG/ejfUxUpTw8sNaA4szXLiFvL03j0/U
uQ3RfISqF1bBcKnR8NnpQUBxCqlm0hzyxnnr5/1Ev0yRV+1oFo1bSyfiVqFtvnGRUH6XrZocmfAO
By1O34pgtm8RSUNbvUuRflE/+NxulLaN7rsf9Fzh7vaR+4GPF/lXTXk6xU9NMsx7rQWuqzPcBjLj
HosZxYEWq2eG+aDmu7G9yU5wDAeM+dM6Yr5znV1QApFD8avYfAllSm3oaAIe74yveQj5RiBROq3s
mefCAcXgEOA+a+enni/5IdTsLaEN81Po81YpREDBjPncqZhcqnkdXQLW88P/eTaMpAgMpSCNtaHK
uBFPVYcZ/RyHhBWnNo22Ru2diyjRm8ru/jLt3dNKJAUOq+HOHB08laD83lQd6U2FB+Jr8NydEUfK
p5PHE0QcrmZvop/cFRyqpg4wi63Z5mnAyrRC6VTdd5ZqrauhIH1djpVn1cSIKJQ6rUYHKPQT6yBb
BuHoPJeo99a9XnfH2bKHqwNIbmjd30ZOX4/7zgw8f5PAzD6HNRzaUsGBV/ko7NXslaSF92Zw7tx+
/JLnh64g3zrLJyEnpOhFZCEY3DXDVW6/u3SCR/7fstXZXFykVVRrVyMZo4398qmp+2YdK+jXFeTq
cvCHPyI7Ds5vC1stkSW6eQoqusCOnlvAP20D3AwoCjm8zNjlGbicMZDfXAquRZICJctCs932eyWE
OVV6pboJhqH6MKlZGEq8qG5an+WSiUYpJlbN7bfhL89Bxy2b+AkIlW0ZIobFZ8SsxFSuhMH7yXqi
ObDr47baGAj4b5pptOjWC+0lnzqk4kiP4ceVgU56eDya92ZN0zrvrWSVDCmmA/rPGDRoYtXpE5eE
dcQb3DxMGxJmPOAN4KxT3P7MS709sPCF2xgEcBW4U9/rKTEwaUdYk9hWkdn1r4MxGw9uZ0DTKBLs
O/yZpeolZY6UQn40+bJzq/6E5OysmJGPEd7+kMunbFsYIiWpqvYzkG8MeCkJQBXnBMPUy11L5ODK
NO1jMpUEUWgePcD//EWWw+mwo5kk52WZpn2PXmHtOt+9kwriqJjeMXo4j2GEN1fAFfqp5fwRTst8
HtYsIpusfemSQPS3I2357Pta+1eERj184yAb34qLvC4Aqd+XrpNvHGzZz7pS38Kg/5PEloBIUotR
DLVgHrIvWsHd+DlnA0jgv9ng71q7c1jLi7s6JCGIDs/KaxJwDJ1WQYIXi2rn2U+DXjxasg6DsECM
UihWfdgvUe7fMZ2N8BQYGGUiJ9mnpnJwn2YnUQCzj833WA1YWlqNmW2RGAnIKOXF6rvnKNX9o9t2
wMCsGGa2rDPMhDM1Zw3/zIkM/16sXeWD1jU+XeCU8NAkmL9L/r6rmTrDMeyC76mbLBLsOH4bwZR9
gT636oy4g4gJioYjAxhpgADZzfJDbeh/EDN1dz/vy5eYe19yJQEmIqRT8sFM5tepMJXlLd9ujXXZ
kk8VDHlKonWe7sygpUs+KFa0BwaA6p+OZ+gUQNwpOOSILfxF7P0pi1x6WbLyo6q3LmZi0SiFzBgU
7wYJYHvRbxtsqwVlbgquHM8GcBBHik/M1pjPCMRAI1O3Pa7WCDJF3v3Ws4TLptCCgz5N78u5V27a
hWkUmyCY3grdqX6T8SiLHq00iY+YJxjo4lDfhMA17AagF9kh+o7Lr11M+j+Htzh2/F3T5NdqHsuz
nTtnDOrHvgMCqSk0ieAFMEXrFaIXB5Z5LHf0OOoqLTZeGd5Q99dXVTTeTTRbWkLjpHcDg2VGJx8g
t7/bZPxg78Au48HWlTedakXzVSPXBQozGjjph4WWlaDJ46sX2ncPcFPi/W0Yv4mpTnvzIJ+gSA8P
hhsrImQmflaq6EEN6xFbW4N0QFWmS09q50pWHH2P9hZUHB2qjqoXf1h2ZNxWrOl2a7tc19SN7dF+
ApcTr9VJsfaxk00XpFgbG27CHQqSV06aiGUDEZTJ4RfhFLaOA6S2aq3alMVdY32Y1TCIZZ5ICUel
fS4djOqgt3eFiom91UgPZ2F7QiDOWKzM6FIKrIKL9XnF8f4dtShG/P5+IvuJODIwsuDw3C0BOuNT
0XvLYA2jwjEmoPOI9zzaQLWzhaKlgC6CUnY2FQzXExMRywvuelqHR6Oq2VsHRzvgKw8Oi9yXptWh
m8jVk1tUNHMK1ICyHlJYujBTk/TW5fOj0ekY/VJMfXGu3+t0x8+MivGlWCSKJZr9u4n0CAcdO5cc
xA2+qp9bMz0PtbldFE1DSQenj6zxLtdqe+PbqGNL4jlkgRfV7rqyx/bVT9OTHpbO3hvKaSMLdM6f
68HAgs719e1q4zXPjfmbtm/xuwmMvy2Dt7OcYiDpME7laBcrhWiwVRMNX14nGDd6+VjRrr9KwaEP
thk5RTs+xBpJ7nIAMOaAiTQEkxvTgK0atsXB5wqU5hcX48cJNgH0DsMewHPHxi4Qz3KVe1hKxlM0
tuvOc7zDaKXRY27TyRKHJpTdz5KVVDO+yK08PYOXs1ZqEpkEO1npMarN8pCWDrE/NVGqS4OGMmNd
aCYBOIWa7eSeO8UotvHwmBACApUFKbY3aoP31I0QDgQZsEzCqx84iIT4s9X+JP1YqBzRmUVQ5E3X
2cMxDn/3sTqjeh+a/eT3LP6O3v1hTbh3ygKxWJjn20yBxPmzCCA9RfYyz/6mwMyzdUnGOEQGpHgs
CdPnRO/NtPAcoc3QtwlX6zX36nJl9bS8uU7jo9ob7cpH3HbQsRcxUxIY3AFxeUXxTG0ecqoAMCTl
c4UdNOdFCDuhme9awsdoHpm3hiMIJ8T2c55YE9aqj/S8hvC/52rlTKOEND5Q7lxSEQAYkht3sauU
CcZIVpd4ZfiwqmyHdHvMRA+F0YS/p7Z3V1jJ2pNXzNfFmR5kn4Au8NOSafRPml0n+n1Wk0U4OtNJ
TwiBM6RgShnG6kmJDR01Xt09LGhd2bvQEJXXeJn3Rp91NPW19Ak792ORa2Qv1fpTZ7YUQ8I6MQBZ
jgXPhvOKyp1b8LPIl+JBPuvAVG0jBY1dmGvJo5Ib7oqfIP7O2t96U4VnNg8EFQLHPqV+cnHqrsa+
IRRdxOO8WuiFt5GhBsvHa+TBevl0K88f7wL/ruoZT8RFOQAOR6ii9SNqxSJ+yUMVXAbEGy3o0ZSI
cYQkTqI5pPgMyCIShv06ZPwclaOzaCGZBRenPm/f5XepaZUIg0b4uHK4/w8BuzOeB0E3dGd72MQI
vrnccEKzL66X90z0iDVSlHsbiIYExKdH2qz+ri/L8HlIjWw1+fEfMvKi575T6T6rCPe3VRB+Lsc/
Inz9LX/XwSwSDf8RM+I+GHD0yNOVYl+wtoDYHIjlcXru9HWsVvuyJW2vsXT4jqSuPgNdJVrdx4KY
R/El7Mgw07HuMkyppjMxDPfoqWamUOCw/7mqOyJa59IzTrQr8BibtPfdNvmnI060ZN+I2WaAU21j
Ef+1lu2ypWcGnQsACGNkHQ9hpwTZqq3jlqBBHpQ48y+I+A620JrJt+Z4/gaKoCHNSu7ldsa0NX6Q
r1JIssvYDZXPsMw1yyBg8CwiMKTRoyqYhubpVHAbYB20OrqpceOrNzlOUu3gjxEq0aH2C/suzQId
wxc/aGb3T56D2FzvX93E8O6kNpYlwbtP++GtLHHbYvL1Voueje6RdWmUi++X8yKo/teS9+buXKCW
oEc5p19tqe0ZfaVXZfS7S99bt5F0lT8mlBy/7Z+5w5FJVP0H5KJ8Pw8QusIk3yv1yKbAt7vSBz15
nEp7IkvLPsjtVT4MUYyipsT1mRS/plarV7KMQHCE6lLqqWOuMilKVVPs8OTtusO6btHeSbkD3yHz
U0q/VRhpUMREk1M+yC9R0+gBlqpWkReHn7qPNIAzkqOQdmjiJFBXPuijhx09Lj4GM4G5KqQ1DiKK
uxADlINodqOoGVanOIL7r0TRbszpDknDLpQ6ck7kUdxR42pDjy5KptMyaaNFTFwMMusCItAiBAnb
FO8woHlOVQK9LbDk8sEh3gqKOe3Avmz/BoL0E4exQkLbNO08Qfop5vYrNDZWYTU4OxDvWwCNtw57
Icg1N9y6FR2hrAXnATOR/2jtOZfIInuuLXOO8kES/Z6b+aXaB0mT/iq65oshRPlr9su7zvsjtSVD
G6VnM4sEaNDTLrETcJ5RPEzEi8CnnPKNgUflHCiZdVVepERBPkhJC4GniFsdou8K8LqbeArcR5r1
WI3J+cYSxt6OKvqJqMqZnWLidi+8czGmESnX6oVsFfO1SoOvwQ7ujchtLypt7GM0j99Sbi7PayFx
aSsdLcNRikYao7Ax1XT9poZVL/VLCBb8fQxUaRU5Qfw7IGgWSa+A2MAZq1KkEVa3SWySLA1lvgxx
YjwEvTpjxMm+UCpa5yLIrtLVMWc32UBOGOup/huL67RvWlO9aA67Ymlk+dLH1HySahKLnrjsD3ho
ZpAP0HqlUgVFxdrbQPrZyGrfSEp1X+xp509Puu6AQ4ucW5f1h670gptWaf5p6MIMGlIRbQ1vqrm4
yPzIBk5xwTT8QuwPZkapfo1JcI6HCrSCmNgXk6URB0mFL4umnG7tChV9i3iKuKhFV6aX7k3OZUwT
4w2EIIazVrnSUHtfgm5O8YILRU6DsyJPTPNS0inZu3GFU0UOUgK1PettT48XTAYZUWl0yIfKXtMy
0ogrG63TOJNHhtkB2EDGslVNCO9R0IkgoCl+nBmy4fRunGMjgjYqD3P7Sj4NRNBM1pt0cjLiiVZq
Fv9mY6HXQ2xR7ZMqxNKgvJpmx9F9oLcoX0Yun7BDlKItanEqBrTjF/kDInT6Tv0p3vaovRbrnSno
cktHlOzqfjNYxFw56nTv+6b4icLYJwwZ6JisLVINOPVUoe2DQiawh4HSgIDUQ2OHhjfZynq0JSrV
B1208mivH+TlWIw0W5Z/ZXZqbeuSlys61LGS+I/ajATatu2vjAyJx1CZG2Hd8DYk7XnbvklmPncD
vV9V3k9pgVXGnA8R4q9D46kFWD8CrwIdxZnX4yKUDy662OXZz3uO+NVkwJRRQpLa/PwC+KoDOY3n
dpwKvAL2bZDagSilDhAv5XoMFNMgiNZmccQ6fwe0r3Dxk7PU167xqzdy5abBjVrlmsqw0coeIEuB
AM2oVRTbolYd8R8XIvMnj1WEGFH1MovzK2IlVeBHEeqLlxqHhdqNa7q51URHmdAd6KHroCNNQZ/L
L8rxYRdkTfKKUi4BipgAHSh0hcEWSPFpNxzsqa6+E6Fx0dDRrNBv7iDFWe+5Dj9RTimdLqt3c4pI
pZxMFLVUFoewbeeXFDftV9+2tFJ8D2srRqc41Jrb3EcMlUGjn3SU8etQZ6zukYGAIctGEUlxda3G
k+wUAqfWL0Vmv8p2pt8034XvOCKNiulZ2fsPhctW1tecLMyxdo7ZlBFiRP8udAMgD7M1PkCGrE5N
lKQrxYBCTyvmMcn4eMHfHLVWXzFU6z8sFWS2P9U9ylkAd3IFoWA0Lj5aoccOnuKq7lqXgzRjULk0
tQWjqjQJbz8znnJgyxmUZNwFdjJerRDFT68ni6BJJKjcq1BIzXbskC17437unJfKVbr9YvvD437t
EfDeD2Z5Tsvaf5IP4HVuSI/DO/lKgSUAbhIQUuvFylMFbuWfqtOO426ltY7zWGJ9V1Kv/Mjw2Py7
FwuwoQ1xXRXbVDCgfeTSUchLEvtOzQAydkFxaQDzNinevs+xAtnYEmqddc5O6sF/cAt1ixBzEY+B
VfiMwXs96wQBN6Y6/VuVMlJef/QM8hmdgKrwLpZFzIoaQ64Puqh+ajQYe/WEKKeu9Oop9rAil57y
rLqme8tgSQo9XFWR4Whiolnawgg+m11PdbohgEwQZVttP0fxYW507zNQwCJy3M5XpV4PAD+Fo7OO
onlXV2gSiCvEXq1WDkZuVTtked5xYvJzBtp5uPc6b7xzaVCi/o6os4RXbM5F1BY5WKk5tPMq4l5c
GXWT7vMQwW1GbYxASNiNaN0NaC3CaQUaurxHykJNCdxYAo9Hhylw1+D4Qmla5Ovpyyzr6Zb6443g
mqdFyNaRBlxWww2AAxFpAyNqEplvNo2uR6Wld7X05hOzJWXat9qzGuSvuuLSWbGcfJ0N6N2cLDC3
IefFR9jIASQyhRBWt83I0OLfu4RO/cua6nwvX6meSgcnS+nAytc9wYmbDlrmmh7ddJG/bGIrt4Qs
fro4s2Pto/9H2HktSW6kWfpV2vp6YQvpANZ25iK0jshIVVU3sBIktNZ4+v3g4Cyn2WPdFwzLSJIl
MgCH+3/O+Q7aZpSmhyI0D910pCISvLTm6s5u8qp4I7fNba1sgszagfaGq6WP/iYAL3uMXaqeRuNu
d8genHiT8tySeZOnY6l2//kiv9dDRwDNXT3l9/NZKaiLSTnpNeeupEViKZ0u3tYmSsAqaAWxfhfa
6fI+jfqfQx3/7mW0tS07Iv6Ub8Ju9VOQi+qUlWVwodmD80xbmCTEjXBTG+0Hy53+aon4W0X+bJUS
m7tIQ75h4KyP/os4aAVMscQEwHaOxOqW8yvXJxq6ETE2gWdA2GWT+LZsTruCq3TyxF4VKcBvUtkn
wzPqW0I4ZAOUKKCeSW3pWPStzYSt9Ry2CcW7MV2oy+DDVyoO7HosVjzKf7Zu93Usk3hrGZ4LsLa5
+VR5vdpT6Ox7lY4BSoBPvqaJT4o8jpGZGtceHMufQRZVgSs9pM9+7vKYkPT4p7ghOZJDkXsKLyLK
6hCYsuagp6uAItU17BjSV+RTRjeExtpMivreO/Ynj0xlYQr+6c/BfMxjop1SbAzzXWO3tK2YPnxX
YZe/oMGx/TGVSV9LYNHy3zQgDQmTFdu+BImNoGB8GnZAzsK3d41jGPekvEB9WMFwj9gc06zWrDqj
aC/LlypMypV29B1OXIsDQBepx+c6K70qaXCpt3qdYp8Yx4CIZYBoG4q7cx0mObIkxYWmd6jjUCxv
xdyZAsuWxDdR3a2dRl+TBm/k3oDEc5DQSAytzNRlj4tVGq+OMiqXAVrDE/7Dj0oGH+ZWc+IMR3vo
1osJlZ6EiXpfTHjIDLifKHQrdpHKeQhplV1KMwRrGTLTDZ/MkPwyKpRNS7nXbexAj4M3B2IqzcXe
t2VgVVVUicD8uXtDB0DH9PMn1rb8xszwKN9N87cin6vN9/JzbnW/BTyDG5OR33yyK+wiWZXaoPPH
EaiVBV0oaRdYULbIa1BqIl88h+g4NVbW9s/vMZOOaacgG9I5Vr5pMYgdamYE2+UcVvqoir2FVbPU
QE/l8TeZ6OvLRKxrG3x3hlHomqUTiQYsxe8Z5o9IBI9Buy9PUXwi+1iPh9s0tKjuZZrc4gjgPD+m
kzY2zi6bpvRk4fY7GjQ+yxwttgj6GQHMQzuZ1+YxUsI9Bdkopabr3F0DA2bg+lyYc541S+CPuJZn
nszJYplWa4YAs9818JVpY8UUwHFl/DI9ukjkVYT155y0tdjm3kAP7ZwZ1vK5g1skLWnnGNtvprsn
XeOAZlZuTWdrrG5nPCqjMQ1f0vxVPpmXKC20bVJAzWA2rT8w/4IlBNa4GtFmv4ZZ+kjtYS/vqzwc
dZzIs7tO9TgpYPPgcQkXJlL6N0Ok6kvoM3viUp60+BuFlPYmGAUYeuOXNFRj4tq1JSG8wvAN+Ggz
YWEw+0dkEzmRQG7XJagbKZekJvm83KN8GO1K7vQ9aqjPYqQLuxxSmrOZxXZWGP6IhgYXaLyjl+Lu
AwHZL/b8KiFUlvW3wancK0J+fgNUewP8mT8UBt7bP79S+gYDvQnBarG1uDo6rduWlIAXhrofBN2i
0tRV6vh4lwUqSeYOehFYF6e14Vy6hjiNnJoeFr40FBnrGbl582Ak3Dw8aFbHhLVuZbPZk44OG3jX
Ab+Nvc3yZlg2eww0wQhPbkjNi0pFr2X9Ah/HE6dvvUdr5G9KVFoc6NPxkKvTF8AG5a7EqEWDbuZv
HY8lRdGAUMhQmFenGONcyClFmu38hEQ8nX03d4o+/T5UXgg2p/ugUMeboUEbJkLwwyb2usLgzMVK
UoO8JMtZR4R5DB5qGf/iQYVRwRqtN5Dr/ZrhbwJDW7He+pXxXeTZuxTlLdVp9qyV3r4pa1ZK+OKH
FBVpt0x4sKGj3STuAd7m8FULzddaFEVMryr+lDJkMIj/Pc4m+pS0QdlCORzOQKvh+kz1PfW/MYyp
9lJRcPVX8mLQ0XTOHXK8a9MY05gdqlrVGdeK/Qo9rtyeZx07QPnH0ca3/d8zJ03vOUE/0WsUHBLw
IjNt9uESEnG4Rd3K36Wta10b0AgvhQltEgbwx7KchD4NJ3OMQl7UfYlpANGqPJQOBYU4Vg3+96A/
U1uSruO5w6DneEWX8vgsDAWtZFYgNZTxU8PPkDIZTuOIEMneFXVMHsZtzmFfYm/obEbpE4wmLoBo
30N7xAdKrXIwF9pzsAoU+qDb6uGHyldndtxkCGM7e/KLQxylnKz7qTvLI1j5owBDtnbnlZh1x3pV
YmwrWmW69J6UdDlPOnqlaKu1nhCYqfOpJeybkDl2mr6+IjXXUIoyRgfGUb6R3+Y0qO3KDsifPc89
pGSvaQr2W2LC8luhUb4MEwGngfaIY+NBiRDWOctgT4oC52w/OwD/fNEBla2Q3tK9ac52HqgVRzmy
S8GC7eqyN9Y+pRIrrGH0l3mFd2db1l6CJt0hi2t0k+rWxvJoDFXnAVg890804FQxroIS6CZKTmnE
2i1uY1PDBDU631QR9oflaU1vD+Fc724FKqRDzskb+btTk4PXQN5VckSkWLjeJMYg0yn2KZtRgwWa
v+Vt2fv8fGlslrnQP4IRVeSvNTGZbPd9IK4uFaOcMUhodYYq/gtLY4KBIAGjE2a33rKcZVZeXIy2
ZrIwxkZqk8Y1q3TyYg7Ok2mF8jbvLdmSroqZYUOdaME8lb+70g3FXX5VThiPzH7fxFq1ZHtkwKeB
3AFbu/yyYF/ZlEds+ovxix7jKWPksQMxqD18CBcr/s/xZ0AQc5nT86GUQ/BaTK2yowlzRTR8Ugzu
XzSdV9/v2E4PF8IPw0vjax7R6olrPp9Ls6lDkj8y16HzTsI40KTpdISLAuez8/fDnAW1ybQcWRXY
Lo1eupp5EyeVzXuX1Mpt2W0MjBcHchZdQ9GnNOPJFw0+/Q4eFmmYWhWnVtFAAYwi+FpWBWaA0v3D
ZJ7WQXVPE3Xc4Je0t4yKj3iGYfS1wA+AAyQcXRQKT+Zv2W7YojfMYpwyGN0jT7k5cOCGR5BD0EcY
sxcBzcnMsa5y8h5YwA+WyytUxDiDirPNNKiCFlYoBoyqwCy4jLavtDobSv1kk1+dhOh+X2ZhmmK6
u+QCrUZdgTyF8+q10W9WVumrpnHMGylI82Z4BbVtA7WIMuRom8mPWGsifJ+9x9G//6FBBn5mVKT4
K6I4IxZZ5sdZSReDFk4wbnIM91pLHkmm2Ayl+yMQjIQG/8pw/+BPeR2PFyBQazm9pRiV3RjW2r1k
wo1CuIznspxZLCs2+OAQo1mX7aVWzn4LqKW8YxT2TcuvEM91T12JaOOQUebsojsPTQG/KN07kn8L
4/E9mKf3Kj0oCzslrbAGDg4la1U3vpWGPRMSY4dWOHlOmD2642TgipKq/sjY/hZNbN96CMB57tyl
fiIqLKehiDBCzJpKaHfPjMPXWWscfV+6pr7i2+EmYrse7yI6ftepq70ZpeVdG6NN3yhXBDzu9s8O
XhppEzR8aeOaOGbRGjQ96qhhc1mnw8FTx+jmx+ZTLoe6Q6qCKQm4m3mP0yoqnaX07W48DuhXWgNb
7rkX9n72LiiEdk5I6JyZEhBWkT89MkoHfa5Rcjk0sEBoUFAL/ewoZbHCMljN1XYo/Xn/fagphOd2
ecgRcQ0YmFQmAJpS2caDlRM1qMpTqHXsq6lnoCCpAxXo1MZz8JMe61d3tQOSvp6pE6ruUwIsi8vU
zYc7VQGKr9kP3cM40VLqfgqj/LWauuSm2vB7Kt2Y0KCHfKMovysYv6iBs34sK0YDJWn+1ONd0xb+
hfPmYfRN/9hbCGGyRYNW8W5xcMWzS4WfsLnUL3vKzxZt/72q7Cu25/bFdyb1vXQ/POZIx+Xzp+rb
2y9j3a5PDnLd1QB1nqlGDjaVbYuNXHtlwXdX9Gc5CBLkVldd/zXXk2DnhqI+TaoPhwRc31ph6P+E
fAQKJc3sjXzrDrSzI5mX/CwjANbzZymPjXBJxn3KpuiarAvys1/xC4fHAg/O1vKM9FWdJjA6rk6B
h+VspNBAEPiIg5q4cZHBbYIMvxZzMruazOEoGWfapALyiau3dhBQNQZEvNCpPqdSM64juyCsoDcL
H8gekvKwkm/li2IC34swQ+jJOB5tcFf7oHTGHRheEBrlmK7yQot+CY6D/tj0X1Xaj1Ax7tlIjfQw
b1S7+cUW0XDSi+4znDewUxZ4l478hvX/A1MyP2XaIVolpsawyJIXxIvvctynTc0MbncvDAnFIVN7
+xAiE+6ynN7vaiRZEtrT0zYKnjNgSWTCSBT2PdQ4404ux2A5W1fNgepO+dxrYmacYoT72ZQ8JaB8
rPyvzFldsRKBGs79K7D+cFZ+pgO4shJy9k4PMeRTCuqbwrzlzDN2NRPr2clcrMNKueTMx3+1bf46
BC6QsSKE/m9ScZPqcKhCMgehlxW3JvAZaRmOuLi67j0hYD5pjkp/alP+GW4WLZ/SGBKZ+VcX6/wL
zj3jpodiXBVz79ukWt0aTM63yB/LjVTpHYX4fGP4z6bmwku06TuhwmIzBA5FrUOib5ZHsq6F3lYq
k3FHQ0Ub4uuadUp3NIY79NhVRRPPupwTdfSDp8dGvvWHTyNgSjzO61MCAJkIbKvsfTPqCY9VRxn9
jcn5rsrUnW7KVGzpQP6a5qREaQv6NuF8DpvwqbbdHWCNjs2PjYdAtp1LqPxrWqM20rhd72SxQmfE
tJL7KbApF3g/Wol2DtqoONhmfu6Erx/NkhzsTP0qEyBPtLLoJ2ucVkKYxu9xVL1IjyycELiWme0e
M1uA8kp09U4wm545YqQxa+1BVr1kFcDzJsjUHfZibWVQiLrSpHeA5vZin9s+nYhFyeN+nLZV3Yld
HxobuU8uTQbUIMst3EtMysDhvrvQNlZCSUvUnZadiY8FC2AVXDHfGunKixn9W3zfYoopKq166WtI
OrUVQdABn72h66o5GuzUozjGG5IyDM4tRu2ukr64hkJrl+Eg/aoBLY02XXf67K0euo7a9/nt6Hkx
BWBsdhg9VNWxivJ8Y4UCg7zzVoUJU0QNT97c3Kq0Dr6JwgsQTOzgh6DQo/CAAbcNE3OZFraoElrn
ZP/nJKhhevmTHlC88z6AS40Sts+EzfRB9ZgfYQTzP0XATnJmdPo13NFspDNrEGBK4cZGh9i0yPNA
jFTWXd5qPKc4Mxdhc5yv/jyKUX1GQ7slSkVZnU8wPvJ7dwdJudmNSvGr18yb19F8BE+DKJAH+XKl
2XTDZDahhLQb2Hq1UNqq16punM2iNS7ARRJWCXbuITuBsBl3pl08ld4M+RNNEbPnoFnHI30fgj/w
xiQYsu3KYeIuxDXiUiq7WR43tpYV707lXTILvUgkE1SKGdhK2DxYmVOsfA3SfBdNpv0GXGg4egMm
uNbkGtAcnZrdaB5DRq9VaxtH8lv7evb3OqYHyjI3gk2pcj5ggEM/FKaea0B29+T76ReJGxoy/ovK
zuhCnW0h5WgxDRhYyFiGLmoFQaRj07HQkBO7iXeZ6w4PHGnY9/p3zzJnra0t70RO0m8x+Asp0QZm
NO4kyVBFEANmhi1fuAWjeD0kXaIV7doV/PozF4eo22qiC8XNoJNJfbouq+6UJuZ8gBmqU94V0S4r
J2b7eYqFF5+0wO71YJydXDhlfZfEJXyj5kqEFXvRzOipk+x/BFG6n6bIuVaAYs5dziU0qn37NEuY
R9AAvUMd0lfZJb63kneZFfjGurHCYqXm4pNcoPjFVu6oKNN3lHrcFhSUH6vScLbZDJBW4nhjVdO1
sFTKgpxBPwaYlNelnf7WmZ3+jvmEuEqFItr51MiJKmHzOBvU04wlnkD+t8XJ2LUcpOiOuNfNcF1E
Tzyi7dYb3E2desEpC8d2jZliJ1fPNNF/2FNwy/vaeoOplu0bgM0b+TZqe7C24IdWjYP+4kYOP48Z
SyIlT/KbPnBzk8OcFUZ7fUBAzCvfBAYTNGcGirQD0ej64hvpOesVrCTzu7Bocv7CtFSCrjN0da4X
nDEujtffRG5j/HKt19Hw1RcZS4sVTrthNKU/FazfHUAPmt+vspIW3O50RTsnVs6t4SRt/S6/qgdz
egQTa5dpj+1KyRplHYqfkTH5eyHGgpasWbMfMxre5UYWTV1WVzUgfA7A2yh/w22/1eOaNmVTZ5BS
2/3Wjxv74GrR9IpB9mkE/XDr9YSMSmqebMTxa6E6GhujWcsbSNwflppm9I0wX3G14nijNW+jDxDl
PS6VfcAcp48CyqTmCxf7ZMGIjQJYxSKIMOssWU0xnN+18RkvAUlv3brYqnv3CbY8/GgqUdgMmN0W
dBF5lUZ0XWw5y7+X9AmckgSPMD3E9dVWjTfuSWSTpv9Bw5/2LAK8/thlBXXJYADgO4Z8BkOlqu8g
Dtqt9C7AL/F3RpP1mzAvnKvH/hkCUhedbfq1ohohXD4XCsU7WRPQV78nRG1TOLbOEuNhwEP/0tpn
NejhTgBTOXlh+SOdKYk9bkurO6HLdVD4bo7dc841dJ2re1I2NmPa3WJZrKqaB2MXHeMaMvb8ha/m
yCZj/2AfZ7KDNmlQbO1bPMDbbkr3lpMq3CjBwGa7QOI7k7RDYOBAsKoltUhxSkaW07DJEzp7ZAoJ
+lgD+Ma5ACSda4/JKkmPYFmhMcj5n6Kl6ckUarCyFXV61+qEUkjlqrZ3R3T5qWTKcctHrPdAMtaR
nvXv8iscZ1hkBoBEsaaFl74aXhafjBKp6SVLAwI2qhPdFSXb+43Rsb5m8X3WedRpJvmMtih3CSGg
daekuCqLTWVl/U8nDyj+8GYWej1wwznDSzQRXvIMX6wZ08X7sBy9V+AA20Wq9HCcd901LrX2K0up
skfGSWD/OjdW2bn8IisOkDeQLX3/KLewtcqgyONZvw9H9wz2V0cxRKYyMgaDbBwVtrUVCYGesneZ
Qx2Am7J/0RdmGFTs105vZv+z9tBjNvBzH5wKMROfits1HNsB/BUtTaatHb4yOIy3Zk6oqm2KV2q8
jd8VZl/8k1GhliAwK7H5UGgZX+mOWXwtAjvZOrCLj3LIz8MHkokFAcdu2IqaVvkiqBjepFKZYQkY
OPL6D0/4H8NMB4OSXK0r8LA9WJljLeggUkpdWxVYqCTCbJwrxAxT1HgH9E09Vt6m6DLs7a39XHYs
OWA5hZ6QGCvy1XG+thG/ZFeNIZxKppJTC5iBB2q4ClNOVzbJwdeRfSRbuuk7kyGLTBGNHvPQ9eK5
driqlXQ8lXPkf94TnNR6/G4VgvQc7RZyNNA3dn1Pag48XW1CnZ93wk6UZzcYxRuIYMyirVA/K/ZU
YMjEjR3RwMi9OL02wqzuGZLYhiLcaVt2TNDy4qtl4V1Kdc3chE2TPKz6jaAmWI+yHkmDIUq4evWu
ILvtK5pwYqfDAt5lF3tUvVNAC9pKN52KKwPIuAxsZE5SL2+j6RnRafJY0BWZ725bL8JYVGvbdobf
z8tC0OVsYkfnazg6NaZard8oXerj967OTCaUa5K1zTO3cdKJzr+QP1H33TT+YqSiJkQGZlVoCU3M
G764ydLTEBveva+qk2Os0ZrSeIXBs24b/XsZlh/tTMAqu/5cW5r9WnoFbmVx6McCMX6W6RMt2Xsk
Cte10ZWX2KmKM4qps6PeQN020HiwJwz1xWv7Zt3NcVQNLjS4ro02ZtGnJrQPF/npZzu4WDjAB2aJ
dQnnKY4/vzgjjY1Kpm/yAA9t4dTmvQr4XafY/waVSOyX1Y6wfbMve8gFjCGSmcIYPdkApG2tHlL8
CWTKGe7aaWi8mx7TDxzjl26m79kFg0Z55dnG52RnL56TlJDP5zkGYUsm6mkBwWBOiPmVap1CW7nF
2jtjDPshQRO9SkSlTtkPDUpV75kmYqeTMrmaQr3usjUdLfE+nj0p0W82SfHd0BEJXn4LEVKpNUwZ
I1Qzt69dZraH2Ku+SMBYx0AYGms2bIveKDFpdkDJRIH1bWbUlWGgwlUyDvgDqxcFNu1WKeoRDxDQ
3YVXlSfY1MvkTLS+PfgVQBLXrD6xo2OpI3gPcrNl0lD2PLRMMz7Ulvvht+lvMnam6QbNDE5uMYBy
GfH7mEgD/Vl6VCvbCg51lKoWqCg+OMeiTcMr4uyaaM6nrogf0l1Zpc6uxP1XYoY7lighjJot9y7X
CdyyzQaHWoqykjE+xjPCWpq9GSZN1FGJOD0fHifMGQtXMRF+wbwNXlSjkL7APyKjsH0/V86lGIqq
pvkOq4/mP9ruF9wRrhMkByKsqTGgQs5H0PlFU4K14F788Ex7lVz9WrO/2wpP0DausAGSaV/pJFKN
VeKzcKk6PNgyMMYvVaN9TvzpMoUgmrYjRTNdl1G0bTn+k0sk/YNxjl7uzJgc84eK3ZTDzBxI1Wt7
7VNxeNWrEiXXaC9qqO1Lkj4N1kQ9ROaq3XXAbnEYv2jWYKz+/rf//Z//9+fwf/zfcuh9o59nf8ta
QH5h1tT/8XdH+/vfiuXbx1//8Xds2g5VRQaAIsNxickKh3//8/szzHz+a+1/+QDNEC7nCPBk0a0c
293B6zT90NDLWLfj29AHLqBXtlPpB/sdRoXstl4mWz84hVAfQQxANQHvY/Dhf5jq5B9NxWE45+b1
Xq1Ev23Jaa0bG0HHtW1KD4O+f5YUUYRe5zzkO5at9NipoKmN4IN5s0EALTev8ivOoep6iFtc4IFT
Xnq2pw0NNJwa9J3MfdcaLsk4GJ3N0KNyC4qvwXjIYVoXVunZJTMVF0H+zLhU8mLQHzW8IMsJ+21v
GPrVAGtz9Ol+7yqyCmx6SpSq/iiHEUODHbrotLOUke3REevJbb67k14/7eZbh5ywGYDx33xSyowC
MjoTBlRe4sLT0YlhCOCSu7eF+iF/OctImtXIx+xTpXrEsFU+VArsPv71J6rp80f23z9SCzMMVVCW
oMlXJYQk/vEjtVvDSL280Dep231jDIhRTN/rproyirq7y5TEQH/tffKdlY0DcmXbfrpzAih/jPay
I/6fO1KF8S5GYcwqZHuWF4B8OyWAGWXPrJzg12Uc7+JxSDaTaT3kdNcV2c2Ut4on2K0FAgtVnqMD
1eZpgtUniVSBhmfWhFsJ2dJn35OVLXE1c3g4aghKPk2iD6Nlm2ZmyEUe0DUzDOtz3KjR0ekKE7tW
9SYcAE4jWZrDci+laQCLadZQmWmfsOLRChkawy6cybwqiF7dRXIlXRa8Eg0d11YcexvNRFrlQJaC
zWiBhBftZ2J8L6YqvTpUGV4oYGE+EP2QHiGIW+1Wjt+tWZxs3ek5VD7N2ql5ge+pvpqpcnG0afen
R1BpOZPJoQzjh0y076TZmWXOPukElX4ncYsyicD9R/6AyMu8xpnkbeWUq/IDH55KcRiyqFvLFdS0
B/voaBlriDvcq7yvbq7ntpy+p9+zCTEY/RkFcU7DQOpaG1gNt15RBa9+mV2dJKSerwMPgO1/2jM4
0V3HPkxF1DPhwhbSQDPFUawrDx4G7Cn6Ur9QqKeTe3eCI/sQf/1vLljN+KcL1uZ6VQXzUEO3DVX9
xwtWnVRKBsfA2hRKZl3bEg4H2bV6DrLnn4njngLEFEmTWD5okkrqztMnrKihU25kTZp8ka1pWgx/
qVLH8YD5/aOt7OgCqA2sJ1rzOwvo2Pw2hFQPrsCxwFbU/XoXzeRjxpVi3QQJOuHkuDa2aAVP0JAM
q6aIHY/iMCrOGX0QA/lZ4Df/Y6cQVC9aMLmPWu+pr50z0uzryqN8m5M6PPpBTWbdJw+L1Of9ITGE
jCvwcHEkRduZVp5Iy692OikXKA35oXWd6g+WR5dXG/mYzXPGnZox9RvXra1NaxPolnQFLFOBU+Tb
xdlSxVm8kp898CedzA90/KVoQS8MhPw5BznWKJNzDEEafpWp9NmOU0M4aMYtjgd29ZVi7+OYVGYe
VsFHLrSb3zGooIcl5uKKN7njnP60xhdtZq7NEd3WH8VacSPrFvCn8o3WOLjU+r5hGrqTGaHubU5J
Lmeoosn8M0Kw9+aBPSnT6Mn9xiS/CLeBRxS9rXL3YITpthsHCwlJff3Xl51p/vWq0wUlPJauqqYh
dF3++//25EuSmXjmOf12iYZVs9GiiRlqta3L3NgRP/hArLPTjniyWkSJqsdA51ISkhCrPgZZla9U
y+y5zMLwDHj9N6vgI7FD8PM0166FY3dbN6Y6dTX4DsacglT9OOCLElHzJvoeWwbWf8vaEmvvznaY
Lgo/hiZz99dGPazC6sHUQuuEcaVdOVjA9jQ9mGLVDAWRxTHdZywzl0S37H+zRdCs/+EnBTeELLOl
0TyqOX/ZIwhaUIRighf+Q2NX+G3T9rufkMVGbDXv8oVRq3U3XP0L/n4EGvVr0Gk59NzYFgyKw1cY
WQhs9QjxzqHRKXLBM+kqNqUsyL5GjjnurLnVqRY2KKyipeC5AXRdYrnIYL60iXmQD4jIM6n4lY3R
WQMPy+wh1nT4G2VdbAtIQCj5S025LuWDdv2iJ66zD2LXRCmbtCsu1eCmK3A2RW3T3YHXQqquxLbW
LRvAp0SMg1U+MRwZH5AfrE2X9uZJvtSBZZ5QWb95Vjke07qgV5vx7SobGmNvkCqXUyN34uALNTCj
xsP92atVf9P7qnhURVSufPFreR6EAyBVo2uflW0ecp6yO39InFPesz2P5p5FzrO4zC6EYbXNVJD2
uLHcxWt550pzvh+rZ4p3EYPHDCWmCbkI5ulvH9DjCCFmrc12APkSwwr/46SNzniRCbfl2gzr/rNp
YoIeqmh3kWPH7w7LreOxMfCUEDpipqdnoWbx2XEjYNNQdDeOYRXH5SlWJUxZ5Y/Qx98XNqQuNRxu
sMeZoAyKTsQxNcpXoqfxQVSiPBSBEx8yg8Nb4PQw8nQy955OV03f2imoLg9ItBs77SasaTRQ+n0Q
GsVCVJYM5az21nGh6Tf+rtY6IfGxNGiqKR6eNnq6Lq0gFf7tkztXoik+jLysjyHz2s6XwNJ3TuUL
TicISlLJkW9Ls/j1r9cX4f7z+mJYlmuptuaa3Dt/2YaN5Th2Y+eyvqiozK3dNhdhZ1B3SNDLp1VS
+dm2C0DHyreBXbDVNWDSMRssQM0WTOBrMHqXYX5ETEy4yeC1WFYqA7uSTejDif2W6DhWGKvIIRKp
xVq4BHfyMVMPwzxf6mMR3NQ0WAHV5KSVhkdCZ2tr1rMaRE3yBdO7G1fiGs98uboimrCESgdc+tLQ
ajTlcFC8babyC8vLuwMFtFEcaMS+DSfILaarnB/0tjiX1tiSXdOro1qlH14YQ1BwIXd2qvHOA1sQ
BiU3Fw+K86mdKK6033XIvo1H1javZufs7DktmditGqUIACNPj4bh179b0tR/2nLorst5w3A59qB7
/XVJa0Y23lhHxm3ODvgsPfjSjS8N+modTlvNUmZe0awRuwYMd0YFGRHh2awqsZB+GjM45cK9CM/z
94GoSRBRygijLDTtiwDEHwfMx6vMio41PGcs+kx7Q/MtSakCkLtnxbUmGmQ7Ab9kDDdxSv5Sxu9i
KKxbSY6B9eycdXUCyOHVn7GTn3i8XqT0l4zNK5PS26h1pMqoTgX81ZpgmmEdtj0etgmWhm1NuCsY
adQaTpW2bP2dKXlZo0iwfQ4zus/icoqLYul7GjF0b9o4NCAiJOkOpMh0LPhbr6X5rmbLK3diqg2D
KI3uheYkrKXli5TY5Us1UKmceJ+lIEYty7IxZOW4rS9Oyp68nQLxzpOB0ZEN3pMBDlQFXXvDpOiR
61cH5aI0tsLNQlEDgyDa7G0PNbYV5VPxIgisTRK/hSjeK50z2XeRxMdUbZhXNQfVnsy3MK9KDMnR
8ER9HDbyqwyO/7++vx3rr/e3obJvEIbraJy12EX8467VZt2oUiXVtotoX4cl4Y95x+ppLwTGoo8w
NkBDT3q0hfpTvTQOcY7RpcTcdIJ+/yeid0rpgQYejiUJ6e9CDqBay5+9lbBsMZXt1tAhcKgW7NuK
qozPeWS4P3S1YhBha90O8VjZuEbaHlIlomC2T9MLecF1gIN/Q+ydZQAI/10M6j7rRXfRclxfMzXx
T5ek/EqZegrg2sI+KmSKjosxtQu+WER978vTg+v3p0gZBs1PWwmXp4NoI4Igvo9ms+gu9Oytlj2e
o0/GPo3b/pUDx8qvmjN//fCsJU28H6Nq64SYhjmjeC82Sc9jNg0Nn2ndXm2XnpC5YYkwFZ2VYJcP
VdUcMTmktDQZ1aOext0EoHtDxpFJCSiCNSVAzQvlMc6+afC8/utPW9f/aTnXVOHoLOOqIBVkGvY/
ftxZ7mSKnWfEFWLzpzxEC4dJg5hIXfuFamG8pnaM9SKCMxLf5R06EtJaLYoHzZewaWbh17BL58Dv
cmnmLbj8Vhzm5j51jWRlZSyUWAAzLro3eepG8qY4ynZ3mV1aL10TNk8C6CHmhNnpbhhsTGWPPWla
axu51qeWg0wxcJqzjUAmBJdPvwq7oaLMm6cAm0q9ihNc8gpXRzpG09XmcdikDNBIN/RQvcpxJy2q
5PafgHdcbJPuS0cByXuSVhZ0lVkysAsag+O4TFYSIdzEQXgFk8TqMa1LTEOXyfe0pzeJWzQvL3hR
fgZKTyyn6PEVzH90xC+G7KO5XQR7eewd6rJA9PkdToj7MQ14lZcLSSHah023rU5jbwUn5NBdQQeI
nNrXAtACFwz07Cb9WC7TkQLZQ5V33rmYX+yoIcZnFfrBLHSVDovojn6k8lTOHhKrRK35bQk1TVbI
wj3PNUfEtLPB8D2kUfMJuPIgNUn5UqYUEEvNc/615C+hhAowFVHRo1Nlt84pfgkmoFvPmOzb4sqN
8FfuVXPCKdXZKgVuSKmNYOGDOoz6UtHhIcOi1F6vBguv/siQMUUC3MtjfxuQiM+09NTE1AUtXNGc
+6Skj2dHwjPZaIxU78rY5Wct/IAMZL1ylxrbBbAZjJNDpwCFBXIUnDjWhrOcfpJn36SNdbYIqQVy
GHaFMEu4xtPY40Ma+nCuy2AL7Ylf2oTc2euMJrr2S6DPHl911B8FNae7OPSK/UIgii3/LQVuzbhL
wSzh6WiEuIjqu81EGEzfraLoZjVn7Bbjgilmgd0tPyxcW/I5nFXRAKaxf1nuo/7/EXZey3Ub2xb9
IlQhNNDA686JmZIovaAUkXPG19+BhnyOD31LLlehyE3borA3ulevNeeYTCWjeMDBzniXubuUB7Ls
/C2jWcm6aM2XtTOgPkQBPJUjBwGatTphI9QsLjoS7I2qg20x6T7ObPwpDZQ1zE86dFs0VKOcsKr6
QOTvQNAYbJyQp22vah62gAmsHCg9C0XJGsDNHOtTXxJMowYF1mR87NiP7lHxWB9gKX9MkFHwuy5Q
/txo860qG9RFX9wujG2K459XKbEsQv/T+jN06Vq66+D2WUob838XKWFyHKjF6O+czGh32DuKAwOm
+KBWEi3Hnaq+VTdVmhyy0+RUsMbetHHADztWX32XbK6Nem3k7ixZOBYsnjmJbiQvg6tr9A0MQYz3
fYBbqK1nYBFaill0+daZBw41baXtAudblac4tnyUwIVkowqmL904X7Okth6mKgTcVLeQSAjpKJOW
VZEAp7oZvC3GCj0/+BOAPU1mJoFnJBVEboiASaJB8+m27/9822zx/yzuhEuwrlvSRL6navm/9QLc
0BlzGy3ELo4a5jqaJe+iStP3cmzDbejY1V1QkwiEkgemufnZySFIZkkDdp/dDzkP8eCo+Xjqweij
14t3awffL1pnMzRQC7Sxtc99We10CHo1Ez7/59p2iLVcf8H9lKBRFMZLUETwZycaJ7NeYKsuvMdM
ZDdErCbHOoqZIcw3VS0xMrNhFlFbPkxhgLDfaJpd7yecthZhtoCreAmsEgPs0ro3gvCqa7P/qN74
5TvR4Ioy5zPm7eTRZkJ0pex/jnvPelQXo5Q/4sX7FkvBuMmY9M/q2UKk8Uh3yr0bi945qsJyZI3c
qb++uiPqEhLPmUV0Lt2OtBY8gPOXznlDosC4xgFlou6wsdxmDQjUZahdGijVW0WT+Mkp0/pYZKl9
8hCTvcyYvorwkZutP6sLOOxx68cZSLaiYothH9C7OnpIvekJk6R5Hd2OnXhqyAhkg7ApawufvU18
60qESgArAUQWFmVYpk+XJLdpQNnFi+em5Ysl+pweTxpc1WvoEqILQpSZkGF+2oGcBT2P2Ugr4o+o
qmpc1Cx9F72ERbfavKIK3LhmaJ+DAF2/GsLpSdvuVmCRERrEPTA7ZKBTI4epqwdV5jhzeeHDda86
HH0VdQ8Wajvdm3tkJs0u8fLmjGELq8pcaY+KNbaWFdRo6OuZYO4Gy44eOwALJ28uHgZc4tuun5+U
Th82c/+gWgNRxkimnDAsulJDBxBa4aMXhb8vCX3zqpqjmz0t/s84GU/JSBRhVdCXZlqySg7hp3aE
A7jFSX24Zjf8Wmva3RBn3jPt9xhDGpDKRUfadBy3A6+3N2VndVeNPti2cvBEEGKVPWrGR9Wtb8nJ
3BYA5vdtETuccxhE9f/5Sr3WMsI+AOj5tP6wsUAsi3ynE5mOV4uB8BS33VmbRt6f2RDPqf1dKSJ0
v07Rp8Xf09DzmR7GqFR5akvnm4tYHr5CFDyETtGAKGvi/mJT0R/mZoh3NuX0gY5my3tJCFVL7gfU
1CiBqcqxTyEcJutTyVRwqD4Wc49heplexG7wEseh3KjdEtlJKgz0kvYPWbbyzHkCjjP+XFYz92D3
WXfJqK35fy5eXuw7X8uScXa85BjQgQroHAw/OUAUyJLKUwfT97VJ9b0bltZTlBaPcRdNb9KvyHNz
5bxbVHT3NYl0935A88OhaeU4Ni8trwuR2gc0APG1dQb71M45TBRMeYPdmI/tOGZniR17V9oEWKpe
wFDB2tBrwmQK0gJ+s7qbMpwoPZr6aeo5SfYGxOO0se3X0ktJPKKG7NraWyWuoel1Oyn7JzWXtmSf
UaDgQ4wTPb4khDZu9KU9pb4iy828mDmPMpQzCks80z3m5phx+zxr5rGumWHM+gwNpvDktK2zNPjg
BtpTWXxXGmGlFlYXszTnS8dM+L9uOpr/honCiTUAfXBIiooum0PiJA+jKLMfyxcFA5LTqhmNidth
euJ3+7FA7jm2HUQCu3ii9e4/5WKMjkaOaWwoXP+pRhT51JYQaPlv6kg3b340zFfEAtUhIFYO+RkZ
0FMWTayatXlLNOccz1JfcTCRI+KTG9vPKv9gln24SVzynoSezZfBG5zz8qv5gAy2SVOHnHz+uoQ2
PXNHK+uDeq1PjCMS1Js1Ws3JcSCqFstsGkDkgn1v4ofaqJwX0xnPPaPX+8kZfZqdHWTFz4MFILBP
owSjqV1dvLoyjthH/Efb/RZHn6m7o21Rzd3H9SsHKNKUZK/Cnv39VMXtwavb5tziVd6qqlldOjkf
S4iAZtrkK2fSgd/y2+SqUqXVHMKeU4tjk+U82jZ3aelXeeFcH2drIlmxz2kxQuLlzIxjNHVk8igd
tA5mmIl7xE2YmqPggGDQfEhYcJm94FTWnfIpHnrxjLtOn4yMR0fjwFOXNCQIaAF38zsGkvwjGvkK
SzQMhA1nUsvvEYKcyI0Oro2L1KiR9oTQP5x31UhKaNEnL0WskSVnSyC5kcE+7sNoZCVlEjCXOIrt
yZMfKqsLbh2lI+BYR/XMvQP8hPJcNwsxIrKHQz5WVALLpz+zhpdWAg27A1VlXdrcOLZzLZ5UfJ4b
1NE5oj90EcXwWi0Ob5M2z3U9eXid1u3jcCIps+zFPutc47Ek9AySphueiGZ7UtmTdmXfST94VRgh
dQES8zQFTX9T7Pu+Z86KI78/1PQqw5jx/NrYtbuR/40Zyztz2aiHisnfHMHNl874sNq84PHYh8ww
7vOu+LaapRy9ZDigfEb4xJLfId/KM7OC0zKhe5d2OQgbAUIBaAvDplxRuYF90zRwy5Vwr6qjWHbV
r/ArRbn220xJSKrP5kunISoNmpuiuDgQRLa23tdPVoAZyY3yHaV7cVdMtb0tEq8+yTzsmeN7NRWs
HyN7gcoTZBNenW/abAV36rIoOpUUuAxRsatelzCAUDN4sm9d8iXyouBz1A6SbZFYbwaazin2kvzJ
iuo3DTr7s5OFzhUJLu3XIdJ3fy5RDfd9aS/RaiytJtpe5B4wuvrf0t61+hayuFMeVlZcTLl9CPXv
Vol+0wOUtUcN/eQt6WyqORGMgOAkYg1inVCzl1PpktFYS/2AKq/bYq8y9/ieEStWTNeVMJgcw+Sg
+hGVSyDF+udUGil0oezcq7ARKHqaz62NvSclvlBnuomYpYIkirbwynu9Mae7stVOPoyMuss2epRR
sI5RRXTb0u5YLn8jC/nNqZFwVBuO1WAemEAIU4x0uRYBTJmSAMuBzzkoyZ6OYe8+N7+6uDgPiFbG
/bTYO5OOqJcepxjbuTcfstQwd2sFz6Tjrpgjcc3KiGnC81oyBRoi+9yV3aPrGRAJbHo0XjZDiVgO
JKNcAiNThv7duPTrnILj20B430pIMKtdlQTJncJsdHN9Us3QAizS47qL2zMTD7UIhkwhRFRvE60B
Tezp7lGqOA3mKTRBB3KrHWDOW/UoqNsS2dmdwZqbYRR48jWNHl0iPlVGdnSMBNOgcfBBsjIrxYeE
vGPjD412HPPFKDwsPOayMX6u7Q+Y5iU9fXcApxQOaE2HDsL4po4TMKWcsX3ObdFWlSK12+eXSfPX
vx6+y/G8WIBh1Vd3pf+LoSiHvInUc2Wtkm5obe1FIghntaGyno2TDetjG+TW2s/StBINOEqlDSna
0Tb0Kne3Ux8qdVE9L9XmHGTZ79eATUnZfil58nU3wtFnJzetqe8LKm6lmzE8zEkVhrdTlsW7MYjl
vSpBSoNkZQcOziE6VydWce4BgXvRgY33K8fHdjtEY7at4yE7r0VipX0NwTwclIyMvWTcMW5Z3n2C
JhSXNEBzsZ8IZwuQj9wYh5pHY24wKk//8jw7S3f47yd1KUFLu65pC8t2LdN6Nx1ys5ruEGeF/WrO
qrrpolzQvfiAxgKLYJU7l4b5NFKIrvwwpEW4pQCRn3I9f/Bg46FUMq7xcuni1qDcec7MWQMzjm/b
4liwjbO1dREnk7yuLBfpTN42INkeV5Xu9tT4fdjj9vNjYPr6kmvWshoHtYzOq42yC8xmjXfSSvoF
iN8YQOIfTSlNCUws08k8qX5HMzoPINS8XVl6KMPdybmf4C66u9iH5djqC2w15kFTP/GzHk2LB5JO
kGPe9uxZbs6hHeWzlcN0aH4qSZ7qTKmvcHuz76cS3rXbffuXlVUN4t6/FZbFA6gLUrUMfZHI/e3w
b0WDWxBj5e8TMrw2XtGH2I3skFgHLqQAPeS5Y57V6yE5FPcpSqatBLJ/YHeBOYfw/TwBJ7latp+c
lFDICLJfIZPkUxCMcNt0DBBqsa0nr2b/TFr2qDQJWPECfT/h1vWBGWycDHSAKo8a8YXYI6zanDCo
QzOD5kwR1hcmyPZBz4ZffatnV5eV/N4K8Cp4SboDgDofw752P5ohBk8irTpjynaBPXiMd7SrOqDM
HD1d0k/vgYzsGx+oXKJZ7rmaJ+249nU1E7Kr+9bXHTmqhu9TsZTFReD5C/v05LVdb5xyh+hnSIN6
/6O3h+nmYcezurTHWsfjvpYPWfs5x/u6g5O+LOW281P9kBCoYQWvqYIsHvPsrAZdXTYlt94GquA5
7TJDJgpYqZbyJEs3iTbeC8Nkgw2hHKw9WCdz4GH7BW56arlcGM7BX0xbDVMCJGrLHFkOnNaYBhAh
3/oN9Cgxb8OGMA83NdlVLHJvTOFZ5zkr6eOUTocVCql6xoTprumnPTohpKkTJryqR9RAmvmwN4rh
0DT6sCbaYKerSSdZXHee2588zLAYZHEL5D11BFrDY18P6aPr0OZA2FV+Tlmdbkr5o3lBssmHqWP4
E9UbLdCMt7WN2cymi8V/GvcZAJOHCeHkJa4aE5oOXTRz7PBuLfE3zSSfNWNI0VyO4skJEzyMUaN9
T4txCzgJ1+bSYwwrwyZStB4OdmD9WNsUCAfnf+mimWoE8j8Pkuu4QrKgmborWb7erWldn+IlL9rp
EPo9uEP8LxnC5q1fzOE5D6036kjn7BOfhYoWOa5GtkKO12XtSqGMPxg2SlC77ONtS6V511s8aOhy
nK/mLz9Ldh4inl+Ybe5q8GZfZj6im7lPrnaxcMdlDizCoCQOeyluyrsMr6Qg5nuwj6uVmeECKCOQ
ugrviJV9uKyfVXcMx9Ok9sgSVtE2qW0PNUoWo39K0506mXQ4SM7rCbEJXSCHsPYPRYfdPmsw5/pB
YDzbZYto2sj1q2FJcQW5iNS9Da+94t+4iUNLx9qFlJwc8c9dEzWPBgYL2er90Wni6lAuxzYxgFtI
k/YRf+2nhG7OQXUE9NFGQWHrr86c9a+MSWP4dLOFZsnpXqsOm2Cs5919WEQclQlac2gcMQ7sjkol
pvU0zjGsiIN62vqE7th/Sw89t9fekwaz/KKGe+C5ggtqZQqbmgFUVooczTzNIHOe3EciSvdlJsgA
XMTTDOIAwS9f0folKiWUExvR4G7WB6PtYGovfcg6rZsNExiaDSMjSmkkL/SX4o07i19eYFRHe9DT
LUPqAq6c/ARvVrs3awBSsuCoY6IyDb3cufOjr80clq856sVOjmTKJcNPFcful3G7nXIi8pQVtA/o
vC1CMh5f7OiK4axKyaiks7O+907P0DEaUvfQjx6xDIumX/eAhq2/u+3E5a3zO6gSQBPFgtkRcf5I
V+4WR0a26XLcBWvt0SSWe6pE/qD3DRCSuLWgq8eoUyx61+ruGEMsgPshO2zwyRNwU7Dbq2EYmenl
FmJ/fh7AlD25VkvM1dzFP2IWT2E7e7iAG3orgCrYJOJNLwNxijFOXNaiNh0zcMSWAy1dlN/Mssw3
ePpUfHMWlOZNHW1Gh/OMC4xWjYGwqtS7vppgjy1TIWQkPTyp6KwBP4iC7k556NjStTsg840D17hd
DAZpNIkbdKW7uO2P6xnBjuqz3epHMYU8tTFQEyNFeRP3XXFlKf19YUpNQPLsQhxlL/UPfIobKF80
AqsGgHBcNycCHiEoNlb4pHMgvcopOmdMc642jrdd5YzP67InRvMBhXh6Iefbus/CQtz+XBP8Yx6A
aNpwbaYBHLYcaanq7W8lgTHIuPDJ1zqU9iDPqum4Nu7HmZyGpkRzvnYi48nexdijt+uyBibPMwCK
KXoMOQXalRpLz2hKq1dgIOnXIDnr1IMvugiDHXkghw5iUr1ErysZcKKRVB+A2I1ZXegwh+00bdZi
zdWr+Myg/NSM7oCcexiS+6LUCSKK0UfoXWzj5AiBcjG+/jRgV8OKY3cAQpB/jOCojIwoe4N8lm8+
WVy5wbF2tGbqgLwa/mUSZVn/UKGbwjQcaViCcRReh2Xk8rdb2BjTNLot7vcwa46KYW0bCxFfL+Kd
cjxoot9bgtzWfiJYuxb9k3KeI3cItnqe6Vu7DaJ93/jtU5Fk0T6Rb3Nn043qRM4Hr5gP9Hmmu8Zj
iUCs3ofES5VRfm86sUPNGiMZXgxYZpT/rKoYy2CFWdru+s/rHqsWCDBARIBU3A3Ep6xKbDCHMplQ
ydf2cyQsY7f+y1Y8/vYbmP483LeGf+wmDxi1qAhcXwh7VAdUCOWJRMB254/l97Yhk2ydXjtoWkXV
0swkTq0/JfZ8s9LshPS8PvPUoYSP2UGWDvhD3orsSTzB1lg/6kM2FG9liR9vWrrUq9SE6tLZmoHl
P2uB86sZquy7Tl9W86ELkasyRYX1oYyN9IDvI9xlqC2Qw/TNUxLBoM9Hc98gNLqNnnvTMQnfYIbc
xXUcvch8TPZpDF8vLO4nmln7cEA09F+dQq5nT5LEd0xaiJQLDQEdWvUyX4C2woXZPtVPatqxujJh
phDmRK3fLy7B0IQJrXkJ3hqH3lhbhndkSqNFR0JTEKW2Lxz6RQWT4YNhNPZeZu1wl3Jq5LQ8eadi
OaiO0mGCAPxoB1bDfFQXK7A3meu6yNz+eikEqbdxYUmc2ja01n8NyWx/EBVpcTFd8V3a9D8Vh9Gt
BLG3Yz5uEr2f7wUEMU654UGUwKsAIlzrwvJfcfc1xBh59CeqaadFc/RioAXbgjTtzkLu1XAsBERx
Dg0UPgrw07aF/RTBoURyrUY2Jg2H340szqMJmQDB/VBBGlELK6dEIPT1ZO2RgdYnbzRxAjazWCYm
Yo8B2bvwnHcMJIajqSWgZGLYua41MHycQOTXQ4KWIJKPY5k6J7JB41M1IEfwi+inzMbxTp+Y5M2k
vRs5McT+suiTKtYfGpnR8RzlrzywcbBy/N+r2pxYiObUi/gGNCO6zuKLSlZQPKCpnb5C93Bx5YTd
UQkt1MWa6uRk8jYY9vCkA6o8d63Prxy38phHKZM3eCo1MqlmCQQwg29aPH6g3RuRre1usLNMn/Eu
32m5ZnCumh0CiaAPqT9XXUxC6cq5CI7r3j30uXZmVHS2pk5AlCize1AG0CLSkvKyH6rPTho2Oz0g
eznotQCAXCAeCuRKm+RD1eJHdXodUqk05/xqmRqDfTm+STJylANUHQ0wOl4KdRazc80jiCDHz9lU
l8AcS9o6fnAOtYagdIcIk8hMPyx/o96X/YvvBV8VMq6O+zstLIcLd/YbNibnUAbwzTVvIhTK9ryj
oivps0lZn/Io2QMkfjHGd1lmzbc8xTLLQxte1l5Ua6XOik4h8pJNQB09crttSLDG4idR7V/azuCN
E+En5sYuhz/ykacye10NiKMNJdbmFGXo9XRpqClO4GmijV/33ZlTOmpkAwCWVDytpiUuMCRabzvR
70aHBmtK/BffWtrfIh4YrALlQQ9MiFRjkb1i8Rtu1uwf8jIfPpLNN+512hP5VG3/209ePVW9B8lX
xBf8IW8GZiIIOySNwsx6HrN6eunzztloGaUBrp38+udd3vrHyd82+cdyGPtzdCRH5V1PtWjDoiDk
INuvRRS8ly8rMw2NAj5wE1aZtShxBUjHTRx7+lXvh1tlB8GGoL5kJwatu3S0oB7MBLpcm27o+6d7
P3DSk+Xq5adxREU9AHi9zFq3hH6Md+qiNFqaQVwpMPKNS3roRiXZtVl0cUrX+RQDyNkXQ3xkYgyV
ZOnNcGutp3U7CjQt+mTPs3VwPDAs0q2Kz0SAZroffLYAHvFrLioDIg/4nLb4WRYpnY4Xtq9c75ZU
yQcnbfyj/R/6ElsdsQNVerbgn7ZucLUGZHb4ni5dn9tXZ/GGZXFYXH2i2bWQIxWwcVHtu2R2tvjN
5L26zBbjEOy2lPtMulA9zDSWRlpqc96hM9O/qipYEZtTGXzQOv9BS7PmWpBY8ZrEzaOvzV/W92I2
0AYHY4ZAl8QseBNhYvs/sTF+MNJYv3dLyeKg5/Bm57b/4FgCYGTix5ynyXfYeuPE29C139cNExFO
vVUH0iku51s/Wkx43OzL6IJRdIETHwy/NW4CJe1WZETC2XxwEWngPB/jV+zqw709iB9EEWunGY72
wdMQ1Yy6r29QmGrfCB3eZZGW3QMypXHsdF8tUbtPpMrMD46U88aCw3bqDIfuLeLLmY80Kn/d1w5j
IT8Mg+X81q1RN08vzIR/A+zDzjhrpm1ssOSa5xYt7T6wO3eHXOVBad9WXyFO3IqQGJj8Zr4CfmsT
8LY2QgIN0ujBEABC6KunR/Q0jxFjoTuIGD7+4QGohZqBVV5DCh+I3Vtdej/MeMxe06Ao9gEfsE2R
tfM9v+RbWhnp1bGH9Kr+AD/q85PM3AIi65hcSxj3bqUjIS0JOk9FQKpMuQQiCh/9TmNd3Sj+WGWB
dZ9a3id1d9V3vAlvJQrIK8ZKyMXanJw7VtAtkRnlhVQkBvtLfyQX3jKPjL5wGKSQcjXYTLC5JnMM
D0ALtY+YCMV2CqqPTYa8vZQptKS5EdccebYaOajzbpTzMjI99zgWkX+udBhq1JX6Z5aPt8ZdUhRy
8qRts70ZHZxS8ZjVHBaLmXyU32EOYvyxntq6bv5MBd9/k8Omc6AGNy7VTisqZnQAzwB/uhx0aMVP
0LNRZRdGveRiMAZU37qiiLf9FOXHOsouih+WjOEnycHvoyVLZz9hdt2uZyx3lDfF4NITl4CNhjjo
tUxLnG2fp9sQcdFVRchr3V9fqddkTADw2s21MpQYTlSGezJVmkOFGOV5/YlNUuhJVQTZHNJnV/M7
ePyYspI+J3nPhLNPQpIn/2bEaGjS/F45wWddsWwAlaUWNWv/qcXFXPu2e9HIbrJV7ZsvsWWZDEn2
WL6qKwamWqK720Y37b3Zzc1REdd8eg5Q9C2GL1y3ax9U5sndeiNa234uR3veSzb+jWEtjKlluGF9
CXwCCju6pOuIY+qGCr8uz3ASae6OEb5+VBQh5LlESg+hfnRNsApmt0Qx1xEcfM8wxcnPxrWiESVH
1g30ze8uH0k767O9mgsqXybFZX5cN995gubekjZzHbr8OTa18a7KurvGN8XFM13jXiZTwIo4bbMK
1hWKTv1sTnn621doT3wgqwgXLJ5rbHXLWm8NZN8ttbXj0pgMBKmuChtWDOObKiX/vBOKxWH5987d
sg1if7GoNmwJDemdlj0Zp66I+imn8HNImOu96ole4bDxKs+iBdWdx3jxbVUk9yldTQR0bzKH+JrP
dXMTd0MZfBrgZn9rZv9N2nSyKDBabA/+m2sM+ZZsWvSk4GSp3tuU2g5k7wYCFptsV2DC7DgUll3p
Uz90gGHMqN3o/vgSLnSyeUqfrZANWRPdm9a77WUAMb5Ja8e/BV5QX6RbPP35ftjvXfHcD1cKm9O/
S/vXeH94RTramHkV9ODgMQTqneOt+3MA4hvASvVZM0J9L3QoW8JJEUGAGdrHLRNyWonDwYBz/IDF
Pn1A7J0+sAKyGwHFx5nLt+o1owy6ver1I7UXO7UxujhSUJ7U1wyUHYvxxm1CeGB2OO3iMQJ2F0b9
njYZgveFj+q3Nkc5hREYor6jZ2qmux7706EmEuuwPsRZk9FYskrvgD1IEC6I52gYMB1mGjmgtVFs
w6kIttGiOSKfPltPMn++nf/Uzls4JCQDFj5m3ND37RQvcPy5FQ5SCRrSmzTaJKK0uz2G3Jd+In26
W7hn0ZiLs23QfkdX/yvTfIuekN2/5h7nIr8k87FCU4eBPr7PZ0oRve8iuWnMsr1rdXKQ3drZy4iW
oFV+zYxQewPTfWeYGhv5osidbE/si8788i9/t6Wp/T+PjmUIB76PYyyrg6nc+H/rc0gUIWFSSZDo
i7d1kLONVZs6b8LAjHMcedbPOXrG5i1+0VH+OKLdCuPyaDdM5TnBDTfbHR8t62xQXDxjv7RfSFY+
OVUyPMSOHC+tM39TacAY7bBoo8/ZlIGVb/781/h/5AV80HWLc7Jnox1233mwhYmf1SjNkHlIVxzX
wChsOw6WoXnaybjZua4OAXXKUs5LmQ3addNUPdkyJbGkQLzSi+qosI47yN4s7xVk4XaokvLZGCvv
NfblG3hu/079LA+nez+ZjqlunL1obr80rC/bqSqQHcgO0kwL4FfJ2zqpnQJE9PtirhGWGESVDWOU
bv1eYqhfmrWx1jRbv3H1/ZiQbHEpKuG8dGZ2c6c+vCQi6X4PM0PHD0llKfENNYyzlBps0klqIHP7
yc317ro+TOs+I/oecfxMz0iEsXknZUJwlqFlW7u0r74R9ec8jgdSVnXEUM5lmMsfxiC8q+UWAGkJ
k7UjqMqPbRBGJ7PQkU/M+sFG8fUZp77NqLqhXfEhe1FqFgwN/eNk062O2YaUdN8wwvxYigL1px78
+vO7Ld+vb/iwpI5WXC6OFle89y4l9ggzbtBiJphLYrBME/2Bmg/E8Yg7semDgtbVXxcfoqtZ+F9L
Y/Bvdi/kq8Hhoa4htewyI5ZvAh0Q3EwrPsq8nYh718FSAjHWNa25DsBg0Enx9vQxRTDjxfxUuvlE
n86NGR+k4cZZ8ogG7ullqmtEWqF3l8zGeJpp/6vnpFwaS5XBPINwo7MZCuCUJRl+Oz/j8Q6iRJ6Z
FWyhWp2EHhQPfdIP6Mab+Uh0N604s56BbTuIoKPOvNTpzlu+iTvXg15dih1nzbsgTbyb0mQNJFlu
fD91dpI+MIRJeVuPXWRyiYOuwz2XpvndnFCKTFSMoK98gc8HRNL9n9+nf9JZbKyJBo8lPjfb+Me+
7JSZ14ao8Leu3kYvZeYD02/C/IG5gnaNpfGNxoR2oCdJamIHXGku5quIpug09vKtttqSHrosrqyR
7VZao3mqmiULFYMsAtDm0WNq2bvTdFXaDDtoYbC4D07lZg9lZaHCTgFBF34YXUae5hPklewuMZMe
UUmEF6NKHsMJfhOku4yb3G4GInO+gLT8DnUyOKEQoCR1l4aTTAmk9ItLKkFNWEYEXm4wX01CVbea
y1m5Lconx09eGGN0e9G34VnlPpg4//OiF1+HIf/CpLR9kFmJDTbLBnS/kWNv8dDE174snK1btBXN
7dzaLEOra6F736bEAukeJ9oeL6iLUtcP7ks4RzTd+Mqk8N6btt5tuyWpzqz8x0n09WXuvX7HaGVP
jw7bW1b9C3jAft8Z92wDA5nQTQoufIPvkTtWg4I1ngvumzlLxPyL1GkSKajwQeyRxeg706nEp2lu
7e1sCAJvw6a/2lprvyTFhOnKiB4HK4TwmLbzjpgbpLJtDicrrUn5WE5CYU/hTFIFpdRyTsK48Nl1
J1ghyw+b4IKVKP4Yi5nMvXD2T6GGwCYJLWgEC5nVGrdpqL+l2U9V6XbtEm/TdPoC9o03nueAGxcR
beK8szeFCCcyHrXyOhQW0eYSuaXwRvlmZ8bVLeAzY6V7QFdJiq57X1jE0aHVtr7kPUDkMe5+FnJ+
LWf6gX9+dMR7eyamXotyw2B+g0XUeF9z2KaRgzpD3DrXnb5jYZIXdbH/85X6VtAwyDdtQRYEmTeP
fu8PiwBxfKS/vqSikZ0KnQRIhZ6+rs7owiXggsCXcxhrKZOaqDzPaHIaAxC4umHqAnYUPBzAc9Wf
C/1cf+6zNN0K9t79+mJhWuWprwBrjA0xczVCACoEnqYl5rQxxIc8uGTLSXkBDIcpcI65kp8UUepf
7tV7+4vHkMaQOn1vdAj62if7Ww3j9sbopTlJnMPQfgeh5b8IDCJn3wZQMWGEeQGm2L5kklOT7tRb
sEYjTmbwwbglrYuYfPcoXA7+ddE0T8RW1mgRCPYdTXmuiyx7rovIODhkDMIjnt01HtxfwkUEzdyN
GkiTvMMZDctEadjNJ6Nxjmrq7lZhdvIwMWwTYhgweebuheZMfioQ5kIoFfOF9oEDZ5nYeXQDCt3r
jBV8UC2HvWIrwZyHrzWLfc6MrfUj4aj3+Ocb+L4GXO4f6hjdhl1jMoJ/VzyZpBhqmSPBQxmQAmcf
3ehE/Dtmg8mG+v/9z3/aPwBP6o/Dtk7/mRmlab0brWGyMknzCOXvVAjIzN8j+ruoxIV98C0xPwwT
DGbNeSVsAiaeE5AAUqdHOC7agUKuIvlk00T+Ne4ZbidF9tP1UKKrQ4Vs3Nd5aKb1O5P4XNvF/zKF
0NLmRceObbTZp5Xs/sVhaxj//BRSQy92fA8nljTeAxMqUXp60sU+T8A0XOeBDGjDlNjE23SbxeXH
XsOB2ArrImkK4YlZKpd40OUaWK5GjDyh0daqPA262/BUqxSg2CP1Bhc05NYv1gTgbsOyJG8M3DdO
5z+XIH5Oq1kRCQaMTrME3K7Ss8S4JV0lQS7SN6cRoxIHskjvNpPBEWZ2ILKYU6gBULQnht1/WacG
4FG0gE3ml1TNqnSx4IBss5SeU2rNr84osweVr9cM42skE+BbVs3YSR+GY2WRl1Yv7molItVx0e45
ZGcH6s8lsrhD39SN+i3hM330rMi/RMJ/XRXhWtK/wh4qkFgEyWloJUawPgU3r9o5+QBCG+CgBSgP
5kLXT9YxWr4Fi2/f1oZW7bQ/8sWHPINTvFOajXT5NjGsBwTyzjlMneYDzb+dmpQ0RtAy+aeaUEAr
RnSgtHXN3NhUFZcyQfcUEMCrVIUKDdATZLNTz7shO2ZlGFIQ1hsMbo20OIS9fQdl+KOaI3Z+YR2U
1HStx2meWucewben8nYbVtSj4YffIpn+H2lnuty2lmXpV8m4/1GNeYioqogmCZISJVmmr+1r/kFY
TifmecbT97chZ5ZMu6Xq6oy8sgaSAM6wzx7WXutzv8xIA4rTnRifX99sxi/niIA0ITUxpfVbM1fy
qhe2MVPqWQPKh+44HQHSW8eKKEh+0Lu6pmrUbPm7PhAc5J11axWBefRiZTnQe9VT1pxwrs2geIit
5Ol5kGA1yTZuhRAx/dgRfUcB/dGQKQrgTBgBp3zZjjmOZtZC3LaKCZM0+5oO7id6nOebOVrgS5Ns
4voFvs/mEbcQYfQ3Hvw6J0QXnw7oHFpWMswgz6+KI3gZ5PUH2NETu/m+PqqV6B/y0l3u6qyHeNJS
u4NTBePJav6kBNppaba3DeC1pQ0h4pCqy2mQ3zUVy1ePpux9Htajn4zhPjGCkdb36FhEXf/O02L7
1kGPal/VqfNpiKf3ZgDnfRUedNRgop2BNOob/oF7DcDFCwOeoJq647k6rJXXj1fYZmdqVbd9rjeQ
xcHK1Ep6F0QJXI8CKahNshWR1cGPCrrg0WznAIm70e+WrLjNQdzFwnSaLgc6VzzzGcbIOhqPZaPR
1u5m1OKDMNnGtUuFaDH6ewtwzQY1i10E+csnMG75NkzN8BMd5jk8xzTiR0Wb7lcksFlY/iSaJGMc
PCJISfNfpXoHnUbPLqtiZKfosBkyzTvSzgfOuw/ifZtUfjjTRJJ2KB7Y+fshdtRzG/XHABfpYcwp
fCs6vnNwhp2ium/dCE5hrz50k27tI+h9utHL/5yrAte6g39PED+4UqhE2QMQHGmm5+CA2JmeVres
7welh3E3UJ7wRScgFjRIrn2Gypj3pzHMaWSBFShNCgDmQrTekKSHys0u36Gl6mjBJa5D9wFQqPvG
8v31NMHvgwARxAYJTc7JK9IqL0/IFMcwlq15VMsZR/oR1PKBju14MyMq/6kbrYz+Dozxok6jX6u4
GuHUzndNrjowIsRkhTvIbzn76yPqOJB5tLV2r3nF4LvG8fXtpv9iZ7hf14ECj/4X2yVZ9jNepkny
kEIhoPW8AK8VdwCqNe9+nHTlYf1hGnP7XTN39BEVHNhdPftq65KKWBWgPXje+9w4QJCdEjtFwe36
xVWN7DaiSraacivOKZoNs+0rcWHDOx8np0QNtDdOcv06u+DxKB4YUEp0pP3M6y50LzAqB2RKu81S
473DwtysVKnGoH+10vCdG1e3QSBVkyqoOFrU8WOogQVLoBn41rs3mdPnTws1+13fA7JOUk+7STrP
fljB44qt0ZsdvEXwYf8y/gLCN0AqeQ7NaNaaIn9h51HIqy2woi4y5DewYA23nvb3ooky9AKGQXRR
WvTlbKuF8ZFc75SbhT/FxMSr0aY3Zheg/v1o2JOwqs+Pg25Vt6bbej5gfFJbQf8h14riTkUz8l03
zjdeOiKHoZqIL4rMbZ5270byoDfRygY7oED13HrSQ6HSiMrR8wldzeozd9/aMqJ3qQeHhqMRwSRf
Vq4dSB7LO1bZ54EW6a1BmYW+mAlwmXxpm9I9oBz6d5gsGz/Su5PW1x1IqaJL/IA+tC20CMtDtkzL
A+b/sDZXLXF9btzO3T53a8C41d+vyDtUPYO93cMw+PpeMH+JkPECCUWwA7BBkqi6ss3xEi10k+Ud
hOyLch9G2fSe3O/HVU/OtQxlv2CrInoMKy39rNI40FfG8N4usvOzy6fnJ3MgFu765UOl6DEJ9Trb
1nrzZYXYkYx17r2hck+e0ez6Z1Sj+Sc5dfiQKeusRg31rfjWAJFgqGBangd/hPlqsx7JegjSkdPi
w1qNoRlzKLvkc9fTs9tVy2evCe7rLPoQCO3mBAAacVnWHByAubZXTEAer4+Y7VxlofGbNfLqDBXh
AMUL2ZIvVi+08xZ8xsvwAzYWVX1MTnRRQYCbw3n9okyasmnCXj+uP/ZJuzwW+qdxuVkJUhHTJcM0
ovxpBN19n07Fpmih5mrV6GH9MnqNeYAYJt+ZkP3elRNyom7ueP4Ymvb98xc4FDbDglAEGbXg/bPf
iZo9DFJCdQm9Nu044PD2Wtt5fqub48lO6ZOCbQoC/jqJN2joNZdUre/LeDoVpdk+NNLJoJUPjrrk
n+zlMZ8LKAgKeT7kFA5LPcI2r4E0LSo6/CZIRU66XdFA0+jMLefqYwsD58ZemupYSwtlbNFKzll0
N6dtewfl/PRo9e1R68qb1yfF+cWkmHBxUOAjIHQIrK/tYFi2LuTcLhJ3mVYeSePBNb8MHxEtVc5W
qG4BaaQ7Q6ejeO2DT5plvBkcG0qdaEu/Sv4nBHnBe8UONs6ibUdFg7MXGaz7oDF3eFbdbQ6/9e36
3frFbALtMPRJjhgeym0hPXj365fK9n58F9tQrEPHoP0ZJocki26SzKnurK40b2D4BJ875fWjlvf9
je1ErNcBkiDEY93jXLvqtnUR8lvjkk6N7pUuh7WeWu6+02n6Cc3okyW0uGuRVEk3Qo8bDtTwvcEl
4Cgm0hktvDnOEhw0L/6aVqBcD27T4H6sVhTpX5FpXhIUk+JpS+yn7lVkb7ZZm3j+rJfKtndbiobu
rLwr+/k9CCjvNg7S6i0D9EsoSguDZcOHDSqCTPn1zCkzmQ+DHrrtM78D3Dz1PVrfAW2NLa0UXy3R
TFy/xNBXQVRLkxOlyAHhVed2iZv4NgJJtckyZXpHAZTSrmYZvqHRQTMuaFjQ3xbvIYjAllsm6OwO
8WfFbReYHCmrBNM9ojvwa5GWQg7Iu5EWQujgbPWj19DknIBPZimVrh+7ClwY0BfTeLp8cnAxH4Jy
foCULXoqaKXHiZu/dNGy7Axo3KmphpCRhZF2Z4WfW3B0jz1ic+9fX/a6cW2LcAh1XAAVPhX6qdaT
9oUtUsmczUoP4iZFLRw9NbBDTdsUEGeRTCs9F3rhMXT28+TMN3GbgpTLG/Kgaq8drBmofG7DPYYO
z3GcipZHNE5TOhPnzmqDwUnz931LS/YQDAQODG1eGvpz3v1//USL3q406d/KaoblIequfvzPo3/2
/13e8a9X/Pz6/zx8Lx++5t/bV190/2H/5/ULfvpQLvvjtnZfu68//eAX0AvN7/vvzXz+3vZZ909e
d3nlf/ePf/u+fgou+/f/+ONb2RedfFoYl8UfP/4kPPCUFl5Msnz+jz/KE/7HH8eyCP92ki8f/vf5
l/d9/9p2fIRm/hu+tk6oaLq2gdn74290Xax/Mf7NhWOX1KIjXzTSZ0UJi8J//KHr/2axv2zcdI3+
Zt78x9/asv/xJ40yvI5PzGc5ILv++OfzPz7XX59n7P/Cc//TmqSKzwUcEnRUny1JdcqafbEmFaWp
4qgEWZ/OxYZ+vK2lIeWLikHzpLVnBb7WF+Pz4/p/e8Gr//N5/Ov1JPp8cT0TPh4jX0auZ5ogu41j
FWd+iHYCkMhNHXz7H1yNlnDOGdAK7LqfrwYTEzm6kafzkp6Gv5I0PBRiakCkam3NWX/j4a7KUj+e
jgyd6jqaiX8mB9+Lp7M1Z/aGhOuJWFaXKL7THijubRMEWzvklkHi7IrG3ERZ7eOIUWP6qgfeMe3N
3UyG25hBslsS+ua79lM6UHdonJ0VgeNGKqS9oAKxkZ9SsJbxvaaeJyPw4yHf2kGxdQlL03K7II2l
Rt1GI+U5gm4dT8NcUaNG7M9CHakDONSSJ7HhDQOsGCQXIwv8ntoRHKgbuz30qQGo4txnENWhnYc0
6bAgl0kXH6KNOeXZPNIRyn7+iLL967MSW1ww2VCJmixgVO0hNy9BuetKdRcaZ7kXa7jo5QUed5pI
LbyneBNx069P9c8n069DL6noF0M/moGtGRlDHxlnPMJ9YzxpNkOJ+A5aWS7q4MNovXFNTfs5F/TP
q5qeCdQBB9u9umpRtmOlJzSvaJ21iQJkeFRYNeBpH+DJ4JllcPAC0aLnwUumzy7ulI/gKbcKtC8y
z156ZzYJU9pvgo9Da21kXQjtcPzOZKrtBsrQ+s4FoxoxX1p2qb+CmkG/HdZEGB6HEZyXne2CLNyn
br5VJvCXAUqjirktCm3bodgVqvYmprhbzeegM3by7djkW6IroJzaNkZVObZRVqbZW1ZXyQTbDoVh
QA6kbzYNtA4pH5XOMey65j7y/loWOspZsPL21vvSenTS5xbIcujneeLUvExqtouB8aYQ1EXTRRa/
rLnSijfchh19jRksbzgvc879C/AFjVgksPNegw0yO04xrS8a39MFt26NsqMFVfEHXmuKm8e/gX6p
Wa12RPuKytWppSTDV1U9OyHg7ulClgMugPiNTX7VzfnrnIuJe7HSEJbwFjtVwTw7xdHMSTr1VOpr
HxzM1jPZ7OgEFPIYpK64RYcMu+OzLRymDMdq01vdho1R55CrmNHG0Go/ROS0coq9jpSLscB1iyYc
kpO+p19k9F0k3MgwwdOkHJVdILhZDdWqBM7+9M//yTb6rwV9ZTFttJb0oebh0nDYucCMM2gUwsHa
iuWEaWmngO0d7cB//bI/RwT/HFMX7Ldt0z+7Br4vxhSxcroMyACdSugxogjamC7eV4XxRnJzxev9
Fyjp+TqkbEEOaCSVYJT+ee46LbPov6wgCPCgL4bOW2dd5fM5TGhbIaMVXyg7+i2WG920qmSbsn5s
1lEIy9l4WKBmbzK2ofUVKdGNBi4gN2iG4ywDBEmHI0ctBfdqW+iweIOjBIkJLRoy5vlqdkljbTrT
QlaKeE+L6NL9IJu8iymKwFMJ09DGHi5O1L4xvIbOc718bpD8Fk9LCUlXTTzQq2kdR7TWF6qTpwCb
yKK00VuVHTixa53+2TRN4ddRR8ibp83GOzQI1yNBjpfGuljg7VJYVrl/dqSYgny+0LLowsIRYMpg
IthwZpgxBxwP3GQggd8NWJnX18m1lV+fA98ZzIdOIcy9OmAb2i3HMVEnYg2yp9i7JBBsztkQ6hp9
Y5pP9vz0+iXFC/t17BCO0XWPUNVcs3ov1qaaIombVQtht0bPtn7h9K0a7J9MFmNV1/lW5WjDgdnK
GQlN3Aatyc2UmjuYSo9tm7+RwqX695tbWgFp0K3RbKfK31/cUtY3+aC7KsVARds7biyNOjvVDcGb
Nf7MIpXfJdhsOZKo3TDXmH9sFfJOzvB5glB9DPA3sCIqtyprD0DQTgzualwNg+448hmtsSFNyUZh
I+TKMaOIK4/uFMVuBJ/0yUnhioJLC1pyoxC9dzTBuz1IT7/r/5ps+xYxn60DSTqECT5Qp/WKAWhM
cYhMlgyeweAihG4BhaVtoiRireyHvoZRvL3I2Tey2vr57/30PeZx1LLxVfVL0yGrw8Ehwxwt5XnS
sbwOxQOe1sHTYWkmNbMDo3tpoZw3XVo+0dPg53c/WMqyDVt9K45WkefHIWoPxcSexnwPvAyJoC0c
YgjPkaAl94cW8LZ0jd2mVjaOU+3KBMx3U2zHzN6oS3GMlsz3NpbT+LKR8D4A8u2KEWcstU5zke9o
ktrJxpILQnEOgaW5nz3tRMpi09JeXbfuSW5IjnGZO5XKpBgKsQwV56UROftl1GAJQ9p4Mv81du57
Z0HIeIAMHOejpanV8sui22mT4ocNEEuNelpk7DrOoQYwV5vm5PzR5B500DAl/AsMAIeMAssXOgl+
jWGjSZoe+epT+aeD/vrc3jkmprBCE13X9jM3oTvw2SE27LyTMWNRkNfD/8TOySKZLH2D+2LY+WrL
yinZdPSHWgZGEWcTIRiZhFm94M/gLu0X66t4ydakUe2EtMA+GzAHauHBETk5mI2jyW+yfZJ8rCFj
kkUtDiQh8E7uw0YZRO0vfJxhNKRk6kNimLgXpMzQmi5cyC0gXK/aBta3XTPau2HSd7JdY4rQMt0d
WIyeEZCRSZEPb3rgG8yWbG3xkEIa60usWdXRBDBVUErUWyP6Kn4HtyNzxUqTDTOzFuga8+uugQXo
rPLcywhLBzaRwV/9wpBhsS6TgwK4uSvbi1dRDJ/VbXfKdaAHqBTy9DDJ7sSPN9oAcUXwXG66l3WW
J9Qn+DQZUNmsMmUlp1OBW7GEHyIIqNT5DBEWjQas2SpHMxu6rQJ+Xx6loNFYPpWxEvMvTxUYtGjS
3++auFLLWTxTLi97G7t/aPBoNEfbNvGuxf0olXaj9ogzaBj3lD/FiLhwdyXPFCmDX0NAb6rG/WLA
1z+qn1OYziI1OJKz2NWjsWvDbNd5SMIqOJwINMZxseVqMpVrxANXtkyU26pbWHT3cwBbh3VUQ20f
okjKaIsDWE0A5VmA8kAGuVZZevCO0hjK6uZIHQr1Br0pHlvJ3BtZKg2ayNjqno4Bm5y+Eu7l6Das
u9U5K3X4engRJq/A4V0IU4J5ukByCFpH31LX9DFO/RgcZc/J4ob9bzs5AOdw0sWugSXDQp7SnGZT
ljPXGQl5FCIfhi+w4PVKIWkkOKIcDEX3epoSxynuWZaLRAYjx2mPdE2os5UwgSMXtV3MINZjTh/d
+qNrKseKhJljZCjH2BtxQIbY2oXEMx7+pGwr8atrVqi+uHdBDS3RUpwBgWy8JALLWzwupr5DBP62
w/5ihjVTOXU0iVW2sCpyIU3fJhrq7dyq2DU5Niy6EOSMbwcNlkuoKYgNkbPYOw77C2dH4L6DWvuy
mSZbv0/VHWxjO8/9PNVPkQ1nIQltJ5g/FzPdJ+muQYJg/Rzea+fGjnrtu9rWaJ1jftV2H9SJryKM
F0FR1gjQPVj2k3ZPHpomcrOHtMI9ackxDqaHMiweq6X2g0S7V7llK4cLjZ4+VnEAWYfaNk+5l23F
EQM19RyHccw5Cw6ZR9/yMUigBFIASrOuYCVmCkI4AxRQnRLs6vJkC845xw6njBJsl0rbGmJ2++DY
9NlRlxIUB45TrREeW5lPknmaKGdJnC0PkQCE6XI4kMLjTIQmz97j5In7nzRn9K83UMYfZIiRYjgs
4Gp73U8c+0bHtnHvOxu6vGAWE5XAx/vsPcrBsuBVOHrpd1gKxYvZwIpfqeGN3U37uwQndAmQQYVM
JTaWfVMsW3HMpjSgYc24TbiLNmRpKesSE/928LjZiK4wmFpYOzgbMHZChsZWH0kugEPf5p2+zWk/
5JmlYofGwm4pa9+YtFNZKkc9RvUdaDzKFBP7FKDHOtidgc4eUZCRQqi2fDOwkk33w9RW+r7HQjeY
33xS9+VS+RJJylsSjFI9FeCTL9WY+/WMhk5ffuI8pC8aQuPpWzPDU2NxxFq1nzXSLJ4DVMXVcaDE
BlMrTo0MrDy4KhHj8iUNLuKQy+kg9HKv+4dXRTk42PCtaREQUIjOt2uTxwtnLAokhWcY4wku9XVH
mVST2+WCJ08sSpZ1TfWIbZWgtQjwq7RL6HK4D4rPsS0Bv5ghD3YWTHRi4BbNAb7QnRhtu7qASBYf
V5ZERMZAouypO+uckQTQ8pqgwLPAcPXYQXFVIoig5+ZYW62oRmx0Wf8x9hp5HNqUqx6LiVl/fRjW
2uN1iPFiGIyr0Mqep6lXYb1ac224QVAHbCv1SWJHffpA+Zpm9kUvVj9dWZz9//PlTZMmDZN0qwZf
wDVZWRuYrg46bQLYvde8lF1o7MQ+UBaIaO+X80pyDFaN56e1G619KzT5zQBwB6BrTXKytqNfc6UX
aVfhhIYzsSUovEXfii0x2FCWddeHBE7LReym7GZFUXGhrDemwDR+CQtMInfUOIhUCHKtq2wUaRit
7MZ+ponX2sr410N+Z0SQGj7J8eKYt6N55mvZQiHvnlvShRLiE9um+KZzgdgpEb6KXxrSkA/K2iq+
ee1TQy54KTam9tTVuT+UpmSHk+7Jmn261NEGxH6OkE7OZ9pUlPypRV+7nPRNjCML7GmbN28mWn99
UIueKWGiscEmXIdkBlzqQOTs5TQheD+ZZ1qMt5I1kCu3KA2O/Pr19fVrEGjS/gcDPnscAYHrbqZC
LXG0kVaEJdU6gjCS8UsHjWPcfmMlX1VHxZ5wKY/eGAoGhkq24ufgDjHOjrbokeYDRrvtn3JsmtBw
5elH+AP2zXCfR+G+ju1tMz0h3LqhfRHfLoS8gBTNDMUFWLsazSgDiIML3YvMfaSasFJmvmn2hHbm
YQZFUhVMdAwTcGgfktn1G6t4NIfyMSvC/QItd0ZJwC6IrzW0G/G3LXMvg0uIt3Pt4pERMBzGmzGX
V9G89Ug4c6MVCIpWmT+2xTZG/T3qcWz4PkEw0jbvZMYkExvY5l68tfVGsUjCzDQqz1OHscvDb7KE
Ui5dTFyksA5GwPGIWsBcDt+IB1+fX+u6MCGjrsF0aLODsR7Xo15OsQNXxkSDRAsSu3QUyF0RPJ+g
ybefZHuopQfhs7XPuCNP37SKtdVmGAVK6L5nGPIDnYgg3PPqJaW4UJ8aKhvlQGY38hWnfawV/b18
pMwYE6cElbaru+RegTfvrkzGb5Vq30gkMpRPBak94VaWR1+o/qszKnCAGBouapEbLBTjAL/hwUgN
oPhQebnZY6+9hwTfV1zzQLP2Qxs5D1Fovjfs+aGxo/0w0jj8+pj9bsikDGxh6wiXHP3nhZrBPAA2
P5tPGsy01I36mruLuh01zm395p5fiyc/HzCmBbKbxh/gROBOr/aFW5Rj1FTFfGIj+ombkG44RBzn
EseEygeTXEw1EpuLQQu3dECxbf6hJX9/29Rf9W0+b1FdLA+OBu2B14tFSbxaybSIWwFpQVsDTVSn
uT+L3y7BDW/du1ScZFvQ5E69N9wX3lMGvzw8WXsHwkI5FqfERADS3BphBG+LcRPqOFz9OdScmwoq
aIUwSIMpHrrmCSGc1+fuisnrxyM4hk6Pm6tTIrsaza5QKMsbznQCNYd1KLZiPSzNXv+Vu6MZVgyM
GA9aI7eyE0wMyhjhlfX9jupg4aa0qmIfsPNs2RSvdlpu+E4dqLZ5Z2Ql4Z0tNiTnuoIGWi3bZsQw
gWptyX9PyhrOjtp5SOVUeZKUnuFQnucd0GdnbH0lzn3apCHnwVAovIpSjsGHvz4W+u+MO/q6/xqL
q4VshWnSR0Ewneqm2tFofcR9UVCmG/PdWJ667r3VHWnlWoNhiSFNFB+gLc4akv8dURLxLap5dBng
V+Dha/em+YQD23UXp7rwqK/f7u+2Hegvsrk6Z5F77ekUrQr/Azjhk5ihkW5r+mMaFUJIjAONcY+v
X23F+15vu5eXuxqcQV9iOpA9/Dr8U8kXE1OnGlKrWrdprYubm1sqkZqkEUlYDXjiEu1IHG3h2MqW
AE+5xv1qR8nXtW7EH9VJF0q2VDLhuOcSN6W8ReJGa/na0C03n8UpHqAumUeSZ3jzUXOR2omlXdbA
id8Sof83CjxSg/7liXXa/smXU5RfC0AvHHpbmQJq5fWEure1kxjdRt9Cqm9R0rMkKeOmkobBl3dw
40hAN0TCHvkWx1yzN7j3UiCVpeHkj0v0WXxzRb8ALNtK9CwRqETSqGxx/BHCYrlQJZPAWHIide4c
dBDVr8/j2qj8y1PRJ00bM06nu/aFvXgqc4IyQY054HQO7WxCEZxcEGe4hTSxeAkaKshitfPyOxlO
CiLiuokpD3lCJ+93PTVzea8su2qqN5b5BDDVF7shOdOJgvMiGVMXgp0m2pYwrQD35tjWNwufXbFp
2FdLzxVo91LyvfdBDEoQBOQQT5GL3rp+Z4/VLuojzCUXgUPUUjxfbMjq2WVPdA9t26q8K3FlxMkT
F4wNJpVe7E4Ls6xkXsVMWINNzogn5Wd5ZQhNtoejZLf9TlxY2S0uqy3jmEUEd4s9y1iLAgwYIJbJ
IwihefDXJ+F3MQIIWvgTqWBwchriwb+YBKhjDJftMZ9AN8lokLjDy/I5PJ0w88X7Hp0z1oPHi/sP
r1/8innw2eRb5O0IEXTc52syC1QhHLNHbOFE0Fm75ADI+km2R7JskpKKHNIGHF+oc5PZNeBiWXYD
G67Ss61kVZUw8KWmTXpxTfyQzpN/w9k4KZ39YKjqXiu+DqweQl/BEUBvhkbhWbKVBR0cFXk2SWpL
ZE53CvLEpH5Z+68/pq79jJL98ZxEgbjrJt7C9dFmFkMTFR2BGImZYCpBR5DDplzQkjloCZHTxbqt
U3tNsFNmaBgNTl6dxCJSlMcmojQxwxCpkEshlnbwOEkMqSRecqR6s1Ry7a3fW2dJHYt5kM1O9i9D
ubpE0+mbMzy62Er6/eC1oE7LSVJTqrf+lGwK8JetUoHCcLUd7CC06iNSNXFykl6RwWkZcFnDYvBc
l6oNFQCJNVR1JylrT2QPsbFJER9lb5SM62CnFIXJr5fLjUzIAnrS1itfEgYmgPAyPK4wAKM92C5/
ypRjryIqtBh3Vlyhj076k0hZ/Kj1aqWJqC51o8m4bUr3puM/dtTWOiWZtysLfUttdF0E5Bdm0leS
V1GotcSgWuTD5MF/ZEQrnWWUFhDdNX7cpUdQ9ZuRKj9Josbc2hwja+2G7KpgIRIrg4bxLnH3XbCt
zXNRyBRK1j7u/Sx8Jwkx6LVouoPPQ6olegLHF/l66BLpPL9LMKimc6mauwIAZQ78gCaiDcfLBHGu
IDIEYSBvtp2zDtbGpmCTwmO8GNUma/ONpkdPUuQQDIPka2AR3nWkQCfloxZnkAvqu5ZFL3UpWAQ3
YUKnXLCDzmfj6k9l+ZcNZbH3UE6fECkgXMYbKOmH6y/uvKdhfjVUQbPJomNHOkByq5IH6D1tJwmc
Jgbp0X5a0DH2tlIwLmPoq5pkJ8lHbYbrjtMGHnAa3qgWY6okenJ6U9AWPTRsuXXLvlYsmCkcRF3O
A+Zb8mLmUENXyfSSjjZMqlr4etNkAMvPd4GdUbPhbyXQhLh+w8f8/UaEn54MGfpxuicH7QtrhzgT
MgI9kSz4Tl9JL9SB5Lhelzqiz8UHSYJjUehSF59hYJN4abpdSGyTRpCAR5zB183Db02wJRB6KEmg
Jb5O14Gos2pV62aYZ5ndCAYV3A7QKiYEDQjGSc4IGIASfxAXRazY69cHev4b94L4BSVT4k0M8ZXn
nWhaOfWQCp1odtnb5KNaZ7lTvYcFttXVy6CKmTQUOkmySq3GougppUVMDP20z/gDm/XDZBvLmran
mCJJREkvSgafSukpBeSzVqenbTTaoAqyXU9Zo6kUX+PNLpSEkvyPKboa5UV+NOGKl+1PNgivVcyf
wZvasPEHOEfEAKw1n4n1jz1dyxeUKwQR4EWodXB8i30idIPxizAU069TphHLKgVQMW1LzQL+0tXa
LQwfO7pKNnlT+OIJSc1cypTjku96pznEnESSqZWTQvaIeEqwZx0btEr41TwZN3Ko2A7gDXLMUguW
jwl0HE/AUSrVpNG+LKT3pWQ0jADfpITEljazv4oMOsKZujlJZLktKY8B9z1KJTJPNQKPABJjmg0X
ih1AQyi14FvIA7cqmXCFkQvUnQv1CWdkzNlpZqAmBvx/fS/HDP6xnDSNk+2LOykSdqDrZHe1FGF1
8o4641r2X9qEfY/wN12ikPJJkZDeza13lgKhwE4wfWJ82B9SjxSjKoOLxCZSe5wsqbKWCGUz5eWN
pkOxNPNG95zPjEwEd2tCqc4kC8o9SWFb0pFxeZBR4FUjRx3Kh74OviP4IkdZZKMaknnHbL5IOc5Y
jIcCvsal1z9oVB5kKcoTwLJOXdbcBVQexAmWpWWPXyKVh8RKJTgQY7ZdaJtmsjLzpmiQdOb0c84T
RWYZ3BHCWwtb2iGo3Nf2Q6VmR7WAXAHoosHvoc32xej3Kv4H/w5uepRZMHpB9h3pud1BFbzzpnBn
qs1R3JJOJzdUfgmb9/jZYijF+RZ/XM7D0l4YUMrWsA70ZylQoMjq5wj+VrGG+aQcm+2mTRkUB6tR
jiilHOuw9mXUxV3PzLVcDXYIrADCTZxy4g050HWtEQ7j6VaXMUbRnGJ/Mn0dDetGCnMukATYi3ZL
ROg4JEeV5kQ79PUWTKf3eVJLP1+snTm0B1n/8g65RcqFBBboruC0lr7UfDJqJCoseyPaUGFk3Kak
tKMSAZbwUY4ieWMvXL09KtZ4sOyjolH3SshqqJgzTqy1Rs0OcCzrJldKX9dBC7JRrFDfDwOM0sxh
MDs3UiLsBlpWCwfHjeGKjiZKHpJBwSDK3clZL6eK/Cc+HcLct1Fp3cBUcaC/4Tg0+h4qEvRTcnwC
hYkpoIFh8UX6RjAZkg0UHMBMEW0AYca9Q8+1Kz658MeP0D5mm7b8S7BvGeMszhJe6rpmnQCOSUyi
1Hsi7l0qev+MoOTsLK0WSs1zxuofDCSewC9kCtM8YYQYXtwHnAhZRlA1+BbGDiZzSuWNLzEXupU7
Oe2z4CKnvHh1YrUadEIEqmJon2j9onT5IcnXiLOMNpON4D3FF5HBsYD/UYuRYvfQY0pJ+lemuhcD
WMTOzcTvFKQnaP58I1ls/C5WhZyOhBjsAEJc9PMRa2QZ7crDNMMyiCHSsfDKhbgCtxYjrjpfHHEU
8BPt9MME7iQGnqqFBV3qz5gvzhQ5DgZctJabjynhVduGUZf6KURPJ4nVBbgrZldMbBy0K6JNkgFi
fuXn1w9I53ePxOFIIQ1YreNeN5anmqZMqCPPJ7HZkgMgumN1AmChpka4ICUVwa8JlkHvwcmIg0Mg
RcZFznIiVxIvstb4Tm5TPGnxwx3tLBV/bB9Wvcm+Rh0OGFY94RFkwiVsn74P5Y2AI1bbjkkOI+9Y
lxqtU9R0MokVUhWfihqO2L0y4DAiiBTYjAQGAn8bvaeqfiwp88leiW2/DLHwbKwswqhSBiU4Mtq/
3PKhCM7cs4ywWKt1pDmtyHIImjVh+Ut5XDLCrV294Zr9LkSC+xXEP+6OdPD/vGygFMqbRgctvSBZ
NCDTN2lnOeQqGh1VMDxEwK/P6hp0XacfbOSXwe6p/O+a3CdynTBpel09TZHzgY5iyaxZ0de/JK8m
s1PQyT66fu6hScGcx8aZOggFTiLI7E5q7bLfB85Vw81Q1HorB3hFi/McNEqnMbz8JmTp0vfx0ld1
s3gyPHMCug+cQkVDVTAREtl5UrswGt9twr1ExxJpCXBIMlsLc8d6kmBAQC9yNAoUvqoOWf4PyKRk
FdXA7mR9SDVWjpMR35tzY6dCrQWoCpTYurnEBE+1ucuIr+TSFZ1hrGOEzfhortSBsKISJHgAD6BM
Bzjh9Rn63ZKgq1THI8Upprv05wFQhgVJisJYBECveqxvijJSA4QzBpMZ+JT//v8ueOUHI0CnqjUw
hRMoOqb/G/+XxQ4YVnCc0g/y+vV+lzd9+YD6zw9YDxPFL4hxTuXswJvyLSH4MUnDSIxRkqV//Wq6
jNf1gn95uatUT5i6tEG31nKyGUDx7iSWEP9SYmIJj+PmIh41wbQ3tKsJoDVTMuMErAAHxLJKYCul
egn5Xr+9X5DQUu+CAAByHlKBnn493QOFCFa6tpCJeiKPNiFmSBdO26s3sMzKOv+rbjLyyVS1lHR7
Jp21LfH4JAnIil/cYiOLREq800zUzWKZZKNMZ0mqmQ0OA5oJknhrvW+Gu0ujJ2AS28qld7q3972O
8nMVntY4FzIy7mUrDo80HNH+t004zaT+9/pD/7Zug1w43U4O+SH++3kJoIA02X3nLqcKIydFYzF9
lfFEldXWbrL8ozxviErWQjqjUVJiJTYB5Qkt6HcJ3AZoVG1UxJqX6X1ofEnLfzQNkHgR1OQDy3BX
2h9HcMBrFrF8Y79oqvW7JYVt0lXJH/4C+1VROxwUjR2zAuHM1pdjXM4dj1hePKuU490CUQgnhmQ+
ZBoFluyMgIpAxAkYURI3nH8ATQT+MxKaCPoMntSNSzBCl4v0Gk3qOYpdTkTyT7xfEoVxjdWNNxbM
avN3Qbh1hBSyrFFe3+N0c7pK0CInYGqTHyH2EhyELHQ5KTuFxAXSJG7A4Q26RVwyO0iOEzDkMiDm
kR6U5Dh8b4KZIiJZcMylHIlEEWwJl/ng+M/Sr4S9YiblaOyII9ZcIuFFCZNhAVgoASkpb4v5nfxN
HD7JwuD4o6hEOpPwVfLs8QduMiKPJ/ZXQFUrbIjvK9xhAQOaIR/ECiGaAz8c4isI8EnqOTC9k2sJ
QNa+vjp/m591aByjwRZwt3lNNVqFWUTLAltSAjmwLnjGKJlyG4a5izleZLYjnktwU1MH5l4SFEyp
eDVGvIumFIp1oJ6IFBTGQOxKIEGgLRAgJTdXxDR+obRf1fi1C7kE0ECUUCR8ptF6g4F8BrX2xl6i
Bg4C0rOH15/yt8fMi4e82oLQ/yT52GGFswY0AneP2XcAkbhUGEZqgW97HmLXrw2xS6syxWMVUIx+
5eu4lmI2usGm1ysbXJlxiMxht2TRqS31jWx4Sb0vCWVOLBfIlkBB0z0/FbF5kNqj2QK0AE9jJplf
g4NU4Cd0qOtSW3h9ZH6bLnPpEHZdA3IQ17s6MTprSL2sCZZTZ60ddxKUCy7OIAEku3xhzhGt2Zj4
ornypVkI7tiE0nm1xjBkRGTVxvFbK1P/zRDikRsYeRMWt1/cRTQiIBWbJ+wmmAbXhn6R/ShH9jJT
/fyeGv2PQPsxnP5cq+Ae2AdMomekvlXdaZB6U5g6SDmppQttBiSafXhj+LDfv860DZmy7ZkGvEW/
6OwBxVDCGp6Okw4wOChPqBts/g9z57EeN9Jm6VuZG8Df8Gab3jCTKTpR2uCRhfceV99vBFVMilVT
6p7VLAQhDMAEEOaz59gWbij/KwbtA8jDm1ppNl1db/BsJzh8fYIzIS4B7aOBBQ3o97HfOpjkFLW+
J25jBtJNCQfIJppNmTYbq2kILkMjIdpy1C4QasOI4C0kpD1pXH3UrIkRAsm8lrHKZpscimzYVFZ8
MOBk7cnOIGWCLbc68fYmYwJWDdwjhARxd69qNjb8dKnGelcvEv0luIZQiF3ijTLQJtN/lD2EmA2r
aEIaygTivb9Imbxu/Vh34HOW88W3cCkE3zzsp+K5hmraRkazAloC3HIen//FVQCZgqDWrOum2w5k
hNQ1xHya7JIl+cFGpxbdk6hd1xVcv8R+khhFHHqzts1+q7Y8LLfpLWvXKAQ7gOSGaaVPkoOJyS7F
QFCTI1WjSLppvQHSTf6VHCtTXCUHH9EmqYhBbs2WXNFh5QIa3JMXHyjTtuEicRODhxG/lJfjgCEd
jtu4sXdApK1Ct96Upc+b4POOzTrAoKvyPsW5o/dbL8wObn1sO5XY6XFbAl3qmXwNGK8NLIYDX6qL
goM6wK0Gvr3RP4hvXWabaTJgGwy2xVk8eII/wbqZovChWzsoB6oKszzfRbRV/CmvcPFbyw/bzs0y
SR/wxi+EE1P8xUYftnboL7B/beKu3RgWLCag/rhBt5kg36sDooXZb5LY2mm1u6tRLeOh3UD9sa50
LNQuiCD5dFF54FgbN8kwEWbrLfvnIeUuDuEX7Q9n20FkGuJKEu8k5l8E+3yitk9skTB/bDrXXpon
BXYDZWZc8tnq2nzOCpjt8/AwwsRJ6g2fdbgr0nGbuCXBNfWm43s18bg1E3Ik8NqMpodfqsY8DMFC
i0m2P2vatK6Mb1llYetrNyYzIWt5Z+ZjPS55hwSfmuBrscdiNrOrc8gEE48ODyRf12BdUy8i1zxu
Nr2OSmMaO4sdecD33fGXbY+JR6RJDsZEzcCb+aVyungmMfnapQIVGuG1n+CKsMJdbd771bekvIg/
4yveAg3qLAZRFgOPgEmxa/rVZG37vjp1EL0asZDeePmZcpZjuzZ2YtCWjHWt3GnWjFTrgIvbb42G
d8E7UJlN9Q/NVtdJ8HnwoyU5dduAwQz0ylYvekInedjqy5Cyt3o9kz1PD3oxXCw7OVRFtxGLUWOP
x1HnSyEC22RDEIG3DcKfwdRuKjiBo6JZW1O9EQPbQtRroP+EO/Uknjir01MtIPcZF8i4p0k7hbjO
NPurWGHaemXYyVYMsjgftwoxSeK1Zp6zLOdnqD+OeKlmbPZ61iyYTk7FvNB9gEwjPHGbKek2wmff
8ClZHTM2H8hLDiGJTWJaxt0l15IDe9HBgvk7sKejoxi7HL6N1CR3QqlW4mdX1iVJEVAd49wyP4re
w2rOctSAA3U7tjcZ0f5TM6zM6CIuVRgdNeZA8bQFFg8xr8QCI75zQKhia1z02F9kdnaw6CKaYy4r
Q2sHoy5L13GoWrjZjz6UsYGN5gJqjnhqz2CNSBnuercWsQNWVwMjzPpY+zdm3sJfMB0zMoPEdLCY
op2aLNMvAm6/HrVtyEewtXoRMtXFYi6WS/G/eMIG14CHfVzQNYhvDpLUydKQKEomqsr7DuODpVcg
lhzFU2igxZT6xG+UMQyzYDTiKvHbrOan67cE9AFWzKvs0vg2VfkmPJzv/4gtAiKYAkHaI8IRtMAE
rGxQoIlI0iqSVtqNTf5QHgEXnZFvUoEBwq+wZ/wAjGRuNMNizD6QgSvUVRenHVaFeVuxSdhTu/IM
1tRoIBOoW8m/COo8OApiV++ZfO2QndqRKaB6KxVEa9jQGHjo5WJWqkV+Ei9ZBdDTzqydeD2DiHdz
oNvW4EaC7McYfJx5Leu2enRqdYt9Z5OKNAg235gpZ44INfZAdGW70rGMdX374JbBqa66pY9VhDgV
Zp3q6jufX0re7hEG4s3gsUcHBknS8UFsgk42bVK8Bp1J+oW5E8tEDzB02xFV5+BFHi9ezUMwYIVf
N2EAi5HmR8yWODsZKX+fdbYeyg1JILCGmzse0fHnrZi9cgFiwXc5B4/EhpCjmpqNmEkmK4HY7aM8
+mJ57R1UFHdVGh3KethG2hPcziSSkaTCy83neWnP7UYshEagyshbWCPPrROdxMPLoW+DH8s0MF2g
knvGYBuRsPaIS3URtAwYnlasC0ncrzKPW4nhqOk7pQau646NJoqJwBZbuFlvPKZPkTP6HdiSeKA6
8oDmwuJRP/t1RXJmdzer3UNQz5fAfura+sNUFwBPlUQWY02F8XeL7kxgEp5qooUqPT2l7E9ei12g
NeulmTskPobz2e6GlTOaZ62ynxtUYKcZSAaFpCBnixBPJr6G35Sr3td3bWPtdLhxYdTkjTR3DXym
ZWftLIv1w2GIpMoaWK3l1A/LvLhLoUARr18IAhWchS2eHMMl9alZixkkXrNYYqyMzZKupGTtcOOt
FS88sCUkHTJQeIp61qMiAAogwhXAnLPi0+CB2Y4k08KVJQaU7cMDzBQVX6HmSwnBQGzwQjxpUuIz
6+SkCmBfhmreA7ymAtzzQ4lKshmdBSjzazHIK2Xa+aq3K6dxK4QVsX54WJHF/2MIFd/ACiSe1Gf9
StLDOPb4M5eBy7aBNFInX836q56G0Xas3BnvLy+HRxwL76xWUKngiWBVFvGjYqEfq/w01/gqtK9R
7ZzVupq526aYDmBwuoQUs2qOrbsznYF1j+0CUto6tp5G2BYmQO3F+Ba/QqwXDYt03QwPGRBEfd7I
rc5uBCCbutSjDxOzGeF/J0ZdWI0XsSPqXngSL71xWbL7vaPYxzGeLya4flWZnuzym1UYpF2qx5xh
+NeGXyXNesqalRjLoC8eU9U4G4QG5G631txPhhktBXaWMWQEfWurEjb0AgpT8e4bgovEzppFRwTG
lfg8olqEsEcxq1aI9sG8VIoX2VZsEj0ywqB1W8UzdnB1Hjzk6T6AKildaUW9VKb0MFXK0s6qZQAc
68jiJZbJQlUWAwubuLWYr6MxPIjRMRFtGcYYJKZopb2kFl7Mwtr1CmPRKo95I2X+cDwZiD0dkNtw
d8IZzGbytTWGi1gHumxctQhVsDTsZoUFs2/WYdQ9CCWlQJKNmWRZXSWLEXXPID7Hc9me6Cjkf1PN
bjtr0zF6syA8+Ul9Bp6aSIlm7Xo4wSHXY+219GEdjq18K2GGnURdiB1dLM1C0TErSGA3xOetm0A/
Qyyyw0h0BnL/Qu7qpuAtsw1WYO5WawdhXOgHgrosbtOTGI1KwjbZsM0zVcRGKCT9doISDKOtY7F3
bnxN3Xg5rGcqMjCijlCV+m5a6uwF5JefbJPJxddpHJXcQ6U/CmE4c8e7Dl7GCBtcrB9TxyV5x0Va
TAMg0cbHyhzv3TKDEnkoVuBVYbXIbJucJxfGPbV6iAZWeiutfmC/RDuvjWppw5mxTp1+NyIMF1V0
U47tdhqsTyE4bADX9j99IrvKzDkVfqSSb+wFC29AmTJmbGEuYHQLXa/5l2P4qzpsQ7UghtBwx3qA
ooxqTTgoRstL6nv7AbpYBSoY32tXc5QcUtZcnbEBxPoJcrRz4EDx+WWA1DfR2qPFEwtpUygjQWkR
gAHJWQzCDqtG0rp3rluj/DV3HoBoaoD1IS1uQsO913CiIsUGcASzNTSIbG1f3pEMu41d9VnXgk9q
MNx1LSgFQ/WzDOGuzLJvg/PVhXYZZyQpkVOpfatqWH/G+Dn3xyehRsFNgqOQzaqenkB4DZfKDG04
BgVyUHbxVGMOS04Gc09MMAAHSNPmLyPB2lF/J7b+DDEEHPKDMrCTRcNToNjPWoBikmQfayVYtE54
dOfoVJiEe4ylfe4zYj4hlPwppNAMFVwMc9ifTNCAix0455uJjILR957EyiH04H5CxE3jZd3i0psm
OOu1u3nwEaydvWYrK3fYz92APbcM56VQVeRqG6OosUhJlatwz12S3Ewf24rlrF7C1bMRepbYTsRK
VgrJk//xju4Kv9+KvyzWLx05SYh9qu1g7/kgtl/RXa3qRTPMT4Mzk/PXPZgRQAx59DG9UVs2hsCP
brt+ejALWMVD6yg3J1ZChx1tPosdzUYbEWqDPjGrkOVN1sQOrPSwqlaDPazr3t1ZXfyzRB8DuWMX
sIK5Y3wwh9VoGrfqsGo7ZSU0gSL8FOnBjfiRQqkTCoqYqpAWynVM8+KfQvjJUNgUzBwRm01rTpem
7W9L9g945lj6+3YNb9GdPlQYtybIzSzQPOGH2o4AKZObOqAtxAeFHdVC4OycDkc39jvuiXJ7g13s
FIUkWIfVZ4h58vlSY2MR+4tQtMW4zvT2fnZWBnfkXSx8J8aq6kNjqKxy/QcxfJHZ7xrEeScWBDcI
IeGkXsbKHpYh6aliBiZuK1+92IesKr/TI7buGcNLC3aOSRCbEPz4mqI9Yr3qavXHoA5gJlV7ckhJ
hmaXzi9Bme4g20bBbVdijXcdvMy58QQl7HgzNdikS0s/i00PMyUIRwVvi+WUXRzMV1AEoXB0235d
8tdiB8p58OP3bQW82NiRrFC2DynCvzY81Jjiwpldl08k/jfVdmU6917R7WwULxbXnLcnJBnYlVY2
49ObtZ0Qzfu+34LguIUU6anupmexs5bmT+idtmKECBatKUq+1GJUJNOlYwhmbXaoWbPBcXORqW5i
34OyedxGEVs4qnZr2ucKu8eMnl5hkZnQryeG8Fy22MPRIrpSX06YKITJQWipQlYS8pmwyrSJdXbT
dh12LgGh9g501I0wCYCjeVA+JRkA2CPJZs0f4hqsfzblYWkUIHcErL+zhbpOY1mMuPkocD2M+ItJ
ZChQHgYonR3BCiHhbQIAQeAwJCV6boWey9Ktxkt2UMJQfbhfbJAMSECLy3EBlJpN8JSIkJPRzs3R
1r8Ip7+AudGrjpSujfDgijQGYS8XYdHifxksRPCkiofaGnQWUsJfcDsIb7WqeA8GHgJY0jf48Qsc
JX7j7HHvu6iGAnykmwhkNz9ohvIH9/3fcMfw3tkqmDTCXWs5zt+INZxBrRJUGxn2UWDoF6m/jXIn
vCaK8FnhEhD+CmJD/93K+g6OW/rJbU01hSMCFxTxA7+70OyggFcBmknhJhZ5TSJrx+rzdci+H7Ne
Vlh9cyPHxoTgQRy+8AxCWH90MLQ3abOKzLUZgI0ropv64CiynBTCaL0IG4COGosv8U+OZjlY3nkA
fvvNwifxJg7VC6DINYVrG93AafE08dXA4iY9mSQDgyxDyjg1sUmL/4Q/MyUjQE2IP0XSQGySaUyV
yLImKUlG6adfRVbCYDlbIf7IBAMiFpqvTv9VHXjqSUfsviuMr/9vnmWw7AA0JiCBgAXt3ScAHAEu
8LLHcU6gTlJi5W3uRIpWY5ekmeCQxTkrjPTkIFbpS6qZjXfFGhyAWnhywA+AuAA7jNwOnIZ/9rTL
X/C3F24wPi3pyLLezV7Pzb1+Cjs8GRCS9TrZGObXzEZsx2UsYgowMogcZKNqV+LVEfgrMAd/vUWA
zEWo9L+PW+Hk+dsvAsJc18jzsgDW/H0INIBjJ4FY7oPcJPeUsD//S1AThv9HN84/Of5BbFJxM5ue
Q6rHu4dvoKmO3dmcpJPZ6VwWYHNrgtlArlZJHrzAIjQY6xbptzlY3jMvRfhKbBLb3BzAAl6Q+D4B
Cc0GjvSIKM1/fxnaP62uGHM8y2AAEf/zziWm5knmlwlvQ2VfqAuMS+kAtATBHvjwXWg8aj1bS6Q3
CLDm/k4M6bojLfWFafy//jd4sh+jJCp/fI++vIeD/Q1i9vQPeLG/dTh/gVjwZ/H+JuKnvALV/v+B
KSsTb/7rL8zW1XtM2cc8an98/z/37Zf2R/MWU1Ze94Ipq9j2f8TYAmvQJKnfdYgU+IUp6+j/IcjK
gWqAADqBWPaKKeto/xGxXoD5s6WKdf0XoKzm/gdbBFQmHiERGlPE+d8AyhrvBpcAwgRw1RMrlAPu
xd9S5XFG1bk2JNaPyihOVq4ajyPLEEbG2dtqva0/DmYFNshce1vZqroK+r5oleQisjWFdPCl9Z+u
vXb+p2s170sUgPgU9PA9y4NLLCly+WsZFvTq6IjDu7o4mMu/OioNGQrtuAvMGUq/10Mq0NSvxcjM
lGOR7CQhMOIleAu2B31cBT9wNeUqnLKhs9UFb53utN+TvB1ug3HGLBzC4F5DNDkP02fiR0Gk1ryP
fTBuLA/CXLQMZyYazJ99bDaVf5RntiCmh7bbxjYnWmQ58TXj0MNAl0xqsDaB3SH/zogDFKNZO46p
5lQbzXRhnRPl0O5ulcJXv5ZJFO+m2MxvYlhjb1JxCP2R3BGVKMB3DbIoD+guxU1SgrxNWiSn5c4L
BnQrcSPshUCPhWO8DoKp34wGzHZxU/eboPTdcyjO5hEcpxoNY1Vq26IxmicPC9elTYtkmyiseKPg
HOzFwRece75TTYTXwjrftkPQlYDh4P0uq8DbGm17hmdpPgeCJ4Igj4Zgdh+Up7G27sOgHE74qh6r
LPNXaqii4CRJ3BzGcOnYVnPXCTppnqPf5RHatKyTBzFXFl4UB5BK0c+e9eDu3y6SN0qtfmfURbEn
ug8zsRUBwjG4yduDrCt1Mq6vDbKuN8vHX9/cNTDH9DtTG9Lb2ojgSfAVCyMosSq1acOY0IDG2Q8N
3EP60G6rpDWOmqZ3h9IZ+p2rVdHZGmMb7DNQ8fQRjhZLScKPSUrAwjB6/bHMK3VV6CNS8dDET/Is
fT1rBiV6qbuesZ3qOwDx7bUGjSIJbSAxeKEPyZwsD3kPUUfmBbteIw+5x7+Et2QI7x3SvnZz3VdQ
x6iE3DY9mrySxd9DKGVa2Os+t6RzrUKonU5Wq0NZbSQkFbSTvymEMJuVfkCyt0ooLIO+wP2uF2fJ
7K46dXGWlO8VgU2L0avLF8r32p3wX8tmJcRY4FblN6eDjsJPP+tEnYTLkrz9gyjmed+TourMClpq
8ZnpyQO9FuvcrD80855Qq+w4W61RLczEBDQ0T5MAlQjeR2PAlyorX9rjRvtql1m4czIrAm9OsfFo
KLG7tZRv8AEAXO/4xjkbPXJtnXR+YsOFzgB2cyGrBTCFaRZmmMBCp/NmC7eFOOTEOY1e9LYmGAGn
qOp565t0HdORvFsdvmAniD4UPlKDPtXZt2gI8Id040erqc9OXm0TsVrIA6uefyRo4Vcxk4vJtcwH
vPUxZoh8Eyheew2g/dp0cO1Y83PgqzdI6fb3MJrvzdmKPsIzMKxVy49vCrjYThFB6i9d+3y+ic2s
+PgHyUVGf18FOdP+Re9HJDHEEWw0QrR5I8s7WhZ1oR26PxI7SveRlxBmq3sw5yilXRzaRKcsT9+X
33d9U/7b6ftrm2lOlko7orsYs/rYVQGaFryhWRTFjwVIf1mDXF0Q15aKzywPmj2brGFZcgMF1Et9
phehsZCt2PgI3FJq8NhEv+tlr1dc6y19Dgy8e/+jvwFN+qnKh/we/rOEJMNi+BDphK37dhivLLst
vwRJfwhGI3jKoLndm66fwbjgll/6YxsFBNhl2NHbqHB3dpo0T4qS7bMYGt25vR+BlrsoNuFJWdid
gsnpnicL1/tM4Pdac9ruGfbSjKyuJrzNrCbY1YGD7a7WMoDMp/Bz7zfTMlPV8abP3Qlqn+riiPoG
cngAd2d/X0VW/nHuSOcU9Z0XQ4fQxvrWz5Lws9bC3zg6z/6UK7u+q02446kOenPfxmX0GHhueyS0
jGzYIYDTEBrmP4w+9/dAKEYf8fICKALUfSScv/FfzLHhNkRKRd9jLRHIZmxdMawhn00Vdu9h0pEZ
St+462aXrbyYPqupZy+VoG1u5mYCEytQPk5M2I02kHAy4W6+qQ01uckgC3k5k3WKm12SfA527+pl
37GzR/JuxbXX5tiuLrVR88b/4XayToXDsQy7D3gTivXYdQPGysy6SWo3XmfFHDy3dnwLMon93fKt
SwWlzkfZFXfFr679rL/pWjip8x3Y5kuMr+Oj7U8FURMaOJthC+HJQjGVucwvbjfsmZKbITbjgIim
eKOmZoJLjhT/l7PfW9/3U8ZoMyYFV/zer3CxP+k1bl5UTfVGmea3B6+EGMuw6/27+mvfxC/VG1mE
ffWmHTN/F8HC0REE+/fbyTqryG/1IR138lJ5Y1n//rLMU++URMdSWyQbf06nBzbPeIkeXz/jdycy
tXWHr0HZnuYkwFkUY4CKIoXwgAzbcWt59Z0WZbiorPxRi8f4VrLcvpZmLzAeo6h6JG8vhgiNkmiT
JZ2dSpb+59fN4i+83uV6XcBfkKXXtuvfE23X0usvs/LU2Sdl1IEXFYUnfPmmwIMtVpljBidZJ8+u
h0Q2BJj+bW381e+fOoej7+/+fSZLM9WbbQTdiRBBF/0EYjnAixwx0d9sI2MYKXpYG8p3XOf37Vy7
H1wnjk8NEdak8DOjEQm+dbnhfkD0iU7Va71LffNa388RSf8YTmX/0Ym8N/1lvRE431L/S1TjqG/T
GQARN9Nu/Ndh9nIm6tS5qdZxZJsk1DZ40OQYk83yIEebPJMd2R0JZYbTFqxRcbOXm7sQfQM2EAoc
UoTiKgVQOe+9/FgJoTgrDBXIJGKFZVHFhfah1eKXUiF6GH5QAgSQFcfI+jzD/Oj6k3VMq7a5HfSh
JDkjyb5V0HrFvj1+zhCTMbX+1cO2vvskofeuvQf5AtAfqEnD5bVcGn+QBqzfrTqm+IpC2RU5K7pH
1Oy7r1h2U+GwBrnflSDVLAVomEpfSy2y0LbwsSkPspBA+mqVykMZ2cV9NH3pM4fYnDg42XaNVPha
LH2VHxwP/kurJ5iYvWBaqew31lzpN4aJU7LBbHhjiTND1MkzWXdtxZ+rbK/95NkQDXdaPkc3g+Oh
g5j6uGlf6Wwld5RsKDqPQD8cuy88t7ILCXhIp6KhtNLRAm8GGlxNVMrbvBBPiTovmbzFv88UW1gT
i3QKilwQ4Ih37KAcmi7p+5aro9P/PlMCcpUUdQyN7xaYGks8jxoEpX8dbMn7K8ttayIdlsHaaKPm
cK2qcj5MGvXGeo4s86xEiXlOmpRM0rA5ES1pQjjPQdZHZG+vvYlck3cNshUubjRbPVq3nae0exKI
nPSsFn28ivTsuRojbW+RBXor2WgNcSbqC9Oedi99k9hMbs0uOfZmrz/OeuFdHCcS4T/Go5FMLuEN
ybEi5uja1oiSaQ4PBe9sXehKtYfyIz7Ks3iYfp2lr2fX1utZAPrDMdGbP3G1asbfJ4ALgxpB2QS4
Yw4y35k1Qyf00xj+p+9JS1SNuXZKb1OHk3JK3epSKmO/l6WXKmhF50WddxO8LC4YEy9l0Vu2x0k0
HQanBu7EVU5Ghp98O3nFm9vIBtkXujRTRO0S+FfWMam0s/LJ0vO7oqy1YIGBZGod/g8IRNHzilhJ
ENnSNlfJ/JvHdV4o0ACWarzXo7zau3ZonBI2TbC+4vreyPJ4OTVh8FncMUwcVdzRJMLvzjXApjWV
EmLgocq+gbSzrcZheoakwCdWwhkOWmr7F9kjre3hnMYxEORyuIrhOZqdeuPIMUtUdLmwjCDddK8t
146FTv6KEfRYxwej+eCNxSKtxvDerLzwXh86EEk8l3geUffaox0r0GpH/64S+qM1hxB6+D4Y2qIo
66LUyTaVh+znSI0zeC3naGofZEdZp3hxvCKUrvkgG673yqTimuugjDVKezCrENBxNz93wVic5RlZ
2MW5tHLrqFUBENm/1cseslFcKbteLyI4ojgDAmkdX28re8h62U2Pxpfbyqp3l/9+28Yr/rBnu38b
7ORumK5l4bsAvMOSJBdv9uzWjtR4SnL/G1xVK9wi0Op0c4WGDgPiEbCN7CiLlYVj2yKoYgWwMH1k
87uOsRs6zvKlu+w0invIntfu8payKG/pltZtqhuZiK+ezpFp4NFq/bQ7l0dZMw/GdE5ktVPGvogo
HBcpmzqhCeIK2Y7VtiOROk225I5OEIqK5l93IcgR0ps6A8Y/WJe1iyNcMm5qcVGRuiQYheWhUVL/
mAVrWVAH6ODfdL52AzYNTgDV9Y4KaFJlye1k1cupDwXkpnUMonaatDgBFE6cMTL7wsH2dpJ18mBh
WRgJ46OPOzg3pTrVe5sonF91146h1/66g6zzSss7/PtWBDjF+73IwvGJ+uVZNisUbDHv9iJvji3S
gpWvSZOQCuujFiu1WxHT1Y0ruUdc9xK398az+1lWRHlJV7mnTFCegs47/+ov6+SVczSP5/4bK4m4
q9ilXu71+/1f/mgUOz8dPikpZc0HEAaaD71zF6pmdXmRGYTggAp+rQng57uU8Y3ZATvPd/mQtKl1
7yl9sGrMwtwGvmfd57Mdky2qVwvZOgI1ey8uMH3WAVmFxZULhnmRNgQESNlG8RIRW+gWO1kMCGNb
6YJWU61h6g79v1ql5f3aKi3vslUVnd9dqyVq/kjmSrafy/GnP+nZJRQs8vKgBP33uUy0vSzJRvBH
+32s1z8zAhUuqQobyejpBk+SEYoKq3mw6oXkGPdNspz0ybqtJrU74uQv11bjB58bR1nWpNTBLOWv
gqAqtv7YCWweaGL7ygjvtWRce0Gr3MoqaMELBNkSmngrZo8j/GfttV2+CZWoh8KuAF5eUJo64qy0
gmCBNSXdXxtGIN+gqZ1BmaLbtV7epGvz/k0DtkIIl1QFYSPySVzr6wrrRoI0F5fFRVXsb5BTjs9T
X+Qb8janrV2W07PfFbd25w53SRj+YSF0fqd/gb9HA+UK4E4LHmmCI+x3NjBICdxarebx61hj6VfB
DwM41zZH64Sc9qGwcO4tndb8afShd5xjtb/HbNvsEicbAGahKA99+WCTW3EnC3rEuDEdB04O0SHU
cusUxNYHWer8vL/vI/9nklbdUe+V8oxt9ZfVapoEmvygELmH6evFVpW6XrgJ+zRZXvsZ0orlgRBY
edZKSQ9SCMs8JOWkTFUCB5C0oOl+W/QmUkhbp9wAPmudjLS4l8Z9eSiT7BL0dQkRLooL6CXjOjUc
G/BX4Q2Ia/vav9AmYwlSkXkwY7Lv5Vlmj+5DNdU3g7DTyHpzSsyD1/ruQ+uW7+uNQUUciqN6OWhq
4G//sLRZIgbhrZitaTCC2wbJa65pkAL67pu6ld60U2MXX5sJCvnc9+t9m3XneJyIXhpzQksDQYAt
z4okb/Z23ZzR5xrrIDuLYjb4MaFOxl2qpkSGF1G2Kz1ColuAR05OPNskpGTjPTsLuUdRlH1xsvGY
dGWDgJW6MAMl+ndnmuCsUq2zjk3whBE/x8LlTviVkEiqWSUt1Qay8JI7UC4587bLfJAMgYiKfuh4
Nlf5FBKXKrae60FSnbqC7/Ra1+flQtXGANBHT1t7iHftXdHb+9yvd5k+Gh+NOCxWU2laeytVjI+t
DbsF2Nh3AA4Pd3HrH1kCk6fSuXWcObnhpyQ38kwe3LmeiOLpW+CcU20n62rS7AXyjbp9UZtxPD2k
ZeNvr4q21M2vRalYS737ta+skj1swGV8q2/3TRkAqfh6mPuS1JI022UQJ+wMIyirxbX1peyEDFEw
pvZWDEvzbA+rLs+qkyFKsqpl1zmq7XiSJdaYX/V9oUabKSYQ81onu+DD+ax1U7MdsPHWX2NDzddD
O9p7I7dRv8op+JQZuUFQVDQBgJDlHzVYB2V94fvFfgrjeI1lLvxkFCQIZ0Q43JpZbn/QzPbRFvUW
BpINeYj+NlecHCfSBLUmpBGjBgzyONj3uVFEj22xkQYrs9FkQdqPzNANRYsspKJb0L/pFkSbKvbC
PwQ5GO/S5cUyydoIEL8DNYNgLRZT7o28SPA21Nf5bHzNQuYLiDYudEYcFHcG6nQik/ZaZ4bt1C90
DOEvfQAJU2+YedbrVbLvu6Lsb6ngpKcZj+RU7X1ILPAh7j0Mo+IwWcRdm0gi1yo7aqAfr/R8V+mF
+dItJHNrY6skQMg6Y0i0lVV51QYAYHLpxibba2PlPVS2oq5to8SjK4rlbNY7woZD1A6KMbGMR60A
N0UWO9fSbnvVPMlSAlPWQ2C9XChrMruHDSV2LoEXfYvVLD/CMBzsQEH3F9IFRiAk4s3vdZKRO/m/
1SkWnusXX9u76zrDBfV00OHEUYJPXZIlT00PAQaYi2wpU+Cf7FklvtZK1E/qHOxVrbO//941cdh9
TNHVqsCOAst22Lp16OB56cOzKw6VijlXhSY8jNLwbFtVpgKLSYMsD+54Rtkz90qtC7A90ccjd/AM
1EMLsxNIrG+uqxTd2aYucQBVGKa3xgyRkOOpT7GNmGYScr+UxboczK2ThPlaFhs9jdYG/OQkqIjO
qR8u9bSvSYmjGCjVs2OF3a0d1NpTmDRLwPt/dD5hmUD3WvcT9ISn0tae5S4mq/DNHdFvo1un8Bxo
+cw7cyrwc0qFTMugsi81bElXTe2qlslWvcJu9E5fI7Sn2I9a5B682Wf1abspPlSRuQ9HNVvEuovL
fWqOhjgEWdngMORsLpKC1c5bXavkmewme8iiPKit0xx9X2u2eN3BMww6d6v7jrEuiih6totiWkTz
NJ+SIfCfvOk2dProWfUt/zj7OfGdoqh7oBaAg53tZbFo82Ofa/5dXMef/Mb+kmiTswpsfzx4YZE9
tmF6rNN++izrI1EPIsA/1juhqh8i4BMX0h062l5CUCBF6SKV3lDZcHWbXuvARduVs7pXGtU4+WpY
bNj8IBASxesBjJ5fReDOs4VVmdFWtgbYPkTWNs11pcenOdr7ZWWcYg/AsmA087UxG+5pRA2HmGio
PmE4mOFotf1jj2Xysex8JntUfTITxdzGekr8/ayWnyrdPEXs7PeuGXovl8+i27vLMwLHZT2ikgn6
bnwTVa7yJvzBKEqQ9TPHOMjwByQB7baZNb4DwRBT7pCvOCMlul2Q3DrdYzT6jksoIWJCiLNxBeYN
+aLAt1xknWVreDCcR68rfuuWW8/JgOZD3rLifTCnuxnjXgEpW66Q32NEG8vownvVq3zRWInYB7+3
b/8kdL1z57E3QPZge7aqGZZtoVX+vkM4mZJXff7flF1Zc6Q4l/0rE/NOBLvgYV5y3zc7vdQLUS7b
IMQiEELAr5+DsrrSVd3zdcxDE1xJpN2uRMu9Z2n5Nx657TTH/mtrthRuUg61cL3d+5EHED8ZCVGJ
74KuOXbdBuiu26X2+DJVNINgSVIt27zIboloPoYBvptzfeSKSp8vIXaazfWBzG/Ln73wbirPIV5V
jV+4Ax2kkNeaSLq+t9+hEOqvTj1eYyLuw0JTXdNBXEowRyAJTK8s7eakzQfQRTK8UzQ3kOKq+5dQ
Dd0kRI73wEJ1GwaDHtiMdIYNng2KC9hdwNnXg67KvQpx3wn9UdG4D/5jO/VHeP9krFOQuxx/0P1D
7a7dNU4aHMOuOei6ZE7V2QJh4dmtYf0E2kGzCw0W7oy4B7XdSPMX4dQHKpDglzpBXMRNfImwlk4s
3lRH18PeF+yuDVbt/sURXr4SfY16wRjqYTagTDtutSCoRH01QYYkP92/y3GfX1vemZvbl9nxgXx3
cpxx9RB9acYvfuKXV3CVzM29/T5Wf+btpTG88vZ5adlTqNskNXiiGYOXKXAxnfDCOQ+99KIvdk6/
DfmIKR2bImUFp4i96EA/k5DIXjtNCImxccA/fU5XMPNftlh/iKah8AJxfGgOWoEDDKnnWH+8Pw4q
8bEV8uwbpQz41UqegHUXF9bYbMMFA18WJ9SLbuMEdF1WZaBbjkN0x+AAlv/7U51hrSCN0BgPnt9O
4F8WdGHOgCK/3yAbnp8dM7bn2D8giUvAT9rqS5R71aL0zO+DYYhtEZOOA81vi605XvQQHYIAjuf0
7f3hL8/oz+n6+vU/zzfeH+B5/feCtJoXApMFj6i/HfJYx0QeJSX/1iR2vkEac2RShvG+E5DgYTir
gVznFQJUFzT+U7fuaLj3KoTLt/pc3oRH6cftRQesrsXMjoJkqUOjk3DJi7rLLSfAmPlRgXu1ayFo
s+otj06jrvMUlJpkPHMqXs5UPRoIpfKZ4qQ4L2kCvNMwhEfPVdCYloPzHBQu2NNjmz9mV9LeQOky
gn3BGA093PoATQQUTLUcC0ZZChcsitA9B3CZ079UbiNRYzIf8ipjqiEqZXJG3R/Y9Fg96BG1m6He
VWTlWocV9Po2asyL6dCCquykYlQtIeZW7DjMZxpsLg8+75FkrRqkZa3EVPMYRkXTJJCFP9NdwjDh
uhmAzRnGsICN42RVjp5XcddZl4RAHWJALuwCWk07g305BBHHtjKC0q+hTzmEWSG2FBTIgyw5edCZ
ODrjRVQovel2nJFPOoK23Rxl/3Ab+IycBqN91TOtKONh0XIjX1q1ireySf11UkTnJuvEXiP8oJfK
1kkIArA/roD6YuTRmTEi9jq6j9AIQf3Ur8/QI2jcgcqICXJyX0b02mBbItk30fsfzTokrZ3skdnT
wX2F0cuJ7ovk+31t0XeVu29FUPuHcW3nQcp2DkqbGxyzgR1KPbU3rRLYoiDrkB5NKP6oXvokob4E
vmpVfq/y5hSCT/fpN29t0UMKxrD4HGK99rtorG+FHxavMfNjuJxC9JbbyD/YhkP2UH0n+5Q0ZE89
Ua6hSnEGZB1S2HBX+tlRBA9+gi1zaxpjvqKL02nR2vHynsnsimxRhu0e34JzECfuj183WZzeWtK/
bsauxiJHI2nZ1jezYG8kQg4TVSMTKz0DYh1jYwjB/GFWNRFfFIrQM009b8PNDiapsjGzKawH4plh
snCh91KYrOtz2h8zI1hWgPvt7ssFwV9jge0xsP96e9WKS5PAsIFYQKUqCpUZjH+xIle+STraL4Nx
eQEbQWyIyZ15VaPkRkCv1CNKadFZU4PHnkuwt/0ICq+sIvbaCErsUUAc2XIc9Lf1eNHh/VJX5lI5
WbK+N0mfqaXT13R4skblINQH5shVJgcbxdtTh8L/KTAgwmZ1A1m2sA+O4PmStmCPQ/hHd7vjQNol
KQ5qMeq+VQrDqgw09dYJl2lWDxsrLwAmZo21kFaNL4/rulPhReS5It6PbvCKDw7jKxIC9Qgb7n5l
VOBZs9GZxZYigr+wC7hcW9YP5ajDYtv+ORNB9VCmks5NMEGh6IBOhzbkCKGYhe7UTbFVGJMG+du1
Dg0zU1svhih6ruDuh7RWds1SJ9sPFS/gzAD48qISZj6nOapHSYZaFHhbKDnpW92oL2zsvt2ZtgfF
wQK1qvsYHWK69ZeB2xkbFiU2gd5OTTcJTV+6sguPUZWHx3a8q2xqgJrE+7nuUKzsVlEdGxMc9gj0
fiimlaDrX2wbhcaOPPPWjrZxx8W0QEasyt10eBoK08QX104v+hIbVxlV0clAjv7SeAWMb/rRauev
fqd2g7nioyL32Gab4nsAJ2Lsq4iC4MFo79OrmH9vvNyfhb5d7qgyySgPpKb4puQ//mEEj00IWnP3
xcFp9hIjXezgTHbVUerFX6KxDxszVOjHkaVlzO/R2Nf7PvvIkfPeZqVMTxIQw9v7BlZiseyQOL6d
bjROuxDtNnKBb4RH8qFvLOPJCwSUr4b2MTIEiC5Wsc6y0nhyC6/bVU5mTdQ4KuWKLNMqgczv2Jul
iZglggOMzYG40B9tw5PmZDXyy1mqVW25rKP052+Qxk6+bEbzIMECZ9cN9kXmZMjwLwNZtdZHZdxS
gbjoC8rLh46X3ryJxNHTOJ9aoKCY0Aa1jnGvfGvM+tHK20blOYrBTx58qFZSm8Ek12kLIIcNdUyT
tW65N9+HJpaXn3RHllvdONSEwtSy5aCSrChoSdCvcGA06vvZhwAWzyqjD5JDAsHym+bqZSEYDpYc
dh23LAgCTToJ51HbmN2wT1BECf2hvZoxqTdtHHxpdztn5MeXb3mcOxcsPlNInYePOjFVBtE0pIpf
dJRG5MVqo+iWxrKRM4aoQFVudGcbN+EMdctsqUPqgPSZUmLP9Kf5fd1viG2QiRdEUGyxyhQZ4BCl
9aj2dqaLQlRNLH+iogb6pJ1xbi0WX10HCxi3c2dhQj1g348FQSQflqI26DvJnHyCKVg+RENsLGXS
9yuAtlq4BwUSpgwYkoI4CEifCUcYMGmHNgHWz87bfysZaHBH+QWZYxNMrGD/AAcNZOrfdt+iNkWi
cke92m2RL/IYKnDOuEBa40Xf8STDOkXNBkZDJF3rNjqukqry0IE6AFTbDSeFHQ8aJaPBPrcdsmPg
ywJNHuMw6lvHP+5aO7Nvbd2vu///OAXFksaLh6WuU4JBGkwSF4k1fSzWYeymbKsLkzpkbpd+CXXv
ffD92aZsocn2++B7GIsaPyiDr7PZWWQXlGV5DHq2ykckh74gX++ATAzCNxKwyUM2hMXRh6Cqa5vV
W816YwKMcnMGT8NecRhDrpLAZdjowlw37Vr/HSoZAmeHd59JY5JnYM5zC3OMzwWfBF1WvMQ95jAj
gcyUDouOPBolKc6FjWIc0HkHJ3TyF5qVYpUYElQDHaYD6O4q6vcqbfsnp/hI86GADhw8chw3GM9J
+GgwDeisDEyx0b29a0zDpKgBGDU77I/xG+gPM3MaL/RvcAvd8LEM2uIsw6K6iNY7QGPEm3teStcS
wDoI7BEPJQ0enaC3Aowsq+gbjlqvNCidB8dMnTXEApOF8NL6W0DeDIg+vP3xYCStfwH/2Zqz+fX7
jxSVb4Mibnu2abuBBkd9ye8PDqYBI/TzJ7/D4voEqqO7EEnq94sYbietjLaG70TbpK3OSQy3TB3p
dlTWCFS9xl4dg02DzDtgYCul3Hzd+ykOLYkLsiyBPs8Egjli7bRed6kqn59KX07jOusvuqkou3bR
GgW0gcYRusO1wwe/lgAMjk0E5JydSIarjvSliywOcheyKmB7hvPUBm+JDIIsSxkN8y4FVBK7pmRa
m00GkybmPncUqIQg769A0sXrKoWIQtKCvj/CoSD/AyH9mX6Jb6+8fpVpUy5dt97GEuxSD/PsMg0H
cXRR9LpdOIP8tZt52ZeOZByin4CXcb7UgwuYmlqwXwV/hoMf18YSxamQVdvm112te3SMQm8QwAmd
/OhgXY8KBgYanXloTP/0x8FWh/c22k8GoNh2uqXE/PrlDNzYcYUqGxQmkwCyhWCAGE9xGn1zkUk4
6kg2x8wtg2tuR/nZJMkRZSfjyZZJB9lGyAvVnjSeQFKCCQdSrQLCGnBsoHFxwck/PQv8gyTM9B6M
FJcqUeUk5Gm11W05D5dlk0OuM+Xt1ogMuTXKvt2GmR2Ac/0r1nf3McE4Woc4xxwSJJnt1upWt1NJ
gtP4Jon4VcMoNHBC37mJrKABFAJp3nOcXmKkku/jvBIMMGGkA9Y7yz1a1IOlXY0tgTOG+mI2sXcs
XH4eEb2bvvYomTQti/Z1Cz2U34elVdNDzGtkx5lD5G6ZqJOjvhRdzQ5Bf9IBsoFIOyOz/FRKe1gX
g8rhOzWOJXQsPrkW0rZjGOLLtA0gQYUZJ710gkyyUmUnHXFowqB+QcfZKL3oS56hxDWAX4X18q82
lyfYnPJgmrM22UOY5l1ErXNlPg90xGnqXFNj+BKh5naLRG7bV8aiL30tSFEzpF4hws/9YeMlqQnh
HdxBi2m43ek28DDhjq4yAPRlVm2IF3CIHVoRym1EjvK1+t5ywVPMYXg6Iah5r4Oq79ddDocCG0p+
S8iARQep8mFuoNQJN2xOZy6E+q7wqicQDEPdomvpR4oD0g+wv/F17howAGDNDvsm7KJFXUPqPc5j
0DvkLq+M4M1PxGfkN8FLEUIw1OVWfi3BEptFAchI/zk99TfmbgDZOQhKjJMqJlN0/wGvYn6UQD1I
kGvSROZEL72Ky2qaqTTb6PR1Z4Cpyk0z2+ilV/fmVPzsNa3sZ+/9Wd1re91a2iU//9Pz+uP0A4kN
hLFX19AhKaoOuJYmgbfk7/QBXwJyj9PdaMGtszJBGqqda1MBMw+prryOIKwW+urq4hQqAXY1DPvo
upQ/DwEdNh0px4osQqS+zHkQQzRWh35MAKWvmmo/NFb57HnltOqrDLIrTQh52cRfgftTLb3W9q9Q
wb/ok03fDMkkAOD5IVWjDm5sVsu4ScnVaJ0LBVUKMlDQ+3K6amOKsnj1DEDzKZKme9cp7C3kbTxo
yPrtUy78J53l/jU0F8XPoaSNwNsdhwZh91wqbszAmCR7NwAPeWZl4E6lpdw2IRQX4GwVB3sbJVjI
Nqngzc6Hi4+X8s10qg+SdP6rw3M5WkkMz2CtgRLp++0V/sIu9jy2fMjSop9BJaY7mwaUboIqcY9F
YbQLAIOTQ1Rzc9lJF+ZtyiUr2+jCTQibo40De5s1UdBQDCrIOPU+yIAhLelSdhwaqimcHv2gH042
YMEoASrYMKUlFOJp0DyK2sbh1C7UEyYuZwKdNOuFEgNGQFwZ38gwvOD/pP6BDcCeDBX58OCi48oy
2cQo2qwqhf+d1i2yY1/21bng1VuXOtarFbsm3MusasMEiJBWpia6Pe8asqxHVeYuJuZrEnurJAuS
RyWPHV7u9RD26YqDKg2mlKBTFLXYDxcCMUnF5EdfBZB3g2DOlUZZvLA9w4HERRHvg9jL55lZxc9M
+U8qHOSHwSC9K+GZ7pepDdEeCiNGh0lI3UfOwpFmuyVAs2JCjPlC1gl/EHmK6TJx8jevGhYWr5st
K2k2JYwHEL4zyO2iQ4jZCOxBvGSmO2D6CQUofWvmKW71oNttOD7uNEOxZaN+3l8fo+8C2kDSyyyz
tW2EYtYpsz5EJrU30i/sRQzU4iMAj5A8Mdziw0le1ZAMPwoszNOuLsyzXQ3FykjdYOUasX0yIEA8
jStSvYm4nupniiD4lLZZXnnusoXEV2/rOWBmG3CJB4Q36ZBfrU0si2m+wWz4QPXuY7w44y5Ft9dy
eIh/Nd3bUZV80JGKbJAiMipun/F/tukP0T+ha7OX3AFMwKcBrBFMJ36UbSUOTR6cbCNNHnWT7zUb
gWLy0RybghB2zx4wyEvdmXpBDjgZsts6DO0eCSZ/6RIzFVPRtXPQ6w5ONjRHvzGahyah2zhjyMvA
C3FVWZ4zb8c0DajTEN63Q3GsHEc+2DL+Mkz2QFrm4bMDqY4VR94pDxVQvHYVwAQBEny3iw5z1uPf
z4MtEvIhzimyyviU0g2ouUjA6SZDed8cM2x+tg0+XnTAAGDFNT6AXQa/iXv8pu3xX4XMTyUtGvE/
/42D8++YNhiLwH0VdHnfw8sJv4o/ADiVU+RDmRb2FfVPVBcWmGv5Rg3B0kci6VyNC/kQhkvQNn9G
Y989Gvv0yGZc1rvfRv79OT1SjJ/56yf8eo4yA+5CdTFMojZCfSCCKeXBD3emaIGZDPz+oFv0pQco
ammkGaQIfu8QfoZTgM58BkFuzsK62CRQFtoDz5he8IKXBw8ehTrSF1dQb4mJop5aXqLgodgEctqG
AYTeIC81+CQAB1CGR9LTaEOd9EyLFCWUsUnfGRT1BxkPBlaMvzqQrqkXRR73hzQUczcf7FM87lr7
vOIznxkVYCeFB/xmam6xf2CTPrffaiQuH6kVfAyNnVxrq1WLvoisjRVB3ct1nQSI4ViseanCOdIr
YG813oXwnD8wXixZ7pfPfqHSnSeR7NJhB7wiZi2oh9VdwZ/7waZTw9r4JZcHI4MPHpIsNvD3pY/X
XHnlATaSgyUAGRWGscZWAhKdOUiwy34YvoMkqCY9gwwdUq3BVXL74qDY+iNvURPoSlBCAA3yV5mD
Svo/jEBCrpw1kWUvQeSxFpA1Q5beziFcmQ/wf+Nm/oS17B1EkejDtl9lI8UpA7MY2uSkjnF04jAh
JZl3UllpbVJkSuYgXXgvJjcWCeypflgGTLr1CPz25mYknc2Jj3qM4K6YJjl0czTkFzliOc1qnJVt
DpALMKfUgKDvDSIXJTLe0b6Dt0pcxUgRwPXLEOCDihQmtL2yP2PLPSBvyt5qcHsnLaCwzwGHvwM2
peyxbylsYvE/c8ooNO4KQMf3XpL3q64BlKWnbbKFKle5KoMy2CN/BoHDGpIA+BeDKIODgnIf5/4o
y8uGvVP14EbYpbOOTaN/YR3WAN6FSAJH9b4D/2Ci291IDDMngdemnri6qvsyzGQwWGvGGczoC3xa
4/0cxhgo3iz8xNLOnl38CSGiUL/GkDuAhm6Q7Jq0qg8ZnGymMQh6bxaUR2LT/0FNs4TJFUNVEU7d
G9HUFL+sXT1D5vSQ+8z/kWfZR2Go+pFU1b/ZoTlakepLLmH0QILzl20hnWZ6LuhuvyNBmo5ZJJNl
fwVaJ7zU7lPgSEy8kMvYeG0IxkDGqtecjo6/RiOPraqcM6w3Ia2BdjawedurWQIextThHVvrg4gO
qfC+hrrXL5ttRfk5HOBlFllULZK645eshpVAh2zHq5MPZ6pxuWGw5h6pPoXPvzt9FjwboHhCbNbK
16hmfDYNZCoNU6AaIXn/LSHFRUAx6KEe2xOA8WE95vTf2l2VRuURNl4/T/4lGyBaN5QxFBax2Oq8
ACo23Z7a3Fv7GXGbpVeaxaTynHRJshY7SxDHUXwL4Od5yw4TZc2Alm53JC1ibJDMToGFijiKy9E0
x5OjAHf6Z4ce4nMfj+iBTVh3c4jAXqFTeNLoQo09BMsdPm9oMkAaOCecZJCYCNQM5EtzH5AGGrXm
eBgyTQ4JENq9j9Kb0ML0PklQXdIoMF4gKODBW6G2TgPI6pj/oet4f5xGwIzpx/GXuz3ue7H7WUPZ
dHD6+CjdSK0I7YqjAK0A7k5+8VLXtFkExM+XRi2Kl4T4rzJy1YnCz+ghBG1WN/dhEcAoXEDiZ3yo
6HH6c+Ffu3MTs3mm5cp1ovwlLLm/RdkTktpj2Bn9A/g3x3QUBCrq6EBSr3qMVZNtleVAuX5sjwu4
YFuienSaflZANHJiZnzhNpCAdLCTh/Gs+nq5t5mkUZCOr52JHnLv0CGQogqqlhGZFUr0s87Os3NY
FZDpQ+USCyVtlzSFL1Rc9eUaOmr5JkcpfuvgBV05qZTQCMmthRm34FKkQw6h57S7wJoymvKgEFfW
lDCQsCz5YiYCrr9p73y3o7GoycuPGmrhPYuiBCJ7y8ADFnXijA4QLKbxxIT1IolI80PG9MFphyL9
bIEOWOsSUCeAMokkO5tjeagM6CbC/HbWfShR3PqckRT/q08Xmf7+XMjqZNaqwr6xB0KXQmC4DJOV
RmCCG+tsSp6AnDVSDZqYGAtXZRxQV3wj5UNoxmts4+NPMBXXSVTSV+RCLEwUHTtkYeZsTEjbLPLU
Jg9BjbIshTTLByyP8PaT99qCSvNgF8YlsIZy2WAzsOliyCXFFfabUF/vX8sq3tIwa/bCZJAhRSZv
gsRn/AnIaV64zieER19LVEufiWR8VgVyODqE96vBsfnaiaS7YAbsjqCUQhdZIqytU1t0bzZVNgfo
iz07KnuCDoD8AGxjIZmbfO8ZdDu43ycnECMw01RFsorr1jmThCU4FtveG1HfsGUG3QCegWpPNU3B
77jajgU3NfIVdAcgLj/vXKuHgLxXDhOz9/xTq5rXmofdSxtAepwULnKNIxCrsdyZKSGt2Weq2oHX
RKdm49IXWaaAq+HrsdJhONR7KSB5XEdNc1Yle7DHUWHpZKscIrbYfiNE8g6ZTyP5UXhKHlBPwJ+C
g4x0B0kNtCconVLk8n+BrXrosBqQnDrqJlIQuqqzZIlaAWTLWQfCRUzCpcsFZgYzM2bCkvKR+R1k
8etWfWtifk7x7YgnMNtmjMErtkj5tnfa+A0i0iD2x9S9msPhtjEw2A9M1E8R7E+eeWMNK5kXyVyH
YdhKeMTjTbv14n9LFbF/+M95H/8PVl0A2omDBLENBD90C//G8LbUAIq0XxmPKhwlCSPHgQD60EJn
OGcboepoAbpk+RiV2Ja4dk7eOXCBMNxxvt/H9uA1rnt2wLYAwykvHnkFKw5eOv59eG5CkUp/dAaC
6+Y2dvxob2STiKixpzeidjFATzfLsm2DjO9H3ViwqSnZt0a0kIlu0uIECVp7VeLcsYpLKz3FYI1O
faOMv+VgZI9yn/qhVhGGLCiAB6PZmT3OBNzL6SOsSCf2WG5OIHj1yGBbp5kJuu9X1LPhz77xOcA2
yL/Iyjh/PyiBceJAw8D0HfwHBPrvuw+kbyIXcELy6KBWOWOyZ/w582DxA/HgJZBPYhuYCtxMfVtL
gNsgAC3gfTL2FG4fTnWjygRwbUMfTOPcA5LUH/YauKHxHfruD5DHH6FSXg/1iMZ3VyBLQRtIti02
4G3wQCwbm86glVvLqMiuYX47F5DWuEKqJJ6Mp6CPnO8gxuC964dyg+IhksoFNEp/PiQY7AnMJHCu
JOPY6mdH2+bJu1QwLbAF3pIqLuENCHQH2H3fSeMPL6HVCJivmt7FhFrpvGTU3zepCyNozsw1M9ko
Se2VENBWxiZM3KckQpYsA2pkhxRduAU+NF0Y+aAeC3DisFaq/iMCvLlx8QUBwAwAhja9KhZ6cxrW
Px9CIpzeHsKxtfr1UK9L3zWkuurMpreH0vEnjcem20+KIJr9aEaQYW2BaFnCsSWHUPKQ0Kehib9b
XmDtlMPSzcDTEJtdZBlFhL2s6Lp45Y4pycoxoaZb9eEtBwl5qcl43rzyzJspE/hNw7D8F95+ihHn
3kDufVEjn7IKvJSMzRVMjU6xy15ykkeHioCrK4T9DBnD6KCb9EWHITTQkXhPd3+0uwIm0hKC4vOi
vzDp9Ntk1D5EBQRk4vHuftFtLG75ihU7zFBBi3Ob+VCwEXCcRd7OGimoxAee1oa55M5uffuqe3tp
ers6fIhh17W2c+Y8syFcoEjnP5gdSc51oh6ykQRWuiKEYjfzZ8ZgO3NDQg+o5HWxUsi/z/RbawV9
sQr7YLQbGLcBY2/u83Vk9UuPN58eBxuzA1B/gTSOjyaERmrtKwAaL1H57vTE2ImwJ3u9wU2sBSVm
tb/tee3AbwZk5224h9gNtjMM6m7KTKGeJhKgq7ElwykznkGuINnxNMkfvCH92j7g1NcVXv4wjvdk
Hr669i7rgfCHJntxZTKZu/o3ojlfY+sfzJTTmit/8PAPkCfDBI5awb5hSXk1mniuz5l9Ifk6R34Y
1qS2fOi7hC954KQLXSiEtbMzyZkb7hj+ZM9FeuKm1T8BTvV427cDvOTMBgeGnNgbk00eSWMPm04c
L9OmevEadoI2vfxoU76BiLX3qliXAige0mMV0WgdGkIsaRy6l6yAunAA8MV7Y0MUXHwW4Dq8wr0F
yeASJMK/bgzjz5avXQXQC+nk65iiasgrNGqfdMkBYI6xRkSQbh2/ToVAycimVrzQvS1oklXZvwVk
UvQ4q0f455yCStAcMkrYTnolvF+IIK8Ssu8ia6wfeSnNSWix4ZxhkwRkmx8sMqrCa960j3pEnVMc
WGl2bWAMsJRBQddWJquLHJNvegQEuZfca/s9x5w2azopjvV4gbW8gthkbs0CK4FbJ/NTNBLfmWaS
pNe8owfHzqqTXnxKRHiAn/T3duy7R40Tf4l+PRdF+CL+59U/NLUg8W9nX38Eb6PyY6FQ93ctJMcz
hBGbXf84hJvasJRc0xwgG9izQ4++TP2tJkbou1hGOAC54DjNUhHBLKVpo4UsIPsDcgp4+MhNbGHY
EaB6bj4ywmA8j6lq2btNCqudAlnhESurUbPpqHHTlNAnqkBYoxA12vqYWZ+IGz4VAbOPOjLjbuIU
6SOjyNpYfhFtMG/Xs7gg3isY1+8EyK8zD4VxYEPbTXIwzA59aEAOnnXnpGkFyH/y3YNSLfwy2Yhd
aPvn1JF0SuvsxPpYHcoULHQawJC9Dkm0Si0l1jVOpznOkPNeVu1DZ5vDLqPymzXY7UNfjRbdTRsv
/BBVBY617j30BbSagV1nVmqsqqh562vowOVuzvH3iJ2ZssL6u4W3vbA5eXZ7N1qCDlws/YrLc+Lz
fQZs6msGa1pdVzIb6BL1qkxgFlCdlZGk666j/jYqwEXRFyyfgNyVFeTWRp7QyKtqP5WN9RYVGlqF
L0kZQWjTMettQPrmiJIYllJJ+7njddWiZpF7rDE7TVVUBYtAAVEwAWsbqk2SkUsQmUcHuK7vFgAz
sKcpC9g2jH6LcKMrzeA58Yr2LQig3V2pWszTQaZLv4Z9IWYA9Rz60Nmv3aT9EYMOX8eVSibSeWwL
N/z0WuOMQ/GqQXV+1hMwFnqYWzeN1UxUngRL5jbhtuxEt/IDYxMNJTxYerDYM9FOTMCFn4dCdnDu
cPxFGUmcwIvmaHMA0gRQdG+SqVOAYusHSk7I2ZBwGkdJsIBcULPJAIvRbD8M+IsWWPRDCxx+tuvi
JD3rS1WZ1tZgwKSNTcww6inNA2/OvdLaKwLPPVPxly7gp8ov+COQpI9WHWZHiCiZ19KwnsrYgklS
ysW+9+oTkO3AqOdpiiPcR2rKYmfS+BKC172OSU5dELFLd2cgAR3Oh8TPX5WPrDGXcOTRodH7x4Dj
eOjbrTpIv+ngkFkUr66RwgjGlMnWDuUeuMMAgF6oiEUjNDAJcVdBs4mNVpZ5r362606GJCbSNeMQ
HUNt7JtBygI+Xf0VlZHiWGXpFbsTcei7FG8S3KY3Son2yQwwUwPrnC+RJHnHuqvOedA6+64jKy9z
E/gI+pAExt1Zd5rwTTq3HSEbPrA31BgxQkEhYR1S6JLdYgpF3EkP1uQk6gpYayCz/IRtjJwDS45l
bQx9B96icEOQ6wL6zAsa8h4q8sKA/IvvFNvbLXEljknYcQVTNbayGAtUYBvTRB24SsJNIfpT1afe
McibJU6fczd03ktlYYeXNm/K9doTDHY5PP3gflnT16EGcjXFSaeH58Wnch8UVPevgiXhrooGcIcr
GPN1TIIVkWJKh4RftDIVzSccr/MpNyQ/FeMdca1Tjkl/q5t0Z1uKfKmUE8MlEyMAbsoPhlW/MZSE
S0G8x5qZ7VoJWNXokNB4QOaNfU+Nwn+EtrC65LKcZmPESzA2adzKeWd2xm4YL0CT/bzLmNPCVdX/
fm+6D7uPDcEoRmkDP/3Xk8QXW8BSP6uIB5uuEuk6kFEISmiXw6/FiveKUrFMaocdUErsFw53quMQ
1GQe5pD2UCo+hViZV2Vewks5GJpNgtd/JWkZ7BwopS7s3hyOXdWU8wjgj4scGKSn3f+l7cya20aW
LPyLEIF9eSW4iBSp3ZbtF4Tb7sa+7/j186GgFtS87Z6+MTEvFajKrAJFkWBVZp5zevmlSB6ryqDq
wJ7SR3ito5tOr6pj5DvN/Ri2IXGvpPqqetlFLvmmxwm1BQrC1lHVai6VeumDRtr1hkIq+aYr2tgt
cxW4HVHUo2KyWm9I809GX7q2pSnfTQ4WqlyZvyMy9aywh3BrooIPPaIdkIsUf+iAygKehV/9jlfY
B3H+YGRhe1ONzZ3NV+kQq8i4DQa1MrJlE1swA/VVNurfVDON/sjMC1WaECzwZX4wyT1/tQKUJ8oO
zQboXtp9mTT52R6qWyciJ+j5Uv0AZKZ1s5pMQJkPaMhVye9ywDHLydiTmLae7YEX5rfTpBkXlTqS
beD0yhe9Hy/EQGwSlY7CI3tfy2b5PQyMadfbcnkiTGk9ZXX/O2ABHpRk7TkR1+ZjWrfRrYay1M5O
u/Eudebji2H8FimFD86gGW+UoGkPps8WCcqixxbM1w+HMrmNkqXj05jqPSXTlbyvsq59JTxBggSP
cN4422WePqp9nVMHUN/ICG0frckxj8oU5ajqtvFhlBvz3tFLZxv2M13VEDk3oxqO56ygvnwIHe/F
0PX6waqGUwwytdd6ZCNI9/pDg+4QBHwHMsgoFBsUd/m8l1uzD8ujKP1qITanUsRuILXCWiNh08Jp
+iLLXfYkezkh08a4NaoucTW964+okPm7yVayryALfifrMjyUDliFXAt+hvMz14hRle2kwg1V4rAj
GhDHLuzGw9DF2ZOvIsMr5239w3QqyDxb5XeJlEUph9anUtannaLEX+2xKrZ5pjkP6dwAsEdpKeKD
6pmSKm0IBCnbqbKKXeBVzoNwdBxTP9gR6p/rGMxuADYMHizzKsItMQbzAUW+eWBZLDGVg09VQ9dP
r6PkBzsbiZqL5BMABB/I/rnTkrMTOd+sWHMuocb5OqifJ00LXXVSIax1QLlX3slybOVSgLhwJ/i1
KT2BFN9JavWYdcl4X8xNeJONabbncBzeFJwUtrrZqq/QnX7XqmH4g/zcRKUyGxVO25WEXGndOOhh
EPvmcZn400lKeFDrkvE48By5kUcp2ialqXwyI9+68WIpg6QRZQpLSb5QCJNsJ7tmwyUX43nyqB5J
NcPaR6Y2wAcU53tbHq1zXrZtB5NS+2zkVnojxtZGqe0/XWob2bzeovyL3QiMhHX9atc92j+WHn7u
IHXfdqmhPcROwBGVWgjQgYdIm6h5p8Ke+h6IIHu17DdT2Fz6SuMISITqOSXPtAGUPRzFmJJq5qxz
AqhYsh8iLbR+JxeFCoLbeL795GvskkNV/i5L0nii8nRCRBvoxMaDOzkc59BEKfVsBOMvUh0mX3s5
AP5IOdBcuGwTAA9OYBw7CNA0040HJNVMEJlGEJKQ9NPwLBdDdgynjO9DIUvb0ppUUnuO9zRa/ZNv
+hew0X4AOZBEgCVuD55S5Y/E04AkS8jfSEoDbNxk1wSktvpk5mN0GYhrEAppqk9xMQtYxfoLnx/z
ZRqBpwAH/xMhbs1sMSu2qeQUty07EsACIC4MUVl7d02B8CzwWTMI5F1u9fHWstAojaHG2mgIrlNq
jxz4Mgbbx0FNbGovZhdh4LQAR4oEBwwjRR/FrmxkbIBn1rTBscpz2yZvVwmCmDtoIw1ovnoEpITP
csmTiM9VInd7KPPhRTSgnJRkoN2p4ngX0fAxcI4t0CENbpGLUZn8AKTRY1NKMV9/HovsYK1HZdbR
83hnjkZlWI9irLHzkxrX000e2Qis6kCV2sQkCz/ABidncKqU4x1ZJ+1BHkfD1bzAfwx41YfRGpMb
iaNlqfoT8KpxDiHcU8G67QxZ52eayk2nUAGXRPrXDpTaJeh+jlpOorUdi71jE7gtwtg61V7NXmy+
UmLoc5ZB0RdNY92R5UUItEWkkbApKYoCaF8vJV89NLy/ISYwM6JIzWee97OGquc/U4sS7nQUS+9N
mQ8F2mQcrkjAtxXF+63BT8vcFU3vqFTVGg7RAYBamNTBMk9Zv5X6RH3Q6qdQr0HqySbUKx5vMJQI
MCfLTpUcPVPtQQMrUoiWNfEAPTaSbThJ2qNoygCMG7utdq/48ttY1bQtCRu1PA5JpS9+vaLckdAz
z3FuOPsimuvELUU/NSGRFgcOa9Q+zfqpr/uNDAnui2516LvK0uO8UffaWnnVqFg9EyDwlq5RpKkb
jX20T9UCnfGsQwGjgP7/AAVTQi42/2F7UY5yQN+f+K6FnJj14dGAScMdnWQ6GI5n38aV9DmI8vip
B/Knt1X9gs5h9ZJTjVRojXJX+FL14mi94XZwVPOEpYsKi3dQOkIzXuPdGTlFVWCRvLssMn8q0xS9
+uieH0M5ICPk+PGrGZPu0fs6vBFWEBFwdwZ6QfUKVmQmYLmNpWfZ1uUnfj8oY2F4sDqAeEFubkwO
mreWNFEw2BnotGt1soVFxAQCFNcQNlE9BrDZ/JQSSkC/wpa3xPWxjrJyKHJ+3qXYMgixBPB3UiY6
iwuZn1Sn8w+FUrS7ZW5L0Rm/9sT5Zmd2ePU+n6iMF9a4I/anj1O5dCnT4gdrHOS9cM76hPzmoENn
ON9X9uNsV7UExpa5w+BtLRLaiJiystY16rYKbG+xJrP4Lznd8maZG/Yk3jpSQuJPiKdAcsmwxgfE
eG4My+nuO6jv92k4FWc7vqX6JHyRardT5P5FUqzuJa2Gz8CCHEQvM8TxOtCIkjb0920DBV3YOSDR
pdBcxhrleznBp7YMdZAVoFkPGYJcwHMbcWKm0Dw42b3d34s1sipM4DzJwoOdDW5qZT1bvNDaUj6d
3Po+SGZgXD8yglPfiyJQN1R5GPepZyCyONinppnSh9aIPyF37r8CsFVP6FrAeO0M/msVN82eWDta
5bOV4oHaJUfonIQ116vntM67Bz+0tc/t97pM/Rs1yOVt0RsVjCFmta0BYh7qiCQnmhbQIDkF6iC7
yLD+vEzmS11JS9X94PDhUk+VYh+Ps0yf8eSBKvxs8uc9OzplvIPjf9b4tD16SX4SPcno9fvIH59E
L5oyKFCz/ofoVfzR4JHDknRrGXye0BW/tQdydGLVqJm0vUdlyjYyJe1+9OS3RpeOltT79+swG/7i
lHj+J+G0jid6q+yCkUzxlSH3UeMuPdACq7NwIR7BWQces/79dl7HgdGoFOUTAO992DfjV3syve3U
UNQ8Kpl8kVXCXdROb224XgB0V4EbjkF+J5pyFkURV4lm2Hy9M37DLeRRxJjyfpXkqbMbOgAlVwbh
LKx9K/kfrIB9kF8x+5qoBLHXZdW6tjdJPVG414KSJcAyTtkJurC3JmKrcErmRlythtVvNVz5/QuX
dfmJgvh4I9Zf54nu6rPe6V+4XC21zv3lq/zl3dZXsLpcLV/7c2HelfnqTusy64u5WmZ1+e/ej18u
8893EtPEq1S6sdy3Qfi0/glifO3+8ha/dFkNV2/Ef7/U+mdcLbW+Yf/V3a5ewX8195/fl18u9c+v
FL6Cit2hlrswXrC1C+evoWj+of/BRCqKWVliv81a+q0e58sqS3+Z8GHa395BDIqlPs769Sta77r6
yOSdp91q+bjS//X+HGY4evd6xO58veOy6nKf9b4fR/+v913u+PEvEXdHL/3BKPtuv951fVVXY2v3
+oX+coowfHjp6xLCksz/8qsxYfgXY//C5b9fipr6djui8LPRo7G+a4fA2lVUxLuiG3QzBl7Paip3
sFKjZbhyaXtbya5z9ZDUiPrVlcOOcjYLx2H0qYmjeOUM6rpCIhzNpq0w+91O1xPnQs0vCDox1E1O
cls67AILtVAP6qhZW52kkgvuzyXNQOnlLNe2iLkJXTeh3AZmD0pPcWkMUyy5q56bar1NXIdWKTg0
5yNYjuvkuxfW0lGH8tnN0jQ+kJMiHiWn+RNVmTfIzTZ3sAdlTxLRl7PhNA/CJrxKvrl7x6yGLbDw
7Em4qTFSYgHBlpNwUT2ZLVLG1pRVhUNS5NRw6RHFgvNNhOFf3l21uwfLUD2CqH9zZ2eESkj1fvMz
jQhcZveXiUqscWNCZnERfcQmA3dInDfzatDfXUxdwiUfcMn7t2lirmiEn/O+ilHGwT7XAe8qBYgW
rYrIAohL0RAlhKR07X9wim37QvXlePgwh8rTP90/jEKumNjuoMk9NH1w+KPyhmy9Elp34ipBu6Lr
svZyNc6GKNyyP+UzdDVhaIJzF/vQD/y5hvAQTcHxFlojszusY+IqSKzuBhjk71fjYpGitm+rYjJP
wiiGrKTfp/LYH0vq7amZJE+IkJPBW2S5mVk5y7gwinFxtTaU15m3ojsJAjxxaZNM8aroba6YVuuh
tw21qkHzLB32lAB0bhhNqrOBX69+2JQKQRJEjSQ+tZRQE7Yzh33k5M1D78vNQ6UU1snq7BcxtI7D
J/VipI3NWQNX0aSUI+9N3e/ccZ4pxpZ7iJXWQXEf2/LH5T7CIBfTlzSv6oOA6YoriI0e3/C6V9Bd
SPicYrPYlmuB2RXoXWhhqXZotg68nAE53JPcaFoCr3mZ1ieplEyuPUmu/nLdKFolu8Lda6puuG0U
1dz4dZdu60h7w07HUuvYRDdAR6+NVtSQdRLNF0MfXK6R18LuRzZw7A+umuT1YroAYkNfsAnh+Uc4
jZi1rgGUrhPbvA3moggUIuVvaQ7dzayksXoEpqJAGtynrnq8KvqJU4rP92LQmtVCwb8aBEC2+Xtt
ECQ9t5npkzmaI4B8U55CsqgQVxLXEw2E7Cm6ck23kOYVgk969mvIhi1+lFr0O2g8arjQivpxZijY
h00VbQOo3gOXSsGMcpA02vaeUz0W/Vg9ijFlHmsBdSM5RIx2L/rCfLXOIEf3dev5x86s+3MH9vns
9GSIN6IfwUJ/a6t3eZsP2XYxEHyiHmCw2t8CxG1I3Kuoy0t+sV1XaLPoba2rsWBez1PvroZNOZQO
kjo8tu8qoR9+V95URCtvcokhKB9+YZafHVKAt4uP6H+YufzI9F4ouz5FTy4IP/hxJTKmaRK+9uDC
DtksNiea5P1qFKJya1+Yuz5eZlyNiy4n6O5A5f+Xum/taUPgE9SUA4g51UPpsjaZV791dR+ZespE
zsIoxpe5HWgc15+qabdOI6rubbuiVNyF7VYHcAgMqofdTtfCkCJgpdxJVv1VG9vUPzWZ1Z+zKONg
GtblMZqS8hhriS0/9QaxAxlJdFf4VLNjLKAKo0NldEvWjTjknRiyAzV32Yz20IPUipy6jmrCVzxY
0w0/c8o9YFb1Xlyl6ICqU9he1nEV6bZzqhqQ8eDqyBTVbpShMA4WLxuIH4NrQ1iPv4Sq720oOXNm
YDaHugNV5fvdxFg933LIJVIy3G19AUGV1eeu1pe7fRjPkpLqGHTx+kk9TklYHohTy89Om0JUKXnm
TxU5j6BN+9/sJuvdClD/g/fuG2rWdOXbW18qbpOU8Cn7CimAtobtK3FqwkmZf6NBQNQv5tIMiUhS
6fA2lgOsyocShZ15xjJZrNMHc1CvDOxNPVsqiLmUrVjRHIIb4XI9ZV4baG0I6zszhDU3ym2iWtZg
3lOznu3sGqJh/nXmTzMAJ6LE5ffAjOD1MOrkvqxitH8RM9wb4FxehK+ga/mrr9xNBmkaSh8ktZI2
lsJPksAM1KgeAIaJ6c5lxLIGUZiwCrSBsFo2hQ7CKubmLXlI2dF0p3I91nF18uSbalY5IF5PBL6k
fmrtCms5K1EJa5qjKlPpFDTVCiy/TrvRvQSgDsnUe3G1GtaxYLZSwaEczAi0gvATTQ8b82IAu/Fz
IsM39T1J1HWCuMXVSuIWI2wnMEKzsHBe753ML4rqq/pSUtakWXqxM0fK8UJziL6Cg0IORv7q8waQ
LAyhGu5b5WtpKBRZFePzmPfg86Q4IRPuK1+tTLZIfsrexU8mGQFEPrDzdLFq1mTVcSDe++9W9QYV
bgxJQt+HzePR6G3joHgdyGzqszYQYnXnUA3916CYjn5JtL+xo+klL3N3mJm+wM/ld2qLbJQ/ewFa
ZO9sojEjrE6slvwpLCmsYklQef1ZWENd/rBkNmYkilnDbvKfpBQSMgxOTgW91T7JEI4fWzsw94hd
mZ+lKbwTv8OrR0Lh57EILWMf1Aakyzpcp/2mmozyIPbJUxRqt7qVuVd7ZUCV7MAnWdZujejN+jYm
LGFdfbCMAz8/m2WrTsLnRsvr53iWb9SSBBYdvT41ci/1d+9dkqL+RTRTZh0BRxcXU0LPjoXym1qx
wyfROBR4FDG1eKIHt4V6KfXmVut0BGDSMR0Oadt3PGSZMPH9f7LSpHFn/a1DDrcaIjGNfCqa1roI
l1H1+jvTng7rBNWc4hueoKDqxQRPzg23gT598VnuO8X3RZ4HyyIafIX3wUjiU7wKizJ8ZNs9YyN8
RUPVdLKltqnf6/Pyk2QX7oAqwrOUbOUIstK8rfvn0a9UN+wRvhVjAxW3Z6qifjozgakYKnMdqqBU
vljzUE91+j6uTHaRc7fg0PekGV+ETbjrEThSJwWy08iefhpT7yvcIf2t4/v97egNVKGLS9HweJck
dC3eHa69yneL8BFdL2/8ciP6EOeGO9WYumXN1SfNo9Fz19liXaMa317HsoToF6n1IveVf7hyMWuZ
X1Tf+RQYFUoqraOf7E4KqR2cZC5Fs/aFXXgKswVV1pun6Jur52ISriQkRlfx4RkRTmINcbXeEm0C
SXP/9m7CkzNqAI0elYmyWg/3Fox522hQ4p3odk7AWKcN9509WZseDor9lcHrk58B+Zbj9Xg+nIIi
VW6rrEpM5FRYZLCf1bHo73zVbyhOSq29w8nyEVL7auNVU38UXdHErf0k6110Fr0yipTH1hi2GQJC
9/ncc3TffwSYuU4pYeG4tK1x4431FLpO28Ay4KTfFeDfoQvHy8RXRIW9TkyfbzzoQb+vw5Q6pbJy
Ke/pHytLDp4BAlBX6T2LRovMhgoiwzsl85hdU6g6TRLiLnOXbH17n/nqqdSdtwlqRwmDgZCgGAKK
lu6sqYMHdfan9jY7d7n1x+oPNJDyLhN1u9mh7MrR9btgvBHdqSlaitHM0BVdyU60p6z4nMbJ291g
RSoJX5rWUUuamKqbXCNoY8+6ZZBjRvxlkb+FYh3FsnkszA2KiNe+ftQAysHVj4M3Owgv0RWNFpoR
dTS5v70yrF20W/R9YJjUCH7WFBudnFHzkUqxSTYN8NgbFD5um76e9mThoa63w+BRDu1NNBbpf1jF
XB1JHuGbaLb/LOYD7r+eLzwC2FYXj/UO7/cXxnUNioIhp6UI3YHqf28EcHjFFRJ6GxPwzsWWmh3I
DB8iAaP/UTWRf4rmGuuN8G7N0HLHQBseRNNAA3opvBpa+2Z8yExAHmnkpQfxmuBMRpLBqM5LzyaN
VkvGsInF2/FuFa8u/RtrQkjsw9x2ntvPb10mx8YNuWofhFMC9CYuqhPlgnBLUQD7NARuEs4J/3kk
lyPnZA7ZH8K0OFVeu0tKO9ytc/w+TzZj57+tIwyw8/4/rrPee/jfX0/bTbKrGTCUlYmhnfNaPXSR
ahwbT2O/lXSddh5LlmHrlWjnxNSi0wAEGFlI7SyGemFdfIR7CShnpzQOWJJ5ivAUa4uuNKAesS19
CJ+auBx3YlCYlzsK9wEQ0g7wVbUJ7TB+e0oXI3U+m0LXxhs0MXao34W6S1BDP4VlalC6zTO/8fnJ
Q2KCviOe78JOLGe0d0XZNDdv+xpvCI9E+aQ7viD+vd0m9n7IGw3y3j/H5NmA/h3InEpdxjOYdxBL
nl1QMP/SqUZxFPPFkJig8PHZ8kmBFmWeLwx9l9pnUx2lfZQO4Dn64kytRHmeFKM4/11XGITLCE2z
WU1Aa/93X7FSEvrfLRNGtMp8LiRNcsWVTtHKcpXNY0UiIf73bv1nP/RgJaqCCWbaye6KG0t0Vcp4
pSykYHbex4kh0VRB53+Q4U4oLUg8Ddq21L8olg/4jPyyrqfUOA+6RgFz9KzNw17axqeRs7QrukYJ
9B6OJIkC5il/VRWC8ESBIBydndnRL2tM7GkeIit49gErvdLEfG119jEoXJgpem+HvLCeas9ETXLt
Ag45dj6EJgepdharD1nZY2TqxhnO6+FhgibFGLX2FhK08cHTaepQgta5DNWt1RU8vIbIjM+T/TZB
zBKNrSXLVNET8wcjjnYWpTTbwi4TYp3teMiVUHssAFrt2oI4mW4YSOrNY56kN26Rm/XiIgwjC2xg
ZstOhTr+3vqGciI0rD3KVXaSo0C+KG1jh27+OoIVe2xm09g20kUxh5tGs5wQIe10PMWS+sfiqQPW
ojpdz11xz/XFJD7k1RHFKwU17LdiPGmcxi2R+DgsS60vRpjFC4ysZHkh63L5q+LE1jGLVB/CBA52
2nyytEOpu6HUH9yWxJF+sw4q40TdrTgvCndqvvGEhX3xWZdYDevYugxqP9Fm4nuK1v3wmRDaK4BK
6aXJR+OQt3px06RV8gKT328qhY8//uowhAheVD5hGUEFNMrgZDSIvAQZoByY2tYs049dfe4KZ2EV
zmtXWK/m5ibl6Q011m7fGtoljakHGjz7C/WtinfyFfi/AfHA8lUV0kiYJtIvxHa1i/Cuh2YbV1p/
mzd/JLmhnwIonm5BkvKvKiV0KkGG5hUkYoyiYz7cEhIS1nF2EVeiqWpAUovlum+GjXYyux9Impng
omc/sZzoE0RqgUKXp2j04R/34y4FBk2jTUog3QwlAfuJ3xG3M8rM/iNJ9PSWauCC0GeYprc1FVFu
bHmKKybVduLswrYN2VtllqRf0GoGtd6PIABnhfS5C2vUeO8EXosIufNmNeSuepzgur8AwHvl1Jl/
adNo2ih56L22LeVISpePr14ZGhunqbNXz0J2MM99B1mAWtpIBpjdVgPRRNrAOSmo0y44bT2KvKWr
LBhPeOeEVXRXq8DV/du5SeKHrtVzJG9m9KfWUh6jVaHCXsGxLubMdkL6jCr2kZzhbe+XOzE2UHI5
bRfzPCXtcmVXzSvoALp2jqJWO7uSihvoU+xdDGz3qxpHn2sgBo9yV6r3fVomGzGepZ2+TWXKyJ25
qBf4M1sz5Ys3lc2JN6BGeiONv4Juqze173h31AJOT4XUPIpxX03LfeLpBoExbhLWzb7VKSdq4Nl8
Db9pQTT87Ccf/n0ea49d0Uw3yHmUN7Ke+k8cB6mhNzPzZ/hNbeA/EZ7Qm42PZgQtzNvOGr5JkE9o
Om6hsEjAQL3Lz4tBoAbJbhyt5EI1nnWflZLkSr7Br9n7lZ8RKhVj4fvVal2uoiG/tBnkWKFvPgbs
Xo98FrU70QBi1++MyEO1EeXAzZVBdMfIeyyK1D4K39UD4nIiYQY1p13iP0Hulz0rVRLtPJmy/7wG
OBZJReEanZX8aIbInfRx+OajLrabqvijRz2nSP7RQ/BEJVHopmGAmqgvAfjIoNo8wG6T8i2S5ODe
mw8cdeBYW0OGE2wRUQ7E4cSajyHC7vngG6TQuHXgDG23zmwQViex+dIk1WWUigpQyHym+TBtXpsc
8HBbV5dmltpVOwK+WukUTyOFicfeltT9MBXSZyJYi4cG6GeTjhAPmRGQqIz8sDJL86AC/p3Us3IL
s27zBI/ieIeSzo2W8bJdOR/zvTGq/Vb4ikaTk+9Q2Cm3ole24QSmsrtBHah+4HDpdlNFWtJDzE0I
5TY1cbhcIzoy1c34yVKzrYBAQ4/KcRh9kK1AOduqpWxs05QvABTdJFA66Tn0xnEHjXxugpSBFlc0
gSnLJ8mYG2rNU54iXFJbq6tACtrfUp6NZApmi3CfMe2/usx8RCAr4LDgXstxeAzn5zVkXwY5nMTg
WA9wIft98ppsv0p6TtTdou5XohU4Wjdi/Fr1U7hkkTbcJmOgbyZYOLbCURjWpcSVH9eH6H2pK7fY
vpccJa3DA5QrarRtUmPbNGb2YBQJB009jg6V2iTbWg05acoJwPlWRmdUr37ri9TZq508wa2PPrXQ
rhZjjdNN7iAN9aMw/HJMnueC8AOauvqIKUlV9247DspWJB5Xguglbfkhjxkgx7P3+v6TyFou5oU7
+j+vl/SmriFJt3BOt3lr7ru8/WSHW8gvN4Y6JJd+7LpgF0tAPa3sP7rxjDLOeiJ0SdccRO/dtZmx
yNXcvI+LFUVPjAuPd38xrs+KP+/+4pbC1flmlhAwFTNrtWjywjN3dVdNm3VMXM38mRc1d6CxFT6G
DS8heP23eY3dAwoSnn1cog3Vx9YuL+OPPuuKDcRrB7JRP9HRMk9ladwt74fownoFLJo3YP2LyLIt
bmLIziyyAO9Tl66wXI0R8f3u+VW5UdRe3tUNTzbBLlDU2k8K6rt7n9JialiVjeAgqP0yPes6PKHC
S0yy/A72hZnK/D8nNXV8eUuVKKGC0reeAXcr4hFRJOSZN3FhDhfR99F72XcjqUQxJs0+Hx1BXe94
WlnLbGEmJqyQWST+Ru21BvFQ9LtO5u0oZaP2IJqp6ayt1df+bh2rgNeRQpT9TZrJOsdipNr7WfVK
NESr4VutiHlngweD46x9FZixhhj1N+HwYbjtlD10tqkrxtY1iMlR91Rb1rKGMJiZ4lxUn63mfKv2
/X5UASX7adL7awN7jh+kXrvjunjp8DUo9JYPn6PewKAEJcws5AqpYfWoqTk4a0u/rzNU6BGHrB5n
BzEkHEQTWR+HhOs8kWJlY5n417XW5f+61pg3X5wwUk62Gmws06ifRBMpOYr3ite+CbU0OaRI6uTo
x1ZOmqeuS52HLg3mGBXiKL2Pvqon4730CVyRi8+UN28LOM5DzlHm2nu9n5ghz+uLsVEfnIeB9UWv
LZTXMA1ehzi0Hoee7V4Za8FRdAV0x5msW1Bo9UVgeNLI8R8j5VZ0hFMAMz1YRv0lnHE/Yhxv7xB3
VE1VBmAwt0ULbqvUfHPEDOEDAvntVutS860sgrjIbvNilCYPHr0KnN+8hgzy6txzm9SZM1uyl+19
OaDIgjr9hyDt7qopGW/FkGgKWJ0OiGKrkDniRuQRLvkIP9mgeCCWrPJUDnpkoSSM7PaNOErE4idO
XIoGDkdv2yiKshHHFDEmjiXiah1bZ1yNiQV0sn4b2c7bXQAAlJIh+MI+kIYBFrWOlZygxDDTiQF3
fSMMy8dqZxgqFJkdanl7CfzkvpoTpFNcpHtgBvG+nLOpq3X01R+DQgUNKb3QBadk7a7K5EVXWAtS
jot1LZMX5fRkaYNl7pVhWWq2xhOfZMT6iG6BIkKk5/NUwNTlKTD6251ifPZa9RsKQ9m9MLaNuoEk
T30p08p5GtXgIIaDFGU5rQeHO6ih+XnI5fqYyUW8FVbDr6Wd70Tk0eYbeGgfLzdYlhysqxuQTPxw
g9Cu7T1UplS9AnNpzkYQu3QJu4hualDQNyqqm8TdCQJP+9x6Y7itjTD8rQTIManwn6Jspu97NTch
tcjjT4NUPQoHCigtyC587X6did5d8FupcAh2PP1LMqXGHnEXPlYGrPXJkMIPM9esdHOxy9qIsQzh
Fehts8M67oRVvy8plCTOhdrV1VTRlUQx5TwXnC4CSO8Lj09RyIfJaP2q2LSzPoVozLwlUCUuq4gS
rGZuVrMYGyc/2E49gSBhuF5iWaeoSBQThd5qamWe16Zvu/rUFZQuvY/7VCOdtQGive2fl0AOu6n+
4JM34XCIG+e3zh/yO7iS1Usl7UUHamhknk2248t4mR7EuBgRV808p49r9cLeZh32UUiE044k618W
/bDeOv6XRX0UnrqsDm3LVUFOzWcKcQAxPNs8DEP8bTmiiMTJ3FydPwAKf0HFinra2Uh9mboPo4Fo
8V99rXm1Mgi/LScgYV3OM13Zbylosm8jLS0J6WTVc50A4JOlCTBKWlrwCJfWy2iCTIew5g802exP
Cs9PYniKd56iqrpVNQoh0S/SnnnP+00gNfJPqbkXwlXzHKNU3+Z4iuSdaz9EmjvOx53Sj+6Y5pyK
iWh/a3g+bzpIXO6ruoPOQ/Y5fQXp9K224H6AL3J0kxouR6sf8y0Zleie0uPhaNqjdFCtOn+0Fafk
5AMOS3OgW57Jw8awfxi6Wv1yNUlpKgm2VT1/bCp4D+xRtY5674wpqhNsIMEHVdY+NjLtc1wNd8lo
Jz9iLQZJye7tCX7NCowpHoEka5+rvrsT8bO/83hf45cegNhsNwMFvLXb+BO8FOmDKHRodzLZrc/G
WFcAwIIXUVCRB7J5GuDYWsoc0kKj1BM1jL02wF7Vwrd7KLSsc/NcR217roSIsnBZVMxvtmLRkWpJ
saiooQDYaS2LtsrY7iJESygtZpsiW/2DL5fZGW0DTiCobS1dIVIveGMVhoidwLAyb3fE+DxURXJ2
Fku8ryOGUKh0rUhSeJuh7zcpegR4BcmHf55MNb6vZ2W4NgiyH21AxVTjON/GSfa2CQetxcNo5G4T
UKTjUGm3N+sIANV7PBU6gPo+LxIFA7poo4ifroMGPNjoNkocXcRskjblRoXzYf5B9s1tPkyE18Y0
vU8LuESFrnlbRgMFVf9pqEyJs8Rs8ImoLTPizuFTPBv8qNDPqgYP8WUgVJXmtVw/v8V3es1K9wMJ
aiHgtvW6Uf7exK9IX6Y/iPTJbuiM051CfdMZADsUYW8OWRfuqkSink+K7MPYtHtDbqxbc/QMa0u4
JN5nEClSZYTGvDCHkmrdhvw90A8hwJgAvTsmKiB28ZdRZr3TqP5/bQeYPtZxuHF2ehIHr3/jb87j
aujkVDbWcJHl0HskccW3dI5Jir5s+9WGtLGBQhuxC6dQho1upg0aqKX2WpN5qRqCkAQH7oKqLTaC
ZROeFSitJPgORVc39X+eVCo6xXnZeCFIlUN/OzcSPJWUF6Kf0Ux/js2GCJkyFGF6yp5kczfCblwo
dnmO6nF8DOYmG4xdXeSwu8890VDw/z+sXWlznDyz/UVUgcT6dfbdy9hx4i9UkidB7IsAAb/+HjWO
x8mT9751q+4XCrVaYjxmQOo+fY4dSyw6tSXIO/OuQ66YWqB0BB8HkH3Q+I2ON1MyNPlR9eYXMtHB
7YJy75usnUfKuBH7onF+QKKnO4L7EzJG3ZD2ULssuyWI0B3kmFSFeLs2Ug950tnsTm07yn8UmWkC
L5MOJ2yZrHU99WpBWEtLofoG63L0UJt86IwOYEkDb0F6uplB3wsAZ9V1bwMaCYntejLvUuZBysho
Aw/PZIPhm+uacD3Wkb9KUj4+yV4gjuoED8wElksMFdhDXcs4UuekTBMFlRBap14f9E87qDCHS+r1
8ao5u6P3FZXF45MDLugr5ADKpmm6ZdkYd7UCtxh5lg6qs+uxMPc0D2vw05GOGtfUy2SnDhbqXcGG
iU8EHEdyn7DqQNOSB5CQIOwz6kdqxQWIKLHlrE80G2JWHUjs6xE0Wi4ENG3o4TlWj23YJNhziGJW
JDxi0ERBWnOncCPvOWh0z6jKxqO5iaqnGuQYC1NBma3ElxYi4BNBLkiuzCgZdl1UAHChY6rYTlvL
OBY1WPHQzFkp+AJohvSMlxL4WiobxTaG7a2SNrGWWZj/5ig8iACEdb4xixqytjoFZ+gUXKhTcxli
QEE/tBcyUacrQWBjBrbakAd1uB2InGg82W6TWE4HjG7eXchuSkNBkgaaWajXt05NVxe7SoQP4WTY
oP4iSqsoZyCyssCROoXJ9xzvcpCr6B4hA5xCCybduBDDXZAR3M1wp9PZFdSVxbrrkJaC3vIqCF5E
2Y53txDAaNgoCwhjY0eBA+qIpT1A2Vk2Kzxg+T11ZEwi511aLyDIyA5eWRZ48AVsa+ddcKla6Brk
TgxBhXCalmbjJS+t8suFN+Xh19qvL0ohIL8YptcKGz58q2WLCpK+/pHa+SdHpcVrZ+Bfi/rl8Rn7
gXwlikw+dH2JgIDtWGdfDNNujLzuUJuBgsws+9eVy8H+eGVHX9kQ1aUaS8RZyuwVSfuPV+679FNS
5eYyKez+boqLDUjMwMY92cbWLkfjK1e4z4MuZSDDbvw1KP6DE2r++wPy6NaWq8S8T0FotvRkXX12
ZPeiQdsY/xPURsh0TulXwzLMl6j30hXDj/4+ykJji/rt5BCniTwPbTKtnWAqnzwRgjBa2NY3CGm8
fQwLH8MIo+hbxxEE/ONjjFPwr48R237528dosLA5c6yTl92A33OtIF+BJET+BCrY8oG3eKzolh2Y
OADLV3hjcSETVltyFUjebalJw8UErBI1Wz7Mw1HX7cmlHorCANSYgxTZm+x41XPhQPHcyh+w1QIw
oXWu0BNwrn2kgzAQQTqSrYkijfrVXFcgOb4CYZQ/uOHbcEiCIZ8YO4gm2J156lr77SD1WQr4u2v0
QJfqlhv3E2IrGUfgVPeAnAeqPZa5N8FSuSJdB9tCdAEpkOkENlhwKJnfyQx1UUjFaC/SqSGvYhrH
U1WbD1i3hMu4qsCHOSq7OfWaZYUOrO17rI9BBh2D/nF/64A0ArzNd+9xaNZlG+4g19ktOeJne0re
ZSm4r3oHKSCia6ZecF4He8r05WyCvqwPelk3DNczcGBSQizCUPnbMrYaviIBc0sboangb0mpnNTP
6Yx6GVjcFq3urVtgZzrVQkYcJGF3k+BPjFhqdWt0zSeisKU+3br1aU/z3fP3cVDMnT0r3nAUkgEW
FipnXKctOJRoCTivBsk4xBV0QvRikVLldJi97Zajyhep+dshGI1xPVZY/Srh7hLb4AApxOMrgF2r
KgvSlzFuKpT6wU7ctGkcgMmizma7P2qGMT8cX7X95m8x+weWbwrPMMReBs3YToc2ZagWUV2McBts
t95I++VeOwHsQLvFIsvFJbLw4mpbhUqL0Rs+B0EYrQaeswNld7zyfppG+fKHl/ISnVs8ZNjBPxj4
p3XcReLCjz175RcCCU4tzKq4HB7qEf9SSmv0DHs2Sq8N3PAeMtvkV7DsrA28b6CZ4nQnI8N+jZRq
WGZhOccEioi0jg1kXwpA04U8Um+bOYcRtBWP0Hi3aQ4y95AWPYkcc9CUHHEw4JHSfJGLMoWCVSeu
1VjXoN8BUKnmsbiWIO4HWYu/nAawzy5r3kPTMAy9TW27b70pttU0lEx/G689qNNDgd3agSYNagca
r630nyJnAnOvtOsT/hSou+tUuOmI5kS9k25SbzWAVZN+Tbde+jVRU3js49i/OdPMeKqlJ3UsYm9Y
Fm5gPBnR+K+zcWBvNvV+9oefkUCcfJDNsJVFyo9i8EG6o29a4CAex2oYr07f8mPVjRlUDXFzNqD7
5ti9fLDTzRz+8lcJuECnvlSuua5cDwEikJgcJynYcWStu4LGOV+Q7dbxtyZiCaxe0LhbNy8md9UK
SD7/0WHp+TO8cVetzyHxZVjijg55mT2hftUD4vGXic7A6xYswSmfrUvSyyRjlUjQprg+KNB+944F
wO6Z++1m5mMU366Qe+XbFTwH2C3NGhcsWSSyNY24ObtGfo1UvjcMsGyieilZ1PmQbFqofEJLzmf7
djLri6kzvYbIg6PZAWKgM71408pHiZgTZBZq6LZqD+rIpb23UEM2D0J5cbeSEDcbrSm8QI60XRhZ
UH1pK6QjHZaLYx721Qv0yGZ7M0KlCIJE9rpOm/pLhbWqZZXlIy9CsBXlI5DG2t7r4aiAim7Da0iu
XiO3+wSRi3IF7b30qkyEW+iMbErbRm2js/8fP6NEeKEwwTU9DMJaBnwC3b5+ojnbqR/bzzYT43E0
gVkma5rl1nJQeKJUgkO/Yt1NIMEOIMJjgCBv08jE2pLQxeTxi2OV5mOaD+l9LNk/ZCYvP/bNbWHb
42ftZQbelufAw5SGfcVaszhaDh4CyMc7V7KVQqwGFDk+cIc71wRCzSsPqOstedAAe0S4UwvAXsmm
B/Qu2FvnOIDPohggvnQN1m7xArh0sw/7hq2FDn15sDut89FeYlv0qv3/ZldTBvXZOlyIQXSXtFD+
JmV9uS4LkT+DxpDvoEsZLEXY5s9KNCha9iJvYQRoJlOIoEQFekxytjj4fPpcXagzrZLpMQUJWYSl
k4LO1iqPSvbEOhU/KK9Vuz51fRNhOLc9VHhZZgtlReHe5lvLkbL/hzqMEnRXx5wN7WF2h2wf9GYg
QgX0VA0WlqkaLnZcdi/tyh1s9WIasoXg1JAtqBlVnWaYNCADq3uhSlpBXAGlLNTMByiYRY66IjMd
PPideyYzvl0wFEUAuVdpgyl9qKDlEILZUa9nja+hPbabNMP+7va6RXQkGxcxIiTQAvjwGqa37e3l
Gw5rXdT7wYH6BCmwoHOCzMv8rqaBDDHoGGRIJxvs7thDWmrT6yxb3g3tYzyFm7YT0R2ZOtOH3rFo
/qE+Mt0G3Wy/D2qHqT5anfqH/P+vg+IOaDGwPeCjddJHnNQb7oIkAtSjkorX38YmOhoJVpvXImzL
pyINf1p61VV7TbzwsZg8g06Qz0339yb13pwRsZLnW1OlqDizsqheBcY+tHVl8cD96R6tiOqM+7+2
uFcUC5W59SMgIWzp5II9+MwaN5CVbk4ggusPSkIsJ/B8eYf4Ml8ZAEw8TzWENMaybr75tdhLC3jb
RQk4N/gJIBSa829Q3hGfXeaxZYp02zxlb2jaR694m1JNACx1ynmbEiXlpwj3btxK9dkoWQ9qRpyN
qMFbQOdAfS4krklnStv+6lfyCTSxAQhLl0Obiw2pfYcIq5xdDxQXNYiT19RsugZC4VDkJKUw0gyr
cuad3+0kLeYigIGXcZpgLXj2C8gGL3Bih3j/LCDVMZ987PpffEwAfg79FPNN1PFuJSYv3MdBMH72
IGfdqbL6JK0yOWdgiF4M0PX4TG5xnBp7cARDZ9P2FhXrg12SsnArUKy4QmGyvY5Vhf91lU3dipcZ
dD+oPbZ2B1oR214PEBWCLqg7rbnpbYFl+id0xmhPvPUAXbV3dPZuv5nIPjnW7E8U92RyNGBkgB1v
1WhPdjJR53+1/zE/7vEPn+f3+elzBoToeJ9bMWcToKptYxmujRvy16EHke3IuruuSMH7XisfqYsi
+dZwL0zXwLYj/tN0IBnRA2YfPiUQekk8qMIkeEr/e6qb5X26eXgCSl93yKEQrtUQ7NLRd5GsloHl
ZxuykXZCB+bTi8rMBe8ZeLHxKuV2ZO2RGjVn3JjyM3vhSL87e2CZf45r/vYCTqo3txlGpt2CtuzO
YA1xn9NfblM7/Gu2391oeBlG+Be7uPv5hI0xFJju2sqBJj2vvYdYxvYD0J4K9cO40UvzlLVgtiBP
afN257rcB1ciw6ZE+zdTDKpD0YDrlnxGw3EXjQSajiHHMvvoK4B92flwBXM1u2cqnE6gjbgnb5p2
CPDc4nNyyJTDYfCAWrFDI99l0MH8ZFZISYReGJ2pCaq/bZO38dWAIt01H/lq1DWuacYZqp5kuaDm
NFl8BzJmc+7NBgEgzFAUO+qlKQUEN87U1FOOGTj5aMoC9DpZF7VnJwpBi2IECFaIJaO4iT7IJgdM
HHJwJ4qldFE1QRMvjjbUtFKhjsyEZlFfi+IpQt7oamdzKIUcmhqUz7fhUtbmMvC6tdVyqBRGSfAw
1ChVY1ottFI9aCe8FkDjrgf7w789lN8emwGv+j88gJxCWFynPP4yh4f9+2qIOfThsWbJ2RpIHIRU
XG7jOGna/T4xNkSkP9vmfpDqg2S/bsAC6xSGtXVqG1kJBlZT5MHqk0dNpEzmJiFsCFMjlDObbpia
90GE1iGvdxO1yPV9IEM5wklEKKVOWHnXZekR8oPeFdBg7+ox9gllXM0ZJLEeJMtrf4349rCmztYz
gvOIkFWrO8lUFNml9DIGVlqMTmMnWaOkvtnQcN+UFnaizbd5tB4EKY0t4P3xPZlMv8eiCsTPW/oE
Q+93RwE94AX10hwMObjCZP0DmVRloIJIeemOPgLUteuDw1wTAJBfnwikP1D9Mh7J0po5VJ+mb2ES
93sKwEkQ5G6nuqvmAJ6KeXvBi/aBOukmQzYWou+JeKAbTKQtyj5+Hy7zqloJl4G+uUj9fYz3ALC7
/r4N6vzJYUnxlGOdxId0uItqjnvcYfbSYULuqBMI6WnHQZSwpAHvw/G8ykHiOnpr3y2TC+dXAk0w
vIRWgPROYN8B331aI6ncqCH+Bhrcr24HfR8QjQT7XECN0csy6xUDqZ8GjpXhr5wEoJliZZgJ2zsa
gm8Z9bhDWtzS0Av5gLywswirJtv4YC1QkEH63KUxB9tphgxGppWktJSLtgNZyz7Yf/dHzvDMgkZ0
e5QuD4CwpkAq6MjfHzHAyourJY+R0Lh1fAgWNhQJ9BRYNYsYz/C+L8GlocIHqHiFD66FLAuWx8G2
h4ztAzgCEPN3Ufql/OBEHixMrPuh+zqNjpMss0C4mj78R+gpN1k6mh240VOSL81BUzp1A80+fYW6
ZwjedlDvDnsUvemdHZ5LLmT8onZPzYaZKwFW2OcYOw8sW/7tRq+K3oGCdpC3f3Wr9WwEZH530/uY
eTay00WNzpa3i9JsXQ9G5T5VAE5AmGzbTml6hC5Ydswtw96OQCHcCVUCxl5a/rULEbqumVN+YbH4
EgtV/agT6N2l3iAWfAAEuhHljy6ov4yGKL7kdZFAGif1riPDj7kyRHYHgYq3q9TW8PEqrh0na+TB
GtAfv9bcfGONgdK0OgKzRRwxH8zQhpxpZf5mo0GagsOPLEhsBP46Q+ztCpGY8uAgZQNhHse+ki2S
n1tl94/KwusgcCA73Ezgwrr5Q/oKkEZpYpXaWM3DfHjp2wmipaV974yDe+B6seoCu7Gx0jFBGnuS
d0i2D0C7/m6cxePJyLVnsrYPg/T9f8rUPJlgObmdeK41W4JfJ7/5lEkwforb+pXWyLRapoXy2ENs
Xobmnuwq8O8E94F9yKYvXQTZgVt4l8LA2m4ziJ3bbrShyoNRfaoiKFVAKsJaxcgzQnIumS48lOaS
HJzgU9rW9lIUKFZvZJQt5WRGmyl27IsBxO18sAImToG0130eIrxFHeSiILe0LPAj25CtR/3fynTi
CMJ0nbzrFehCWicdNmUh8f3VpYEApBwPWDSOn8Ge60Gi0jEOnW4ytqmDwXupQF5zdHyo9wktem/l
k7fsJCj8J88owIRV/ahGbrzqEz+t3k4s8OOmEoIgjoXsYmFl1qfab9uV6KR9pyxoC6RNnB+QMACj
QzgF64pBFSGxwmKZVSDfibQ8XaHPOh9obwB50DYtJP2SwbTW/9mHHOmQJGA7Edr7NhmdifxrUbQB
tlv8RFvOvhTTPTOmE8mQpQkb73Uf7TCpr2G4W/Tm9L3vfxsHPhSw3A/2awNZhgWIj8RV8NDfjD4w
Ngo0hmeWBPG6q6X1qTS6r3k5QM08Bg8eVnXfQffMF4MeZLBfgwC+Hc4o6EnArGmYn6ZhmAdBVnUe
1JQIaAFuYoR9eoxrx1hmk0qWiDmlxygcQNJOPW2YjG+n1DWlJgIoTj4d+IAEWqHLKksDheCxBeF1
aIHFpyAEg4aRy+bRsJNqWVZSvI65uvMc1HotevW1l377AyVTP4Xv+J+8jIOH2R/su9QzU+g+SXHA
N1ud05GztbR978oS+RKH0XbS+SM6qHIMgK0RqBundsaRLk6d4WBRBuqDz3u38MV4oFZrQnG+HYNp
S5CgcoBOed8gojcjhDR8CJQsf7dJFwwUJEpNzuQ3vI8l1BHNR37/cT6nwRrdT9sT+DdQnmJ6xuoW
Yelt8wks6cDc6CBNYQMUWDouqMo0OlofaFAIbaf1zTYlwcUyXmtsuw+xH1TYJZvGgO8wWs3NQeXu
3ajyBJW7cYBwAYiTYn2gDjDZhQvuFGL7wRur5VUzZv355ux4mtg7ra4f3CDkHq8HJ2/ABf4Cgpjg
LMvK4YsW8YB9wMOXirHwMkrsW1aA329cDgay2QU1V9MiiUMDT5cxXwFPBFGD2/NpYFkFMus1PZha
sttjZ1+KrM1XSjtTT5ghA7cwJQCCiZyd/3j40ew54xbIFlGWrtkOXU2PGLECdZl0ahLx4a2LjMpK
bKD6gM3QQ0gD74Of6K1SrMjRiS2UB/HK43tmq9k2z8DHatdAps0Wi7zKITdhWfZ9nE71zonbbF9w
Z7ybIAQJjbik/jJA7tEzIuOHr+qdWzLvtfXyYUmDcjepdyqzwDwSdOMdx5TzoNx0z/REsIt2hxiR
Ow8KgWu7D5JxzaDQt8h1pYKrKxXoUA31EkGr4MxtZQFXo7f24NoQoL9C6QEIGd/8sGsCc4msauDN
EfJZvA82y1htoY8GeWOkc+6AGR7u8lTVZ+ZCoV6y3IX4DihQzLgZD2VgPlDL1SY6A29JtutcXZ6g
h9Ik1FEYUboxK8DvvLAp3mYJsqxdsQ6R1Njyw3hd2NhoDikDIeHtUsgt4dMAQbOj2YYx2YVJIi8S
pApr31fxmn5Rpf5ZmXFxhZIbO1GrCYP2XNQdeP/QR4egNtXaBeJinZTBmw2Vqw9hafjzbxFVtcW5
mvgd+dNPEeTxch0JVa9vE6lQ3nPIFp9pHgSHQb8xegmCTKBUqTT/lZXGP6VKvHunh3i3DMFaT3bp
Ot7Saix2bKJieGaJ2Lajb33JlAUl66IZt+SWIoWeWdjYN1PPDv9p2okZ1cJVoOGiafNQFQdOsMDG
6PgOVYPhOnemdkMsZNRMEFv/0BS6SZRlZlOH61tvqBCUMIufEV4Lzz00hQ4yxV9JTVsgWl66PgoR
dG/iaI5IUQGXqJtmAuyh1DT91ETKID6nVZvOzWhU5jmqjB/zTMh4XJKo+EqtSDrOpW/NT940Tc9t
Ids7Azpi1CcsLu6bLLhQ3wDk4n0zcnAG4Ipg1KgfsMDahSBYeY6NyQCmaNxQX94z69EFYSCN65yu
uY5tvKS+aoriJzf/WeHO26oEWPcuLPqryosUtFxZf3Q1uRNgw3yXMLuClg74omYXVNPU3HEeqJUU
GQMGMLY21OwtYLiLNLhQiwYVWKAvECDoj9SkKT2/e/DS5GnUtCdZ36SPho7aFpWwt1hg9JC7EdV+
QO3+hVyQlBEXaFDsbwPaXJpbFAIAQaEnoUOXx3KeJMrrfs8BXV6AYSJAKrtyF0kdAM1c2baxYIYj
ILIlg5XdTeF9lZXhPaols10MeaOFST41Q5ldUXUX6qUDOY+HIojc+9kpbfBwaXAPzPOmAZiSTCeN
drdBt2sV+jJWAgrbIC2cFQqugCEJIpMdHXw572uBXMVAa1P7w9t/iMds3XkIgletuU26rN+5qBa6
RsL5RyRT/r0wA2QOvPI5B13a3xzSxnsOxrKaHfDi7XfViE2XniHDZunRA4/MInahaV9YUXX2MoO/
MLmZwjx+qeqhvgxxBJy2NneFEtsUwPENklH85TborYnVeoJI1jSVx/nNOLAAv5FYlCjvgzzSh0MX
AvAm+hEqv+ho9LuVziDz7l2w4Yn5EKzIEjCGdU5altswK6CG59gBZF0zuXYkS55ljqVg3EbtPyVi
VQaz7Z8SaazKG5MvTougRgZ8NnbaHbaHWH4frKpBsZ0eHkLsZh4++WbzjJRHv04yrPYbjYVwNT5C
NjZel153oZZngk1halO5tEYL+A7d2/nqrTeKUC5fOyUQU3ro+/jAH4qNGYDBNAaFNWIBKITvdY1K
xkGrgh/IFXl7H1xR2Av0HjNfO/VE/SG43VaMB9ORBmZ6YEvFLdPwVGfxePB0WUXd+sXF0WfUjNwQ
v9OwP1kTtLbBwgF+xrpUJ3Ijj8mIym3bgSx2D/BRt/SdvEbGczTm2oAwS8pFbJnq3ur96gLsiwE0
K1KnrqpK3J+VFif9NYJHafAAQkBwmGf2d0/68kgvp66Jgwtk0LatwJt+2bCo34BJr1ndlnp6gKuy
9kgmBZq+jelzgKQRHpWJO7yGWbUH8Y7xw3KsE4RLpy8SzAJLD/X+d+DNMnZOZ/Y7lJcCtakHeQ7q
FhOz3k+DKO+m0C4W6ViIc6arUtMY8GgFSaC59W53pFPIVa7yQ8HBpXgjmQEsFLo+RueBXdUsDtSR
4fZal5mNHD8LoeTameO5BkPaS/ezUlb3ErEhAkcuWNGCOuAvEvxfm8RSw4acwNr6Noa5tf1ifbej
bKfqIn7oai6uLOcAxmcm6KuaJL5msmxOeOJ8oc5JiOoMiupzMbjZiY9ptoIyLgQWdTPo8AZc0Ckd
QiPBI0z3jEOKHg/CnVqox12TsXe+ARKXPdijV18y4EcXbR+Yn0UzGKuyZsWemikyFlDHVM+ppbdg
wNkuBJhhPodJPQBbYfp7T/jJEVWn7hLLoUWXSvlpyiNxNo0xAIEuYAAQkm1XRulHh1I3tZvUbmZU
izPildBEixokw4DCWoHKRhyo+e5m6dkAFgM3GoEKpuYbKjvAsFWVXwMXMXUdMU/MRgFp1fmXISjK
Eyri3NW7B1ISKAFIlFq62iNsQSlPHtAkKr9G9dsc5GFAcQ5cROBIxgPJfGyRTFtPNWpAhrK2HlFK
bz1mMtg0iFLekUceJxyIg2BYIDoFnl0vcacFnjbjnpxtjppsOTbAXGEojWj0nAhHNmu7VFO+rFxj
M/TOFwZNrX0KOqZFq5lhnCmsjtSESA1/djr51oyGMd7EKFVeDbV0d1UBwTDaq7v4q3eyVPGKNvLU
S03ard+c7VaFRwR1kgVltVq7BVVwUvSbuPENgJTz7iBt7h9NoLbm7FgagpJrQIaVBpCdUmfNOMTb
ERigeabbgD/nRKQIqoSrVGDZwzIA3UTep/dBijfaMHkPdVjABAzBcWD+683UJy4kEexcLaM265Kl
J3K5Sow23cztKpo0Z3nM93PbCvHyrcviQlOUuZvej0OH/aEeDLzdPH+GEluQ1A2HLD7mkUpPWO28
HSY/Adjnz7Yoq/6YN0ey04g2DDhoVE2imuEXT4PNpz6EYLCHWkoeGmxBNkd34N9fLguAotY3GhA6
QxgdaVQg7UScXydndJ4GCZjMGN910nCeyMKNaQ/6iO5ealPPzXqRVJ13JI8CGYlVI6GE1hiNixUV
SiVlDQ4pGiogJXtAMVawoCZKYq3Lf7mSx+vuPgbEpUEWPugyB5XSU50fW32IB452N4ocmKEpP9IZ
dZd2N4CcmA/gbXwfE5E79ZNnNVXg8/nzlPqNpq/XkNKKt3YWpSvSDd/nujqswn2yYo2pzh0A+Gcn
y9JVZjJ+HNzyhwzT7mSp7u0QJXZ3Ipvrg1/PsbMjdU7aowNbA+Jo7y7UM6CCDpTO4FXLjYdbmmrq
PXE0x/qLfK8st5FmIBOlqehgtKCo1F7UIlcaOIl2HjhntH7NdZv+97nI/n7F21zs1xVpZlYU/Iha
bDw+8TCqU1TeEoLXf29iu8OekxaPlVsvlhMfm9SLhLjIWHO2HUOdBybDPV5th5YlQOyQbT71AVDZ
J5Z1IBsdCrdCPbM+oMwAJKUvosUOArxd0hufDcDv/cR4qdq6/FZw/8XHjfANVNDzCfCk88lvXWY4
eJ8glXHQ3YUe+V+m+H/3gQQYqrzA3712Osc51YNrL4joIReZ2DTQqZ3ZIbgHZZeqMp1Liz/5E/Of
4onxl78NCn3WzOwQ/x40JBV/ibgdn1SB4ssuN4Z7OrSxl0Erc3mzTAjE3buxXpCnQou+mprNsqis
rRVjj+oqa/wwNOuWRliX4Txlb4Grwxx0UEJfQcf07utQWNs0BBEs2WxkKBdN6xWgBi2qdY+a+n3o
yezTaEzbomYAtWq7ydPgZldR+Wb3wNi2r4Gv++SU2EO+22/+v9vLGvVrlL2aE186ewXKS2gyj3Oy
rAZt7akLmqdb/izrWb3tHX9Y3vJnCilMRGFjf3NLinV29CWL7OFIptkulmWIijLKuU1GmJ4Er55u
l+7wwNnWtRiXt2masP84NXWMVjZPTROZoHK+71y2nCxUCEp3QmAwAyTlklWuuzQamaMOYAgvcw+e
UOMedS3PubaRX8NCKCgCQbKlGeaxNMH7LArsPiho0pO+H7A8nWe6mW5z1nG6xfvGO1IncGCPiZN1
px5l/Ksh97Di1guZeeWBF1812kjNapMPnuldmY2g6tJNWq44RYRcmwrTI9lcHwQHAIXfUefspud1
kQrf3GwF+3mb1hj9j9PSoMBAMCtRMsU+CssgmrYHozV10qF9nzaU2CqMFVZVQ2s4+6rFyo7WM34E
HAQ1aT1DTdfvFQqRkJq4NakXtWz4vaQnP8Kup0cF8TYcpq9Biy1R5Jn9CYTiWONR29NGOqNDHBaQ
iE2bLQ0NwbKO14YeQu3bDGEJgn/eN49/2OeZP1xkzIJ44fmF2iDE0e8HL7oyuzdfPQixBqETf8+7
pF82Q+JfIPjbnkDjgXLCsQy+WvWZHByoEi9LD5zy9VBV5wI6IivqcLccGlPfoOxcr9xaxedARPlF
TMAeILUVf3fZU19Z01eOovQVdGwLvWwOt0gRI/YgIdyJd+74mpu2XMQpj+6LwrUv1IEtAGordIeB
Eru5ozLAvxwy1FEM9cGzBKgVHQ2BGqR6JJtqHaDsxn58rBEZ3PDIUHdhJtid1ZgPUi9qE6SSqKVa
Q2wMMOZDERgij5HnsQOiKnsqarkVulAT6s7OAeTncyf5k50OI1JLByd2d3/a9bRghzYOpdXuPvhr
O10gnQxxREHO3PnHcFTvIn9sqvnj3eptyA2QyOI4Vdn2Ni0Dpv6c+GpZG3I4uy4SOgMw+Xd9iNc1
Cs3iR5kGgP2WUGwYmqBYWrZVvXiyQRmfarJX3wcKQKnie5CCPKlwu5+dXazSNPegH/qIZFCCXUom
l1XAw59InQHGnaXfhvgf1OjVz3bXjWuBR+OpNovyaCG7upl8G4tKkA8sotxvv3MWLY0py3+Cg/tT
54z2S2AMCO4j8n5xDdPclzZK9z3syR6Swu+XqjWt19Hu98q1sp+mNx26MahfAdqEQBfYD71OLoTq
p6vJimQb2nV6qD2Z3tm+iFZW0KtXIOm3Y5VmP8xRfO6yZPzUq2HE7tMqToHV2Sf8ssu113vli9ch
HKhdeTvtY88Xx7qJnWUVJR0osB15jH1rurbSuoKnw3mFRjPUnEK7PUE/rHoETds3suOPQVSmr9W5
AG3dQyMFgNSxvzICFNeBADO6GHkRn2tLYLPPef+tcdZuEhffAa6BTJZ2YNIdt6ihFOuEpcU9il+K
+zJEgRcCDhXi9U5+b0F7zV9UOT7xlN2RCTVcBjLTKuBiMRjlLjLaZKM06AP/auOB+Vm8QNhYHbh+
780dIaoFprC8p5Zww/KcM3G+DcpKvPVHEYPE832iAgnjFX5MycYgiAgW1G8Tk48nLLnI/eY7kb1N
mo+zSrvx2OaLwtGUbzPx23wkHzp8aFdDNB0lsK6d5R8gYbNwXLB4lBm/zJiFCdIYCA4kG8I4RAWT
ZxRofKJOMrnCOjPev/lLINyRJouco9H4zpLoKOyy+VzGtvXIEDQ7/cXe18VHe8Laz04m3/xrAICW
xF6B++ZzECbscYhQTTVHsoqwl2/8rkiCnDwX3KCESaBStRz8C23TgnsitO/xxZTPPSSZdi1KuDft
yK3PEx680f9Q9mVLcuPKkr9y7DwPbcAFXK7NnYfc91qyFkkvNEklESRIcAW3rx9nsLqz1K3T18as
jEYAAZCZlQSBCA937YlveIWBPqWWxmnQfLyDSrUPogwkJE89EdPNn/upZ53DMRS5xdyTDHiIJDDq
aQNRcacTiI57f/SkazIPEEXqyYXPPtUAH5EBVnrIvYjWWVQ5j0CIJxv8M4JTJ2PwDUO8emfXdoG4
gLChFq4Z9Kht0KvalvwO6aLNUHhjhJxEsQZHl/k9cZBZCMRs8sJH1q0Cq7Pu8i4ytu3YNge3bIYT
4uwQH/fy8rHENI/0vFZ9xjLiKZQA9y7E46grMIYVXjGpijifa4Op5e/ubdT23+4tKtiHe4sNAyK7
U+4XpW6Jvs6WtS2aw5ycNRWBmm8OlPZVW8Yj8kjqfdFJ2S3gWQWFHLnr/Mor13YMxoC50kXYdu33
wlggjK2wa228TQ8xs6XoQ3zrVFnnMd7RET+Nk4pXPx2UZt6mjiB27hX91u49dTAACTl3ru7PdEYH
neRgKAtdd3VrKMvwW1yzcJFVXr+xk8je+14hHv1hSmkbQPUL5MkJKZ7FK1kMjm0hvmk/I/unW0KP
PTr0mErsW1j/g49/PiWjEUYUAvCSmG+6XmDbDza6Ac5d7vnIQQnTdTnBimu7bhZmA2RgC1jQk8sB
kXbk+InMQgaaU14U8MC12GvEcdNcmsmsjZDLN3X/nVmPJ3+rAEWEjJWnn6ss2yKVG3E9PHkbi4tx
m03FLi2WCXRDXqUq2UFaLmTHjZF9Zrz/MSSBf49Ac38HNm1krE/2thm4y1p7iFxNw2Zabcl+SLz3
YXP4jXdjhsx2UGuDYXfjAzO2RHQx3tPWlooFS5L9vPGdWpGxEX8owpcZ75OSIRJdIrvUJ+BqFPN2
YZotXwcqYCdOaFe8JFp3g/SM+/crQp3mGDXw06Sj1ZyQZAJ6iQxE1ScIdIbWJiqQVJ57fbehdjoY
Xvw1cQtr2ytLI4cFh1hF7Tmvyxyp/CkHg4zv9guqjPP63cZ2tV4WdY3o72RNDdqLevBfQmlBFgje
Qmtdn3UXAkwIfallk0OisZNA8yN0j1OsvJoNGN+ahQ/XZL+gympqoTMfSJl9Xnp3t/rCtED9Mbdq
e2UWABr2WBlwvMaPNT1oeITEuZEOnjk6Ff61sNMECmfwm9MBMaq0g0v3j3IDfiEFXn+q+dCTyqOM
TWiWL2msWx8ICcEVPx2szLPXTp+66QX0YM2GgQv8UpihfWb62ZzgXnSgajobRWcv3WRQ6xgrFQ97
kNA/jVG2JBNJdUOgKuj3CGd9G6GK2TN2JwI0fb5WCwOqZIdgOtBZJHmjwKTgohL7uWBNtc1YOYDv
Tlbcc6B0Xg87sqEqh+d/9KYhb2WyoWKeZ9xZ3lpc08tXpgtByapDwKhT8fshgTeyQr48ymnvlyAc
in7MdSm1kDmvvHzTZsZP8kB+cFLKOIbKjwB5egM0+wl7x4/ezL84N6mzz6NnIzZegIK2z5YBfsDO
FgOU4ofkXA6pAveSNh6QhGYty0ZY8PGk0QKMkeqtj+QaIEUF7EcM4Roeih86Kb/lkdt8qgbE7Q1X
sEcseHxwT9YM/8dc7vHSasGCUyGb35NrFy9XPA9c4btIuuE0nxq2Ng5mhTWVkiUyiaYWOrgdkFkD
aPF67Aab2ELSHugwPgN4+QCxzurqj0VwQrJgtaR6Q4N8Ma9EeSdDe7wPeI/1y9RBgCsAEaOcHx3k
Fz/5OeR0O6aeo3ysFj0Y+U50GDojO7HpcKujou50veSptclHAMI7VZ9rN8qfA6BgH2s/XDKrEsC1
rCpXpc+8b/JneF4Bbyz0IxlGeXoBSsq/o1KVVG+9Kod5EOjVgVY1FXgOpzHzaUOLiajbUzEd+bgC
FsjZUrHxC4QH4eDeUHGIwxq7scpf2dNFwRUa7xHdsJfUiki8cShz0FtQq++28blpsEKlVtZb1R1c
Bg/UiKVrvCj4wHaZYdgj2JZlhYSM6tBgcQBXUibDM35b4ZnOjK74BL7sbmeZOR8XVhm2cMAPYII3
M2wMMygzT2d0iKAKcAhjHG7F39ndulEPMqFut+L//1C3S/5lqL/cwe0af7GjBq/u9L41r6GAyLIB
lZB8Qae3A4g/+Cq3i34BoYT0eGvwYlDSl3n2Rxcq35r9acRbkc7+eoG0QUTS9MBy+M/DiPLPG6Or
0J3MlberUqVblU6+cB3zYdQx9m7TTdy6UHE2oVPqUhTJK5Q3y71hx/l9A2lIjlDQSU2MnXQoBg4U
iBEWy8Gy3+s6OkvkxoCo0XmYngBgo3W9qbRErsSffalHngAt13vW+VY/MuRujylmIrrqrWEAvU7n
dvKifIGVuRatu5ZFHCznK/45MLxUSNwGh3dH1061wi65NJPVPBR1Fvpz6nXibh4q1WaxFrFRziaB
EVxskBBtwTChD65m+jCfeWn7fvabOjLpfcdL8WCjHx3Un2e3Onca5jYqNdzqSrCELhMHTzzo3YLH
ovXATSXApE7FkMvgUVuQ0O6kdScmixLyajvR8HZJjaXjB485/C1Z2bHz3KnTUApEEg88X4CIKl2r
O9+2L6BJKd+KkV8MlxVvjvYuwsOJQo0fJvXJi1NwMwUs3HtV/0yAdIKhRxMWHZ6Auf5WRRZUn5Xj
HbLMF2zAhiDlyT0I9JyHJE68CyakNZXoYIxgc07t5q0dIolIXwNEXhGU9dJ3Q7AYeFl0rFJn2s+X
7ufmzzOZmO91dNamjvtZiCFdsDzzPs+t0ZaZwVVqLR845/IBvNfuqW7GI1VBHEI+NADi34WYy6Ca
10dLMmvbBwEypnuyokNT1Ttp592ZSn2cyIdK5a+5p8CkMY1MVX0NzgrXsKL9ra7N7WrpJ0xuyYQa
Up0h6SJHEg/V0ZiihJxo1Dhydbtq5Gl7K3swUN/Gi+zU2ntmD7yW6eOGk3z0j47bPFA3+kjARZRQ
Ki0+jG6WoOFN5lu4fQSJHWUH9q/LrUqF1X0feOJ0uzPthfHCBE0iclLxhZFt7VbhwjBc78OnKq0Q
MFILdFVkQodgBAdIbdbm/KloUK8NILqXZXp5uyxrlL8zSuDWb5+0rVrjwPzu0+2Lg4MUvP863d/u
rlc8uMujzzTW/D8M+mLyug53c3EsnAMYNropmabbexZEEow8678mdfNkpZl8SiDZePAYA0J3qoee
nW3kzWXEOhzgT7/eNKAy2vtZ4TxrEN2REXMtc9m4rDrHNjdWBs+zhYYA37XtzZeuGdS5m0puEYwb
YEXAnFwG5rVy++reB+lV40vzSlWtCWqvKIviI9X1bVTssjhny7kDt6Jrb25CrU0wcQKih3V1m+xp
cHDiygO8IuaCitQhwI/FcM3+garaEa7EtG+rLQ2ObJPslNjqBzXS7RqxeUQIN7qbr97YHdBmsbum
wXxPdhfmFBeyp0OQJF9z6ZknKvVYHm5Dz2pBJ4IPNBp99ACkyooaqSqHRObCqcL+QEU5FvbOi+Gs
IxO6hQ6ZcWy8UoXhQeMlKEe2oxsArQc7RLrHVhJ7qi5+ZbHdPoyOp++LsXsLuyD4BGn3YQ1FwGEX
9SgKbaxAugWMZhIEp6LKoMCHDOpP4Cl0QImbNceijQFdsx7m6hYKfLoswRcCH83yfccNCrXdjNO7
YfMlQh/HVhWLD0A9O6khJm7ajwZuu4jCV4pfR0x907XOnwoE2Xa6hsQPvLTB02RAoW2sAb859RcD
Ts5vCQcAUnbOT2mnd006WJ910gzQA7XUg2vH7dYvrf4Qlq6En0IysAY6/ZMcoIyrIND5feoOjVLn
Z4zuXgZnMH6i4Sa0U/w0UoaUhCmPPPYNMFuYEslnqehfoFEBLmfU38y6Kfs8DTyEEeFQm81c5N6T
GbIj3kcbJrPbaHHyPSSiA0geD6D5RnqHsciGt8wTQJcG1itkh0uAEs1sV/eNfClb5+QVpviGfJ50
WQAefdGexc65OSC0Zg/xtz97dinEKKhn7kaAbds2WxlJggBRpNIXOlORK+ez7jd1v7OLmMkwbxbp
hzib4drDEcxguw9RvTnGxoerwUd3T+G1udVDlGzNjRJpJn/G6MiYRknLekf1fZIu1IjA7qVoi2Lr
gn7g1cqKmc/KTX1zLW2/2gOFBHHeNJ/5rLCWRn3SgEDbCoyXyd6HnwxZaoAp8CEHj7JVdNZ6ws4v
hRuAB7sU8j+Uu2WiF2Gsw2MgITsCqIzML9nIEXAxuxU1IE6YX2JoCNqrZOxXwFCFx5tZOHCxGaLU
W/YOsjk7ADWOOmvbJ9FZag2Wsn4zF0cQsTluhVuyvPZJd+YIAtf0RI106DwQhiGp64FKNFovzffR
HLN7Hy2yjWjTatXA4+VbckGcWZAfOnW+WV2oVLO03iVBVi2pSAc4eUHMGdUXpwwA2JwsahCILZ1J
SoTqfjPGbDF1+HWM313FLqH9WrTgnhSDU1wNaR6JmyGEOulOItdq3U8PBTT64skX3d2VEO2+Ot14
ZBB/XWNy9I6ijsSy8UfnVMvcfmGgS59p67TKD2ChLFYRUHOfyCxMS+dksmjrW3mLpHr3Gz0xdQ3h
ihI+i4eGsebYRK2/YpGMv+nsnJd28KWVoF0dmzE+sCxV16kjtVcyh4aOBbiQHUt3L1OM49aW+xbB
4SNE031DtLRbtk4g7qVvmhBzHcEyaucjRJTluy2HIouGHKNamQietmDoBfeHw1Y9ndnYqnZK+3AX
4Gxunc5s8ZU3PVTcfaQJTQeQYupoWwPQu+WNg6CsxkzUYBkBfn9v3AaYZx5KD6H1iS9t/meIZljV
Lpyu9L9MRZs8QFlu0uC65wHjX1Jw7UJMsftijT1bapl00NKLul3jtsaOIdJ51yElfIm43Pi57PsT
cWgHCuydcd59YWUKOUjkXxhdkj0ppN4jdRtnUVVANhRT8pOR6Pe6WyudKcbqdacqMAM5mCiRopEd
6JZDN01Pbll9ne94+ihuAbIvssiE3kGxIHkOsuKU50bwlIDw6YAZZXoKu+HLVJ8yvC0sIZyD64Eq
5df6EYGMRW7W5Q7TX3/Ggr8/j9ztoA/t5FtpFfGiZD1ECKjFE/G4aEoutnk3QNfMgA6CH0xOral4
q/NkOuyAbase2ulQg1gf0QvUUZEabnV57dWbMrTaJaHcCO+GPfCD57jhnvBtt3rDS8YtA3Z4kRJN
603ZKrCrB8TW6rXSmD0iw7TulOTGOp7OInd4P6O637UCWAr6HGAltwl+PQcfoYNNPXrFc1WpNxte
xre4rDdwxHVfzCyUK+Cnhov2fXj2zLzeqNRzl5YajUXoZ+bJJ0YEchRTmcMjh3VOdKAqOniTF5nO
EKaAlmsxQogW4NVN4mlkK08JdwTiojoQAED/xnbPcOTkl2CafpW2Pltjw3aJwzElF0Yv9w4z8JYo
JTTQ2zpyIKZjJm8hngrfcvnXIhDJyuQ8uwSS+Ucx5vW610oj1xv54lDzfHPq7OeQt82TL+JmG4Z5
to8yDqW0aTCyGG0orsc1/wrXfrIKvVGtPOYPO1AIEkadDoFS5Tr0uLWmYofkvUf33cCx+dbNMsDF
h+Y6qhCp/TLO9ohpIMEQCg8PUAZ5ryu9sxEmeyXc9e80K0Ibr9qpcZxC8Z4SbAXIYmdc4V3Dt9DF
UbGi3H+J0NUOsV4LrzCoPIFIsXoQcMbMdVSkBqDbm529NDwQILROaz0jDbw9OFYxcVP7cB9WkIa4
FV0QKOJ7tc+JHQEh7bvBUk4M45BqfXHrKrp6vElP7SDDJTF6u3/U69xOT7k9yTPBA78Gl28KUcJi
gcfW/Aa+DQ3Mv5Xee9odwPWCf0TK4/bK/AqEQ9NUO4h321aA0di2tHgUJsirdYhAFvaG4xeHQZmn
18Mr5GLe6wmIAY7MuZ7sR5WE68gYkWPQNHLndLHYIMiBuJ4/Yl5ErBzsNkgKkWm6M2XWfCIL0cTO
NoE43wKLrWw5U883Buu3vy0T8TziZciS4X6ws1xQwwm3hvoZfaW6+likVnj8uz19/2Xc/a31L31v
xu00VOkbejtG46EbEHSFFHp57OEB2KjKtK8KkDDIHKvxLQ/vir4Lf9hj+dPmvv+sUxM7y6gPT0CB
V3MfnRXGWg3IVKLnjQ1OtU0MkcP3NK2B9LTg6aZDGoz2krGvt5zpW151ATKJfVZC3MdB5nXnZjUE
igf9nol9s4MmA9bmbfbssJrhd9pV4KbJ7E3KAS6OZVmckQSv1oA9lS+VZ36n1EbD/Y5pS77d+rB4
FCsj5J+1i38mZa0BYVxubsWg7ssN5JHFJvWi6MQHpF7x/pXQ73neQppOhMPFd/zuZGlsZOIyNL/W
cjaw+yvrzQWiBSUQIngkcqww4RZ2ihPJ0GRTkU9FarVb5HZSK/aK1jO1/q6vdAUiF5kCgaqhLlgm
YF0JAVqr7P1jqRmWmlN9V7kgDBiaz6X2c/unlp7/CD3aFRhuo+xBRFMCg45PYOrmzneFHOIVaDWc
O6OA6t9gePI5SvNqDSWp8YyUr/TgFtLdjkVu39tJwZctd8Xn1lKPWZo7P5HYD3xjoN9E+Ud3T2jA
N1ppgcgf7wrwIwRwxQTZiTdtCPRA/0KPP9VbjnK3XlHN6kPBYGX3yO0+KgVhpJsgUVaIZsu1ABnu
CEGiW4NZOBD8MO7BYAMmqgKofThXFiWPuyMVmyF/L1LqId4OH1uHX4vUmjCkh/3HvvkIjE6pshWo
bU+89tQ+mBZYQCNCkc0vM3GmMh0mkzAf1T6RXnwysfgkPoNEdz9Cnot7t+udRzbKC5Eh2Kqzt4CN
JhuyGrLxB7L0onusbWcrqrYGG1Z9Cqtp5frnWOCvmK1UXbgb7df2Gh5KAIT7ir3GNrjh8FyHD0rU
4OPG5H9GjgxiUGEr4HTp7PMIqDjEEWv7scnrZpmbqv+UBPbXNvDkD6ts0H2KQ/G0xFaJyTc3gNBq
H3EGQbYIz3RUgxulGxAmac34HJrG19QInXlB2UozO+WJ+ErLNNog+MhyXfh2Kw+0WAsc/AaRDF+s
ic2LeL10H6Zno8KrYmL+ovqm10jtmOqdzl/eTKkeMp0pXgxBuQBh77hF0kz26kFeXJm++JaFSIP2
wMV2SVLRXXwkUANq0IhvCaQBOAP3huXF4fbXntKMx3uV2a8KK5szKJjUGatedcYOJNnx3njx7Tg+
2km8iaysvKZp0t670gOgpYMyaA+fy7IKGdtRq9Hy5hRF/pe5lQ3uW43kjyMWR9i1uI4ByUt4yMiW
DiCu2/BOGXdUisvAXf37X//7//6f7/1/RT/ye8BIo1z9S+nsPo9VU//3v132738Vc/X+7b//7QS+
7XPugMOCB2AfcV0f7d+/PiIIDmvzf4kGfGNQI7KuTp3X18ZaQYAge0tUGCE3LSrhug2cnR1MrArI
pH9s5IA0XK29N4TOET5X31tjNe9jo07IIzJWtpJWWB3n7Q5QM55e3FFkW5945SCX6izEUMbbWWVQ
xs0vZeQRXwSAMLdlRiJ5skI0JoNACJiJ6BDJ8GMdGZdZumL4jR8gTwz07HTgKuvP9nTok6ba5Jj0
wMj0R2ta6U8g0892vGVYsfPMrYBH8tvZhPqSMQ0ANQW2+Oev3rH+/tW7ruPil8U5YtCu8+tXD3q8
3Ohqz702XTzsEASOgJoyx3XmGOXnSiJoMi0nuhF50KXvVPdk4SLnCanaDDCx31tVKjQOmfA/jNOx
iWbD7jXEio0D57X4nMaVtUps2Z09SGIeywI8GQNiUy8js57x9bpvkyn4p4HxnkxZCKWRKB1O9JiZ
1XCnRWIfHMfCnIuUBu9/+F0G9l+/HIfB64tvxwE0xOUu//XL6XxZ+oDOq+u8SHcLjrz83HlBhCJ/
gKJs+4BU/WeaDuNaGRua8qg4WQGupR6GAlrFlgi+wges1y7PFFjTMDEJVUOsgfPmk6WrszetEfFS
fFQJy1+5UUAyqOhgOuTOsfbuhZFX9wDabxCw59d8YtMvwW0LugMZHqkOlGFy2xTgf6RW6lDF/YZP
vPzwmkG1tood5O3Z2RLOqWQ/egqs/aFCymMfgjPD7mS1rENkEYrmCu16fv2LrWPe166196Hc8Zel
PSnMWZoHh6mR5OfGNkJ2UgenB5a/7GQ68Y+qC7KnZjrAU1hUPAEBGApZ7LaLFqmHhywo1JOlzWpj
mGO+plbq3XXp3DsHee/d7G90CoutLaeRH8jl28abZmWz2VBDaTHxP/winOCXXwRnzDfxx6GY7SEN
2bOnx+nDTIWZxRpAJRNdOV5RkI9j/aUzQa9MeYZx+WIGtfWVFmGO0faniIf9xRABlmhGBSnIRJ5J
VXZWiSXx2Fkelk6roCiKRTOpvcUAAUJ7p0wgLiPLI3WiBir+x7p5sIjJcFvXPlA2g+2nO68bzSNz
fPNIZ04v7XKh4gFoKwSK2M7xk/2t+W82c4VT6e0/zz30Zd2mfY4YJJ55B9+i7QYOQ/nXL7Mbxj6u
Ri53QwhcK1/aYKBuR+gKekCP4G3pPXZjB/WwCV3XaXmPCF/1crMIDWfEZtjqF10UQqLGAm4r7nvw
1guw6aU6jwB5z8WVs6w8dFMrFekQwes1uH10Eg4DMf+f/VXHJZIiTPMb647//HGtaSr99eM6zPY9
pEQ6lucBgPrrxwWuLBuwbY92M2DVhjwqif5iIxNALVXBS4OE0Wo6kHgt1beDAoB30iuXLihrIt2C
hYR5WKNHlr0dQFwn1gDb/1K+tRMA1q+W//xJ8E+yp6nvw4fhzMInCQLbwuvM8f2/vrIZJMxyLxb1
NtXSOWhoIy4RFkG4ruPRpzgLwPcBlI3vVYCFOwDjUD3CHd4GxDPwtsVKfApYnoLZnbsXExus5wxO
IDJTOVfHSOAdQ8Wcg4OvTjoGBps4AfCvKQ5wD3xDZCn5mRWXgE8qQSqysf0O/c8Tr9oSyyD96IRp
s8lYWZ6atPUO8Jh126ZyxnskokQrC8qRr9M4bRPGP8fxfRzLAK2NC89JUVzMSLjmAnQ57QWoorMf
yfxgOXiNTu9CjXT7SJ9H47lCkuGFrKiaioMuxx1SPb5SPVVRIx2GtgxXZsPd5XwFqqynIWuzbxda
qWhLdR8u5nvNVg9JffxQl7UqOzWsXPGuhLgOdaFLcSBdt1ZaZR/ryMbgVT4JPrSYnf9+19DdixeJ
z4KtgqbTPmKgfEkBk4VkjQkwup+qFaDNFj8lICU+ltIMwQmijfZI5dzPo2UTmfHat4d1GtYuJCRG
OSzBFhfvPLfJrp4W3nl0wjvXEShNVToNzUXdMA5iZJ5hsxo5R8PJft4sOs5+gvEP+tHakQCvoCe8
Dt6+8aApR2ME00BgiUSGluZnsnDSUu6wEcBqe2qkOls6a7ynxf18pSwYNtkwjKt5jLjch8mY3HnV
Nq4laDGmflbtq7UZmN56HiEPywcbYj63QT1zjFdAtRdbGtUZi/ASp9HB54znS2CfQb9bhMMuZfN1
mih0TuCpfiVzGqeHD3PRgDXoQMVQ+M4EUUQQe7oFOpQRkgdT1zpRr8iPjF1V4H9Cd0V1tgXsFRx7
F7KPnRiZiKEpVvTdDH34xc7r+OSDCANzTLuxhOM8gtXGebRH5P2DPDdYNy4XChrqcgF66uyBTOBQ
tYHXhfRSbFn52kqcZhu0oE6DsGnapemmH5147xhW8ZKO4c4E0epXhHvrldvk1hESS/2j0bbfzDKU
XxEEiqBp15gXPwrknRWO7oIalNv/bEvPeIjDXJ7GGtLvdAFsA47+FLvN2+ECXhJwdvb4V9BF0vAp
R0oMqKb6dJsWXbCtHaP4BJ3B5cCqcGOlNXD0AfasRnPskhIbLY2VzxKzS7I3wdGGhBJ8ZVhmsUXR
x6xchpjEQjNSD9RqunG7cmMj2lJRGAGCN1CZmoeq8BsuEeq7+IFmV7D/xpvQwqqFiqWq2B3w27vZ
tumRjAJe1HwT1vZ3Gs0rPGMLRTE+ZbCZV8vABjyzj9Q21yjAvjKE9+Zb9Y1GHbitwSs93bmdjpgm
ggoYyRovTSw+3+95WgAm8Exs6T50zpyT7aj3e+5c/w7YCTXf8/Rz2CCRK1/TVVMOuM4IGW8q0VXo
vrG47ub7+qd7pk59bfztniNZgZ0UToa7RvWbzpB8q6tgX8ARAcCtLuDFNtoc2NzpdEh1hRg9NoBF
7PFdQC2+kQOarVJoWMyWDRBsCfcjSFRMTvCpYwf4yCaM/VeIXkM1j+oYuJTEiU7n2qK12AJxxVAZ
ciVivABseU3qEuC1CpQWWIKkV4DM02uZQX6nCx7IAB5Se82AG11TsWDSekRnMqQukDvwV53o1Ibq
ah+eMR0veWMP+7xNl+/dMG4tGgQhNMRqY6tNrxBjbe4G093eLLJy0PiYOt/RWHpsAmjHL6E+WhbF
keyoaxX10J5gfb2nOtWz7jQ4yeexHPXet8t0hWVssnWanh+YVNk56qt6id1yqIq9L3Nw+TOVLVJR
DD/ECDFrr/45pOP3DtxoL36OnVRShQoAGLB8jLXjbU2riR76EEmzqrWyL5bpwzGGTkAHbDEjWF8T
boN1tBmzR7pyP+T8kCS9uwcPyrbwXeRSW6MHwWLxw+6sEj4hA0w+rs/PMd4aG6eITECHoQ84yDJY
shAOXqNelw6yEFO4lL/6EbuAL3Dy9bB74ff4khN4RUVs5W+Gjr6XkLH65PZMLp1uCK81yHhW4Jxl
wLiN79dGylJx+Mt1Yx35DwB/ASMsRPcCSASyOUy4T3+5HvQIAV7O62ITDAXoGkH1uKmQ8LgKU/CF
q9b0EJ5vza9AIS/C1qo/BzXyigQoMnYMtEUvgeMeymwatQrMpT+C1d3uW/NOxRIbV+qJVI1QlMM1
DMzi4EE5b00dMrUdrcT/AhxdCjbwrt4Dk+Q/jYF7T+2jmyh4xMruIgrsRQDlhrjjdKUsiMBq4HhP
eOyafc8EZMatKvwSVpu5o+23a0uP+cFkGtgbUX2abwQQgYWh8MVJyECcLWxWl/k0IKI0hzzW6mX0
xbCzkPeyyRqtP8tiWJCBYQOMDKGS7IhM8/Ix8MG0T5eqOTJVkOvE7yM4fE8u6H5W1GDwehNg1nzV
PkR2ffAybYXsjdfcwX9+uib4PMrVKPwU/iqENyAIV85fVw4VyQWc+9Gja4COO5wU06hHlSC8McC3
0IxutO3HotqBcnl4GXOQSk9ftMyQRAa2n+zsjkaAeGNiLUa8kp6xM38uB9AVx3Ce7vJIQiNh9vLB
1ceRKAbgrws/zZT1Sg1m5F2NHkpE09u0MhL+WEwHP8XarrQTY02vzzho0eB/F25fzy/UIovHbY4k
5yV1IqsWUIUBy8kzldxeB6AY7vAaznNri2WueQBcdOEhBPCcOobxIKPiSOLDvZfjywGyHTFsKBNX
lYmYDsv6NbW6WZSuDPgp9tSKsPnPtPDZhUrTiBZcxs9qGhFcHGCRxBC8xHX/yIxJBcR1gIA7IdDu
nzRvsTpty97adZ6+s6YGAHuBmP3QbPTFDpO+ux+LBIIdCEL5p5Bbf5wOwgWl+Ni/ReaXzonAbKjb
bAl9dVsuhSeapY935Bbcy45cQntma7W+fakBrnscKybOdsbu3o2VAe9Gr7PVXLbgWwIcvWxA6z0N
ViuILrHkIY2D9BF+wOjIRfBDuynaLO1na6up8TOjC9VO/l0XjbkG7IatAe6wQTvgJq9pZLjrzAig
zD4Vyw78k6GQxYmKvW3tEHDDKioP+VWNxToflHyNRCXP9qRggIW0fAU1rL+tWPjemqS9XCE9fdhT
a8u8r04uqjvqakTr0WaAZ6VlcQ9Gr2e6Tqac8kA3lU3jIz/m9zdFrVllzjdlgM4IiwVZbkMIPp8o
pD0Ht6eigrdvEWInM2dGkcmcM/UhDB4ZYT8beZQ5dRtoNqIx48mIZ9m4KptojS09eCyC5Aqn9/hs
A9ojG6RCUIl1OZZooJ6kkm/ae3tkci6lxXCyka9/T21hE9yBnMC/o5IVsWsJHp25hBDyq+4980Jt
Ksq+mYLHM0Ui9IOjiYesO8+XYFU6ac6FJyJCBJtUtVDBAO/3dHOhzpGgZab+kVoV3vMLM3MQ/6FW
iF3imYKKt68j9ux6QbrM2LlxK7mHvFv+NLpespUGM1dUjFLWnP0q/OQxN8avGKJM0QBqBWpkDS6V
23VwULWRP0GMON+opK/X1NqFdnaqB8xoc98GSaF++kSmmQIvoxVEWLhPFxW6a9egt03hasRAAdLN
DoA6pVVXX1IbPKqpzMwVnIn1hZcQNUMEAqeJgEN5AD3tZq4sRYCmsjbvk6x19nA9DNC/mMZg8Hpn
dvap6sQe5ExgA5GhuppBl13KWFwY9E5zRMZHbNhMG9zpUyuP6+YYDgivQWY3v1IdWP2/cMjanqgq
DjooZE4boYEGGExAtKy8xuyL/r2JOFEooGRDRephFRshW/ZINabAWm/4f5SdV3PcRhemfxGqkMMt
BpMDhxRJkbpBWbaERs7x1++Dpmy6tK6vdm9Q6ISJQHef8wYrS3eyTczpeCcM8tFd9hgn3P36ikiS
LLqiG1ApHZ4WZ/oGL7i7yOpOIYfLH3Q4yWLU1iawSrBRsigPY6M/G12WXeUreQtYspjZC3wmb1Qe
VCtAaDjgj5LdR3NSt4aKQTZPmnpXdKUTyIFDqSlP44+PT9vW3hLMMGvIQXKVJTH0hzRL9rqYiy+y
u1UsxUZXF/3X23cjkz2Q9dVLEdffAI6HfBRtkLFHxpBg2j11VhiK4p4+q+RZOjk70pbTVZY+qlAX
9r1qmvawB34NR9TUACczDxtoXUdRTc42MwF1zaT870Pi5h+HsHVXddnw5PUlnNq8Rdtjmopf/Qyv
H3e9g4uJJ6o4GNNIu2oW1gqkPfMgnTLxZ3jsxjr/87NdNYf/2S7HMzXnbP6ycpcPsxPUMRHwvoOI
JK0gP4uSMfxZlHzicu0MJpvOLL9fPlvl2JYcdNB46nR0p8p7aA3tp6TC2q5Aj6Jp7L1VsQxj1Xad
UV196liFyl5h4rzMI+JsUT56uw/BeF17Gfq4e/RMr8YBJ3uVYf8qidydU1XermfqBIrszzYYchgV
5f5TVCBTmvwi2LakaSwqUh5/d5GCAukk6gDe77SdxzKdfccr7oi8JEeZDfqokzkhe+ra4MPJAoND
ouHVhNyjrbp8aajGicUEn1CAEkTkxHiRrfgp4OaGiG2WjtFuiojTVcqIdJCml+pVpN5Wa7r5jm/n
fJ+h+t2jvPo+6016kiVZ7/b6r6GyTh5UW5mCmU3bg2Ug7BajxHeenXZ4ttK+3Xa1aHfjWjQVzTna
SRRvZGtpJt5D3Zgn2SirqmEIPEPVHmUJcXC0yOa8PGM4+e+rqdoujhr7EVvA7klJr71ejI/a6vU4
5ktz9MJO9WWbrLMjBc3+eCQgtPaXdV567ZpevwxJfvscaM+T6svibwONwsLijUGAX0fCFMuvV5ID
krwID6XuutmtYJ0Aw0wjhBU5B0Up9HMRjvb/dcYKf6c5IamujugRkTSiFCvkqrG+jPVgXWSpnxTr
jArwH7IkD+Cb5k2CrePeyEdUCQc3ehqIp66D5WXCuFPWuxub5TZFYnC9Yics6zKOiniyBRmhrMDw
ZnnV5UdK0PALTGG76D3x9clD0jTnzDCUqyzNI6SBadReZalxxuHSlO6yzxpDvcSRwD5nPaT/nFmx
1++7tH6XPTKt/tVDFucs21hmleDBYnbobYF4XPDn8j2kAW9jnXkPOK1DwF4bSpPMPepXcJLK0XuA
WfFrBND+n0ulg020suPQxd2ToS3mo4nUz6K3T3nRd08Oj/ZDWxFGkR1k3bgynxUS/x+D2lIxHx1v
VzhX25o2dqrHIEMK8yYPozfhOYFhGKL6M296bRDuiuqY1xYTsPZkEFKT/WQrmdTnAQuKg5QRKDwb
/WfbPUsVAU9DUNSXDbK8tmL//ScJbshGAuH0whv1L59nkTKLoFrrlIhWM/X+3frZbyqtC8re38U4
1u8EZ0mH8PPfPC3Wn+rKe5T1DYabhM3a6qBOcf0u2CblU2W/Dj0LHvSG2HKv9Z/DCyS5zw04lHun
Q8/Faz36ykYCtcf1rFnr5Jmsk62y3zg04vdW1xt/jS2bsNl4o9D3ymKACO4EjHBkR09zBfVmrfqs
l2el3UXX3jXbvWely7OZhVcFReK/1hPyw6M8wQHzo8ZpsC378F0M+SX6pBcnpdHuWcgeIpa/nDxt
vQVlcnceCZDwm9rrQTYYiy5O3t8jXD7p7QP36KBSfSCftgR6OXX70a21Z35KZT9mURHIYtYCq7AI
2/iy2E4p2zRWClET61iDK/puHJPkUTZ6pHP9mjvvrHSG9iwv3CQ1gdW1KGwu7BXE2kMivIiize4d
NYVtJfTp5q1IyHTCD0m1omAA4plVQdiZxlfkEdBvSfNqo3mZ+VWxC6K1SlED6q2Nr03Vvs+Wkd0j
4p/P/zFI0WYVn3bdvhZ4CCpKkrJWCqKIFDN3TBDLk3EJmLHsg23Y1i5X9GI/A2ghPo5psywarcnO
ap18ZbHDPGqz5KJ+nOfMPOmZp2zgvM9vKgzxzdBb+YWQy/BV067SNlb2EpWpgK31MN92USiD3Z5f
jEGRveTg/+plKADfCs0WREPS4aupXOUVqq7/9bKy+NvL0qvNxnJXK6MWkD/EDfifQ2IgflGp18+a
XGMe95sJM+vGqi6yASnl4gbTp7+oqJi9FTn3MvPMC5YI9iGfa2uXkvl8G5o2yNom/p44KLZGVede
EmSvHqYBf8dkbVhHhk2SvmR192ukFuYfI2WH7J+RtZ4bHyOxThLf8dN5nMvuECPM+0db7CfY+T8b
bHf8uhrsF8TO2205jPG1qZX03CiTvvMsu/xCpIXcljOYf/ZL78tRaTm/92KJv3YE44MCRa+bMEmt
ahbxOxD/6VPShmIT5Vn9PR5dKG1kztKQGVWp2rcl9moIqq3ASMAZjm5TvrPoz4N6MolFoTIPuX12
v7HgBEDQxz9XVecUiO97kWvOJiyt+K51oX5w3dQ+lIZGkgiwEZ5k4/Ru2iWa3cytuJG+90wIvWZ5
t7DWyucBvNSmQhD5oHll+aySqgLb7i2byhTV84j2/kOHNQy3bPkse1iTe4iWObvLKrvx2k3iuuIo
+y/RYO3rXMsC2UoQv7uhBfEoX0pWuWIK0BXvH2WpE4YHuBLRZnntOG6UnY2BHDpYvBk7Mkoy/tU3
2Xcq8+aWxxb0llgxUA6P82dCV7chK8pvRgwgxIS/fGpcFyDBAoINb9BvczgjXdSb/CkQLn6r1O+y
u6K58X5yWdjLIiQ0p+zG99Lo6wM2Iu1OVmPaFHRmkgMcy/VjqYt6Ky86KNap5GZ8tosO/LFhHqum
TJ/S0kSk3ATJ0joDYvzlEDIV1szVRJOfqq7MHsQ8gGgtxnRjR01/QLJAIUG6lv8fB39can21/7yA
FmF5lHQlVNOVntZBY4K895KgqnCFoG35sr7QpiWootH46NYU07+6dW727242i6Wjyjr5OsfS/5Ak
4l9x2nl+62iIw3aL+VXFZqxA/O5VVT3xYNu18Jf1Icr6YNh7ANG2smjXFnl4AgUXWQyNlyGyu1dh
NOZtyqOUNCYXG2wL5kSPnksy+DY5/z+h7gSqXhCcQFPsnGie9800sM7AJ0Z9gpk67Ka0U86hV/dn
mCzuzogr5TGZUbcQEFq+WUN/0+X4JYXzPsbNX1WBHu/kdCNyVBitVaFX3Jxq7o9o9s2HJGy7h3xW
kFBDd/mVBNGPHHPgn5GKu5/B+6g1/cXN3Anpbe49ZUXUJkmt7YFB9adOLFhTDQW2sggdPavrg4Ld
+/RdsVuE+4iJYY4zHFJDDQ+z0kRB1+rGSxF37qGqCULI4mzwBEyVNPko4uhkHHSvTT+KY8RdmuPz
EKhlYr5k6kS23CgK5leKnZVMFO3yo7NDuvpQ4xrz0Wo3UXdwiAh9jBWlwzovE/iqrGMrm+xJO2t4
3azvCixjjkeGMny05hao+d5VkdxZWz2vig+RpswfrZkXKvto0LBqXVuXLAn3pNhBnq1XbhwSIfgf
Gh+tloatnaWjrig7i1g19mqHaJQsMrdp+6Vv4WitY4tpXPa6FaIQvV5ZG/Rpj1cFuNS5PbZu1R3C
uXhBaH2afCDl7VUe+Hl/nSXGg9Mu0+X3HrKbAN/vk8jL9rLYVjiqFcJCIX71yslN3b16S7dBYzt8
YPI1HJigdryrI5SeZKXsJw9RmXx3Yks7ypJstBXEdvp83CXr+M+uSUYsKkvIhX3WybNOV5/1Av+m
z2u32FCdXWGd2jhkxpPdwgSCQQ0xOJAX1nIePn4MVSaHUnL+fLGwRGu5Vsp7yob8X68PXq2F0V0k
W9n388UcPT1abltdPuv7SMlPCPW9ylf+vHZc6O6GwJj2cQ3nS+ho4OJXbWl5UGJkpYWHJeC8Qmj/
rs4yYXW+LOvoAv9zapFKg6wKv8pQ8kAFYHH5OJVduypTfNFhPiJb/sfluize62FEamF9yXm9jh31
7Ipk2ZwVFz6lp2+1xGVthuiXN2resY74l8uibaUO+yZRXlXLi14bDCtkvTa5xrFuVJaxgK/etBbc
q71aEYuqN19yogGyPs296biICSS0vDga5ORIgJUTA2FBq5EKkIeqS7xLsx5kseuseqeGsGJk3VjX
JKnJ8Ve+qqsmkanEuSZO51zTrA16z1jOTMImsbG1wQ6dAUdTov52WrDOlh1lixbjUbP2FuvYz3p5
5oXar2Gy+DG2iayTWSIwxdqo3c+zrlyANGSumV/lYTZj2PnrQZ7JupiEUYBya7P5rQFdRdDW61jZ
OVGG/axW5em3etlDDiVNHu4alssfr/hfLybHao33nQDiGpkj9ItJ8rxTVy+YT7dR6UpaSbeYzHY9
rILVbSOLn31GI1I3qqeMe711ElS9rBj3vCY6OlWe7UcRZa9xmD5KrsjShgl/i9VI+Z8eHiJP/7tH
qNRdMC8dWlgeckle3xG86qLioqvO1jQwFvuscrIEJthn+XNEo6f9wSjrq7teRNZ/dHZm1QmGHPsO
q++7O8KayAWYyBNPxE480n2Nc0CDv/Tr2eruH5VV0e4B9K2qVdSV66FtsnjLHlsN5GU+GjQHsewU
6cBFXTXrVyH7SZnVTZaF/eazLnGF43yUSylU/9mkaWhH+XKkrPxXuyy3LcS/3y73nx2n9R3IFnmQ
V7Q191fdZ5G7jold9nELTEPRcAZtG3hkXCa/iubqOmE9Q2anrNVznYTIQAqKsqUPW70PUJACSM6v
vJOVdmOvCsizkQRpg9CTMbZPdazyLNFj5+h6KeGSsUkfdfdNtsmaGnXNg0PkcfNZZ1uIFscF0GEt
tZonAVbgqXyS3eUhMzyW7aqLYf36GrLOFGoCQxJTYb10xwN2wmBg8jy7EozLri2xj4OA8laHpYbD
tOZylC2yD1jObtNqA6J1a2/ZAFBc25WDgT5Cnumn0kqH9jnMcTezanw/PDf6klvx9K7loJkbK+/I
Q9c4cGQRAIkCu8+5hkHEwjG6oxqEG40C3Dxl6+yPuTn/Bato43grXSXrR7BGhgdmyYQ9lcX9sxKS
xBuMBp6ig86gmqXJUVnXXWpZl1tjmqfnqoW7HtvIiGpuevy4Eq5OBFdC1G16br8sL27hkqMY1VVn
w9LJ4zpzVpEd+rssz+ShjdvyYLYGzPYoutr/HAitQfSZeKzlsavvVbd9l42f9b/1XaZarNi2/7zG
51CRusMJA5KtvPZnvTz7rFsqN77EaASu7+C3V/qsk28mXdCZc7Fc+aerW5jxvrYLVAUiq72igoUr
pxMZu8nN222TLGWAf7TngFpXys59rgr9XqE1/6CSSH1ue23xF6fLzsOYe89L2LcBcReH74BWsx3t
ncHyf6uvRW81DlsUIDjySsnQaIhkiz9kowUv+inkdmHNfWlSq8JzIuJWx2iSY7hqd5GBAssgy/IU
TcjxBKK1O1vT5L3kIaaG2TTeZAnc+pe8UMeHj5IwCWy50/2jZDuHfCnVR1nyUiIkNiSpwnC+qnoJ
R2Lslgd50AHCbovQUIEoUFfU5q+GBkQl+tKuu+1Uq7ehM60tMEj9iCfU4fMKNaSohyQS+yKLcd78
58owgbxtYYC+9HAcCsAfmluEFux7B+jmbpZOcphNR/fboQJash4MoiLXHJ9NPWQ3wqqUut6IkB1f
JpanlGTfJDZ1v7FjuDlomd97FOITZbqo8TwGOZGt71COa83+3iArEqhprl8MpXJu80BaTTbUUGsw
KVLfh9ECsL5gqZor7n5uu/KUo0yL4snnaQI8+0Rat102SaSXp06zMSqYlPCIfi0x56y/21ZTPYsB
GDgzfHMkuFc95yxw9g2+f4FszZ3JujZj/kowOus2/bj4bh+3T9WaVIVSu/iWg2XNEHkooA76gIZy
X6inVguXj0NajP8uflcWO0fVTInORIWiszwLl1L8qygbfqvL1hGVW+C3JYdoS7fl2WIdGvJQkxBk
POZcbB2hNlAA4uRRs5rBF3Vbf28H+9mbVOM57SfzkDpmuMuqIfyq5OhMAaX5Xi/oKxXD3N0SNTeu
E9nOTd1MxcMUC7XdR1GEHjcoL8h/Y3jU2hRjnFYP7/p6YNdU30bDDOqEcP8WDCyL9HZEIptG2Y0p
+gfh6+QkryEPwo4BgUc7uE7g0oS5YOSIbotpzN+MqkJWiEQ6Evh9so8HEOFoIolbAmntVtYCgas2
tIlEUPxsEGsxNzugTwaK858Nim3VVwXgplMXyIQVrfNmRCHCcqJxzjYsiq9j/91eq0ME74/9Ghwk
S1D7IJijg6bmCnT/UcEKylYuMCXM7RjlJH7WBlknWy2NbS7KlPQBDltvEFzxFTygH7wOhLjrmNjb
z9lTW9fKcwW069Aupr7L6kJ5K/Ahlh1m7ASDvk7NixwZFkB1pM40mspPuaaS3/2le9tZGF5rqfGQ
2Jb+QERy3EW5glzyP3XyrElEjeqk1+xmbx7SbcrOaJgnlz8mY+XBajL95pXPsmCUPCD8HNDfcSqd
v5xm7tMt6+5sa3Zujl3836Pq9SwyqsFv59DZywb5VkKwD+iVRyhqrhaADrwjpW/F64zB5cNQaZFP
Qp+Ac7PMe6duna3s5oakCGzTY95dW/+/R1lDXL/0KM0rhj7cYWIPd9gI8BoNTOHIJF0+6/u4IFG8
LC7bQbrJhjRT1QshVox7/x7O54Xh1o1riMsxHsh2E2EfXfuraqlvkkGceHtIVs4PJWrRKtXc6tVp
FTsYPPB1RiS6Y4s8/gFklvFgVe2v0Xyjb6CHfxpR/4PLRdcPURMpd+KsPFxhIVkfh7gXfeqgyIZu
wC82S9VAzzTAwK17lb7Lkn6fDPo+UmP3Kkuyfq2SvbxFhPuPxC++vwD+TFt8qWY9fFTyJ0DCUF7W
w4L+fJDUU7yTReCiq2dcPe/rZEHFx+0vrdbND9aSo9pD1n3jggQ8ysbYmeYdlnPFVrZi7jWd8wLR
cdna5MgXzOC4ZKOsgmkB1NacH2TJCokxhO0lZHtT6MFqrpet2sEDgNIgA5C+kcVPc74PVW9ZntY+
ba10G2ngpzrudGwmbf7iumgU6QquTSx5ly8KrB42E9PLvJZklarrr2hiZVfZv+Uvu8cTk1ln7eEC
I3ochEkAn4t5kClgFIIU09EM1+MbXgAsASeePlX2OKs2q0czvpKXUgPe0PiIhofOwtbnufk4NUMF
uFJPN3M+Yy6iDEii9m9RZ3n39GTzsHl0DOtLNs9kW7Pc2ZtE13eu49k7s8zeqqRSAOnbykaQnjyQ
jj2iehY/eiEPd21ErcQl0G12yNGh3WxA6DOnmzxTLOBGdYVajW7zsybKmONVWa0Kb96G+BOzNKFY
ImdMyaMaYu3WhmbgljpR3HRFkh+c6XH21hWRh45ZxOvD95vLk6E3y+ZFj8OzC1fwxP0/+cDY/izR
E3mqVCM6Rm7+7g3RHyKJvH0Ya94hDRViW2yHmSVj/kXLixXP2d5e0QxuOx2TpuKzQhZ2YzzZTMuf
4c7fq9rwdqK/62kI+rzWnntD++ZpuuurIMICsw+JdiqO3xgkiNQZ4M8Y9Zth5O4hSlAgsN/hUQBB
Ur17norWI3lC/EYFBCASEVtAz45yqqqpDch0bMexZ15Ws+Q8AVv0Rdlde8LxERH7v1KrQE+rNrpt
VGr1ruqU3B9NAKZ6NmwQ0QHoFL9rdr/80dX9HrOWY7tYD0bVqGevBdvK5DRsvbgpfC2ef4b9H02B
1Bx73x/o/vFdtO9IquwTr/g65IBJ9KrfGXP5pINW88cGJ01d+RoV6cZqaqaVusNrQZh/ZMUbIgc7
g2+m8HAImZz2h8oyIbDMV9gA9QnIMbsTlK19MxkIGSjKuNGXIgNgZX3TY30B8M2a0otLsaHDu2VY
26pggp1zlPXrKr3FNsjqJSJvZ6UIsk5lvwct+ocyFsVzH/6s0QvbQ0J7UYiOsk5YbtVEACmPV3b9
lDF5LE4Al/sGHpNPstRQ0AkvAJEcf2RJ1Ny02cD5IXvuh0F7MZzTAIJyo4TiWYMXEpRwbYOJZwAR
T/OIl+LNXKZTKVRsB9L8NnYI3GtQZLZLyo9BonfYx+BJT3F09Opu6+g4xYRlgx64OT72Wtyw+Ozq
fWyjsDIM/R3oR2A28wgK2Txppav4ahznIO36L85SkrCcy2X1PG5OIhmPTQ82F145qVng60qvHnCV
TzalWQB8BdeFRifZ/thBL7oiTdT1WGMMSNDGoX1zHWDOSISLvrb3XR8jFBSrGxsEpEBZ5rAs8BhM
9M59LSy0E9tydzP2Ckv3sDkSw/ZNrBhAcainxBPtiVVErG/ruW5PfYpK5IM8reG9Zf6/2hZdpaIo
7WHfqv2xrAh0gY5klLyKJps/LhAhiJ6Eup9Py7iH7FGcxsZssLM3p2AqlvYkvFjfWb36oOpVfQJI
vnCHxS7a0OyPg3YGZNLr8w/mKhuazOI9tmKVzmRl4DP7RSdb36V4v23CykFwP3P/ekK8/j1x2cDh
LBr7hf5dt50vIux9nZzeMTJ65NCS4c+q5ecR3nKvTBu1sgqhOjLwZbEqAg7eQ5OlMWJpuEzZ4rmI
l3qb9QCRm/5H7qSEMDooQDEk/u2ixO7D0ITHfHGVLyFqZuEcnzWjfymsrtwlVfXeFZmydcKWHw8V
G6jOw1W1xUAKn0S11pZf2nj4FjVmh2xLbO9Tm4RKNfa7cGiKDe83Pef5tPdivhBs7z1fz63hWpd8
WVomnvORvL5es3UJsUVO8t1CQPlgi/aS5yU85rR8GSt1I1YhbEx50MTHIIKMZrrryvDSVBhzp9yM
qjbcq1B7i3WHUE3bnFX2G5t+GYYtzEXrpOjY06PeaB4zgaVH09U/hVaWPgZ8htr8hJKc+JOZ4MPY
ZrhDRY9dYWgH5MiaqLcC5N5Kp/2iZuK1NtXY94yJra+b32LHjnaNMSKmFoFNbbz8qGssElI3fesa
b/H71J03Tnupusx37dn2hVfgbplX7q4k3XPrgSw2UdvdCqsnmptXO5Qj4GF1QkWAp+1fiOknvhis
N6OMYGQRcnoQqncYs01HhP5UKvMPz4Hsb3nv1pjjdWSMx4LMkx8L0sVMztNmtoDzlbrnbghDTwd2
XhnZNZTwsrw+J2PHM9idzB1Kwbrfr7ZGRqa9Zlk1gV1tLubsekFSDQgFp5BTxZic5WEQVnImO3rO
8gbeEXRCYLzDFzeFYEFkyc9tBR3M5mdiWK/WOP/Z6B05sNi8AMY+V7AQnZk4omm7dWCEzdcWZ6Wt
U2TPaChat4np3u+arDlUUZvf8xkcnhL3j6JffLPPs23Ooi7QIWahAJBgZ6CNYGlze9Nr2MjVujCw
vHLTQ5O70QUN7vDQjkZ8XrzcOoas1E4iTrVTMhowNONiOZdJOh4KFN8uQMONvSbEfB3iPGIxC60V
eEy9G0ZcYMg1adsqSZ173kXxNmqudQ+txxQ2yVTcbp4g4BdBUWPqEqN0tllRkJsuVcmbm0DiLSGs
Z9vw8EZZRP3StodBsRFXLRL3pSNpv2kcq0daNEZQrQcGZMzoz6MHqn5danZOWj2Ub0pNTtRLu+lY
WaYVQHnF0prH5dtkrUZk8FreoBV3gJPBPoBTxeKkF8YbExg2MlC13ia77zEsEypGQhZiwcRF3iIr
B99cLuMb8XQ2bGk9vGke/sw5KKk3z2qJLS5u8xbhmIwXVFa/QSGbUBBEzyJSjBPuKvoNsR2PgIQT
BrKYiEW/FQosoil+w/K72sBLMsF0R92uNicmWdM8xTZ74jAyhxt+oOOt5bOeJ7fZAThjr8wEFFRe
DtUyc6wra20iSt5dWRrluUv5ykZzM9i8yypMUnQLpxFBOC3d9hF6bUvcA9JEK2xjRtiF2JOpbWwg
4ztVVVpUots/3CEjxdwOcBjU8gs5nXk3JFEXgBSyN0j/G/6goQhbW6PjzyI1tikhYN+whr1eYtk9
Mfvtluo2pPV86NskvC18FiWxL2AWX7I4FHcCqb2fsYlguaGoD+g+Il9SLHfbnJmwy2beEEgAXYdM
IYkpdrLqkPQbyAzdzlgdn/oi2cCITx/ssS+P3oKtFDo2CE5Xy7eyLxFVLpd9jQXJdq68V8DBQd+M
CcQX7v9wAfE7167go9hgQ3BX6xbQ2o69DdM48sOMQGvb4B4vON0lCZQhESJooI3Z3VbSm74+uqOM
wJWd903QI5SkIDrBxC0gPhAQQHgqtDa9lztYHJQkIpkeuiS0n8bKI6hu5bu2Nyp/LAlqlF7kBilu
F35LZnnbxhUW024znAzLtq+J0PAHTRdwCy3hMs3kgVqwhH5wyuRSGDUgXeMyo8OxRWInOcPtqPcs
/C3e2QMiEfVBm9ObUNrw3HGr+k5U/Wk6S4/rhLAOg2pc4jghhDw72rbrwnJfRiLbmMlLa2v1PZon
3Sei9o2nNxnmUcynwvKHeaj8uI2UB7tq+9tkT4pfkK6/tmIUuCHHfHDVO8XoDBclYZ60a+5EuwE3
9AB/yga5ncLCLdDRNGQ4EfjxUeByVS29QW/c8ZeYbl1LthHPGO8UhS72ULl7RbVyP0RK5g+u+mAS
0Nka9jz7WqecOq98EcJ2LkWn/GgmfqjJ0oyrWdXFtp3Tv1oD/E6DgiIy4feyb5JLNoyTrySz409I
qnbM+6hCMK2odn7CtTDcziFS6WKAKd2HIQ4TVR4IR/lhTuZ4NkPgW1MVb+J+sjat4H/SV3p+UsQA
BdQgMDpP5dGdB2SQ3bK+mKN2Uxu2VAZQEQP/Fx19YcCyrMhEbp+bCcfobmLxpDVDu4dku40nBcpa
LZZDbmUt0MrquWvLR0UF8IaaYLt32vZdw213YzSayR2WcfN55sPST7DklujoRki0rzHRfojTLdp3
rOAjbQ5Udh+VF4sTHCWV7NXyrW0NsHIsCwJuCjgUmEpulmlCar333rOwMDHYGoh1dLtxyhDCa+0H
UqXTbQJkWPCA3WVu9OpkebSdPB3rJpFtlymy2QwPfEHDIHZ2FKpb4WSvqJ9PQU3IbIu+lLrNYtCE
pRLdllyvMJSPl20bMkXltmn4TuhlOyXBOLXLk24jwnhPDC47peiM2apun1njX3D26dBsTO6Gpin7
ihvJD+d7BoBjzBPx2LKfjSwSzYZL3kTAK+nqlh2r2uis9NnZVUY07fPK1oIEgI0vXLSzkodITBbL
m3bY5CAkA8tJH2NPnG3LbbYdemDkrXN1N0DHOyyO6sH4rdG/SSuoNEOa73pULpfeLncxmWc/Qjxy
F87qtnXcxoeunO1Cz+JJEopo2yXdu4bW3bbu2/GLlhMWymHf1LqOr4HnYdBk2MSewmQKcLr5wk/l
EmNx/yD8me2EgqzvbAROBkYmIigHWt9pkG9ukmDSwxyYzyReY+Iz8Fw3CthAQO1dsxlYUuxQjoM0
jhIE6PCye6ozKFwGiUCPnH8zgaDPJnP2VVbSZo8PAs+f78gsjGeRZI/YAS+bQdXCq2iNd9skD78M
1SnpU3EsZh7XpgKcqySbUTlnh10m1NMzRmOBhuXGpq41ledeCHUuBKeUtqdOLwB5TRkCNhGm66hJ
7VWFPctQW83HwVpAQZhljg68bT2GXrrs4Gii/JtCSO0XhZ36lCcAAbz6iL9Pf5pGMZzk2echss3+
lCdAp+DUMFM7hNvBt+/nInP3/LjVycjUCgs70951S3mbUTY7iZqJIcnZtHnwkjbyam5HMqDPpn1N
ghEZmjPRC9cn1H8Tmtec0rp4bdycAEphjs1hiXO2yB6sZjeb0WDr59No9Ag3Oi3GX7aW575loc6i
F+ZxUFb3j2o/zUtxYhYp2ARN4dbqy1c7BhXQDVHJ9Qm1tJiK5Wa5UeIyZi/lhid5YPnKOjRObxZh
912oqM1p6Zu9mY3WvuFxeGrUFOxizLLUr5vyOUm7P9uu6D++K3kmv6Z4sRB6nMPFRQmmF/twtd6R
+wx55q7F1YeE3ztoqgKb7fVgT+F4sqMXSE0VD7qthq4puwuysp6TvBpFVGibVq3TY9ctJNyXQBvT
R03xEqw7+WAk3yytWpUgWMG3bRhueEitb6DGJbi9pQqPC/TCNnH6f/g6ryW3ca1tXxGrmMOpcugk
qdse+4TlNGCOYLz67yE0e+Tyv/d/giJAkK1mAIG13jCF+SrWw3A/Z/VhaGuEFQosYJL4OEh4iRqT
NWCwo3VSvwAxD/LC3vxB2q5CnNfy57XabI24YvkbWqtYAqJEKgT693tZBCytBpt4Der7J4AO5imC
Y76uPHhs9Xd/zr4Td/G5suHIk2s6Pqtj6gj+4/kUR0d1rypzLE/NUqiqKmzEPHjMl1v533aHuG7+
1nvwgnY3DRHBxWJvVDjA9u4XFifdurUz0926mo3ASJEe+joPSOrQQVSYHZZ+gjLktGqCBnxm5NVA
7ih6EH+76WeEgC4ZwNHQ5FOYdfEx03K0K187PFF2XdxfirB6ShkHTkgCYgdR5d+mfBQEyltoWh2G
WrP52iKESThc87de2mgrgNGkE0QyX8M6Lxi753xnDOLikRUL8xsmkx+N7lv7fgkT6I6TnzCgXI1N
Y54nAx3vPUQE79Y1vMNB74OXzMv3QNEg0VotBETKfjhqpZvy6vjTSzTFiNJ4WsusiThjgHhD3Wen
UI8QIZQa0yrIWGcuDSbZoeasZrLOK20EpOVb5ioNhH1D8aioqvQUlPNPbjZi3IBWj/ZQYCRkJnIT
kyIzBxm8DNFs7QkqV7DG1glLiI3TtOWrnkNqxDwcWnFWJasuE+Wrk5BxLssChdJiD9F+3pCFCeiF
up01IuOFoLfpz+lfoP6bc1gk9hr/t2LTanP9lCKcYRml9qlimN15Y+MfM0TYLxgFkZN2ZvljTKO9
N0uMNqV987yo3PMKFIeQOPqnsghRTEi0b11oV2u0uHoQo1H2oumse9qg31ZZHH0TVfxBJGmN3aD9
pRfRxUXl+FceEU/ju2AWmvuahUxfCpHUq0bHo8Ju3e9E5n1iAYxRni67A8GSK6lBOC5dDdGKaMmm
FG16NJHX3Hi5PR86rK33M6mDDShNa4PNdbtl+rgpqyHZ6/US7wiISBVEWmXUuS8A/fFmifprAZ/E
Ssr4S6hVLkxwkgnmLa30ciGvxFvdcudrO+hfZGv8VQyyRooRwiTZfvIwCFMnfhKgAzQUGwTm0kuU
pDnk1nRikNrKKc/OdV4NZ2eJ3k1AfQerqQ9B32gf+Pxto8AipApjbxN22XYUifgAKfg9QlX/2W5M
7d3SHQ2tYH3Y+l0OstEp413WjP6Xhvh1E/hg69twOhP4FJvMRk6pJ4N8QH504yNb+a0NBmvtpZ7x
ygrAOjZV3O5buGe32Jaw3smE/2rQSnOC5GeD+xrzacO6BGVWLULL9iGw+uhi1SGhDS0qfmTVL2QF
YnKkcbWaGze4gTYOdyL2IAzXM4YCczq/EmL4OZnyOE+RvA2t9C8dwhZxAZ4ZV71mj+whw5HKf2f8
2JPKeafk0rLVo37frXqqRlVXher+OPrR9l9PoXa7+BIv4zxiZdpREPmE/bE4uN03ywFvN1VXW+p7
08c6nVT9t83H/kd31aaKP9rUeVTbZMhiY+nVuGJtl6H9VhQVH9VlU/eYwhBO/U+r1dtMCJb9mQZk
d4v5xD/1+6H3MppIA2qOthNpVJ9UUS2f2cEuER9Tdbud/lNHqo9ZZJ88lZMpro6h8zr4ubUGRCSu
qq3KXUb3xB72qk0VOtx0PR7Cp3tT7qZvgmHscRCqh8HRRrr03qZ2FO3ckN9hwX8/avkLjA/t4leq
Hx9trDjXKHdar6WdGdvYr8TeqdBVxOTdedErW38J8yDm0zfKb41vfMKiddEj0sbTHEb51kVt/VJO
M8snMa2QeCu/xCAu9gluNwcSI7CWYSfiKLIxzKDf9E1GLCUsnt2yb5/sJNv7fGPP2BYxRZrT7Ahz
bJ+y5D8XjdfuEXf5KJrMe4F+qG81ll0MK8J9HuSYMMPXn9NRnhBDyc9YlUXohwPkBkU1b63AcFF4
ztGPK+dvkWeJNRc6uBHQfy5ko39Bb63YRINbbPXZeCPd3LHE7Kq1W6bjuo3rYm83JZkeHUEmw4Qo
x9R7k/a9/lF7A4BRmS5sCiJJGWL46O0L66+k+mm1XctKGUBjJ5xP82BX2LIH8prFiBRUY/mdWP50
Vk2NMLuXIMuPqqYKiMJi10L93qj+qk125kfg9M2TqvU4OZNhGjFbnAJwajLalHk6XIsoLKDBxsNW
E8NwVW1xyWQXcNSLqgVYEJ3jOv+FDM0/HebR8ZDD6MGgLOdQRW7+HQ9OdFGnCSoscHV8WlaPDn2H
tq2tNdlRtdW8t09SC1+Clhz+VG7QSxRvxpzrOBal087zxRKeYNhWbcKJL3lBBlU1OWUP6jYrf6hx
XTXFwzyt9cow96qaTG15nYiK389Q4PdnAlRSmFcFcgUO+pZUiXdIWsZXJFv+A7q9d2ln5udG+PnR
/mc/QvwFcEjL3KnzPTr2RnwbycaxssFgGQWn8hnJQPtojYt+Th2PK9Wmir7USwxyKUSiAec0p3nR
fIKa8++OR2cjnb1DZepvjya1NWX4tD/a/CT/pQcNs58mDlZ+0ybPpUnKOMKZ7L71aHM1CYigCU6q
h0aG6d6tEHV20EzAMNLEADipbJSf9Vx+CAJB25A5w05VjajMkX7t4F17TvsRheEC8llihUvneMAt
PokwtlfVIeoq7NHAmSDVxNorcj+sIAPfVtpEmJeqTVL9YLYg9+XQuR9j0QyHSGPGpvZmY5seZFNN
G2HDle8l/rhhw6TETYnO6ZoRIZKWue/4krMEC6JPqubkRnpb8gSqFvuh+27ZDipJMr+oprITzCby
an5SVRBT9hrDmi81Og8bc6yDdyfuNSTBYm3rBIH/bjA1OugFkzpVLZF6QX+NSY7qbDFcvMFgOKud
IYiO988mj3W/HiaL96qq3vTlpKlkuiuDoHhSHfFgY043dcjA49KyUm0DX55t1KJCFbC+D+Kqh0TD
J29UHzb1bfJNLyTcuaRxZA9dZG255nzwsnYXeX0G9lPE+wK1kHcxXKqqyXeBhgteNiy6lwPaygtd
0oKTsi1BZX1oaU90KtM/dyLl6z4V+YdjjBPzfEY5FLIz5uKWd55j6M7oiGYfvTaSbAnCT3XWoTc8
WuUl6Oy9qtXV0Lx71pHRMd66GPd4oIJOnmkG0LdS4zAWYfTRjkSyspqUFDQa82AUwltH5ASWKJ+3
7kG6bOPM7naEsZbYmM90Pr9NuLuvbTMXh8DcID6Ksfcifq0KMztYtvZqFc3nztTQHffr6ZUfjQxH
ORKvzli7aBa0yITk8Vq4FVRDEw1BVLPKb7Lo38Kw1t+xbVGIm1VjB+EtJ66V1szVda3m+kwG6KKl
UFvRMsdwS/tZFCK7NxljGJ/wF70mbfajcn3r0KLZ+xI56MNNTHHPeZ3/xdy7/eHb0Us/5sYvNIV3
adA6LJZe22le8cEtyGFLCVzCSVeBifqUWPDXUdGsBELAH3bSHmOAvD+MHGE47S1Ds/lquuW5MfRi
VxrEaQstKbb+kFQkvePPTPrqfe9DZIhkEK1CmF1vdl82BALc+EcTfdPF7O6D1ljQ+YW/mXRihEUS
lbgE+gRtdZCx7mxe5mQo3ocuWdiFWXRS1axGbxTQxBPMe/ct7CbyUN1Qw9Wwxre4sRd+WdLuQAUn
h7ZGI8TRigPa9sU6ydzmQNCv2doLrZyVuXVl6s+fn8lBkqDYAILaJhqJfpJa2SoxZUzwxl3Z5gWL
lauYGYEshtqdCM0Sa8MC1JdmVB+mJ9GszYuLw2rto5994yJbc6f2IX0anDsMA1ej+7NjcP6wIy+4
5RUema7pfPSONWEZiOPcsm9ECI5YMxZOS01Hb/Fa90Tul1pPsvhaYDumaugBV9c2SHdRWDkfsqxx
FivyvdrXBY5+8cLmcK9Vdn2Rw3y09VRH1sI8pHU2v+RLIfXhPCfSJFxDreraftf7mouWkem+jKbh
sead8hURncUtfWm0liJx+MZMU37OzcZ90QeDveEk560dxz2CtUtd7VIFCUw07fsXVbmfKq9bh6Rq
SRg1H6LD0OeEJdsIdwjfaSIIQyiHqWq5/AGSAC5HL7BnshbAiaiO0qT37OvzsYum93tV7TGaqj/F
TvqSZ/1fdpmUx5yI10vf1/8UKGB6W0w06vUfOwY9GJ9Nfsqjr7Q8w1qhp12vAJAjLbKcJZYEg0Yz
QTDADsWrlfrjLuohUxqZLl55kyAJuP2MvzfwKtWm+vnooL+qql/bbzDuiDIsxz/a57pFvqhxNXQZ
RcNULjQ20RRGME4pikQWAIyhWA5ZRRJ5aYttRk+EgARwDle+507xUYV19KJqQTCFC7QS+8Vl5yAT
ba8NbsJCuujedbcwn93K+wxiRAJ6oUcNLJXF8U1VooYcU96k85OqGhIoB2S8bK+q1VQkx3DAeV1V
kfHMX+chvv9h1eQ60zpuMnFVNScfCLEOaKKoaozR5dbFjnynqpHrVCe4GO5KVTPTc94aKLiqpn6f
FOYhc/PmTf32fMF5jU6iYR60/O4FWDSZeBeraoWTJo8mlqKqGrg5MkgJQlBLX3W2OOzfsooQL4ll
UmuOUehrrW6bk0uygEDyVDNW22V70F0yQwKnI9zFy2mVCOF9A0B8btjCgIP3qXXmv4lbfJqIhH6p
OugiJOWjG6aGfOqZGq4wJKpeQHBkh6p0w5O05ugchlp8IA9ZHEpEPF/NPPmUIc/2U07e1Z4wp/R8
7Ifz0sVfLh1PRoWDm5+AviH2E/88kohvieCzMDCEn7xkY5GAxBHiTIp0n4zzuzsX1go5TuAbVeY+
y7kr8fatDR5v3tQ+y19Voblu9ko0FIns8JuHwuO6T2Gg+0NNPk3UPYAroOdw6HQ0NjtYLIEcz4Dl
52PT1t/xCNKOjpFP705X89iNbwbml58wmfhRzP6aBP1zP1XhLnKjX3WXp69xEqNbm3naDpq+/qly
EoNJq9wZvul+RO6elFj22ZrnYWdpcbL1tewstOAH03X9ZDfxLzsuv3djZJPeqb2DAWKULJuPSwBC
Y2OTZCgwQX4IIiv9OpAkyibHB4pUk6z0eLHTegw2ZkR6qQYIcC3LPRH5hJQfDo+ySG6ZRJ2YLIHx
uZ5FcHACMp8A37NtHSGPaXuAldDq37dtHz45X31Y3y9DYVwtvT1BRK9XZKHETi+JiDnIXRJ4GYn3
6szNG896HcevpmSSdCml6x+mvEP+cASg3GBqnGsHQyOvBqep3sGdN5EHCa3TD6Ae+ktGBGyDvpK7
KdxiMc2aj3wekdh0xZc695vbbPLRpsl89UjcA+7GtjhcCs0eMTAOkh9TgcPMOKCdi6/M3zM0mEqa
AdYnGNA6fSQvJG+NvVM70Uk4BVH5uPI3otCtTyA/vw9OUv1to4JJLuhX3HU15O+IYH1ZIQ4xyG6l
I1J3xKZkuOqlEb/VoFRUTRW1I40dxHmCY0sPVYSVCdJlDM4hZJUrMioGsL/kADZim+Bq/tobtn6b
SK1uA5Nct6o6CCm+5EnwrGr94io8WJCxR7d/Uk0W7IM9nr31pvUx4Q16S4LyBEC01FSTsXgE1xIT
V3XA8vU5WnyZmbvEh9IIF7XPqrtNIZBWO64uqlbmhthmfljsVHVkZUO+Wp5ULTCN7hZrGQgBD0l6
1WZOgXHsg8KFRcPZVMGkZMergZfScoDwtWmb1rjY3g/w8NjuTLIPy05tKcaBwJ8GaeCoehDqHk5h
iQrU45TCz06Ir6b335zHQ7mOg+k2JYQ7Jscwb22ID0TRRKcsj/jSlTL525UuutLMna5e5F6z4Se2
zNY7Mc31ZDnjle+E9V6N1Y8oRWhC7SNEq68RpwwOIEbtd9fAvEXrcexWfQvLFKe6LEmkL3sHnUwP
XpPOPrTf+N5XgGGaKT8FETMIqGjxVRWIo5TbOg3LbfpvmznFeIHWAeLdrhlfJzGC8goDtL/tfRbF
1s0vO+uWzhqDPpiWo6omWtAdjRl4iOpiDK514wM2eXl871/gYbYeUWk9uMvhtWh2wN1DBNHhttVa
511VkSYto107jEdPJN5Voo3+MiYaNHMTAFppC9jR+UycZzmCiGB0QUuONU0oizWo33bLBRq3AJv/
OV/T/V3mWriF2Q8wypy0K1w6Ez+PtrtXVZu0m01j8D1TNRybyv1cA7C7V82Qo+Z8HwLceFVNozWT
zusSfW2ZtbiptmkOT0bBi6FqjdT6g3Sakh78UVX07vRaAQ55vjfBgjwOzP9XllfEb57Pay7RznIn
016R2yVTbA3iqopAj/Z6ac0vqjaGfvsSN/6+NLM4Xc/tEgVuam+l9pYxX/nMwQAbua1k92izgvRX
oOt89PqqvRgxrLJfHkZKY6tfVcFzhIJHT7b60Rbaw0cT6+MTij76FR/V5Kkx3L8eHVLWKShvtO3+
0eZj5yjH+0nbfkCwAhmhtTO605MZJ29yDPIXvoH5Cyn0Uw8J4qRquAK5+kptBll0NaQtj7+1qcOc
tvzeyFBsjKrOAfkU3kUVfkOU0IMQAEOdtkrXAOmSi2mGTQpH9dYkYXUL04rwWpDEe9WWxwWxygSI
eVSU1XqqQ33Fsx8eVWfbwpCqRKXYsoH/VLortxnD7FZ0cXNr5uoqCRQ+o/fa3MoUkVs70sK1Dh0U
r4fh7HV2zwVgZwR8akMiFaSU4TY3fWqS1zbxj2qnajJ8yyB43wZHYxqql8kez24T9dzPwfpo7aE6
BWPTgQqaRP7ciGpbVFtNH6pN23rNxnDEDPAoxFdUs7znPoWikfRh+pTb+tZx68+tFZbw4funsOqf
nV6g2B6Rk4KX8D3skp0TIXiQOqx0SmYAAXb2hzF2f85+AYKtOeq9gDmhRWC69d7cSOYg65bZRxF8
bRMzX82ghNdjrEEkDfmaq2wf+BjY9TYYdF0bTiAmPozGi/eCDwIBbh1IOiDlvjfP+ozWnDQ0i+QC
7CRf22ej+Yl1F4MN6IVNZekveZcdcd7Tnuqugh7bD/4x7yHAWdZH0g4Jyz+fdTJoz7yP/NucOwaq
7dqJeIckmGiVq7yYJJyplT5iG4Y6MenbCTeAoOrTFd7EbzWL4We9vxhRG7wtInwTJAZ3qm14j8J6
sttE32kYo6zK+NM8z+9khDaxNKpd6Ur/3Oe4wRAIYPNRTAMK8K5VnxEt+wzCYjyGuux3lRdhWmWa
4Utf/OQ00Qm5FWuF7vOw9myLzG2pGU85c9XcGfWLlXHmoc7ns4PgrIgAieTavC0Xg20IqIfWGJpT
04XNFq+cYdN6nnjK/Gbe6NL8LEb8A0BMdVsxQ9HQ5+riAP+41Kb9oSVxfchRa3xCJhFcCd+UbdZ6
8qkqS6Ik5gB/aw7Xop76J4AEh65BkFE26bpoqn2Qj8GxsKZ6kzFvYGllRysrhhvR9N3BqRdEoOiM
rY01/A6A8Hekmr4tzkkHmyz5mqvVr4HDdWvU2Yjg8dy4rQZcL5XybFCikwBcCy0JVuydxdfecmHb
6N/r1Jzg1dnNeQBocNSWgIfVXtSM2lim1UxReIw68iBZhDBLkSIZEQ9S/zDzb72rvWQZPF/EUdZZ
cgG9/PfsW/WJ/JvOlzBt0FzTT1NZG1cbhofNY0+6122GFPyNV6+tIoqfuqIWJzEyw8gN3t8pwpcn
6yrk9obl6a1yQlZejyaFF3/gSsYEMyWG6tZNs4/c6btv6/7T6KdyTShQRoRC72CHFoJb07veUfQR
jhACMo1RvCEO1SyRks8QAYr1kMQ/27zCEjC2D3zL+xTECvJWzY4L+neTYREzEoYn+4Aph6ydNwIj
5ioBXbYJk/YW+C0cM7+1eImt8hg1jIOJZq/noW/XVUdMoCne0DTVn/o4Np7kUnj25JCqh9pRrCJT
hFu7A6kXGSYrFM3rGHuddivS1F8DytrFpfipkXlAiSFGUYhQxo/eGapPEllzPtqHrgjxPfHhNJmC
HIg+Qk8NmB4/ixYgz3xhRSLX5D3ryn7BwzFf4QbwkSV6xJ/3nAVCvZkgF7+OAQH2xuwmssLiirAK
n09Zg1AK9Q4cvp08jSAvV1EFNotgLIBxHQ6PLQlez5nYucGiPlv3P4Uf5giUWcAbfTMDxID3cFGG
+2j20NuHML/qDKhM8tcAaTAG9rttA+B8jesRdfZWdiH1NULT5VYvOxDKnYYBi6FryEeiFyNESGKh
8m9TPV3HyG2fCDXm67mbEEXL5Svs5SuR5nbloCd/DCYTFKgZOkfP9U9a2AcnLQ39k7PgdOqk+9b6
wVMVM8zarcYwltX1YUZhSRrR1wEg6r7uuq94H1hwgl2x1ap0eh7wKnryCB6XC4FYZOYt8/wz+IeJ
WfYYcgWHryOrdqIbAvhSkmxNqwtXbQmJIk9qAhVS2GTdKudQ+3W5clJX7oGul4DiAgfQDR+DHWTm
k1eQlDJLNLeQjr1VTucT5SmNDS70+2qS9r5v6uCvLHiHy9TpMvwxu80Gzjvf0mCByGg/YqtfF04u
Tibup2uz1tsNK/Xg0AM82zvgQMGdkJLSQhZvHYR7zykJeuj2hhngczA6w1s2oFHkUUNMJt1KW7wX
ueaeH0U9lN696jLzP7oNFDFsvl6ckLljMDjgGP0coGcdBLtQhME6ClBfMxj61iyZV6YueBVD2zrP
TULalNnHz6wwt4VIpxMmpYcOoaiLkYhfzuIQBVXnCd1i9TCyOuNDvBSLeI5djMaTbjfyMvRyepHJ
MnJTCyohL03MVLdusn0lPD1aZx63EUzYUZOsP7o+Y+bhxJ/SzETn0MZp3hrd3VjErL+XIvSf56CD
hyaNZNt2l8xr01PE8uCUhV68sUoIALCx47Pj2hdTWLA3gpEnSq6dAcQV8b1kO2i4sZshwTViMDz/
CJwZ+UFhwNwlIw1VGFii7SxeVyAw/y20jnwRpsKHMsAuw4qQ1AorkBpjHkjCLPg1eMieL4kAbTa3
Zoi1PIZbcCS6bRrAsRY9aKxJDBMrTkzRUaBm9An0Iw9qeW7t6U2P5hFqR+huRlRp1tNSRaZgwmCb
m2VnPkAzL8rglXRIT84G6KLALs8gMg7DBCMFuNJLZ3cXTeL/VNhJujG7upjXCjMXLQR+B/zZ1sOk
FU7B7L+MGZ70U9zlrwGpuVPS1p9m4EYfeG2ANiy/RUOcfegFLjGB/OmXIQ+3ihJ4S6igmXGhZwhL
Nl7gG8+qmPiEAbAKtE2oeqMBjr1apUoNsGcIUmBqCvukToOT7nvciOKYJxVD9th5G9wJgYeQUgAE
V87rEsW02Ctd3gt3bTPkPQ8GlN4GoAD+a8Mubfl7SI6EzwkB1kM6R58ipOAQH91NWMttPG+E4L7g
jQBob1KDu4v+b6ahvtX8zbpGnuWQ75ux4TMJKjD18O/TU0hCEh5n0xy96EtZVNZnJORR5ByvZiqc
QzZo15kgwEJv1fe1vRgPJF/1zjokwRiRrd8EyRwco9h5SUilrTMTWSWpFwj/WSDG3bNvm9OTkSXv
o84qFcNTZBQjKMOLSVMdomuTtvw9oECf7goQIm+6nUvCGyxX5d6FI7Lp727wjBuwXR9pbG1iIWAz
ThsLrr7I+nZTZm7wBgvAe9Wn9xkE35sFGMEtRLurk/RzxcQA+coYaGVFMlVV58zMmfPhtpoUmrZP
Oz9i/mRlwF+cTSE6a11XZX+AHVG+d3bTHkbYImtVNVOvBW/cOKuo1dpnpsv8P7JzN2Ylfk6uNu3L
JJvPCH+89TNgb9t301eBlMuraI2GzDBSmF7vZVuncet9BQ3cErAztBSJuZyftzA1/AGpYC8iyViK
lTeP+ZZV9KtFnINRfJPnuJICFvtWuO+YlsljvmBmqgVXF4GwONrea7zgRhtr0o8AI6IFSaqKyYw/
aZoVbpN/m1S76p4vr11zqgTXNZDQ6VZ5mVEqoGdrgpw2mlpswt2kW0wMo/ekBSkQ3sZWZDsBndeV
FtyiYbwhVI66IZ53d10NhRFSuKHcZsHgJx5K3ovghtrRhRkkyfH75LfiBC7LmbdMVvklalO90U4N
l+ygNtOZCBIsLP69oSlB+/rSREGo0vbTAilkLpufyh64tWjxeghXqWYscQRaBVisLVmVL55WbFJd
eJfpp90PoJiXC9cuZ1RbD3yia6T6vFVQRdU4zvmUH1TP2JNcGWQRxT/Hy+UkqpcR6dPK9bDpVb8y
RWuaBCzCZ4ur3160+l4pjHjBGpL7cATD+aNb7t9ox96hQI1a5YBVkarrrzYTlsiktDC+U9U8r/dR
pZn4zyy/qQD3KfDOOKg/qX5GIF6juB4QJ+nrLa6fP9Vx2SjgmC+38X6HVaPCSxUhWRdnIY0+2sbK
7PZIreDJBOjjjv1VTwO0WzLU45SNW91svik8sCoGYNRdA7+OeCqSI3k9uJgR1V7GGO+3W5X0vuO8
Il187WEuboM24o66SIjuZNre1L13U/91IO6zmxuLYd0ZYvT2mLqT3ipPmcfyT0Zotj1uGthhEwh1
Kzbqdqm7obYqPD7TldpUT4ETmSF55W4VlH1xwtcxAH2mNpcCIgLPhravDVZR6AumM0AEYM4ZK5p5
+9umOtrDkQIksm8Vp/vmnPWgodz4oP7e2LbEqNtNItPP82ie1JW7XyWopavSyaaNutbqqqSyZP0v
DcRXFgyAuifqCLWl2u6Pg6qrwspwDGm7CIgmoo9Dd1U3/v5oqkvzeBrUnobI56oGw75Rl0L9SLNv
uD5SlOaaCDqzXKf+LhfbEOQu79fXLrx+Bnhl7XJmAzx1N6MuJEzbaFfMEJ2lOV3NZehQn+08cb39
LGaQwNjxrXTonCjhtugJOWlR/j9/+LffoDaxvYLsbkbmvef97qEmg0Npb5kbNQSo73uH3PjBBZA1
XjO4vPeLe4dT/PbW/Aaq+PMKWqTxyhjW5NzurKjAjzrxo69al+vbxxVmEDyZng+l+zG46P1bjonl
Tv2WPqxfM3fWd2g09vO6zaMnOZgaMI9lHFpea3Wk2vqfbUFXzQgHROlGPQl9ku2YwrB0WR4Ec0Ta
yYZj/Xh8lg5uPdPBNtcDEmwH9QSPnTMcpsJhWVJvC2/A+AjHcEIp/+u3uGV2DCOwwkFhAVdYACmP
Z29Onn1zATBapdss8jYMb8uwrJ4kVX20lUR/lhHJMWdvG3r1AGYle/OExhip+qvi8bb+9ojeN9X+
uQ6GQ9Daa/Uk3A/BVmCvfZItCQI1FrJgb/codB8fb/jjWVZtqiqWp1Dv+10LSG8fefFO7bPVw656
PI7/8xFUdXXX1Nb9GFW/b/6xX1X/aLs/tlXtuv8MPdjKkeDP7KOAK7fKgMeUGSC33gXhvHw4zACi
qTBZqE7mDh8K8vTMC9QdH1wTY1DvtZjlxWNuwPrwySRiMevlSkKdKAClDE13dhas6jxWl2Lwu51t
z0wlWlPf6KIkdtMjMLMiwbtTvIMJB+5sZc9DsxFx9ephXvy48eqvqur9dXrUVePjMfnjkHLI5KHH
flA9jKpoluFabZkp9CU7gfOkrr46SQmecQKzwmPXh9Dq1+otgdVOq9r8rXXwrb8KBxEltW6ZcA3e
Qqr74iouRcQF6xItOxIHhxqSLPiGMTU/4h64OzImW3WNVaFue7JMTxDKZY08Zd+LyTwFiZXv9Hk8
p5h+r9qgO6hBxmDUlnB2K9RzN1Ep7l8AS/6ElJ8f1QnVnVdbjPRyYcO48fBzHoI3zOL8O2Y5TN1b
iOfZrlBPxGMw0A3dO3Lc4/eZcjQ2/QTx/nEVq9xjJE2Xz0zu584mdKALKVIJvIC/wCVbzMQD5EdV
F3JrUE4sdFFGw9nedczUZAu8br2ffO84Acwhn7uHHolGceyucxzD7rOr+yoqNkRJzs007oMwXOqX
xkqtnTq/+l2hG49Hab7OViF3um1d1F193Fq1VXTdj8Sa4tVYlij9QyH/Z4H2GDg09e1X9fvEjuVp
hSMNywcw/lsjdwvY+bIYnhFktw9A0+qTYu0McVefeBb+rqI8v99fdSceY8zjxvCB/pVBz7SnoNk4
EKSRxfAsHE5KXgKfEXyDQuC24pKpO6Mea6ETe3SAB4clviH/DqCqw2NEf9zJ+wO9jPePi/DYq7ZU
l///qZirjbCXnh9Dvfoxqnqfiz/qauveOMfYfjChRZhBTXS1zj3oeCyqLurP3qdcahOHTV61+yZ5
7X9g9fcPpfqdv80y7sdWhb8GFvBEQhB7DD70av5KcoTQtXpN5hI5mLWY7K9orRBPjvr0ULZRpG9V
9/tmuHxBY8Agncju8zj1pKoZ3aN4tE1zTsrBQCnSACa2TMLUv/Mo7ihJVf9tLnv/9dU8wsR5Hkt0
3Xq2W+DpO5cs1bxGr7ckCfXdVz/Ebk6mb+pHNS1Tkzq1pYr7qZdpoaqSCELzWkAAeXRWXR5VtfUo
Hrfx0fb4G38cGxcfHUIdjGGMmWrg7AACFAdVV28eVzxlGb/sv//4uTLKVawN+m/TSHUL70/e/E1A
tD+qxzVGSRfQ9HIPoq5DckM9Kf99Ux19H6oA5bQHv8o2f1JBBEyRxxLuD06IIniovY8djzWg2qGK
Rz9VHcIfg9EUx/uvX57kO9nj8c7c5zP3h1m1BmbRkT/5971TW/deavPPujroftbfev35B/48SjNI
bEj33ZiRmlXjymP2oI79b22PLmrvfZ6tNh+Fuh+PqtpSx/3Ps/62nFG9Vcc//tR/a/vjrH/8JbEM
+BjNNV0Eo295xfFwJldRz/e1qnrhVUEoBXImNCIW70uY7VE82uYcT1Dod/SppcXmvZMabtXJH11/
26M2Q1uAECIF/3+MndeSo8q2Rb+ICLx5lZA3JZWveiHa4r3n6+8g1fuoT8U+EfeFIA1IRQHKXLnm
mLc7Wjws4jm5Pyz3h+p/1t0PE8+d6Pdvdf/fU3lTNov784hsv8G1cWhjWDuPhcUP131zm8ney3/F
Kv6t+5e623xiPu3tE8R5vvS5fUIfO0dF6n/LrRMsxatBzEHF3v03WrxD7kWxdx+Q3Tt/qftSFP28
DmBA90OpQCLEuYmQj4eTtXeGt+IWvu2KWlGeCGUzrU7LdK06+dP99U4yFbLxe1maZhm5KIs3P2Mh
n4iSkRr2LXTk+UYzLcXrgeg/SNYaMvAfudrtpWHKxBDE2yUvJkSYwN/cf3vd3m8FS0z6733ut8G9
7svtIoqidfDrhJCFjdKrlyfdbS01mZZi/huTYEC4KB6e/aYP17cnXlyU++b2Wr2XxeX6n0XRcH90
RdEnkPLn9S3KX84g6qY0JndCiXmM7i/728D61i7+P/cja7xKmLylO4PAiDZHSP6aOd67iWPFRgwM
7kWx96WfeIne6/76w0XLl0N6p5RWk3YiK/BSIaXANUD0IFKuKWRyzD9cBY54zZN4dXlpnKZbcWWK
uMvS7SRbizrF0F087Pf/6O3Z/yuY+ddQ4d5V7Il/b5h3RPRunW5BrswCeqJFIZgUFVZ2PzkFyzHQ
XJTxLB7RW5xS3AHDpEb1u3iQ/0S1KtlfYZ3N0knN4mCWpbsYRDAqcURrYlPVrFYu7mXP8CX4Z4Gx
KGbusDUZGJDxQr5HPgxV8Te66h2EZttgASCUYdeIqyr+L1WKlEkt8+ciQmci9OTq/A+eGqA7zS2e
+eXyi4v617/oNnW9XXUxZxG7t8c8ZHFycvRxJa6y+Nj7RnyBe1Fc2C91t1mdaPkq5rz3FM33P0kN
AnVpYq23wMYQqzg/817bPBo2GiDAlYpiliLSMwCk+Q6fSVoNlbUzzQLTM7c6Dmmeahzj3VT5T6GS
bpT5HHJcpafCr5qF6DW16bCVpkJ35S4lSa/v80Ud8qiLjZPa+tJ0SPBUyCk6JrG9lsPAyFYggzBc
Zma/IipJ1vBo7WrVrx/QZLHWDDQW4Xlq4V4UycfEG57njPZHHwzsI/qbyoUaN0DloCjqUoBHaczy
RDVAgYjMMnmMHAuyoN6exggWgkXawlplbX/jGN50Scr6B3rHbacrxeuQ6bhqJd5nVjAkr/CB33u+
TKZ4Wj93zmR8c4jWs7Lr+Sw4KA10nL5f+HVVvVUTOb1MyYsXVU7MJUQd0qtCsF1yPtsC6ISSp8wo
4TfJMiijiEWmuiCPGyPG8jzMLYSSMBPocRQIYmVT52Zxnsa4PIs9sUnz3IJ7lmWAhQnCG3nku0UJ
fsgb+w+dxbNNI88ov1QuNexIIHG4cwB4YXvM3KI8gnotI/jUPIxEZQiGbpPm5AQ5Tc98uM7tPZka
LK85BNsbqF9jN4aXft4gdAkvnhx/gtWUdqKqSDHphrsIlSsHfKYZrNZY/qWGhn2RWQm9JJKiLMdh
8JlB0BCZDqlVicm1zLAUxUN2MfZ9e1bi1nmY5k2VkrZncm+hrqbHvSFQ02SpFBauaD2rM/qI2dww
qHBhvF9jHE7nW4lsDsi/Fvfc/fgyNJwHKDPhsgyaBdxTbWUphu6OY53BeCOZPtcUfW9apDqT1qq4
qqnGzQIreDAYOIAXTlAcS6R2x3re3Ivcn5s4J4bagzYy0aYV6j6b9ERbKrqm7MUmH/1/KvOulJaj
g8rdCRKCzUANnjuPhFHbHLqPuM/eNZbSyQtH7s+zpaNnJjORbIW8hBLTTb9Y7nwLslj9GOuYbAWA
OM/+kJJ2DQfrYVJYSzbG2DiUdtbt1S5qtkkS5Wf+BQqS/0Z+rAeJmytN9JOsdc8V1KCTHcYPvVnW
SF+l6jHqWDiygD2uRFE0sBT6An49W1XDosO4YzHO3SMlwZQvIpdrPo4VbKosCdkt7wz3r4ON7NNK
Jv0gTlXVunK2nGCLOAynzhQs2pofnNK9f4PGj38HwRTfzltpU/NQt80qk8HaLD0sljs/fcKocCJo
n9fMlU39gNCifkR73p0JHe9ECaPd5hHTOsRQ6QCsae4h6iyt+HpQbD/LNjwuXANJ1Eb2Q8Ri3pVQ
0B3hp3XHqiesXCTQTkSDBcliBwYzJpuNS6HqUrMBtqksRVFcnjSR558qi5yw+fqYw0CiSzkP9KKN
Ofy+/TlJnHkbM6/QnM3XD+o0GXnp6OBPzz0z9DrkFLErNqU/oXC/l8XdNjQgJP+qFM2ipUXc4fYP
JM6Qgef3C/K6sFQoSl5KavVeVX6w7czeh/EelJ9FsRbtUR9U60SF2lROkkXAWrJxCyceuKv90D+2
86aP4Z7Ymrf5q6HrEuxkXn3PjFZIGKJDMaR4GM4bsSfqdGbZWDaYENUiJazxG/wfHcUht973o9sB
c8D/zyGJ3ZNfISubr6dp2hzI7XU4FzLRwOWXbyd6iw8Z80Ktj0kz6yhYdtSNBgUsRMpTOG8yABMn
URw9D2Jh6PWI1+WI4PrcXMiQyxf3TmIPB70DP3wt68gcHNlEVYKidPDEGCVpb70apOJDlhKtXw4V
RfHBDdTRrQUI/Hao+LS/jkhVfdUWJGh8bZi/1VhEiB2vU26+J9iTkrk02cmhGcvkYA8hCScK5M02
ZZ1RZrViFeeB8iQXQX+01ep7FijyU2/m8pMaVOeWF+yZtWmULkAH+fXrNPhfVtWoB5PUklc75VQs
5hSnBJrBa1hKb+iR/QfRqBf+ycsj8yLayBReJQjqHrO551C9xr2iPytemL8o8U504TcnfZLrGvnl
OaiS8dj5SnIa5g1wP7Vf6HHFrllPC97ZZOPNRdEHoSkLOZ79S4573EttYpcol5LX1KngaCtasxRF
rav7rYZrqlvoBkT8hWm03SM2VqCLjEFdhQgqX+sOWwQZvd5m1le+kgpWuGbq6dsBy8xLYQ7PpNC0
H0bxbbJr+82Q7GafFiHoJFNtP+qJRArZMrILEB1YukH327fM5oOULdWdIlzEzdp7Vkg+g2Hb9OR7
shcFzWrCGha98D9VyCL/NH6pUw2LrNh0Oha9U63waysgzFn5cyoZ5r5O2hHmdpc/qyimH7F+X4hG
iTS2ZzIw3lDyyidRZXo16wt2X2xEcYAmsVOcMV6KYhXZ+mVilU6UxBnbXj7JsN5UFNEHf5zIS8iN
QDtUsGKQRVceFDYzOxF0j1qXXDywnqBlV6XXW3vR0jWes9KV3uC+w+1k8njzAIwJXzu57JZofMK9
KFqhbJKmEHYHUTQxIsIHUvWOojhJ4zeb3/yzKI1deuF9nV20iPweb/C3QdhL1yRt5FPoISMOPOyq
+qy8kOizAjvRXQuneYmjRj6QrNBfVbXhUYmgypexfRQdRD1cxHUhVelZVImNDuUoNBEwVK2K4WqO
e2xq+lfRPUKOdsn0a13na7u1SwwLqxUY8+JgjlZ+CFvEcjMsuDhIMpu6LW0ws/LoRk4HdNwM64dA
sbACH41nCGHJh2yUzgpuZrEVRTQ6pNSr+WuhDyAptY5cgrmb0o3eAqYfWTXZgLuy3JAoXiYfZFGn
G+T41lpl7ePDNLRDZkvGkx6k1qmIDRIs5m7NKP8ayZbc8dOmnBjWKbgRsWfPm0lJvCURvJr83X/q
7l3EniE1v8pOVTb/drzakADTmtFDNUz1eZBK0qVzG/QdWV06v0S/Mtl70YfefK2tAT5QpubHNNBM
yMZlQkZcP711pX0VXQctOVah5rxXdSa7dhUZp6RwMGCpKmgpcGFfkCP9kIBfraJ8aZM2dJQLHip7
iL61CglihmbXD47e+nvJtOJNmATyE1SVaiFOb03vcuHUP1rWjUgj0iM4jKO2JWZbQN0tjKtjwhzn
cbcAWyrZIk6rHDIujKpjwTv1aBaB23lqtK+Ak/9puPURzcW9Fh0Jyc9g/F158uXIFe0BeY9HcbbI
sqk0S+SEpaXvbkXRrDpKPKx5tMNbT19Rr4YeGxvZ7NFu309hWPrBJL18bwWGtEqUXMWWqre2Bvm+
O7xu6qOi6dbajNPxMuLj4naNXL/wNMqk/tjWJ2PnK2we6XftPNt9zJB0yI319clscv0HmkRgkTrv
ee4+Hto0thCp+NOqKsvqHKlNtdW1st+HdmPg7usV2BK0FnwsklV58aHMVAuwWF7nfUT+8BKHuvRL
ItPy9kFppoCKy42fY9J/CyTJelfMOoV2rExPgQkbnCGK/4CE2t6kM1Rclrzk0CWRsSEckDzYSIHI
ca4N4me8yExvCj54AX8iPpR+qj4+yGQnMcJmEB77tv4rhYystt2zjzVH3Tx2LTnLcIrrZ6dhTth2
pfJA3kZLeg4OS+iuLJfgmudtVVXDg2qwZqSBnOAWp7TpQexZVsUSIAiEUxuDdcG/5lGxeuc5S5x3
ZYykk945DtcAfG8VJNVeFFsN8lxmRe1OjTrAVArjsl1bkOqW17bz4iNIX5R9IJ+6svBewmr6UA1f
PYvSNGeAW6rxILo6inUIFcO7iFLQ+ZsmKZJHPVe9F29iLTE36qdCs6wXbzN4qfUR8VO5aQa52VhN
73/m6qbqK/OzICMLy5yy2vZ+n79jc7fsjNB+ZB55xOQhP1eeBDzfR7zRdoGyuNXNDWHOijPOurOS
ZdgAOxp5iACvaaH2S9gdGsDUAstvX+4daq3S3NJsjXWPpeC5nTfcGKNb443siqJoYME2P9cTbltY
Vh9IduKT/bYkuwHD0QWxu/yszRsTFO/BlrRTZpXTI1GA97YIx88xnBM9GvQccKBA7iXqezT14+dQ
hcZymOvDuf6/+9sgl+79PdvjPKSnLWvfBvj2z/nv9f/r/P/dX3yuWvYotx19pWdGtOyZsF+Lfqyu
qqWrG3OuA5dRXUVDxuT3Vie6AIqsr8Vc9+VYfjnBWUnOJlL5TRQbY1ZbOmUtr7kz0j91MvbRTqav
791E4xA5zqKq0Bv4xYOUNgaCSTRfg1L1/sriWXc7ODZuOij5g9gMOv+vvHtVF0pdrtQglo9+iRCP
l5QoQGiXj828EUVTkxDd38pp6XZM12A9/tMq6u9FcYSog213yEIS2u5VtzPdywkvvWmwHwou17cO
+w+IZM5HjJ6Jm6rIdo6HllQdrMfR7JxvGgA6ooVO/2DYNoajMbyVPJFDVl9REyM83tWFtNZUZ3qD
yNBvWs4qgKevyLJ24jOClHS+rmyME07YztlrFRa65nNjXvGgctVeyBsxcB3QtLVaN8NerQKY3bPh
jnDUuZnrGEGOOJfJl2gQmw5W98omyQolemft9EQvgOs03jW1YukKILp11a2DjVg8TTBdNNgxQMgt
fcEQBF1MNFQbqUy7DZM/sPja71JvPkGM9G9hhBN83DbdQ1h3ylaOmnTnDYl+DnwVTwypmF6TIPlN
0mH6m4MD7OD3kq5Dx8L694qfzEYbWv9c5nV9zeeNJjM8DHJwiXMHTZ2lSDUpG0ZTnJUEXTzIZHnV
O3l7Fv1FNwyeVphGjhigAaeJZ092Uubxku3iqw+sA1+1OrkAHcIgwsAYTWvlYY0PWnU2/DbelEhr
TnGKqEIb9Olo2WQWo443D1bah7sclPHB0UNjR9gj3zvj1O/Tchh2khwWh1TLMfbxuvAY1x6Ip96y
j3Ex4vVaESQJ29hbR00j48AgV2vbyQeErkCXAUB1F9YnilUSWe3Vg/YEN5jcQd44ZAOVXfc0tVj9
YO48PIcGeORWX3RtQFDKz+WXmjXoZTDI2utg27C84Z6+4T3TLcpwHE4ePlQgqLPELccghIQFP47f
JgQfXjJ9j2t75eFH9s7qdQ3XJpy19lP4RC7p79CUp+9SrH0n8Iu83PAJlPu2uk4bfpy9Xt908xns
CP8O8sAKLB4GJlTmCKSTFJPvOXmJaqt/c8g1YAqY9gfYqMOlwkh9pvFPQNeqk2OMLShkngBmRsU2
rRVAMsD7hnMErYVB+bDNdCl89iTHOlsKalphBB/oHZI7w+u3XdKP77rJ3ElR/Gc750lRxiwHGyAP
7yEJgCu/6LutOEqN4l2l9co+s5TeJZaY71EERUxV58xgw8GQw2sWtyp9BIgouoi9vyrNuUVUfm25
dx9SwSfkA+7nEXVlaaNDYwFvmeIYeDaKBivHRmpfWwws94Mnp+AruCQpvG3ilj1Kj7kI0c5ZjU2O
z+VcVPUR0ZJu5DtR9JJKWaBOjBaYPCCSMy0mBfNGzQL8ngp9LA6DE5c4WLAnNvc+Yk/U4TRO71ol
RanPyMb6fxw3AYwqEKj/17lF8a+PtvAR2DESWvxVdz9EfP4QFtM+Td7rMQieeed6izyyjJ3qoa3o
Mu1Jdixvo/WBtJwy/s2Wk0cXs8y3oiQO0jXnqWlT52QY0hZ00XR22hpJYZM1b91glQutt/xvjS89
IyhyfuqKss5sXgdwwJe+kqkhHYDytmn0m2DGA3SQ6HsZVhE/O3XzPtvdL2OjLU7EuQ8yEPcTQoHy
lCllsAZnOi1iXS5P9wbRygDrTz8dS568sZZy+0qKDM7N8xnEIaLjvdiZg7Ww+oo1y/98yJdTS0OM
Xkj1XhNyVAFmzh9yP4EoJr28ZfEr2rt2L1nHdvAxIMI6FMcXqQuQkKjWRYfkeEnM+e2r5GQY6IF9
q0Ppi6VSYm8tQgUnS8a4JJJB/d+Kcx1O3f0pnDeijhRMZYUvGqsgc+u9QfQTdWUlp2u9xxVAFBtT
y1YhWBi3jUbC+2X1PUS44ORy9aH4I/K3rhhfrYJJezXW3lM2ZZ1Lqlh3VdsIGqY1pA+2BlQlAuJ2
Go2u3+Zk1UJwDMnZx7ZqZyQOTJD5Ld5bcnjOErlcp8x1LzKsXSIGRK8To5IIrOfpC98uWBLztt9i
EwKKMen6J56i716dmD8Kw9vLBDJ9SDjomuIqZij9kheNCb6PIAMLGu3vYXSOXpblP7Q6+ibpRKl5
W5JAT9aQYXS4YemgFgyQnumU9i9e1dcwzZlAiNbBCopDkCIFFK0ZFp5Hr5vqhWiNkiDF8xKmnGgd
GzM5V5L+Gc9nYsUje0iq8km0RbpNzAnQEmPy8KFoZOkc4STEvm9M4YPYExs59T8mVS539yqxhxtq
4Eb4+NyOurfKVmptIhaiFqLOqgNwk3aN7hQ46PLe7/45cp+eaj03996k0neKcKVCifQ0xE7BEpHH
4omSKAfHbpWDjI4KzXqobJIJVIxoEJvBhhq0lOY+lSSN5fp+jOJJP4qpgGz3n9P81cWwIjRk4uT3
s3XYdCw7ayzc23lFs5dEfMRfPSdTkpbYYemuZjoIwebTS32FRBAF618HiobbR4ovGKSyt3Z0/fVW
p4lvcP/w0Ym5BT2rlXd10Lj/+jfde/85r/Iz9eE23L7DfBXE3l9fdv5yt+8kWm4f2hbpQwTYFan4
xmhs+ZDP3UQHT68I84hd0SI2o7j8Yle3W9AN/XeHFaGT1PZrRhvYqQ31qY7DcllhYOGHSM38Ovtm
5PUIQ4+cxk7emYE3bSyn/UVa7ugmgBXl8EenxlhH6iZ+FA58MKdvd0HS/KxSz1kzZjrYIEzDUg1d
xRxnlK3zw5SwyI7ahVTxIgc0q4PDtx1ijDXuVnYVvzLP3CLCe9Hrzll0PHZwPcbnyitJLm5fFH/g
ZMj8IGLH506uj1aE/rIk64mAziohupXr6rcg748Sq55jjiXiCIKhmBf8colFhxi97xYdMdNUJz6E
knKtmli6yBFT3gI/o0vpHXTGItjLzVX90CGTSuLTrU7BxGUx5X26ux/lE8lz0wrkEr6p0kU0oEH7
1kworsqmQ8o5PdXlU53o/aVnINRYFSz0jCl5P5EyArws4ov4L1KByQoOOdgelK0F2aEZFgNSU90h
39BIzp0y4AA2b8bEu1Y9Ov40P1h+b5D1zyYnWrxEYzas1RzWmKjLIDBsJlzWCJj+U9dODCRAmqqb
Ehe93Da8h3TegKNwCqu8NCa4pqSBizMwhrlM8yZMtGJrj9a4EEXeINolgkaBYKi+Vd3ra1N/C41G
24sqWypVuGTDhF1ona9EndhoqqeyTASzUXT5qwFinjbWtw8W1Yaas7475tlOfLCo84J+YTqN5jZj
xYr1/CVFYxjL2cEwARDOVQZh9bNlSW7vB9E1L1Y5guBLoyjhlTXz30NYerte0U6AyJPjgFnVRWzs
CdY/WCtjfa9Lxi7DxA0yfyxLkYSk0dPwvG73sREbF4L9xu3YNjRXU+7hfhQ0NS5aNpM2L8FjaDIK
e3Mr45BUrqs80Zfk+dIeFIZ6mAfPUW0/TA6jg24qWSsqW/3iOLH0YIQHfy5oYfRnMxjVR0vUcj/q
yTwtRO+D+x+JGfd+QwzlKJl49YoTWXJu4l0RXjC8a89FPrq3O2oqQp9c42YBFbl+yKvUv+oEya5q
lD8Vnj8cRDexYUimLrAFKraiKPoqUNZdoyRzXBwl6lBUJEgS4hNzuGHpyL5zSTLNucDlnvaa1n76
XgUlZK5XrbTDSSpaeJGN8l90g4C5Y+U+OIkejPwucqhoh3Di/svHsNlKvmNeEItaFxzEypUS2HgZ
DJN1EQ1KA9xTLlicEUXRADBFP5cJA0acNyTIsUHDUrKmLbuQ92/cGcd734DYKWZmtbVJ1DJa2yMZ
E+Asg2uBGsLFniVeaRZktKXVlN5aczTI4fBbrqCew6ve1GhDtZj4wUA81NYSTIVmLxOxYewy4ZaF
m6c6DYw2Ch87PAmzEG8m9XmAh//szUX4em9Zg5cf3hoO+XeztYqHOfRe7GHXnLJ+vW9mlVA7pzCK
PbHpRaLkvGFSS+KkqARd224clRXvIQL4ko/PwS3xas7zlhl2V++yOhFmaZjFzsKH+4YxMlIHUU6F
6qHT0zd9Fh61s5Kmmr8C3kQoj0yhPzJKwG7QIAkKwN3di41aNsOEwVE18zf+s6smzo8wVmFg1BnY
R9HcdRMKUbEbgZ0B+R9HLHMAzmfRDsre7YrZIxYkMZyRyDZZQhRX8dYM7OUwR2U2sE+wO0BhhnxB
X0mjJiGxa3+Nrf7TgxaR5OVmwP7LNZQnH1/Hfd527xaX9RBiB7ZuFP0zGHVnNcxZtTGnyZ0Db5x0
Jf7e+9UWe+I/wBpWsNJ9rpWES9pBblW3in1922DUtje1vNiZTBLiMqoWktxuet18SfirDWNAoY+o
Q+Y/zC2gVIzJbYD0k2S4UYWIeRalZXPGtTX/s8ReCrRhVYIF4Xe3U/Y1ZAu/NFno0gpIfHEyHP+6
MEiUuW6mU4NQtJSlJKUe8X4CbmVg/NDTQFppxjHvq2FfB2Z/22h6OOw9db5y6fiZKmq5R/Jb7p2s
BDoudjPb6ZSV2BXWq2JPbGLLK8l2cqBhzLnz+WzHUmglAh0GHf96YxWOle3CFBDArBGd/0yxEX/w
vdimGmQZBd9Mb9YwTXOOorgcudCcit1mIuCVpdbo3v8z4j69F8Weo/TYWyHg5eWdwwlko81pf/eN
0erBptWNQzzn3ov7QGzCudizxLGewvooqgrPwNzBtxmNCFuDTjgamFLH/7fL88dEqSvcR7UMDdis
GrvtWq3a72IgX4jkuaYzH6LUsTEQG1GMQijESij9rhhS9geMIZvFVFsdrihSNBwsO3c1bLqafBgX
foq1boA/tSvbJbMYVfY2xH5+OsnwrBQzWJfxCL6xOYZzSOlHls5XatqhG41PaV4GCxhlLJRORXA0
yYU5+V67ZL29XvRjek4VfiIypzRcB8rqQS6bJa+MgiV0IotF2e7ADcxT20m+or5Xt1OPg5Bp40lr
vTVVk611FmHIYm87vFhqfx02GFHq2ULqUtZHSBN0+cHlpRE96KpiLkdllFae1GAL06lr2P/g6aYX
TU92WVEQv8OSKKz1j7Iv8SwckzX4pXBlIPTLm/YY+JW84McRZXKQ526NICNoj4BfySeJWNKVZJZe
/YigClqqJVC2cN2Xs0d0o5GFS4iCxenlVKg9/sZ27RYgKmqbWGM3/K4tLozdOVilcPzUOUd/jKNl
iMGWl0UyXFMsSkOFcHUnA77VIuj4mGaW3e/IQ5Etk0m1HCbD3niwbqSi2TZqwEWAQxfqJldaD9CK
171OXkz/6thz6BIjSMZj9U+Ln+753aIosGMsc5fFG00aEQJL5Pu3vbRhRDEtWX/8ZPAcrOwR/X4h
mTFsItJ07Imxp442xwaPRvomf7ifOeM2tq8DCKQtK57ykWRa3DNsHBjkjH90gUoXzXzrAwy2fVvG
a6vVYU6hegqk342Ht0w1nOY7SI3M5pQE0y+DxmVW80NZMsmWLO+cq+2PMoWOpPKILpW+w6xp7Flv
DCwcc+RIdwmIHvO4xgHXRCeGgttNCCdoOqLwKZaTpdnMSBFYy4tBbd48fi9cKK8LfJnxB01ZwrH5
LLN0QpgQU7ckK2eE6GWc2lJap37tXUeI61Npfy8SXPV82f82dtK6sZkI9krnzgPAztSCA7lya8MJ
fkpwWBf5gDexMkzvTknAggCkIv2ysEiEa6SFO00hkudE8hXigr3UxsT1gu55VOw1RrikjwSkYkm6
zGorMyQp/hGXSrueyqF1xyAp1pL9GkhZtjCi1FtVSUZ8psvWhinlxynghH1DZDBUlAd/iBrQlOOu
lb8x8w+Wzmh1q7Z6qmOsWiv8uojnr0yn+FCaDjwLgCRbw/S46V7JyNWAHUXBEhfPdMFoUFlO8FcX
Doapi2Yc0kVkBVtDl+RFB7LLjPRXQGKlTpIkmK+E8VEpu1mE+4oNMVRW2q2i+QZt45vvdN88v6yA
OuU/o+l9UmPga0nwg+Tc1K3VFywUXzryJVl1gZbaHxyQqfPaRjO0tkusbRhbi5AZScCmp/4mfAPC
xPyIeuOcDyzaJ85RV+mWKv1Jkxn9806PVh2uw01RH72pxUA2GzfY85q4y2bBdvyOczbx6uc4az+V
FkN5uRkvesTIv51mXG9OIBBrdBb6dN7QGZDJlpxhwIY+98SyyluAYNG3jou0qApMgSVN2hUDg6xA
V8pls+Hay25iEfDHUuCgFesqNbwr3obNiqWdaDmU1os5pK6WtbwIJDC0SfKOx33iKg4L3nXVhIu6
Tt/IF0Xk2DCHHuIQvySyN80KI+HZJ5bM6GFVS8krMP8r6DR7Ub91JgS6MozR3fc7O1R/5lL8Mw3V
H3WpYRZYQeaXmUMR4d5kfTuu7ZTFglAhl91OyCMKRv9dIQo6pMD++jF/kqPyXM6BqmycF2J/abWF
9ULPFw5Ila07fQH3rloNkjnLnYuHLogWYW4SLZkTdUt/2OUKPwopOUIm8D5YL7w1TX8ZKbsqDR8s
EjEWRZKf0zj/nWrWrizNb3XIxGvQL4GdpK4uJ1sSVYgHeQ1+Lb2Hrt7u9w1uZj6oarckA33VahFE
nr6LXVPCjV6VmnEhGdngepr0w4ZsFHgdieihttIxlVIby9yMQ/WMzRvL0Km+IQqwMSYimUH2kg3y
WsfVe20HJvnD5KyEBreZlL87ch7tu6Uf2DND7LHTAmjjyes4NYkLf+Y5qKYf+WC+qfl47cylmprl
2vSH0wSaMzYhz9X4TyqmecrBWNt5DWcwV1lR0+td7HmkaZubPpRcO8Tr/mMMi0/HT57Noj0OJjmN
cv8aNMm2JgcnHrgnoqZeg2QDTdMdA8CBJLQBRqsSw40LZuBS5WoVzydUeSPZlnXeE8QdYcbBhwYa
gHeFb3yOzfCJN3W6sBLppbYB2TSh+lGn8Y8enJ5WDh/oy36RtkterLaZunDX6unziIx8mcj5Y9EC
Lw/hMHUxGdVcjycdE7FNzjIAOX8asaN62rAACUyt3vlte8XTCA9Bm/h431i/ar0GTcEvLB7bWL1n
OshfAMoLSe+xvJQzsE3JUW2yawyaZ6FMvbHSHWczmM7uI60B9EEb2uWD0cDbj0mWH0mPCPDRxI39
gClGfkY3TAqfBTZd5YksPCI7RIUb44ecNsdY7t9bvhRTv7eQJAxIn8mrU0kH3nxPJJcVi7a1uPT+
WcGZPjfUTRP12yH31vW27rN1zWXhJcHMn7XDYcHaXsj4vwcFbBXnkCjVtsFPTa4xFhucY5zD+my1
mPWUbN2HPL297f1KEiyUY/LTsqF6M9vmqDrNpbWTJX4O16LxP42UeSMSMqwb+uTDQlMPnzTvlizN
4PKgY/05cW+wIgA2PmPYUCk9I5phZWsyCcbtRmeesXOYLefpGevRinFAKBOr4nFp38yGoPKU2MMC
Ds9DEg31orQgAso6CUda6j/nZvKraIZqkTZJ75ZOi2MkosMqkHed7DxaGoPIMYCcnfndQasZZRet
99k2PHdTq65NYN5W3Z00oneQU2IXxJ0pJayGlh4oUXKnQO6+wSAk0cknhKYRO6w6jYtscRmxPJl4
oSup26qWg+Dfthdd1Kdu+lSnMKK6WJLXqgazoa7CRwzgGw+2PT9wjCSvzk95aNujAoiM2Zixtb3m
WdJHsJtO+6k3kMZHKSTvpf2samftdyBF6xCPYid23IQQQcUCR0JivJvJEg8Pg7BSj5alT0SgleWU
iHW8TafO3mEy+WaFwHv4BW+74qfSMDYeex7PHL5OFB51KcdhroehGHG7lOGjwuvHRZ1EVhP+PVNY
Hv0w/43JaLDQlZZlJe3Fq22MSrLvCuQ6e6pQSSg4gnmhjT9ndmr98mAyWPw/us5ruVVt69ZPRBVh
kG6FULCSc7qhHMk5DODp/w/Ntdess6rOjcpCCNkWDHpvvYWwK86Dy9CQfBGsrk4IiJ6ptZ8dhhae
GS5ZEfr4NZl0AKkzjGfH5VZjTevU6ZeEQe7mFgFSSYuPav2S6jVXh/SsZlYv5pCPFONZuhIONZiV
wdsI498BPLs7mOXikGWO+L2N8skspa/p5khhRWhGbOPtYPW3ihyrfaykt0ZIQU4mbaGbxdYAmarr
WVLQRsMWkbbRWvkaQOjJisJP/K3wTk3h7EVazRXASaP8Avp9xGW6DyxjJBm4Y1p5zitszLC4F6sM
tu1uNsNm3eKI6crES2bz1PQu3NT+x1RuiFo+xgSzFoDQGD7CvUsrHynjbTIIsVGL+g2ThZu+mHF8
LheL5vdaEFw9uhpi/TJ6qoRNJQQHygEkWNVqSN1ZxthMQkEvnC2kJZNoSFt6iYW4x5pQhZgfSY8F
5CAnMtstfSOM6VFXrWOdcAVG/IdTQagEU8kf0w6GddbhOJz7kWZtY2t8n8cbmDNPGYzUFbkgtZ9r
/J+IEj+jxIA2MtOvW2iVummB4M0XBWe+hdvm4R7yqrcHRdtYBB6tXFN5EKXYDBjcLotUucIHFSnU
BIF6u7jLkf6RsrApxgHrwLchMj51S5k2gT5gloyEFEdD2tMsw96OitB0OftLBe0AhQmxiRH6FWr8
Lo7wSEqNX8PqipU1AvebuCaxbgIhmtgL6upd7Kg6rnL2OiXldKW4nCW2qX8AuPyQoVwdhpSptc7g
fiKqKNW1ewz78jVUGQSUhrZW09Jc3uDHYMRrXWew76RbYeJLq43jztYGhzogqTys5lrcU7rXRKux
o+4OSszZVjZi1WbVU5IVyJGsG4wx13NJ/Sw7l1RfQIqVlUVbSeI4rp3z2YLCXonvSXO/qnxO1hDZ
Kk7T/s4u5Jvdyi+cRHfzNHmWrr2XY2ziliyx6EV8EYyNiT+JLDzmIGolHobUvutbB1lGkp8Gp2eA
UqsMst23xOxItM+Nx6C774WKVTceoiSIkbij2sF6jIpTZoqj0Cwu3bAjz4k5RqPal4quYygLuY5i
9ZbAkSd9IBXT7YtNGE33UWAOcAHtOwYqBLgkAZ7N86vj3juWAklEX7z48m70ui6hwKbAxL4uXCd6
uZ5wsSXmfDU0PfOGaKtUxanInrDNcxl2BjvOSa+pIsMfE41ObNDYVY8LX9Etw3Nu2hDDTkA/uAtk
g7s9nJPC9mWtvipZxqil17fBiOfeGBCGl2GDVtu9Fw7dV1RDvTeNPfVFW2QUGNJemVSVdF/yoqZ7
KmkT1+GMlKrY9bRysPgY8hAyV/ECuLlFbWie4yTfkx29Rswpp6nPPWXAGzBx9WlvTy+liDM/0LeZ
YCBdoENFgxr6Fjkwpehf0yJcEGo6/yDhW3OtxuOGwKyk0UBayatTtgki0slKn8aRu7dJqvemkpQc
g9UxJmwZD0eERLu2i4fydxWQkZFG1bkLo41BkMjGncZDleqfmYJgN0pwfl/8huruC0bSEwPxcqPA
UVnVXPG+q9j0hi6XkpTtuZg2Li7A0wTcDp+rXgdpiDtbiSywRomQMdVKWrR/WQAWEsffZZAdVVvB
1DypSBYKTEZPcbuLMNhYQVqyV02pf0sD26nsSbPsYhuW2rutKTt7HsFPXNg8RvVdllid4tf9jd/M
BxW13NR6dJ6xHMbZN0090mBxIZgvTUSE6+3I3ZRLEcFh8QElBur38Eu+5TlwiViOWaM0gs7zwX52
tfEwNZiR4DNHlrzRXIZGfBR8WVii3MWpq2+VJXI5qqZjZqq4vsdFv4lj+jSV2r+q5DPXKDQQSPXL
cmj5TThteR9T8D7E+DbaEyv0lGq6siYBa/uMkDRYyTqAPfTtji+1Y7yAbT/aeU+1CTHVnGGcEV2N
dOKQpS5tKktUYFDwcm1CsgXrrRvoNW+qpb/XGlyqHM4EgO19yT9vVUjjTslSIENhvA7MLbVQDmvS
fxY/FTc8RqZ4DGdrp2UU6CIklI/ViQoApz16WEfHu7XuDYjGOAkDWN26UXhX/bDwBkx+JMrKMRru
MkGnZjXoaRJJLIpQX6OGoIZJL8mDko8YkGYbOFy3iT0cGSsg9FOys8jCbk0TeJSLc+tkPGgfYeF8
2H373KqcmKn5TPbFg24VaxGSU0gEMC7gBMlON23D1YKsC4b4rjXU174zPxV7AFeG6dYaZNclKmBM
wv3fnmMDxcSwr/tzWuMDzgIADW4xb9begqV5dZTwOONUiKX2MdWtGeCu/arqcVPbynNGJPHKjgzp
yZLCWzVhMwScLVQxfVG6SMWFujJFdlMG3WchkFBE/YwpJfSnpn+wM3Ewcqv1dKWnpiqg36sYVI+J
oqzFks/bu5qPFJwo+qT8ivJoh3HFTRNHGzU1vyOnAadqmAKSpEqUYrzVp+qcWgSKNnW2rwYiU3u1
8mGFf6RaC11UJ6HbjP0kZfCcdPDfggLjYNPnVzj00cWOC0jC8lgoGv5OlhatED0G0rgPOiQUQfA7
F8qjTpTQaJXRo5K+45lYmLPuKaEKG0vq5wnvsbXRaV923+11N34oJZN1FIDfXbD8s6PsfdKGl7RA
V03aAu5XJX9zLM9TKk9lAj0vCD8oIT4IVo1WdjlszGp676tFl6dyI1dyF0bgXOI9rsO2ozZfkMpx
yxQvWhsT0Kwa6wTA66AJ0btrkkiRtsUxz4hTKs373JGCCbryNofyqNZYSLvFSWcJF7az7crS8XKJ
yV3R+bGMX+OsEd5vbVZfppF9BlUF11Iv73LcGjs7Z3GxGtKWzA57vMNcSD8gPx6WE1ptrTqgM3rQ
lQFyOspfVBa7SWJLGJENmiQqoF5fDJyNcM5nYaxVZqp4cIVoQQrpqV43jwlJiXG6mUP7gILywxL1
ezbPlwGfL8Zq1okr5MVKcWtT+rVblHAwnXCrN4lnyx7CsUJaVDKfES/d4Fo7b2vT8E3sDbj/aORR
Zp6jc3UNszrsyHTARR8a+Oj0mKzzR1WGez/agDc2eMrKoKLjLC5ORvbci3RNgOptE3Wv0cAIfDkF
54mIKYgl6ia0OFHQT5znLNiCiL8GdncGub0EGOXTJaBDy2rNJ4XokIn8oYv0t3y0BI1eRFmLnspx
cXkSHTfGIn64UgVCFVAG8Lja0Y09EKr9WnXJF93vIyrQbo9tPpnKc7BG9/JqVsemCt4oD+BjRJQo
AUD9UWGQ02iErfSTmfpOru9gGQHrJZNByVCH5EMqx9KulDO95suYg+3Ovb0hL7tYl6Yl6elHd5PP
WNHMIkt3RXMqSoUBAQfwnVT5ou9dTWghRBw4u3FW0E3mWFYSkhWOTngzxJKmEecEZvuKVyUmscWT
uZ3aXLtRMiZYNUoEJhE2jZoTqcgztO00ufUeeVy8aiYymEbNyO+VqcU03k7b7fXpn23Y0Cdcl20W
rG0kHBjxVzr3qo6wcTsvyTJY0p/GV0fEmHETYGHZ4+TV7rQvbSTpiJzeLXBkTcA/tY1e2fH3bGaN
QrUXAUgfJva0Ns9z1rTbgQq9kdzDhgYAMu4eyBf+6LtsUXZx95kVuRfa4G7t4Ncms9ObMu0DHhn3
mha6W6KKkJzj7E3pMVQtDUp7S2o/QeFw0VBh50HwaSSi94CInDW2AcI1MHFWC/4mi2XJqW9iuZRs
kXKIbDh8gf0VufrX0ELfnliEgz7Y48SMQTqIVefqL26K6be5qSblVC8fFy8TGMOCPiVxvnedZ/zz
sD0sSJaYC2+YkuOsWvd5dakSMaySTD4UIdPnzHH2TSWANO1LqqMmt53vZjQx8Q/r28nM7pJldOAq
ObDh2ByEGkqvbQyuCJcUeFRlN+RjFOs6rEdm+N2a4lpyWRv7YhAE6ph0bzsjjARmEzA7VAtHAs2u
8ERNDRuHxrDxE7O6NMnwOuZL0OKYDNvAyH9lPLenDqeNEHhbNemUjdDlBjsZzAcMw3cj9TWe7JMb
/uqtwUy2IQ/NoeGsYqdgeUwecvkcGDHuQg49WhQa4QqJ9Wrs8HIYy9Fz3ITe2TblipnqNolV7SV1
Wa3xjqW7BWIZc/KhtPggetAXaxBneuxHS81f2tzJfKURMUSL8BWPESTsjr5FzaR6ED1YBhfSoU3s
EMghIFXvLbCnP+iI1XW+Y32Zts4KwZBmmm4JMuVd+sFgFrZRHetjRsmfS6DKYGC4goUKEncm7rIb
6eEUcpecInO81LI0FE3Do5ZhCKgaWL4MZQWtCsDKrL7TpMb7pZC7bAJn1jLT3eti3+Vdv5pCBlPt
DPhk2+lHD8jH3aZUVgWkhzYro32YDEsBrb+ZSFxWoJUhdidjc6vmOYMV3fwsl9FT8F6DsHhaqlC7
dscWzBKabHMTIg3sKUbuAouzsigBO3sV3clwHtDXeXBUKt8tTFzSJ8Ye1pJY09cgfvHcS+ZlnDA4
I6TbJsKlgvJuNTZpf1eTmb5uiTdaDPkP4PKn0Ky9rAe3GXHU0CSwJrVUtU+GGscP7ghRLQKv7mP1
1El1k1NTriYb5XQ8k1gu1ItbCWMr1L7e4BC5n+vEXllp4Uc6gS1zyM0hDEV7kODtqQPBPUnHZ6uA
ZKp2T0zN+P6LGeoPiGwQt8lNVgKr07fiU5tYRK8MG7wYcJGoi/jY2cxP6wbQvjJGBVEsfpCZm/tz
Z3Azlu0rFj1+YS71Z4k0bh72ZspKmsXlc2HNxs7WS9jMopxuRLvMhBroNMRvwOGz04a6NiNPHO2G
LyJOC0UKBNgtQCAXGm2WZT7nWZN7tlYEHpYrBVxOVK9V4hHZVmAAtVySl2zkI9KJS9jIGtMTQix5
CvXRFMlLZ/G/DbTO2iVxCoGJyx6Zz3Nj8RfXJh+JnggkJrRY1hjJWM7wYromxOI0P2L1OR7C8k4F
QuGMKlYB34ofpS12321Du8dna9W0IWhkYOpMlWUz6/Etpyq9JBx2gsadeOGciNVeFFuGxQYeMRt3
OJUR4S1oZT9US3T3uR74QzK9GBLV5WAPT22A1hMaULMtCKJhie4uYzyzk/IrSAkC1gk/K8Pq17bT
34TMUAEOXR1jlHACNreqb/yb+RdNye2g9grh0w4KmMEhdqNAmFBX8Gl1EDqdsJGehM2CM9kMsFvj
QkL1X53E1LHcjIW+x6iknCkrTM45UWnfY2h+qPrvMM7fWM8QboFRuFnfzq2l4owTgEMHH5hv8W6h
Wxs1Q0HByBD3mhaRCbiHIoezZMZskeKTRIPfRsqb2wjH77WGwLU4LU9M/mw/mx3S8QQzHcZenqpR
6dDnIO6lYqWv3WLsIzw8MdI1t+19YgTTjRWozDZofUQBJccOy3Gj4AUPD/mhUzJ10zi3eFxQGKrT
8zBqu7lVQYXH5qkbmIhYsvP0sGi9UboahWI289uHp6jt3jKLEZnxqw/xrUO3TxPMXXEYRqhGtAP9
yAA6chVq9l2DbvwSkkeilIRZE+60lq3y3ZTDmxGS65UFp7SHWyn6b+kA6FcJEDzsyscOUIC8Nxff
38IC/DCehoD2MMG9wUeg86Es6rXIng6jTXRBniR3iqhwzzcnTrm5KlclVJS1NtDz2YsnflsVP6oh
P7tBpWKx5E5j7dkuptuyzD7hbpBeifsp8146Y91u7vmLEs6qKAF+MbNthAUuZMN1qiS7XCXQuQmM
27p1k5uy5dw26nXIP3k1VS70QIbgWu2aftRJea4c34A9u3ZGQdpG/zFN5YU7bEIVbKxEhXyuKQt4
INVmShbBbkffQWgbBPm5+k4QWdEqJA+66gZeVAO9RqUZ8xPASRaW/aWwUOYqX2Dt8l0Jd0xfVayd
xHloGbPNY/Fl24s3i6A1alqIdQPfiqbO29Cd20u8PJigbzlM2pvrJiuriTICeahSi7+2XSJognGX
Q3+Ek6uzlhKs7iguLv7NMK2rmnU4qLTHpI8TzgP1pcVeYq3puu2Fxs6xLHMtZvcljCOByg1Mu2xz
6TcBjUwu0UEkq2Ys6309to+DXc1bPTFif2iy8whljNkx0zmjyeotFw/Bxk6f4iM8MqtlEkcJxxqL
Sh+bCtBh32ja/jxUzn1W8A8t5myVV1pz7tyuIsN743DTdyo8WTrGG7iOXZpgAuQHZuyi8VP2Gi7i
NmP5pNeeDQtmYdW+VzVOLii6KIVy323sS85EbF3NovUoWv0A6eDAiBXPnCVoQ/4kzbQOrKEjvvAm
bfpxg/E3zMXg7M7hKbToVWjLNqleRZ5UUvAYTd5o5A9Q5Iw/LLmYR9nOrWY0d3WfAsNY4XM2Mf8U
3JdCHKQbZfodyQ9OAkM7x6YxrLsiDzdKRjJCrTm/tglHM++ex24IVgIbZM+eVM9uJ9ZnY/4Wo7Nr
DGKyk1/b4gSd8+yrHtHWqnZH7acQYlRM4UEa1VOTQqboOLn09hEdx8FtYPiEQeQHcYOLR6+vbFd8
LYoTCnHcSVpXN7xAt486zOuM+Ys/hNbehfJzg1DxSVtixsNKYdpe8g+wxXebIbZER1QCvm7GwMHU
JskeXYs5tW6TUYQXyI1VTpfBYHpgiuAtuoWBwqriBXL2ex3q/tCcpj7NttAy9tMQXIgLQfoCFpFq
I1Qdm2OG0/SSF+ZPM48nIfoLVSq2xdEhDdiDs1OBENRuUtFzdi/VGXOUi5VEgnK2zUFOjF1tdntt
JAc9Hx+UadZOPVwgHR7wpox3eUOJ27nGj54a/aqw2hel7GZwrpSbAf83HWVmDempcaJDxywNzO1D
F1131AiLTSJn2ihd567bufRcEXG2xHcZzgxeyFpfNltslfZwJrmVp6qOvr96zyzixILRIHFa+QnN
/iMV6WfXRDNnv76VNd+LiAkvJG99Y83te2gAQibJIqdPmKAZZDzppRN6AosyEAYmtib/5qEZNhCf
WGFvki554vu/tz+bqnHXIXgBMC2gf+uqK0XSVpnhz9iO961u/1RZ9+JM7QNTiMDTEwWffJvgLBdH
qTqgHRDawt5hjqqQGmwJKNlEHjirPp9rWn6VqbMdGAeM0j61QDpeXcATW6ZZRYc8n04tWxO7sx9G
C/OHm8mYtjZXUBGW25yFO7CUV6OPfzE3K0Ce63FbqtDakL9HzU9hty/kTIFGF+WlFhst4M7Jmo67
srvLxYD7cfGppw7c9NHvnRhKnSoqchnQnVZL/IwyQbALtG9b/2Gg6fjR7J5GKGnrQsMaAep1XKtw
et3oZjRnbZXE0akqFVIrjfxooVZLizrfdpOp+tDmTKoL6fWFtdXkGOI2VtVEsNT3OgfGYY3LPxU3
DU1piKKTdMcI4bVbd6zw26lKfqKyXkynur1RKPzdpHIKCxSH8pYmbMlAm+SzNkfuAWTDG1uyxx0z
1vzRLh6jqrk1eoIgsKnm14jXMofr6oCWo/c2T1ZKK1QzLvfiSSW4ykiPeOrdQf/G9G+smFiNDDFG
wp1gTm3rTql8WV26WdUORT5sZKGE6zqlKKvaXVlo1K1gwnER8+2Nhe9E8ynOWYCCqC58tepuQofg
9lAldgHGkeYqre9mCnLl4TUbG78ZWkqALrxVNIp+WZTfIQO9OiGM0g2VeK1M+ofV1RehdrvczSa/
06h3sy61wIMMxEIZjiyBvO1C47MSh9Bg1SQn0GYc9uvCcSiFicx9cH/ISPkA/BK188wEZTsSA4em
5WDQlEYhZcQY6hcEK5dIqpdY9rA9tH0VZvlGAx6wcut21N2FykM5WtUEKU5wXatGf2nH+BGGJeUo
PlRmNyDUKKxzMRsPgZHcC9aUjWP327SZt26l3QTcyRGLen3JgIxoSj9JQCNJ7EziZqXXo7GGRskz
J6TYqeDFtDmoOVruuIy206Bt7K6jKgFsdMksWFVKdhRj8x0kw3faMqtI5pVW32d133PRIPkLylc9
sr7j0fzphxK/fn1tqFm1xfyeedmEsUJN125Fn0CyDOyrogE8Uy5GOT9Gpv2c2ONO1Y19HVGqKp1+
xH4HuYeAo9NzQzRbp18dfzWh+LVaccPAGmJwxcasucOq8rMpsA1MP4UhyGFL94C6d5YNEpd15csc
uOtmmsU26rQnlxzWunbfon5hxMfRUZEQKSDakQKRj0czJ/e01AG4c+dJxcWtD8oLhkcDzKvhoR7A
YroQMWxpWyeEYwTaBdV9jpBh5c7TsejddTybpCixCxOTo4FPCmNWZ2M6zb1h5h9NS1aZotp47UNI
U4dHVwAvGy6yAtN5kJ1GwWauWXKZQOORAA1XPKUEdCI3wV7MNJqPQu3XCizVmtTQMdYvlmaTGYpv
YALm3lfBbrnlMRd4mYvUXImoQJuO1CeozbvaaM9mMzoes0babkLrVkpt3Ga91foFnB7pwHwcu4Pe
Mw0OGac0yhdODkQ9gq2uZIODJLxU3earlczLs0yjL7X3QPCsjbFWcV+bt73WP+cqEBiuSIsifasg
7G5di6KEQlGiVlnGgPhJxdhOqOEEOED1G7TvtaNt+kYce9vGD6UiGTJlzcbQwi4BNPvuJCvRnbQy
7k8AEDNjPansoI/IVatU4z5vRXWfCCW9p61efr5uKFv0j/gUcdu0ArwggyjUvMZU2+0/L7OjMg4+
sYb15boJOgBzCFO8/T1IIsOEddwZfXNuq3twmPoeuthDpWLecd1kEO96rl1192eHZa+MANMNv220
/nsggHRU+lJX9tf9IFuPd2NNfP1y1OsD2pJdhKCSsTW/2XVba7WdB8POxMblf9uy2PE0TH0u1z3w
7ppguyQA2mYqL2Ic/nmgt7tzRCFv/rNdUBtgpSMZaP1vf622cLEQR+ak+vnv5oxotXMIw+h60Ov2
rJyInorMW3qRTaXXwW1CpudjHUCcKivZ3VyfWm6ZLhlwsx+PSf/oNmF20GuwxCKUPXeOzrkjA8HL
kN90XmGPJ6my+F7fOjVu64WQ9fbXp0nmJluEDWL958BhII9kFQKaLR/bZLjOpdqfXa8f5bjVC1MX
cbp+koyJbJwDJwSQYHfZ1/mOdlrxrk9jlKcn6epPea3we6jqxai19uF6HI13AmU09fF6ILOA1FcX
brC5vtolpjfB6UVVk5V31wczq5tN2nBpYZUVRV5vlXhdyLz1ri/DaC7v+MB415DBzCq+7JPHcwTr
iqHW3+Ok7TTSDxRbQAp903VGfAFijzalHLNbRvALc6Cq7rCos9dlGA/3KZaa6xZXhYepqS0vQH3z
SO3VeKG0sucO9I3rzpQv0YyfnZ2Z9msxmsUqU/ryXTTVD6GyyCWb4sUZkvxrrApkg4nxXcwQ2TOn
/O1GKoqcmQoTjtIb1IqFY1Zvg5GKZtUcQaug5Oa40AgrgX5ANDHlzsDec7mNmIX8MIg4GN1cf2eN
fWfD8P+MZfLmFFHzodITUL217pvO7HaVJtm0iauQaBRXq+8Ik8dXM7NZgpbA5eu2MK2QVM4Kxc9Q
13fXF7RQs1kkgsq/Pr2+0MSAQ0mYKZQ7HOrPflU4+hYUs/X1abccoLR1xx9GB0e9fz+DrOcS+jRz
NFPWZeTNja1uFEPDhXjZ53p8l5ngdqzN4c+ven2haIN+W7TMtK67XI8/Kio8/yFi3l/W8NlQpO/m
ISUukhHohbSgfNfXZkIkaBWduMwUv1PG5AETg9hrNLN7zzPlrJuVDJkR381OEP3WufkBwdt9kZbu
EIHcIZuVdgaq4tYHpSiNg61LZ0PzOnD95zpzcWN4lcHwapZYuUSmj3qAL2hO57vCrqy30dJLLwzl
fO9qcblxrRy7nbwdbmD3O1tSm4MLsabt2qhT9RlGYYJhUnRbq+l9Mev62ahyjBYMSzKaYBbYp1F9
5sRhUBSW6TmlddoaeC2c0lRk277GJSUrGHDlqZxOqWl0W6OAVVAIhv+90PKT1k/6Fmeb8KS5urXl
QrGPaYoQoGTB5Sq7KSCdbCuk/TvDTKI7qhFKOs22vsLsBl8J67ujD1+1XTjdX3eNzVkBlfnfruPQ
/mdXA5nzvUrG93boTFbfPn2APZUcyT7bygBvU9yWgTOu2wA8t0NdyciXxIWuq0Zl6hfIu1xvSVZO
gtnX41neXR+Il7U9AzuJzfWptuynDShxQ6MytxVLG8HdCVg2rj7hXo/r8c/7ogRQ2dGD5oYh+PdM
mh9GVSD9cP1vu8rF9gadEt2gsytJUYFjKREDo0u4M3AVXkPaGf3rNlk6wR3VPRx9HDeZCbHfdZst
jbWcsGe6PpNRkJ+xKNtdn10PhD7N3SWk50Fn5hjXB1OYAcHNXEN/t8HnbBjlWvq+/3c/5h9rHWu7
y3VT5ToFlm7NrmyIUB+zrFuruoRdAYDSbZRE8N0RBxn5qBHRYypzCpaltxeb2wJEgGUj2GTq/Xne
1g0GfOC4f/a8PsU4H6hpefh7iOsLpRl2F4uROp7TDjYwsr1owaTursB9oWT8EpyY/5+NoWmpO0UD
4r++8brj9eH6AjpUxsHLm+e5gj6eutY+XBrQOmqM8wD+cwnzGloLroHvoIYtQx6zvNUrjCrMGT1O
2TNwNOzip9BL9y4OEd64NXj6dXtuuw/YfagP7lLu1jWyGCXq2b8oD2WFK5Q5kTYdTEXtX7f3ER2R
7KsXpjg25kQj8aoJo8vcJHJWi6RyaG3OptX1x24iubQYB6zMTeVw3dQkKa9en//58br17+uDi3At
y5Xf/2y/Pv3PNlN3tH1ep750wFDJvZoOkT7986Cq7V3c87fOAr54Htnmq5YgPlCrtHpnaPdtisr6
UOziudO0bi8sQ2wdLYl8Nzdw/cAD/lmUGuMzFB6F7rCehhq+TE0Wv5B4SagxCyasDMVvjeng4LIV
TImxhhXO+leM56mu85+pwtSzb/XX0GxVGKSlQ8culRv5stO1AVtRldH9SpVGuAvygta6Q9rl6PlH
5Wpv5JMr9xhml4dCx2YwtmcICWO/qfMqexlUhmiTkmkbBQnXuxV4HCD3+5ehCasbrW6yjYpAbF/2
Yf7sTNMeMLL40KRRonoKgkMeDcl9IMLf68fNusM3WI/lxS7z4RyETBnG5Q3L7wGDkplWAjewsEKx
xU7yM8GS9HR9MIqxP9Wih15rOlgcKHTpNQTJk6HHYlxd90HLufwITRsNnDj88/TfQ1x3z6vqJc+z
cvf30JkBLVgoQ+f3NdKAcZz3+La45+uzIkWAZg/Y3l+fJg0sFuipe+m0Z5uBYLdvQUBgh6mxV9ZK
8zINzFWTQtRv9szcOh6z9qPM8hdoHvKLiOZTTz360w4WkqwiJMG+nFelg0xgpdDIL3C0G6JvyUcY
Mk4oFrl9jk68Q6e8mMuVdo3DnK5Vq5ho6e316d8X0kzJyUGGZzkAd1/iZ2UgRtzAkProWFHtbtoK
iq8crXYfGf3N9dn14bqLuex3fVov6iIhQ/Cyzr6LR1XZFw66rhyVOl36gImCjvhqHS8vX/dplED1
sgxMtDFN9uG2+kVLr9z8eYuuZV6jh+blz858T2eNZAmzMe07BEMc5N/P+PN+GeQNZxaf0UIpOIxV
JzdeBw/7Pkzz4j5YWo5YbeDq/LvNaftunQKBQd3BEg7lin7bqI5zrPWkOaJleaEnNh9VZFX4jVm3
VWtjKZvAJ7c5EY/XF01c7dfwQKqdWsET7Aaj2hY2fNesM8KnOChtvxowR9CTER0V8k7CcwakbmNu
Pc4ZLBu3DJWfDfO14KcYKEmNpjMfc47lQ5BNj6NpROsqyRAQwRR4AM30R451a5iG+TA3AcCprdNh
IrKjN8fU3RBdsrq+ahtMOqfODo6M5zEYjePsXLVWc7ZhrDFCb+LP2s5vmiIxnxujstFUhNiBzHn8
UikACMsO9v/7TmapLaC6E33CF/nzTosVy6umVr9ltgTibtfZo8xQKGHgGd8lQYBvlNaVjEgyeysn
Sz8k3COgw+Q9E+2kPLK+ddspV+2z4P/j22lq3JUZ8XexqtiP42JZhB/vqq6Fs237YJ5W+ZLB0NuT
dmLUmQFc4rq1bCpg8J+q5eHPfl0jSrItlH/ecX2lmyYSkqUIiCBE3M6M24eR2N9bRh89VBaeFTFG
b/716fWBHYRt9fdU9osKCOOhvztct7GDJoADQUDkPnB7QTLtEB6sImtOMpK5n+ZZ96zHydf1q9aM
39iU0XfCuQqYPhF0sbzHwaroIJb3ZDaYQpP8H3fnseU21qzZV6lV40ZdnAPf69Y/oGeSTG+UmmCl
pCx47/H0vYFUVRpVS32nrQEXARyATAomTkR8+9Or+1Gbyged+6ynL/ukTiwW0k6+71OY9KVEcXpA
UuUcRD04B0qe1Lc6SUGiCFNvE/FsKHHDZlM6b/r4liBYWylNsIn7ImkwKdDR8eGqu6j466E846M+
eEAYFoZq85pOK15f6jjAAJiu19sRIe266XFcr4JeO2apjNaBESoPiOQvOs7Cb0bQXupVpz2gW0gp
i1c/DHWT5mIOXXW/v8yd4PvQD0fVRxWP9ayISCM+yTLV7lS3zG+99s1C0D6J1pQvW4TzZsvHfXIn
77ZV6dKEMhYtzuKV2vOMRfFPQVTV1/PbSAAECKaX3AkhTNoXKtyuQxlN87X5bQqDVsFT9f3aeRky
fHk2aqSsnUE5Sw3vgGRE38aUis+oyitn83qE7yRP55Ui6W24yNNoin5OuphHNaZojN08oJrXzm/n
l8I2qJVZTbjIIWd8Hz9vGYT3uXFK/zBwn7/0uDR2cU9iTiRFeummIr2c3xGF3tcUU89e1/euJ3a2
RuF+3vX9WLpNv4+tYfcuYBw0YIdt7zS/GIA+OY8SfW0VCeySukH7Pb99HVMNlDs+jpk3m6oBrKXF
WCagzdC7VYC/H9K0VslPT2+lQsfX/G5+qTyeXbQn+YvXda20h+L0uhyZY7QJEzhm885IHCE1fTgO
6UqKNFVlcruyqZG9OQaBk7VMh16lvyZHqwWur3WCS0AG6aWn+ullEQ8WGnFXWzmDTN5u2NUtAL/X
tbmmWSsqrdpq3nF+Aa2cXla7cho5r6g6+sNMQo4tOo0Ep5mHkXLjCTOEYjEvImXKtpUGaWlelDqS
UQWt5nFeDMxgxQNS3uaOlJdRot/Oq7sAdmut4yEXDunwUAlKvUwhrP28VTHUC5w0xyuMsvWbKh1f
Du3EenPowiaHp8ROVDyGNVwh5qPT1xIxNMHMULTzDl+lB+niTPLjt9Wnb0sY5m+oJPUPr992PmTE
t00qAM0FKv3tTEJPeFxs6syjL3qCpb/Q0See+utiUfko0RxaaOat84axj7mzz8uxmj7GIk5389KQ
FAdulUh8YrF2QmJdZIFBcAnbrV9V5LPXfWUNtDL5ydIFVHCeEQphneQalB9K8Fnz6JcdLc2nd7qw
J1+P4NJQquCSfjOPqUV3FeF/cQQgf2iU3n5QJR8/OD2qI8e5LNrorppWpw46mzKinF43kf3Q11q4
JBEfHOettRniiTFE956ge7rWsdjpO8V+KBGNbdIy7DfzXlJ2pCObMDx3lNi5H8Pj/JG20qpHSK9U
AKePcsOQQm6ZKtt5cYiGxxHfWRhWVX5bee56/kinpjYmRpyvmzaW9zqqsSiwT3WsUfFQVcTFGFmd
cMq2Tl1hUHsJhenSF6rfDEOsgxv6Z3Ov0MPwuss4jgM3URD7Bo9WzUB14rc3nt+0NxgtkTqMaQ51
PRZB3mAg0w1PryNE4951oRaf5vG4nlRbrUVoOS+W0wGnKu50rHmfrkyMJUwRZ+toxrZuhvKiT9Hb
EwDQal8qXK0qkMxGM71v/lXjt9k3PJwS+gS9yWtAR2071jZC/y68M8zqi6Mp6bfIlbS/mMUnTRrF
uoZMeCQbaZ7yURR4IDnW51ApVvPQwqbOJzvVvh5jvOEGNeBJYpTd9Zg77WL+PBORYtyaxZOb06qo
FD3BmBIZhwpR5ToLTPuBxoHTPLQO5WNrq2gQpSn4UmR05r8hc7tiaTGP+vtviJhDvfwNWUJMNf8N
JaqhuyAtvtC+227cItI3sRqNO5oDkpUE7HE3L7ZllK6kr8o7va6+bx0dT3uzqEay2FE0SjaonamT
aEp4r+KTvlIHtTynGb7bFyKqdmCT4YgqQbyy4OZ9Gob2gRZo/S+7OlSxMj7XBbcJIOQhgnL2Hh23
PK/IZ2YNwIVOS5+6pPC38LIS8Hdxlx/JzGEZNb37sNgAecZmWK+XzAMYXRTdgDoCG2i3TszzWGhr
t1eCI2UjexmTd13P6wtb0guE0Dk9aka2zuoOywivYQ/NCTB+cXr75QDdXrN0XLXEZK9nWepR1+kF
nZaK0KOLJyuHl41t6Yt1WbYQCaYN85B5q9PK7EABAYp+SIEKEtgmLj3jpJPfPJnTy7zox515GDGX
nJfm9fMIkVA/ouhjQaZOQ6Tv075dhseRbyQbH9eb5QxgR+l6lwP6vwk8GiYrQZ/FDEK3xurOdOzo
hnK6/7I+j61lI2T1GdoGavP2G7RxnmG0v1x5ue7uPNBBW9uP05uoo8hRK2r7TevUJQDo5kmF2rQC
4yjOQafigNbEwaYvlOq+VMWdV0YdSB2MsobUeTBCPFRCYUXHJi86PEC0AWr/4F0yx0CMnXpXyMq7
oyZr88qYXnRJ36KRXQ1hYE5EseZEC+YB/R+9lqUelXs5Ela8jm+qKtioNVO2ed28W+vThT8ETbKd
F+cNalA+g603zl6HWXRSWVWWXCDeNK/iwq0u7FZZvg6ALENoFg5fXw9TaVaxrUdEffNO84amCfpV
FPsukgsONK8Tddpjdh0k+3mxzVxzkwY53RAq3jiOZzzYTOkOnUMTwLxYDYO/hlSj7uZFK8ruaspd
l4ip3BsU6puqboyHfPAQsDnXog/1E6ULEPye+hdtWOo2LHOmNPO6+SUI0uqI5grZMmPVMdM27ljm
+7pNH+kFRnruuHIlVDu87obUuNTll4bcAsIZ7Cr2YMyQvE4bszKLrlU9UFcq1aH1vO5lg5s/aoMU
h3kJlKJx6aRf5uHzmsAQ6p6g9e1xwjhT6YqolXVptS1C0rp69NBQvRyDyQXt2sX4iPjFXpYOlemQ
0r+YbkABvNeb1yXXfVma71U9lIvXbe27pX/2m29y/4yc96Pm1N3Ijlr1dAP8Z+TL503bJuDOv+zn
9B7dj16397ohOqFsjE5G5F43ydDuwLFEp9f187uXdUVPwayjs4Hhr6vTkjv9Yl6uxvZr7NGYjz/D
yU2M7DS/m1+qYoCpIuMGA7G/N7hCDfo3y7oV7DLVS87CDh/Kl8O8HqGtlGEtwondNx1/fpmPRVDQ
Ln7/7b/+899f+//tPWeXWTx4WfobasXLDJ5W9efvpvj9t/xl9f7bn79bdDc6pqPbUlNVRKSGMNn+
9ek6SD1Gi/+VqrXvhn3ufFVDaZife7dHrzBNvdpVWdTqnUFf992AAI3382SNvJjTX0gzQilO68Wj
O4XM/hRGJ1NAjczs1iH1dxbNsXYq25YHDO2185D5xU4Ke5mW9PsWCyXoHAIVTALijRdG+nk5GtrL
SzKKc51b6xm1YX5raEn6OV35+VYRXrN4HTdvoOaGgWYWgEzOA5KiRrorUrs7GWnSn+Z32j/vphGQ
U1LCOPpOfaYmJ1eKfR002VUe0Err6sObJSdV94bvDJuf//KG8/GXt3TNNHXbMTTbkpptv//lA2Og
j88LrG8lNq4nUybZedeo8TnuFtN71NsV9Y1pTbE2BpzJaNvoQYdML99Xh6UDNrCo3JNCcXOV6KoB
8KavrpzAKkEosK53TYN2UrX1UfX9vZw35dciLhvcZ/z7gnb9i4Bq+L0q7+Oobu40RFPXEb3c81q7
qcOTcJEYzouxoKjSawrw/GkfA+3B2ourEvF+Y9zTaxEvRyuND/PWNIveHL/P3xxf0dR915QILV2B
66nr1sA6qvZE9vnnP7Sj/fBDm0LlPLd0WyD50vX3P3RjpzYBq5c+kxHp4MXw+82/sJc4/KgGKAuE
fdDy5t/4dXOXgUWt0vTsZZxfNSiF4Yie+fpYHknroIeNOOESc2gwzZxWtvbUPzy/dV19emvJ76Ny
w3xuC+KuwsudPcwqbd3a9fhU14uhIh8+YhCzURPZ7JtEt28NV1zO2xNmOWTMZY6S0zXPS/DGy6q1
xye3im57csy33AM+HDCm/eBadTQaDZd9DLd0NPrL1rL8Y9Plp3kJSOBw+X19e4nPMwS+Nk/dRatB
fqTNRVu5+usQdq319GVXqejlaiQ+2WUhXR4+6BAQ9kF/rbrF7dALgcFbSy7Jrqe/xVM+WdZ6aAz1
UYX+v6NZyHxZNIfgPEXDeqPZmAQFmZFgmMre/3bUafdSg4Xw81NDV9+dGoaq2tKh0KaatOGbkgnn
+1Mj8omDYnjY1xbJxMfYSpyFMOLmUgbwBfIsQa0bO+ljxnU1W/bMI8rSB03SET57xmSllul02VXI
3qHvLPTpNlNOt543L7Q9nNomzk4MmFcLZgcLCM6EmB5itTIS4qRLNbmC8wL/ZMSLZ96gJsr3Dclk
AeBOpjuK3gDdydEFZq5DjxgQkp//Ko71w6+C6xUSFUj4Uqjcpd7/Kn0c6l5ax+Y1YvPopKEGXOmd
iFAxTdXMuSoJ2SJEpHGFx29MmOD3p/klyMDoedPLvCiUAmKBXZureYNrDcba6c16VZUhVTuDvpLC
14ZPmWFYyy4ng2rk+fAp9LZWk1sPr6Mq0+1WlooCYvYAyl30CB6s6d28+GIOZHP24lT2w7p5XD7Z
Cb0MnsbN64bKLg+erjyWU2Ye/ceo3+hTWt6VXgjfwQTXMW0JirHckxymGXHa+ma0A+OPh7TuHH0a
izkFhs+cTjleQkzJUlRHn6b1WLiaS80tLG2NyN82P9uaDSwIKlpbkV+Yn6p56+DyPWUbpoTotK0b
8uEmrs+UAh4kdy/wgZ0A8lyG+XlTB/U1xDb3YCfWJ9q76+t5FXgzXMO0IdjMi/MGETt7dC5PPz9H
pPHDpcP9w3a4oVqOoeuGPW1/EziQ/8M1ZtCKa98HulE36cNccEg7k0inN1Vm7GVw5JHUreaCQ26h
L1CR8+YhoKkI+T6TNTO4fb+nU7bqpd8NRyehobWvhXIPU7mkK8tuTvOiDcjDhwxLc4NV3gxeuglk
4D3QXJyd0JxNTykWhUWaxrZMi6cUi0mpAWSzjX43Lxqp9/2Q8+LoDWsQPqBqNc5yHHHU68AF5RuM
k+NTVojrdnoJg3YDpLu8mEeAfhn3Mckx+h4yGIo8CPGbLA2xnweTjswuXNAE8/7zHjTuVOumS7Ad
nT5ifhnSbiMwXo6sRyQhzZUpHQ88J5CKngrjo9ZIsEVwnY4KFke3wiv2rp+Lx1zL6003CrzLpmH0
xQIDQiPb1XYCkTWnoXlaT37w6fWwmodidN59PmwO6Wkf0eFZNfp4yip64oaiBRkaZChJ9Mp4Kq1q
P9Az4y16BdpvlgXfUg1dAO3p7l3UjnLlKnjNpZXX7bC+kvv5SAbpmzdH6iiMXDt5f4zpZQd8Bj7T
BSNhFgCT7OllXm+UCCwqAwK1MMfv6+YN8zii0iUBrPZyDDugASdlCuiNGmy2JvkcxbCkReY+1yEY
qH4EZIOFzzK0Bv8SLIm5s2oePT22gpdCwsqWrp18tgOYym56p1hddAHpwboakn6Z6KFHeiJrb+Ef
eOd0imS3WTIxyau8xR6JRROE2568Y4LUjEVBP9JlhalY2GjZFUk7scrU2LqWRRZfqIW1FQNmW/Oq
PnDrlSvdEe0466SOizIuD/M2l6LbuSTHG48GrnJqfeFrsbmfPd+wr8MXblpX99YIoEY9wIDFWW6g
iq6k4iooDYgWWbXX3LL4CzuDJ2gB9oMdV+4yG4V+CSgEk4K4Us7yeIyPtEh1m5yA9/rfjhNHe4oM
xTYC+LcuQDgAv8yvc61NLwPEj5c+d+5LWu3bhU/owiXFuvnF6MTLWHPkLmUHxSRGGj7ZoGvHIRvu
wsifssAmpFNVGT7RrKuv2i7jQQqx5JMRY7gxAJ7ryrrUSC21XYTVNibglVCdKwf45Vaz8+AQJdkA
ugOubm3n1o0pqQNCsLC/jIpPycvT//Ia59CiKfg87+77uXPF9DzYhno+/iKO1z4+LYkadFVDkW2Y
5Im4p7y/EUaU2WvZK6gUB4r0cK8abzvbl5Viwqc0YicyJ4CUMBmetVWx9+v2dqxBMBaao+yxPxKk
VlLiga5IvmaclWYX6dQM/h5BJOctc5WuS2uaGBjTS1MJbxkjz18XNa1JzRTUzu/i6hpHlqVXIc+Z
4whtUh03sN7PG7+Wl/MGlYrP5c8fCOL9dMagqmPqhkrcMP0zTfPD88Dq+5x4Qm3Ox6Q0mNlZKH7n
K1iVmbnOGkRceAoykXu96JlCr/ReKz7eDOY98phq9Hz1+zmkvSADovbzr6y/n/saqiWYENj8zzEr
IDFjfpgYaMw8RNoG4bmL9la5GV2rXNaDF3wuxZLk9vDZUhP0Lo6rolR5WT0/40uh/ttqD8Tey2gV
3c1nHW7AFBHMo6sQtp4R0HpAKFkQlt7RHhXcSWOdxRhPD36lLLqOnrMUo75rxYPHOb8bpnU0RfnX
qSf01TC9ex2XZkiM5x/lv95lBKo5Q/A1y4cy8Pz6w+J/Tjeb2/+e9vhnxPvx/9mtr9c/HbB9zs6f
kufq46B3B+Vjv3+t1VP99G5hnRLBDFfNczlcP1dNXP+d0phG/r9u/O15PsrtkD//+fvXrKFFkKPx
+Ep//75pSoFMJ/I/GZPp8N+3Td//z99BlVTdU0p09HKwv/d4fqrqP3+Xzh8aLrQObjmCljBN/v5b
9zxtEM4fjmMJrgcphC4Ni8l9CgTY//N3RVh/WGj/aFpi6kG90OYLVAjWp23S/ANEhE3eVFOlpema
/fvff/n3ZM7L/9W/J3e06Qu8ye7YgrjZcmzW65amcoJPF+2bIM3vOzCIk/NZY9gQ3U3F0VAJe6FS
3rnUkyQKWy+qDSgKKhK/S5l4BjKhMdAqcG0RMOikI4o9t+PYHfZVOFYu2GdQHYcgUhq0IdLtTECb
RuneeklJC1Zo4KW8qxpoBsfUmZgziRc29YOHXQA9qPZToLvArhMrbi8zT4o7gmOyP2Wv0oNStvdN
6tjZqQYhhOSqLSbRG9SFaAfrBl+mAhut5kBvnKCreUI0bIaeto1NOJrOX31s9jxYEOdjqB2SglpW
XQfV2MhMMrxNiZSbbpHBf8AZ0Rj3UVGD+ZSpC0vXoq/um9PZ/jcFZ89PLY3eJaSWga4bPxut8lPZ
Clc9dytpWmsJV91dh4lqj9skp/yD71PZ9xtRCDNZNhK8AhxTvTV4mOlM2iRWtkwS0TaUS8tHUorf
tD7epMjUlZ2RhAigaUmqybELXSAqEVp/r4EF1h9kYbVnimUawJ9dF7WNGecNylS/e1C83DIQb/Ux
DfQJcv0dAZ8cnxVa08GX+VFWHPMkN8ungoOKM0N6Zfis+Wmsg9kzYYwCiCnKCWIZAD86AhNLcpQN
uESb1wh1tHYvrdHp0aklYqj2JB/KajOqhWJfUj/ow8fUKsOMIIoOK2SbFNc2vSYcc5snjtvsdLfz
tIvYyPFEXORZZHb3ykTtslwXMHUQ4Y65aKRdwPBE73IPcwV5klokaJMAAiBOCplkL0MlVRr8cDVg
l7VZ6uDNqbA6m8KItA1a9/g2bLl9gpvr5H3e5sG3SVT8FZO8LN4NzBnStWGamn+RjeQ5kZskNrgb
L5QXUiaDJKb0Q7kgQLKhNJkGMuaORjL8jBIXP7VUtNax5gmhrUnGtclCOrgynysdaL4VjUtwX2g+
6x6p0XESJFiE47JNTTB/xi0VtqStt0p414aj3qBjoPsUWkqf2+NCI5/QrBqDOG3TV2KSLZGfyrFS
0VJJ6dgEPxZmapgc0F/U91pmlMfONwek2F7lDf6Z17WFeUXSkpxD28Fep7lA9f0DkssOP8S6KjoM
K/B8GoJ9WDaq/dw5AdaqMMjkBZxmnkXEhzLc2wWQ25WhyObeUwiGFyJTwiebRrb7Mo9K4y83GmsD
Z2hMiL6pAf9V2yJKqdBRHhjqbS1IF+/oasrLw1jkyOZzWw76MgbKX2Ob0aZhzxPRbKyt2rhSw4AD
VSoqI2cYaKq0bWCLZhk5N4GB/+OuhspArSmN2qpe+ZaDLYsKpL3cByTTeCr7GBnsaZREKxoVkQBx
2VXaZw1aAPLPuHcBtA5UMPdwwnT1gZI3mW2m52o2XmIQIPGa13ucpscmSOQtJV/MizNN4uPiMZ2I
T3rhutaKsqVn7fu0C4PP5NH0qZ7nGjp6nrFPsuQIqNDpDmVh+dbOtyP4/yq3S9r7UNvTtNW0pVyp
3MDQYthEgpQ87VDQJQwcFa8PtxvsnVaN0mTO12A7nDgV3TVoINB6KqEVyzO7EVQ7g9YrhoVGQ2i+
7qmH5zeRj7sufG+3P0VK1ozXTu90yaIMU1SPVpybw1fF02W/aQCLuSuZJ8lTmptFeIrDvB5XgSK7
BjWJ6mvL0XUNLingKS7/P17/xQ5o4MPf3YUwu4jKDHwNkxXv01gOWIyc6Ymaa/G3xjHpTIGyOnJi
7lOMvePHrOeEmHhC4MnraxQXRUJTZFHXnneCd+2bj1VLhpsmhjHWCZAHVMPxAfQDhk505o1TwgzI
jTGI29YnEwh9mCtvvPcQRftHZtnqsOltIxmR/fvhp5gaVIk7IS1mqzosunjB08DK1pGBwnmhd1NL
i4eiiD4Xs0OoGIRSvSZYth6KIGuCBeGwOpmIFTJach/2dHqpzEY7wXqZPJGg2WGI4ZA4NSBbxje1
Lv2bIq91nMNNWS6jNgJr3XJPaHAtiimMNZLk/AoIOurtAXVYt/XAT4cLH/EyKGS8eIE889OPYNvr
zIHDL1LT2DrloKlrDQYMUArHVNqtHbjGQE/5aNtooricX5Kd/6PI7v+nwM0hXP+/B27b55LTe3gb
t007vMRtwvhD1RzbAn5q2ySxmLK9xG3GH7ZpkGMxCZeYERC//RO3GewDYorxQkrDsKd6zvewTbf+
oFSDwfLUlivY3/ifRG1ymjC+KcmpQpWmLXSd72XxORrf4W3QNlpukhOBwGtHIeJgzu5vWhPhqZI3
IIBGG4CcFlaruBny0+jgkRTGNsaV2ElfosDYa4mGalFSbHdi86QVzBt11Af0LYNKU51crudFKwDy
Tf3lWzR6CEAw6lnVHfkuBY3Nmx/+e1j6tsb4IQq1pj/IUh0mf4YxPW71KUp9E4VaXRXBPvAB6efW
09zWR8HYJdfrrEB/fwL6D0hoAIAPtIHAs3bbo+tlHfYYEY4eVtiu7TjY4Sx8DCuvvaUhc7jAZ+xY
E87Q3ujq21wYwQrLFAuBmm8fNa+0j8za6QT/muS7wjezjTC97pQEZBNcmWz9Nh1/MQO23gfb05+p
SbJHqpTTXNK2PsyAM2J8eB8AMGlJNQ5FjjiA7GHyrazacEuY1fJchH7nVcohSNCEGFSKl3MJu2Hm
eVG38XEuUta9vxOTQAqwqn9Dn8sxNMYLO5di1yRKD1U1KVdmbsbku/s02cfuyI/pug6xcrlvbFdZ
qYHqf0Gdlep7U7oemElD2UWZaxycAcOkIlOfUTeKxzoECaXlbbqDu7AyzBQy3zn4dezkOofiDu39
O2T8/bqVdUs3UHrIuzLaUe0FW9Po5qF3oVUbsed9QuBgbuIqFJt5sU+HmHbW2Dj3g9Q+2F0CFX1s
sFbNFXi+5gOkslwi13G1PZcjPSjBCHqGJlx30CM63tvvL4Gotj8/H+VUWX1/gWn0aBqa5kgwLuRu
3p+PtV7lVW4CzOq1OtmQaoqOMWmxpRK0Mffqndog11wQK51KE9aFoA/voCo6yGuqwzt/6J+ANlho
2zKSLkMDTqsd1Kn8RXxamSdMFQFpTudAoCjO0oNYsk9lE6wHG9w5aUdxsCJt3FgTwOMXf9r7lMZ8
DnJe69LRTYPCjfxwqeVd3o2tUoW4YGjlTtdmWoOZnKMhBtRTCONg9aW17XUL4zSqSfRRJSD1ha+Z
ZwrcDZSYmG/qelA468zJVj2B8pbQ5VMy+O652hkAgGVFAlEZjj//6uJfvrqFc5IpVf5r0MV8qIe3
ahYXxaCEdNkkU3+duW/1ML7vskyDamwfcprgwcdTbLCHnEpRT1IsQYb486/BvfqHk8PiBq87UleF
Zlgf7r5V3/V1o05izLJwtnUMxl0f4vogOv0urL30CEI6OfrTuwFO/7ZK8wc/mKobtoX3/JWvtM5Z
ZuvAaKd3OO+4L+88k64wWiso+yhNeRQlIWJr0oDeVB0zSbIXv/pT/u0X1cnECdUwMeDQpj/1zX23
Sk2LqFcQoyg5MBDIjIdau65iUAvzQjNd1PO7kR53WGTVsAumc+T1hUjSOAwhAXYBxGwzPytoalsr
XXlIp7pnWkW/uI/+24nAFc9zT1g639v4cCLkTa3ZQwSD2kLaAEEFuJ8hohUyq2jttQL3Ii/8RrbB
2Seuom9N/S8VucvPTwMx3QM+3COIDuR0I+ccIK35/rfrR7UxY61IlpgsGBuIrl8NO6JQQ+y24D6P
0NEjyVnR5QCXIri0fIB+v/gKP96mdMoOmiRG4S415YLe/fcxeUuaPirxaY1j4+ALPGIVeJWnIMRz
JlYp/mXVFzPUou3gKB5ej8xtte5KL5g+4FN/M5dgTQPyUIELitplEUIap4lOv/ieP/5UumppU8HY
JPQxrek0fHOapVpFHTnvYeErDWf41E9M6htn0Go6R5riSBrDWel1ox/95KbMhH/2828w/xLv/7M4
T/hoA6ggIdrHGzpseXBCEv33WO4E8PCbnqYJX1fvozgqHs0wJReEwR6a6OpuMH0aFwdF7g2AKYqd
iKNVRVQkkfov3NRBNW5XXPOa9Neqi8Wgw10Wz1sD9WtNSbwqJ0GRo+8lM4SNYWzM3Mk+WS10SHfI
+/X8QKcWaK2UKHuQkQ7mYyppyRIjmaCvovV8G6YKXh1+/jPIH/8jLIIPbCsEoQil+w+3rshWvYyk
FkzX8Axji5HSs9Op535lqeeaVZ+cwYe12cQQbKsKVKZ6K6ZqM/2xB4jA8ZnVimxBDrDd8BDwTirW
x1HQW3so7JCKA9/5xYOYiPnDNWapmuApTE8O3Tkfv+84qMzieDy+BEx1oQbI/6V3LDUK/XbofOoA
rDn8jDQrt3/9/Md6X7WZHpR8Nh9Jqp3npTZ3Z705ac3E1cNQB/fVBY2zxd2QPNWoKTCNtSa55Stz
MYGn+NU1/S9/siDwMB0hOFGhAb+/VqCm93TqedPHKtqywmggtDd43lhYMQWYOSHQO5ZpUqx0LE2w
ZRrgJprYasc48JY+rr9Y5WLUHIzUIzXIAfQjVIc2LstfPI3lj88OS3BJU+JnBkKw9OHZUVPUrXtK
xEtamNQv8FMXno8DoGzMu1Dzk01m+NcRBOOrUKnpytDQFZZMYpsWHNVCLTMDlzFQ6nEwfiEHEZ36
pkwumogyB94G9Y069uOi9+Nf/L7/8r9qSV3Hdsm0UHR+vBUVwsZ6jYwuv5NKQ2HQQkIP4hNTeYhE
Et4+/cD2r2KuHyIGUyXad4i5uF1L3r7/P22wFiIBDT8rKhC9RuKxAfVzFsmekiW0L9uylomFe5iJ
H6Ide9EKO4IzFygC6R2MoFMbHoIa3gyV9wWz5prHC4rUxP2kISBdADzbNi4YjRCL+sgFU6TQ7/3z
a8HkpP94KZqSGqpG0Gjo3D2s6bx9czmE/PfU6MzsRagTNw62flX2Efz2QNk0Y8jz3vYRgvv+NtYC
eWoVKKq6El63G733cCAdCwmYdw3cLV3rBi1BpkKCF2qVt25zmOXF4B59H9KqL5JxE6TxZV4jnDFM
kCWdjWMkYPercWQaa7TORsuEA7nQ27cixb1Rx5EoX7WpCNaKqWAVkEWHyKmvU2nY15Vu8zPioFLa
k458n4UI8kRg7CsX9lQ9yHotScwux/a+VJJ1kY7oewwI36YK0oMHxwJZxHkC1Pggmk+t6fKN6Uxd
B61jr7qcDoMC6V+nQy2M8RTCguUuLXVwFbn/XOXaJqs6jE2IuVeqZ6EyUZq/zI6oxArTizhZQIUZ
1o6jHLpcOabFHZSo6uaKqRxGgl2eTvLEetlVMfxTD0+hfkzwHEqHhc3MfBU7T54KqIZww1y1JKjP
VDeCrQT3Ikvh9lSd+UkGMaCAmrMvtNaJCOkf4GNp++8P+igue7CvN4DoT52mhVeWG07YUao7iqwe
NLUFPThAzopKZePDW2iy4DILLbkMRJYtBMAtUKlKsK1EfgbHs4f9eVWZHRA6gTNxDAtji7AQvIZU
m3Uatjgf5nnDIxAejAWhWcHgJEyGL73ftyTVwXooaYi2AJ9xzXoiA4aOOpbrPkItPLTjmY3kYxH3
hrapzkYnKg5SKud9HElaHvqFSaMg6cNMrodU+Rp1/dHFLfjCw8rkZGPmWBbDl4rc/0qZ/JDjGBNf
JJUN2C64BuOiTvCpbEIlX9bpU+0SuA0KeVL43CiyXX8PnO6isfGrsyMic2JCki2ENYuK9tyzvNmP
papv4HlxXpNqDwLMcqkMRb6Gs63ifGvMIrlAtY5/QZJHW87/ZhXiME+C8KyE1dm4kQ31V3t2Yvs6
GSYSfZQemoNdY+bbRcNVRpHp5DkcAEXCFdwKnD7b4oufG/Sout3ZqD6bxoCsWkaYHEbAeL2eUzyJ
9YfCS1EJNK4PydhZSs69fYcaNUpWfT+hSlKj2hjU5VFeG9NktdoZAS7bOq5FvsZUPknzr97kJ+xw
JUN9i9slfWom1o54LQt+7TNYqsu6AV5Puw0glrhxaNZUuqUHQTcZip3jhTUwlAS3Smh6ueQqlzyD
N5BQMFiZHCvcejIsTSt8pctIX9d10u2C5qorg0NVcT9xBmTTzdqofLkrKlwRRzww8YW4gYapTto+
bRXvE0maigqLuW36ZF9GfQ37wm53AQ4mKzXvMnLT8HE9FJiLFobfssJ5Eb/gb4lFEh4+Xuhna8Hk
H8q7tW4B92x66eP64gJGNTP6Wg18uLnZY2uqAomgOgeCtwO7WMLjKE0BwMhRb7QUezU7VCYfWkyq
Ej8W/4en81iOHMmW6BfBLCAD2CaQOqmSmhsYVUEGtP76OWDbe4uhdXXPTFdlAhFXuPvZa0B8Yus7
7LyaheYPs0IdDJN4qjmR/Nxe44FxV2K8gwyS6MRBryEyYdk8Zhww+zSTAmTfu9An2D5p8eXwRzMq
uBYQzqZAdYafksdConkbbik2n2Jyvs9ZClEHRjPPKMI1VrRmGYcXXG3EHxHeMJnmvBtFSwq/lVbb
xKoxoIowDkK9+/GYQLAiwB5E0AOJV/eNl+FXzp+M8pjE0TuOfJK9B1nymAHwKYQIGk0r2afA+LLy
IKXl3abeWIM1mskHs/KXEPhaGlfmW2PyFxoPrvKGi/Bc3A5l992tJ0W52oCj7phNDZa0acyQddp4
8ufqkyhP2EzV2F8ghnzYLaF68bh8xPG/OM1qP8sSUBct69pMEaxNivc9WUKE1Yia5Gwv1TZy0t5d
rz64ZWXdO1Vf+9DV8p3hifnSxMaxMpb0RHPPVtNOe+6FhM2AuMCsWFPm7TdCteUd3y/n4DIBO2Ms
Ke3sTYyFvkvHd9DVGJ3YNwZmnHjgsSyymaENEatHbuggXheD4HuCL+gehsUPbW3Y5PlVc+Jwn8bM
WxYtexRdM0AFyj9UAkfLZZxZx3fxE9Xor5Ju+zC19qULm0NLQulODrVBEjwZl2Wz8Djl6/KeJRTp
h5AddGZAdBReRKSIhCS9RMYmmkhodjtjCVjzvQ72g+lNe2WTqmHl1nGMUfQ1Zc+7QZiP5bFDSTKX
ys3OHqcyd3xZs5xPw8xAqRp9x2YDoWAAa17KDxsEjRu3A1PCi+oXjQWH0Zza0g63UXon7OLOImOR
qWD+Y3mV+cB8j6Gi5uC0TD6r9dFYw3e50cuN3Qv7PUYKVJPlcvT0/oIVFp6KHd1yVcLIszZsXCK2
QtFbrDdpkJfmuCVznnQ/YrGd0b54EnLUwAqw72ECELJwypuWLBNb3HJMqWuLV4gUkDvRVISNGw3L
cO2V9dITzfaxYibOf03uYFMFXeZZh2zSD1nSEBeJaqcjASYwzcnZVAk1bzlYB1DtyZGJ4Q1gCbWD
UVaQ/e1cMqI193rDDHUp5d6MxDcmIWw71GuTSUSsSqRJIDlMAXL2/Ibtls9Z8amX4s7QvWkbD+0+
BqW1NMVnYc3DEa4MLtOaWBGdsMqqC/C+oBZtgRHpfUP+se5urYUkcUOQzIho/S6KyXbD/WLsrVqD
ieAY33OPKHWcPCAss5QHg1ExL7LxjEIVwgCv0iXJS28j12dUzMah7MtPQ/uXdwO8pLZdiVusvEct
Zx/W5C2zX/dKgXqD3JR7tet8C0wmKz5+l3lvqwetj7emeakSw3znxsu3xZBSRsCVGmXKuwA3IFoD
TLtSAXIo+N8y6dtW5gg6QwOP7ljy/DSmqvjCQ/9Y0M1shAtdO+8lU+a6jrbRqazyt8IkJjFDOF+W
+yjaUY4gAMV37xxtI/1NLONg59pn1D5PgKR3sXlAQc3xNrs68XnWFmiU69uc2hvDvk8SEENxQ85p
puygZkyMxppjXmQQTA3hDylxRhqLyUiGV11gTCcfcJ6d7lBPPMEYJlHL1NkT2SvhtkYjANBi3Het
6216ahIPAcbq2pwPRmM1VL3Rd2c6Olt3dYii+g5OOKRXN7xQp32AjjW3TlvdmNH4DuhQZ7aUH6Om
7gMyBW6R04EZH/hOWyJxROJQd3YBuVyvvTUfxsoRG33q/iHi/fLSGLc71aY9YqoaP0MFb2XKxmw7
rbEgbe9se3NEuqlZF62Kt1Ml70jnQrw8xo/oBA5uBaSeZBPU6RWZBLVnoqQWT0gtN1k/EUWNATuY
BTjoZcuy+h0HDdVVYRIIO6Y3JnGorJH7G9mG7/b6SuSGfsthWsAXIu60siN8YUZ3P+ALAdjpXAsv
cq/wRp6txKiPkK18wxD3I9pV5BHw1aHdnoFpUSdt6oZCe6ySA4estoXtOV91g1HFnKAwn8t75bbe
MTVI21mIeDtJi+qTGOBUNwM1m92jNsG/TGC3RDl4ot5Kva2Zau8ZOUR3xGo4vRJUmWhjHWKsNhmH
iWIKCedI/evp16dc8XbgealvU/a+QWyvQZRsnh9xve3LDs/fPUNfAKjYErazjjyb/0yiUYHUlqfR
sr4mnaxglNqO3pxrzDGhiQ+uHRX1Hce83nb/ohqxd/rbcloLOItspDcN9aDREzfSKIAP4pLp44Gu
5N5yIbTVTzZhPIi1UZcSt1GIEEzGfB4V/ESKEyq0T0+3oF6+mAPyZkIL9KE4GgbjnL4jGiQ3yQEj
mdsEHOiKJg8ggSzkAy23lW3gxS8G0BMZkNvCeaDSSR5q6qpeFDrC6e6VpiQbiEjVaKU2OTkeZB2E
p8H0lvMAC6vwUvo1Ioop6Mv9GLcfTVqbPEez3GVm6TMKfxrtU27n6GtyeLtmm2pPbTGew9bmqSJV
fTOHCzBXfqdlueo6eKcHIw7GPhO+a4f8fsPyFSI2MZHGNTb0S5HuRUFYALI8oFykGXXiJy7JI0IB
AF7YzXzI6tGhQHLfM7Hjjn5n2Wr5WV9ifbLjZ1iJhpNUyOJWOlwtS1+zfolL+RJiWj2MobnRU3Py
Sw2XA4wGOh9y8muvXkWLD8pGGSMQTS8WNIW2eM2z8Jk3Iyf6Xrwn0v2yeijohvFm8ckqKrFYAazP
wvTZicLbUeuSrSDYgtKf+Xd5iAtr3DszsZav9JZzU3/0y/yekJxKOGSOpq0J3M6qT5kL/I3GKDlm
RHovyfKSe9aryowbosogVxkNDp7ajraWeZJNrd/MIdyvxdKPKFlpZXsQQoKeuCB1kdvyLkkkl1+u
xQw3E5x9iG3wLVUAI4x+Q6EgQPKFxkYj3o6oipeWTYy9S4AqHvtBPIWFdQLc4PnOGk9Ozu4/As/n
QCuXl9kgTsFV6R5fFoJybN96pDZuXF0U3d2JO3dnGa1xaxQZHboWOUFB0edAsBKD5zEnzD/rVnvX
lzDdqs76TTU8NSbPDudcWFoAreJvqfG5cl/fzrKm8CWCgyEjrUdIK6Blng/7Bz2kht5m9pK9Mh8N
abQHWvBHM0txrKnSd2JBfLnJVyOjZPLJAK9QRVLoqFYcAblf57b7JO1hpWCiXwd0HEbHqpw+jFRn
DJSCEohL71Q02iUj/RVZ+oemqZrMRifdDmaI1hefJYuf5lhazrVWBm0cpX6FPU66W7pOPrxsPMjo
HMYtSzmgreitJM5KHWlykVzdjIFSZMhHMjyyg5OwfZglnmNSd4ie5JBRM0ayMJviV8tq4r2q82i3
jmK2TlgQBpUvN25vVX49Z1rAqSnolGy4WARx94mLG1+pIK4zXrxweMgcMMhGluHRKpKCwm/hLnKX
bAOAj3z5Ar1eBRl8jdS7t4ZDbMdYx4kFPofHRFrtyQR3v2mHrTS5HsmXBDBpDDgorJPGeJl9cfJR
G91v2FAtWaG460eLxzR+xWlFFdc61YYNSQXGMywCO5e/ZUZk5HVhqruvQiMlKYuIBNcWG89EZ+9g
ku68CpjpSAr3lPcEuwynGGAVAf3lcZz7IEOyQ6mEDgnJIaKeisdIKwCcaijQDv1S/svXsKjYcYLI
pV3ABLPGjFnvVsoWeNH5nPPwhVgKkAA9N82YgZOKUZDpPChEGRYBNdyhA9UEej3vd27RSZIu251U
o3fEhQrVp/2eRvALVerQRejkjPfExNZJe2+FE2BsqZP9gaAM1dZrko0C8jEhkP2INdz5ceGBbuoR
IkabmVC4h7Q7NkrbEcocX1gpvmkTbAqiAKrAtaOrS/TaU10VAaIvH/HA12xzthZJmfohwQfbti0C
b5BcbtNEO9Mgocq0Y73OkIpuvIkVKngNtMyG/CnWoi4NKhm2SbobLO3aFkBZONlP+Wgxl1jbTq/5
QWLrQEULP0wz3pNL09LvOj+o7JAlFvyx+jR6IHrjJZ+QJQtrPcwmLipS/MS2nfoPLcQJhCl7dub9
MmkcA+ELhrebvszB0sozu6wvaprIT6rspSrqc6dyvh2QnJoZv7o6m8kYntf4wUKZ9tcuiHHWym3V
II+MHb2lyK4MH3KTLz3wQq10j6lbfTEzOEKvZ44iCVpCZ8IlqqGIqxst2zY1FCfT5gMJYR4kNhuC
vCerp+RQnI2UgPqSMTmaBxq9agUIr/axnNwgMOpmRids4+6Z67V3aBiRGkm10xXGqmRcTpNjIzAc
yXqDOGHsanoOT8h9oXNgxVOlQdGsKHzDxd3oTaBMpn+5ramDmM1mU1GRDuEaWB/x7Gf2ihLvJ1Ab
2lYW+mPu6RHBsU7B9hQlKvYNtprD8jLK+F/n4DTRqVxt48NDH0hT6AAdG3h9Bl3zWY563CfqJ48Q
qGF09uU4Y9muY4h6I+NQI0Z4b/1yppLOM/OlodYx7lBt0kQIZOW2QctTv/Rj+VAU7Gt5PDyPyEvg
yNC4CvtqJPxJ4rY9FuGwr2OLZILwF2BHuSEllIhxI9o1GmkwsdGdipmk/DyiysFThs8RKXWjJnQl
jYyASTHtWr8PMkPZk0qoWFN/HXWiacjOfjK1pCCpzYrOw5xvm8pep+lQWWYCsoakSANG2BncQJMR
BHx2Z7pJDDJdB+KAtmmYbMe+AGvdAYq2ZwqYcYZWQ6JOwAvSHkuN8eTYqg4vIK+Od52KJajn8qq5
sjpOyXtTxPEFVtjW6SCRTSrkgBihCOjzSWUaaMtXp37qZ9RO+WI9SH1kyCI2S2mXRzVOrwh8Cj9s
4PaROBo0k3lMzJy/EzVv9JQpUEGYb13dPNcNytExplqPu5sl1L7MFdbQjCnwPYHGebVSpm1YbpJI
NrtiKg+5NMtNGx+YiWNGNrvnmm6sssf2JMtBcSwMO1lkHHiGYH5SG2SBvnqWJ04wXLwoKoNKMvlL
ewJEOuSp0gv3uXAqLl70DDDCbljHEBQc807lkkisqnvFYf5j2MbgO6Zm83SYzjHJ7cCeCGgyZ7Cb
enyrqfaRJBZfg/5NJuIzuT83npHz9YfmcruUhEGBa4t346iD/bDII9KJi1Zw4tKRKBBbolgoneq7
IKzl4G6yHdhxlCXOmqhJvkUNnw7W+SavreLST5R6gEkpfyCSkL7rkwZLoKJY2r0+9BfHeJ+sWviz
vnSbgi9olxfLHWApJpKe9t1RK9QKQd6iSnejehJnqmEtmEja3+Roo8m/Hd7ImMiJJyYmlDzdjKmA
QApKDDwM6zA9a00GNSaP/Bg6ZEpTzoKfgD0AqgLJd3/VVtWpXedbThdab1VoLJHYjWYtrzmVAgRO
qJC5NTwzywI41tjzXghdboZFfWsx/yocBg+axfqtRBgMrSvHjZtZwtfueBWpk+CVmTy/Lg7SveMA
RLJa3fOTr1ktPyXfgF/rEFJql0ltYiXexrInAn7GPUDoJ1lqjIMGoo5DA175wFNhRGEUoDCnhaMv
6FBi70vxaYQFgcmeHvI6pQQOONRIBRdwhbOfECK2ESbz1qkarhE4CDHq5WHIJnc7l17FBBbhb0hu
3Gy1+T7LmSbKccn3qYO0X1vdt65skRyTuyfF+KV5bbRP4oUYIZ6pWZIENZWwV3TH/aGx4rTGTtDk
qbZPvemHNbXCTGwTUMZd1VYpV4DF0dRktvHiMPUdQFd2eUdIdghDw43dI26/a18T09vk+anxnEe7
k99cIkwShng+SyPCUtI8D0TPEqShnVAGbpilKbZKv44rGUuWr1AsCMUOX3C6/7Sa9mHO+F40vB47
pz1jEe3h0LXrB4nqyepseCsuchjuuZqjmda7Khj8lTao1xAcjR/NlHDYzweWjH1UZDucpWzULHUG
f+RPxuRsEYB8gl6iqYxuJocnbuwTP8Ty+2TOIe/vrG57HRmQW/lc6FeHXsSveFKH7mlJh10cZ96J
U22vJfG/aIyv0HNYZpPzAQDF0Nl4tL8NmQVtGNW7USOrp+4AIotLVfAF5caaB4AMKoyXn3y+lY2C
o5P3XH1KHzCFAi90qldeJOqB/DdaG7bJqKkLIi6+NTwm0LEs+NMOZ0nnD5KVRePNTqA31nM39VSZ
gK8qruo1cBFg7++C8c4Pe+dnZhoRVtgRlG3eLH12X5krbT3W9nhe0NOkDB0bk3FfV9qXCjuPaCLv
Yg2FF+j16uyeXoeuZoHYrRSEHn0YyFqEuH27E4PcIpP/IbHzRYXVIfPS6MmZopN5J4zj5P3IuuLP
ET4x2nlk4V/uwlG/hr311oeczBWfAdPG08xza/N9QfwV5EkLw59H81ZMH8BkTN/RNdAzXhgMA0wo
iPfx9FmwKP6DYHoEsbFz3if6/A2Jk36Y2X3lWi+dYd9iN3ZOLDKOIW8DvhKEjll6mGQaXZJGtZt5
LVWbhQ/Z6TgwVHsHuPifa3JIlZreBuHYXaGN5xq5CSodXjtMz4GDMGaM46cYjwMGMIwchd65uHxB
3Y0uLZNMMXAtnIpqygiqNJUHRGZs/FI1UeC1Yjs5jDrdmBz82vb5VlO2EnjhrZzYcrvFrZ+6j/iX
GLR44xarf++nep4HSVh7G6z/IsBgdBUzmKWR+6yKuS/rsRBbQiVewz2oh49W18a9lXTUf9kw7kCQ
QWkL1SPgqCWwGHf5I72ePmUrsbp6MTOpfM9RXAGlVm1qfOGb7MtoPIqiisNGm9Ff5P20p1WcN0mt
oDKmLPNRPvF8Oj3x3hOEYmZXFDTNfWG0xbYzBZBtR70ycbX2howYjtoy2wJRwA9X/uTMjA8tQ+PN
SIMGKBn6eseSRes3BA5jbCt59DptuJOOJoNZMrxUiJ5pGwSPf2F8Skq6wFINF65HucLhVjMMGd7s
kTN/kJodCC39cRa2B3Y1whmq1JlZEKViQ8KepDleiKr0Wcsdnc44V4o9Vd5hwjDGAdBoXwPABkiV
Zxkpm54bb/VaDL7pWie+9G+Sa44ouSHBpbRCfRrEURptbBPTXQ4elDzDzu9GpBd5cc82uvZBa7B9
aq1/o2UA7Mtr/lfOwSi9Yz+NAM5iplYpgFba2Z6edmOc1DgW/gxagecwZ4kBVhfaK5aylgVOO+/q
TDthAWR2McfBnKcnV2eYBajtjuMgyDyCRfD/KD47nsoWaYDsEWJYxMFbzIEjj/Ry7dVqu28chjZD
AoD1Vq+9RbQlynVfei28IzCkRwMFVJmQhC0ySCoqw9O3NUBKH0ce+yIPtUMpuwv2vu9Eq8oDfeU5
KaxbhonzBvf34vOZLk4FA3Tuvye2yQUzrHH+0TtOEeJ90s00geYuaG0bEgrYZd8YOeSyUeTKhyj/
Vi79S5iaZ7dJ/qVEPch5ZhZnlC+OVxPkWGa6r9VFME5wXevFfhxDQDcyhu1qJ9KHAHMUg+ZhrOMR
6jE4hfD6LLvwDTi8vHSJ3w0pr0sJ7jFK21dG0A9mY9xNzMbhCLyQ6D8FIYexT6YghcBEnaBCb8sY
1Nu77ciWsPx2/hgwOq+6lJcUdQ+DJ3gobvdIKj2lE7c42Bhvy+Dj/VO4mj/T9e1d/PzAEwa0/CJ9
SsrwYSZmM2kK6sqwGDYOPg7URz1qPct4YHUH3CSGlIrjCO5oTIZAHC9v9qxolUr3eyhoxu1oOE6D
91MP2Nv09rVpQ32bJ9ZbxSmyNTrOpBAiTE2wXkobHekPed64wUAjnuol7eFwoC6Okvw1bFV1giDU
0Pv7S/0k1IJ0MC2exQCLMHHtC8bbJ1h9b8jkTtVgwKKzOZhhTcdb0IyUn2p6mMv2xmiEcyDyswuG
fLpRPDJD/TQQXLZhx4t2PsOswMeJJ430aOuBIZdzCiPMXTOuv407NERHzDEjGxxpbv/bzSNShtS7
GilTMzNXR72HYz6qbr9EvOGjph5Blvy6EUhWNgTbRsKPKxg6EFZR7xQZ0MSqLFxh6uARK7+PJps4
NJVyRRsLMLjlQc4rYafInK0xftqZobZCK886yckbL6M+Lef0vcy6hyEk4QH74LDTQmsFsEBwn/9a
mygwS2y2LTNWaTbWuopDNDA3j7q41ln+YRfNoWuL51ZlAV2HyXEcnmeU074H0W/rJtQeTbmmJ7CT
2vS69I6VGl4g4RaMitQKXhg5DmkHJiSL5NENR3wwyVMJxlioGRlk8RC2rJx0vf50INaxOkWgRrar
bydmsy1KnShGY/k24p+BVcchY80ZKYtM3+oxdYZtlSLzUDQCIR2Apl+bUB4ILE2oNBzKvol1oSsu
A20eOJN1rogHldA7sAB4U1CcMBycc2jXD9VEB+TINZHuHh0cqh6DVrWZN/QAe7goey8W9bbvnMMi
2JXMFFxFmLylVUvHyNzKI38f/pwstrl5LGr50ev0Z42+fNpyp8Lm2/WYVFV6lwZtRjzGOE0BXWeE
65V5dq7N5H3OYpexOKwHDygg1N9x1bxamrolBfxsRuUjRloScRk6bLqQqETGJQfLSU7KSmgXKjPf
lWxtU7NCDNXsU5PfWjkMnd9mKHv491UFGfhDtM8s5mt2W7/AyW62scZ1Jvxs4YKwZYoBd5CQKH6I
lA1KKix2F/YLVWG8LSBt+/FsH6c+Z8BQkS2ZISLJyETY2GFBQiYnTZAMA0oOEucyZPy7MmweHGsS
YAyNnYYMnw/5ri2JQ3F6pnZt+Tl3qc7Wh3MsT+Pn3oFRwR2cBQ3mGJ1B2sDku2mVeTNrvGc2k5Eq
d9H1u09G8t1m+lUfy46jpeORMxh/lpO5Z3v8iw089TVnfOsKvuuBu72ln9w5Rfp5VXiyg0Ga12rW
fCfE+p0X7dsg+udlTJFBvKAvLRW5bfqA30bbiSVPtiVpc9u+oh3uw4sRMjMz2R41rnXIPUzlFQjP
pG7lBi4umANP0HH2H8qsCtQsFCh1131FI3IkZGE8rj9yYCTUdNK6XWh3kja94Bw/UYgL7q8O/Hae
vGSp+Iy8TG1sTf8dM8FyfgTzu7jRP2CmC94XBHGWV3CIcZ2m8xzu5FS+zXr6K3pUMbKzNrhn0Sjm
zT9mPc6QX2uRnrKJ+s9yucc94exKF5HC4hUMWNh+bkRfvPeyeLD0YecMoJDJ1d0lWc7rCMh4O+jP
qwfSqc3+7FT53h5QVOgR+cuItnjF6NQNNeY4KGDPhnP3lpGRRHpQaLUMTq3HZOb8ScooGOz+pU/z
tzqjfGBv8FRlUPPqAoX0hA2OeQwTW8qL2JHR3k7fTQmK2HWyDzkhKUmY6DFjeBFuxdKHwzswJMem
ajS/hZrrF7be8P/BWKFkE0+xlWd+ZeQHANLfdnH/W6Le7NOaDBwbKVxvpq+Dmc/3QBmaYTqHnY43
OZZpMHj1K2mWOedZQbC0o9ATIiQwlLnKj0xMzpq5viL/qqR60zNMU0va30cDU3oJrDKrh8epHvVg
MochQEeEgVpr+R7bBzEBTYf97kstywO37H9DT7J/RNBzbF1zL5KWExIpWWDM8zue9TO5RReX38zN
hEU6iFL53ptGte+r+SRce69PPy6Q2DMqo68aW/u+8Mo6EIt5GynT3Y6DdDca+BZ/aNTVmBuqv/mb
KAyTmTpf3MBQcoJJgGW32+GfFv4U1+AxKygopeN1/tRrOYvI6UuHQc3GY/4cheP4C/JKn7Hajntz
9lOD+gq7C3bpdrifh4dSNN3WDGW4wYXxrXf1i8i/EmdqfdMZek68GQnD2DG/YS+lSjR2KZKBUkc6
RRx6sm7wGMQlZ12G+R5HDjLs2tzPNl9qapfFukB3tp5ZHSPP+NIIeTm1ZD/cF04h7gczfih1/cUV
bnyZ87F4BHf81CubyG9dkG4kxpNqG+2oe3gT4jG90z0bCipSJD5e1jxKtae6YWI7heZdH4+PmUhh
yS3au4g7OCrxfrEXqLdLxqYLt1NoA6ZbsuaSGNzfg+29u6ETY/irkOXR1OwanUqvqWMm4+ZOkfh+
NJg/MddFWWxLZqSuDe62Gep9JIqCEbhy7ibLlJtEf9A1ZqMg7CIW7XX7UvLFYjtsL0s636JXzh7a
MtqxsD4L1srnmEgDUpJT6tfldY2p24l4jvjKkWiFDnPZcFp+CdwIplR7jMvsMnQx9brLVNdNzJOw
U0Q9Ut4UywjmPEGCQabsNZ9Szy8RO8890/xhjprjIluClUj99RncOFzeJGu61nQ3yfkj7/WbycCw
2KfLK+SFGu4Rs3dwp0S4Gl+NXIKKmIuD42rnsmbCaqa56WNh+oSgypuBsM2vx+jaMxRutHHLg48c
sLjUS5n4HKDx2cq+h4EDvpb5ncSnwxmcig2lWBc0DHyNe5Sf4ZYB4XExs9gnuZ6S+KS7SXeyq2Hw
WTvfYTVYZ66JGaQ2M06bP2HKSTqGd7qWogOv1+zlHM7qkvc3xdTdoPRG72KpTSG9fRnPJYJ7uNWT
dWiz4Ua4RXbXL/XBHuVD11dUfZmZnUTT7PRuuWu0RpyTWfVwjpATZXV4UtUkg5CYBb+qtyZjLwYK
DoeErbzHNPyY5qw7KXDtzVEk0VPdeVeTK4l0HI/5KmuPpl8O9RKhFiA8ujDVuTLAvqO/mtP5zrUI
qg/beY8nrz56GnOzLrNfFcP/TeaUaO60PDvU3rp24O5Tbr9VVWI+60aNSkUW8b+s2llO/8bYUm1y
LAnncaJUG0b1j+CKKBApxkkD3cnGUloM/ry+b6baOOhasiskatJkrNGlUFqRgUvHFzOjrTQ7Yl+G
MNmzw+9pWU79rIiDi6eM1yJ2Dv28l3yyv26jX93G2iTh0l51lr7X3gTB5FqGefr7pckd708Kqbgd
ltrZiARi7zLiq85wh1YqFPcQhtqbSsT7sa30+3798d/fN+V9Jfv53JguthxCYVg6V/0lLVOC2wlv
Ao0WP9q1Fz96HXh45RjJvpbSPlBBEU4r16yvCmo4Ds3Z29nrL+Ukop02MP3jANIMXjUy9CGkkX74
f9HJnWRY5BLts5Msgi5V/1yMIWVvFLd3U0IGurOY1RUNemWNeCUmNzprobu8YEX7LInEuf37VY54
bwhBuY+d8LvVFpOF4x0XuHWbMCt5ckeADqxVnf3fP0ysqDim9g1MUI+itrEfAViWj73FwoJfRBVX
M0i92ywFEo+v9GqaoX4VVX62ANvcCj3Oj2FbTn4MxHhfoM9ArEpwbfOoGrahYzJv4k5SWc9x8c4Y
/GkYaxn0Vejt4GOYzMEJOjM4/o/c+4y3/1zuyNXS3WLPyaaoq+ncrjvNvx9wO9lu1pUNJ8vw/xyZ
YrSay7z++Pvl3w/Vk8guF1Zeomc2mBa+o2zv5HV4mTd/5rG61lhDy/D7L2LUeHccO3v4SyRdE6D2
6Yjty3ifDfgsHaNU9PxvU2XBAUjr/jTGGVnUgsrR7UjfYWp1P1M5bvlztzvHHvOzbbIvNOPqayys
7PYvOazVmy+iQ7JbOS9eMDne4FsrFHOW8Ytir3AeVopl2bjOA3rt9Z/8/ajb1jrnef+KOvdHoGJ7
mnuGNLrrmC91nhRBx+rvPidTZe+04jmEi+KvFAtK/abcWQwF1qHFS+lGaMww0fnTNBBR0mzHZfHu
CgYKd0wPrDvrThJ4d4dZrtvSBJFuWwvzjLvLPDtxY54np/9xY5MRss3gQhr1UzLH5a0um/K27VO/
8AjvU82xa4mH6+Y4hu5mt9e/Hy3I0GKqmFGLvLtOxFE1hksEc9jZeLg06z0v9jgBiWF1TW1X4GX9
729n1HcSxZitiYcG7M19MjOM8iaydwcU0TAteKfQZ3W+WVs8MBgxfI2h47NbysIH89G9VFmMeCFD
LgPcE/V4dKkLlb154cnFSXYkUSR/SUHCHweMM1dtSc6YBEcG2xoLFTlVx9wZd7Vnp1eNAK1d3JsT
K0JYCSVLUu4EpDRoQkm2idtX3S68f8xpmxED0ygUV4Auh/NaFmwwDy2MiUBdZ7Xzy7DCCv5iaEed
AP6/N416y35keELcSv8oU1XdldW0o37WzxpyoHrz95d/P8zMwow+55ge0szbT+GrFrvGI11+/Exa
FzZvEd6VpV7sVDcO29zFvTyOjXm0irs4Hn+s2ojO7jD1W9l2isTk7lsIdj1ZS3VIzIBpXOb+SZEA
tHpUKOVlV++MppxP1minF2Pq9kpa9y036n02Oeae/7/2YPVj/4gycKPFxi63iE38+5HNRfzfXxXl
+FMKbAdOq6cbmdXJF94sdKWcrVdlpvpp6MhajQozus+ZILId//xjmAmv4ChlrPPoIEvcO7oY9jhi
08PfOWxIV53W8JhNI3IwcJi/t1oCPLwZ7Ctuz+geBf/vhHjldowB+UVevNMQ8J1lywktvMGhn5B7
KlW112b6t2QaULyWAtDv/+cPLyNfIqv3nY4ixxb/4+rMdttWum77RAWwb24lkeotuU98Q9hJzL4v
skg+/T/ojYMPODeG7Z0dOJZYtZo5x2TAjjuje3TtLt+Ok9+fwAWgL826N6OyETH5FPSQV9NfkZak
YZu0ai+cMf3lpt5vu6jL0O4N2jcS/M4xOLKzuX6WtGkY4QkgkOpnV938dt1E7pHbW6Hvoj0kv4ve
2mOPOEiloVc0y6efD6ZrvQvUseefr/AR8TjHyS7j6PvvD+BiWPae+NNHJptUbu0H0eyVdPubtSbJ
OqnwDlFu/Wva6iTK+k/ZJANr6zR9lcm0MhDGp07E08bgfzkLLPg7j1wkqoMVBd9o5pdmsVFwC/2v
HSOgr+DyPPJQTncrb5aHcWYzo/n1hw3qaecXa+59Zn0Xhl/skpGF4haee7+NZEGl63bOFi9Ycu2a
iAk7S7uw535nlms+NNpI4OD6wSCsnCnM+qmlqiTEomf+96UPrjlkr+kgyoCRMi5Nwkq7Kk6jvZqu
3OYJU1qGBqeN9sKku606D8XOSu2YcGI8GwihN57ps35bTcnjbKTnnz8yDm5xSR1UKo+Lqp13Zqfv
tWf0X7UHbVY/ZywBrs6aaGharX4wXVFsfTdyNiZCo2Cxmer8nHJoJtBTdKHfoGOGDGnIqjiA8nMO
KZkh4BrMfOP2d5UU85lBuZKMTVR/+e9T8GBhrk8mnsgE/dmQ628lmYyHJemnnU6Y7FaPdBFUBNyi
BbT1t0J4nLScm7lJiVXBwPR794nFRIYLjN0hHKrivffBXBcFq2PSAwPqPed5ZkzzgPrvSnBQs+e8
trYx8Ku7PWUnpXEjjFKRGEeyT14DcDUhxWfd8HCXPBgPDnfOzmu6r0waYi+Wftq2cMMuicIzZ9va
woKIIEofZp7fVoe8wGCtG8UrghChxD0Ts7WpqnlhFDug9qPhDMwKm7bP43cfBv1N9DbzXckGe3YH
JDJ90p5KVvoAz+WpVsY/srJZ6TqmdkYNr50L1h29bpUPo5hWxCqVSZ4RdkOo6cYRjr6v4yG9/Hww
RHUekxQ4FkcMy52oDwmL/aUXHbccWjimt8z9qR/1c9UwWNfYVYrECgqsT1uOpn8dzpr9otJbZudc
ILZ9W0zCIDxDnJtRW6HzBVGkGup0AyLJ4+xVe1NTV+pVYr8cFWRok6+5a/HScc6ZqHPVoGevXS4P
cMj030Vsq63QXHR4rHndCS2iSmUUYAFvrngEtGM9NeCriH5+aEfVsNaZ85dEraO0QrcfqgGdrRDT
e8Vo5KuyjP8+Wb8jaoagaYxVA2OfHi5oAA+ou/yXIpmeBuxniNXRSspFFcBRcOa5oxdv+tIwXn2H
f0ObR8+I5MOZpqBpfjVppZ97uumt00CInyztOGIXTVAhLZg6V9x+5r4PMaMBuoDpSn077Ze0GzZZ
mwOK0NeHmNz650mf7GdLP1l2L0Bwu28WtjE6SPfZdNKSgQ27iFJvmzs2vd99xuwTEtuLdAx5ayQ+
ON6Fzz8fcKs8qlxYZ3hNHvrCGEH2/1c8/lSQP99DMukiOPjXjnrziJsTN2Kal3/y0TtAVMtD2SkZ
EruxVY6dviWrstjX+S1ziUSXVOquGSYG0Imf3IqR4+Ih1+SXode8rCuy4OdDNLNnJ7Fua46muk1z
54SZRRPkz619FxB4Ar82zrruJududscDDP9uWzHXY79UysO8Hlm6IGGZ88/GwHBKNHlRw0gfwh7t
IYmBN/todH5SCGCBHpKOlyVg59Ifir6adykC9I9W149OkfuvJBwvx2pIv4h1vRoZt7A2jvoN0h3L
a/CgaSbnBzyw/n6eFtZflaEFhTPM28iDmol4Nz7+VJaNSKZbBvTgP55xNjADdNDH34E8yAdP9eD8
dSrBEtnRUWqMWo1hlmTIYPKBm0cJtsKQct5/YEOtQylQzva1BmW0a+ur3bahZrXz6ecrPR9Ovlbk
xF89M6Jx79lgRI/CFc8T4m0j9V12AAuLRDvT712ZxIGfk2nfrl/+fM8fuTJg9mJKnlfeVtG0+nnI
JJ/Srnw2xlztLRZapObyoXac+qT4CZLEay+9vImEuHWEmdZ5HqSO6skm9cX3prPfsIBtYWftvGgw
j2iGeO+DAuw3zTBX7/x62IfX80eaJTZPaVEdo1GxDHVYJitndYc5tY0IVrovmaMu4JjnDxofYqW8
kdlKgVQI8Fd8TbUcHKEnk+TqQiAre5X+JqrnXmp6hVhTK/dSV96hM5z+udEMnth8MHZ2g0BIEGp9
SRvrNOG5YyfpXSQZ8e6G8WASpv2EmaZS5W3pzxHOyTezxdq98pF7E3NX3DjzMbEn6xGcxmuKbRXy
wOJjZh6ch/fS9xFN6GSWbBbbUVdmxg+zTLGrD44qDnnk/kORWIWDGRtnDG2/ECIh2SjGLETERrs6
kgtg98saWRq1YOqxindegZNVNw0nLG0CTOLln1XYbL+nOH3gtyJZj7faAQvsvXKt+Kq3URUua1ZN
jS4jTJzCPbc4TBjV+AvTf375pmRb78/mcMvZSN1cgtAtNQyfdRM96DPh8LY+cpF7nvU0WQXIkWKe
L1XEaCLybGMfzwhYEtlo+xhuSVgrf7j9fAadZ7wl/vKCDU2d6pZxp+tkMAHWcw+WpLqU3a+fGKSW
EeDBdsbv/2Up/Xx/VJq9TwCo42GqWnZyyJm0Hyr5D+kDlU/VY9T7f/9JKMDiGsgUnO2ucbIQ4v2Q
UcR6wvx8ZqbmuIfE8NY38Xz+34dlTdD935d9btNEDtB7/vteijqq8dv+v/imnx/t5yd11jVJkiC2
+RliDCnFoK7P2Vm10bmtl/FDNzmncgxWLHvydB87S3KOCA24DE7Hih83Dwqo+XEpoumRfIJd3Q7J
LZJjk26Xz7qV7WNs8N8n0+ZXSWb6zx+0E0WeCY6k0HaN/OQBoduayb1lUX+p1w9pRY7E5n9flygA
fae4Cczwn7Dg8S60Xf8ofaab09g3KHNRYC3JEoDj+6vp1kuSYr8duUaJqVBHz7J+o5PBrG+hTfE0
zd1CCt4oMwt5O3NK+zYMUSNNQ4YHR+GYz9n0aMfx42Ak4wt5nx8pKwrZRagE2zDmQru6tv+LdbvY
J1MgG9e6+g75KUCNvK1l7AbW1dvGysWhLCb9ZTZGfG8skNvSQhkHMjlUTX2hv1lLsYy2LK+Wo674
zXtW/QEWGW4UfcchlhJBudPp5FLIrzoq1FOVDfYWb8tRMwov2JYCQTXKnRQfD5BmraZa9D3E0Fq6
RBeCiKOLP3W022UO+Y+vEFIdMNy+RS5SE/gh9k6lFK5KNae8i+8NcYHbRk/EzmDul7TDcm4w1pUa
4SYtokptgsLQuUkfWI13a51lDVoRG99d3j2bdaBtsh/MuhNjtm9TY6EN9nba2DJ+a8pC58yfdrMc
0FC6Mt+Z8dSy+O8mWgonlNbkY8BxSdFAtiqZx20xvhrbAi1OF1LdIEVP8JYLFtpZcSqStGYEhpkr
qer7oJfnpGdKWRplHzRGe6ji/Msd+jtpN1Jk/i022/cUh/Cj1pdX6Y9Xz4aDPDrMrLjC8EOI+tgy
fAAkgFZpiFYSNbY1WY2otjT1OqwrFKtHBmRQR+1+MjazxT6xPV02MQLBtVnfau2sXmgc7zFkvXV6
xkRdU89WzR6l01PMPMLX5GGi+oini52hYsKC6p3ThRvLFozSugKeMQmsSAQL85qn711dvrWLx1xC
Q53WQrLvU+1SOXH81LYsdiu2N4yTzsyhb0OEX4DgF3XySq5zXDLQHWcr4Ohe353kuSVy3EWOLA90
MVrQ1vq/1t47NlKyqZckkJfVcWkhdxPJVgSu1tz7Ekm0iOU16rs/dZ9+AuuGbRYrgnoT26IBjz0E
yxMBWZ3zNWUkzCrQs8E4qw7/WWYQqxyiACYSNCr/xIt/JosTRT+6SNSQEbYGQOZEIPNuXAzv4Hnf
zjj/44JnZGDY/5rPtvR+TUzJ8EIxe+9m51poirDmCBkV5lduI2vBrNVmtMQOP6X2O46hZ+AUuA8s
TNDOlx+gPwGGRyqY9IUiP+6mLYKi6IhgJRDt8BfaefPI8pS/cJ6JbgeCLUEG+1rLnqhd+tP6DqpE
Ri5Q5x6HAvUmtOZzx+OP2pZYL6y/czluai/Buz2wLtFbSJq5PqMZRxSyOpVfPWU8TuRA7+e0/T1W
c7Y1daAjFgGeOzS69S4awsrwvAfYieweBwdPl+GHRqP98SUjDVbD9FeqgKqZjwes92W4xHkwdPpD
wgsJ5jnJth5QEdwW8BQGu//MW3CEyNjRvCzvnUH+Ncm3qnwbK7s4oDP0ERk1VuAP1bOt7P5YZvFD
PrYQVcY15dliRe7mrAKZp+6awuJcHJ91IzK3Qjm7Opp+WXI4+2O5V119JJuF61+WOhqQsSNhFmNq
hIYg81F/aZ6a4REI8RgfLZmU+1SQF96O03J17OQ7wi51QjJV7YYew7CnyLpPNPOYa8g7aNoCBnRm
GCsJT0Ji6y3Ml4S4TfajTmjUa6BgYgyBM42YXzWa/NQOG8u/jqPYO1PJpk4SJJVO0b1t9Gh1/RDP
l7AxoVt9mL0XEVEVP0PawLEOczqO/bdZDeUmrvB6ecrZkkP84Wu0Z71/tgj4OcQ9BmCiv/Ek+lzi
qYAh7zvbpoiXkx4nx0IhLdB1uBOTS/kxdZUGMAC8cDWj8LZ9++xFRCAwaEG9az02ZrONVUwclSVx
IRjs7HCVRJtIereCJGYCVno6V2wBA/KreTKQSZltdigMAMgsw7NV5YUAEN9yhmyAY4wTg+rSSUHW
lrwhXHoSHpIZ/8Acy7OU9pUk6uhqDGOYzXoQG8Pb6JvMAwX/WqsBE9HWD1GurJ3u2lNoVEYF3ynF
8biO9Mea3VDRmzi9FZtcp5B0yCzuthwXeDyoJ9BW4pUbUCg5cX5Kxqa9sLz7JefxDIxahEI2nx67
mLbirFvvxF3OiFvgNmWP3RGz0iia599lnj3mCT60YfEENcGXtBwWOI1X79xm+IoUyutyrs5szfez
6p9NLz1ZZC7uRttqw1mecJqiKJ2ZPMMI8c9+N7zkxHfVcwJKdHxp+jZB6mKjJCpc1kSyefSWxQgW
wTaKDIfvIiqCLBNRkOujwUG3a8WM25CwnC0joUNZQRxgWYzyd16XI7Q5derepHJH3JOtFnr5qqPI
HKAOhq7fbeSxGwujypIqlqZkkwPbxsVgZXu/1vHBcizT3AtuJZyecUwzULWB0UbFWU//ziZKHIGj
Y6yE96S7Bht4bB+A9vnKuZecvLuULIOzD8UYiQimfnyZ4WzPCOEomCufHqdD1FpKVqqkZaBPrzsz
aJz4Hb64x0X2mgqq0onZGY9JNB2rmBeFcqxfk2rrRHx0BeVk5uMMtnLzX2ozd3pokim6ZmdKXWcL
QxvxN9Rbrr+nvu3oaFM8E6UdAA9DBAarVWMgwyIAvXnqtS2C4GQIUr095rWKeRZ1BuPE0AxCvdd2
2733BnmLg/WcDIJ19gjgtxLmmnJ4S0qdyLdoPg8VCmY7Y4fuzfJaWWVzpR618TH6/VFgpxLYFtHq
rsvSL1NllBwQdgB3DBElf/0FRb95bHUMejIbYX7EKSuAikFmUZXBuPbHZiThKzheIHX08bYxfZGC
/ZRL+TDavX6Mzemjg3U85L55cBP9w3k2wKLd3clH9eDAMqIn5ebRHxfk5ju3tR9FbmymcrFZy4Ko
SC9Gs+SnNuY91XdpYDI62xaRvTrqsVcmg3aHzXJoPqXTiRuXMe5LGxZAQrJBpNMWNJ2zR3WO8u0O
0tXYIVvmpIjeGqnOc+taJzjRLYEJ/R8epb9j/iv3ZBcUAsBxrAAowLx+KBBxYpXbZtE48DD0OIAN
hr2EdLO1zoOFbJGdjrZ5Z3mDxlNIMCH5VCwn/G+jEu9lj/e/s/p5OxE4AvaJddBoM6LF6+jvBmPA
TtP3l3RIh13nDCNmufF75DQ4F2iZGnMEIKCxfVcxenbRo7AazFMtjf1Sac8rrB4fbeStMCA3SDHF
4+enXjO9Du+NvjVzZGUos829QJjnOxOKZAhjKNKqsM4r69xY2acuuD7B9iwzLYql/ZIGmIvMukVZ
8oYjOgvtFc6jWf0u6fMDRz9CMoelkIVZTdgYvebQKn1wkrV3YoipYwxUW6uIuzCdHSD4IjkRD4aS
D2MENPvlT7N4SC86NsyEo3wiF9QB2Q83jUQXDFiwDh0I4IUKvIxdpNDQBk/jkyp4Mp2ShC2qIw92
Qeq/+vaWm6qhOEYUmHyOhY2UORvfVFQcqrKejkU9fni93HbQfGNWOlvaq5YfBM15VFpHpD/lhlEs
xOmCPMDhN0jL1TjJv9ldIiYio3GuevhEHYkXtkDcCTaNrPWmNvfEzUbHMV2e0b8gukv9X5knvmW1
1CGZL+BnoF6TDmkcGrKJZyen5SqfnChZVbQp5q+8OHZmcSMy4pvh7mvC6YkZMYrC9tw1tbi0DuiJ
ovkNLPsw2svBH8kCYMSsb8uGykObnsZmkWFf1qciJfZjmNM9LGk9xAJQYt9DKJKjB3IT5zNFZbgr
ooTBx/g6LOBJyTHu0CQw2xjixL4siFjjpsMC0xUwjuf6szAxcCrs/goGSpNA0H5dkOVXM8LEWZy8
6ihaT99bbm3gE6nfZ1d/bPGMjGgrz3LJf8HeI2zCYJHpz0u3MVqbl1Kv8cjhnWNKv+yMjwVyH3ch
omQv5zVKvGs/VrdWOFhZnOaVGiaMhGTz5no8trxyQTW9Qs5SK6/vE52A8WSl41cscPBqLjLK1OQA
54Q8FqPTAUyI+p221sSG3ZiPbuX99voSZWJ/S0vJ+L6U0b4WLjuMQvtwpr8ac+VMd94zHfur6Xtf
Xd2QLUpUHmyrF9WS2sCz8eLpSh5xG7I8UFjCFmd9FPqgJ+pBitI8etr8DEBhA+z2HnHXbrNVdaik
uU2d+NnGQYycC5CgniOiplNpJBLFOSqznTKVHdYUzYUL9cSK0bl2Y7cfiJLD0YLfAekpnsIMJ4nE
uDTGCdJt6X7ri3eah+J5aAysLL29xrCddaaKWKBjMHFAvgHvOBfnzO8rHNg2bTIuORAYdIfCpsb3
Ufoa9YB1vrbCUaeJIVOjDWK7CfCSPwsPhx32MrbvKPo6ZrNUbhp8Ah0Jk2FCLalTJFjMDp1sVDuv
RPKP4bf0oY6ICCurms5YV3a8+r9TH/7MNGSfYmj3UQxd0MWQxmLhlaVg4JY0dGOKgrpZvuhwJVEl
C/9/V5wcBr3DLuYF2Xro9AXuWzv9VBLfSZ6ekr77kC39iit6RKlF/gfCj7dpIM41bfLgywsP994d
6t/GgHOLLeo99YpPv9DpFSVq2WEJlw6RO7uKr3JqT3E+XHqLROWpH69QMKiRjfZ5EVZgiRrtuD6+
x7hRNnMWfafLdMgTzibP4M2Czxi6+MZ1m3flW2R6U7AnusVBOV2G0YpDS/Xr2fzHTdJgbC6LeNY6
RkWGUVHUIyqf8qdG+ZfCjE7LCKzTHuqX3nbfyh6xzzJRuq4/dVvIVwcgQsk4Kf3DeNxBmmRAfRL1
WzPR1rTWK1lHeA5rxiWGpva6P/ZsOsY96BBWRrGsEcCQrMT+wzOqp2Se1Y774QQvPGito0+dFPPq
7jREDIdZLm962VWhxj2Jd88sH2f2dTz5QdMSSjSvBwhkmIxSwdqYnVbB7kPD0OCsh2kHg00rsNZV
9qsgSI8lCNp9acDz5sS+DGAtzQquoatRpc0tk8ly9YQVWDuvlpByQ2lLKF7cMHh2m/vko0Ulkeuz
ScQ7U4E2jGqiu+zJ/Ou4Lyj2AQ4MvEoYL/RgPS0q2GOgw+NuO+CdW21UFSrdxOoPjFNv6In+rnqb
GKJEWJk2aDyBxNEd44B6w0A8gZGxm5y3ZRhe0HcATHOrF1cvL0US3eKW+8jVvszk2437bDd0DM+T
MnnIWQMDIfnF9lpty+xBGcMFjsWrqYnNogjjNVweJwxH63zG/yM6TJxZh9+tw10Mt9ZgQelBn2Mn
5+oOb3s9fTTxADFbUHtv1r4sR75MuB0WepOMmbGw6qeEZEXEGwmq3QrChtaVX2T6+AdV2QYnof4l
UlYzOWvmnT3zL/WV9ZcxTLOJTFxEUdZthpLG0WVPw1vJ59dQK+4bKtBKPCUVlyAanTowaQc2ur6A
8ibrnkyJUhKU26jol6HhUIg7DDNEgwURcusbdeOpqMbr2FoHUZJ6QRaw5zI7b9TvstNuBjLJHXLJ
B3AWd3OYd0yWXiwfZ1wKR4R2uQoam4yb0hHUhjocQMMrOftAh2x7hyWlUyHVkqYR/jVgMZKfCxWm
LVAuD7Pd7ikzjQX5iat3D6kDUsyNh8NcUL1TQ854mRt/q88fK2LGdJhNOxNKRorHlyWu/mJUYTia
jZjPCp0Ch/2+BNBlwfqiGCv+2Yv9qRfyhaYOFoPKdnBLL4SUYTAWOHkcmj+8uh2EEN71gjHtpix5
zDRwS3Mf2Q8FTVHN/gLAWqOb/PZdwczM3ePO8/F2EF8svpfqKYdguVcW4mJPpcxTJV1eI7LHDAnB
7EmGBM64ae3Z2vWVeXeb6g/LgmZnj8lzjHyRODpm+pBr5ZLEG9+LzWMPZyXr3fduyD8a9HszC81d
6RpXfWbZPKCyUdcUy65SgITgK/lBV4O+8ZApaRN6YLLNaJ0jiJCk0VPxJC+9b1tbjfylbT26VDPO
k2HYSdANUBoSL31Loyo/y9puQj+FD6opl2lie0v9aNyYcUlU0sIbsiDOQ0U4OmYAJFUr/rABbfjr
DyKxD5Uvk2trl7wkEfdxShw3ND02NnOxtVQUTCTwsTDxjosfs08SHjvDfHjXyjq+oKYCYUX1AmlQ
X3k/9mRYm5ZVeeeKu4Py4ITMekVTEvvlDKm/Nf23lIlUAM6k2tQrr6f1fycdslsaB0bZk/0PFf+y
cblddzztpGjR7S1aE4qm6bfOwrBz8TGWj2yTAE7o/NHO/7Q01BFpfYe93mIWRzEN3BaiJfa9gDMe
Xg6i0yIqUzho3PX4sA5ErB1aXEhbElMxWWuXxTOeKqAJm9jx9wmaCn5sV6EpMsc1joAEaKSIeAST
beR3HH2OZ13tXr2XJoX8UKJ5xwyCKTtnFjCnjLZaz/+L6AksTNud6UarE+m2Lwz+GmaixgX07u+m
mllvd8dGn8d73YmT0q8tz07Re/ZWLhpsu/Vx7Qd/OmmDGdj6wH0zJG+xdoos+aom3v1d0a7v3ofE
KN/sBEya7N0OObIGuzJPvSsen3Gj40wKKL7eaqk0OLRzaDvLL1LFmCw4UTgO9pOrx2j7SL8YS1Cg
njaeFqGdiUB8qMRob3yN/XE203JpTKlThSVjpsSesTYT0JPcS0f7ikZ6ao6rE48AWlBruOokERua
UV/KMT7Qm5cbRgA3vc0+bbNlMybkisV5xJ7QrD+tZNB5ypEqBNKPNd6shCCykHuAf5xgbhZfHcmo
PG0BYiSfCzfdTJ0OGAuWqT2/KteTR/wIESq1bQYNZtcbFHlDEXNQO5m1swf76uAuAK5ZM0d2XrpX
kVWrn8ebgFeTljigBBLDyFstnoLOt9nuTiDPYxfwSZkXB7IJ13zCsOvzh6z1jGuOSX+35DnaY2Qq
mNuNR8RhHkL36YOYBJv9YwgCLKgSa6KU5Nk2bBaVE0NLRiacp7ldBEp2jFwE5K62pzmJ8pDebY+e
9m4v4rvK6qA2QHpy2WT479x1iZCcS++3JLHv2PUgv0D5bAwRQwd1UdibiX9FDZ+wWOaVZiQaGg4+
Cc2psHyWGr85T6seF2tMtprnLVSw+LmbhGGEG7c03QN6dgwVZjiSrxQt8mHGJ2VXWgNarH+vYcsH
UbpKi8RJSvdsTFMQd/wjNeIPT5kullPbm+hLjb3nyvjR82gX25QSK+Ou/7Rs8zbFA03u+AiOujsm
pncWa9ULGH0JRyzmGyHV3Z/SIlh6i5Bva3hIeWtlLZP1UULyJkbtqFv697wgr9HtcTsJTXKrNpdY
kwyJHGjCPpMGQxJvHv91eoeAUwdkisXzvqtl94UchOFcxgJrOVuWZ58GrNReXN1133xfgdIEPFlE
OG5MyyVZ8yEhYooseDZCi9QPY5+/9V6s/aICjPFgRPfOMYYH2nhFPCqVedHlbyx1tWvuTd7JXwFC
lno27eazVNg/p+4vpBobaUBPmCbTHvZ5LAziJL5Ywy+j0MXFStorwGhnn/UJW4Wm4fA28kDLOYL9
GReGu2AZy1OkMxnc9flXPbK8SXrimTKUvTu9YctemfW1etKkzI+kL+4kOx06W7BDqGaX/TQbdaAR
1MW5sk1ignf6CSgDFM9zXXT/zGqssJWoZGUp4ZiE6Bd4mv+Swjrp1zTAxBLdQfNwTqAqCXxFZTda
1nOTWvvUconznNK9z9ixmWv7VkDqeObZAhzb/+oESuaCgakeGCgl/frfxLFvaIwubF1nE6joDwYx
IIysJs7XiDVyG9tsQkENgNz9yof2rRn9qzl+uY320GN2jue2/OWAbqMdU/SvVj2y526XTzNmsmCl
IUileWvIkYBBNZ4MGMLn3H5LSB492XHtwBrO2eThL5syJiLgXQscooA8ZhhRM9YYyajJa/Qg7btg
mjlGtDl2d3qSPNpZ9gyG3Nl3DkLPCUNEIRloujHe6rbr3h3VJzt+ndSdeXMW7aptJbUyS6xnFcNF
WJ01lpYFhJx9C2o5h6YuMJZLz3ZoXxvure78BxUzENbH2Tyno7UcAZowHwZtA3UhBlUmu5dJWtSf
Ms/26uaTOXoc6/q3KrRA15XxgIWZBMsf1KVNbTeCZ8GotOO4AgWLp2nf9DhL4rK95/5Qv0Gp/Ih3
ugk4kzYIASxD5rhZuBmG18T1sRnyjqLP/iKitKSToLlOOCoTnTQdx0iuOoDzrXTV1jiRh0VzMYMI
czBxSHb8qPDSW2pTONgdgedc3v9yx/2I2uye63UVziwj4Ki2LzqTN0QOxRbuwTHW2LFRA9D2mAZ4
Fz8QVOzMZaYTCxKne3GjFSowY1OAAABdpkeSP+9s8npxrQO2EGswq9W9OMU/r1XWjbnagMwyXQru
QQSAV6V5d4SzF9tM27Cv/jaab4f9sEppOEpKyjyMfJxmdl2zTSka5sDRPVPyY4r118p2GEHS+ha5
exH40WKApm3PvnSKGVVTD4GIZEfB2biz+w8kKzjEUePvlBr/DsB8AqMs3hDaTmB/eLyMMX9dSIGC
kreNClyeU1McWnKf8bJSMcdzcZBDccscTwu6ZpVaISsB8TzkHChmz2+IuMy1Om5CrcqOCrxUafcR
7hjnpVHDjv3+B43In3ighF16R4aaMe+7vgV9M8GbMNlbuNJ+mPoUnMT0bq36xr71/0RO/c9axRau
Bb22YwaiddrIaAc2BfXPd710z+NSYUxnvELeu4NjFKdG4n+j08cqOJCVq3M7upoIazaOjmXdiUyr
tTbd2xYlutd8lGirtpCcGh6auWw+0cn/QbIadjMoUo1/rNbpHjHPCo2k8F4mS/9djuKv3lqn1Lfl
dZz2VRM/ue504E/fBF3HrooyGGhGOgXodK8N/HfeNbaAG8HiItbFC8gZf7uIKfQ6TCpqJMut0UIs
Ohc0KBidWXChcS8ZhUFkHlEimLL6LtU69pFIBTzzOxrNv6P22sGbG1l+hE4H2jvpfWLfFWbvTuh/
/RwBreahzW/NZdoRl6qOGWIA/19WPuFL+MjNome8c64VS1qvmLNDi1GQKRIosInmwKLGmzTnCvh2
ROzadssJkoXGmoccjir/FRUOoyaO7A2AnO9JIOE1S5VvkbS/uKn2y2L1guDBujlFxuXNljxLQJli
S0nIj5inPUiYTR1v0c/cEjPfts137R7gYqeh3uV/yGtkpdwOSCkWtwt8abcsAGmwPSj6DMeT7dyb
QNFzeuABUIhwLPQV1fyq5dp5RMO8MJjfJz6WNAMoS4y8G1Fd+pel1xl7KBZ5oYmtEt6flnwqAJr4
zGLJdyg1wb4863A6mgn6UDesI13LDbNSUZ8m753jPREPES6zlxwN2dwqFCYjf25LPDUPIcACp255
ArPkg3t/4k24IA+hR4cGqDgMMsBonv8GRLi/RAknuN7pURj51l1vKTKMbjwbPiEMXtreFqwiYaoQ
wvlY6x3R7LQx4fglkcYs3E/NfkTVeird6X1OkfPVWC82KasV9uZtByIb7cc+cdtdTI56SBeNEY5N
zJTkkP7WRdjgrt440hINLztjOZZV9s1xOrIODmzJeyAblLlPLKymVQpcqy9o7E3cz0Oy7GwFuTqi
EYLGv+rgxq8ecG2FQ4ZrPPrIKzwWLhphgyik0xjvaP/9QEp+RGfEChOZ34UWkwXQzm9i4JfYIh0H
MPTq6xP+1rqr2AHV/IXefJAqv7sFZeOI4mRSM5LEmKUtiu7/Y+zMltvGsqz9KhV5j+oDHEyno7Mu
OM8SRcmyfYOQbSXmecbT/x/o6sq0syPzD0cwBJKSOWDYZ++1vrXysaWcxiHZOe2u0FXMbEAu6iIG
rxS3Ys1Kz0cOoX9CQ4qFMGyaVZyQmBQQxXPMPfPRRikU9riCGim/eQUdLvy8Z6l72q6f8J9JJxUr
Z8z6K22spsqPLhpCOzK+xcxxW9/f0bUZFg4dyP0oIRcy3zkoX7eW0gks1gU570m/eVFyaQsUswWv
PdNHxESt/CzN8jq2vbHO8JQ+TsT+wczYB5mcDslkkXA8Qp3Dfd3o4rnw/JZyPeiJrS/fSr9OdyHy
QrtkP6es/iI9cgrErNWvswdGtuVhCvM3BcgYd3q2dQP1jm3+4wTuNIrk11HIceeMsJR09oO+i11G
ANNKt8drZXSgw2gR5KUVH2sr3XuXWiTulRziY19Z/tnC2rXG6JqsqiJpj0VhPcGHrp/MGfIzOhWX
w6mjTd7b85IZcQFF5ym3FKwf3TQ3rp4Za6GL7FjlZK1pGAezjDMJ3oN0m1umtR0oU4pUW04+GpYJ
HNymCGavPMXTdihxfCu3n1Z93RHjbWiK9XR9tIzM2Xa4mNcau/tCanPFZB5mpB25DsYRkC+wCcyO
yyZEk9+IYgtUXy0QHmeXvsYHWB/43NRS0wwepxe2pKhDYi+7XZpaN876TOCZcVhmJfYZ6uWFa+vQ
88B5xR5zqjwLD6VkCSYQfC1MGKBtYHyueJHrTtDE1fRQP+oaOitjiq1LgZbZC4tuNVE38p1cgrj2
jnZIoH09HKI0puGUgoQF7EC0RvicuAwOhyj9AslsM3TdNh7TpxDJuhtoO5XQi2itIX9wS+hKKlj2
Noc2jCmc1KofN0DWwAIP9LAzE76LPfxWJ+Y5quBsd8gGKy8Lt56XXPschJ3gOFjpofuu+8WpNwMJ
kzrZWzJ/y8GDL1061bjzGH47qB+MRv/qeEYPMiumHdJsQr1wkIZ3xnpoHfCNhf+bG2e3ZGJKVs1D
dUmpYw3qgwrCL55FFI7UUdepgaMiExH5Pm2I0oXzDfENAMsivk2I68zEOTXGmo6BkrWKhr4GI+GO
wAJgU11kcaIQ51pyaqPYBulSCZrSNqFOODBPvT/eejPEJRS8KR/N7hSnMDWDdUBg0tahgCclzV55
qG4bew4aH1370Me4xmt9OIu8PEJKRJ2DPrVlZPzXEVrmn4LdiGh0HNeWcxAhIWBzqPMfArToynTa
fVCeUU09K/bj0VTT24jSeoEt/piTdHQRka2OzKqqtT7Zb5QJ3W7k4L+yDLk1hZ5/bDSUSrHhMpSe
ZVYk3xxN+DJcTTCjaA3te60QHOXhzao08QSW1uacXOVnKUyAVESJYPbPkJGmtI3H2HzMfPq1WQ4x
CHrLByuSOZMcpNkFAsZFkA0Pmtlmy1zo5Y6JVv1QOOvv2bBhgynKNzLGVeYYX3sPRVypRufs4Y1c
//WHJ/8U2+YIal4HxLc0TFv+HBAt2bFR42ho58zSnoN1nLWXt+pQuwzrQf2A+xcQc6ZqNRY1kodC
qk2GlJYCczxUMYgSyUAPLZy/ibWAlRihfkujDHdVFROY4UM0EqG5jwrCOaKBpqmsEaot27woViXA
pKvVlhim9WGrUtM8yjwhBLh3mKumvnp2R22Fpte9lu1QblwA2X+Tv6arP0V+OzRQhJCGMQdZ2uZP
ew+aRRAtEqkuaV44anJbf8y94Bg1WvBqMfamX+gz10uZyRdYZj5WSfDe1wPioJDlukjCktZVxjJJ
A4y8Rk09cm7KxksMugUXkI+rqrXQptI7vEdIT/DFUKoeAiJndhjl62tgc2PU4N/MHMRITLrNicri
TVbZl7rqPwJlnsGAtbEaqr7Eu8skpzWil17paPoactzSxl4pUbfbacz150bT7c0sT1z7aNgXpuTi
KgsjvyWRf2PVzuKPJs9JBgKgFKe+RegU/gG2VcIaBhi/BlHxYvcLpySkQ59/se1hmRVRIvaI/ucE
G0w8RVzDvANPkzZAjkavEQ/0k6f90FkUI3nWL0vWyXM0c8f0AXLg1Pr0qAuKv9Q1vsD9VQ8WMldF
JsLZC8ZDSvjDrtTJbrbkoFAC+59zM/jN6Dp3M7jQsuoEkZ0/E94zg/zyeyBrEpsxxOUO1Ium6dju
dP1SCWqxCkITfJXZr7S750yWEkDq6BBB4LVtCPDffRw8YD4gD/JLYDHAAeb6ZSQSbNzYM4M+gIGD
30A/3W+GzNZPqRJPY+IEn3hxIMpbzqqyf/Hqwl71CSyge8B6mXfeMW/eiOS5GCigdoR+hVvGOOoN
2Col+YhctaiQI0z1xig4ONe+Y4gvLeiSpVk6Z0lM64UpEHp4o35gQu6u+sA6IKezjnoxoci26+wx
6Aw0Pq35xcl7h8KeWcw4D/Roq3+T46Bvm04Mqw462XWqvkJMPbF/poQWZNPZMPxirUrEAuAEQb3l
ZXBNO/Ea5mEM2wW8UTCLFqq5dGa+B90SUubZtdG9iYEBZi2r53gqZ+hkUdOHhD4ONqT8JDiFxNFw
KYfKuk0jUuhYI0SRlsvCCITxYtcw50c016spgLloyaneQzTLHusOaHSBo3hVOZFgkdtZKPcxDHpm
z2jF72P8AGW8uZ/8/uvr8N/+e/74Paa2/tf/sP01L8aKOqn5afNfu/XT+n/m3/jPM358/r+27/nl
LX2v//JJ59vm+ecn/PBH+W///bJWb83bDxtzPEUzXtv3anx6r9ukub8A3sD8zP/fB//xfv8rz2Px
/usvX/M2a+a/5od59su/H9p/+/UXfb52/tcf//6/H5zf4a+/nN++vflv9de36k+/9P5WN7/+Yol/
0jmGEm5IUzqEcfbv892m/KcBNFK5umEbxB8J+cs/uDo1wa+/kEPxT2Uph/Ou5bgK3z2voM7b+2OG
9U9L6WIm1tA2RDHr/vK/r+2HL+/3L/MfWZs+ktLa1LyZH+sA15CSfrJiVoFrn//M/ik3uu90VTXI
HaG/c0SQjBHFpyqCUW6471PQqGXZMvuHD/E+WeFyrwXz3BcdUIM8EKJCyaq7fKywIS6MKiYF7ssf
Pst/v94fXt+PV5r59Zm2zuTd5XNSJLv+lOsqvSivp5hM8N5h0UyJFy50NZ8CJODBkTF+yGi8EMnF
No1vU4OUIxxfIZh8yIcWpFGDF5epd8hk4G8qqHvi7vejY94rvr8yy9Qd/s01lPtTjLRVuoLOLdWm
H9FzrpDWcbYWx0DS4hoIE3OHsqELQie/07tnyw+QAoNfXrmliUCI7vdO+Ir4SMV0o+1p4TMtWiJu
eCYH5UOIwKpzS8aG+gvIYhT9unllgXTVsoBztxT0niy0uwHhPV7fxyxkkq+ZfmYwM2coQNBsCkn8
7syeFEQFg8VkzWl/YZ4JBwTzw0r21ZyWQdMdwQsjOPmCehR7iYwU40TfoXJH/Kw497Q9K1ihQcgc
uDIGNYFyriYBpWfNqh+mDzJ0AQYa499k4yoOgD/ELc8fsMXySwn2TGVyMv/pq4fL0/tOxK7JQkzi
yNXErlHTbqxhnEd8qU05ag/38LDadNdUoV/0glq2YpmGo9Le6bUdHodR/8TwGTlgex/9+t6u78+G
am+yAJ8oO5e3S5ynSn3jXGTXocqNpXTtBFyqJrAna8Q9T5iPYF1QZtQtfKHSIn/PEoSN+kRulYnF
sswieNYwq0s7ZXsFem8jCUihsRsfK3c8t5KVSzV3caFkTns3o0U/dRELV18S12KBLUzH18A0EDU7
08mVKaWjZo0Xho3Hvuuewy4rd73n5psyHy8kr3Wy8bF5gN4MptxbOgzBl5NMLlY9ilMVF/o2yuZe
qyijdWXTaHZCxi2A+IiXQjJNHxXTEzXUCVDQE2I58g4M+1HrExMWP/rzZky+oCY1eY9uzNIcEJOA
Pe6a9scscOtV6IwHaUAr1bue4Q58jWxKhse/PvqN/2sXcCSiEcUeLbEN/7hKSVSalK47kFI84wot
hIB0J/SLLJ+rLNFJPCPTEQQvQW36nvCLFz/WjpNfXt0Eb5uimiaFMgUErDX4SBjjaCVZsvg1PhvE
Ml+SNocrh3gnAKL5N698Drv/8exgwWyxLQvbie7Y9nze/cP6KqsbpoOSfOVQb06+b9h72HP2VjPw
UVqY90UykaaSO/meEQXNuk6rl1msjhOVWo6lc92lA3rXuYc2PxQq2uiRwWmuQ2Ne0uRfxXlAMMz0
LFhGLEJyjRe00SQTGHWOk6mC9sRK/a/flT4fcj++K1dJZ678BaW/KX+q+01Nx/YcsTeZ+UXiwccX
ST3fRwg+zLZf+XZ3CkX5KcsvtLNtrQVEODHLh5V3IJ82WbKg+JsLhPwxRH4+S3A15LrquNLlJPzz
aRiHC5LtokhBKvZkMmr45LBhuyviOrn4TqfOizacJr9pxNusB9YLoPx7mkjmaQg0XMBFBs5b0N0V
UQ/5HeC/ZuQNTGHvOBkAcZzIdGmV0uBjNbONqPEWsiRxzeU4bILimc8jx8vczdre+u8+7z/tRabh
MOe1bSLfGcmIn/Yiux0GfOGKqzMu+A3t2efYwkDXBbsoBDsnJPJzm+a/jSPIB8KzTIfGQzM9fg1M
01nGnMyRWN1wddlrgrL5M6Ak/nqfUH/6AtgfJJdp6hFFDeH+VEHEDFlTPBukG0bRQyVc4wVHc8fc
NbsKa1KnpjH6jZbhpzeJZNgIAcQRi3y5aes43HPwB2sSMq9JYdaoRDL/lkdWtb/T9DSZ6Fcn/ezq
mnHFTl3RPs8rVBJqB21M3AhXdM5+UD5NLtAAZKbAojAwIULR0w+pXxHV4+fGASsz2BmLHYGcsC9D
q7JTYDK5LnFhsg4CNFAPLGrMDPelUJ+60TxkHbock5nExm9drqOS4b1nEB0gGGJsQp+xRMNse6/k
wROF/YBy/DBZpX/SgZVlubhkgXzOad9tWzu8RjXhQ3Gl6WsAh0QT5fXtcLev14525Tx9hPi1xuYF
IQT+x07rGYMHTXYzU0YPQDz6x8hGhmgDrzEaI9gweIwu7gj5uEmMaIsRqN66cXBspA2DmPBA3cJs
B4pkawjSgiI4oH/9pRuuYfx0KnChulH+uOyfurRc56dTgS96pXl+QJ2An0LTGj855whR8F3NpjxQ
cwdnTpEKY8M54El50zqhre/3J35IxkYyBR+anCvZpOHVW4BMudU1+o/WyZuTERePbgw2pK/I/KjJ
EvuUhiYZeUBsLn5omE91oaA7cr/n+6RE+vawk5mPND97bxjWvwYx7mDJCHPFWglm59hre39MycIY
DH0T0sx+cUU9YWOGGuvPm3aRWltzIDd4GKbqBatvuJ+sWSUzPyoA7hw8bDp05/LiWuVMORiePNqI
DGl+2k8p88CnAs3YmsFMv77fV0WD/WTjVByy2r/en1FN/rSdBPHU9wfvN6jcHkke7s6eJCobiyVO
CdeILjqh2Zdc87e9nyXHad6633V/8L6ZDIjbKh+BxCSmz06Cqdjk1a/zpDe9DZ0CdQIZrk5+3iVr
lXL5jHpPnnPycEeSZ/hR2PVj5WH2BDBColsmwBx2DmZASJZrvbONP2xOg6fv8gqGTd00FlYBuPBW
Ad4kVv0qddPuBckb7UrA5v3o4VRnlvSJAotFBUaBhc848ux4MeHRov8Yjx5eHoi/NkfriW6zfsLP
7m9b1AyQ+Gv7cSrTHWpG+O4J4Cqc2y1WmqHCODAoImiM6mvgoR42JjvZuQEqxCRr5CbUrOmBKrkl
cE+LOBr6YJ1O82kbb/04gw+aXfTN8xv9A96O8toV/ll3NPGhGxLtRCIPo9R5M8yygvnlbImIgpvT
heUpm4oIO39OU6vSym3CpQ6riJaBTQ0xBURqDK+JHTp70cz1PDk9GKhLfevRBSav2LBOSeN+1Cej
u4FO6G5xpH+03ZRZ0rzlhrrYBqGvzXbe7iZSs54BZmI9NbQXhHW73wSjBtJs0OX+vmlYQsNlTZEq
nAxaTBTnN56P0mOJAVF/onytXnQqCRIGqltg6kjDSGsOmjy/3h9zzOgJ/FXxcN8aGvmuoVI837cI
61pblcCma/gVEo9AO99vfNIUzy7NXJAkVDdtw740hs7E0MPg9v4cSwXYkdIIbOv87N9/Wc1/Rqqa
3a9+swOlX2p46bcZ99wZOh+PXtTwmVBMaXiUX1KoHhENKKZ+ARnuDlJATPEkFfRqMC+NeA2qxDjf
76ny6XORKyTogeNcuqooV46eiFVcgSBZ6Ah5L6BKnoZ4MjbVpHAConpdG9RmB2qsi8A184fNewPx
fqOBw+zM+ERr3vx+0xUzux+JC1zm3jwVowUx/P6wF04kvpsWJyd6+juyRwLobBFsAfo0OPfmC5mD
zpuRZjAc7Ci0wWL0xl7UUjLimzfpVHJk1df7c301Fhenz7b2/Tfhplx9x4JarsIjUqVN2RfypY0d
60IKwGtX84nV85Zk6/4Yljn7/lg9P/P+WCva74/9H783P+ZNubk0sAVvtRlRERjk2aFyI8Nw3rzf
lMAFlw228k0k/en7fQZ2jCUda2qT/9xHrBW6xgLjAmkNG8Wh+lRgZ7kQEHa6b91vjIjMIIJm0m05
qH5vdjWYRt3pr7Q0L4kIptN9q5nvKotqa4mOy1/pgxRJMwTc7mA8RLB98KWd1PzR4QpjdpqTi1ay
QLpv2RoBQlmfn/zOHh5mq0WjF72PMlAyLei+sNBwHoZIIhbLPeI9WpGcU2QB15L/oYLbdY4BiG+c
ENLA1ETpQxIxV1xINAX7oDQ/j2GbPlAkGac21pZpMkGkcxPtSB8bqhAzcUKSBCHPZYPn1G0emb00
j+n8k3/MIHE8/n7vxEIRNBvyk/uT7g9oGTCnPFG3+6/8fr8lxQvEJ/Nwv//+VEvvSPjAtQRICJNf
VYXVwQ1K9waU7zzksXe5b5HmrFZlPI0bGmDOjbjg/ETfGZeZhRYtnOTa5sL8WACsvNXJEK4Cx2DW
E5RvHsY62POp3NRBDDkkcscXPefbUw6BQx4RMC8qzIlWzi1rdd+MkdXtytFvkaDxZNMad3UYanuZ
yuwUhlieEgYKS7/onIkmiXNKfNM8VKwxHwirP5qYGY5G3o8PuLdLgMrU7oVr0ijmLuHCdZAT6jeF
Gmipot7aS/7X50Zk7aaJAZA5KuifUX2Xx3YIWkyfPJr7rnVFC7G6P5i2tGiMvDha5WRBTeb5978G
1fcRgjrimapAuaVXdnAyvT44ofUITq1eHzm5TKDHgh25PZCMsTLdjMRIN+j2ASCVRX1rKsu8jlNK
ucnW/RmuQXgzM8loB2umvlnzpQF75cf7M+53DcHwDbRWeLrf5Y8SInQcF8v7gygG3r2UV1sP1tVu
R3lCtp49dWHvXOLWJfeFrftN3BcTUcwUio5W/fs+Dfvv0gnSbvf7fRKLemQl0WOZJ6yXS+Wtw4p1
D10ql4ixrHxu7fk61UXf7lsKmPOzRRZJyHXpfs8wS20SP9mK1qXX0ZW8aUK49JtZ59aiinV3fy/Z
i2Jq92Fja7OnX79F8w0BBIKVq1R9fyCAATwQWWGAD4ib2sDOJlmhGcILfPbi7PiXBF3I5X6Pm9s+
Ed/N3ioN51oN1YGZLBeDectqJqip9Yf7RutpCBZ07ex6XnFuTQIVyiTh7JEmWB9spEG+QhUAzns8
BuXBHCzzU0LQRliSqkrcZHiIffKWhWWdGaBYZ52ZL30fMKKi7yAIzzf3n+ZG/KnhN71cwvGbOOJq
X9dfUR25dhl+dFT53gENGJZ6hiY2HtL6agpw54nf+Hub906O23+2rSgedobP1+4C9kGBzCS7FbH/
qnGWA5CK2JgsOP+1KoZu6arMAApG9TEaQDriAnOeUVfxIe1r7WZKmI/hXJHYWFZvAhzlY6HVm1I3
50gr+AEMDdAf5nnzbHORfUr0ZklPji0dFF3pQYVVsFmXw0RoVF9ow7kqi/E8jOYL2Fi5iku8UjXz
4KcGD8SAdbV1ZH8CiuQsETQ5n/1MB3VajNjiZbRu3LhckIpwjXgVl35U1RpSjoGJXLXgfVR+NOzS
fNWILAB0RPBSBmg4HB+buAn2pmo2eh2gB+Hlb+5FKmCkVV5GDz6RYigssSgueY/2Es2/IAI6I9BI
jYRd2pGmKF2Kt8pANY0SINzXVW2v2rgCpZrCeVEkqJzNFINXMAB7gfOvPX//yuqmx5cFTwCTZhg8
OCne52D+72hN24yCVYBxsbjSsHB3kVfDfenx/bMqWaa4LV7t2f2dea69J1YLsHyQ0Lvqbflg9d+S
TuErmk8xWgcCh9NyfxCTv42mAvWiZbr7yivwvSdY4wK72ioUEMZC6iiHyQm8X/YrhBsvbOB9Bl8z
qfxw/8DoiE0XeoLsQrr1nJBJ+WTCHr9v9Y3Un/Hc98hG6sa+evO2V5swQVVankJZZ6xyaZ7tMwIN
6E5ED23akVNXZM8oVcdlpULK4NY3EbXD+zc12M+Kiv1cp/7rFKLHtjPVfx7tj37rBF+mOYIyhHV2
pGfAejoLopFaif3LawNzNaGa2NuEyoCWlQffnJjLmSUXUxWecXHoD35vX6HryJdgfB5y+pfeSFmW
RVqwHYAHM1LujOKSGmAfROhox9LLo4vDiS5uat3eWh4DzzwaF87gps/owi3ia8JmC3Pl6f5nqSBW
GkqeW3SIIr7ixVi5F6/tp42tyfAJa2RDIw7AbmPnrxGJgheVRNu0nxx8d73c3V+ywmGwBkWULt1u
ArYTV+GhKVjVc2ZGyjrxZrB4hWeWOQaS8XbT1fgmihy5TNTthadFz6L2X8l76NcKESKTUJitAEeC
bd0Wxauf1/SizHI6BVB3l0PK+1NRxEk1Z65g2bp5drl434ueETLuyW7GJ/teLMXTJA5ZNHxTfP4n
u2iuwg/0J52Q7HXVGNP6vunFQbvx63JYgapYjUYfPd6rtBQd+i7ucExXrJvQaGLRtPU02+p4oStp
qAfDqtSDFqc0SELMhffN+wPeoEd7kiG/FllhNVvIe1yQ4k5jYuqnW/BW1jLRWo09S7arXs/1T31l
79AR2N/Im/gErHUA0AWT0GZZQdQBMvaOP/lKpUL4RD5p69QJ41e9bqYlbOOBSil/MUpr4lw/iHUs
fNQ7Fp5XD27cgyOai6iD4taLfO9PQXEQVU6jO2yjZ4B3zpOqX0VrR8+WmatbeWhKpR0rCf0LVNK+
9KZ5z+KGQfu0DkaB9YC8gGvZ8UdMgf6cOWALaE0zrzBerauOf2MTlX7G6If7Ct0pDoaqwAz7xKse
uD4GD+QMhQ96HZbLyeDiKzFU7ukHfnWDzNn3xrHLoODYdeC/EzTUdHb9GiTtLqkkSZUI8XNmJUeE
pHR+Gq4FPYIUrTfQ08IRZgCWwP+H6NqTta6XbnXynKQ+3X/CAIrimibZxo/rTznxRo+OyaCjLDyx
Rv1Z47ImHLKQ+Y5DpGfqPch1E3YjoM1kPHFEvuOXAiFJagO4oUxX6PslldIc8iBEInZMF81onaGu
wAqxC+XoPxa63p6w7+MSRMEPysIsCc2dTaCV4tQ0f0hkkxEnxAKNtW5Wb2IoCofCIT2WpW+ysps6
2DSoY8ecLBGU4OWHCJtr2HCVLkxvXAfKlceUDmHucSJrNOfzaIzpngiy5qRjtf9epyEEPiN6PNUF
4b5UScCT6FRY2iGquJzEFaMZAeF8EsQ7qqRh8J8Q/F3PumscxtFDnPrZpqrax5Jhz8Ls9YQOa5xv
Lanvs4hKoO4VsQOVRyke1QxWGkxMrFh8dD7BLc3weVu2M7D856P8fVNN+clI8PCheteAwmrnPJ/6
b8P//uAX6vs980O+FXIxTHBshsIdAJ00E1dSDC6i8Z8rw5SPo6h1yqi033pMUlY22Q9LUSRc6hy+
AzTSeb+VYFSwheXPXaCjZbIacUg9YuG1KrfBkDZclvz82fXb31DHoOYgQkw2Rojj2KgA2Cvimlps
ScrQk1utIYwwWTWBOzLpeiJ2cMIRr2pXB+wSHOBxMhxcr5vbeY1/tHxT34eawTFcmeStfK2rJCTH
Ph+PVDcFsxGj/GCXQbCzLK0/32+ISh7OqMbcZUg/eZVocD6tHj8thPHHwenzx6ZI36QRHHoX9iYt
O6i7KCeWplPiLMj85EGx2FgZg89MBrbWmrULBqvA9s4MnNpVQxgbSBLdhOmQmefRHeV50lzJJI+p
KQ2ELgnbzYhv3fIdbzk0Ij8wtTnnqZ8cYuE6y7Exsf2lhCYYUafYb6uXXG8ZFRZO273H7EAnvRf1
LmJnXpq1HW+rqnYPBJgT0m3Twmt19ygV4vRMKn8dteZvVRXVa6I4Yk4uC5OzwKlw5G+spqB4ljQY
oa++RMoN0QcP4Z5McocDDM15VkKF8WLc5jJTH4MiIYMHeWFiDBfVe2h12v69pMf4kTnamd7yA5aa
cJcrLjSyysW1jlV8CfPhCZ3tBgzNK4kv3WEwzfKRscSyBjj9FIhhXcxyFrNoYUorEhbdVNfPacJJ
pw88dEWl+jgK/oI2DcM+bsb2Qjjt6ntwSJWT/puy3Af0OJwjfTrrvVs/pd+mtkqexJA+BpiCz3oj
rmnAgla38m+mkw1bRxr+Nm+HnGQGAq0SE0clB4i2HeKI2Sin9/04i8dM56UI0we05RESflxKFr65
g0dl8Hi/6ery7McKr05gfKTh8sUr7erYxrMPAxnBVuvzFm3PDEzCUXmo7Z5Ed2PAUxfMKNIhHfcU
83tSJ+J9P1ok+mXDrhmd4aPWF+MOtHKDmZD5bYHJaecwD+Rry15heaVbQwXjbnRN2r7ZvIryXHkx
5x5XOVWHwfo0Ki/dRzrCLLA82I30FCPoHRTvKzddjoP/KIfKPzI9GVj8tfmzjdJwkVlx+spQny9G
OTCPOAtkLpLqqZ+hpDncQ9fYBxiHu5Cg76pJf6ty+VwaM9PUOjIShTY0fmxcMsgDneyx2sy60xin
rK0Kf4WNhCJtFouBfTXDytpaSQehlkCwcnkfblQpsYjwZNWqV7ULoj1BoR7DRiNp/uQYFkqxEDq+
FgXPxnxTG8GrrYU0H/1Y54CM23UTO9GulzVZNF4z7dIwpaTszQEJQ1t/7aNg1Q1duwyRsWF9tjhw
lP+MOsx/5hP+TOCHdgo7eIvfy0NlVvXGtCHZ6F3rbkVcqpNXtNYWmax9rM0PZNoGZ1J5URkbIv00
kB6+0DL12KNZ3t55rAZiwj1RW1/afCyO95ty7MwdQWU7z5zCh/tNmcQPNT5QsH1dTm8jVRvAyiPC
x6rf+o7zYA5kZBg1sfR1jlbbaU1/LSZPLJiC++/09GnWhcdeEiBt6Lo6a2bzxFqO64uwvMdUn2E1
tOlWgTd2B7zo3cEVTndIBOJGgwXkMotwEUlHVLeoLLZ0qYAi1CPx5FVvr0lwMxnnQ0ShOf4prnGP
JVVSb81RIWJOMOxmtQVOIkflnlvhoUKmaOaxe8ihTCzQw3SbsjY2gd0Ul8AW0UXk0SaAEL0whgCR
jmL8F5URe+BYcDa0sw0YdgbGTh8uYqu2z4L4TPaRJsdrL5OPsOxyFHUF9ZphWuFu6MiYqgLkGVbh
gpqv4tMoWZHq7QUhjtxGluMgUOjybaFJlCwByiCuRNkuC6NwH2kaQ09/7Dam2URrkFO3dPTlwUzt
emVOdnfoYSok+uTgjTXJlp/VJaPnk3GP3X3W2658dHpvDq6atgWUnrJGHDmKGINGKEAAwVVgtpah
hx0jpGqwvfIse10jSa918TYm+dpufPfgdQzoRaV2FlSyBTw2ZORaQNZHNe4myAgbluLOIQ8ZhLi5
/uRQKB3GqpeMDwaw8WF1VgQDYtTWDl07PUVZeAXo4sNxG92TmEkpYZCclVXcmLXaByuo9a2Wxduu
t/iihxkzHrDjJXm81y3oBFiDVqUT5B8ci6qryPRFYlcGFSPvw4cWhNOgJsKZtL2nOsr7azoD8kI/
+5SVUqwyX732ExMZ/DBPPhHzOIbUuSzb6EHgwkYVBuBEZrR7PQAWpu/qrG685OSVFuJHqOfJSQlU
Ml2PMhrQ32HyTQ3FcKM9DH3VnKY82uKxNLkaVeZJSeIGpTP4O92nEnUb1DTmVBdPrUk14uJwIOwr
LLCDTZAgRkH9ikeBmJyEz2DGAWVi+jiaTvxl/qEvwVzJCINOhteDCOlCPLnKxA3QPjsucXmLzO5h
hksMbugnmQTBg+vaY5e0eIkMWAWkW5abodTC56o2x6PjN69ZM3zi7JojSmJfwxMsFv40JcekCGBM
Egbibkc3/5h4DjOGSD6LprcumovLq9WH4CI8wUmW6GiGBDrkBdQIC3vEsMo3Ppm3vpxDQBsdOCn7
99kiQXeB2qVYZ6xMlmPJuqm0HWOZSshDeQNHKsWNlYUjrZ+xURvR5NURQPgy6gR/HIzTvjM740UH
OYAZNjE25BIOOy3CVeqnU4tZPjNJRZvkSnnLMK5JTDGBA9GWFI8mTtxFTvrSlaYxMMwxiB88p0Yp
VDk4qeX4SG7GpZ6ICCJXMD6L4diPY/NBRt5X5FFclqsk3iNY0W+J5SWHMSQAHqTWtsaaxjeMf5jd
kQyF8d2IfTETA7MlKaXF4v+xd17LdWPZlv2V/gFkwO+Nxz7ekzz0ekGIFAXvPb6+ByBVpcTKyowb
/XpfEOARqeOAbdaac0yyTlfNEGorOK45INUOeUal2Bey04i0bT1kH3A7Fw02enAJWbGBkoVQFhCQ
FXUsHYso2+n53ixBgySl62MiLY6ihshDfc4qe+22iZnU1CB9cqKyvwBbfXP8M7qc9o3r+K0vMvOh
5PPdRrn09oYULYBSIt6yJHnvXHZpkR0iNJ8OtaD/b2n2OUg2iZKIVy8lLTrLCOvEVTF8QbksvFR/
wgmxVJiwT6ZGj2yW7FsBjYCmClhXVA75Q9C1UlSgy6YRd6BIkq9lD4ynw79H+qCgZ9Byx8Weaj94
EXbubMgIOqM1ugnLsbvxg1fbi627VLHTQ15PdJ95n9/r6QYEe47eyevv4cAv1GGahfFKLONwvM2G
RpBjPTGws0h5DtQkwRdaIltWcqy9wvbvGpBEtmrXx3kLWWbU1QYri5AmReltrTOspy3x7ovaMKON
r1jvJTjq20Qfw3MFCjL0Nf+lDxLiic3mjakbSlAxpYPAicm9ojwwy3g77tSR0lo7rOI28p7q6X6y
XdG/R0TA8Y8+oMA+f/Vlr60sAsoO1eheOzJoTiSSvPqs3Cie0SeMpy7MfDBSAyMAZcQfyWlxaXsn
lP+V1n0zFM+5BzTUgJZW1a3V149IUZJtW9XhU2N98J6MZ09AbrcZT1gQu5ipPMU9d6ap8eqL5KI7
QXU2Rx+6Qtibb1p9dWy7+tp2qDGYdDbC4CIynW3Ka31pWys58X2jZGtj5GGeHLfgc/OTEktw7O6w
K7Pgvcvb7GJj2eYjMLqdW5Gj3Y+oQSpF2yasHDcp2M8pBALWhuuWZ/VZump3l/WASwcrKV+nMp5a
Oy0t7RZwkyKXwsoX5ODZWBdDZgJiqFci1stTr/SY/toSf0o81AtEzCT0NP2wbxxBQKu2GvvHRgst
WNqga7CjKXjkw+ZSdcT1hKPPbnUgQ0uVmbpzrC4/2ig60YNhxNcb72508+Ja2aCw2urWCPUdoqZx
Wdv+CONNvVG8SN3XumuubRGBFbcc79jJfnhR5Zp3BBgGYT7VMk2cs5LKgsnqVbcjkHyTzYBgatC3
BV9cJYCiqkFhv2ot+cBovfVXf2APEFcoU5TYesGh1oOjeu9DOvhO68CmMUx177Vcjy4ElgdoC+D4
WIgvbKy0pITr5xGKBXTLiXZX2c2+jsPqSoAhgJ9Iqw5178drG9wyNDhJhzDKi6eaIm5vEgGDvdw+
+BZkAPDg+Qt0WlQa0fhGeqyxpVuEPRFV4ybCAf2g2+Qlx7SN77UIhmTl3siyAOBmjvoWP2XzLmFG
4BLF5Ov76riUZfC97GT94eIbSfTafiOWLFr6So5wyMdviGCzOoR+vhlTzLuJ5oi7QB1r1h2tWNdm
l20jpe/vCNh6LEpyhhryuwoMzZt4+lUR9URdg6VceGXk0IiPzIsPHWyfFgXqY62sf6z84/Cbqgjz
mIBVYq3Te99M2T56SZm8pNHIQhwww1g6J0wK6WTOoIjURP5TBB9UgTqMrh9BCLPfnd2q9PSU4MzC
orprLOvK15xHa5ldG12Od7pufuhQbw9sROic9UNOr8In0dSM9A5y0SSlTUWNFumFxm19DYfKOcRO
ai2A3n5pusx6lGl2AoFKbbswkge2FOFJk5MIzMfJ3Ok3xhTDQ5mhJLCebbkNEYQy6ygP4ySsICz+
GkjtXI8a9DNlmDi+BklAbOYWphVipB6bRxrXyt7SI4OgJyoVIQiTPpNEKzTOzQ/rjpJwP84fVqID
nY8JRLgvACU5Qh79qeCtUYZbKqlRrxS2zydolh32qDreT7xTM/M/fCtJriKtcM+lldhlrae9sqAK
lf7GClBzW6wsaUh7D5ZdZ3eZXz4nGSLAIZV8Fw3Zs62pnSwnCm4d/4U7jqSPTAzbvOnLhahb91KY
TbIK21DeuezkXjNWaQsYsNmN5yekumJi3zQOAV5NbaonFPDjqlEzZckfJCh2UKkNcLl62zNXQ+r3
Z5FRL56jS3KDJmaViVuzHr2boYetXmejdhoHO99ErkkWqlDSi9/UO3RlKACmZtJQ9/pdHJ9RCLQP
YWm1D4Mz3Ad59RS0zEIxJamz0mMKqNtCWVN8g/MG16aI4dVgfEbulEMDioM+XicDcQvzG2tBwR4I
pKGinmUG0VTSP9qxgebWB0RBK+45ITwcAUmyi2s13FdG8sSSZHybTjKwfvOJNT1i1NHTfDL9k3Rs
gxRFdLl2j2bZSmv/tiGy8FADv1jTxjGfBYkFIczTd7fCjy60YSMcR1nLSu0P1ppqVP+t6n3qp13d
PVBxd9YyZP72s9I9aRHRfTiFv8t4yq5nEwUPH6O3znCUEa3+aCRp9uhc/NbMMGyCA89s6iq7SBrp
wcIj4Ov03DHiE/gwHaLBo0qAx/NC+g3Z1tZQnihplMey+D7bMl1UB4e2mGqqzs28euTz1tYGJoyV
D1XmxAYmOmWmedJF5V+03C9WKcZNtsqifSCo+basfGdXqd4uUhHwLiJvSrIjr93x0+DD915Mtdae
29i51TNHQIqGnOu5zcWNA/MSooBaBnXooXsV5R0dlm7TtArDaeQ4uzGH/e3nQqxUnuiO2lyXgbiK
jD0ZPjGlfeWmYZvzijDfXhPy0O9y4nxeFeNhUvwhbwMZ0CBlO40GnpEhS+Qz6+5+HZgsQPTCd55J
1X2JjK6+jVqs0JrF2BhpYlc0Wrwh+5EaYYiLO2176+DQeNgAWCofbB8KcxvE7RdbaEu3jEwKgXG/
8ufqTT2Ep7CQtPzAXNi03N5zpflIFA+KIZj4CSuVLIxgAOxgjfWrlaxILXRfWexHux7yDgDHRHkl
q3PDXhHlnBe0F0Ru5EoWtbeNaGq/SrAXBb0kLyahvv4iWwHqXzG42ezp1G8ipleAcksiKIKV7KR3
RrXhn0MK8+f5R5V4+R3ykxvCFs5d65hfiRjaeglaCTO0RzQ6+NRIHsLpK67mXPPxvVzb1RjJdjBD
3vyObTDK5CEBvoF3YwPD0sewEIHjJCpaxTfy4xCHEa92fjA/jJUVbxWR+3R04saib17me7h8VGy0
YMQ6KxYjOI23YSD4xveZtqLhoWN6OuWeskVf2S8CFgg726jtq0Gj/SanOae2kPKXbm6qq6bJyk1n
sj5Ky6o5xaguKf2mxloDOvDkFjGwsi5Fvmu5d+Y0fs+HGp4SJcAh8Fe5XZ59h727rl//rNFNfYta
aCq9Dfgue1X4+k3liquRJ9Dtpp/mgwThuVR6SUVsMq2PRec/CNXwHob+e9SY3TXuFPegceHRAtcv
UWCI+9KzapapOmXrqFZeXaIQFtbgRbeOyRbCSyMypEPRb4Dem2TbqT/PuukxChP1ChEEmiPW/ifW
59Y2E/Jx/ik24N/HHpagolXu8twYvw2Z3ENNtb9XBX2OpsLhqqq3XmFre40SGu1twzoYsrEgfFRp
SrLEdDo96HT2yUOZvzOminRTDQWRFUjT5h/jjixhfAtXzdaeDJr7z2miGOCXZHTBWC3YnAGTVzXv
GILnSlYBMCso59YITScpt0OTexfDCrfzEOBO4wAKgGhVR+M7Cpth04xJjPmoVFZgl+N7RUUubNMC
fMK5DTG/jpXXzq6/OPigVKXTHnI9tndWbRYrhXzhpyJHKxUJzd80mVI+lQUYL0KuXMzJIBfxIWvX
tkmNm1xHIx5p6pWEVqKZA0EOLObwve8HqLFNvV1HRcWm22es9gLhv346i8jJ/vEYhidwon7ebtJG
ajfzobBbCDcsn9nc89iYE+5Ovo2+LqSD+HJw032j6/1Tii5wkbZGeyoa2T0RBH6Oph2tnr+VtvkN
s210T+CD2ANBIK/VQn3bmTZrgzR9rNoJ9qhD+UXKetuhcLkLNVtcLFiS8095xI5RgJIwkrpAbFxU
e5qAB1dh/WZB1XGp50/aW9K4y4Yrx8+cdpfqQ3eFeonX3N/OP3Qi6a6l4iEVK6yeHQC/kNOYPMLt
iuAIqrtq08Ok4kJpfx5SYYQHvwy6bOc4YHQM2W3qaiy3bGasl7K1z1pWK1cnq6qbQbzxBpJNEeuT
JEFDJsoCGkJunGLhEKw/1ial1uU82Fk9DPL5bB4G57P5MNQgdUOiKLFY7bpcLV5y/IHzJp1BL9/8
+bhJ29U3jeFLNz1u0vFlcaLhEGPSWstIxYqoqFQbGO0qOp9OTpu/9ZDANuEznX/SWar6QzU/wiYH
qFd4yJc6f1JEqK9hpnsrC9Pxoi57cW6nw3zmJunPM+qMGy4ni95rJA5Yj8Wht7WfZ38+Vhi4D9IA
gOsQQVbIovN81pLuSnkQkICV2/s//3F+/M9fC6a/8tOhXBNxBL3633+fqglMFJ89aF1V/clp8LNz
uyoPnm/Gt7o5HpOx9B69VmQPib1FTW4TVDgQxQPJjsZiSNayYstlbkTVXtNhcBm2l9yzFMWwUprW
N7f7oGwNaS2N9kCFiHBqFWdbGUNyQ9gI9MeUFjllxjd6s/Wypz5wkZr24QCA3qKHwLdT+9pbKch+
AXbzxWA7ua5TOR5oG5Cu1Y10GNF1neZD70BRnM+Kmt32j3/g3a3T0qOoJO0L2938YMQ53HdnrG4c
q/EuoEKIn+anOmvZFeeddRzruNhiKVmPTSwmzL27Yq/tf5EOvKpU3bu1aTyHdVIeBnr5S6/hR8NJ
CShhMd47xRRc2rzhmG/omODaS9quxWHuMwdj4ALJbyRb0fTeRe+yFxUt3kPvFuW1c03Cbxz5EANc
pn9Hygfl0aNjoYGbD16ID4s/B3xJrt9z7+uAPzslOQ1gGbYK/cH5oflAZFeK/4nf8JDKrwEK01lv
NOPQ/PvghJUC/Bth8kF0uQ5nGnmDXw/GniI0WJ2uNNKjiwvp56mTN+mxy4APzmcsz5clbqrV0FCS
nruLbWl9Uey8us2NPLs3bShScZ+eQLUF26FAnUa3iY66AgM2lss27uAQ9JiWOgFqTsk82NTFxBNG
OkE8bzUNOP6/zsz4hhAHKJep98XI3PRcTq33LCudlQNteNNq8XCfR/vCQi1h+uIIb3QF+b5dwXvy
V4IwT8Fu+1ua+tzXekwDX23d27SAPNgqSfhtLB6FksCaV+FxpxRnj5ZjLK2pSv/noc+GdxsT8nZ+
KED6TUxR+qgUI5E5FaVFD78SN7X1nSt0gQ8YqVapvlglF65RkImjlkOzNlSS3EgdVA6eIb8j98Gy
6tmQiRzPeFQYNnex4yp8/Y6xRTRkUWbWjx6ZDB8pWcxKKKM/TxSAI/YxNC2f+KeppuQodGJI71yk
obrSZStPbNkle4vk5xlFenmKqHjsDaVBvYEUq2jMpTPFtlqGOTaL+XQ+iH9nuapYLw4Vvzc/JObf
o22KT3UsL0kni3vhXntRtQ/zgfyf+4a8qAt9w/aB0UJb9h2wq6GDxQ3YNzoEQ+rd1hUurEC06nst
1z0ElffG2Lmi+BrYkXzqFJKQc2WqmPuDfKrIftrEPo3nfvoxGcn4LGk3HdLchevT8UE58CpZBdEQ
idA5nGdP1P+CEf4rGOEXz9iEXfgNi/B/y+bt629EBH6YeQiK7fwhbQtojGHrcH7w9v+LiaAI9Q86
nBZuTtO0demouMp+QhE0/Q84CZjRNU0I6iEWhrQqm5kI/JOpabjELVOb3JK69T9BIvxORLAwW2Ii
nVy7qq3zXxmfPJduRzMfLaVYVZV3NU2JetN+rNR8F3tgm/xvrkUjTHeef/l0/gJ0YP5mp/uPZzU/
uSiLzqqEIVIocULstBDxW3v4/3uGT7yCpCP6IrQzSrohfM7i2Cb1PyER/uo9YOE18auijJqIFr96
nocuonJW8x7GDrilM6xxr26lMa7+/o1MzsI/Tcg/P6pfnmb6KH+xVpuIuNrG4GmGXoXo+agtn7Ih
+of38jvi6V9PAngCKoYB4mhy5v7yJGQY207c8SR5s9OSXTi+D+jNopUb/hg2fsOp/J9fCByG+Oun
QuomLVMI+/NXr4YhhDgnRo0UhtuY0EhdNZGJpUtacgy25SnTJTTHCon2hhI15pJFi9s1Vt4V7x0R
AzrqfpF0Z9eGVBuu6qLadPqL4rqrxkg25lg/1CwUCnGq0zOzoEbAu9J/UHtatC4MfAZ0Gv0I9Fm1
DuuUhLdUKU5KWSCrCPb+GG9SWmoaGgprVeY4OpzvQ8mA2lQrzNaLpuluTZl9xWlwb8G/qRJ34+NS
9pG2qvY3Jl6cUS8dIWPuqahr+gcIuYZ2rRr4WwhKp7PRgVIQA1GDJJ0lEL8DYSxr57ZP7kz5nQDW
ZQDtyqjOJTz7rqWMlJF0x+cB8meXSNx4CLDMmICMaBvVtPW69JCOeD4LuUBxszKNyRLGcgTmQ9WB
rELeS+6KW33L0ieDSkNIRgiBy0xAmCAE72hqjJVEbLxjFU3Lc2Pf1sMXLzqO9OuUtl+rCimv9CJs
bcF/GsUHCpBjvmqsewFl31E9e0E6+yqICMrBKAlWlRKadqwnWZh2X9OIyNQXCiIUvNI1t2JnvVtw
sGlXLMK02brkVZk5tr4vZnYXW499+KKaFhzjiYvNWgBW/9AcE/p0sr4xaX8SVrmH7HGqcTnW3YsN
FD8u33PoFiNcDI8v8n1yiVew5aKQMgQ5ivStFlOjvkKWUsZAt5KXluoWytHbLHQvVlx+7fo72ogE
uTHsCeMxBTjBVMzXFRK8pRtXI6K/gaaA1dxKaUYuKoy1CdnSyFiQZVBpXk4viHHmCCj6NLr2KtE/
Su2xcgYG1UO/I/bw4kXtgSwDJK8PZQgTq2wWQFFzD2VYelI8aItJhrUHS6tKUKvxgW9uVfrJOoQ0
BWEBBJ9OWTDfNsWOfuNW84udRqSqkVqbqAg3ZTrAgo03FjDUACtB0wJxJOQZ6eFVK/VjrTYPOTHz
Sbttyyc9kYgiMF96zTEglrjszFubvTra4GsEUKzXsi1XJ2g7goskfuYWtwjbVadqd1Jz15SXlz03
h5mk66F+DqySgug3r2RF2CHHeCO29kZlNaIn58gEMRhsXJCTjjzRFoe7XFH9mzQmJhGjtbkqMyJx
ok45+SRruB0U2sbfCy54rTnnFsl8ueSbAWgBkdooglcDRSOL6UsZJ1S7QK13NMkVOmsJFxe79JUt
0gVe3YMN6JQIgsH7qo4RjYRpS8IlOoojkafkDqDONgJA9AqoY4VUC+SLKVnUyneBaFmLSJDppXt0
be9J7FkUL5RQRzbZf9H7pqarpWwGdAsUrghkxt/VsL1JoMTFOPuJvzzmvr0idXeM7uTkoGuPtqXf
YO/mLfpbOAgL1J1wI8ZVWxCkC281Q1Em2pyc3WbZgRzhfaHrJKm94KZN7kiDWFCeyJ1xOf0vvowP
Rn8/fQ1pyAburWkd7DAo5vya1r93dXp1k4E4CSOKQiSjslVERBIG59Y1/mGq+stZHUDFv4b2T3Mu
1VXDU41EAPDbtYjt5GmeCv93zflf15waE/F/h3Ht66/x8Nuqc/r9H+tOTf5BWR0y3UQuVE0pWZ78
QHHZf9jahOhi5QkNy4Fk8e9Vpyn+mKgWqtAJ3rKAdLMa/LnqNCy4XoajOugdHFhFjvk/WXVOr+uX
VQ0UBZ7dNi3VNFUVK4L56VLJrKQYa0fqyFgMpmNUn3Dw6Jh0PeqNEd4zOR6lMB5MgNipIJsvYWyN
bZtagfksaTXqTXdfmsAFOu+jKpDB/vJB/sUC9fML1FXc26aELaDOxEfz07Ir7CjFqOj3QdACUw1N
PdyRlZfvQlWLD5wA74VYjo9ikGtm5wNrkXdCv5v7oEAcCySv2AiXDMUE184hYaABGGLq+yyvvv/9
K7WmdeafC0SkmY4qICDalgYXRuc7/33tFqvTN4iTczFOMpHME6+jj4YgsyugDWXT7EOvvCMtYiQx
Q9rP6C4t6gEMMjSd443EDbHTfDWgwEPpDD7pnRXHO7MbY0TZ6HgIK6Vs/erCs7wjsKy60t5/8HID
0ODsfQxJt9kiCnsrCLDGpuHuScrV7S2hjunKUKrmRlZM6Lb90BdhvRFqdBZTkjlUc2VTEHCEpaEs
qVASYhWkOpqqNs4OUAC/K7Vsbn/IbFNJ704xxw4sQIMcIabqQ4LPXd2EzT8QXqbL//PniV/C5pYB
BcaO7dM3Pyp6rhFQMSzyXLkBn8MKLCJ/wMkgykcSMkqAYzosXPwVqXZiS/8wIBDZkY8IHDO0hzsh
m5e//471T7cL3zFbPth4lsqGEUTSJzhYmQZV0yYhWguoymsxlc8SO+w2ncbCBvHba92b461R44VY
BB12UzQ9IBkpIuwpp+WvlD60owGB4ZBE1j6z1FfZdc6LCW4OVmf2TsvIBjShTuEpSQwzK9QXmh75
+2buriaDYL1YxcfUIKT979+b9p/Xr2YYMHUkewFjGhZ+v36LqNTaYMqLMgqzR3ys9KAnxqe8J7Km
q1V8Uv3Ki/HSt1H+fSxQzZTgOr4kmfqMa+CfQHd/8XIk/RhuK7bdDECfSS9pUepR0WOjrIr8yZSl
vsq1oVm0vvdGfDKamp5GQNIMj9L9anZKdOx0oeNaqMUSC3i5+vtP5/fd0nRzS0hDQuoGTBqGo08X
ozMgbc8qjed3ktRd+C1RKxNDeIjU5NbUMKv1nrn/++f8j7FPA8MkdDGVBVTd4br7/RsZ2jEMGWyy
hcgo51kRg4kB++On1m2YCK4EV+39gNDO1k3b+wbZyybRjWATxC9W7JEAOAlrClN70TWfIDKNqIfE
JmPm71+pPr2SX8c+XqnORaMbzE0mO9fp4/tl30pGegDwHDLXYCFbiwJtUQALOWta+1qlGp5GNVcq
6rG58Yike9V7jntFvusewqZ5VVRqZmlldkfiXxGURfy+FePxjyRXXZVQH55qiGpSXmWLzc7PKsTh
TnTT5/0Ty6rqQgZwtBhqLXsezKL/hz05VqTP745b3ULWaqKVUKdJ+/d3F3SEXERGnS/IIXL2ii62
XW2Ut3FdKXSm3A71lnhwcYDiQiLJTUIoWqlp/qEOiX43/VufB9k9IkzcewKdhmcgzOj8PFxXCBVv
VXdYNYXh30eZ/dEMengS7UhJRnPHTVK2B8wJEnVSKdeEZ764DuIKxQ6/dG5XPbRSbMeoP7qx2j86
CPE34answQElYnB2UKvp1+ujh1hJtQ6FEOk92RIXFzLurnL1bGNMKbFw0aOdrxav88wVkda1SqKz
krjZKfM83p4ZafupI/mQ4EKf6sFxh09ONZCsJkDC53GgRCqJ95x1OfrGaJdXpAKRIMDWJMfD4uh+
vp97+BWhyBJ7wwYMOVl/hWM8q7hv20gEyOmz+srIMt6Ebr7vNZuAYnREK0aC7JKj+LkIfTiZUcwA
3NJDHYcKIm/Yl7sQwNKi6nzv7KVNvUTQzm6aJ9/jRXMXdXBDK9PeK5PwINevjlbjqVIZn4M8yjdZ
GYer3HDNvbQRTza2GV5a7ClrGajZpp0uvn46WGxRHBlVDzVKkwU7S/U0eJPUkj1LjipS0XemQpTB
WLvdkfyDF8U23KOe+MrRSW11Q1l/ivvFrjofirEnc8dlQdMXKQkUTk/oS6p+sCg7pNY3L4KqrCOn
AmUsj4ntlsj/ChS4ro5gsZDpk142N1XjqXupMwIAXDfOvjvZOYDaU5L4yFqjeG2kFy7TsfZOGZFj
Iaqpo5fHI983Z9lAGmfaZHd1+DrbBiu9a9Y/BhhLS/ylMzW/00EUOyurrAWhVCuCdLUXT/r9wk7L
8Q7DmclXXgTsdiYWQODQq2mBryFexZIzxN/K1CzvZL7EwB1vu+lCjzOTZhtxV65r7PWxaF9Nk1WL
QSjUwlOr4hiytz4VwfD2w42LtTqOlPN8I4Dj864VaRRZRmYDQMNtzyUMVkWiNJsgEFD/BfpOYW10
pbPQqmFP8xC14LqD4W7LhBzlSZ/g3o58hRDsoqA7EGRtHaOOVYXErL2uHEgtYKK2Nhv9k1DNGpI6
/UK9lOXOkaS267bJqDat4eY/LSij3hHDZaAr9+19EQqbLmT+FCASPDW5ZbP3c+1thi3A84mYKZW6
xT7O5RuogXcYC4sOjEOwUVaI1xyB9NFmkTrBlJPpMJAcs0FpjebBTbdVbVr383OrtW2fEuoBXMN1
sFXiqkOPYkPLNYZx40b9hyZNYrqlZ8PpRKoIK758ZE4hvw5LzHr+q1QrrSPMe/vQOfVHoMtu5XpK
tg7o7K3Iu1MXMqvd3byAoUAKGGMUJpFEpJNr3bg1LTs6jwI1b6kT+2mStrzUkoARRSOhry39Q200
yUPUGsl9H9x4pkeCTtRax/kdeE1z71C0K5GIn7FuQc21VXFL5CGOOcv1n1IXI0SYaf3a0Jv3cBQ+
Cvyy2s5OtLwYj01qladRnyqXJtEPnhfLvWvSGM81KmGKf2eIPNhmKeHa2DCeEbYibQr2ZlUCd68A
D48K2RQtiGG/AndZ4HpF6jNeHBe+75il6iZ063AVBGp49WrWno2T7SqlG3dG0rtHB3nJzn334t7e
50EubkY7OSA+Vo9xqHwJW1QsvSbSVdtRhYnAu2061Vi5fS/R5cN0qVTXwKeJRRN4ffc6n1WJ3z1R
rnzRgn2sivFc1DK9mINPyu48Pcq0spE+ocf0RRps7DFpH4Tn5CADo8dcDVp8PcOrwOy3KfTa2hqB
5m2Ifi02xChluwlSsaDW75JLwkFoGeU4YGJLhL3JpgVYvdAFE5PRvwWWCackV8x7v3fXZms6e24b
6xgUmnU0ckBH9TzBR96hHhPlwNYo3Q6pBbcpbqI5FO1s4BhaVD3BG1qdb6HsdXs1iL4XyZgfSMEk
GCigfqRmQM7R6l0jpX1SWRhha+x0kq4TxhfZ0xUpiKPrILU9wUd7cyuG8rokc8XK001rwE3zJ6Ax
OT3+vYYVXe37QxUB3bF7dOA/oewOTH1MY0grwDT1TXchQeG2rBJucp0unTBJ1GoJkjqSEbn9KTNT
tOo077ggljSLAKdIFIjulliRtUYazkVXAyCkBMvs2lru0BBEr1GiXDqbCTg0yKhhXb3FM3ax1La8
85lRV2IQGdz/wTmZ1nFQqeHlqDjwwADQn9v9btdjMtGwtjiJM2zCAzdEcxtY6XA7snDaSDXbheQ+
QOiSwaqwUv+QB1W8qaV7wDZgXHP2SavY09r1gKtq2+Dpaup85yNTtSJykOZDZyCWSWtKg5lPj3uk
pL8znNw/aUYewSDNjqPsw3OskoYEtMRZJ1bZnYE5+NUpnw6WColair7fzMZZcuLEBtId3EnihX10
hC0stTCXOywGNz/oFg5ouojMGKBCjvcYJTSYO+8SgivkMnRuurBqb3iBYlPV1PY1P7gplXY3hRBr
me68dSyeyGVBEVH1hCXPWtBZFQp4liA7fzxOusWr1ZiIKlX/3uqI3xoLJ9tnod0sk06pN7lMzp2V
A09jRn+QhZsvkpL8+FDLYY5NWjDUiOE+UvX9LE9VC+gFyOLeEVoRn6SRj2005n3VkW6Yd0OJDtR7
LFJRLXMHrnGOoGIdJVq0S9CYrNy0MavNgOJ8EaOuv48sMP5GBGtm+m9tbHHLsMHq0/WVcqgs/iJP
gEZVfaAvK0bZZe8DoopCmT1zQ2/srEmubqA+OEWd3ABo0RaZUU2jTejdJYHBdQCrBHuZto7za9/b
0d2oivsGIfVq3g1gL7OWOvSFxdDl3W031edZxaCozptwTXjH+JRoU9wdG9cbzW3Hb61kNZWJA2sb
FrzeQMUzzdMVHKzyDtDMdfbFtGbMNCBdlj+FfZGkYt+4Y/ug+W2w9kPf2yEjqW5148bL4o1CmemC
W4X5zhoSMq7rgHQgd0k4XA8iAgITm28yKwGlXMfKVbj/umAbmuOLDItvEsX2RgcD4y/arA63Lboe
tsRz6bZalxG37oznAQ1dreskeOz75gWq21VSGX6optmo8n3KMMgjnOFaqr53JIy4owUWk7sMKmaP
N0b7h33EJ2YwtTzHBqqPcRZuqabqc0ful02SB/ixrUOiYgKNhOg2somKY5Lrs/ZoCLulzxNdC51q
MESJ9rGPHGiluvE8TYWnKPUCqtHgAeaVBveVT78T3TtGoX7v1Ph8pGJJLP3dcEB9/q0LquQ+qSoW
va0bbPxKtV4nzVIlS4WJblQ2BGWZ/1Sz+Z3KO71Fhx2S6agm5Uu4iZ/KiZ3Sh30STYGE07Jj7BlO
CYOjGEI4VbZusrTGZRdXN3gKC8i3WGYt1Q2Pf78b/Y/K0fQqLMuxpcXTQMqfKh2/fNB+47HiNGFC
+qWGAEUJ23qhgmEKJn/BD1vAPIKEo6MTjuvIFWnTxcHqyW0FmPVtHHQaSGQbbP/hhX0usUwvzLap
ZZgEIEl9rnn88sJGZ9CVlFsNeGoSn2qsFpnepBevI7fe84L7TIvfG41QLiUNIICWoblvanKeEtLS
z+hzsn/4pKj0ftraEsFgot2zJB0OvjXj08bd87PUrlyMudAQ5SLLaGhNG1FnqQ81kLLe7Q4FPdet
Z1bqay3zd9UR7X3VJM0+dYCK0wEH+UaVRs3DQ63HMZDlqhkXyNhw/ShT0yu9S8NOOzsFtJPYgg1Y
xTrOAdV58lN82g2xS55Sjbe2m30EECkORS/vq6JE/ZZ4yc1cJ7W/tF6fXSB+D4tohiRZirkrZE2K
Y6DZlxDw7m6+M+bVuGwVzL8Wt8fo+W8/KhA/Fk64aYJtECjlnaid/0fXmS23jaxd9okQgXm45TyI
FElJluQbhCzbmKdEYkg8fS/A1X9Hd0TfMMyqE6cskcj8hr3X/uR3+8gl863KCAl51c5+KflRksR+
zdzgeWlHBcq7u+l/6Nt/I1CsTZjGtdp4jQZdbXM5UM3MfcBoOL+A6BK/6EjrLSmzW1VP7TGc1Uqh
j3OYEFTdaAEIzi+VSev1X8PSx9aRm511NOXoljRGppxiHGD3t+zZugTud42/5Nsu/7aU7n9A85PY
WQbs7YIiOVdRJp97zAYQz/VjPsGXV6lTvPNLtynSk0yXj+VH0SFY935onlyT88JwKDwTrGKbxHLq
sy+D+mH14d8ciNgudsLqWGqY24ZAbx4gdZgF9w646hCRL9irEG5G+tlQO/+B37XWMw/jmMI7YafE
II/+UFxEIB5u3qgvezbEUb8E7+EI+CESxfg6BKLdwHWXd5JurJHGyWLGu7UioT4ilfaY+g2SuyfQ
x938HQI3wf0+F24kVr6qgv7Ymli+YvF4aXm+TapDrpVObPP5puw8ckUqb3iyVCAvdgvUJI/x4EaP
JdnJwx3xRM6NZBEQCGDh5B/yyCFDNghemG+JDM/iK9uCf18bD/+RIUrrbZ7dPjUuvl/dHTd+Ggc/
sworqGN8B7VR87jiTxoJj1tNhTWcRDLazK9d72ibKLjDiccYYjzO4PRaYtC/J0wERNATwaEce9N4
uMX82IJZKgGLVUw913YjvpuZb96XU3T9n3eysImZTds5VTAIbq3q6SL60fvhtx0PhjknkiDoWf4j
umbiFRwqyRdV3bNWHwB1VX/AiwFrDxNgOKP1WNq7gc7otFjCXGaJhIp12k7ouY0GmYhFcypBspLH
EFrIEbKYqNW4wccyoZwHQmlEm3+H68QGeYvN4D2z7BIgKTaMQYueCgaIABaGnAeQnHmeT5yszkRo
YBn27049XMfMFrcwhYQxkDtZsBz655GtJaQKisv9Yl0rEJXv/MD43aTOK92hfY1I/6N/SN5dslGe
nIJvoqH0R6hBOeuNjtWGIaJtotXJ05Tll77QxhuJSQE2KGFMB8ONX+GXt2evlLiaDFqBcxK6IFmz
CeBMpz9Ntge9Zh5Meo3XXScHLQOZRz4/CaZ/M/PP9fzZhvFKWLXzVAVDd9Q1/SJnf9piUlPZYK2N
tOPhiWbEnjm1UBUxDcYR3AqNGKvNZA/3sYuqy/LSohO9RPRU7JNy86i7RfLilsAjEQqMGDDoYlKA
jp6orhpsSpQqtbMvu+hvgUL3wp7JPBr+zqFDgUxD++ZPrAyWa9mVHBPD6O/dXiNsWEvb3fK3J0fv
NW2q4rC8K/0rXm2M/LMnrz+mREjubdMbf/gmUKzJNomCoA+chrDdsjqIjhPDnFPvDfkONHbLvu6a
WyNkS003dsIR7WnpoQqPcVxHBtu/0zpWsMNLq7nFkjC+jpjl5T/eknK/B35F0rVlTU+WXuwhNZwT
FcNxQfevY348ubZJ8FUgka2pZutqbKn0jCzvUoMCXlriQpydWEtZNPuRLcWGPGK1Z6oNcM7OrnZL
eIAVOV94nsy3FGbZVU3e1+RBgxfwQVYMYr2LyTNCRqrm7kwdSI5SDd5uOMJnR3QGdonOAkheV8fY
FuVBOtgoLRrpjdkCWkKP1BIS36lDno+omHQt3mltojZ8r9NHWZEi8u95WernueUnf0e7pZJgH3YQ
9WftcaZNonMJxBnLsx/PbquRJ6GR8B/B4cxDZOtFR0EdEnC/bzynPNmGdVYgYn6WNg29GjtMr9Do
CMwldrvPvjCkoGptS22f17gIiSzEURBYm9JLUUxHbr4pWb2dmcs+L0VSPICESMwGFyW2aNucJhQe
dra3uWN3UV37d6vD0Bo1w7dFS3evIkNuhUs3Zue5tQ4xiN9N5kSwq4CigS7M10sbYhV6tgnYIuUQ
i781JbAuEkFyWNrf1oq7zT/Fb919mC4ABs+pBeY3kJa9/hE1I0HacPzQ+fwig0D9ycdX1fev2Gnl
l5ZO1678XdbsifSmFNvFShxZDSB6OynbT6kUxcicZia8du+U7pyWqLMtmZBZW6YVfLid9VCHtBnD
h1mDbqvB/xMC1LjPy9+q4+c+GyCxYlhEOxFp4onitjpDt+BHHvRvDzH5iWjyYM6l31QtImG/m9ke
iR6dZ1UJPZ23bV0RvSjpADwI+umzTCNcDiujKdGgKavfM5ieEatEMXp+7G2xvnTQeX8VajjoPCt3
tfAn2WU3kH64x8y8xyLUDB2O088wc5J33WqPSmdbVQ4GKm07QmyFtADorEHMdmr3J6OyI35Lw9fE
Ucj0zYj3ZukQtjIxS22BfMnGaO/L1N8u42Puk/3a9j3JjxVkKNh0LkjuinKC4GaiXO2/0BMuYB25
59lJ7QrifI2VifceNmT15JpFdW3dtDgmJnKnI49DcVpaAkH48qqiEt7Bc3I3EOkBxs2nW6RXaxV3
bMAoVmFCjfEzKDjxXEr7zCe8H4apIg6P4N2BB3PVRmaMDk5lD+LD3sc86z9VkQG4ZXL4anpoRK1q
fHN0hih2E8QvVR029wYem/Y3MsiIXHJA2ah5G7u2utOkV8PBwL25WfrqNP/huaWGFNKrPzFtmEgm
jfIkW9+zUBFWjGJUfCtDfNOBIBAYIEd47IsuPpTGecDn+k9PX1QjUcpdjlpsPkwwTr2aXSCZ5uTv
GqrCU+cM4wUs/wUpVPVqoifX+qH5LJhSLksaA+Pkxp3cCkZpA8M66IcjYFMOlwy2OC4oOmRbzz7x
QkQ7qjSsysKbMxCoauqOb5beNf9UQf9fSSmd1f/b/tFN0EmQL+fSfHnomf/vxsu0i0xAypnTqyvK
V8ckFoculQIra+2jtgxCejGL9shkObsAOF0Qd0dOMnW+gJXufmlMTn9MHWniAzi0tSgK+zrEIwpM
70NPbW2tgLx+AdnexvaahIHpaewFkZJljZA0ct1dpBD++VB9IZ0h2hS+Sxjb/Bbr1n//gh7ZoBKX
P7pmimhAjOLoxqH5ZHeNtpNkmwLZpRRNpJkxmi6aVdXmr/Xo+ThB4vJ1ADx4QJCokQ9E+DL3gzG/
MPtDeux5GQBL1hj0PM1V4Va7mUWNWcUO6xe3iH8mXgc+IZt35lSodm41d0vF+iwC2U0I/OD9/e+X
pACFgLi52ffzHMQKJhxqCxgXI7xXHu1Oed/BYCD+w/5k4VA8Eq5OcInn228N7hVvFlFGfQmFbe7q
HI3UMV1NGdLYBNCRMZ6tRGTH3A6A1PMTETAT3Kdg6g+h2+Kg8jrjtTJ8f6+F6mbElcUFwpcwGGBK
iB6QcOkWXwVhztflRbPi9pJow2rQIU+Ro23u/8+vh1XHl98M4rCcAE4DUJXy/FggPs16MMSOn7rH
hRjhRliy44pY9rp9DeJsvBEcpn07QocVYIbgBXpnPJuEkq40jJqrCo3FYZn3sLpgHDxeYKcn55pQ
CVV3003F6TdEcnA9tplDWR/jf7sDhqZX1kFz4z3+AJ8Lwc9p/s0IplF3r3Ha3TFoj9shqIvNfwRT
IU6eGA+O9dTntvaz7T176+VZCFBwyFdhI1+91At+lE7y4ZCEetQrNojsvRi2BT1phSnWKzdt3rvZ
dxcPHt8bUGEr3fdmTWMyHdKgZZGxLMl+R4Fb0nAxLymyjgwjqK8bAh0aQiDq4YLdd8Q9qCL017r9
EqQE0uoCZqLf6ftlnUJHDXiT6ICwU6x6Y918Kx2C5qY07I7Mm3+No8xOsTm0z9MsRgzKaV/ZGrTH
vsvujGgnxRBQI730vRbdPiB8dGs0/UgfDuvNKJzvniNy5QT/1cYq0Lt/DVU82DOOwtZpYnIveU7n
/wb+dO3EgUgOh/sncPPhXXeTI3ndM9ACek82TMNL7bsfUzKi+ImNvwtp1o0ES3cdBpgeBHDedE/f
SxIbzjCboJ/Nf2IToh2mNgmx3iA8jvTCP/cq7nec2dk1EP6hM5psa2pTe9adXpGFJp0XqlnUnZni
0KyEc1fJaL3jOX3LZaK43gzYglr4kmmh9q6P4YeXaS9BXEw/hWOdxyRL3sIhM05JQgctMv3QMI9/
rWxa3Ykq4zls9fKmKWcTtOJtQu7zR2cH2pfK5YZn7K3JhNhxDFZmHV7Myk1u4wiFSSPy3StmgEk7
bQcJbH2AUniqGdmx2UvjR5fq/oGge2xLU3BEKcgwE1nXlnxiZ2sSCLkKkIae8BFUMBiIEhv8EPK7
C7bEYoC4scIg2WUQlRkPF/6uTRGDIypjZEcWxSrveguVyWFZ1Re9Rc1YatHBBhV6qqQHzhqfFI8h
t3gudnn5K0c9z+dAGk/R4nF3hx/Y65EQigGbBCXlrfNJAVtmrp3XGIcJwis7mvlhy9QtmJzxxlhC
7oMgPGtJ+lWPQj5cvUS5XToP4IPdvs065PE6ELPVNJmkKyyXLY5xyaVGk9TyjOFh5U+g3C8NgKR/
FYU1Nua1so5kYOowcKJgK1UR37rJi275ODF7Ngu2IvPbxLIFC7GyR2dcdSzPlb+PB/lqz98TXRtL
aGV2uEFk2NPjBvGBorW5qZoBQaarYyw8+VpZzi/VdMPK9dvwjiUF9qsGE1xaJV1ALY6iRE9Ztezn
dUYR0Lj3TjAemOOk16TrkPaJ7KNyZXRh75swGO8s9OKF8YMQeMtO6nczbnYmPO+tSEP/GhcJFDS2
c68hS9O6Tt+Wy3158RV70Ma78JeIL/3sf4ujApJbUrBXwEREQ5PPpFYKOOzwBNUL1uN2hCGyQ5KW
DeO2a1i9jsjaoQwkWDrmoCSHsdoGTrO+yS3DalaYtMXJJF9PBAHYThJA9kCdAOnkE2r/kK3cItmI
qhez1eqLjYEZtqR6lCrCeQ3kUgajf8qp3KC3xCODjCh6GOpdhCYxHBqoU9NHueGmWAwS8Mql7udb
f8wwxCRjePCzKX82Ym1jtL11ouOwN45b8aj7sH/dyWGD1OYhoUlV9vA0AMNVBEaomqPeI0dpV7Id
yxVBRNM6hZ13ZW4mSdkIfIKQ2QH6cvqifl+JPmg/hetyO7v+37Fysm3k6PU5RQ+BfLtyfxsmbo5E
8zrMJbJ6RQmlr4DRxXXywSVcboCOxae2zNIP2zF3oOdeCl2E52XAhLt41ouqEOazH206Oy5uzQBb
NKUB1UY4bOGMwzEh9hAX9miqkahsPfV5JqRz6rNyvVwPXUFmUgImY52GxVZphv+WwaHYlmD4127R
/mqNCVGA6WrNzmJUtIIhJ+52pv+F+AzPaxxOAeS6K7eSfPZRJjRB5F40s/uRlvxqJGm362kw0Ms7
LtyEkbNlDR1XEaXtJNtRV2xoUbfu/vXnObsdmmqwl0NgbnpnCE7KjF/65QkeqGdWqIZgLUcJZvsi
my7Ln5Bh8AgK6cBDxrrBWOcdtO2u6WJoNe0cpxgWwSWe3FAepePARfQsC8Auq1Uz6i/z9uUaTBMT
pci8qiD7MGehEkXZdPTK+N0qw3udmm7LFSG2RmKnd9ztxaunSbJ0A+etHyQ4h8BJH8tLGxIYbuvG
bXknoVRx5rcfjR5jYTBEvB0wONOYh8QBqcExdv/el2k1Pbdm97MahKRyaN+5DEIQpUDRnvQGFTV9
8zOIee15+VNDxsVmLOOB7ZuI9+E0A5ccy3kZfMqCoQimMwkjzovKcSSUg/aB3ZhkB5lo4WqyM3Vx
R/BqZBDp809LukT1IFTk313Pc8SSYZwNNL67qesBr+1cTCwvy43sqmht4HOZt2BLedCEaF/GUT0M
XCE3U+UoT6rbYIXWU9aZ4d0LQ+9mNC9d6SWHaAxQWs2nizBYVgHjKU451xYJwxjnJV+SkxmCbl1+
g+Xgwt+rXYWqb6uMKvwDJQOCFE8zvAT18KqJnDmNZPRFUSUhjE25Sl/gn7EXn3p9Y7eTfzBKI1xb
rYeDQiTO3SOq4D6ajGO9MbDpgIzgmJGttmOjvyoq0gvGpGkOEyqGq13UuzZPg+2gN/nG7jSoBZLY
q2BKP1gRtXc5es6aXBZm6zN8y+qqkx76nGJTX9Obq5/pvBpeXuLSOqeyY/I1WTHzJHjeLWb1PvCa
+2DrE5Acx77074ZR1T8MP9w0soSV2OZ71+ril2FuCB2VpNw+U/Dc2IH/DO4fpT0QNbMFi74IPpz5
ms0YvVLmyYTolc44Ly9mXYmDZWKyzid16sZr1UYN9dBUo8kOZUDbk1NQdSYjk+QNwaM8Ob6ewsVp
OAYyIM9bwb+DN+JcbU9Th39j63nS2UtPPsV/x9brzt2YYZNpNJ/9uPOrQ554FoZjn4vOX8Em0e/Y
7A6R9jATFewTI2BVNDjn5aVNzS9ngalFZqFOVZMz8qQGXL57VsHu3VRaeoxdn5Ok4suEBjjeGq1j
H5CEwonVnOZR+Il58PrG2WL6WiepVNfJSNR1+ZNf67uEuolp2NislsNgeTFcBnPsTaqN4fVfKalT
l6Hrh2vfdp+BnPKXhsuK8kY+PEL+msbLngEz7rw6C08qSn7/E+NlI01+OFcniCKKLZE5c/wgjsW2
9dQO9glDDeHC5i7NdDv2wbBdWGFgqMiSNCXuifILNbr9MZdW6w419dpiU0VoLfMf08dyqUTICV6O
H5bU/U3u1tMzVv9hH1vFgK6Nf5mQZojJnMYsFB4N71T37+FsPK/8yTwtb9HFnKNWMFSumURiexgf
fJSwvtgbT1GmMWWZso0FfwCBCqHOTQ5BNs4VxP1wPAyxVe89p7B+oOZ/kno+7NK8pP5YNwb6R/KT
OHWzKP7jDukbXGbvZ9DD7peJlZ4JJGmXe/QssZfhZER0MF+rvGWRvrzNutg7WA1TRYt610467zMQ
mcE2MzGuY17292mAdyrdZFvQ64GGzcpbLYoYDqRNTPH81resl8R26kujow5SHc2wMVO7+zTiW9Ub
00pmJaIzKwZ6OasrzDQ5M96drs483Kkbu9xnbLH6tGvXYaLsx5gX9oMF/IemwEAs/6idMPz1CPxW
xKk5//7ywhlg1ZfNf28rH8NkhS1NBSWAxMShDbYBJveThlx3QuYSg6KPCP755CegN5st/wxL4P+O
xWsopXvnciUZnXe4FbNXBuDBqIgrsuU+nlEfAGTa56hMvgOQg8in+YK2ddidhsm8Tmo6e63p/k4L
d+vK5I9mlP3D9VlYF00bnqsZ+2FV8Uujp4eWtPJiVH9UJlKmL3ORlxgDGeuUHZyL0tibOufCcnBH
E9dPyWEDoIebfbkyk8ZxnihqoC3Ni8x86p2nMUXIMR/XMy2jyZt6Ww2xfWCkBy2DuFnl1OI6RPD/
xiK6uDTga9p17bNwR7lSneqfK6EEjTxR7m1Ky1qxEDokDY7KXHFjSN1MPqJofM6Vlh1grsk1BV3w
ZOBgWQdBRmajA3+ItIq3riXG1SEM/NibUDrmQoZBn7hTeZfPRc/vtQUHXftKnpazFrU7XauTy20n
Yf0VDCv+58ViqbGujS+nkxoXOCM9nt/9ZOjFmwDC/DQGnoBQl2h3PIzVykht8OTEw0SUY9xsu2Qo
jc+J+dQmdj2yk2Trvs6BVrlnbAVfLdZFAbFU9lT/tWLxCvSufTGz9uZ2MVq7vo7veIz7Q100Foam
xLo1yfiAXxJv23QiRXx+AvL5pY265mKzwOmsaC8bq79Mrmvd3Liwb0j7YkS8xMyouDja3LEfFSzC
YAIZv9ylCSapLFTVpcPEO65aFTZrfMTfcvTJSO1gx60rg+GEZsTjMYzekwWyJ5sMVovvb+EbNyvl
5sZToVjzNFb4MdImr0RS5jcHftJuCCXRJOzn3SS/5LJFsly7zQZb0z0uarn3tEacnUajvZxHTbnq
QYhxKKdrwJcrmbrhuTQQtFBCWcdlOeAh2thY8HtXEzzFoxcQhmTDsG6cMfhzka2yN34vmp2bet6T
rj97g5k+NNGvl0g9am/9EYvqEEW++Q/iqDzYJUOZFwcLFRieG/1pKVbrtgShD9yV4SPBLmZSXOy5
1+L3xeaVcBE8SMGNr2K3IeIqIzRxnlTorT/HN3L6jNxHZMDPZaTzgg1QHAQJOCuVFueI6DrbVs2F
1j28m5FR3qxhWJWIl5haaMl62clbHma2sJZ3kvWwPSSD+MrByVcdO2+igep1afdvcH+6uzVxo2sd
klq3sNZMA+1bTlIb0MjskvaBdbPMlsSVabyi+PyA6TWctXHC/RGW3p34F2KIwvbglphYgvmf9y6D
BxZIx+V/tfyjVGUTMlR27lxbHbrVke53NOyHDJ7J0WXTbjOxjvLmKtir75GvRutF3b3UT4mLSN9I
S4Tgboc+i3X5oFNvVcrS8GT7TMjn8fuyjLFVZ1/nY3FF8ckx5WFknwqlv3um8zmlFQsZIxNXB+8x
4nVRXQpEbtsJRfJ2mbZ2KYL0kOk3j9naCDp3F+I3aWcn2Ng07IBLvnG9TuwWy0UH8LVHYHyfbUhD
rk6LrjruJZmhQ/ozbC1xVIoMVBlb4bFh3rUOcwYvcNyoE93kW9kacbWl5j9hkLpJlHynUTQDTB00
dUyBd/xmv0qSAlZpm5PtPfv/ZF0/LwI5TRfuajDsCgEcxTA2I3XV0cdyG+FGp+xBLe92d7qjv3HG
HiVE6bc3zfp7ygzCx+L8l9AYzHi1Ef+y8UODRrUwFes/YN1a6zL0MAtkWLPKnOfDIFCDNF9GvEzu
ggnMrNIuTLVDAGfFV9X1/bUkLRf6U3QqHMXM3PnVu8rZAVwGfpsw2YvZ70iX3Z+Kn5gQ7Yj+IOor
iBn/GGQr+Pq473qExGTlphu/ij9QzGWBTSKmDd8YEd5k6Sly9EzsmODfAngDDjN4l1O7bsnVqwbv
UNDdw1yune0EVnILi3SV2NwUIUCzl14NMfUfenLHrMv9VNSkDIWS/+9iPzpZjiI+YSJF9PIaAv+0
K7WcJi35imsW4EiT78IVE5YRz12pnp0HmRps4GLzk5IU4czEgR6Lc9gr1NL+wz/KQmZbAgE+2Geg
c/BNQjULAM0hYRH0qeiVA7nBPLsjk2/DgjlaW5rGr5aachx6driWPIVmWW2HJD21uWCmWOa/jZr6
asrehM5w2GIAvEV4A2zB+I6HBo2kaR6c0Zm/lE24zeo2YxXSbbvB3zR6Pd4YNxExLd9YtX6IsfyZ
QOzSUm2bW2WLN9BgfNh/t+GfMhjvYdJ9R9ZQzE1GQzNJ/JthkCvYPrt6WO3CnJzmkPj5o5xmMXqo
BTsa6D+xBuSXz7BR8UEgf2NOUl4LXO15/iGHMdzJhAFJlKQe2u3MYciKFXXS1N9Ms+tzEHrmhqE9
I+2MNkYA33e1x5TC5+8NjB9lU5LAA4JpJQBZrVuwJhSORBDbUffwTa+7eDGdILqhaj0KliwjwYFc
9UV4bp2gIq4+GBBbJG/znP3JLTJAF2wJIsZAPrEppUbkh+Wj9ACp1u/6QFerCfrkitw8om34nuVJ
uHUbsIey55TRBzPY41g1rMw8oksiiy/YWBa47cQW+1H/rmz/u9SEAoZOrdTHVbLNqMOmCbpBwvrf
0wXoCg+7qTWCK9Fc1r8tf4OHaFOQJEL7ghy7RRdHdx56X5Vb2Bvmbebab2gQOwquoVW/g9Z1tlhz
DEIbuFzGnnlV3MLMTG2Ewl6U7aNENzeQpLyTOx4mJzgLGaAqmbzsGHnjW07a+IF49zEHxVaipYDY
pZ9LE6r+xPwuKoYnbTKMfZ6rP2EWrlTOvBGh/ToyHYab2oTQPLTPRsdl7Dr2cCmPkTbmqwAg246v
TQVXuu9uodMd/XiWFheYvno8TR601RV7xGCjkwiKYg/1DNOvF2wPRGyk5V5qXUPpxGbGxInSTdWc
5wg226CU2UiE0i78CzerL5k5bAhvQ42sSC1qSoejE2mF0Wgvqq6fhiA5Jk0LnYPjqW6ceoUF+iH5
gQmP4WQwGxGRvJAcNLt71qugO1nFET0KQ3S8jSlmawi3iNydeuf/royoYDY3cgbpRbOdGn5jwwwc
N5hMTbrz2/HjdofFBoA040xOKosRo9uTweZm6VbTmkMWei9UgHAB9fq7cl10mQNiFtMVN6P7EepG
vI4zBCdSy6+IBn/6+jD7LZJbVxgp4u+QjxOKmjIghqIzDOxVQBIn+yRmr1PxO2gg59n+o6zjDBRc
XBw6UuDGjpuVRUnbkR4MZyN3YbiUcXMsRgv/UkFH3tsgK6zUWTExftGwBSGMTH+oFklkH9n5UbhN
shOsOAAOe+/Ip71nh898QsAydE72xCdOvned/q3HHuCFmyAebkagJmlwDHz8lGnTN1tUJfgM070N
dXhVjyhQrc57cjPrJQ4rRlUQ1mflxIaNfrcOnDZdyy6xCMfpoM2Pvxj6ALOvqp0Xu2hMoy4665QY
XAz1QYMkunJCatAybvel4nGdSPSKGdjpA2EdOow78v1WDD+fObP0vc0HZJrgFXVy6UyU+fRsbbax
R/NPzlKa0ACUmZVWXkwHYR9D6Zp4E0PuoiopSHIY3a1sfoUe3Bh6H6Z4HV7Fir3ryvahxxoqyNdD
zMKG1rRgL1IWyHSHvZ4z5arYBm0K3Hyr2tPw8JF9ugqjvl8FhhetG1t02zAcErLumohZH9PYqCTT
xKvlNZczO94GqhRVO3/TTWwPXIjsXCU09WogJi9vmHxG6UH4kJ/60GEfnW1VAiYwLBAvoaABB5Yk
RHxkwDz/ai3agFBRtkccSJtmMMXOqtmHx6G/IwN8azeBu4rA9yTcxsI09tyAIFjRqb0kQn7i4Xr2
LPfDcaIfyKjrZ+K8IBHwxaFe3hgxeAR3vKNW+tRZ/K7YBf6yNCdZtxHlq+1kxzhynXvaf/UcVuBi
xFdhkERYxNEqxsi2rZP+uxxMxEfWyB3bzWsPY3pNIsYZaZBsHZ9MaNVptHgDkU0huVOw5O0QmeuY
CPPgivaHN3OXLTAPY/g85bbauDk7ZdudzI1boi9mBJ9siPEBIWT/BsUqN9TIxL1N8mxYCVuujEuW
i4QAng5FSxdpfxzhY/sLjSvqxHIXaVdBG3zA0ZKvyugHP/bZNoEZ1ymtCyFXuPz4sGjhhlIQJdUk
5oaxXbA2jE+XRxQ9mMENjQTAbFiZUHPgBhwd6BJ9x0fLGgFnqbMKrbiYqUd0UC2TkGiUxwJqwlqm
6S8kWah9teRpDIMv5Dyo9lyiIINAnJqsfSp6DtQ2j1CufDkJRZzveoB9mm/fE+988yFAqXxroClB
WBpjWRh0+yZyuTET6rQCDxcKQSyHSv4cqLD2Pp0kc0muUWRRVj+E6BuTm+v3PaTqulnLCHwQq3jg
RsriowwL44pCHklQ81pPEUMhrdyOlnODCH+2kMi/lmVb7ShTEYv7X0ictjGBa5Yuf8cy5ltNF6OJ
gpM4eME76a2R2GmnsXaJpCyTJ8PNTSpxePQt+i30TB004jaXa78tUtg+lPuODz8nr6ZNWozZk1ay
pIR+br4Jj2VlXR995f3uRfWpDyOkIrj5muiGramjmRz8zjyQtEpiVymf8AGHiiFfGLjvsuMit8Gq
bfygu/TpgIap0d6d/odpV+0msPQ7onVjRdwz6dl8HzyKgriihsAS90OqzsUqV5ervsEUCMBiTgLr
oT9m8YfBhZuk1YmglKO08dFSvW/NLH2QuUJwjqOzqse9VIdEB3eaYKqq5/VVU8ekNZDWVTn+45Bz
kdovThr8EmbFlSl95KfKPySsTOcHgZTomTjEd7wN7nY020Fzc8+W+Oc8E8rD4bsGeh9iMhx7E5Iv
jSKtX4ovm+SUNRAx2miYuph6mosoooBmJ8+2Y55+5zoazMog1Y6V+W4YdHfDvstcpUTw2NYYPXXm
lZVEQrwHIz8ZWgzyi/ZExxRQd/VYg2vvKyTFjWEGh6mjgHqDDC+SUtxJvv6Rl25zNLXvuN5q/abp
c2OrtyU36yg3eCYOsu/f60ake8bglF4Q0FWL8xbJASGvjXhR5EjvEowwieD6tsH5rzRr/rL47skd
5oo6D9ozNbBmAzsfSm71NKKt55MC/aU3OK3DGpy8fFVlr+8Nzzhgi9B2xPB4sKWCGTJ6EORE7pEu
8AQIa8eyLTu6cu9MyW/pKED8hre3m97YxGZf71BDUuFkuntopDxiS+xgo3MUVJMLM8PYVklAhQR/
iuSHkMROiRGK3WRzbZGzM71wdgFMs91YqmojbfPMJoHBZ5ZsCodBlNC7NRzb/DCSajOF8rceBw+9
cskEqMghyMRwtMLmA7c5gzALq4Bngv8PIB5PuIS9tD35mudsjACQH8OIDJ0VEn0hX6TDYUo6kbMm
yOsniSXaY2SHRlL7yfV+lUUbfOoeIiaZFMmqcyS9i+zWYSGcvQ3Afc5YxhzvwlnxmKklrF+iMCQS
xgkFXZBhbkK8r+Sfj4D5Sh0+nnZ2ZRqeMmDJazh/m9KZw3iID3PJHLVCV66SkZghXycrK0eDZyqA
vgkSJeIM9wMfsQVICWayT3xdF8br3m9PXZWAohNVuwa0cqs8ZCbN4J6SwJ4o0aqCKJkDGt/3/8Xe
mSy5rbTX9lVueGz8gQSQaAaekAR7Vl8lqSYISUdC3yWARPP0d4H6bYePw+G48zupOOqOSiSRzf72
XhtudL4JykRTyqeociESCZnse9BZ7abNAgXa9xcHreRQTt4Tkv+mLzRjE4p+oHNBlM988dSxKB98
JumIw0bYSH3m5b4luTdu5RA9+xMOxEKZO3AcMAj7cMF9Ai55TEAULRiE2h25E7Llg/1X46Nd0PYj
toy8thMWJsS1DD0x4aAOyocON/oitUUmdFESeB0rNO/KKc/NDypqj0QKKnh9ObBCl5C6bvA5booO
EwomwHyXinybOnjNRyKiEOvVp00t8Y6B6KNDYOuAuRR4nMC9gXxv+TyPOGjjtvtSkQbcc1HBYZMh
+JHWDjtcxsbcp0cnGra656I6+CUTQ/5jbM3peyJ3vUDBURhZi5IBR31yIhBQ0ygeeAeXI8BIfArB
u+Tkd1J2uRvhbsPJPzUAW0ImxhIKI3dIPJuMfIoa42ZhSNxQ/NBHT7hQ1ZLjy/hL27azQwGP99Zw
sEZKKxQtP5bA7FMvE5d9wjOEvekIwA7SgZ0s5z40Dad6audru1Yzdk7CbbOnvKCWpNRjs7KvPZUC
oa2aX3VfPdeEgVgfGJ541Te8fdmhoQCiZm3hNXM3buauZmbeNqtjz4hjPrLqxZDWsku5zrEVsgY6
5oz0mRwACHHfh0ccEs/b255zpAaiuvV6SvYrp2mbluIyLyNL+gX/oX90B2MmruIvOyWSYttNCh37
e26JhvUfaZYFokc1cR/SpR+3fVONl3jR+8wcX6lRC0D1zR/2IudQGc/CSD5nz372Kr0gQib5PurA
ELoLr1FqlxRrORZWaxY1y8fz1To/c0uOz43hvmPvsy/GAolQfU0dUrkehisGnlg8lGaEboDj5xy2
a1OQlCPASkxaeuOY5Vro4kiWBKqUh/lhojzuQVYmiujcnmnxoj6lNpMwcGw0suwLRdROyMk3ORQT
t7YWW8ge1j8HPDM5Qup6KKZkJLnJ7deLLdLx9wx6CmfR4q0cCsagIxyq0uye8MRh+Cprug/hLFLf
5oUBRbXMtKdP2rVeA75zKshxOmms0EpKamW/0o06h/GR2p4utZgL9G8mEfQHwqdHppUp9r7kPW2w
YEint/eVMKFz4BltHTscGptIvXGZm3ba4rt6qVGjw3b8sWCJDZOShGZZVZeuHY6U0C6PVsYTHYDW
xGH0wviH9JvfbSSm441WfspHanxPVeOGHv2RITXj1R4myc4UJRuLRyPTnON6IBa6QzXHK17al6L/
njW5dxVqI6pI7ZdoOnU4+ldadhuiBTwsiSl2jYzP7mDhtKIq2HSb+JzS3lJwpt2MWfutGboPRxX7
uQAXz5Fr2PudevRi6oraaD6xpjaHLh1oEEvEsTbyHwxy4zMaM/XMMTZLPTrY5iwjXOSQvg6ee8Zm
CxcrMJMNSMcU8shAkc/g6J+yyH4NBZWRaTBwYZiGDVU71jbt3gKaMcMCw3MYFOavYrRekHmrHbe5
ibuUh8c7++Fin96XbdxvD4WDnrRg/t/1ALNUnCzbFnYoTohMn+WQv9cZilBd1JBjc3T+TIHJT5eB
RwBblZkWh8ZNwTG283EWQ8xKb8ljT9VulozbYZWtXE9PeyuWkmxHL7eEQZASMpwLzugdEmnnO4sz
oeMMy80sh6PtS5rwArTwSCM1cQFl3GMOGcharz7QGKaYPCL0tM1wUHqpT1ZvfcVWN6D/tGYo7J+p
To2jnb7OXs60KJs+sPf91TgJf0biWXLQSWht4/5qvUDTuTUeubB2KcV27hfsn/COH2ZFbOfB7nhj
B5ws26TgPZKphUptU4hujz+mpXvomaxhsSSN0Bsc/ypMtcTNwPiQvd64xXyktc/dKNE/U0qz4/js
72RWNFtE4YY8wMX0qu+WKq5eUziYeMVt0PJ3l9B+rdlb3KENEDU3VYIaV0VFtIFhglzHJI4I/+dU
XtsOFyJ3Sq243yYdwpfHpSPJ2wo1KNojvfWHeGGiKdPqKr2CEqC3pkqJkI5Gc9QR8zVZSnzs9fLN
VVlykyWGDzEUHCh4Pgmck1UMGz+zWTgwkA3K+DXb1odODGvP/ZuUFwlFv2HAK4gjbGz+duw1N+6Q
EUZiPiN8rD+TSB3jgiefguuuPmUW4l7bGsM5a1ZhdsNcCG2IYtirKebvg9mY58GvviPGmKT7UYsr
McN4qB6w1L1LYNXHWmWflg0hmdPVDy2rcov+y1PQDR8DVZlXn+YhHsMMyEhYTYOPerxcgq638J0k
a2+NBc0PfkaUEohXyPNUIZm/k7ml96wJWzHll8jEjTDkXsP7aFw8Ou+/GIU6mo0TbUdDV6HrpDwu
5O9YJF/wWRl0VsXfR3N0jlYVk1Bkf91WcBaY7pkI2lUP2s98zqWO9l1uM8Wci88UFIMFOkDP3Fw0
wNg4AnqXeXwW20o8ZUNVhF1bDeFsdzejTx4Ho/7pYMrnHscp0pd4BMv5rzEyCRZCtY5nRlpfEq/P
HukFYBgTW8qCQkystZmycZsTiQVurPeqo5RXaX0qbbxjBCxfC6+c98ZofwHvOMO1GCe2ne2Qc8vl
ooNIMoxflNF9MwraX+zF1gS3kADHonyNDR5TLaZbJc5NB4xlkQRBtIWXz7X/6hZYWeRNaZzFNaTs
dDepAK6AbeU7ST4f/BunU8wWLonCcghVVYHmMNMvmuLsOS/0UVopB77MEKxxq9pNjdeTn9Jh4eFI
6pmOXyIlH3pvMHnVYNTCucvRfNo1zq9iLr9i2C519D3JIk35CM+vExnpeVrcl5ESuH3peBBaGkI0
1NW/WHX6pEpzxwc+e8798bX30OGG+WPWQ/NK7pTqvOEbSYb6iqf0wyVBNYnoNlXRrVTTa1zjLXLb
6JXxBhc/63s6ob/nkvO2/t52CfpUJKrrAKTZ5DJPirRIUm4DfWyGnT9PGy/tqGLTLV5OnWc0jeds
r9x2Wa/nX20kdqaV2ZTuGAw71KcIZrTzjt9YZtC+tIj+ovGru4wZr1SwgOzIFVOD1KyKqyii/M8X
XuJNz8gnpJKI0tIy/ln72XrmS/6yyaAfnJTmusGiMNLxPawOnJGrlhkkSGeoW4CjpTouTcc7n5eH
3ObOjxUQcugPZePdU5JNnv5yLzKfXMus6Gq2PrPh14QIsBljU6wNsmymXiI3WIx/TLb+nZZceOwZ
02n11xx3GANGhM/Ccb9mARfuXLSb0eb6QKnKZ5XYPhCz6CRaxkyyilEV0WGbmVNgnh1qg/pscooW
TxNwNSwbYTo6ydHCbEFiKQuxtQ5bf3HflLZwQftcx+PK3OkYCTjW2d4eJpDk9mgem4KjFGWtOxNX
ADRlJEQe0tFhn8NPY+yIxFs+92JM2T59QZR9LL0TdsCte6YNgbB/TFwtN4vZhRzgi8cBjZRxheaM
v8Qn3ZhIXZiBuHLZyRalCpV+YsNQttz4k8SEXn3YdvzhGCxqWfsFpiXxJ0uTp9fle2QsbPiGzW1v
sPDb+3Dg52Y4e2b2q08oZy7r6js3uw9/8WBAR7DL8XK8dIHfHhRCdmoKZ2tPPvokZUtSf58dTWyC
FV0W0/s441GyfiWy/4vXXOxoWeKOlMbtZ4OX2ZqiiMtWp3Yk5Q7BlMnnwql2RrLs0yHW26WhLgAv
l+78OOQb/ZQewwtbBl8CliuVrtdtLFqW8Tub8OD0zZnkzrBWlTFScDt1Qn375jeIzJJ6TazTc6gn
PngmlzATNTCRg7P3XM5ILJUFKKi8dW625FjgFMQtF8ShPXfcz2jugYn1n2kVTyHuQCQQCZkqmrhf
c7yDvhZn/p75LzsNpBhIHyEQzHrXyZqtQ0cMEw3nmmcjL21rAYKnYsbxEUn0zM0qSJzXJdDF2RfT
l8FP0rW38oyeVuzaEhNHq1HPPXffRbN7Uwy3Lkg9O41ZKxSCPry2O5jm2NzANTEdG3ZLgpvaK3CQ
tbRmbbVgrZFJ8Z5SREXTS3TGbLFxzYLZ21TBkZEEsqLkuHCJ35qcd61p4LaawWgINHDxfAHgRSzj
ZCg+9V3NhmSkiASB7SKEMcjdemP9IGykAs5E07a3kltOzie09Q/LDpzVQVeSeBL5Lq4R4d1m5iYk
kpfWpeFQWNFetyQXeo6MqVkKbvXdwalLuc2tnMm//NIkI8Q1fN62jbGZyOSJuQe5iWVNorqvlXLq
rfQpX6XJvOegSOB2C1fu14AnPhi/RdwuAASXJ1G6rxY1ZVgxBKIqhw9aXEEXaN38aLniz+nX3lQj
LWuzYorLBzFmOTFpbzxoHzuHMc5bWIhhmThsAFASNpHA3x8RqY8k+rzncy4dapT1caHlAP/NzOWL
wyeQEP46VgMmaXpDV2SxhX2DLNAn/B99bmzdbD+jjOC0c2MuzsOXEvtkLaP8RdXFcZT9EBoq4uTT
+KcJAYCLfMBRDWISS1p+GIrPZuFTmUXWt1ja5TlYtcFVRnHVTLJjbGvMXb7NhJT4VWOZCHr1DSgO
kQigoTvfo4pN+O3OAxa143U/+ZWRErPU9Lot5VV3FDgzCd8MCrxkz1VqW5cobeiAyZQXWx+uSzjX
/J88j9eAAIlkvZMvBlnfQLHH+tNDtVbAUu/FRoezJc0WkqT99JPWgukYlENDmy3T/M75gvECzyYd
TzfEG0gbds1DVlKT1TOYK3t08hFe/S6Q1c+MBLrZ+iYUgxkGEQXBQ8qb769TIxwC1Q0f+a6155bf
nVeodmT5uUjH/KJ8HoL0y7j6kx3/ebGMmhDcAXfUcxA70bNb2EyyqSOmWOjaTQYFDbIGTG+s1Kj2
dxFQdE46mQfKW8pLCdGGpiok4cD4HkPDPLTaZQRFLJhUJNKzTpeLjKMXkxJC9CP+QXNrcP6nN48Q
EJuDFBwg6K2YVcAhwvTOzDXrDc7xzRLkw4lKNpx1aGgq9jEzL5Wz8SijhxcQRiDBuQiZHQjWdFMa
EbomkZMSq/th5gwsOSfDm1BkLeHV9Nryr0PUMLvw+BRJ9YYB5yLc2N0tCywpqHjesYYjxefGP89D
t4Ja5k2Q1c9NC6ffqDhqx7316VpEyLMXfzCMPUccuWeV2ygNJnWwzd00Nct+tcD5s//OflyfiElB
YGhtxnSBuiysCHbPIVjEcjqlaX7Q8/yLq1yxWVw+tdxODGPtmKOtgRivG7Z6Dh3FHURr2YUle3BP
Kuo8a/EQdE27z3X1Zrfuzbb95UGNUJziYMxpq+9OZZbAzTbmcsvBBNwQukfc2y9D0kLKaGS+xxlA
/al3aR1ahnEYhm5lO2eyizwKUx6F/jgdHT3+MIcSI2ZT13iY3EckR86baAa7ktr5kHk23bEM2pa8
tPccg/FOQFTp3cw+Lu9FZX6OJIJeozUiMuU/kqAoH6FjPaj851SMT0gV+tq4SEiQ0AlJTQURG0Qd
zDfnGrryvpWeg2aefM3A3jAx/DbCTcRi2xEDJ2IbYsf8zUBNIngkj46cooPb2zG0GvFuZMEtz8qb
sKMGB6dp7PA1P8cEf9IsVRenRCstTPGhKf31Z1ArVa9/DWlX7rGGGGwS/KO6b3BncKTY+Km1+qxy
Jj0da/Ti8hFOCy7pAYzfmGfp2K6uRnexMSwgVg9dHVrt/Nb5pstdgnNJXnEPiJpimxBisEqJG0d3
SIkEuOJY1gDpljcKnyG4wt0DUpr0dKkmDYqkT2THiZFncOztR4Lw7EAp1+eYBEHxy6kCb4uT69Oo
634XLWIvwVhxIY7fSM7iLC8Khx2ftLipQ1JeCpL6KF1J40P16CcMGoTXmQeZEhiI/DODt32xmvdn
Bh19Mj6L2iAfaNoYR+LAO9v1iwIR4/WH3MOEhvfiM8i1sfGX1iG7aO4qjTPdtMXqBKbmlxOV79p7
e/pd5Oi/1kCpiGIgzMd5ahWXKtOOn3PXRH94LIxsPiDFXU2MLxsRGM0uxRC7L7uXxq9m1L803YjI
PRNljvaEJjbRIKpjLeSeTIp7dJY4ZEDj7OzSRACw51Cue7c7UDdOoda0nVwjrDMYzh4Qd/yEIzSZ
uTTK0DK8fJdM3qbm0svkDIuH/gEIbw3I9nUYzORaOHAeSMHRP9I4c3pOix5MDRNkX9MN5J0h8nSX
VpofApkR/GGMxYfToCY7diXJ9hG4nIxYQvZBAGBKCfRmpevnqde3UVnY2Tk+NIhQWICTWxklwS7m
1g6/ARljeuxp0IPVwZUNQb/dOJNnHA0tPvWyFenriPge84dRvtH0a1pGOoiKouOUVUyGfojRHM+T
2bxA1T9okqQseCq4THX/JETP9dRueqLU3jeO0y3uk2ubk9lwixw+AhzbW4u1daNm/WA097pbCqlj
t781ZN/2XvZkGU9CJiABTXQ2u/OPNmcnmoCMmAujbxJxgxgrp4Yy89kP9nfORW2OWLVUEj8R8pUb
LBm4/AIIFGuwD1IQbweuOKxJVMNPfODsaYHnmoAiq2XcP95xXFWu2bsKZp8oeEFLZh9UrnvxDNtA
iDG4AGHutVvPPfp2GW8q6ekDlydclh5WzpJhP6LL290XKiqWLkhCzgFGNr6UJLgkOOnp+81yBvhI
evffxukwv+AC9jf3fPeqXa1Q3j4b+RguHYm6FOszXrV37ElQSmGAdoSnEAUBjfMqcjJLs5BQVcb6
HMRvtfLXk4v+MYEYcgz/YHLOfWbf6p7xYFuIbAn7ZSnU9v5C2HJEcl2wAmJ9BSaIYT3H1uwO0432
l3DBIHVSOF7fu4qY3dI4m0lCragjYpaU+K5KXJa+A1DhPrCYL1pXL8EA0swy9Pb+NwtZk7JQnb5G
deazc+TEMnVSvengO25mDp5T3R3u1AHOzdSfd2R8E/6IIP/DqZnxTAs/W9WxwutoEbnOqMK4v2Nu
Wk9nsO1Pchrn692SCqvE2d5RciMWCJoe7HhP1rEEltQjfOPzfQQm4TwSZ1e7CCoLUaE5xeko8FNq
K7O2Vit//sGvlU7vUDtOiw1SLicdTvMkiwmXIZYOoFUCj6xYi6UMnumaorl/qRZEnqS3D2JQTwuz
lNcpOHQTQ+cxq4wjaOaTSVPFS80QeEu5AjNMg1iwSzHt/c8PBRaBwPY+5ERmMcaHZBvFweOMo5HY
wzs5xpthGo31BNAbYNH9X6vlEsE0qflrrInw4ayzd8KckMKSHJPpvUvc1AQxQXGQx2Wj5kxK7ViG
/HXkPEWvJWcImB5sZbWeD7FB033sy4xasOJt7JqREGvQkbAjiJN7hPx4eGw2sI7QnGrfWCO/OZ1p
nuSEiQobSPDWVSe1xuwGCMv3Ao2S/o8wH+KIAxK8bkSaZtOU3ox5Or8Js5t2lDvNF6f2YJjOU0RF
PevjiB/O0LX8aypskm7ouwMoq7lkVyoICu+EqH6tBJBLs+YaCeDAjVhmSrKqZLpBnz4kXZM+4FLE
fZoAbXeXIn8ZHX8/ZwLO0eK9inuIsivbx4ofdQpXLj2nEH2oB/dMqX4MERoxboXkuRKTjc2Kty5z
GbdMab98nSjtWsrxqUp08z5Dp+JFmuJbXn1FFh5v40pVL6wqwgY7PE2j9820HW4ww9SU2+EPQ6QT
5bWJ5vkpazlmqyUmdFPOF+Lu3bNyOCze6UkicQesejXO2qKM906F2Yqlx6Us+C+Dnw9n0pIEdPl0
YeF49SAB7JIkqD+sut5Fka6fLCuvgY+XbEi99iDLZGvEnZwqHjvG2E7jHw0jxjK7TrqtNRmjx3F+
AtjOOINc/R0Pk2rsVG6S3USRabEt70QWdt/0gl1NXS0mC9sU/NhO9eZ31KbyPCf2RGFI836ncHsz
vcmMSpwHFbULe5f3ZMiKdcAWxWXu1DaqEG/mOcH+2GUOwbBRIJlqEzX8mxom7o/ZAJcGFtCIM3GT
gh3bFwW0XnJw59yD/V9T+rd3BNTg2EnU1omD7CwrjsQ9C/CTzbx4zUDfX1SsCWHTZJSvAv1jWpzg
pPCrB5XAOLDRm7c1D+DRn0d9xIlbck1enYJOOV87tKpkhXXFkLKE7T2Oa1gXfnWyj2zSzqNnWKFZ
JFy017ckSjoC6zmqPL+PbAiD2wfDSII91eH8VwYo0G1uFUnx/aAiJsnzeK4dKTZ3oCsHu2BTjWP1
YmTK21cdvrz//NOxaf4Ad+A9qrVJmstzcSzs5DtW81NO7D2danVwUCHDqRYwwyFGP/AT+zxoL3em
cbt2ElQpgk1ZnVJTftRJv7/juZSDw/5OpKO6E2dEv6zrRvI6VZbaBFBw7gsigUrQF1Wxd7sC60DD
9YfuAi7JtY9mRcBznOI/KLW6DNtSm9f7Zlunzk85JBqSRzZe+/XLYJKBAtksjln3yGjkyia9ru//
/qX0v3lWbT42Y/0yoiVwXuKXHDf62Ywghe4/Wuys4vA+DvuBakXSW3bkK9LWPXaEhg+BnB37xai6
sO2V/qx6zriYCe1bXJfpFQ8Dv6ARNCSmNc49H73AguBP81dpXVydBKfKG6LtEpfZ12LwGNW6BjcL
RWOhaNcej0L/1JFvf0u99qrNr1Mbpb8g2uDjEEjUf6hBXS3hqUW/Ytrsn3qXBAAVKB+GAWgaK8o3
NF7ttaRq2ineixwXgIPV8M6Q6TEIbATKuu22w4p3tN7lLD7ysrRvKv24L7RRFBSQ1LqvnsrMLWtK
8Dg1Ed8Exb/QFOWLBcZizJ0Qwi6b/thS6jxwLO9BQzt2zD9upXcaIvociYCcSTxGxwqkX3hHJ+h4
fJrWkFuWzc1pNrzkvZqDlxlS98PcivR9SAUqm5dB/V5/0V7zcJIdvZ9ajuoLC3cvjezi4za/1RN1
30KQ6l+6UR0MDW60iQSOWo9ujb5Q02HMxvy5a1iMOwdFd2anO2WzfPnDRstGCABxvOJVigMWEZDN
ERJB2urHVBGVNwR+g7WcYanMy58Nv/V1gLOdYRVBP6PnW5lsk1S02P95c8hL1VyKea+3OZCJovJI
bYOG7KrhPUN0xOU2GZcpIbGC97e7xs6irml+u68nRlxN0Og8h8QKCEKDU8im5EE53ineyxwsJ3QK
Lg4DI0Yvb9Mf4AyePVasa0tocGP2yj+ZdI+G4+hBRyF2Hsa1mm5t8ft+winZ17i+wn2yxt7b54XI
L3/29zr35qfabz60IwP0W1ajxCEYiOGjDe1MvDRUtDz4Vua8ZMxeF7ehr8J0Zo6lsYVYM5zcQDGt
6e2ILMPsoT3O0YkPpdoOQVRsUwImO4bHZxNH1WMf1czF1xgQsyT/+c+3gKnQwO+jm6Ptxc2XGXPg
arYD69I1zdnI1uINXK5nN3E+IiMqDiJl7og3ACYeXKEGp/0xoEz3yBaL8ATMiNdy/UP0cTxRL7KS
+Otn1yCIVuYRxhKWf3LEeKlU+dOBRtB3Q/0WK/OGBdBFA3L5EQf4rUEy/q0auVsZmUPMremumVu1
j6TeuDPwOLCWzF/JeMNhW/9NHqmqgXpy4qJeu0ctENemdnejZarrnRszyOafSJ8/SDLbysyNM8bl
thhxMTPhZ3wjW5S9hv6SxPnZMRLgsQrvkN+ciZDd286zjhuwBaU8YfN5yIqk2d4xMkJnzlOsE1yv
OP3wuv8GKMLTwX+MkqL2OQJToeTj/VsRiOzNQZNbY1mNjDAZCOYiJ+E+68z525Awuy277pEUjnwN
xndIB4elyJLvMcXu29wR6JOpG+xzk3kK/JrDHZM66LTcD7n9VA80s3krm16Qj2wJYANDpU+0JPl7
v7IQn9EEQGvm5t7kne4A4/uqLxPOym3snQROJLKUKSieFuYxuEAAjx3Hyfu9rdGWtcUsgXF8valh
porDrkjrw9ouQPgh/W2C9Kvx/++nkiMtHj/7SAoZZ/tKZ9fR6JyykfZRoNTYD9t+CrXLMFrfuQMi
K05jDkURz1kadk6QcS/hiOyuWWNIAww02ulHZ2JqqXJrS7MOfSlVBOXkz38aJEPQX9RO1K38sH2a
Q4IslUccDvJD+zTRz1b1WXVefq1AWLEaDfVmqFx7J1YEpiSwdInS9ufkkH260yZnhY/FnHv4v7Xv
vc5dH+yU+k15Xw47sOBLYzEmBFG7RXocGeJovLQE/fZ+6WQn6offJMShR8Xa066VIthR+a0a3aUe
zeBPVRGvD0d0zCApofXMk85+5oSIXYuTzhjhJLpfCRrfM0/0UhhLj8V0nMRLFTkoqXn7o2lngzE8
XA4JTnOj2HLua+V91WT1bKrBYiRMVyngFC6CVISNUKb8GuHg/l0VIrlg6o13fQMoW3qwkkbDDq5u
bB1NEf/WyMb7Yi4Zrt7rX8YrRpTyGGDnOcyBe02bPn0r+ysn+uZr75Scf5SbvgEE8f6sOw4fgPVP
9mvUI13ibu/XgbPlsfX2yu8qGuwrHifXfnXAobQ95Uleon6SyrwKk1l5SpD7cYz834TOLIQ493cF
qfCpc/WXJXWGPRRGpIHIid5quiB14h4WjCxbnNHDY90bxwmMHgBwJqHMjkh6Finc65gLWZlEWLUH
UHLrAd6gqnd/X1Ri02e3kP2OR3d5iK2FQSIr2ejx6dbJfKhaDlWzS+hZJii+VeWeNAaZqxNMnzGt
aBdPLv6FNTKHAMPMq2CNfW1Yz6JyGd86i0uqXzgfLFvZX2kxPDtl6eMNoQ+4w2bQoOof50aoB5+P
7SZXjM6meqBTfP3u1yE3Mtt8vX/Pc/9a+VPzJFSLNi04F9yrMGzY96elN0/3zUyu8WnlmDzGVFtZ
dHl4C6LM+rNzG3+jUkSDdwxGXhDPD9NYvdRitHiX/eAsi/HZKaxju0bN28Z67kaDEICrz1QJg0RY
riBLhhD3afk2R/MCKIITVMH1T65wEQhHNpNFTU4Z4uKLgM565oHBF7UMnNFtyjmkqdXzf/5CXkTy
SO0WsmSbPEWrpDAX0W/sYnJP4Pon8qq9V2MtC8ov0vgmSepuvdL3z1wpv2vsNozGWbsMO6fPqIlw
+62niqTyz24KdmEU3rNdZa/k4Xp4M7G/hsVYTjo32dFhzhiMYCsCslbbyixOydRRPDYU0W0IsBe1
ft489TEjWYtNo99OTWfvSH9+xVsJYprI9lba7e8FA8KpwBvIvhX73OSS3b0zowwMpr8UGp2WjGgk
+2N8kNQD3JpKc8xhmkEkAVJ6EyXY5aa9WU/z0WjpAVtZbY+JKh//IImlE+yHJKeJCxDseoHOFdIg
nB+cTGsfJ7SdZE0rcLEGdcVUJaNop23f3XzOEOFQRAyRnXlhoFEMZFnvPzVHw7uETrOVpaDEyeOG
3AXpZ6urQ1EWXwZGnA9GJz9zF12wyVj3K/GKN3B8lxpAXD2sRNH7QoJk/VD2qMJmLd23PDNvaQLX
v68kFPByLE//2vC/T9EuxSYJWrqNm9KGtw6R+l9NK6k89B/Jdu881pLouVGcBU0PiK/xxxRLxIhl
13IMmggXpnQD4qhuf4P+SZf0hNvliAL9aQari1UB5u9mCJgUoSc22sNIPU5rdx+0BDKcTEj04Rh/
6nrnFTNlSGSK7SCzXscp+NFYbljVwH6WujG2eSyfuqa/WtA9ENb5LpzsWBDgjGsNr86T5YZx4k9s
Q++0yvGSr002fiVPtpet9BsHE20+viRDvwlM9uEsUq/c9AASMcolstwHNRMDIukNHhyV9ighc2iQ
n8aDPEY5UfOEhhnwpcJn3NjajJUWygqcUoSxwGmOndKwTfqhfF5T+h+PlfpfSjmtvxNVhWvjOnG8
wPY96bp/J6oGLp2ntsAFJNL0bC4gNcth6l9ohkx2hTF92t3Ugtj2z22bsKv7Xf4HGHnn7MSFF/Yk
GZ67Qf24r7JJatnnlijmyeJGkRXL/1KQ+t96IF3PoavV49u2aHr6eweuhS28wNGKRXEq5j+CsLWk
+PBL7PJ1Gj04TCwfch90de3M09O//Gfr8tOfvsn/w4LwRPVG3/3bv4j/9tcHtH7QGCzRQ1wPZuZ/
5c/6uHQCy4tweDW9vx2bNNmnAQ6PFMGR9KipiI0zxvBqP75kadA9eIy8IP3VJDmCOrhqDxr84MO4
odl0jeGiYDBLrh+gfPn/SxmI9fcyEMuUtjAFw2hHuEL8vW+1Um0T9FPWMkWodyPy4sO8fsn9p7zj
etU6c8OwkC+eaPjiev/84f3n4p46SjPAdqTIHdxQy8923AKVMKqCBg3bJOolpf3850vDbaIeuWbe
X+//3wP+P/aAe7yJ/3MP+EMa/1L/pQd8/f3/7AGX/wgC4sMBky8oySA4/70H3PyHcNfCjYD7JI+N
BEjzH0Xglv0PSVrVNjG2cCTmT/9HEbgQ/4CyHHgBRTsorabn/78UgfPR+3sVjO84pmA66FMrTrW4
87e22UUyXB4aav+McdcYA5fTeJhPvul/IZZMO4EqCxxy3yrTCTjTes1DX2Eub6bylyzrl5p1dz9J
yzgVsfHIUbVbXoALYbhYIvVANNPKphMpQOolRiBwfZ0+p5sqGBmSpJjCzZTDu4roYvAtKrxsvKxE
uwwMRDPunKs1puEwtFkKIgJnR5gqO/jpUnPaQ+3qmjkLlzr57dVN/Dy6yH92QP9gpaT5kHfvJGJq
E3BUgg99KyZDIfT4DfIvTJDKQYwV2C42mVE3obmybkaZqSNTJS4R2VcS49OpNq3oVkGQsWJAT7FX
XaTHv91N5RiW/pe4W8Q5UnzJx+IC+0oeZQmJKRbGQ7QQaWgTCq2w7F7w0ixhS2aiHuqPukbqxi0w
hqmHK9kySf6nMT4v6RbcATURu5n5CVOFeTPV62zJ+OUQptiYdZE/9aV6otlioHM1+kau/BSBqznH
JCb/L1Pntdy2sm3RL0JVo5FfSYKZFKksvaAk20IGGjl8/RlQnbrnvrC0ZW/ZJoHGCnOOGSZ179MZ
EGaC+aMXNhgsVMaRZ/MAJal7kzlTd6mDUa66DJSWlxr/RmaTdM81mV3NEviajxRyf1NAP2CJk+Y2
jdiBlk10Kj8yfdAo09FYV53hiyF33x1MwkwCYgcPONszq0J74iLbd8JwF/U4Hzw5PBvEa+zHCZUR
RC+U2l7j81mZ24Ea5GPOooelxZnhmODTKZhVpWa16YruG3+JvdIa+RdRLu5J5kfXknDdmYUz/zvu
qowYvKmsfVrnclUzE9kgF+6etT55Nu3MpjUcIr9UPbpTnXV1Sed2TdBiyWgiyrfO3iaBfWoi95DM
gQnCBPMtkBYLoTl/SU0EjmwqxSbB1Xh0SmczeLm976zm4k0qYLzuFseAcKYtviW2Jwk6e+HWGaNt
8Mep7q4aVbcH5cUTGgbwIGJGbqFhNDiqnjSHwmobKDUgTdJB7uy09wdT3/fODh7scBzSKTpMmb6G
Oo9LHO7vdiquVfaFGK+/FHjeNxquQ0reHntg9lP12j8kE87VS/E6duiuHqLSNfzKaY6jbLJD4n5X
eisvvPuhMyEAxEkRARl7LYDareoxWmZ/5rdhMawif/MnyIzn0PZG5ih6z3QSS60R5A3xJzrutnlk
TitCkulJwZzjDJU0aCijhtMj+uyqLNdvAI9tR6jeYJNqnm958D7lwInDxFsLWC6rsA5pk2r2N6mI
t0FYuwjKYpABrJutKHlG+LdJLUo0I+hGYK1eC/I3wpg31jNCm0QdRWgdx6zKrga1OeQCsix2qP2v
eWU/9gVJqlKw6Qn56cQi7kOUJFePrvI6e/jtWjJPkKSlu2bGBKgDQlv1XKOyntljO+2foLtZCayT
okNsSFe5YU9VnxiaVPS4J73uoBg4DjJP7qk5wyEUUXwGLR51T6tIBlJ4cZ3qJEGCOvO5Tizhm+FC
Q4i4wxnHQ40vYHpmGo0n2bENgmxGMLh3bPhif5IIrUDHGHUVLw5a44+d4ZbQh+DmhLAfa8c8a/Gk
dt04qX1eGR8pK2GsyiNQNkJPfLMLzjkrKof55qMLyhzMLmomnZBKR6hkQ/U75U57UwoNbuSiBrPR
paxCNnMMb+SvHJL1ixsdg4lvyZ1ovT+N0d7Jeev9NkqGPcaWHAPcoigcpI9LgrAFW19kkcxWpw4t
a9MON7cIxRO92K62YlzZI27cRTKUZKl5mWuxhSzUHsKQWZoW2e4TehjCf8hjRbPr3QqPTQZAEr/l
VsVYnHpkZbJDrsb00Qva4MZ4P04RfJrQSr1W3e8Kwsh9KI8hT7sDnKZLRYmUYvO4E3QNoj42xM6l
o5iZjN5/XwoXwok+wXjgyWCvXOMhh7+9KYweg66IokUXBZWlQ+BdWYeBNBHCR5zywUWViMm6eikY
A6E8Hs94UfGktUQMum7NY2JwPsE+7BEePxecrsOkSGn0vji86mto4THuxg0EM+krBGDkEddPWor7
FpqaxYjZXtfwZFXYLRylYEMTB5pjNCB5LYv3wNlM5vysz9FTzb2/VwxdSPsuOYmNfCRMN3VfG53z
2FTjiN/baZ8NvIujE32k9mfXqOLgDHgiIpkCpwVPuUqzZN5Oc7OQFjvvnDkO1LCq1TdwskzSxCBq
951Jxu6UNydpps2+z7vs0g7Id+oARGY8V8cxZbNtl07B0sah2Meaem8mu/G9SmvY/Q8Ww8Brlkby
pkmIis5oPVYTS/cS5e/WiDvFqC5+8gDkELEWfNqDqO+iHt/78GDjxznUCb6MJvV+SqSzSCQynqma
9hf9iKSBGxmI6V6A6xZeM/C0W5YY+nMrJ2KCwCgns3mHp2HcKv2xlfXFkOapokV9trzkjd1CsZ6q
YtjVcjv2VvLc2jwsrEi3v2XX+yHZ4j882NhrxeKcBfztPTM4Bj0CN6T1yDM13ru26gkt1RZ+FthP
J2IzNeI5gwBZHy3Z2uBQ+QpsDbfgiEg6LnBwmdqBgv842yamR9MuUOe5u2lycYFWo8M54XIoA5xJ
aeM2YZOD5MYoVSsM0jHx9RtPz/7aCUgU2OoM2JL31OtrChIS2RAzc8LVdQvgQzxYcfSQzUO6qoGr
r5ym8fjsEVWwG0ksE9z4WuoTo8tZfJgJj+Ex+xgGJfzUsv8Ju+1Oc3dviLk/S/wP23FgQpp3MJm5
o5gMxE29z6CIBBJ3ll0ih83jA2JrpgRe+tSPtDiqPZYkBe+rCV1zmm/yqHgqvPrfEOiKPbV8DY3+
wodvruRoWhvbu8ZE/HFMG7gL8TzwtEaDP0oIc2q88n6RB+MJzuSpxE9uAUYAssFT4hH3WbHJcu2A
MGNcw+ejk0t2rSc5VVWMOGU8eqWxbuwRWNJPIIkJYEFurqb5kikUNGEFPERh60J6HVb2p2q1h8YT
2jtOOhP/P9P60kLa0aBNmdC1noxU44ZAbc1ELFxlAMAZgBxx8txoW58heuZnTd+YU2AgjuUaofR4
bHTtxfCajilydRkyHJRkr29DE6429hujxuitLOPWF83LyJJ9Jz000W48Yrap9e9y8Hi7BQFnifpo
1A5Z6F8k5jpojgK4Uc/kLC6b7pKyt1uXScr1oXb4HEA205/6tWr2VNlX2MCK4f5AgWs8FdohFP1l
tPJh34OQqmV2NEamjkDrcHzDN4CIr5nbAvetywP6IQr6W5Pk5bFTfo4Cfx2EyL3b2TwNOopgKtV4
lyLmc2PtMpoIZWBxwP1jkLaCsbxi3rbTWOOEDo12rHO2KuVND2OiuSi9qiMnOF4zTL8dXMNjwwMU
+W4r+EjYhRnCqPEAgzf14ltkeyuhGqhCFEybfmHoEmMHp9/bRl0MJb8jf44FgAzSYlWqrryOQXFR
jf3KGHVcBTU6IVFCRI2dr9E1DeIg21Pi4TzjEMwftQ+taD9xeheMwvpXSHHUVXYlMVNKlO1yuiem
R/ET2XfhIbBqqFw23RiQw0h05oY276PQIWaZcIfDBIUx0qEWP0zEzEuApOu1grSydsL3PZ9mkT62
OiyHaKqTrbNEjHieTphTMi40kOXz15E559Fy6PaI5lIHYU14SwXyDlPa75xp+gbwJtyiCKphr6hr
pscw5E2bZnVPNOWHZLGvbHLdjAq9d8bI1211eYWT0B0CA092ZSISnb5+dSC2QXpspZXgGpYLagRU
Ysthn7nje84QkBksVIvF4F6OxbbSlyuvroOViyFuZcQSr3hvx0ena6VvdQuceuAnIOvAsx2VhDCP
ZwevNmglA7NcMkSbqcKdarbyFasPHg+yy2HZcLt2lKdFfJWWenFjMqPyIdOO0QKpSjXVbqLl82M5
y5mbDBs5m/spcx7bdH7HZ0IZrkxjH5B2YofpwbKreyMcxLKR2oEkeiDqArv0oSknwsnq/iWyze7o
Drqx0Zzyx7TVSbA/zVD3b5Q3816oNwz5JYDqeN6qVpqr0CFYgnEw+xLDZ43BMsGqkD8nLlAiT2OY
uLi2cJdRS+fFzyCb2zAZOQCoHUCyfN1yTuIjYoQdLG9fiPm/MxBwihqM7dzYDfpDi+eECnEVq89R
ZNU2AMJsJx7zLOteotlBQAdapQ6nc2aAk4o6QXxdDocjZETcABrq2SpDyAMPv9BlT7g6L9yzra/x
HMKCaB1ISRufhzr4q+NrRUrGuWE3/T6BycEgNiMmsCueEe1CNOF8eeoMHFYuHnSe+7jQWlc/27BQ
1hqapwxb94UcjUd0MFVkuDwjGYNXIYB2DFGHdqDINcUChTFToCRCltumFsGe0NDHTBn/NDMun3CQ
Pzk0HMozdxU5AtdqcZhBTY5C09lZvRNvyRp/EYZ6S2pLf60yhmt6JSmcwDISEilP2lAD5tiQJ/Bj
5rxjpsv4PNApctpwrdqBqtzBLG6RYFXynEb/eslZhC1BUQcyeofWs3Hldzsv1cqN6kx9ZzrdwYyH
HQ+SHq2N3R/chpFFYzXuOkHnQYU2P4Rh9KwVVnB0U/xLyoDb5IkamJKDSt6MnSe7c9bs3SyG/wjO
KxKbAXIZYl1g31s5Wcke0qMxqI3FBbnS5+quvL7ZDGImEVSYB7sDt2IleO2GBijHFOWnSDdrhtdJ
vsqnJls7adGveyrfuenNXdI3wAgKnF+2g8DHAquHPXLFcUwyZKxuOFkZSEDK8/slozI0MiLjWtFD
dd3qUv9Ofv8JyQDRlycWNfa8X6LyLE3EWKfAvWq2vInefWsmXYMVGUFdZscf533ujzFziNmYca4M
yHfAtR4yO8j3kaxp9XCOz1ZDfQUtkPUPqNLEGE9VTTJxC1HEtDIJYDGAYOzNglVm/pbN0VddojVF
7HDRauHuEoscI/TEFKsmuD073Dt9OO3h45eneOGFgPoB8yKvAqrAUa+6dttod9OyX3ohb3keRjsx
9z/JIOKVZWk3Q9TPv83470uKQxFQJ8qnYFbnmWXBjlSMG3F03SofoJlYCZkUmSqPib6ZYrYk2p3x
9+T//mm/L9FyTxiJEYJsW+By/E+iwzSQiwWz1QGM66PUOBoTwFjplJ2PUDz1KyMzVlPUqgtiUpRr
8WziW0Kx6jbMDHLIunb0MMo3FsQSg3fyHg3u38hL5Dnrg2Moh3tUPwq6j61RuQ+UiO4lMnjmQ5vs
T40uHD/NTKAiawSy2goh10sOSGIzpwyRulFsO6b4CI45Y/NA1znI+GvHJWjfwLgTynvNxDTvsoiD
PLHdaD8aQYiHzntrlPaFzPEHKw7Fm67dau7+dd7gD1TJKxRQVnBI5PWwwYEFBrCaqhyCEL6PkLxw
XQ3d9feFxhYOXoWDsxHrsfnyHHZ6dTi/VDyHWO47GyFxW8ymc+IP+LGSQd3yEvDCXPZ/6hjVymik
wk9qdKod/hzH08IDFrAfA+XaKuQaXFH1Z74BsyUPu+7A7RSIpzil1x6CmuX8SsMusey+gQZppXmu
BDvkSexzUjRXSe29OJKMqHiGvvxMju9jjtEsCb3Pzmkx0Rdcr3Wh80gctmTF5TR1EcFgIKIfOBtx
MECKwGcTW760CWeIxvAR0Mggwi+3GeAgKrKdpmjqt2OIeM9qj302fxYd/xpTZPdmad47cNGgKrPK
/TY142LXOOLc+Kt20zXKwnQXDATaul1MC31tE8ATtLo+kfOvhQMv1EQ+izkKlCjJnEn404U26cSB
drP06YlJ9BVssN8glI7s/gv8InRx8kHkSTkTxLm2WtAGnOPoGbMadHesO0gj7n2tv5SBQ93QLG4d
TGy03MfU1feqcL/7sP5JvRhM0Hc1zyc7t06sgBPDIts2HR5iACyrqIg/QGySsE3VHjEpxGYh/byZ
iFebX/oYDpkT81N4SoYruMdLeVLbfhggWXTmN3toHuoeHxOTwX2A6zez6w+NCzYVSEgngwgKazHG
2eKT5zbBfhL/aAX6U2FnJ14i+oOZ7O1ioClelorHcAiu6URQTtwxT/q2xXhwEHjSpDBezquDa1ov
esgmWTCJIRnvOISMJgSpDi4tzIj6Lp9Ryrl5sK2zrzCacDbHAyM6RSAEKDXY08HKGAvqxixvVqJo
fUdCb9aRks/VN0T/dc+9TCfUzIjXLDalkPuWqOyVi7AQegvE/96hLib/MKMp0m2Lo0khmQKPckps
PKkVGeIUewyJLM0Eu6s/yoArv4UNVRrffQ95zGNSDAucsBnza4LJYRYlcS/00jjs12R37uICrfnI
mzcE5ibpwNSG8OI5l9YS2XTczN+JWnzYKArrHLJoOt5wQkYMyo6gjphitJOx6RmDTovfqwm0Vdjo
t47t9VS/0PA+FmGxsY0c2ARelpSRyJoT91IyyEDpwGkxI6/3HWY1syrm7fzrQrI/JeLaUBmfIc35
4gCUCEeSZHwwkvRipcw37PTO7PuhLSeBU1F71SiNy8Q7qQnFjtfQ5+jWeRibSzVgL+HAhKY/zN/G
NL5FeOKhXpxLRBZsFdFF6cl8IDLsrcwAbyP74vD8ZriyHvMYGKlAWDNCNluXS+ybjOJr7yKlTpHy
62Z1QKt2DmVCs1MiLZMovic4CYTi1EcOVshXNUmLgY1XxTZ2bEZuSGPhZMH+s2YBY8hehNYJO3VK
ZltsTe8pwLnNIx6bfhPgQ3fq4aGK0rchCgG+Yrh1ETnyFLBehYb1VKTXZDIedOqeplEvgFZYfszk
brEGcjXtFrVEzybxuI1onEu8++Y8cFuaSLqY1PiBLU9hPe31qNk3WkwAuZz/Ahm8s0/Pya1N/hid
b5Rmixe/39GB+E1klTzWz8yKtr3T/qQMTNYjg79E1fuiIbOS/G03ZtQBgiWAuTKN9ufMoQ2daotN
6XOce0ylKGQQbeJMobAVU3aNOu0SV+rHjMp7WJvgfMpDG3rnKNOoGJYRbzvsOgp/CEMflXKfuRf2
7iJrM4Nx9CnnL1nJFjaptP1E87GhVnzspu6LCkdu2O4LNv/gVwod5o6eOTVshuRDb+ujQ3kQZM9x
NYHsRqWQeCsjhLcd22qd5NaHx2ff9+lCcNp1PrOve4gULYa28FQyoJYmo8VS7fCVvKWZeiRs8DgI
96hSHF3aYPrW4NBR1w/SGA8T+8VN1sLFJjuO/YT9YKMGLLJgk0zQImOOEQ3jd0WkRZ/mBHDKcyOs
fnETYi1iWDgQPpIQMwQRDhRYFZx1rfyEPo8ArIlmenROfR6fsTx2DShLU1d3XMr0Re1jl/YHx+4W
gZCJZ4B8t8y5kTv4VhNWHevxn8hexBCsBvtYIqdzzkPbU/B5PPfM8L106TQJ0TpDSfhnVcbfgZ7f
5ZKtCrB63TotzVut4h/Yjj23aKB7F1Mrr5pApTcALAExrqPP7VpcGFhAmCQUZ7jsp4xEumRi3kwq
znIkt4VDdYHdmvHVsjxfhun/7AaH9PLoIuunXBFjul7Y9ate1ByYlfNsOTbTaX1nl2NPBeCggBtO
Tqad09h7sZOAijZDB2f9KMN8KVUa+jRjO70RBLANjwlentQlMyCZKOYzkBuR4ACGpXnhyn8mVuhG
/XsfuJj72fRjLPiFZPRCKvPK0m/WgM7UbGYqO248Q3rPuoHfvRV/3HCPZEzoJaA8crziEVyCGtNd
/mYJ+8OYga6RC7PHWXahgIMgwVyowHfnRB1SFzApU93/w4KXjU/jWB281II6lIhHvcaqHVAsTB27
tXJ6cbKmWGGlIaGZIiRzHUaVSXlissucfpLnjhg2z615K6fn0XiEVFsRpxjhe6aCc5vqzYtLkJdw
wvCy9S+qg8CZUho7Mn0Kw+xawM3pAgE7WEAGUeUnpmiIHhb4iTiU5VGbFZoM6LN4ybwHAMYbhJCD
fGjUnO5aKtDSm8H51F9zZ8vVpNWfSRP9yeaC7Z71ORDavU5a2LHpQW97qoQqvyeEVa1zizFK7356
39Oou9uA9njl5Hc5Nu0xC5x9jH7w+vuCswRUg5mcBhvTAuZUyewb+5tSabaD5g+iNIh7HwAyVkyc
RKeu5zxepcSNXX9fAgPQE1v+nazdW9zrk9/hyV7XTmqunoc+sLc2/KPNjPZ107VdAEPNxvnMEENv
G1oUVm7g66d0L+Mf5hnOJegsTuqMNWXoXvv8OZsq91I5lXsNPTPe5GYIUD46KJWDpmL30BmLll6b
2J8V7U41Ne7gXlS+Us572+dveli43GXILvNe24Zu/D31rjwlivIg18piDawctS5oUbs09HOZinM5
YWjUGNWtJovcAHchyU8F9Q1VSUwU0+TBjls+2tFkmd5o9DDhSEA3j8VVnwKno7a1Btk9mIRw4SfM
gPLI8tsVqdoXsdpLCT4qYmGXYJvuRoSCzsReWob0k7UBa8MK91UdtETusHxBvb1sPrVHt/4H9+0f
xItpH4t5McAxF2Z5kVoeJhe6T7IvjIoOimG/gTm+cgfCauxAHSvUNvso0LRTHjJWakaHsZDiyZQ0
j0FJ3QLXjqH2v96twGUjrysQLC+w8reJrARw5dYORG9U/wxO1YI9gQg9Am/A5GnsBkpgS+Lak22j
Mbyb/qYSlEWErRRMCDMhaFDriJXb1gZEgLbigUhb0OMTO/WopX1H+7rLLOcPoc9/vJz+sDAj9dwO
C/08My7Uah+1Spnz6OAmcZHIU2CAboyqx6RDIj9T37peHvvuQsrsivhRcx89CnqviL+cVHPWrgwc
30tgMWVJTunMxXiRDClwtvgtKsDOTuKbUFeQWi/x0KEjHBrCL9p+X+JfU+mLVij5rJIet05abKch
1N8MFwvvmEPrG11orP3U7EjzK9fczRIE3zmnGTsWlS18wzuowvw0e/UvzirDN41qT7m5sfVpV7Xd
8JCMVDFu07hfaLyATufEiZpkBwNDeS8rGyB32VbgZIn9dtJhk8v6yVsM3OS6aatpdE+JNn0iaYCy
l36NkJO3fdKrg4X7Wkf69ZiFwXPlsPdwTQEGuc/EqhFNRYZSHZ0GrhqX/OVNJrRuR4FpbSu6gbC4
O1H0oaVIDqxp1Ni7Nh6WUINsAf5BlpfuSEL620bQJFotzZ4bpmHcYuPe2Xcy4Bq2T6UAKhLhVdgy
CJK6563tcb5whd87ardtAYmYekUvmKQG2PKDObkv7mRmwcHbgOMvZY+wztWNzaT2zK2sr8N+vkRM
pK8OV8cGJNGTnrqUgoF2SskDxEybe4/M5ZgPLV81fUQUp2E9hC5cR3hyFw0yKnukES6U0u7sPGjE
h/BPRRDKfi6hrcUN1DbHCIrbpOrJn0eeVYZozUPYGwTQA+Pwprk/xNF8Ktx0V3tBQYbRBNtSZtxB
JRG3A3UpnhJ8oDmcRDgk3jFAJ3lUERxIOTDlo3oej/3UpidkyuUeCL91mWbeQ1IX2MfMuCskHhFP
GtpT0iBYZcOdbND1xvu2CmGOowoppvq7bI3q7qQ94iQG2lH0V5/FsSTIZkECcBlHeDFXdFVBab24
HmdaxGNYUnT+ia0e+5rRpy9ee6wkZCYlqwJmh5X5fBoFUmjiHxtNnVFI0xe41PheJSQZkL2+t0eZ
niqVshmH33XIW6oGllyfLVyYTU2e0AWXQLpz7MG4anYXb/Xe7W5mV4I3IoLyMQPNBq8ghYzoFM/B
0KBTHKZpy8gv2WoZalNPT8KP+Levs6qZPb11q+iJjrTzu8qo2h9ntvYgMu1/dtDztxiNEwOvp1k3
7bVhvEZ6NeKSITurJQFysaXLG5SnWxN18/c8hn/h9OCHT6l6Rk8n8yrsYf8gh9i4CPt31BERrIxS
PM6iCP2hq8ZbClncMMr26BphcSosBaYZj1VhNcCvcLhuEJltWkgUB5puH6/mcKitcTkK0CkFNhlj
Rjkfh2Gcj/pY/iir9pgHqplsVV5sHeUwEnGEvc9tybMe8DeAOk9BgEPfNSy1CVNjYXKhJ4Y46RJA
koh2SkBumOfsxFTn/7/873uVbX0J/I14gvkd7TTOO1mqi4emgUV55gZH4u5SJlKEHDB8Iv5iOKm8
HU7F8lKGdn0A2rOBlsUG3NBhx0dEYRD6VZ50dBsko+RUlNi35JZBd8x16xsTqwFbhcGhi7l2LStH
y2P9AW/VbWTl7H/fvKLwcLDlEOKWt3IeLcJ9dEusB6TP5l6zrGZP9NEuNkpyHpeXOMz1oyeeZiP3
aFRN7/j7FcWkd2w4D7e2EF+6NPLT7yf0+9XvzyaWa5r4Tf/7tWD5CBPNY4AngIFmoohPsR6QXwmY
+CTorRie9xYNdsfy1zIZcUf/GpvUNYb5jBEkHpbfr+oS/IGb1AgV2meEUuF50AQg/IXc2/5xe6hA
IPfgwFvCWyN7cs65SZWNmxOWs26/BEI/ZdEY+GZqvAik0B1/cEJXD5OJVZdEsJ3SCoWwPc+/L/ky
WExGEgUk56YVp2wvBDN3NwWexCoda/5FGCZuVs0B37s0/mLQSTmv53NpbBudJrQspdg4tQcPrw5b
6lvKX8JIYQWzQNvpdvwTg648d4qa9fermNiZHgYfpm5Ut3GovQeEXOz0wl2GUs4oQdATZeSakBxF
jG1cOPG14INc4R9KtwQhAh1EIJe5M5dayxaRmz9GrjQEF+Iow00gtQxNd/iHYOur1fbAAZ3K19Bd
rpOspOnr27ORwQJzzcDdpYgyWcNo9iMsLByrFUsV3DmEJ9eEL6Ut5b01f0+hnjH0qLML9rtt0TXh
kQEEWZ9sqndjE7zNbnUEjaH5Yez+hKU0Dk0IhqrVd+0MAyuIVMa2S+CI1itr6/Ac/gDifwKzFj73
woAiEP3C/xt0RWVZ8AtLzPhIPl1iQsS08+p96r69IbFeHashr81pTboEQqzswbUIl03J7RwU++1Z
d9YsWIf3Nuzp77TqOelt+9opifRRmv176SWzP8d5uncIxF1+J6Tv7Wz1YbgKKdiETahw0kVvnq13
H2S3JWvD7dAwlOMDaWHzfg4znO9juEMDIh/SnqUwkHt0MoZ9NuSo3VBgMqCcy686sRlCTfWJuTO8
xXr8iFmOE44aNscaNY7vkb1uQtx4M4NXK+/ld1xRlcfDEB/cgbHtEt/q2pAwUlmoVUYlfQ6o3vZu
Aou+SKA85qlbPjRZ065FW3V/zPld1vZr5Drma7KAp+r83bCzhlPLonAwCcVsMKd0Lv7PmoHCptcS
irHW7ZEH7Iow/G6aKGXoARMECn6Cs1Q3DsUtzsS8jjSO/9iFrylbcFMIUfE0i/ERB1HGeDF1Xgn6
JdZD7SexkBLET9jF/c3A13EqM9vd1IR3hQBEPwlcd9zhe3EZbsI0C1nXztGtHbH7Z7Xu3RE9kUDs
OqfanvSnuR839rBoLkbe+XnelHZSs19yT04I8CYm+VBTdXNnMYDgzVDDuivJg1Z6626XiIdLEhXW
2ivz9jvzYuAmc/kxVFax5Q7QD4iTSqq/lha4zv45btJ92yM5NOE4Bz6Es27Tt3x6Ex5Cv5NSbQLL
HXZhIKfdAD6WOecA+hFd0hCJA4+Q8iURYXwaFJ53p+ryz67TX9ygvsf2lB3CTtuZNmiJuSm+hujN
JY8Bzc8sf1fyPBCX/zacdIGG/74yU22PPCsqOt3w3TQDggZ5AGUVYeu/L3kVX7LQy3e5lkpm+S7y
4f/76vd7Xd2/99HsQrgdX9ikeBeiGtMzl/F6lCBc++Xl9/u/X/VmIWj8h2YbxzFLALMKd7+/4CV6
cTHjYwoQFCwb8YHzRLgNKVtrb3DDC64Z3DUd12k0bku9ZF6bRf5kh8116lwP1KNXI+7LToFVmcfI
ZC8r4XuxKER0ZVimoA4b8ytasvyaDa3Ph/XY90lLqBPfzpYXq+xYqrYjOrx2pG+lb/v9fuw4//0d
6fJVoeq3ue9uqaUa34TPe/19mfMYBZZwwbWUJSVdQt9cdZtK8g8o67ey8PqrZQNMGrryv1+5YYt5
mGTItRu9p+BJhEOqVMA8bN+48tqLhjEOJfM2irglWqntUjXCuW+zcDfHZJEV0qJSYF85t5LxyA/r
E/NQ6d0NK+oO0YS+gR55ZRg6QbPItroh+zu1VnBrxQSlFtyebkDTj03ERG0vUT1YItlZOkTPsadm
JzYvuebLRiwwby1DQRNG1Dbx2EjLyRyeW12wQzfEnYyz8UlpN1XqnwFbaY/s6UPHLhlV8RO6W9cn
FdP0bfhE9kD6Z6ANJ6aZn6FsCr+EK0kBFevPpJaZdwtXi6EpgNdREh5KAqMeClnR2iY3rbYfc7tR
R1Lmg00tELGONRsnPcMKl6XGiAMwS54t28sh+Xnsp5j27hxtAGDpjsnzKgJx2YDaI8yqULk6hUnw
Q7tQH8gNPBBK/9celHmEPxn7mQYClMevO4F5DTrQgCa7xK4j0Uob6Zw08w0+DFk3ZMdd40DYB7MW
Jn06Nl8vQWdbjYwcinS6xgaaolROX1ar63cRgf7LdXmeLe7fVte+vGK88rO7eycM5iK5vFN7uH6K
jgxdIUN8nXVX32ruxsXC+NrFNhqwsNpYSJW3Ro9/gShvK1E/lRug82P++JI2aeHjSwUhXVg9qwy2
geZwz7S0ekra+DPW4mzthSnoxibXd7gP3Xrq//XVwlOywHXni2vaymNSJ9FJsVs3jn1TFfdetZgu
qOuPdZMYm4aRz9oGPXUsJ6t691CnpspsX3NMkHuBryGdybCx1ElF6EAQTtR+qVXjk2UcVDcOPlC+
zmd7Lu9Z3XaH2KCQ0tkC7aKo+dGq7mNyI2pWsIl+mKVbs2c1aUC63ZUNw/tmVGdZ5tAdDHaYk9cd
ICo0D5ndAkZkv7jOc0gmnWaTeq0598Ya1NEa6ho4fccW0kqeRpcMjbzDH63jcWBgRLqSWymTrXtg
Lkpt88oajKyHN5LQwB/K6ITiQWVa7NdC0earp2bopssga3EdcNPvAzl//v5XgikO+Yn4ym05X7vl
N/SWIM1Uz2v2eHwP9YQ8LwOsRP2HvTNZjlzJru2/1PihDI0DDjyzmkSHaBjsySRzAsskmY6+dbRf
rwXegUpSSbI3fxMa8/KSDAYA9+Pn7L32pI/jXKKSI5rOCrZ6QhszIzge+lexiqznjDWcoVjACNev
ndvUkSTcTMa7m8NtlT7Yh6iHFeKDhY0aXpBInE8nrphBww7ktH+sCIZmKe8HvCxET+qRjFlVtte8
mPQtNZC+9SapeTA5u2O966I6Ipi9nO+SiDKXw1O2yR1SqapFWdzRvTpNk/dmUZd6dL/xptQXakPq
7sRsbqVTY/T0C/JI4+AlgyTrRYwCVOU9d90QIkIudhPDy8rqyvsKKvNaHHmh6VTtLSm7mlMTvVBs
J5c1aN4mmeA4B8Z7Mkxf/sLMuM+8HwHZDkZKTzq2oFwRSEczj7xvCttm32MvxTdCcGiN3IzHpiO/
BXr9fsjRHk7oNzeiaPNbN1q3Qmytt6h5wD9483gzd8DYhubHewsf+Tbv7QZRNfELkR6fzYRmAXyu
9jBBhNp4hsuT14/NYdIj/UEi1cBCjxSAmfnDr5+LpG5eMXp4bXaXlubXaOTTj8lv8qNDACaaRFCD
9Tj88HyEoEiBxZnDdYMydhlP4KTOcykXQDeF88hNg23GneDr4G2Ix7441yWD2i5h2FPjUWYH8MiS
wLC4FREGH8eYnfull68ud7oBe+9FCTHf6b76xMs1vfIM8sPN0BtaiWsp83/Uvk80QgdpkGZTxX7R
iQsQbXAM+kdAR+RqTmiqgt6Mn0dvOZiExh1gNXehodr0DarRz9RHfGNNQBSJMYDX3iRhj+dkj+/V
pelMc1OTA05KSWrh2wVMOiZJBEKrWM5tH+dvtN6he9DizcF7XSoGB7fDiJ7ftfz8LRvxCfkLs4Ig
5vTPJuyj/jTfU+G092UbYcOfSNxh4t94qnmJG/a7Po4vvoBLgRuIY33SFRdH1ZcOkhCzhDS9YpKK
Z1O8tlb4fW0KdyU988sLQbpa7VTuRXlokrIIjAPFHqFstMJ2U8IwtZjam9Sgr89c3oIQ1w4PTVM/
zUSxP88uDSff74+ytFeoOZcmaov+BrXAHz/CHlOuVytIouLRkd6NClaiPNvBTTd03jGus9fCNvoN
wVPZm5pLHww9PW1Aiee0SfIfg/2M93h4i+3RRag4XPoGwLtqA+eHJ9nKeftPVAzI37t5fCuWZuUI
Ri8dpP7QidNPvH7r2beM3xirWHuOO1G4LNI5C93KbZoAq5zJpuqm2dv7lldyLCKdTbwsvmPw0qEA
Bm1U7oMqe/Wa3NhNhM+8rSeG7YBX7eb7J8f22S58lIstirsgYMTCtUS7Kz29t3t6cVL69aEvOzKr
bB43hYCqaF+NQuUPTkdYWV6gPCQ0+2ppnmqLKcfJZkHBC0fqhNHH+3Toq7c+W9xNlXVAa9AXWItD
isMUvWd1Nd7b7ociHfyuEembxXT5ajIS2Yiulj9iAhjJb2YdMMY6CmfAyG9kId6bjfDR2urDgI35
3umMnyPW5rd6qced4xKo2NFeU8mQv7kMTzupLwi65gdORD1wirE4Qkr4qbpjiSPjYbH7r7wiR5V1
AR68FXxk2OCS3PeOSZb8mYzxXjJoeOyr9cUO9i/RtupKXyTYBFkyHiT56uFa9L5xdnrJW55BjRpb
Jmp4sGgItrOc3gKXa7L0+TPJZyiqiDd7m20HREsjHqU7XGEn6Yu206/vV90Ov3r27f0ccysAon1W
i9k/VDOgAMmiM6+3vV819f206A/4QiB1UgRnybh3RRuESVIab7CqQ7Fkww6QxBAWgnSX0eo4HKVO
90awwoLdcDToDkYb2Swubx7T926pnquAg59IKE0t9l/Gdrz81HW//IxAHBrL0wk2ebtJ+ma8zbhp
7cZ4GORg35VRIK6jIJS1MlkARi/rDi0H4Z2ghj2xi1oH4VZVSE+CTvv8I/FXVqdDFd4tglVgVC/O
bIIAJPjyBuFKEQaRYVKNIuf1RuNHq8qRWFVEmIvJfW8wdWYqU990MiWMbn11WH6MO/BJ/g2TtnvM
jo/pVFtv5CpA6olhPvtCmm/IY19Y7FG2cEY+LulcrU7PVyNV01tbOf4hbeN7Guog773Zfovi/Cmq
pujhewsB/80peKg+Lagfb4zi8EWhpNqyObBbDeiZ6Wcz+ynX0Mk2OZojan8KBRXOWqOSYxPlWJTj
oeGquQtjeNM3CI03MUKmDU/PNIkdHbPmxdWFd1WcKDclre03UuvonI6SHR0f/Cm3STrK4nwnk2R+
tZQiGbAlbQes1MGjt/I0lV+i5RhixfHPzpVIOtY/hnzSZth0vW/ecvpsT27FAQkPxPfLycyJ/Xg+
mGXs3jQJTW6n+80qRltDvFWGTE+Ir5ddiYyRku19js0tDeBrSpD5Q5G29+5KuptS/31Zkd74PV3C
skhrJt0Eg+0a5ejeybIs7j1LP5FR2N0sWiA7aLNXGjQjmWH0zdVg3E0uOlWuqPcQLOAZ0qB+NhKV
v9JT2EFZnAmia1Y1YRndzIcgmxEDuLgn7BIKQQq7JZ3S+Dj4S3xaIv9+7tUETKv9IKIBmgu21qkz
vnS2UoYzdroJlULlWVOoX32KeRqw5oTuQQ4nP1Kr+A1WpJU3b5C0nuiJtX8QJjJKQtHpp0X0tOC+
gZEvi5c84JrM3hjfQj2aT63Dw7nUpP1kC2XkSAaKmax4n9a4zzF4bKc8DnUigudWDk+wluUfP/vZ
SpsHaNHBU5/nT4mTVIdMsBaRJobOycvRFFg5c7Oc8S6DayZ1iY+ICJxwNoz1NpFxE+Z9XT9wfgVN
hUfywfeDV2AF973pF3/chb5MI8vfEgTN1gws1HRJl5ycmkGNx6j0WkGOOUqOkdhSRJjpBeaiGjyy
Z9tzI+f02Zbtoy0cZCBu/kQNjFCurz4qHqDNWFhXn9HkQ1Ln/a6y0/kOUBB2y3LACCYVlLs2u44u
R81OGxA3LRuAUpqmCCmG7CfOxXu8FgDvGQ3qeU1faK2O4v6BFWB6txwDYaA3qSfRGt4eiVh/rUcu
VG+g8aWH7rEOKHH1ayFxI+jhMRGCaxmweTSRj8lwhJlci65kaIGIj1O04Vd4a5b6k0778OW25pft
N8WPxtfFDvPCy0KixZngwihEV1ecNbCfa7G6YCVWiSdmBw7SuS4+50FpMt3COaBt5tx8N6Sk9e/o
mztIzvGvxmIml8EhZz8S5snMK5eQjU4jOZdB6E6WdW5cysqVFLFtikoc2jmf2J0SJDcOWxnUn18Q
G0mWtqecaLuYsaNFU2nf2ri6/vp32YyQ6Sey1zMK1atZkZJNHzhkuedfs/SIbsW6snVUZu8zQmtu
Myu6b3YpiB84a4s6TiL55CkPrt8fuI+i64i1lgjCYcdxdWEirmFVNvFsXEtZ4sCB5kdXgqgiK8Et
IbW85mLEszrbqaR0S0/jlIpzt4bb6KGlrjeq4lZYwrzB/rZpmsxfWDPx7WqLGNxifd1//cfUes7o
295YtkhxHoBBq3PvGkOKW3bxSMZHnbOyxEbcbfulqP/6e5jyJ7d9kSfXoX8BoIAz0IiNPTTuCJkO
XSaryzwcojFCLHQE+a1VpBxpPJSgQ9s6WCbZtdBIohBSU3X7/Vk+8sbA3P8jGNoS/WnCpUUCd/vX
j18/izpcTlEAKEexy81VgEM5poEygAD660OZ8I4XLRuwNu13pGdqvyyYt5u6eOm4aoc1COK8oCQj
iMOVO2PJGWH1HlKLjlQxUbuU8G16TiuN5ERbd9ViLYeRU9G57JLyrw94Pmf8j7MHeFzTOsFmZ6WU
UJwDOUbC2jnTxnKYDRqIlGnLnL8/WKPzShqesU/W/yRAwsIUUPhtfehbNZTCCh74xU6j0HHbKBS9
3wD8HPZp7hA85w/GPYQ7JoPksp89ormamuyS6RaSFmYVkAIb108/Bfw+fCjHYrW4kxWBzz1CCPYt
lvf9Q4sDZxJao9cq+l3eeIyM6NkxoHTygBK2+cGoeD67g9cdEMc+d15zKBmoM2TG/tL5etxRNgMN
Ht2XQk+frj/3WwGsBekcxwTFxR4bA+ig2ZIbXX/mHs1F1OgtxtgQudHernFYY32zjynNY5am5hx0
6hWuv6IeaBTlhumQzgQYOY6bk1WmeLVr0jVggrVn3im5q7kqdjmRB97oQ0yLr+DNiOwIt46dDSxw
BeCDDpWMaRUloTt8Ruge3MkWBfniM2QWcbaCTqeDQdYrmP+UAD2+5lfYCgbfh97V4lBH8Y6X3Tvy
/G5Y5IsTynZ4/6j2yL2lYaq2i2X5WwPh35YBMEbR9fJ3iUHW2qTgdArkUsTh/cJUbqFkm+fzFCcw
YNop29JxuOSNSg+2XF6+r9PYyUM3RFGoZXZP1h8QBKbCoaT4dxwzpWWW/JoqjMDDw0ywwBkuYC17
TtyCYCY4pxdFqvAZ7IGBOAkzcaoKkqmvYN5fwDgQNOPB3tRulzxPynK2Uo7tsdOUVK5h2UemfeKo
OlZx7t8UF7TrcRpeBBhvQCJmeh5tMe3HQNjQGxhoQtGfuSAzbgYepNx/nOli7DM/gPbQzGdLOhzc
IhR6gPXOME71+fuzxrAY6A5RmEqt95i1v+jSkx7ZzJyp/A10RU4W/GQsfLmxcSt0kN/fB6Cj2UQT
UaiTx7ORx1T5FkFVk6xpBiYAhuW0supxZKC/HZSNVdxZVrbtX9d3UujX0kS/5JbdnG13equgcR7a
TG/rIij22u+fx6h+yjIG16IezR0MffrXpJjvZbkvA/1iFB6HMrN99aYOVT75S9wluMEcBux2RMIx
i6FJjqajt6As8rB3jAeas9VNnzno820mZswDoaQnbf2AOO2STZWJKwx6BfnJ0yZTFUeUoCAWCS0U
DzfFC0e+JkC1T0rbzu7gekalB8ijMZ6ddHjCzW3uzcy5S5MjRQwWnZkyK2fr5T755mHJqzLUnd3P
bCxxpIhOAN7g2rLY55iKthwiCN0eHQ0nm93QpGRlyZMX08zBtPTqzs3ra4mH48ztvU8DHtZqV7bo
s6L8Whe07yyFUREv51lhTeIc012VqBAk6WGbD11OmvM2IeUW+zvxYHHlTpe25XDmEIaZ/xTjFDoK
y7ZfiEc2Lyhn4Au2fU+mmxHFguuPSXks3PPsWSTXmmJiLJ2Iy1Rc+sHSR88SL8iBb1dG2h4rDRYY
Dyrl7A7bQubjoxGjFF4KIPu4BY+ODD4sqDSgpZuvcRmf5wBevxRNds5yhBMEy04Im9Bruy2qrNFB
0xSZtiZLeWK6S6RBZXjq5ApCchriyu65Tu/t+GtCccB2hwZAqvwxQwCFh+Fqc6gLO/elXSDzZ00Y
OfIjVdBLPF2hyOjtNKR31yKs4SLq5T3tlzTsTTLXjIrs8X//sPhsU4uXMNGIscYkTvmQdyI0Jnc8
rjlTwmt/2cTp7lE1YOWuYMpsHZqeWz2wHGGKy8g/CL534fmgZfGEuIjny31gyDzv3EHUyHzYE3VO
crB0WNFSl0Qpjqdg250KbDf+KO0YZ4ri+KhZUuuOf5Xrh8byT2RCN6Hf3pEahc3S54+TKSG4floP
3Eg9RWiXhm0XnIo+McIoKbh4M172TJTorNGjzujl8GnLkFkWHPjB/pjmcdxr1cSraNtkWOLzd/Vy
uCA191z4WpTg3tb3bOjq689DG0zy3wjJY0xX010Jy4Szj4aHT+YbC2uEEZ/7hjTxNSeCxT+ZyQJZ
OvEZVH1MWqf9Ys3zh+5pYNE9fl8oew/MLh/6xiHsL0WnJSeWtQI33vdPstf4rm5qSFrL5fOcxhgM
46S7yYMCQXyg1WEECRYC4n6IPOSbMtUvQTphccaOwVFt8g52MP7qOnoAqavJtaoX79hl40n6GIXd
Ae0xiQTIBDjwkqewRtKkNgFwkfEB75SeQTs/6xKlXIbzY1MF8QttrjWwiQ+qNKNDmsln0+nI0nAX
eMDms18k3TmuPiJ0vQeEPTguVyd2Ys/z5ftDwySBi0ERqgkZSr0EsKL+ORYReWil+17p4YWBVxkO
KtuxsJrkquHzgwY9XSyzDc4jepbER16DLP4CYXffpMAApBmj3qaBcJrhD9dONl3KekLUOXdnu8OK
JDIwGrjWiJRxjBvyvfNDJNWxQxQ65NiJCUCBj2YY06sPk8czG6j+JnSW3K/twzgZRC+R4rptgQsi
Cgx2bL1eSM0znifOHbGFV4O//AeqZLRBzEu3IzI6bk7zDgJFc6pm8ka6mFlOORZ77lxknD3n46Ki
uR14uEjN6s4ei4lrS2lJf+xPYWc0ZzqAtkbF4ba2Ov/GpgdwWeQc74j6uhKZlT8H9nMmkXPBtHTR
gzgtBPgwjdRDmjbW2zJwHkqJDX71lZ9RsrJMDeZQkoA5RljjXaQcUC92qJtsWsA3dbdY4YLeKvaK
cdNnGDk97f/0+pb4ldjj3SJRfceQF8I3vuSkwS9Q5x8mb+hhnqYnCA1whyKfBLPx0zbYRlqYiYWM
Af1W9a95tIOzmob3D7gf6bZX5HQR5G1hDij5dSQgbGRwWXLXCK0i++RoyrZr0eJcU8ZgEtzTk3kv
QE8flfryG82w2EjjsC0IcWXB45bnNkitIdmNfuxvDI+M7wBw8V0Wu6TTeO/CA0mzJKZ7HKVZHtRA
ozmP7OeeOMNTomGmjKq5W/I/DvSQI/rQzwXb+s1sUYrX6Hb3c/DHEHMVDrMgGslw5y3LAMs4erVg
r6mg4FxKNoaaSUWWM1DJ/DskANWZZpaBapoWT51c2YDpNyBh2WfQTS9ZbSPQYTu7rGx9BSFRzwPC
Yo8IPyAwBCiSm4N3LguOUWCPh7q5H8XrUhkLEcwoxibi1Quu/OjKdCeG4jZrFeriHKtDOv9iKPZb
JHi+uyr3TzkJdV3hf0ZaBgfcHwhkvLwhVqvERMrqhrMAg1GBoWCvOK7SwVndbV5GyqmJbcKoQW44
ESCxiUw1rts5T3Baz8RUb7yhuKo1JcWJfThZs/vkOG7D0Z1rq+MKQ5gTRLcIUIiLze1nqOj6eSzQ
JtQZrSkr1iGiHfQXJGfq3EMA1xb32WB+5Lrqj4BViVAlT2TT6y9gtfSOXLKMXeCW5DS6mQywixVs
K5HzWcZBzyzZeuWAcO0J/r3l4LI1fZznKmhfAAF0qx+/IkAtsp/kmOyMdvB2BMUH+9mcztFEMYGp
UB06t/1sXFGFdDt2gHydTTVpBxGoGapG51TDtkfsSPmhEtvceJgwt0s6uLvMN+PtUlZXrATZFYgX
7RpeXKwXZ++XyHTcJQD2EfsE8mX5FxHO+cVQzoeIFrIFre4G6y49GCfYd8ZygQTdCeJQBdj1nr48
I6JqoUGfKcziXcLW7vMWg3Gjo1rkwdZdXRxm9zyNNTEIlYV5ZiZyacWbQmhysYTAshALrt1E3A3q
a5qm+o73ll+NE0AT10eUEmzr3nrkYaJpJAhjk5xUkpnc+YK8DwhRzm6q/YcxMT7yueIJTjGLiyiI
tnHa3Rpt4m51Z73Muhu4Ul6N5sJE1k/xGhvVkx6GP2Loz0icSJWPy603QKholLUbKHTbOEDAMTvN
g1FEVzu2BPU5VDC4GVvactFhyZ3fc+o3FDBikyWe4Bw7h9lEkGfUCGe35PA5YnBQO8IgCTNlZnYw
x/iBAClIOuVtaevLwHR0Mzi93LtB+zCvIfXw3UkCUTHzcKXKbRBVV0HuGFFxgoo6MkGygWzAQuI+
dHjQj9pz/0gSdLsiQeM4BvG2i/BKDu916cgdEpsQo7Qf9gxdwA/teJ2AOUrMJz7DsXAuxq/AH6Kr
E7gvqiExRZXlm66y23rWQBscbFUDZsGU23LXy4gev3Q2DMqdbWGBEEbpt+NoiIClrU/Ir4j8I1jU
qcoKC+y4ZthOm1Z7fzJX3KRDgurb+0NaU3qXWHA1Yic79kt9O2rPPPodteIyv1OUgMprH9AbYeZ2
EAuUsJtpVE7RjnVpKxEpbzsxovzibF0UhmYtQWE5xx1uHEZrwNppJE70SDfL5AHyP/mVXbNHEgSX
gaTqXaO4Etq8Yw3Ot0pOJnNLIncGjghxhrkZ6/CPJOl+1bV2ufkom+Br5/u2BGmN6d9LFMLWcTwV
Zkl6W4GoLA7w7ZeKGiVNd9xtb3MKETBIHxkjt1hPJMzDAsvZJKet46XOtvJhEtawavwLPO9Xt1XH
gubTLlr915nZNjtmaHfELoa+HE8DrVrYwUyeBtIIabs/FIH/M4uXn9IGpiqXykaqkvL4EQy0jXej
qjmGC7iyVJuAZ5onAxIDzHa+Gs39bmz03dJMFZ4IJAENTy9svcFA/0qZZQSJtbVhPZyZwa8LkkKL
j2OJLFbvWBpWdW4NyQgB59Qut6sZCY+bh4WO3fDfm0eYut5iCC04PiiTI47x2AxGk1Bq9yumA4M3
HzuGMHs6BfbygB3PIBpaEeRU8+hhraMDA+YEZC7y18UYqAKbp6Jadt4S1BeiNiBtRiaYOLtnf+mT
L9n7SODw/gph78p8ss5+kX9ZDoEWFWaZHGfUTmLezua+2ztth7LT9/+gaopuUVGwgBNQ+rN2DDa8
cwe+4TXI1RsBGb88LU/j4M4PUUYUScWD9tucGuuakmVW1O4R2QteuHVBmGPyQEWctFt6TRRDQVM/
qoMGKDfWwXuA5vkVjjdFHJpctx/FI76HDw5v0YavxZe6My26m+z/Paaku8LPf1mkYDhdAwdnGHzc
7228g5N+MIcGG0RgWHdzJZ4ZOf6u2+AtKGCA4lfkVEdiYH6ZdJSGWW88LqPGeRNzWJ5dQhFxNm+M
dOqQXNen7NvjFjDnNWn/7rxUZUfeTgQ5Xk09DaRGivHOWlDkYta+yrpVkJmZOOA1rq3i3crS+6ko
aaCYJxoC3TX1I8RYhBiFje0Wb75CzEqZnzm4aBKTII44uI8r4w+z7mOQiWBTk/iwHfr0PujX07MW
clNW/I/KwtKV2IG1NfzT4pOD3eI+dkfeaIktBhoDEh8cVeshKMD60PYXHDc6hPPAxtSGc70AdOKW
0uD+t2p0XjQ1gk6jceObQFCsJPuBCGN6hIZIq2WE86Di6JgHnc0O0dLf6IxmZ04rZwfPRyVzGqfK
RXQzBtaJmBWB36ctOMXlzY4j1b7LHXYZM8qP5YCBZKD2Njl2bN1KnZLKaY9BTbBRT/mzYKxusuKM
KL1bojttjzXTEXM61Nlg4eNFV+bk0zt1stgUaNG2CDYeJsXsPi7SsMssWI8jJqX1Ts46nD5JzT5P
oCD6dg6yIFFoavE6WT/zLBB7un3HwbGQEDULN++lMR6LfMxOyuofFCX5pk/J7UIcjjVO/rSjD2Kp
k/0ggXA5mPhjTbb7tC6OFuakifnSHuTjnZUtn+RITrsGi1xsLjzmRfXnO+UoX2EZaNrVjGCPOKY+
Y2QV4ZQpOd9BJKyc5WDH8t5q62mz+MPZQRxe6eCP4zHIdR+SWTy69D92/gDebSl/m1CzPXnTxl86
QfJbIGEJ217FJ+1Xj72S/NkA+9EjZOXxmysRADewTIRVRk1CYrIjrGrYeqmsT2gBPmuFDY5reYvm
zkXpp9JnAgXRJQ9GvGuqLr510Fd3KrB/mGi1D3OCtrrPAve+At+JJ5HH2xg78kF6/ABL9ejMrvi9
mAQTO7jv7/J6zi5o1gJwIWO9tx2LIjHHpNOO0TFKKN6WHC1Yya8MHMJsSmaPVm+ax0oFO4R7JLKb
b1BunEcTRlGlqydk40wj2/wBq/fNRF/P4QqTnMRrTumYIlSuttzmLoAyiGxPLhbBiDrCDNonO6Lh
Vcw+8tvVvrXKqtOOfgpiMo8U71KNL9hU0XMa9i9zn2j7hdgK1skBz+SAH4ax+V7FyOFF/nioSiKu
PFolSqDXyZaeAnnCO45rm1Zw87p4Ph2XzuWxwK7AsY3edJQRIbW+wAFb/EEW13xJ7lN3kPwxC006
AKmHiqjgTSmWd7V0ZB6bRoAY2qLPl/feyXeza8ZQdlt7BJWAm7FualLO80I0RzV3F9OKbmTNmUJ6
EF+GoYLBnCxQEet43lQEE2zcmXYDZEA6H4kvjj7G540yRmQAglaHguOk1XXKrPeubqBGMf705Qt6
Wc52Nd7J5LeyWnw1EgVMnrS/Z/9ptIqfMnf/0EWlzHXnc2JR7uRu9jOysBgK+5DZFvu5sypu1sPu
GC35jvs9FAlRL1X3O677c2E8NZSYdKzJdfA6+RNt/kUFORnNiDSB37DGoZpH1w3INa5Fv8ftqk+J
sN/turgTLQ56XHVkEyFNLxqOMbmfvvhxfAO57eTL6bGQ9flnb1gmktdx4tZlQe0sNGxB041rK2FE
avHoqIA54UKINNL2jXKia0t1SLA2ZrNI5OUpboPbTrsefiGkv3T84r07Fxhi2DMU8WrcdNugrkFG
K4iHjTjxRNfHSIyhD6UBc6p8yMbPKqBaQV1HA6Rq1WUqZ5KKPPOT3TCluxa0eyBQbWjmNVnrALx2
Bdzvm94yfy+e19FfbY2Qfi+sK3RFLDfE8SUZfoSxNG5MKbKd2fOGMIANwnr2Q2Vx4pLEdBzMLIVN
FUwX6aR0A0R5iFWU7XQPsSedSYDI7gqn+wliEvIZpeGl5bHadGP31DGVaZEL7qvYJT67Gw7tgJWm
w1IK8Q3RSqLhYpSXxL2xo4fI7d4WlxQyWRbBRah3eqFMcymbK8KRLlJ3H74e9miL69M0N/1hG5ns
5YU09Y9oAHYG9azS03r2BuhL3ilSmgxZHWvHUoIdNQPTfrTJ4BpNzSGbJqiw25d87MZTOSaEsowk
CYo3v2iqo0UW8rZZomNqWWJXBkW5xVkmxTztUtg4uYJ4l7XoQukEFkXUnRABYO1wSQZx24HQD3Dp
48zUTJfzNdbTmQnYpqnkycyAI7bGYST5aesEYt5pp6WPbRLdnUaYluAq8MjaJwyK9Lk5RpgkCT1Y
gDOEG0IHBvi2xkSDZnm2sQYfUtlfKb/exumjHdh06zxfQjUSqM2UygSFskWC4aHDFpcFhQEyxvro
4R33UpxHyrVxxSclKMFG35L8Q7hHlWnOEmAVMV8RXnWzZMuzGMKISdYBOd5v7i8COdLsT0NHFpRt
dJ8bHj45HKq8h1HKFPRnr4v6DiIuKdMkDv7/bIL66x9/+/jvswm8/zGbgL7BFzih8rP7jwkFfNdf
CQXy77aNuS7wTFeiAQ5MvjJ+dfoff3P+TgiJ68KfN20OmIFLdEBZtTr+x99cAgrWr/CNAj2SYxF4
0DHZXL9k/l3S6aF8dHzLdwhU+X8KKFizO/6K/Dh9/uNv0jQDITxfBr7tmfw48z/FE1g+u9acsXQi
NJwOFB7Mi3Lz0ehZd5ogZzTZB8dyFj73GAobSl6ecw810WimkMSKLyjFFd5p2qsYBSX6GeKbPFR2
LP7shMxsDpWqcQ5Jw9+iQk5puVNlRCFgBExLbROEndAQ+tr8HqjgyVqxJMgkL3Ssmg2LIhI0hhuG
ZRkhoVlfUICTe2Fa05VB+yHCy4fUNZnP6eTrm9YBDeW1Jj3QqAqlSjIUf/Dv1taOsZorUjeX5ymd
BKRqN6ZoARJRmwPTFKZ/+TL89bR8TP9XfVX/KjnlX7y7LtfIDdZ4eMf+zqH5+PWYlGrNWfk/pph9
HISQ12dV3zOSNYjhQe87VY31WPdbjKYOxJiG0SbReUKnbzbi5x3WKgZ2mE2OCB9/QR++2tX4Osly
+l9en8cd9p+vvuv7pk1eie0gPyQio/6n1zeLpiracfY38OTcpo3PsavugB2B4pjUWdPGWTVVBn1C
/IW6gUdMcI6gxa2eaMvcBP7Y0fwGgyfTrrq4b0bSPnCqBI3n59NG9eYNZ8k3itB8hw6U6530bHB1
9tOrgetFmXf3fQcUw3KzUIwfcGQNIWPYdxPzGHPjfj/DPzsv/b1SyUHVrHLTCGrMkM2Mxs86agck
M4Hyw629yo+qYqAr7eVPrhdb27hGMevOGhA5NZUJCEfgSbmt3HakzeZcIyltaOQmMvyOrD5wNhYK
fqoJmmh0ZJeDO+oIYxA3SFksw/afFop/cXNI+7+++V5g+7YjXeEIW6wX55/e/JLif5BwhdA1Z7va
jZ5qMNcnT1n31VxMlwGowcbpvOBomRSfEeN0BSqmSOWr4xbiEOAG2sMGLrYDiIkQtWuJ+X+SJwiU
PwK5eLuuShDgLKcYOOPtSFPHg12mBsQiSNwdBoxZayCZGiDOmwYcVm/Rn0paUB57tP4VbFYU6Hhr
FwkeR9OaXKNjTdc/Ucy2pyApq1uNlvYURQDiZnTNqIgIVk9EkTEJ6Ace6qa60kwHLtj2X/GUpNfK
Fsk1W9S76BsvNCr9gZS8C7+zwMpoUVfscUz3mykJmZGMfLfl4WJVJ0L67GPbWXSVC05oeS5foJwE
Ry+YbLKamVH2FsKLqKSh9j9fKC7If7lSnu8F2K9c32YVd1nC//lKjQ5HZUsTKIl4djwoWE2yq8h7
0+l9HzMfRsbObGX4ESiCjWb4fM7IoISa++oT5rmfixUD1bUdXVRIBEL/toMmJNyzvoWT1TEaGTAZ
LRSiRlrHGH8cfeEyp8BSUDcueVfg7ENq2waoY4dVO5yRDBl+87Jzs7mMKYiCABnvRrpRffKTdAyT
LOgvUWY8+yj8+KTDR91CbWk4rRgBrX9YJ3vm2XT1ljIDl0XGQJZNoAaq54TupEAdQlzwvqvVTO1C
K7PI2qON3ejSpwxuA7qz9For+W+Uncly5EiWZX+lpdeNLEyKQaQ6FwabJ5JGOqcNhKS7Y54UkwJf
XweeKd0RXimR3RuXYCZJA80AVX3v3XtuBg2dlHpP7+V+Ft2+s0k3rHv8ppFhAFiFKhcWzCmr0via
dOmtbXf4rMTixQ1nKi4Pd0gZXtsCRUtd21+WgPevy3EIRIqZEDXcQ1ihYk716VQgZBiJwl33PiE1
GeMFbP4qX6MRMDaG6EZ8JpNP7p/WIZPGude2HWMtjZq5pS+4oVlTBG7eqfs5u3CTq+3SvvTI27zN
nXUDkv8ZxdoT7UmUS4724tqOu+UVYPWQrbHPWsLAbJ34BT9FyzfoDZRPlb0lLU0wUTtbvyUNnWN9
E8gKKDi1t78pTdkeRWi+ZQhQgiZRPxoG7XQ8oCIMISrTZX64XKbfaN45K95mVFIIpL0fOk2VfS/d
XV+H1M3NzKB2wIk7GK+GS8dWmg2CFnqmjIlWnRgBVsXSPVq9CGaNCY4aH51Wu4stlCeDVz5GTrTN
d35Z9m8Eo9YHq9SYJFEtWEWOP3fJyKv8eocGEPN0XQad3xFJZHcRihrtqeqERdqVg9d2IGkUbb5+
BfOQBVEI3NZFsWmIaYNQA/NRHif0JmBM0NT+TnjgeWCyu/M42meddXY6SuA6zl593SC5bF6FCSW4
XrVBOhw49JiPvWgQwvvw/oRXfsDSu/dybH6tWVFeMEiBjt2fynBv2q17Vw9PNLphzcbhK2mODIHM
ZAveUpWDs1OKGW09HJDMOJDSVgNqXwbcXr/qR6tce3MGm7CKwdN194RVg1+3jU2vTViX64ba6GdR
GfVh8P1n26U1kHvZHjn9V2/7LxlMVahRCC+sY8mcMHFpUfvek9bKa24hHPzrVejXdvDHkxr5Vjhr
LNuzbc/wbWfJtPvDdlE7UaI4PIA7avLkJKQXDACCj4SzFUHf+oSEd/5Tj0b31GWIBOSEPpO53kUj
TPrQ10SJmk10IRrcONq2Di6tbk9klxV+PJwR9QasvjvOR8xT+x6XbcjkXg0Z4Z9W9E51qWi6aO2a
M6RxsVKsUCZNpsCJbIEqZRBHxk+HRBbmDeGS32FlqmwdX9ncdxvE+P6OaJK9z6q9inEkMITsxdhv
//ot+j2oTuctcizGQIbjuI6t/1rH//AWld6AyRBiWhDGrLg+n7dVdwyaDda6uIu6QFA1rvvUVHu/
WGG9G5CSI9dEGJVu2+Scqv6zM8XHDBTPxH8UJLYgcKUwL//mQkkl+9O5a7lQW9DpYg93DOf3c5ey
NEDKDPsD/SGU4CjgGWhP9DYs6F5zFPRLLr0N+bMlM34Ngq7Ccfxv7qeluvjtGjiVui6fNWgr1zSX
a/zDm6UbtD+0nqlMLJtDB6rgVIf2DrlueyoMEV/disFB9q1c5CSnf5weGhaYtaij7I5UFxpUQJqx
SQpx0kzbAQdZivUg8RX9OtRNDmBpw2IyEgIVjYD5UtXS38BWvnDzY+RJyz+//os7vt2JEKAINJMj
RB79CGVAP9ZqpqTAzbPgrxugp+oOdbV2NOM0aGyMsxYnyhUq9W5D6i9Nec4PtXuX8wYeUVFuNN8j
dkAl/g7V/p3TqPWvLNe5qxmwa/8ue5CQwf/2phqc9jnuO8LUSZ5zfzspyNH1UJMyGu1m57PoiCKa
6bTPoxqJRyxvFo6P1UA1glZr2/VDh5CwkOvGyF6aPlXctzSEm+Lijsd5dshvKDg+aCrDhld7O0/F
D4ouvUqHZ9f26a7XaOkVWQ+z90QggwvO/JsdQ+Z0i4nozBz6SufeZs8vwTiOeF1GCJ+ClNcM8JxW
uweisO6yGVGf04sPR5ocuoYIsGdiftUuguEGsSO95fRIOw/pdB7JLVtzELYQfjvHP1aYsjeErihc
aqjFcZYDVPJHRwuSNtsDwGnXwB3WbT/AXkrjZwIm7kC4HofCerXqNKjNfGNq1Ra/2wdwTvsEYm3r
hUz1QkRSNDrlVzz01s7OyJfUpBHYVFMrlFaUcn65mvkENo7L9kEKM2yg1ny0TWs3ReJIWxF3ETA1
uC5MzofaGuhZ7qSrayci0n62zoJz7JOea27PhY8UpxUxqdhGmgVhjhusEyJZt3Y7Bbgh4h0u0ldF
RA3NcdTkijg5ryfrTNfSNYxsmokZtZ2s2KSsYTOT00ddOvSMXhkxCORNRV1cq4IUJCc09hl6r02f
vXaz951A8i9b0BpUjWsfq248qfDZSTVcsujs1lF4bzIcgfPu7GTuD7vemFdFVb1xkW4gbFO7IzlK
MD0ohX7vctyKGfZwBXx8YaKSjdOw/7tudnQuRZukgd8K6EMCpFvrPmiOyNfxQs/0e4NuXQr+KNYO
ZtY698kzjtz3PsrtvWYroObqHZ2gwV6K6ToxbnwMn+xKeUAI4wbcQnrvyhkYbF5CoyfKISSlfaWG
hpC1kOQdv6jqB9vLPyu9DLe14n2cC3IHjdD/CN1yx06yixyyxFu/PZQzH0hlF8Ckpu6Sa+jDzaLW
2NX0Ewy7eT8U0d0Moc8F9kL5TBK8mp1HHQtzldvypZfzC0ltwSywVXuTFz01aXuo8nKJWhmaAOH4
Ero3A2gqvAvME6RCshUbDmUe4RPHqr8VKRl3WZ93ga8KyF/nBpjSpcivuANGX/wYfPxnlpf4Gxsa
Zkf/AetMg+AAqpYFCTBXED+nvGvXUf0sKARXXZ6+dJ2yNkLwZJY8HgEiRnfNzXuyMJLMYkKbq8Vb
dnhkxP1C+B0NgMLjINemc18zp7nZIcN000XlVoIijIBuzJRyazP5bjXIYMq2RDNkRlGwYENToHCA
Z2jHO4QyRjlSXg9cAFPYLQ7JsygZSxugBCzDuEdNiAfFR3a1MgZm7j1moqBO3Dtk1AbYk/SprK1x
mZ7T46d5kvEUBo5t4qMnxCo1TIKhtXCDKXAzFvVPXaNb4M8zukH4DijaXHAXoj40LZkCvjk81RyR
8sJ9RUj6hMraPwEQabjPqUsb8zhDCt8KLSrWtpccZ/rZccpJGNWiNs6g9v3xs6y9iokzy6ScP3G/
aiuYHjWyu/whLt7jSe163KmBRFyM0J4YF5XDLilthhwVW0nUfjQ5WJKaWruIxldDm5qzB07oGPcV
PHFjhWxbrLKRAs9mCwoEoQwbOeJazHAzrXtUvEwuanUygVKvSRMuA90VGBbAaq0jWV0nsyWIRhE1
NlIgYtZ8JrpwUyDtRJRBDHcnLuEUdZy9oUvT6YuCrGA+F5LuTYIm/XcXBR/TvXJvX9WWEHJc0Sns
I4sxtknQ2wSCn5WbR57mfla0fkBBn3D68u7IQQxRjem81XTs19oQgRzhvqdP+cCSlOGUnj9sX5zY
KPgxUKDrUTKE4TPPA5xCGFUKmWx0BpVVHs3HgYQOlVBWlZrfrvUKDAeZECsOYx1lkX/y9BpZXv+u
PES/Y+s/OoupLI78Z4NoBcT+8vxEVTZd2ancNr4b2INQY5lig7WSDoiKHuZu5D1WFDQuiFJfaRcM
g4JhlH4WdIUi3r+NUUnaGqlHDeJpR9UKgAXpV4Rogr79RJp6hAzChdKTwng5eKradG2E9zuPqnVR
6/ExmbOfDoGBl0ZDBBwNVbEjDNJvohtGjmlvkYEGsJm5TEpXYS4GuSo6aCN9i4xlkNXBG4qdxTgu
avVXNntE66kdaIZ6NBrncTAMwhLmmvoJn5lYvKStHBuyuKEyWDFhlTPuBZNwzYjQKnRBUbHPnOpZ
B6sa1pzPjRdcGIy+GyptfM/dcMSK5TOwiHAMBUlTGZylIT9E2SZMCUHDSrNPwGJse43o57BjNGHV
+pcGCXlb9A7MY3w6FM/eVeu3+A6rdZWLfi0zmmZjOaUBSJ43KGnlzh/NB0v538BeYK4oWA8PcTwx
m+S5qSScKoSdQNxkRWCiMqE47NzUPYUlcgRpz+5hHvKjG2t3jua2lAJzexyk4+0byHuT506nDkqK
42o14E/13cCc7TRjeIjVQHgYw9MgBSvbQ8sOyrh+L3QHyZpFeo+Wo7f3zDdJKwUw1jWsoUU4E/25
LEK+E88GRDjpXQbPafZdFburSQ9f/S81eD9YAPqVGCYYVj/N2fT2vU+jt4O5ZHqkVs2Jo1APlrS1
Zv9khgWCFjbhPNmqmFzKEefMTg1SbnILOGgnnc9wQA7CDYCH2UE0Hc5WuU8lsQEM5D6KpP8awqa7
eIxNh1ne+06Vk01Sso0X5YGWrnV2OTIEUuxoDvyowkHHDtEVey3uhjWeeO65BEgSlCKszdUJjSvd
S4NYriEE4G5ISeKoYBBH3hDHJYpsQ3sAgXMmpmMzaJCyqcXmwArTZ09/Vj1wW12y1lmScCNHi5lE
NXDH6EifHMBhNC7OU4Lpq+y6vdUqbNhVa/O26OOjor3HlrHELlUJXXkW6JIJWewRSle5KJxKuug6
jJyFOAhArC1zgNBWTdNUH79pbTkQQDe1e4eYMIjcj+CG5VKNHWYO54xN6baCKHKD2FQXoy0QJA0z
wQvNS090JZOrwOvb+3kuELW2e3Nu203Sakg8jOJEz/G+t+DkKIjXPIlHzwAe7eOLD2SjP8fTlpOp
H+EvahsXXEeJqLBA6xmDiAUJA+3ekGrNqLchPavjwJrPmBTI0KmKHEt+Fz1btIcYguIO1abqZ4qh
+WhbO9Z1nZ+YX5ANI/yZTR40765xY2rsCgpJoSp6QThAtrl3548WqtOGJ8eItXXVEtyVyug+Hsf6
OCTOHmkxKvDGGBAI+Sjo4r2RoKxhucnAbLc8lXylu154xixb4KfG9jerajhh/UqwnDNj3uqh9DaV
KnhPJ+YwQo03tpJPw5EGFOTZ55BfJ/uqRvve1vJdjW56qvphPoxtOxFqnmQc3utz2ra8J1qkHwUK
zglj7tpk9ITNHaBxX0gUSd460yN/yUuI6ES59iVZTG2utvOE/xp3ubiATybRzj+kU77tNPU+mPHw
5ETRQ6YeItd6NFrtQMMJc5eGZCduWnFvkweFpmSV9cIlnK1QO7NDF8Kw6s3JpoNrwwJGyIhl37Cf
9Kz8DpJ6ZvHLPywn7vbRMlKhFZIgCbtW4O1711K3vlTJdlj0peWEjDfhRDaOxLwxbKCwUXgedYET
f4TKGJiPQI3WSUxvRBH8W3tTYDAjOfhZrTYx2ZpoYJDYC5p9STukh5BpLlrSsb2rFF1O9tEfdnqV
ngaXQOcE1eUkWxTRtJ078aL7qXlMdO8BH3l577kMdM28Pv66BDGJ566MnYNNm4qZDKiXemMD+7jL
Sm4ZhTYbkqq970ihX/V2BbGpf476iUlIBUZvItrAMH5qfvXNh5PFiJf0F6dLo7PAkgx13Mw/fxkG
snYBU4S2sxU10gVDthf25WiTCoQEaaecO+xkzW5KlslOe7Nrx4SrGd5Q1hR7M56H/T9+IQlcSFJb
t2ckRI+gdBE+9I2P4cqUJ8Rz5g5m7kPnmfJQOfIpmwd9VUTN4nBh3cSRo+1+zQ1gkDMdB71eg2mJ
4+GAUL+GFaJZB8SdL2Gukyio91+JHn+I/EfTTu9l2PZ738/2mQyjY0gS5bnTWHgj9nZcdHctN9p5
YqgPvs4j1avQHMiy/AN6iiQ+PWlAm8fqIjrtW14TyRWX+dP/dWsXVNcEjejZlnH/dI3zpRXZ0ktF
z82sPjLKW9zXLwSylicD9dGKP1vb5dr0KaoR06pIjXsdPzX7kbUO64ZC0Xd6qEuLsTnEVwk2R157
nWCwMZ5ggqWsNS5HrR39SqZjlp7tW7Ja17bCM9Or5slE3MxR/M72Kbl1slcNWVrf8OhuK22i9WxX
3SaJKd0MrTBOccXpMsIgArWqfjOdW5nFT5nQ7U25sCakoN8/MQDrfUR3E73eWWt3rJQ/9Xk6d6bR
r3skDncjSBiAzn1rssu3DmfLmQCbNqvOXeb0TzICm+K0yUmDaXVq6VkhcU7WRgIwOkxteZKRM61g
j1ibkrCzXVPYxnMVUn0CmlVHZMUJGvO2v5q5fPatMb/P26Z9VoBDB6t4Wf4IiEPqfljAfIN0n6Bc
JIepVrdmmQ/kosaiL2a2ZVcQ4+R4JmK67twMNE9S6pzVTMtzVeDu2uCrRwWuFz9063mMXXWOAj6C
aU1TFCfA0mM3247xQIU2yXOMGkknX87wCWDHXFMbjXGWxLTxu1gGiN1BDE0l9UuOXNErZqqkMN+5
w4zVzwj3dWYjyLRFTb/YRRhTk9GDJGgDv16O/Y3nbGRcHms5QYO1v8k6iv+xNC4tHUGCHBoefOsi
LU8dSeJcdTVEXIk8jWKvvFDO1onNsuqb2YbMZfU0tegQHN0/23nrAs3xeIAslI116Y+H3m0urtAI
dLZ1pP+eaLeLravzJx1ZK2wEP/J6fIVNDzLApJ7useX2XccpEZZMY/tomMKc4RxdU0jVxZ1l2/Dx
WbxoVoVokCz7WFQ0hgZc9dsWAfR2ZvJgDSQuJiQAzj/HOCaTtuu99Ui4eWzGzn4IzauR+yzh6OEQ
q3cEBpYNRZqEXzoUdn0erTGC8ZAe5qS2vlkdIN6pabbNzO+vcl9/9akPUmH01F/EbPtuxc5smbTR
EKhttdjd2zYwiloW0eOUsvjlKIiRUU8fXWlQA0bc1Y5eXC0ICausi8tnmtD9GmD6q2RUdUB41x8M
3/F3RBrq68a25V6fU8wts3rJl5zZbnRwt0x1sS9JrbqHHUaJNKjtGAFeaWvvkmSEOQI0PCoBB7bB
TQcGDZhLa8LyGLKjLU3tSW8syrZJf9Mn29okMjvqJRO4oSa8w4rGBzQTz0ywjM3I28ti7n5qyXgE
XJPsYNoR3IjQH6Fkl+z8oXuLIlz0NWaddQ3IhUT7hr3QB086sMgH+E+ZZU/lNxfvxUHXeQk3Yhqn
m7LbMI86h9VQkYBKnkiCAmmcKOaMlyLSbxl/gB+Dt5UZ0FK4C4ckRZSoFGx9182rNZyKLZkW9QGO
GGoE3KxLhp2SzB8SOmObiqP0sh9LX+1KFTtBFzdHveshaHPHd36YM7ghixUE6NLxHqD8lsM5awjj
QudBy1TzipXhMmGVBQh/qehzJYBewgmEojeQbd3RAujEEkyNHmQ7EvGz7SpohHnVDNcub+5GUikI
qGm+PGMFuNc/mDO7oO5KLG/LQwgOgrwUacY7beay1LxFgbGAUtxXJOoFwhWSGuejPssbhDrE19BP
7w23+iSW41tUM/QcY7CG/IYz/HtsB4xVUtWMex2yhAb08Z6KcdZD7wyaETSqTQPJ0lcKJMyAXn5F
gER8MvDBZmOyg/KNMjMVawBh5zqbOekLAndYaSD89d2DWY0s3yRZBJooPR6ZjlBkxmdY/pmX+97Z
y7NsQ2RXfwUrkPxj3Kg8xrSRNHd0v6qTpSqcs6WatmGhjqWJTK6o23pvt3RlaVHjfoB8dWrC8WRa
yAnCQfKtodes6fnYW0+L9gaNIhqPfbebnJ9lFdsHURJFEpqxPNsun05dvta9bty1fvwwVHa8JY/8
oFVyPkRK89Z9T6+kUQuSVFzAl7kXwzLe6MSFbO0IOnDRo83G4RtdRvy4OA76JoDRFqTL3Te7r/hS
5V3nAuGwym8lCBhUcuEVeLCk4mshmWvhadxb5B6sR7FEXS3z03F8x51dnaRWXhPkytvZcsgbc/37
yMKnqyw2g0T46sbZMtuWRjidi+jCjkx9O5sMOUpT4ZKZL+msoHv0+bDHeW9vcX5xrrIf8PWcmfbL
vWf1MAMVTFBEhjO+EIaWxEuiOr2lOheAsz4AoQ2EuMkMhgHkbEGtTY9en1y60TbJA7C+02JwDyEw
k0lSB89JSUuG4GvGvh6NIJoLlnah8VTxrIqKQ6v2TuQVj6ZdPidxuHDdJYcnFUJOqQl77zIRrkFa
lVtQtK9zp/vHHoslt1dM796nQoqL6Tu4jLu8AL+e2ea8poAHMR6yeIQ5Kb/4Pr5srNYnq750mHgP
9aB9daWDiqD7NkHuvzl6+A2JUnP1U52UVJ3klymFa0FIGRJ5qOYxRRYEgZSmi0jLh65BWkZS76qV
LLga2T1DrMwFXPKtTfB7tgPSiH4yXoGm7XyvyQ5hZnmnulK4GnzwiMneiSBQgFGFVaXerHaqLgOv
QxQ0PT+92lW6d19g0Q7GEXiNgPa7tbQsu/z6B/BiwfY/GszQU26c1DmhEHhtGcRd5IGW2ykNszvD
x6QiTXRD4xRC4EPB6nheS9tNfM20L1YVVMauNzlEMLKDo5KLvU+wBjMqzodoHTjMeCZFpvlu97CS
+na+aLH1mISOuZ8S1mEQAVD3diX1KiRbCzKar1Uwarji0eVe4cFAeoM5aasr98IO+Ui8EE5Rs/cO
wGmmq9CbD7tNJ1KPSF9SsXEicRf5aoUyXqccFTUmnV9RteHgqp0gjxXiPq8wk2SWx126KWe9CFgF
MDrK+TXMzAcZuhco0/Kkd05374YSXFobv0kdgYVlSX+PMuiLfJaJOjf9NPXqkKKX2MSQua4ZMokF
SOTL5i3T8mdqUvwUmDeoyQJ/obvUnn9KMgemIhYYRNQIRRoQANuxiL01ne721bJY221LeynEjFGN
dCdDqOmMEznalbwaKjrj6XGsI2jjqj1AyEiDFFf5upyXA3EyHCXd00uB1wKbyr6o8BxhSW3hpv4M
ZVp8m0nQy6vEpttNm8LzmLFGHtp0KMeeae+JUue+3IC4ZLMwdWCDYzwcy7IZjkM/KT5T31ob/veJ
PIOT4CS07mqVgtEw6/1IfmQzg+/1bId7R4wvRlW428JWB2iuMfYsEmM0cGkTUsSLZdBUxzIgHm2h
jdsYVSLqX5arzHmc4wRKP+HmkVdiM+N9X594y8o19Ui/NTnphh7uhhjefcYeKFW7lxZ+WxW332QZ
QiCuPMLNrUfpcF5wPNnvmqmOTiPeYVY4njWToe0yLts0CUngNeLJ+6bzJmpN9dIL8y4fpueoVRtQ
Wrs57p57M7l2qMJ3vqs2uHJuSaLhG0RWH8y041bePkW7jkQQQs0wfpQ1R4UGGPLGGZFlduWtppO1
HkYfgFmCycNW4Cvoub13icGUDZojAz3aMS4pFZXXfNH4C4xS3IU1pxnXPZEy/1lycwTLxaQc7vyc
+AnbKrhK3HaW5T8WVviITXOd0bKyyFfDF058AmG/L0Xu3qnZxrbQkXraxz7ZWLCxAjMJFzW4/m2y
E/loWv21R3MollNue+mrvg4yByvlmLjZPtSIpcMoCp3BRTiV9s3PvBnybRGTWiRDsmxVfKaGC6+R
7LSVQQt/JJb0aHTzV13gWig7GoxtHF2HhHZPrBv3MmrfK2yMl9o5QWj+IJj2tYwPYK+8XaxQXnTN
MF0aR8eG3jO4gD10aKevyGHakBYVeAcKqqYcHvwxig65N1zLjukQZ45tUlrIiADyzTXKdnMpT4Zn
yXuCs+40j4hypHIfCxm+wuQj1yKG/q+PyZfWRY8uzaFVkxHM0y2AXne+r3QIfmaP49GqsHPltI1U
i4NO6OzLdJBJhm6ras2511tFI+tiFZbuA/3bQHrWvdawF3CadDlh8GzNYNnqqEJ135LRypRjPZl0
YvgDQ4/ujeY9tZCF3D5IqugUo3r7X/xHNVLFCOLVyzdEgvc2BAjyhBlhVsBvhcJcau/99op/+NLe
YAmNaJ2m+7JUxxhD3Co/woPQIlzflNTzMH2YmfGSVPazDbKi9ojrKEzyuoi3bHeABJ6sOXtqIn0M
0O3SIW0Kh9I6chnk0TOua+fRt6rjAmtPGRSaubj22M3/oTX8jz9Jhtu//ydff1X1JJMo7n778u/7
zW3zn8tP/J/v+PP3/333o7p+FD/av/ymy+P26fdv+NMv5WX/eVnrj+7jT1+w0iXd9ND/kNPtR8uI
89cFoHlevvP/9f/8Hz9+/Zan6S/19aaBhOI//vj7//lzy1/4v//nI1Lpj7qSP/6orv/1M/9Q1xu6
/TfdN10PfabzJ3W9oaOh90n1WVSbKOk99C3/VNcbf7Ndj2+m7GCqg/4Z2fM/1fXG39AOWYsqh38d
E3/b/4+63nYWAfUfRFue51r+8uK+5zqOsI1FA/wHkU2RJaJJOITuRrCXISsZQ6SV38YTGEJtg3oS
pr30m60ja/pOMNdWyqsfvWpmGmov1GZmyWLfaAJOZxlUFj0bPz+3kQAxlizBmBzSw5HhuXT2DBx+
lhpLv2oEWNYG4gKJiDYYG7SkGLCd/Fy59n428k2djISikU+YNsxSPLhvPu03i6QAxAEM+gpasRon
tXnLGejWaNlmZMhTyMeMQ2xWF++ewmTnhoTGJwYxjhrHoMI7tPITIfwVZU1CL4+uOL2jMvpKHWaz
GSak0aUjldQOC0C0JY+OBK2b9Jg8hXC8S6CouQtrjYQRLnW5mKZxtnmobSjWL8RwEEWEL0hgk+eN
RNcn5g6Jg7dlgaACtXegnB+EqF/pcT2SGYHPKurXpB9Rxpf3y+/SekQybf4+1M6+0T88pGqg1zaZ
bzxE4XBxpk/U5htNyzclklYwfAINVul+mxKaLbdOg5hEsap3N1ZcAVlQmXiKHDhMsdgr+2aJkIHd
vjHmkxmHtK0tYMjgUslStPPDBFJFKOZdPuYieg375dMluqyLiCQKbSiWhAJTls2SLgrEG5u+WPea
LGzepjzH2CU4b9ZvbY+A4hOC1VYz8rMO1DjGbMnm6iBS4CqXK9drtByEv2iUBbZmI9+v7oeO2Lnp
tvxPy0ez/OBEZzLS7Z3R5sSFVSvNos5unUPXRN+dVDz4Yfu6fP+goRu0tddMw6fJzhVjE9PSBtAm
nynV7sZLzRXVewtpk0MxAgAu0mFxRnO0RqwXJOQE9reyuunce8sHMbHhLzeEXnEfuFpQPvmJ2DEd
3yH7CVIo+stzYtoY/g0XqrSztbkdxrbZufYuccVhuWPwBjLF4h4ugo6TNSvBtqFZqFITxC5f+wdH
fl9eHuv+TmM6bwyIlRaTNHm1y/0eoZgvdV5DcodBbJDsdy7a7hrs1HCLeuI7M7HnQHuPevRapsNy
rni354JQQGffK/eJLuhpajC0uScCNH7dE1kTbakSsF2DrAcatNwfiIcvbGS0mnA4FJseV7uEkIcY
/7Soawq4ihWN4dVUaSANl6KcQSjDKsaD59lDFWh1TMocJjUQ2rpQbQByk/HrXqn0doDQALpjYgxD
JEXedvnUlk806cJNgxpqhL6E4zdoWm0zmcNleWJqXCbL5+D7bPW5vh4U/kU+aI/dDqpWZRRnn842
kJrtFNkU1zzbEf1vrt1c7h847QiKByC3fYlmCoKY4xQbw9a+CuwqQI1EUNmYXUg/rHi0KT+We4cv
Kw5gWY/ruF8TPXcKE4c68TpBvyzc4iwh5Ke0PXFqWoE3IwRPHJehNV2b5cQBD1Ii888aJtSp+x72
dU9KpmCItWdl/t6GQ7xlQT6TpXIGtjahUK/ydR/Ga5BfzrHkZ3y61SuyRZxVTJVu0RBZF05ccpfK
rRGHM6DNPMjpRmwNs7qmI7ExMnZNcCpVuR6imn9C5v1lE4R1fWd6YbfyOrE3mxEFinWoiXUB4Mr3
Qn1bOCjJU1Jm97GdxTsczfHWHKcLkIYbsxGshl4j1mI0mSAn5qUy0DawGgZimhBfhyhMkGqtIMYC
WnHt+5K1CYKGuR+ogME5JWLNGG4DfANAniIgs0kYFi5/5K/r7MSxCRdmTG/yETfzyiicMqC5/NMp
yQTONfOCUTYhDS9mghW+WV5Rgh5qOawhmQJyznbT90fPYfrgYybxuq7cmVrirxMZvzUDmCytSraM
8X+OAyfG2CLsB9j6nsAK0mKc8ZNkW2sLZloFbETrlMBM3hpWYK2fv4y5cyhEo5cJhsw6agt6N7Ta
Ew/1kiV4NeVv68Ze17G9r7oyyCUOgiz/KqRxKKwMaED4Wuf0w2B+6aSGuQV9Zv0EjeugwYz+w5Hj
Xzh1fu3S/20XN1HroromDdz8bRfX6BTZkT1Wu1Bzt1PDkssK4lZ4CVhN5pIomKmkr/AZ2YSaALLD
qvzvLkH8q5MEoU8+vW30fmI5zvzxJGEVDh1E4Dk7tOG7wq+PdYhHoq89opbYR5b9mP0rDz+y+vuy
jzKy284pGvxJmhfwqB+2MMhAMx+0GkqRFqvnEU/+IpAUYow5l4MS8qsf5k5zdPqPhnXXziYNJ/Lt
oi83be5dHC1ORhtvJt65t4FpuFvG44FePA1Q0pfTQr5atpZlUYwQ6Q5sBAidmNryZvFG2bO2MaAi
6nX5mA3ek7A/ixop3ksHWSJmtVXc97gVIYLKYIoO7lC+k0sWOC03+MDPs9DVpsOE1T2URnSqh+iU
juFGKuKjGat7iPeWr90sgnH4kRgGMqBwk6qbzE1YGyXI2nKVTO5hyD/HeVjL/jOy2P7wNVY9JHaM
D6NxG5dDF9sBsm8CgQ0eObELw/w80lOuR4AGXobBBVbrclQwNKi8MNmcq9+O14a7Np8hqffnJXFJ
UYiv0L5fS9RTstA2bZb/HEFj+9Z+GfGmE2cwWjSTg+1Rny7LhKhHCcrYl7DuyX0aO24tL/2ZRCV9
DtNGaeLv7Hl+Xg5SDR3CZTdTZAJoCaQDEW6WP0VyOugxv7N+L++U4PyHrnRA9+c65SfmqXPXlm+V
mDe2/VnN4qp5YhvRtPnrh+Y3z9Svk+8ibXdoqQiOvr8ZSwe6EnlBKMduDCeYO8QAIcyHye7kGy4n
1pLPv3494189IK7OHipQiwtX/OaP0Ntk6KPZqwicd6GNYm6gMYgLZT9q2btuWw/2DN89k8gxaYyw
+ZWZtpvYzjglP/z1tYjlj/t9wXAholmubfomSPo/P6zQkonDSpwKBRHy3+W4wUl0Iq1jBF0Ig3/b
gLzKPE4Jzn+Rd2bLcSNZtv0ilGFwTK8xzxEkRXF4gUmkiBlwjA7g63sh2FbdmdVWZff5vjAZlJKK
AXA/fs7eax+0+AlU7mEOpbfan8LMT4lps6F5CA4fCEBZlN7eLz9HMvtstVGEut+vyuijxpBDFsQ6
kyms24PM3EvlePvBEGQiwWG2XlpD7OrB2VctCmTTs84h411uO810Nw5FVcPegN5o2Uf52uIyJ2h4
McFWQIVbIM91ivDINWIN1ZP0D3PxHKJO63kJc7X9798y6/96y3ywthzZXEqZ2fH8v9e3wjBRjehE
YsxlXRZwa0c01yA4IepHvv3CZa2y3xPtsflGDLZd+KpHPbNzqsiAu7H+zY3uggkenOBezgGr3c3r
cjdrAinOlIl0AtNMkm+b1wpMbTfW6yGaLjAI6E2I1fwPk+h9YRKCMEfgwepX/+FF/l83BdI+Dpc4
P0iK8P76IhXKpJTGcLnlQ5hPHMMoABARDtDOhx2WN1VsMsgyCUezDhl1RCqcaf/2Ug4p0W8abcUt
MVpmrI96nZ0yKmjEQdBqODLNH6F8nD+y+QSVpfPIes/06DD07ka3z3il9oNn7+c/jQa2MXy8//7V
mX8zP9xved/BQ+6zTRmuMb/6/3XYtSQwA/oyXPVJ9htqCi14CCiQWequWoRIXkoRAPdmaeWgxfrH
tdXZf8j8u4qcc0HCkj5q6wCBiNk1wOWyU8UFOi/a8xBgUu5RVvl/8Azdl4W/36p8IDZ7q4Md3ptf
1P9+0qSmO/TkeNKs+/MRb9D6lefYsADFbl62xgLaf44IwlgFdPqlm54sg/gK371YLotodlEi3mvC
5eTx2sXcgJ1z9q718Dt+DoKKe4WNmJNWItiAmscuzWm/Ilmh7lFpdA7q6GfJrjlOxqL3WY2KtdNy
UzscQCcA3S5HaP6qHtmIE1z0VcYiNPhZacPWb17nu/E/fIxzJfEv74hrMapiooue4m+VRuZMTF7y
rNzO78J8HJjLcpNPwQbENK8eLdFPi5iCXil7WdfQmWgIzyfS+SXqhIkmz/Nq5dGuE72z7Diz/Yen
OC8G//oUUVlalkdZ5v3tPrKlbOvR4CnKgTEZxxF2hSXv+HwsnM+gkndxPgONQ3ZK4uK7TuPMadnH
YXiv+Ajv7QCbZZAdWyNrkkPS4HI8DLP1v3+u96v+r89VMGZ3XQfjsKXb+t/ezol3rg+Q720xiTI1
eSwb8gP5RN2agxabvQrHnUnXMXa3hqetrbZYWAFYEZbYtL0Ila5m59N/eFL/ulnypPh0Ld/guZnC
/OtVryoz0Mba5qqn5uKFoxulXeNq64r2QRjm6/m8zdU6L5ynSZY3pwpR3juXf/88xL9ea399Hn9b
9SszHPIKWBxBSPVyypm0EbwWEg6At4HPUzGrLJOPuYIsHGo4yp35QkR1t2se0h6KWE0IAbOm+Xqb
zTz19F6mp7wBRuZc4wEJOWyC5vegoO6NB+kwTsCrDF6sks0WAu5ybNwLQWfr+RacXywyA/od6Xtn
dz/vr/W/e6j/fYz4Wy/3bw//f2vtsgH8m9au/BUXf23r8ve/27riHxxzPAGVxKQdpguHauEbmqIZ
3j8MV59/aFvCN+jd/7OvK6x/uK4LZ8UR839ou/6zr2u6/8BlqUM6sR2aB/RD/p/6uthK/7IC2Q7r
I1ucEC51iQtB428XrhypN9Os/6I3R4Ig7T4ycex62etZ+1j4vzoVqqeYJbolx9AcaUGJ+oEUP3tV
WnG7liQOXyCLsqcQvf3ROHN0YodOvLONAWBqVF4ioJ+FKvGEECGwlVlA1jRGm7Ip5CpvbQQbnMj3
mmsXa+y3tH80B05kZJEeFsNB6Bj1nJHKVM/GHOaOzBJ1Nes3Otl0lToDql5CrBmJIGioVfGW9ZqG
sgu4WFtZ61r3gKmh8F4DpiVFp/aqs9FxmsE/jZ5tEOmPUcNxN4mPoa7G22wIJCuTsJlZydfmP1Om
5oBjJ//KRCVYqYw0OhM4OhnNxWNWwEpDiFKnJ08/eCW6lkYRqDExOFq3boIeT7jzWShorUPbvbng
HB/61JrOwcDMel2GwWc//26HUOVrFKsPvYM12iDoWRRxDzyhorGhCxJxWp+krsJV7QrpFj6Y0uh3
tFKTrbDn2Ir5//eK8pNA9m5/f7oySY9NVA87rfU8ZD25xDvdphc9NQl01eKrnDS0oklo7vwxwLky
dv5+dmanmwTK2aJGGX3I/ZFz4fzdLJT+/u7+M2smuxS1l6yIcDEXtOT0tZzFp44cx0tLqsaFETyb
FBG6otFMHJjdLW1p/HXx+KqmONsm+WRtO1XojwLBSpvr/UKHQn/jaGg/ITFol0NXtbu7zzXX1HDO
bf+WJUTPN53keiMYpd5pkwiO9y930+5IjmemHoDCArWLU/HiJaolsJZqzPR+4DRxTpIWNYEg5quK
3wQi8bHOP1pj8BbfT9Pyu1Pl0aLXELucdDH6pL5gILIDsL6FD+pjNJLmwYydAGE2+okwB9TuaDEF
+fxJWn7hXb9fjefn0R5TZHFrCQxZO5hJWNpj49TMX9wA3VDVabs0mILj/YtEIrj5fhpiQqdWka8C
DwhDMK2a7lGJfeGUGw2CTEjVIjeF0IzfUCz3VmQ212gQ5xThygGptI4x06DjryHQBx/q41DKuA49
gYcReMl44JJKVqaPY6mE63+zqzOwevFZNy592eEYqCp5dioV8U4N1qoIULsnU/4hCmgfuUD66FID
kEVz812jQO4qwGDYwoywCOXGyZ8VzsYnCo/4FM7zj7pxusP3u6LhXOwDUMtTWbmb2iFjeLTSN2Vn
3k/cXURP995HkUusPvdHIjF2noIiB/ZWW2EaDM9FiSLDjY1nttCSKI3Rn8CzwnNyTQS9uj3pT0rh
KRWYmOYH/vzjXsdio+WdcaKf6VVYA4zS/tEZOIhKs4lurOLyzeuc96Etygcvzr7urSimDSXhFfS/
tSRVu+9X6mXhz7Jo8M760sUsOiJscnX6sgUJDFn36Seau8ylKHZ+7NYPGajExbTSUs3aWSACbyVm
q/XUp+Qd1n6yHaayJ5GUv4m8wl7FYTiuzLQqL31AeltGUeC67R+v+IpCm+51KqJLVPXqfVTYPhvH
COA0cdvCCbFOypAvfDrgMYIuWOmOLH+zsthF/zvDdbNyKyClpYNH06xRZGut+4lJCGsAjEXGCo75
3GXBp5NzNpNg6m4ElhyJ2/YvcWWUxxFtO1FZSEO6Vl0CFd2c2CjPgzHYT6D5v8aExBdl9pBEoZ6u
e4OUOZuR4hp1LRrtUGKnRcauS4Xr+n7NtL0fnxq2DQT2NSwuDOfhDOchL+jCuzYdWSfnEMfkSQsd
xHhAhesG/RiBjRH6udp5KoPsFTJqukZxpp3HwkNhNn93/6JLL4f9jVNlZmYVolv2mRpfuwkAbxwn
/s6e75xJTqBhCv0o27A+ZGn7pc/3eG3P1rz7Aq7gYO3EMO6EyvNbV0XFjzgh9YZw4XzEbD52Y7xB
wytf/L6sltjV8PvYINorrz7dv5hO4DGbfCn0FU7Py9gQAokcPEgOZU/3Q4v3IgOOq/SguQKFYH+D
7oTFqCMeVAYIJVI7XfRzepnqCqKIRkaWqgkdVBDy2cagD2KAAFG3HWlEzs+eRKFoUXE6XdadXl5Q
NpZ491S1d4fpoWDQvPTQY4HMrqNzy+nQ6kV5vV+EXrGeSlZlI2xowHUvYWXKg/AZ3eYqVi16/yhe
0kdGxKK1j5bSj0g1LRZGVsZFWpb5O8eos4Pj46tjvug7H9TjBCOaMUrfxh03ch4lpsJt14jGNTrv
iKalR4SqQkfTJXF9a1Gog0whTROf1w9XNxG64PU/RyoedqnRlyvygX8I13QPDRSaq23htdGM8G2Q
D6VudCil+VyHfo51Cpx6WwQuvZhyGB4SgTyw9saIdvGkZSfiZ7ctp5mfpGX9MuRUveoCgITLvNQC
9H9IpWsQnoR11hsIfQ6nanxSEZoWEkHJgErG+lM3Dzpx35vIzAl2TW37kk/JoRnX6OCiF9srE5Rt
EcMDOJysbk2P3lUGKyDG1q4kHnpHPkr1NnS9eQqV91HGMv/1l2/CkO6R25r11rc1cuOg7xPp3G/8
iM59eV/jey4NMvXCTTqO5sqJAuS8VtSd6gFAfzuY6pcqfyF3PYaqdF7xpFIBmY31SACcs40z2J8W
wEmSVnDNUstG1HSDxeWNFs72+Ve0MSZ5KdD2VZxYz0ZWS/RvIykrCHSx/iSP9y/zjxI0bntN1g9+
XaBKDp1XrytvsmS4bsX9Dxjs/Y/ac9goA/9CXJy5rDNXHgo9Obp0LZ5ENrXXIScGbYrrGC9mpZZ6
JKfbyOinR+7xaBbiF/eU7xzCqcQLbxbGjpIV33Uk9J3oWlIDqSQ2TaBI58oDTHPKdc9+3IujsuUP
eNvR6r7WRTV2WigD2/uqTM4zW/V+akg/jfLiRdNRTU4jbHTfHONt2y+El6Z7jAfuc9w2R6EF9S8Q
qQFUXd08gRhVJyTz6yFEwki9VOPGsKZbrGvvE12tRY9W9LOu+qVueRKy1pCfU7twzmVrStJbpXzx
jOStR5NNf9QySNAcq7dkgBPgSdi/OQTnMJd/Kre3XuIuv3M8ybhzKvHSWDZ+BL/IjjMTAfuSNzue
jUdG2cajJIFRWV56I9yz38bkIa2wqlMkk8GzioUePU2qM86RBl0nkRc3TeyfXok+repAd1mEL9KN
a9Il2Tnpr0AwHIz0HTlHzS8Q8xsrFITcKbPeCKdfDG1mfEIh3qDCih5UkBTYS/EJ9AUm+XTIm4c4
qEidCxEj4w21Yh90Mt/ocTSeRcAQiAf2/ad4Ee5biduZROUMk7POacAgq0M2FsraPqH4UCcu/IiV
vZnAXRf0IZu6PKRlY22Hkrew8oa3/9kSdCeND0VY4rthg9B6x8EXnDoQfbiC0q7tr2wJ1aohsQEM
OwzHzMdpOxVy3OXCn7YFU+bb4FfumqsqtJgiRWrBORtPBqCZHaLK7syBhhffgHl22QlWGYr5565l
q6hC8OgY2c0lzWz7EE1IkOda+f5lbFHdumPd4j/s11mLHb5TNpgscL0buy3EBV8tHgEolz2uyFaS
I0jQLrvA5/wNarvm1bG1p1pYPwNiBPcEicCUQXm+jGudgUnG3GXqk/TUGtYhJZPzc2rarzSS7Q+H
PY2QQualST7Q8INqvM3++d38waoJtej95//zN4zhKIhZ39eW0T1GArJYWQzyQp2HG0kH88NCCXh6
JKbPwA1NqGC3u+9LpklD3k/muVRhAdOXESGe3ShLyoU+XBkILkPSEE52RGDHvUaoiJ55p8agp12N
Hw1uxu9K0p58e5Uk9bOZ5GymyVB8GZOH7T6yqBDcxt8QadT/4AjT/zD1cUseqHkT2Nxbx9ROGseD
S+ElHvwJL12y3qu4RQNpt6m+b1tHEhSek6mNFUVwzR0UyDoX7eJ5ms+JsXBOfWOkp2xEKmmDzt7o
2hQiOwmTaK2rjpgv2uC4BXpI2HlorbSEjWnF4rYcBUhK5ntwGxksn6upFOf7w4ibZw37HOmub259
Kag5Ij/8EQf+RxHF7t7hH9owtX7H05D+qGU7FzYpllC9zl98YR2qsDJ+616DOFUFgGii+NrPhLkm
glpB8nv/hI59utomymUOuahXf7B95I95WGy+C8L5kZuWG6+J3G0pacoC8gQpNoTxqc7Hk2+k3e3+
o/uXrDTXYyT3ddbLY+0X2oMqveChr3dlP5QPkGMw13k2VgLTai7pYK+LgrdkWdTt98N7FwH2ccm4
NnWObZgZKwunxSO9u/d+aN/5hNRJa1G4BpZPCp9rtpgpZnWr1xIE2sU4wFNMVTpaIUQ/lYbXjMw1
T/DPz/QuyGrGD+l2BrW+vsqHvjv1Dv+TMygaZ5mWP0aIlZYj9eVy8gf55mbpeK2aycEcZWnbztWO
WQ/oBfpS9ZZb1j7QTOep93N2YlJlwptWZtk6cUnr5gDbz8w0A+6caX8Emculnrrtc1HQ7Ai1r8T3
x9e+mrYo761NFEcDcdTFz3LSw2NndFy7hGRCb+6hJ0bYPV6FVl6ETpwGyY8rUZCEcC+PrQz3iC8N
tbkX1FHlhIuww9OFerraTky+D6Op/RnDMNvqdk8oF/PqF6+rV6OrkmvSt96hHgJUFtj0V401YwIB
OC6tRHGQQ0/bHipVzbGSALKJ14qBWT4YqdZftQQfd06ODwT+lRwfC6f/5ZjJQzx1HXk0VKC+S8aS
pJHuGU8eGT9NaDxTwMlFS328ICknHFap6f8kXeMpT5JnkXq/Z7q35TTZCg/kqULxtoxzjvGieQRs
azcIS0yUSUnkSfiMKdtz/QjCcE6GBbwu1wlpvah9EaL0ekTHdx3J6tC0+nask2fDIKcGEbqzyyfv
PcEb6yfeMwaUR68mwCymfREE9Y+yj82jFkynAJHJolZkGroVs17p1zR3RlghflNzNiZd2hgAXPPO
HEkvW7d9GbxlDjtGMX1lmJDJxR4isO7j7yB3zFXemHM2ke+eJ8UxtYWGAh7ZJK25j89Z9WHEhE+D
k2RZGN9dTaH60Sd9qZJTF6F6IZrHNyPoi4y9Ocyb28Cg5SQxMiKomVEXaBgck5SjLBhXqOuJh4Ti
h2FZswZ19WXSrPwQWLjnxMWubKsLergKTT3jZLMas10MUA8P6fTYlZKrI3BeIqCHTEiadu8WSnuC
BPkeT1FKM2/6GXpEqZgYjQJXCw/dbKsiPrPKA/3qh9K49pr+q7FztfeBSHZpH+6DEWuCXibd2Qu1
LZqybQp79OSzY5wq2mhDBZZQcQPKom5WeQrih8bXWnxkWgkxuQGB4rCdtWNzsZwfTe0VR/ipCE71
4nlwmvXU+Q9+3vifTXnFF7xwu9G5Fjk3UWWN08lhrCJM1FVaIvZZQXOkhp6XGB0JYdbwkCV4upJ2
WHEiBTYvVpo3mRBUwOMXPdDzTg57YXNspMrLV9bMsPCrYh2UPjydrEkXce89ZDHCBa8g9wLe28aO
p8cypf+YB0Gyquq97cKaM7WMfO3BfPHz3P5BOjYMxhoEZuVDtqijDB0Tbboz3Bg/locQy+Rhkpax
9gd4sHZtRDt6UtQZ5HFq40BIvPxKEphYk18DUZKYsj3imNCJAjwER+jjcT5GYUgwj1jImHlRaMEQ
hJ9H6IDkmDGSgl3Yh56QoiQLOKwCsqbejR9IP2wKv8BwiayMrGayjOhv4PPDGVO1SmxrCaGjLfXy
PBonvefzqPAqga/gHcHJs4Bxmu0yV+1q0+ZHHaiRxtfUckzGck/Y1lb33C8rpCMYJ0aydRFGr80h
epVe+2U+B1N5q2O9fPSAujAW3laKiT9gFXRXNPBc6ycGsHAtZ1oJSzlu1XrtOFOxblxaeDhedg3M
50y1R7/VVjBl8aEHlPGsC/SJCwMkiLYK/Lh5woD3joU92/uNy1yNP3sBsoQMPz2YYWmeu15e9VC/
xZP9mSkkt1V+GUfoIRbmIES++WMfx6TJzKnXUwieKdeaaEUzjdYwwA7XyvsDscc4GrNTagX2HoTf
Fo66OvhhtJ1wYODc6T/YokhqUebVHponT8XGsUjAKERuuyvc97jVOR5O5Ko9ktZ00MFwvOeq4f1F
vzREJGqajU4bYnTcQ6+rV7r0GZkIxds9tFISKRRZ2YamP7eDqARVY5nyyw8ooi4YG1/9rH0mG+Rr
fg9Wvkscjzl+VboVbSqAElugX9dw1L7MekzOOpAxAMZ9eibx+MHmbEGDQ4tJPTSywr9IFuUTicYr
GpjZ3vTMvVVWNZ891kCiutjQSSJ5FLexYZoARCPayhbJtj/aV15IgkxUh0mQk/TlBli6nGlkhDxd
PUSGszHoqZaEREb+z8gwL/XEQQA4xHIw3B9gID4DqDNWmTQojbkMgCvXwCjwe3goyjn1uyjDuTTd
JqYmLPWlE5kv0TS+1C0REm7hH8kmTBZ1kn9NmECWdUm3ua1qDnzmpNCidgwkKoRbzeghjFaZdijJ
CwL61q1TNX4Z87oya2FHt7hllnZJRqAJw6CSowd6ipHJIWbN0iak7NDB5UZVurc2A/lu1YAFjT5/
zJKGJm0AW410YKpBgvvKshpfx5wkY4EnV3l1vMd6SdZNDIG9rcbtVIgT0bTXTte6g4EgogZia3ZG
Re1bF9hvxIBwOv2kD9+w51mknU1wexJypW5xgc/Ykb9zaOBUZgQp+dd0rqViLTNQ2KJI0201bKag
h1FGGCHbOmoyPaOPDWPfikpxp+7Q83BBDYJk9LtKu/ZIvSaZrS0ybvl1L0VW1KCTgUSkw2CspQ7G
Cdk8vXwq5qXZKhhAdoYS0yUnSC9/EYwO4NIqV95odUuNBWXZev2fSZCh7HKxW2WEHStxuYbbrQlG
972acIJzIkOPk16vZGNSW6agfVMoT1oIMT1jhJBDrKaj8s5krVyEsfgTDmD9oph0GOnYt9ArB+T8
5pvDJkbjhuGshnVtAZzgJSl9a1vJ50qW9k9dtn8sml44pqqtJeruWspCgJ0B84Fy1C2DV10ZPhCp
9NkxqvIgJ0w+lgMKh+raWwbMrVInDw7Q6sGgob1zrTZc2IWdEiXSgHWdUgNqA4m53GuuAYjSMu1P
r6LxbZl/HNv46MyBDgO9mnU6xs+JNA9hydLcpIHOFIbcvlJS5YYp9jBVn0fOd1U1XP3cajdQ9cYV
dPN3lqZPbwYvk+f52GDiW0NLkBWWz9AlOWzs8AjG3fTchO12kM6DArx7ynKNVip50gSLg7DPscgz
0m6RnHde5pFMAomIPYPWZCdRkZAWCtqlf4yjP6QLY19zd52wEP+hfcT+99ZHtAbkQCePZRlppZQI
U6pgReZ4tAcmSOAvW3/f9tm27k2SrhRhOjHp3TXpx7QNkFLhcqQGHuGYO20AiKfZCg2rJIMsvGMz
uZN0umdl3WScdIdCQpaMjIbhWBJsYL8lS9QnyxFO8btwcsLcQusjcVPcXamO03oTqLxiJpQAAmRW
uDBIoQKoVr07FJ7LyVDJyo15ydIGTGB7jQYIcsAlb+hkUJZ7eDywwDo62kIfFuRYX0eGUEu3B/1Y
eR0AOO6EnmDP03yCsEvyTJvA0/ZT9ydFT7Eqo7JY9519ikY+XacniaXtCtjh5WnIYevP4yGOy+fE
CX5bCd3JLGzzB3LsCT7AgSvNkfso73dOQ9+FsYg8B6D2uffU2zS12bo0JI1cEmwXbhX+cnE/nvoJ
7DNak1OPolu3sZZlMo/WWY1qvJZTe5Ao2mm5+28DzK9r5BASRbaaz3rIJMzeelNeHUiIhD9a5ntf
B1owujODtLwFIVZDNHFXyx6qi3D1lRYQ1Nd6PpTNroQKl3x6SVPd4kGSwDZ69ALqmh0Vl95ok6Jc
snUEmvdhIjtbd9hZlwQpslFU3XLQ2gct8mhW5k65TBoSyIMaoPNo22DRbI0/cP0OwStdhlaNr3Ot
lDcIODUFPJeJ2A0EcHl0wXMuANfNSVJwPvkst1Xor8GWEFnqkXRRGQJGp7uo+9HbhenvyJnqDWMB
2rFpsMpj66ILxlIkpYMVK2AHdU7yZpE4ALCDO5YjIllJ4Fo4Uy4CTQfGZfq08fPkYEb0kjwzAxJe
k7k7mSRJTxiLVqODWND6yhJm57W49VmZL5IguUSxRkgyfQkpMXH3RkNLqXwKIx7p2bQn0u1Fo0BC
fZOI1R4u5hcIOUIPm561kGSqlWk3n8ZYgSPLg/ig12KN+Ws8MSOmKzME5nGw+uGkoCrDgkCOXegc
kooxVARjkbQo0nJfavlLPdnWZUhSsQeW9BxD8b5Z9dhuyJ3l/DFDJO4/K72tI50MYqxNsaDprX2M
fSAGBAwsRzNxz8zvj9KeIs6sPIJumK74pekKoiKN7ynt3vRSeFs9NOUWdy0Xbif0x9wRzcGpCvn9
0DWH6WYxtypjdZsyz3xxJrdY07ygNaUHRLt4RICmHo4JIjMZkhcx02RcULJMu0OAAhawYk8DTmOl
EQlyggz3y3GayCQnfRmHC2zNaNnLIT0h2u/2WCQ4dompPkkASjz0Nh26sRXI6Wap2owwo6nEWx75
mLElWMPvX+W3qATSIa7XI0SGFxcUUEimWW9E0O8SL7+JFLSyr1nm0lNeeDZCAHN1DOguDv7k8zT5
TqESYnonktRd+D60egZ69mYIKvlGD1vjoGOps9VgCgsJwCKW6jHN/f5YKafkxGEnj/QsH5y6huQ3
ZemjN0GKa10l0jOm3PGW1d2bnK3d/hRVj2bwZ5ZaOK2LZkCN9UOo7VCYGxv2cYIglaze6nHc26Xb
wba8T3G6aakYLu2G0QxvFNJrxcHvfI/GGDX/6IgYISzntPuXqPOOIfKQZlaWhKYTHnTLbZfl2L6G
epj/VgK6eGaK56Dt1nLwglmTAaKgEPvvfmgB0mOQRCyUUdZNaKr67FiFclcN0j2ak07EdmqLJ23W
XqgY3lHtdS1CZigCRoX/XsX0aYVqmYlmob4xes47IRfgBdFKx6eGdUb11G+2X7uLlqQxPL+2B4CC
0iTYkIBhHEKD4/NC62R1jHq+CLCFK/iwJuHwnPhJYhGFvyEakSgrRAj0VRh7lylAVNxCAcbnIbiM
lelwXpRzEjmKgHGsUDY43acV469nPVzFHCJPOcMLaqhhiySdJTqyh3bXtW28ouHur+6/7f5Fo5u5
kkFNGVUZWcCcj5G8DyuUiyM5DiMOPdM+i9bsQIHk1jqUHvxkz6ifkriFiXT/7S1oasiXBo6VwHgK
g4CTv+5OYkVdMSwc6QfH+3P19YA8zHvvCF874/77O9xsuhEQRCTksdQbqm7Ar7AB3C3yVRguLrIP
Kn82pSzYqJEMRtlgXBBuMXeV0wbjt4zXGBLjcVRPVWEcpK+qa+Ab8K7TUGzasSBzpOkJacmV+gDf
YRPb7XA/hoBcsehHCzubkQph+RF2tdzZMPIvUB3o9lYjsnm7qR+6INwFbWGfmwyP6ffLJsocAhAn
+iMsq9f7NZ+2drxuGYIvQ/jSRysVBmsh38kIJk3nkxujNW50TsXH/V8RnJXPWK61niDnVdnXj99L
YKvrJ8o5uLXE3aOONpKjNk76KU9TSo4Qxv/QheX5njfz/V0SWoduFnTO7/b9ori/5SWihqWeOKOx
0kmQfQCQsCjS+Xpz6DD5vTctnQKD3P2uam0bBCZtf/MKHOjr+xrqKwohx4OsDJrpwYxMtcudlKwV
k07TZFovnoLbPFidALct/pi6PWxp48PgJjSBqVuqnam5Cfu2aA4BIdW2NGPH16IuTp6lZU898cEr
kh9x/9F8bjKdIReKlu39MpihNZF5SDiCdFnjXDNyLpyWkUuoUn0VtbqzMyRw5wKROytP8atwoZcM
CKtIV6cFOWZjukGSVh48TQPeMDdfKSlPrWKQcl9GSwd8wfcfePXwJwVAubXzEFA9pMenUTTAWEpx
a9g0bMblfT/JHWI2n7sPL3NY5t1JGg4wkyrRd9A/zLXHpbfw3dyh8uJClTPxDwROtKeMYpwcF52/
bGxt2baN3Goi9p7RRDyiXcg/5ATA9z68Aa36qgzBMQrixb65Dzi+N4ZGVOHBqPxh2QtTEH+IZBwJ
PsYb5GOfSfAUNUELpSNtSDczyr1eckJu+wjC471zTLaifBtsiAkAPKKHcg96oTtr41if/CoevzVm
d42S7Aex6gm47omFWhgtBDrU4HqwVClLLKPCP6E1aC/fN7SHAjlKks87KUx3CgZiAUeM7xGMb4Y9
4mmFEqa3rFtKAofOh5hkqfZi3iVdeBI/NVdijtWzR9MP0ZzwKFSU1AnpqjuLidhzAI4/cvySKnsC
NYxH1HaQa2dF4R0REq560ZvPynGv9x0Pbcnm/r/JPBm2+kBDr0CyTIRkTuM01cDGFIOKcVRY5rvv
uOvJs7bf77GyKMxcYrmjJX5wAr01guczPZorY8mmMIVjvuo7Vvx21mgNotNPlQ7R2IiM58HMH8NU
9h+hXT6GA00zohOZUwGIMdp0kxMzA5mVNWXyAfRbgmvCaBSWFkFG4r1WGhv61cAIx21oqt+iYQCh
o2yCVm/vu1rUP5UbEXjE4G5uw5t1cmMVohs7kWT2RJvxfN/Yo9BREEDGX98rk2GPezY4cDzzBtoC
uOKkxUxUBDOTQmZvZdw/TGOnPjjebizRDc93ac8AbV4eWqZcH3XMeN9Lae7wCfTjPh+BoIJQnBjN
Bl9GmLU/baBBb3nO9NeugeEWPdW6B0aO7ZMJF+IQY20j6Ds5iDlOPsZOlpZ+PBgWB9mh0rCPWmrb
csiFyXIomB6fupbo9iCrn+6aOBQWBgjM+T7qWVFbUUSgBs4J20wCSN5trfqgGQlH5IEjVlVnKN9t
mEJhWG2glVjP8YCmJ3H9vZFbHpQUyz+0d6djijSlCrHshQzJDzlBPNdUkVJHhsG08Spd3zb6ns54
+fs+/ulUgNcbqw02CuCFphlc8rThi5fInQcd6am2kt+NVldPaSYLsHHWRs0CKFvJX2nsWJgq+if8
uAxu9b5+gC8CAkxohA1r7WvVZmpX0G9mmvSaqxZEK9fOrpgfZpF6GumYnO/PI3Wc15Tsz2PhOW/3
ybMwPHm2+pGhdxn/Kgf/QZlu9KhDi12nSfDrPl51qK9XvQRPa9H/uakatrfv0ByIK7di3hnUK2YM
zAlCw770aABQz3j0umde3X8Rdia7jSPr1n2Vi39OgH0zuBNJVGtZct9MCGdj9k0w2MbT/4vKA5xT
dYFTE1XZmUjbMhmM+PbeazNprh15kVMvLwYqIiMoc6+V8w9O0BbGsL47WNa4YDOnsz8oOqM7HdCy
4478ngjKa7EihQv0sqUrMGwssCuNFSNq0UJdh7cHfkqd3tbOxpzUYSJxbDRg/YL7P4tkguV2LJ6Z
JDD9WnaadaUksjrrmg9jicjYUN9HP/iujSMYyeFycyBm8C5XOQrNLmPSdA4y+GmmTbZc86ged2v7
p8HE4o1Zh31oR19jXO4fe821sLzMr6PtPxqqz35pZfzSRG7xWtIrtfXoaVrphge+wQz2elY1/9rf
2GbXXvX5LQJy/e6g7xiLUY+oqwZpyyTqaS+Dq9GGR83dyNJCQ5YHSGgcDQ2XQ3F/E+xuL+nyPvLP
H9sojTZGXVzhTqZHG+TqU5LOL4kq1ZeOKWbVa7q9mnEebBkaVo9uPz5LpTcfRlPcy4zNuT8yRf/D
WO1BXFQEBv0kTZ/sSKE70hi0Y4aoTplPhS9VOs21HT9uxwUMyf21Iqd79WMFfZS9SE9Dsf5zvPne
qLrgKAptaGV2pncWHltDtzc9on/9cJw84pn9dKlazq5WhBDOlndiSrKYFOOMmhbfuEQe6eI5+o5j
C5uB5pvXPiqwCJDzbusOJQMvDPFuYAZe8ioBj+w5DjPDDfoHa5GXPPR02VID5hbDb7RxDRT5PcFw
jhARkSxNHKzYK65O/OgaAYNUtJjIH6+G26unqdg6GoEYi+6K2tO8iyxYX3G1bEcGbGEJ9mcbMy7J
Utr+5JyjoiA9jrbDoRhlG98lsfrCFSlBteALh/K0mgJ4a2Xh790kfovUWc/mgLPTAXClyfwpP1cp
rdfu9M5eQ9/mfnDmCrN2sdfR5ObgZ8foxoro1nu7Yl4SJNcizfT1RF8DZ6Lpq4vdaJPY5m/Zt9+i
pmVSz+iqn+KNhuVtnUREP5n0/3CVthtAS+2Jo3MeSPyPnk3pYUpzAIgDigm0L1yrzb6ixSWJPSaI
HTDgriGQplyMFwhdmzRKn0SRHNkTX2bPPA4YAnWVTgzgvoAR2UcszDuj8OUuWiC+HZPilZGXdwXb
MFx4v224frjVIdWJoBlCEfKz/fYNsyfZZVyhtt57I2d2x9aG3ZgG6TrGuGaLs3yyTbCE/K4+hGNE
hKva7OA38F8HR3tstJg8cPpWOpl25zTGPqi6+EILcGoOao0Gc/Ci/qucGI0PBHfZVY7tocX5zmja
X5ZophaN+h0X7bzWzdJawTzeU0DYblrBrFkUGZsN4vcmSZ0oNp7mPYs5zZiFjA6aJSlAzmJ4+CAm
o4y5wWDQDggWCg8LJznK/cbR0rfYLsmZExcA56vZIcYedBaRcj8DL3G4C+bR3PSD7uxszCAD85XT
0E9fSoCCEFmynO0lzdMengF/PhGto0uBWpE1VGmbqDUVoAOrcMb7DpKQeWFkNVdo/AW/GkIJ+nLR
Kt6iRNRrMxN3cxI8uZUt1lWvhZx1MBEl6rNzy/M0GrRX4w0yNXdnscmdgKXN+o65ExUDq6ZDGIwL
TJEBqsM9Z4tkX5Z01sT2C4T1YF1Kvlbtt9iGLSQAv3PP783ABZTl/SdOE6hgBASg5jkbXSO1W0XJ
cVwbvoj2EI9RvOzygWN2aFfgDIa8msmCMkIei22+UDJ1Fw+6Sp3XdCZmEy3uAmTRTspfRezeISxE
uL+p4tM7MR7TorzS5RdOWfyeMyZbY1f/xp780FUIfXHcI05rrAU80NgNZT+EI95PanA/Mv4k8clF
Wl4WhGaVzqdePtjA+qQ7MxCotpnl7ObBxc5LfkyO/cugdLHRsU4YivUuEAA1W6IPRNqd3yM7J4Ip
xSPp7Xg3etS9jGX/1jn2S58J7rLlcUHUcj3Frthj+VwXgjNa71NmM+LINxMd/7HjfvmZIJIZoI4Y
48qwpFgnY+zuhvprbNVu8m2ml3GMaJAXUHT8OcxaBczNmDf8/ptB3zC5habjF+0ujrW1XRm7rm21
41w7v5UCX1mjA7PoqARorq3mmRNFSpE6bgIk7eI5YJ4X2k3+SiVLHYKiPnlOYdHpaL/aDctTDgGQ
v6hzP9jeTuuz+2KKmlBzomnrJbjaW93Z3D7CF30RAkXcrCXmJsiHwqZew3P6PVuMQzXLL11Hm6tU
tEJgJGOyqmfrWUn4+ghOlYD3gmy72Fzr9azcw+RS4gBkV32McXeOMB2cDLc7B2P7WINpOLLTVekV
2fmpSSL2UyK5YxtDw42Kfug9E0QD2BndF8MaGwJNbh0Dxda376yKk7Jvl1M4uiY9Cw5U7WnEHOYz
y6dUL04umsw/kZK52MtRbFpt2gZl8YkTlaVTJnSyzP1TqtqW3qXgarfG76aNcxA06ZXrOw+9pn5P
Eux3SIIUFGx4PHGa+xgnmIJp+c21Q7l8y3wwI8UCvmDizsrgLUGqA22yVeJSF5QKpxzCVqiY0DVV
d9KaHNCh2dMRkRGiUvadamdSGZHhHvxeu7PTDIMB55u1P8WwX5nDzTXEKQS6D36sclMQDlzXQfU0
R3q9dcEFyJFOtjIzp6WTQzu51SueSS8UbHdXZhZvXaGpTZV1XliBMeLfkT2OShBa1pA/Tk2qrS2T
8Yw0q20TUSaERYeAQaT8FQxy7KwQGnk0CWuhFML+akqNtvuEHG3GurkSCf0ELjvI5UZ6wTmQsQWK
HwueSzwjdbWpWSJcYEe1INYOigr1hCG4N2FoCJi7Ydrq143CNyK1DbVnyEpN8eDFxdc06F/W2JJy
tu8cEWsbHQ/wwQu0I+uoxZckk6kzCKUBkqEN/lP6aLpV2+BUMKFxZMP8gZJHe7ggYD/wFPbTbTOJ
4dT6I6rmd+egXU4GUn02wBybqMCKppw8OHjTPFW/6JrJL7JueZTSzWXMqTh1QUqSLbqvzfiZmiZg
06V7r5v7Tne+5ZiMIYzXMIAphHfLfJKDd7cY0OAp2ci1+D6q2GeGPHA7dLA/BRyy0K8571j5tPZ8
fB40aoWafVXDUAGXRiWN6oQcaEe2INKARYja4jLpFx+VrVZ648utiV9zZVyTvOqI2ujbSrYHGL3V
QY4D7huzhG0b2qW5tczsd+6bKQEnvM6s/fcebxEdlSs1BbhielDn80SbXttlB7b/oJ+YsG+6R0z2
z5E+vnUlKT2dO3hj4y8AYsbfAAySqORZaPoIMQngVm8+oc9QwCXZD+IbW7ljf6eZS2X6XL4TTPtV
gstfe5i5eo28K6MjLP2cTtYyyvBIvBV0KiHM4c0qwexznvF3ZR8duyaHMJaCdEFxM/gup6E8dvgo
uj6RG1RIbsaAwU7cqnRDueRX7ZSvlMk04Ywpq80C6kHooqZJSGyCjk6pOplXuJqlNYOJq+FKibM7
OXt+zxg+mugO865iD2tclaSdtUmHDdAq9SsiLIVt8yWH17fr5F2dOcPaqsF4dziBVi6NJWDd2A9U
rzLCH5blb3FrX/yodDZMv/eQGF60mfES6bTPIWg2NMl8GL7zQFRSWzcORZA9kNaCmjdhpAPPYb4N
3yOC6GvpnlY8KLcxHmq2T0mmf7Gwt3dqfAmsALc+pSsQ/oFhLz+cmxPMG5EKIS2V1iPyRz5rDwbo
I/amD5CaRDUDyZzAOlhGsdHk9CJdGV9917r0ct9NTvJKvmVdWLA59dTHh4NKv51j1CtZ/+rNuzEz
FNNU/jgV/biphmJeA9U5E0rzWZEccDxTetJjteDnt6Wux6E29l8RM/bW88GwCfgFbp1fgvmjCOxL
YQbwtk2qzSDmpjt6sz5Z7VAxtbE4trn+ieIAm6I1qE8TTEWWRiDEgnAa5EtnFwffGbq7omdFq5rW
3uAPJOzfM5nxS/ehGIK7CU25zb0PwUh1FyuF7uRgksMDz6KUdGEbSJftqRs2tTxHPn4KVxu/zDI5
MWg2Vpw4/cW4GSLojIfMEhcr1uZjPg8Po44aiuFZrDPGG6toWYpKWxOhaDa9Lq5NAWbUyUEBjOng
Ue6u1sYkTHj9nBlp6NYJgNj3MI/HuxaFloeSSmhhn7z6l+bz+64KOhTymOFyLt1jSXF0iKNv2hiS
ll+rqaEpRZK3DeUvbqzHSU9+RpHNYhPpVNR7ANLH+tDYWOCUk/I7Jfa6GjULTW2oPwODFgLMAc5a
F86OJYv8q03Szy61vW/G1LbYpNPtxcystPuKI81+Frg1zbe5VBdySTDsZZByJLPmTVGmcLPSCJ0z
2CfRcJcq8dbWONTKxUwY2+yplxkPitvVovzJNvoAu4p18acm21LRhGnU+56CQeD2YbVSo5uuEyJW
qywxtoPy8BjpIsDClIJvYr3aBw+S4mvmqMW6zixuEJhsxZQjVLTJyoxT6jyRKGMgIwebA1swuclJ
W15G9kkdO1UnP6S/UtUhM/IPbqROY4tLo/0cgGvBhKjW2Fyw72XjzsVpgMckQPULNuwt2XrOtLh2
rHyiJ4KIN2KbUiddB9QWzmpjF8NLkc0HzmsA+ZF4ZQ+TYlLHUffbQ2D2LIk8HUoWnKQaf5ZWq/a6
dcg6KgZKhbJNIvPOJ3HnchYYqM2ldYqCcQsyQiTsmJBh8E0jQjhO3KmNJKttYNNdkPJUKD+DO3qO
IFwxatwXkkBjBR5OTw6T450mHHmYS9S41VDrLZwL6RhdYrdcTW38qTgx9015Fgl/Ia2X5InAaRS9
8yDI1wUVF0A2m6NBHRB8m+E6dw074UlixOERyPW8Y2RVbOh6c/fta88Zx680HcEnijYFLJ+1wEYc
VhH9TjETFuTaniK9YfyR9YjzpprdldVEobm43qPK6vhqT55BnnemDS2ctKvGGXOlDIqi3M4nhigB
x5tOp/auwX7W+zI4ngHwLdzTAo2zahb7zH1vA4PRoyAmjasAFWZlzUGzneGn8IB2KCOqWAnjtDiU
LkoEifZP6shevBL0cqWP7Xawhveo6d691EV69BmoWEOEZvQ1mG6PkwsZzFsvXWObDJ7wGkI/jw5m
k1t75lq06a3aRhbeZ9rnMDp+m2wcVvSDlrChhvI0lUl1apunZDmcd4TCwVGoq2EBDRl1bU/ZvX7q
MZ3+eWkm84RBCBtEaZrrqPyKJEFLTo+nyh0dWiqKKBySyt/nyr0SvoAtBsOJytxLOybOqtQLN0wG
Lv922lFk9ewb/mNgqzPj1uTgdHG+MZBT950/5+t5KOcze5qwgs3EU3IY8mAzZ4TS6opuRi+JtnVa
lmDcGCwWEH5CQThvOf+Z2Pgkk075M8jR+AVjvZU0hz1Sz89h2Uu3WvMeBY12Sj3KDGJ6sFmlrLXp
VB3aTLwZBLNOFMy1IWXPeIqW884EVetIRc0ebnqLU6lTy9c0gqIeWE/ZbD/IjMIRiv4o7KBHLzed
rZqnlyEjgTl0+ryxHdAeDX1ERgck3WyT31YFsoyR2HiPywB+HjRxpw6Yj3rWGaFlZhCg+BJV/yyj
OCziSl6qYPqRD4W382vJ5l8MP1E7Jx9kdd+nemgbUBBio8aRk5a0S9H+h3QkDkn6y9CSTZek+q4s
awqDqz0Y2yqsJT6YWzlAkm3SWTeYRhUPKW1kG90WONPbZ9kJ6tysiacQJ5qgHUIilo8GAjiGgG2J
TJvPHbNB7jNGApi8O3M6OfCYdoq7gvh9iksgxaK4lEs2zXM+taiosH34Vdm/oarnS9FxfClwPbKF
A3Jo58Xv3lRyV2eZOgzOAATUvgua9GnZaW9EYzzP5VbI/kHL7pG+BRtV8Uhr60smrw3JxmvT8zvl
KgFOV+XvjsZoyfbYXZckJwL6GqskbjHxFYLCFtYWHt0GejjVOvY8vmmzVFsHXCm7Zu4zwR2XgBVf
WqfiLS2y307y1KVnXSt/26azybF2kXvwHeZ67YuKl6ohnyhTnwEaYzO4ZbfdHQC9v5OP5omClXPl
RtveGNtjpu+6TJPEMo0eZ1D1ZamBnfUcUBRm1jvpYriPPYAUkeofOKekAsCFFPwzlcH2L3Kqb1UQ
p85S/84c6ncQFBhGYw1XH39ZMQwNenvviFY7+0yRz6AOXxsOr9todtS6s+tDW0afmqW4SXPmlxVz
8+hpGCvzOFqI2tZaQOLcT0kCZ0+wZgb9YxRFatc6FXShjO07TwViRb9TN1StQSpa4/sCsGGGvY1F
ayD4PiZ0kPaH4jg3FCo3xatnOWKfB9Vn0VO2NAaavve4ykMPKBwRn5PeRyWoqOyHJYd9RM/YplbI
rBF63FwK4qeseWGdJzZ2j/yXamOMmyNRWohZ0wYVtH1Et4/XnGv3aqrml7KeCMXp07ebasY59+1h
q0U+7OS4ttnzcIybsjHYOLkyqEEIviZEOrYnTFV16AXFnJK9NVv9UhwpDvIehgnUQIGDh0qU+qOf
fmuNcUxGTli6JiEHeR/p1P+U1icFG+ueyEpU0jzWU7VuOe5HFzQEIl5Gw4cl3xECL4PLJJb9iLSx
JLxmYHzdzthPCHEGzzBPURhbWV8FRJFO0QkjEbp8y9qVE8E3pJwrGJkzMujKxabbB9B6G8WEYC5x
ElJIAux1h4Hxx1Q9GdKMrvgFl6EvBo6msjZpqjunRY1GtE4ujemfIsf+5poUz0nddTtRSH8TDcYZ
SbUOxk3iOV+tk79mtCyNagqtyir2Y1aEBd/NSsx9taf8wNvmdF0wXWV+SNVVBQ1SvXKAM8g+tysh
8O7aEjMbHDgqZSf72pnke0zLOkKoVBQKBCuXkhfPb6AmwHyW3k70+rOaikfWYUG6xk22gRXrJyTH
7wmTp+lhD2iRvTWT9TZRzOtGqblhZqWcoKv4rrfx75bR8lBXw44W4Jiy+fDmvSkBiVtRnBztQbvj
ALwzwSxFPT1qVmJD+k3jkW5Sr9slMz9OqmEestnHUM4VluYUysj0XvDvRxgfN0l0z42rhwFjhdVi
4LzHAI+D+JpoQXAwG9fazkWdbQXVQNkkfbInK8ZNP6Qk++mjZTEUMPdzwvfmlB4XxWBuhU1Or10K
omYKCxziC04hi70eZ/Pec2faamhzYGTDr1MTxRs2yx1HGG2VZnhR7UCyPdfGGhkp2eiUR6wCq9vp
GnNGbW4e6Nk5Fwn7ib540WdIc4N6EtkAYXOrEX1bW+UEu4dmVFLi5OrBlIwJU4VhaSfCcEuIpn9r
Wmx3lik+U+QPApmefXBc8SS0Z0AJ75odvcJqIL3hsBbW+VMhhMGyGq+iMiDBi0pNOF/RQFWJBzvS
viqLjr6eiTIQQgMbhyo2lcg7iiuXhLnwefYLayeb9GuIrD1luziXi2tSgf4Uyb3fVbhqI/XpHZrR
vzQFDZuYuxjc1TGDLZciQquQa830wbZC8BVsptZeN3z1MTYuWg2JwVi0hYxW8hLn8+eIMZhrlM90
HMek5n93v9uS8/1kBe9ooB9El0uL/X+l3E98vaEfMIZoeeLuq/xei3lXMNetKGL85QbQV5yaenYl
XlGEGF8wtuWinNYA7HeRpPaWFk5+cw02iVuu02MQVWWBffh31PP2eUHpxj7PvFd9yruT3cyS7p4s
3yejezQ6T57iNiqPf1BBGs/jsk7ysCTKS6piRo27vbQoEwGRtH2Na4yS79k9CafXXhmln1ntswcs
bpwScHuXuHcYstL/N3ttDSIhcI4zGQKNE+ST42Q8Nqb83nIsh4cHdNfBJZU3jsxS65GtRgz8+dAN
VNYyvjZfbh/aiEPMSHLtKc4oL4KqHOpSK89GrU8nWdr51nPMmLWbS6rFq31AleQWxBFeWo39WSsg
ZqlpDGd04HiXRUTqlCkfVcea7lYN4yQ/MjcOUW2mMHSZ5pGdLYLTtmr7+WGS6Q8Mc+m1z7qW+uXS
u5siHfXeX2tg9Y4+rIXLH/nYbrL7iP0UNVY8XjI1zp90Rt5Lq9rmkDxJMJMUWdYvcROs6WZzd3mT
4uNpZ1KJiwQdp8MruCQs2iq5WAmGPNalJmRNA9QSC/w/VDiZoB4pn/ms7YYgIK2u1OZkcDhUyYdW
/s2cr3y+7VPrRpqApRLoqMIZ9vpcZRu3VNQg0Gmp3PKnGSEN6DGSX1DBa4d4ubxJXOXt4QYtSo5G
RvX3vGS/q0hseA4ShV/+T6vVnTdJBr9l+kHadDwiP2H2zdUl8qP5M8LYtXHHb8eFOe6AWzkkPQW8
Yoq9s+fZpBRB0G5MgTdV+RlrU23I/vCHhMLeVt+4FsKQQevKRSzhqSHjlKvo3HqcKTrCIe2rr0Jn
b2hn/nxV8XFY1HYG586Q9WfYgCh+i220N7iUvQYT659/W+NkyVzxLjXMz36Y3WugD+4xSjqDKS8/
wH9A2v5FsfufCtxxnVad/N//Zy7s2n/zDP+QzxzbcRyXBK3huX+jfAognqNpBb8NONRoI+4RFxcS
buWcxgx486CKjwyIVmMm1jP86TF0sFJB/aAFjuV2sdjeXkqC6sQGp7vMR0rzpJUdhKiTB+54OPi0
di55aGqnQ9+tvE3aO+XhH36Qv7IHlx/E9QMTrm1guLrng4T7C/nTdwce0rXCIwcM2OlafWeW4jEB
vtmAmAsZZ4nDYrWHgf3siz5e0Fzfk8MWek4hsbAx5MCJ6aFy2CpHAxt+8AE83lzzoqXaaUpi7R+w
jd5fsY18yy7Nx47u64GN38DT/0adG4kix4lIQXEWQ4loU9rlLhdltZMFs/2c+M5H25kHf9YskuB5
fKiUkZ/rUTIzVY1JPpbRza52m+mM1TY6xh6R+soxnqSXHUvbnt+x+uGA9E2ap3BR316aJtm4USw2
pR9FRx6Bwz2Ofyakho8E5zEfyASVealaKPFe/pToygwD26WcdHGj2Bk6DAUV176z9Tu5vNz+z+2s
TwsCBUAcmwEUKK8zY+l+LTuY2HMEcapiA62YVV9RV0k0+HBEY0fhZbA9/73qR/5PSy7C09q3ZQ1K
ZFM/dVI7RUVq3w9uRiBILwKmFtK+z5Nx2k9U5K2aBoMYLlruRPOVCbd2wrSTPQ6u2V1rtkM5jWf/
cM8E/+ee8T3f4mKzLf5DF8Hf7hl2jgkTMA3gB4/6tBaHrlF0ltI3dk4bYvOGjbipueXO1Ja625bj
TqMjuN2gbjAcnKfYj5ht25LMiGp244JS6pwKPxDy4OH2Ye82JPuaBcCgd4+iL/KDlmiEWpiNPoql
cAt8m7+z/ZZHg22M4QDHl5UI44qYkifw7U80GefnNnVwtCrOsgs2qZwIGlsBgl4aVA7lkxVCHgah
23I9e9OwcSmUOdnwaVaolunJse04nKOA6a8vyxMGjX1e6N6rD81u3/oFl205kOlJCki2+L2mPQAS
0Aa3jx1h3WWC9oWZyNpT66Zirwb/bSqDh5v/9PaCgfgBHBrOHTvywqjs9TBi1/hSa3jWLVefXrrW
uEbC4gg/lTg4bJP5zBzRlutUCB/UmYMMypRDH7TTfKLsbGjRdX76i3Nv6IGDuQMRssHVeCSQKif4
UARnWhl/sLXO9//6HB2I5/++ILn/Z0EKPC4NJ/B9ttRUCvzt7tYS+opmA4IMudJgK3FR382FK7ea
MwJMsRN93ykMPLFHya8/yuAcWHn/ZAHCZWvicLTB6gY6cWhIzvqY/7zU2Bia9TL0affQa3NyUc67
5zryUWQM6OIoZRdGbXeZGQ+6pAY5tbXiuxmL76BRZ6ya2snpOdJOLepIo0bt0GQUFjYJvuobKUVJ
rJ2jYe2ylGqVMS7mC7Re2Cl+/XR7oUECzAeErmezYc8yT5OPpZTqFQueWNgta8HNwZirrDwAe/2d
Fqn8oJMRV3bdvcVA9+An0EZUZXrxCq5xXkPe/CecsL3Qbv/ySAtY/gPdsYKARxrv/V+fBBZ1JA6p
qGJFkROpESovMJqXdbn3rFAvx086whWAu0RfZ1Xt3lHKC/6ikl+tnbf3rY67K8Nkh5mrRsLBd8G8
04vP0vGucQ6VPMuMnLWa863dEtRcKH4srt7Ri6aPm+n69hL1NeMEI/7hzyapH3cIzBcwPVvEeH2t
y35aRxAbGWqULc6kxLgb7VHdGZx22Qszm4EZGluUXP73i9KwlrXpP98cjEdcig4PStPRbVP/G1cf
uqIqgkTkK/JjNr25kCNFPUQnnHcKJKn00Qe88VQ7PUNqm7KOr3ywf8Z18jk4TksNMxMbHNIApEpm
+FaH841bf9q1rd6fpm7wjgqc4b7psIobnf0wul2+olg0vkuEVTJPxyOrer9GI/m4fcbjPj3hmq1X
tw/nNGsvWh3pP4J8QWpnzVbazXiXToZx9J3U2FmzI5enD1N1g0ir71JAmo3doU+S6qcc3Ue78e5Z
c6ltWuh+g+6xMmUBcDsxqn0QDQBRNQB3ORU9TDmOSArNj9RmZJEwD3klh1qvUl1dcMhHd/YQPP8J
LWg40HriAmAADAxRAZFw+GZVTk8tA0s6oEX1pLvGj6T3kh8KZko6Tzvkn/mdwXsVWtJw9yg2Gwq/
0dESfTTDgj9YJ32nI6jOcOso5AOuIYgLFkCjEHk0//7PGpvWePOEZ4hLgO9vCUiN+HvWswB2QWZB
Xm438Ch7eWLLu0AzpitTZ7mm7RyE7PLhsMBcc0c8UA1zd/NrWotpU9/U4NfOFm2PvIM2gaE06C6l
lPOGQGH9uvTLsn+bruQ4MWu41A7dDg5SuNTBajNkoWIzUN95LEzI2x0L9VvGiBKHWRDtABFy8feZ
LunFqNVayVF9FMV0ca3R/gZptDZYpf5hX2Xof18BfMOiooKKF6522w38ZeP1HxR4CReRtt0ciIuX
UA49x/oeHBJnSkoIbswzn0Cry3yJ2bZHj7luvbCAyZyN1Z9NeGNQCYTYRCFlOnJcdNqT6qfozvLG
N8eNUROBkBmnG5+y79zfTAsMcLnyaJaGfNEqvTtOpOlWuhcfMhnNoUHvK7STsdzWeHaRS9J3InoJ
rDGz3zBTL8/m6CMY2XV5TvuIwb5CAArmIDnQkxij+vhQtNmEv3LIDkCXRZtJz8fzUFgdA6DAfUBo
xz7GssFWwSReM67+XK0KXPnGwSy9uV0ohQMSlQwM+YQKMFbeGIz6B4qql52wBUDukqqa0sxCjFtj
+fD2OR+hc6+JFLgo6aFYZECIHVeFfRdwO0z2D6DPqNN1Ha8mwwmRWuN1JCZjPgmXjtHKT8bjnDED
cTrXfm6t9p6lBnRr731ivvquoqx5AB0FiDXH+36j42oQGrBvENx11ZWob/7YLKE9TL6/QIOmp9tH
lH+ku39YIu1lCfzrEml7PJttmP/sVV3nb9s7FU/M/YTBKSDLc0CAothkfLXXCcLmKvLm+BfAGcLJ
vRevPPiN6OqSnLUpHkzXuEymkb3086WDsHdp9GxfKRrWUPZbRtCxa+1y1NxVBzcBQDMAkSjPMEo6
YFNRL1QSUuBlnrosWwtFJQlfYIAAQyEOgNiJ/lDpXAfH61+aul7JBZdXGIFD9zSLloVTKKueG2Ta
R2+iTW1ZcLtk6q5/TgttoFFNNZJ21i372AsreXKNFNdK1R6NsSP/QhtneVd9eF2SnG8vNzCm07FL
YkHWmZ5RQqMHdJD3zdvMbH1beqxAthc3b3nnPrsBga/EBqY3YNKgx8ZNFjQcZrfOr+75vpqNY2lk
URa3/O1ljB2PLVBu/flcjEsVuzw2PMee+yMKTrHRhRWcaU6BTWH5+ZEpBJG2JVQQMNFdde0AQ8dB
f13QvF5HRnyuBu9eS2e0I/hfaLMPf8YTxjycS+1rsp157+i5j6vfjC5t6XrrwhfJqcHFtq4No9j5
8CNhFGTy0i4xAK96ouxZB51kUYDDbpu9LOKGXORvrtX2yGbdfrQga2FSM19My4vvWxczXN7+SW9i
o3v3p6k40TxkhPqsf6Rw3u6HxfuZzgYY0moM+r2/NKnyOHMf8Faj8zli10emMnYmQ/wBlzt+u3vM
4dr+v1/y5lKw8O8r3jN110SfdO1lY6DbwGb+ul4mozHPdh7hMiINUtBX4+U4EGr1mHA7NvBT9w0z
YqacRF0n/2DYNaXb8dWyUEKj5DXBRZ25IpyN6uSNvfUcFdV9EPvhn1XEwHtlSMgKk45dCs09Wzfs
OWlyGQ9uV23/+w8T/JXlzg/DXes67G4saiJ4s/7WJqFQWBkjyWwVUG+8y/GhvNkNItktCmI2PGzj
BeSVWkJBmeh39ijIPC6HJr0RGBzleKRAviBlwAk7LgP8CbfQGlnb9KAgzmI3nN9o4xarIiE4bbm/
SCygRGfi88/fdIdOQ+zTMKoZ/bYwohZ6iDDBDg4qvCUO5ok7p2cjki7Wp5SUlSUK7GG3KKOH8/HU
OsbO0YMMTjZY3CbC0WWmAB5jlM9nJipe2E25fedPT8WMqJORx3W1znki0jKejRvoWhTf5DIJeI1l
DSJAkMLgVmdVndURR019r427IekgztZwJ4x4I80gP88SnwDnzS6k/cUME5vxeBf9SvIIkbgZh70W
OAcFipuClMZ6C8DIrXF2V8dx6e1clu7sJXaicT/5qKw3cLko9J8g04LTIKMUBGl+tSLIjK3J5Dxr
Y2d/+7CBffYPF7b/15O6ZwKQsOgTMRCLLTxR1rJR+I+NgJO48Ord7le9QCtntaTYzdt701gLAprl
ZdXosXbNFrJT5Jtnj7j0o10YVDUPA/uH5fbXZqa4CzGt8iYs4T2hjcnS/j97Z7bcuLJt13/xO24A
SAAJOGxHmGBPUX3/gpBUVeiR6Luv9wC1r2vvinNP+AP8UAqKfVEEcuVac44ZEH6F00FEUK6HjvkS
/cBtUlCIYlgI/Cype/Tx1kRsctPfTl2FYJXplEFpfmAlBI0TdOKoUsv6/kqQJHnxzTWLZaYusnDX
T3gYTNcq3xbRns05zhz0YcMBNh9NL6ejzZUQ9qGt6tJBNGGa1WJEuprFVLDVB1lejs0uG/PmLpmh
G6dzBXz4Yod2yhuHMTNw0QpSczwAyUmCBrL/XTBNvgqEvrr0atDtT1exmT8OuGCOWq+YfS6XwsEh
fr3r1D0JQI9lcWU6jQuaKYTaEs6nNph9Ny6rq8z4FTV2x6YgoRmP4ssLPuKsfvz3x/yfcVPL39nV
2dJIaMeGTQbwP//OYNJkZqvsx2g+D0L230Uem+9yzZra7+Msqm/ymZqrS6NnaUZ7UI3Tu9HDRmiT
2++vxBDjM0nanp3HRFvKcvgcelG9VQFtgjyr8ctMsnxDJgnv/a7OZfaBFudrdtz0Qcv69FiOttjA
t/BDTlKfYTiMfiooGtnZkddbrDXirs6XH+6ywEID//efArXpH+dxWlvg6g2ByNiAdyf/6IHS8ovZ
GtO/HOocBZ3BviPpzfnDzsCkB+F7UejzNk+yl6nmb4MhzNpKE/crAOdyj3JSwR+gdNEFCrGYmfhH
VezA6J2F29RvdsTqlGUW1NCofC0jFuQpj6fbyw8XVejRimagWsGrkSvMgVzQG3ZvrRO+Lr/M/3kt
e4UGq/TLUNQpGhsQVTgqK/9SkMRLfeJY2iNDOnUNZoQ01HlGwEW/cDuH4Y4jymWUB6S4QFqJ8gcQ
VpR0qBdB/qqPKUdsgh+yJhzNW1nLGKft49dutFNMIOXXUBXdjRTaPUP79KoYg9d+JsYj4+97tmKt
22UtKztG0mZ16U7FuadOTSp+CHMGUOJg2EZZSS8+UXssuNZLFQgodw7upbquwc8Hnf3URxbQvgRU
Oa7Tvem80HD4US/HdSnakjWEDNghruEhoTQ89gKjCAe5V/qXPlnfCmt3OeytqTX32dKyQwDwfScb
H/gx7BaDWFLcttNf7GIiHxAxwdzcGyNCknEIfo5tjt8Hl2pdg83AEd2cxPKDjUtzwo1jD3p6ovVq
7r/3t2agSHcvnOkpdvJ1kPTbbwNuWKfD/cXbOY/2jTeK6yBOi3Nfh8GZdA/6kBnD6u/nSEd5o+dJ
Daz+pUT3/oJ25ox0UNsiNi030DCiT6gVpdfQZJ4q1FFhQQHWPZr0a5/yKMJS37n70sK47Imivy2V
MwFgyyzCfpzuYFoDcxZ2v0qfs13RRaGv1fKxUJO6EyJrt4o5/T5X5kM+Ke3ObiXCo6o9LzMq0Lwp
sXdCZ3IzivZaSeSJ89y1GzCi1tqe4KpC6MnWbd1JdOCxOhpmREHoyBA+JvQczdb0c1lU+vMMFmNv
9zL7cgrk5JfJWKB/dYAx4Rum7T6v5r0p7OkczFNwHS6hsJYdil3RWPPR0jU81r36ajltYVKYni3q
4+sGLtke6cuuCCeMSJUnXjJA45uqqZhrOmAPJnYVxvgyTUENHZH6Q/RaAk6QDlQl6l+FycehFRYp
AcKCxai2aE0/wzm5hmPbAvXV212Kd3cbdOGwb+yk3feTjgaoag6hk47nAV2v3hrZvYDOB1pL3teW
HNYX2Gpi59PxG0VsuTonBnc4F4F+Hyax9xeK2LQzH0upelQBrMh0yDbh4M3PDZ192tEwCQ02TLhb
gmyE9wU88EHvrfbuchL8/7lMqisY197/RHH7j5wlspT+61Sm/w3IO/v4eywTd/8OZTKt/2C1MJjq
sFwKCJP/N5TJMP6DcAXKaA845V+3FKpuo//53zSinKRpezqONF3HJrHkdjaqu9xGltPSUfz74/7X
//ga/3v4U91+7za+A7R+//73yaQl/1nIuzo7cF6DOCbLoo8uvD/24UzlEdUkLtPzEa0QsAokxWaO
3QGSgNPhXUr4JvpOKTi9eNl7JrCykcazKkox0VFsJqjNaPraKcpPzVzlp7Jr7QMCOfg1XHX5Mepz
fpLNjKQmsDRzrSEeQ25Xoi4YgGAuZyyQR9XPcdCYXWoW7XxCyNpjCLyRMaenrSu2vUHcHX//yLsQ
BiZsY1yNcExRJyGHDO2SYvP7cj/U/3l1NZQ1tsHRWLeFmI6U1dNxsCc4iXH2lbBfO1puByjdk2cV
67c2WSWrIaqAJC3SISYutBITu/J7ifAFojFL1JItaGCci7Ar8mbFvI03QdxofnNGFTvSvc0xhI8g
9kgLJRzTY8K9nEjQN+U3k47/NxDe7TQiqVCiZ36dWZ9mnD6jaVWbmqTCtUrGWzfSP4YOu9vgwB/n
LN+az3Uyz+gHqwHScI6hAoCsZ6j31MYCwuwrXOFBhzzhpFdgVFC6DojnEzFsRXcECJdhQhGKajok
hLEnNzxELtck+uvi9t+EoH/H8KqV8r4pkd9/Tkuib+lFT3Uc3nuYa1jtuxTVVHEdlDbRGuy3V1Nf
zDsgS58YdYgc4NDydWfWF80OIlAwfZAI1porYj+gqeKXXVr4OG8/cxyQmPgYCQNNwihHDpM5NtTE
QbadFQnjvVHdBaGDwSdoGHWDlHKSeaMv1F6MI9e0op80p6K8D1nd4UrMlrGVRvyrtwzJCRVtrWKY
sHKD0fJnN3+2Gv2DfuDjrOVPKCFeuzA0Nsh5keQSewcI0JuSW4S0t6aTJFhV2Y4MpDqu+ia7ycP8
JsjTn8lYfMjKJVaLOYxjPWOqgOfO/xIw1tUUsEOsOlGuyvHYR81Cdat/aq62iCS0k5apo4I2R4ob
UtoUjXclbEbQzbkHgud3cP8ylZpbHLBOyV6aIYYLXzkoaFgneL1RjYU5Yas1OUc63tU8jN/bgNJy
sJDeFPqCnZTgtrJ1CSzdI2C9crK7qZi9TabA98yexNyfeSd98DAtZOUuVHh1TD4sAGIbrNMJaFXM
3PMrykG8ONyhCF87NfNFZ2KxM5WdHdNsAd9bhzKO1jOxaDT/4QnzxXMIb1prNVZft9fTdcOg+rE0
wdaF0V5Dm3wXJLogVMy3E2mdGC5zEsjpPfJ/EojqF+agM1y7FnuwoOyKE5I7tOZOBr9K7+4CE1bf
ROpvlBkZYk3XWocoxp0km7cS0d0hnKoH4T12UdL+ijNkSSZCDhnmzWkhiAkvw4sNqwg58cpM3YWZ
0Wl+YNFuFKNQh1B/MCDq+9QF6WZy3+3YMh+8lPn8lNkQXoI9sNqBo7Bir9/rL44Vfk4Cw/6ooeun
pEYENybjsWn0nd1lERQHvj9pnZa7UdCAiLzyxcz42/S2qba5Ewe75b1DJLCwmg9MZAcPCriuD6fC
SkhpMs3zlFXZtW4ED3aXLKTbG9vuH+ib8AA3hCmT1vXNUMekN5rzVg+KeG8O2VtbWe0BK+iPsksO
ie6Ko1djwZnlQjkSTIrCUTdfC29ae9icYT8au2noCZsrEvcNw9M+LYb0abaH+SQI/vLtqC13rUUg
gMuRGfMh8EVOw5WbRHtpmk8SxvRrBI+ucep9jzqcOo8TboAP4tQr4xdqoJ6k+fGXF2EiCqwZfVE0
VbfYGBe1fX9su9sI302kmfuxDAzfxee7zEymDJv4lGqoSCZxrf3SUCBeS+cUlyaNIwNwiiwlQjG2
VGw19Zsmdl8vcsk8ACgbyqp+nOacAjQLqp+e+WhDpPsiRclbhWGp3UkQ9j5ZffcGzTPcVaBxgOc9
9rUcQUCigcubD6+ZxaYF23MwoHxdoX+oV5FNBAsexvfGsrV1qqXFsTaZtcatthWM7A8J0F1SNZxh
5wqCrJVXNgRmktZUd5Xz0Sb9mYBCsZprgEf6KFJfWuPbDNoJsBQd+ywXB3h+xV2dtjB6hHkDAp19
jDLrJTskeWBnG19nZnqNK6pe58z017QxMOAvPwjXg/E4L+OQjo5DWLXaaUCTmA69OOPmWFmVUW7N
WAJhjQbU44MyAJ13150lq70s211Z2QHBora57RqiC+MMyRvi34nG00zMTd+xCyKErgttEIhIAbdW
brBy6vF7NvfmxprmNzvNTuY0Th8x4mWbN69M1Hh/K7L+qmX+Wbv8YyOOoIeqysDVT6Sl7hme/KPv
ZLImJ04qbjAxOiSUj+FBb803PeCtmQ2GcBcXROF+0Wu8YZq/s+pAbGOvgcqpSsfcJHqxtcvi2Uvd
BP1Lz2mcrKMtToIv18BAPAQm3n67fh9FQEmfPPeO/PI6aJecd39a7dSdEReF25JI7WYKR77DI5iH
uKPqxh4I03MdTmGChH3GvSIgOuauLA89lhQwHvN0Hwptug+sTl8N0qDJblfjzogVfzhD1P6//7Ac
3fhn/9ml4YyYhh6dwUdlWfafUdMaw/LCcvtPj5E3iVTFIQ+xpSkiWVg5OC67nIqPzxoAS0DHbtTI
zVNMoLNbTcs/5qYg59mqycMStC4X07cJ+bci8ccCSkUXrFl3XlMRlsjGHK/Qtp+Y37VrA7jwjQEu
1oXwtM6rfvIhTa00Mll2iV1/eV57wtck0Gc5CDVqDCZ9TEptZj70bXI/qaFcVzr8AgY4XlU/pQMl
Am6tB4GbF7CfJwdBMTV9KVFjyBy76yGMbseURYq5+Wfnh9liEEd2trJlzYoeaduakwUNKrayZoTT
QVzPTiVIFvGFTgiN2QpnJbXxR5cLnRFO9UTQCK6cCl9qbklgg/VJawPqLre6Az7zUhLR4QfJ8HNy
2FLTyVrXoX4bARSe06zeACFi0NlFZ1pgDk16iEkqKd9U90sX5GTwScNHS28L6d27RTb6AIUTY/wK
bPsHAgEJqMN4GgcvODZgwSDfXUWp+DLVq8LfZA/RpvCGk8is+FqRawEKGHhDHxSmgWo0ia+boci3
YVNgp4rGkuiBoOXK5cfQmcNRasGBKK7qrxu+71POrc9TEAS9PMPELI3SueuyVa1N7a7TzWwEOp5A
P0pxBMupIm+mWp7SUZnaT436vLzA5U19v4nlxsw0i3NS3PztfXxfJEH6dpINLuflbt8vV+bEPUya
0fNNsOLr79doDU5dFTTR7//F76e+3Mezbf2YaxBjL//Ryxv6voif0q90J/z+/1xexckMc90z2PCR
yZTXIqieW8PR9qqSi8iWvtjl+u9fm/YhC7vqcPntcv3lHpdfc9O6jfGksNLyPJerft+t9UD54yM7
/r5+DmXCMQajaTJVfQTp8YYy0PLpCQBWq0ZiECrE67l3DjSoRGOH0yzt45+N0XtbZXggE+1zPMmd
/sCIXN8Yc0FDDFh2GxSU4qlzCJzCYFkaEQL2GyT8wGty+4gOkmjK0Nr3PV9gKmZSNO61VtU7YNcG
1DhiEPDegwrDEGimIIW8Hsd1SpFTYJUmPGmVifix1wC+Q6O0LaimJNOAWoMVSLsUTMmMzaHE+7lT
uDAWG99HquX7pII832iEoyUeI1288zhWrYMqB8DSWaPgX5NhncbJ2q5fsqR/som2X+dawbS9ujKr
7ldeO4Zfv7Sa0W4z6yallt64TYgMPs7mc9laz5mJ5DQfbzscDRCEEqYFOH4B8eRrRHRYk6MO/mLi
x+xh0BjLZo/n5rOt2ZEmckd9cBtBTWHOQbGK3xqlvzus6ZD+cvJ7WvH92mO6zllGiXVmGOPGjPOH
0ckBNg/BvHGHkaCZCIBAbe8IegADFQX5lVsup4XFWaHlb7IuUsqL2aKPwylEBul0C65lhb7JN+3y
NYYRf5rVMYegsWIZfcUxdW5pZfKdQNFeDE+ajM+EBddrS7deY7Q8G6nZcC68jA0ZFA8tV+G7qlCF
GGaGuKAAz29qCqt9Lz6N2bs2UUZZgxVs5zEKNrb4hIF30xPAAMQakqNErQ4ks0pLMFMmZOAyKe5Y
6B+cGiRrXD2B64TMkYxvlkXouSSAQcNess1J1lvJGh+SkiP4wdCFBUpZsyo87d4Jy+LNwdLmV1MY
UwAR/eeEnaJ97DKQp5F/ZFYyrfNzOy9nyaDFaEtWn9/X9H8Z22LYDLry7EYcJtb0nDa0rhOP+ASz
rY/wKg81Bn8T3uu+bevwJDhri1igv6NFVrITjSGbhIN8MixcnZoL1jJv2rcRS2Qaao+SIY7vZE60
ztvRIH5r+olDGbRjDxFlmhPclzN+fts+lw0ADED49g1++9hXFgcaTYqnqt8kqumRQw6tnxozLI4q
fmOpE9tmDO8n2yCDYvBemWnehDrsEiDTpY9BBdzP1EDg7HLXV5W+buMwgXLgs5boT7EXbTsdcxio
LWwZLKWxGmBOF++9AVXQjZ11QWiHNG/KyiJSwYStiuVM0bc52YoQ7CY9CIlZiDp9kzoMnVSPacAM
D5YZk3dY0yEcGitnJF7cjSH96bDE3s8mk5nkJ9skNDqRglUTMFubawQo2OdQQbE50aGdqaz4EeG6
24ykhqzpLbfMxaDYIDVm5Rx7ouIEJZnCxu9Qha9kHx+nmYO0DIjDqZLyl1Xz2Qz7rJvGc4lnxseE
+BFM5pWJGHM/5vhsyQwkhsbrr8AyppvAWliGDaEYhI4c4aKo70uXX5tl3qdBxhhkf4RZLhHDiNes
ct6cSKgT7aZgR5jJMZZpAlvfGNXRXLpG6FLV0ZvJiF5FJRe/b79cvNx0uefl0uXu3/e8/P77Pt9X
Xm7/fff08kK/n+P74eHwSX5KB5aAJJfLj85dIusU6TfH74vpNP/jpsu9RAIyD2oDj/q+17+5FjyD
l67+vMP/22P/9jrkyGWHrkHFBJD26Ma4g3S+QseuNSlfLr+Xc8ErXW4fLtdeLv6+//ftf97191P9
13e/3HJ5uT+f7V/+/rdXvzz7v3r47+vGRm7H0q22mCiKIzj/AthXKmeilvj//e0iZm4Y+Zdr4dAi
3LSYQgKcRKmAFXfUouZ4udRVdn1sLj/smMiXy8XLlZebcag7BkjefzyGQpx7/r7T5THl5crLxd9P
fLn0581/e86/vca/fOHLlYjPKN4sVGPG5vfbvVz688rvpx5hINXedpyMQ8cIoaO37RtKvjLOada2
gXBHpPX9yPYJ33dmk4jTcqY1rzo3ZjsRuuKcIZrDLXbKolJuYgVZXS7yjTbZEDTAvuorK2nGSMjk
AM3kJqr1z3YcCRSly2fMbIcSiTwk7N7zGfGcSWk51NE2bJGRqBxQSZVD2iW/x58Tbc3wq9pl4W2q
supIK+BtcOtxC0TQZP88P7qJtXOwnjgCDVnG7IX1UsK/DtpfeFybY6cRc01wFMwP9gaesUVROAJS
GxDrIqaxACFOnl2eBJ6wFXiQnOKYhiQK1fcAUJ0I8hksiWQLE5vR1pmShpdKN2E9UqFr8AX0pdlC
MiJSF7DQLVEjfEjDveqqYJO4X9YCC0lltYv6Gk95JX/1vXhVSmTLpvAQDx9M5bHQhMzpykCmax3K
E11iuNxWtg+gVrEVydcJvdw9hLaXGYkQTwuPcU0O6XoI76zY/pGS452xfK+bgRSPUTwX2mzQIa0V
SPZgXOUoltckHd7kZjbBGKNngNf62EEO8Ftp/GQceJVC74oc/Us1HpgIz/tJiP1XGwW3YhFOROEV
cT1YTCLH3ui25xDjzF7XAj2i2W2+i3V9lQUEISSGhp0tTuRC6Xp3vAhUKomrR3dmCUN2djD0tOa9
oHrvEDX5tgJfBnDM0/GK6kq/bSmbmKPacIGyhrztxI2P7tjvB2W2pzrElwTx/sbENHAq0M6fpmI9
INDaUVFec1+xk5lgn0I0CyQJ4Y/exdgDw6le2EFVViNilzpS2nRw/LrEW90IAg6RtVaYmPB9dnm5
y/gYzRpwLUYsEBc9c2EPxlB5FXf5FWxX0KQN1uTJjatNE9IxCQjDXdEChDScQ6xLzPSHPlUumqPS
oD1HK2fJDplZyuP0BdlHQGdcn7apAGgu0XOkcfs0Ipc4QpDfltBSELCOyP5x9slsuktzDfvFNDmb
KY7eE2v4nKPupCXarczleEW0xtot8UEswK9t3JBYZJIGP7JpX5VmaVMyc+Pcdj3RF4DvsXXeWR3i
uVA/Zz9SLUa6qqFLhPFPok3+Q0H+K2tH7KMmBMpi349p2K8qVnNAPuQuBDk9bCuNrjOHqHmjiPa2
PVVrhwGpHgFzhCdIExWjrvIa3/Nu0J2USF8B2E5pvjEnqTMxYQXKC6xsGmSSTPoE7e1GOahbc2pv
uiAx94YG0j3QhxvIA5TAZ5cZuO86qb7XSAJYvhBvvWntjM45YejNfY5O0pIJaGdRg3etl1FDB1RA
P/NCGnFUexsbnMXKbjv2vBGochuOSI+4kdlVYULLcT8dpM/0gOeHfrQPVhg4+KjgiXkIEIk0xPj5
1rE7AVfkkXMD+SXv2VLMMqMUC4ftbMXtAZF5UNmA6ObJH2wPIY8+9iu9c9tdA1qGD5mzqpcVvCrh
CgoKVsAh2nvJ3hE5+QDoZVZiDg5TwXiCmTDgp9raajqVVErlKz69rgbGuTwL8Gl9ZUR8c5sxwRsp
luFewufZgBMneKaOdIdZg/WS1TbTPOsuB0Z6TdoDeTIFKDLQVpDYM7O/yvhDtZWL/tqb0FFVpIHI
qN7UmJuwiLVXA4FaW1OQPZtVEAxAEOLECLINRTtzI6xuA6DmdYNjlX4taaAsqrtEutN+ciL6X+g7
DnjO7ubesfCPa6Ayrc5ad0wFV/jSORHP1ugbR13v9T07WRbQ4RQ4AZRCzeHEXMQvQFUzvktjvTLu
u5gETWrsfh1o7Ovg/8WAgGi+BRPyjiUdKkALsa7CgLh5bc8y9j5OYXfrZvEbEj4Cu1pt9MeJWESa
QX5ekDSgL8hQZbXVnsRsRkRBmu9kSMR5oTDR6sQirIRdElFWJZ9tqXwV5hGU4kjdUBD2Rzstb4N0
5g/pht6DbtpvjX5LFhrcLHtY4gfEcbZe59l6MHTnEFNFrsEtG3Ckq/wVzlaij8jHh+yxNYP7ymnJ
nA+JoS1SYnoMJ4r3fZsmZy/f2OGAeT41zr1egHkhIQi0ixrB7YStzqIx14cAFo7o7E8h03pVt61G
PlLMHNeESQL3JIDWtMtLjHOLsWuo+A4EWsgkePT4uJphDYo03YYMa9aDbMidd9wfQWxMe9dt8GfH
4dqptOYwS0Cds8rKLQ6QnZUTkWNlQ7gPn/RQWcdsCgky94odOvt6XRjuI+INZ+9YDhQC4s+WpPEa
Dzw+FBbwvZlwwio18zm26ViOSjuGHmuYqTFUmwuGiKFh3WtxfkoToIiIpwiowzuIWxK5UdIOlK+g
PsdI3M96aR8K5guGXY9r/EHDJjb1Gw36/dyMV4atwh0b/7cISdoVxr4c+83R1KdwnedEO/UvWs06
1uRN8EBj5cwYttwZAzxQNP+9lYUnMl6JdsPXV4Ujp+c0h17r8aZtLb3DRHOT2j+hfck1Eg5UyIb9
ArGvoFAInENUVptA0sAv8uALWuFWlHa+7yqGmsqaqa80vmGVW4irwjHMVX6gC1fdaFaPx74fF2aQ
Q9Q8sCYry/rDSEM1diN7S3DUa19FO8RTV4LIqKOm6/zH4EopzEV7PnLssGZ9xau5p8xzH/KBV0Sr
xN6YSMOcJlETMIuN2JtNXj2fnMr7AZuaOHSTKE1hRJseerhfGctZ1nYP8Ceewpj1jYYh+/+R2Jfa
BuJlENy37VW6w7UAMSxYMmeqfsfwLcYyByQsrWOx7pw3bF/hFcihxxmwKvDX9Itm5hu5Fj9rjEBr
UQW3RDGjVFNS+NgkjaMsFEt6E+R+VntHBsXNImzSN914R3rU7Jtu3vmI+wA8QUHTkupHmmXaTmNs
a0Exgis5V+uupkvQKudAxqo0Am2bef1zWMNwFHEwPhDZeS9ntS66ylyF85icVJMzEqkjbdWW2Q0M
jm4thwx6NoxFfZbPMuDosdvBOfBtfuoGk6mLNoRYq7LrzqzlSidHKMUHtpZlRNwdyizekv7oZVNJ
Pp6o9o3FyGmgvjLkD9dY4tPAb/q2MXYnO02GtXCkvTJM99XQuSA6OCldSoIiVam3SgZtX1fTLaJ2
NGqS9lWEGMOngav8MafbEU1yLxCcrsLU2idR9lDrwKAd/R0SApTIuSLqTsLFIy6UtRoqaLGJM2Df
jgOPjNUPDglxD7rBLDSIX3TtWkaeto8s7SuTbgs9nb3O0iRhVz4hfhrAny4YDwwBQ7mbxjs8C0S3
lm0Ho9mw1wij0C/VxbpojQddk91BYm+RaCD8Bcy5IQlh2OZZ/65ESmC3axKpGNbr9BjnVBMRDbxV
0UwMcLBzr1pPQIjzWCUJdKaEj0Ash451Ci2F2Bu0fE1raQWb85bTcXXqFh1BgZVj1dfk2Y0wrvz8
feH68tdKOJMMMNXFOM7b2RuoZqvxx5BS56QTVCHHcCQk+jnY6FlO+Op7rPoHkSHI0mf3CBhUX02m
vnW6ZuMJ8eQW+BPtcQfMDU2jiRvYIwaH9v26UKC5EzqJzP4NbRsb5Q2LjtqRJMrhX1JqsJmA2Ev8
01D1K7hery7H4Gi0NAWXEyiBczd2Yt6l4JxPli4fiCG8KibnitFyyXZp2HWzgcy6wqnLErE2+2Lp
hMqnMIx/Qe0F2mck29SJYXTmOM6cwadjzdKpt/bKHonbpXPyEXfqI3Nz9H84RVGPIuX3jBw9W3wz
mfV9M5Iw1XmomasB9A0UpDqfCcwMEZkIPA8UiL/KxnpWknmT+ezYRE127ULerB0fhfFLEOWf5M0C
bSwfam+2N1qZfRCudospCKPXkjNHXTSNb+HowXsX8U8199dkjBKQGU/Jts+6HS6EeQPzKhynH5XJ
uNuW2mvqGM+B3eCuIcaVunGUWEH0xc4VM0FbI4AkZSKll02PuxXhMzBjLNyhfJg9a9u72p3mmc62
QbJUGy8MJSQNvV6sacefibSKIGWMBC63Aj7dVUIJxHcHmcs42fVKy84KPOpdPNjIlbsRX48y12EA
tIzm9HGY2rsi616xVPcr14a57iK49sR9V9PEqw1i2Ul2f/EYERRYB36hagISCDG+ZBtUtNa7sIYX
6bSbqqImqG/bzPI2VlzknJbnswHbZYfmnrjhOiZvSJRHt2SbIgEVOndpR6KiheURdBASLLBEqQvV
1UREyKP3Q406ODaTQweMyYfJigJ8Qp6SahhEYdVkGw9SEv6WeJATmUoHdCIbL/AGIu+ywzj0sW9Y
6BUdNdwVrQly9xOXDYEe6dauU3CT5KShw+y+2Kx+DTHmTjM1OoKmvdskyZgbzCFxNfqxjdA3RRZj
jCo7qKz72Yx1ta01sGp1342bYmbpiZLoNJK+YOeeDuUKpL9VACrQneapheHCLEweRhe1eaC/NhGU
OE8ToLtRiDDjQn0VtM05wfYHsPFugYitNQuQkF4sWldo0ExMS2Sk6L9h/sT7yLC7ldsZkrL0FAZd
tZEuq2QiAkCRMWPPQhaYazt7nVMPQ+2vtyVokriycHRruoEHmO7B4DjmDh8YGEfaFE2ar22wxi0h
ljuErG9F1BAhbAN5185WGP9AHvRpSySzvVbcgxrlFNePOHW3hpaorTGWM+oXqqdOx5XQJF7mU1aj
854OsTP/iKJq11RAlWNNL2E4Q0nHpkcKV4nwz2hR7cwi2DilZHaaA2x3YYxYXvdC+3oxmuHJOpva
0uTG/LnpSL/cdJExbqfWelUJLWZaB7+wcu1LqTmcUFsLCkPvozxhZ41xgXWIin3ukxWjo6MqY4tq
KesA5s5X5DMeAJ9rOF7bU2p6lc+2n4ZQcZhSZhrDQgWNVUaOR4B6iFzY8iiUe5U4Xb8ZGxhRSi3Z
nSHD1qVfUbjzW6gnYj/is2ckw/nb7J8IdLktFMmGDnVNhRG3Cn/RCAa7ktKrsojeg4XqYRzmG2ti
FwcgxWQ4pghVOjyyKhUQgyRWOz2XO6yrzO6GIdiL7NFS2amb6aALWXv3of4aqvs60ZBy0MShbhM/
SEklKy+llQg4cjXn/Vecs4mZzOiOcyYRnlp3TSHgsrMb3+tO4FEd9Zc0LD/G9B592jW2u68ZfN0q
7WVKEa0/G/AXtlouH2pYKgy+esRSMRk2xIUTPRWyx03zecurqYCc+eexTF+boAd9MNHzhHCWxoSS
Lh7L9Vwx1K4/bINUCVETg7FEfqGYaO9y5mBUvHyPRPDBvGfhgpgPsjn0o7zLh/Iw5sT/zfp1wNYR
4Wd4j+pjC9O69nt7Rv2Spzd14SzxkhVpohMtyalKWUEkydP969w6C3KlBX1ZuPw5luI94QgsHByA
vZA/6GZsGFGwKzTto6y1/ajmW5KNvhK9g+tVHSYDdY4XyyNMR5+By65fzuJ2B/c3z7GHGcGN6zju
us3ML+b4WAHUr4lM923fq6tg4mgeGN5vk6w6N+PGCAF4lVb5XDcx2g55jtjwksP4GlfE+SKfaaqW
FAGUaBvdrbfsjUBE3EGlfzFDNtk1PZ1hIC+bXBziNzdzYe5qw37EqILnv4tpiJpqj2YIUMM8+Doi
JD8e5gc9LLdU18iMKjPnkb8ABsVbjbNyPmuEyIzNF/6vF0Ks9FXeUtHJDB6/WTgoAOlCKVTfCWBd
4l+NJzV7+vHyA8O68X2J9p1+jDrvwQA5u8UrBNkRhMawT8h6KEbNhdEbodJs03pPEwDMZFQdATrC
dBsLNrmKMRFnPa7ks6Hb6gxL/nBOdlGg7KVfmRZ7lQwHl4MCRVzuzpv40mQPq4WOOI+LgUA+VD0Q
ySnxrpkQgrPRIuPYxQVDucrZ8U8dhceAptZtvoEwcZjoaahrE28Z4FxucpjM/R+izqy5UWVdor+I
iGKGV0loli3Ls1+I9sQMRTHz68/C58Y9D1the7fdbklQVV9mrlx+Je+kQrrMKlujC1QZSDvhIuUU
2hyojAzIWNnw+Z2MG3uc8bpW495ZVHYnDsnNNDR58dzuS4qzLWJy57qifzbhd+yR45OEvpFSxnv8
vdDkjG0MEYHNZkLJ/WBUgQxLj3wikV8sI2stqZO9xvAPt0nJTKgEfCeU0xxENz1HTrckrLEXtucW
suUmJEe+n6zoKEZjGcIxFCUSrtXYk4xS69dqYkpsjQKxWbOaIHYIzw1Yt9a0FVAT4eb9kfR/d8QJ
7DBUm+qVIbozW1tEv7FldKiY/WgpK6ieyPfIGLksdK/DI2C3JfMlt8Yghm2hquXazNDNV04z1ce8
BULUCqLRIse24/lrTqJPude/JSnLTJSmG08J4K9pSw/iJMYN81ia1vRnwpc03LsomvqbB/xGM4xN
y0uws0fj+Pez/x48btj/93f9fc6Ogr61YdhFQ2PvukUn+XuIwloxtpPHkRawo/NfBcPTGVFU1jcn
sru/r//90Wb5JsNPkp0jUWoNdzzFvPMw7+p+UJK/QFPDGVAex///6O9rRPtAkRnQcS3JZCPJyzUD
Tn6bulHHv+bkv4/+vmbL1gTdQZA6MZOdLhKLdzix0nQEhonvF5S79a9JxG3kqljp/gwawK2rzZzU
/lpYhNPa7hNYF4XzEFqPUavDJWntcOcNkGqKkIo0OZSXkR6kVZtjDU4b8ej6TH4jH99GWvFDASSw
pnDXHwvqFZJ62w3Fp1DGj01ce6PkiRktdtoeoHubmRG+2w+eQGCTE5XNapEhIuYg7o8dYauxKvsl
cqvHdQW32prvCmVeh45ETRq/GHN1r/v9Y6ucsynKbxx8fHOCJdMv8dly9igbsdE9A4lQwkmuZmZs
42NmlKdYDfhdedf51fjuz44f9KLp2MHplLZ05zyZMy5YRGeoICvXV1cZJXd9FnNyxX82d/ati5Kn
uM0By2sbAFwyaJkm7HS0eCSJAHJItITub43orxQbHOOmPw1hbaxbnjbCMCFcpDtF5BKWvbR2bln/
6p1JOgd8iF7KjV/QnUoP4jqhV45gePQ9dDbrDzG+WVdvCVLTCHRESA0Me43aT8O3mMGTavWWvRjV
JCGWlagRx7+HuKeR2bT0G7Wj9xQaqcVdGjpfleij82QMP5n0SDNXxlOsxV+DSXgY/8e6TVt9GwO7
sSHSIq+Rx4dNWXBOjco3vV9OUhokdR0HGowC7xKndcxyAm5wgP6OA6/V6sfWKiimi7WNnePatpuS
+XXXbZUTMaYeIQZ5xb1t9I/aYFyW/2Yze1aW8TJZvwW6817SfAgxCfUoN8E41Ry7DSrQTQKgawR0
bkvd8ED5Q8Xg1teoEG93uQd4NWz7TZY2JcMr+8KTxSYMHwE3cRHEklEQtWoM/oHTl+3J10Z/D3jv
nelWqOAspqrUrk1mELhnE8ddknLZYp5or8y8fsk23/diHA8ODcnsxyMgfxn0Xot3S+EaNB5OZ78v
b60br3Nj3veSOVvW0JfTw4ecRkljF2W3HsVh/IUqx+BuuD0bxN7ioSzl8e/T/34Nh50AScsXk5w5
pl47P1FNc5LRPIow90kqsI906/4Xqt8cEKk+lliLdmO3ELeKXQ3zo6vcNDlDLZiq6KDhbCDpka6p
wTvOpbxWSrZBS5sqcmX6b1YJH3j1C81b5CeJom29XD9aKnlUen0rsArbtOY1BAfInMRfcey5a4tQ
vd2O4KaZn0AFuyZ0/8pepwOQTRRguW+Jjx+fqVgh7hBdr1PagP1f26eevreSR5cFtE+1b3z5/HK2
9eoJIshOX62x/Tkrp6O1ccZDMs9Rsvf07GxDMCZTy/xl9uge9lMoF7Ji+4+bygWMW2Nw9dyE65rQ
QVJxZRiUtUAJpxemB1dU9tO7lrv9sxbhl2SQHuQFKtY0MWz537LltUWya2uDfXO++HSpyyLXRqNh
maCRzf2mo7X3oafzYl349jODQ3oh4K6uh378xL9UbsO49I9pfI/dE70Er+hWVnWy4z61M7P8zimm
/jAZEOFUGW17wfgOAVbn5sBd0ydMwe7TdqogDak8sMP2GlupdhhM7QBtTL8Y7nwoMVxyPaYEjRBk
z52LbDZ7zjGFjGIz4dfY6xz07MihRwDrpU6K2dO8yaXfr2sTQmKo9w/M731aXfWfyQu7o5t6MsDY
xypgI42WXcrIREOOFfrMks2ZDDgdqVhAELNkJ0H4dFrltvcjpYfySQvikCEQFkonmT6b7xQfbSuH
XE48FN4D5d87ZUYUE2h1fUgH+xN89LPmWXuEIXZtpg0E7cBe7RzbBGkaP99Mk3zWE/YLSSy+R7tk
u1qv2keVGVf8N8dRciacueg9gRjRTN0bVWC+RkEaM1a2+lwZ5SrusoPjUgvD+WaYqdtx55/SHgB4
cMMmu4tLZPgu+veoCH+cQXuJzYlhv0wZgBTfoR0d/ML0g3AuPgpKK8RDHvkvRY0UCnxka5X/jCJD
/x2Y2XiknbLkBw7BkYZL6nQUAwIKzVWl7TzqC2D8UbRHGqdxin1fjOfaYkBSolCtVGWek7Y6lA5p
gZqfhynAQPooGpFxIk8/S62kJv5YpfOjlroXxBK4g8vRx/20MMBBMNilsXMK/e40O9Y57QtGOgoc
q2o2Dh58cjPxtxWZn1UhNn0FcFTrJxr2kmZbwy5BE3EdpPGtrEmwd9H02jhcMeHwmPrDW6Ucpkw9
6feWI7z/gB5TbbpkeASveL9UbJtcWxs39198ulYdHwpCqtPjFD4IJ7txgFLMVxguAcsw3Oo4kjjn
Ta3566mIbgpdBW5q5Btn5X2E9fjAjSunfNshVwJaiPD1bLCHVXazFtHDgIoWuIXdbPqWc62i1yoq
rGMbVoEFYQHKxnFGDSdRUH4CrX92av9sGXBuRp+nFXRmfj/n9qkfUvb/dDn2zqoAsQuBBtOFVcyP
Zpmzm/FyXH7NqRy7bWKb/4qMvUvXtW3Qez7fiKit4RrgF2KvvCDAC4kLbklh1ZSJqBatGXGD7tus
8g++7myzVm/XfjcNa1dFe4/azZVl9SgEcJqdFAdwZqc1AsPIG9Yu3wb7sZn7jzrhp1UVzTcFUGYz
VZ9uJtx1U0VBIbSf3gRRVOW8owgbXUsv+6x2tGvMKwDhXLou7RxA+uzSWYwcA9pAdT/l85VLjrkL
bIJQ2bzyXfuRDCnrKS0HFoUqFDN/lSM4bLOevKBuuZZGlSRkFJlq5W58nCZzl6dtvbMbyVYqI1Qw
xLcyEqxrOs6LyfuSGQLxQK4Bi+BHQq8S4xDOkhljrKlyMK7Kc4QtcJtR8b3ojWvJ9CIwU0w3kfub
LQ3SooPN0t8nTKHqxgRKv/TgJST6fOAa9IqPHxY22iNBv3010tnB2BRAUp3uzQivcTiOX8QI7sPh
YITu4+SW352RI2a0xVs7IgZxda+UAareWIDhDdE0tllXv5vVmuYOYIczqEWXWas+73V2sfEs+e6U
tVxQPpEROyME9UwBDWOl3tlHzNtWCaU4gARY6FTzngj1trxIlRpKEFLID74VFJMNQMkzztiCQv3d
bnixUqI9mv7iWvrXgEQ7JIT6OJCNpKSJBXj5ySw0jA3jUEOlCdEMuK2oFO2/zcJXpoDdhi7Yz6ik
6tD4SrXol7X7n2OfAd4xLJvSe97V57jg4s6z/uZRr2vgbp0y+uJcgwyOEx2dyPgV9oM94gdQKnLX
4dWf3VuKxosnRnsQFYBxvxxpT6LH0UivRTPdWzSnrUyFJYLpTo1KhabB3AsXSxrIPtrrhr5tteLJ
k9oub7R/rjdSqgF33+2c2wgQC3wbFM+YWz/vJZmNb9WcfcA7+0ZTZ0Tgn+G/xqtP8rkgbF/65cBh
rRvnbvIx4nCQYKMPWQ2Zg5GYX9fsPBFhNWoh6ygYxWRtxRDepTbvlsJC1SJwtPQKkGHqW+5EJS1D
pQoleXRzpiJo2dWJPeyCF82U1ikLxY5kHy9PzY2HIrzHLC7u2wQvGeqDWLZK+crT8ZPMOsBRr6dt
MJepvjF0++IkIC7HXIPbaTOQvAf2sVmON/ThxpZ8gjq1gPDYAw7ttBtRSpw4DVea9KIt/RNPqSGo
61J3dts/EM2gC8Dh7KAfR66RSJHV8T0z2vcgtGF4LgbW4pc5wsugpb9seX5kbPA2scZ/E6AtyD+Q
sdiaOTnVMkaGCDTGEnsGdwb6zblMPXZ0KhtPELGn1PlInPptKNRHP8AagjLHoSwkThKb7j5V4QNw
g1ucuj95HKfbFsWcedWHibOE3o/qeWw4vvc+VMkq3zL12ccOPx0Tw20c7mK3fnVVvu00FKyU8anv
tcccwOTKFB17vG8qz8FLFeoE0ffWKnAiYxS4FRJVH7G2dlLeYEYsxVQ6R4Vy6w69CsKw/LTKdscW
b2FKGNe6Y/dE2u6p4jxe2zTKJmH2PGjlXs+nDy7Rfk+SapoEjB36xjrN//IT5DK3I+ky3+Umv7Es
23CvRe12cXO7MWY/qrUseV96KqigOlHAgCHCIkazJai0p98eB4POBMUOwy+dm18jvC81h0TWSOE1
jIWMKiLNkY6/SZc+5xnPV2PIe8gpn+gO1yLvjlE5vRFrDJgyMjpyk+eeGx3K9nAnGNgsz1UUm2cc
IT+l72DuP4EIZasW8tQV2c6HU0pZF1uJsX42MlLbdTftOgyBIMnybwNxGp+ABEAJdbzx38ww/vCi
4tPW9ftBsu+KSTmPDIVmfOmtE++Wp1JX0+MUNU3ghf5hlHAKrUWImKJny2fxZBNagXhUdCfDm0G/
xMTFxO0Ftb3Bw4cdO6qe5yFDs8GNxyu3bZh0Vjj2aiRcOiZDn/S52bsPdEkcWziG7DbWsja21Cwf
wrE9Q3Tr15ZXP/5dhf3Mu91ImfoL47XFcJl1zWmouqC19bfaz7V7hWmy1gbudOAQ4/i5Sf0LyGgR
qJ7JkR1WJwtJDt9sm5HiZlDWlHlgz4gMkz39Ev44TenUI9NGHPfbEVsWQfOx7EiO1x+qsU3030Fb
C/tuHrGZNKP27lhUpbl2eh6jjDph250Y+NdQ96N5OjYp/Vuq1H+ptpJrzk3GepamPP09JDD0TlrH
FAsXUcyIoETtNhAi2tHDhV951jqfDFKgtSzXljLusICWu3ZokpPT6/AP+zA51UVFrpXaIEtp9GhX
IW+evw//JlCkr1ZspEmDObR/tE16hPvPwVa05SE3arEP7SQ6262tnSKHj3paXjI9glDjWNrOnsaD
WQruU7BI/CMbTntpy/CDmXvygRk6UScXL8vflKzl8kb+4uHvUyPy0HyGMAmcLvWwLjrukcANa/SQ
lpsJKPgxtTMe+hCoIda29bB8zVA56v/fh39/xkopm05tNnTsQdZihMozmh0gzMUP/fcgC+Iqq3Bx
gv99nthrRwB3yFNzPHmL0yVul944dwym3s9OSZyyfPx92Bb5jeWZNKCNix/vD+b9vylcFO77vCiu
9E5vfc/wLuwn1WhtJsM1ibX18uYb1UobYy1w2+hf4Rbh3d+DbMcQcgHYvnAaXmREGegoeKowlBGI
hhCokDO67lC2eXXiImVzq7zy9Pcp+8lz3OTGoWkH7aS0aGNGXnrnKzAMsz2lAOx9+zzqDv7DWp3d
ebjKtv2ckOYNr4NVU6n0MZb5tjZisgnNVG1xM9NhkqlvmNovwsI06P/DxdlgVUQ+AgwA7EX4R3d5
dXOhPU2Q6ItBEAuzvruyW97l03ZWRvmemsUO64374cfSWHut92V6Y4w70mUoZRXk+GkJ7OtNKAlo
SdS2zRgbVFnE7ouuzwKXIKd4NwoZU8atHSQldD63ce88eijrKPNoGS3B1NJiuzLGRTPLhTwOM4XD
q78PHdtbgBkwA0VY7P/3R/Tlz7n4e1YDG3KuzvlL+G0EpPAjCgtyZI2nY1wZ9m0n9UvV4GGIO2UG
fy9zSFXuKqm4aZpV5q9c3vxWUkeHaUTxBXSLhhTiZDGxrIBPuhbRrJicMDlmFuZgVAw0mIFrmiii
7dDUOPcTteyfsqMyk/jRgAdBSvrN7rthL+PsiwbrdTyppZgD7wfRmOXokbHGNnmAtDbc6dO9mUMJ
CFWPm8FNfThPIwGdkINzmtzIeAZx7k87J8mmtQs5OI/Jz40MiVdANZnklunv7CV7M6mpRHO9Cy+5
2JdcOLGU+HAM+EjGaNMAxD73SAoUjiJPChUEKxc7IvmnE7OyAesOB71BJM01X3oVCweCWTRz6bud
orsXKnvnUeTRG8zUdO7gkua4y4wcdnKp7azruTk20XRWHJoPWmQACUNFoU3AJUkavbpZFb4OU/Um
DISsqJ1aok3aDCXVqzHCkJ+MUuXsBhpG88p8zFosbAUbgBVGyj20VfUAK/qii7q+agC3Zfo6FHV1
HGrbX+ha334js6PGTqaSHDYx9FI/Vz3oEbOAWqhoh3dTHG2mDcJhMEvzlB/YGoM+pFi1FT68V8pR
7hkXX6ALEy+Jxr0adEzOlsAoRiZjZxrJ65iUD9nofCwh7QTSFqezEdt7btzYkmtrEAr2VkDD3g3S
GVc6hnI/OuhF9tlxNt+MjiC22C6pe2nLS6JN3BiZAu7nCJUwVBzl6jn5oLDoNlNidenaYYFu8k1T
UbhAu6hr6KZvFzbjaweq+tDUKsgzvEtE19pnzirGCYDYuMzg2mefBRpcw9PkGR9qAV9gXmxvhc+f
Bpb/BDRufsKXdzCcKmRYSMFYQ5HYC36zc1URuozM+mJ61BUjNdNiW9JChHqc3DPyuUJvCW++c7Xw
j59GjVR6PuTJ1obggSUWkzOlCNoOaYZbjTl9ZjN+VFmEzq6xSFcOcnzznJCkOe8afPiSerZFHOg8
Rr6FkF8NhSLC3qki1n+tpqHts+I7NEesc4YAZ6YIwWg04Gln/JiOxHJDZU/yVJjWHRAS78Ch9ej5
5UoK0/pqU/OL0kpW5RGaNT1s56ybHus8808dJ3bctM4BdPIL55AIDp4x7Cw/nR7Ih7zWMNAPcqps
7r0OI6wpygJ7IIihL10TPlukP0IBa+WbX5BNzRxOiZSgPIWz9lDVKMXRlLXcHhF9QgoARYwVwG98
8YSe+G1g9eV9QpYy8bc9HV3vIonPxOOay5gciykzGXxq6lTj9laFHT6Emj6fGoe7xNw/td44vc2N
fxlkkZ64U9CP6pWB78BfGEXdXHWHM4Ot4ExqZYJ2K5R4qYQRzFJ4JNvphDZ0rGScP5jSzDj92DYm
d5gBVp5hmue8WixEcXzsVH/DxfXTNak6Vx7pOK2kfF2cCLenm94r0sArgZJLqylJA0/aY1LSteNy
bU16fONsrcPPsUiZCpLnrKU02Y1ecrCWmIRXK/csGi6JKuOQVdPMfBp658uenOzSk7A0IZnSjdl1
V6/pOTa1pNIVhX/SyCjXwUyZGWgmpmBEEPv4QWqGmdq05OYLbJ54DdDXq/48pSZMX9APpSHqnS/9
PSp99mI47keqOCiPiXMZ0C75nTskt96iujT5TiM4IH1DKXAZBTZ2xG0cvaaVgnwEvPWIpS57quf0
RNqcCQXI5rual2fP+VDsUDpmVn/SHRncVK8KX0rHYY2NMP5arXReq24prTebagEXE3rosvFmJZEK
OACnGw0zGE002uvUMaHCz4w6ZrqMYamY1XNs+jH/nI3sLGxpsjuPmLlKGr+3oJ0IzXKkuvfpOChi
4pua4RpkrEbj7Cmy/K1HdMWLycu3dkSfvMJ5T4WPd7FdpHsaLbM9IQOoOPl3YrviZNiWuVVD9w0C
LLlT7Zjc2QxE4kGxR42mOxyOztblaLllLHIsuMyxl5su04ARCQRABV7wFni8w5oiLlmlRcfIjqgi
1qlmyGwN4gWgi15rvbODZXHVl0MRSFGcG/IxjK/NZN/K1A/cZXKn8A+tKQdgfR4ov0vsLmj6Qb9S
YEVRptr8PajJuBdUlW8FjuuhAqfDzdf76mSnvzpRyUHJAyti03CYTsd8RipsmzYOpvJCOqI6zHrn
fPcOiG6VbohHFOe/19cQS+84/XvsAyzmtQNzLhdi18TEfMObnEvJfsHU86yid9v14qAg07EuUu21
KEONbjSqnisT13lE+4cbip4Selrh2YOYwL/Dz7p5ioDU7DEd84+C57OhUOZXMMc5mgYscky45vQh
R5Pa3/jS9HZ8NuqpCYpOchmKct/N4MtUh/OzyTP2jdLf1DbCK15gDQdfubcyA6oW/HpfMQwYTMN9
JP7yGJc6VCB78Helm6bceMludEb/WuqV8ewyLCcfYg3QiDZ/y4jlW6x7lqatmc2TMh5NecMAhbtQ
ZfZRdHg3Ic8ZwVALuO+xNHdVQmV9YjNh0vLB2c7JhBO3HJ6ykLC4Mgf7zU/zh8Jdus8Hakqruqr3
iUIZhaWZpbbzDw2zC1TiQcmm7t00tI3J4X8ihrtxq0TtBSbV0i8fqdzg7pI6zlPHlcsMH2dpoU9B
MqNB+R0GutGcdxo7AiRc/d6HnHbUsmE3LS+fkTZwCLoJLZCTbUenOcSSf6hFj9ToTtH8z0JpCWof
fqLFP4gBenzLwnYCGYvrijS3eQQxDoXEHJtjVnb+1eZm0HlOc4pF/zFkyUPfeg08B1Wc55aomcZw
lkSLhi+0sSjWQ2TdmuFrm3YjyTROmOnkX8UUHlCvazpmpb23QoFQRwPG3sMgS7gcLyugE2IvBJLc
kIW4zpYfNeDHHz33iCLY7BqaoNrOk9hNi9s8jCnZHmwe4UAX9qAUB2Xi5GkbRrdxlpjV0nBNHpVB
B9OJvU+YP2GxwXVRR+8hIOymN1aGP8GbdRi8uy0jbbfxAROl8hAzV2N3LUDxgr41AHrwrskwOAGG
2tBWoTZ20o4HNGvtIbMg9WigKBr9s5JC/hqGfM/C+hXDt/Y41NZTjFHsx6Q9obDadlMwzr9YQ/bl
h6nzkgmC+9Apu7s8pbze5klbkR/XdzoznVvszWzWmyr5dvKHqM66n34muT8sa3LT+DetYb8y1Mo7
iZSGdcWIas13/3LRqrNvpgAhSpd4+UhWfK7S+JCV6ZW02NbsXPdqtt67w5CJeKVtwh2JsquNLpzC
Xd0odk8nthD2BaTUsClwA7A7Hqyr6VxTFqV3WLQZSjMTSnavCBI+ba4EZ9a97ksUWUy1aQZbmyd/
2w+8CuwCrauN6IuO1Oi8X4wfB/Fv0/YYLzg5m2t6qNaRoc/HSotf5x50WKVaf9+0xXfBhBy+hDZv
apNyhqQu/DVeipFNVAeXYgjtN6Gz3kS+xUjZraaT8uRvljVgdV1wah7qH1qUcY29dktPX75tJmUE
f6uuBNqvefovHV3cfbwjQ4p3nDwZQfIEF0urHdnAQwwwylcKyVLu+MTIyroQQTkNVzWV7lE3Y3eL
OEkJykTFDpGkzd8N2anEvdfYyXYeoFH0sBA32CjZKZXc2mT1M+dK21TQsRJuuH079sdZkMiRdXcf
htx8ZMRiEc/pCwei/qx8YlcloVEoIOZmnFuKjCD+4ZZjmpNh0mFsgOPVxvprjDOEBqqkRQsJdyLh
ZpVUYuoWtiwRuvrBFuaZI5X3EvofWcehgr1tfMCpz5iM90rTtCmqKMtE4ufJDrxOeYlv3oBUR0yH
mib/ubGL8MAUYdiIudJvYWwnp2mx9uu6UV3af8UAACNMfao24LkSlwAYZA9PTWGz8dQq9VzJ+OSJ
ysUGi2dY80aLaZVeXqM1cHlG4z2rkuXvnGxwr2E1AzJHQqsWKLTq8sdk6j3Uz/iW+Kq9gC56Lsce
2KXR3dCuqKgKscpEGQx9UmCvXqaVV54Z4NYLKnJqKQhzcz41kCeQEw5dYzsB5QB4wCtyepLYV4u1
KCSdtzyjay1y7Ds90rsNq3Z69mAek6uTy6zCsR6doVkiXcku1ckzSNsf110cOsesyui4rxztYDCn
pL0UvtrQRO+TNoVErsfTFJvjteQnZIQ+MRrF+iGqtMNMfUTgS6N5r+0bFdED9bDIG82ovt2hjE5N
yeGM4UBcsy5Lw8Cd4MHA1stha+SCjWSXfaksDU9hEjPBSdk4lwW2wwbb3xruG/SarhjIhIrfOhXi
lrUDogRZOjp7zkVFm6ND7heGREH4F0h6V/+kLe8IMhzFTykjZpTUWDjWZPJmZzhS0FkdQM7CuE7W
cYv99yhMo9oZQiH1VHdSs6abBZ8pMNJxnzKchLz5WFXoapGrEsr1MBHYurx5xuIxbwvC/ij1xJNR
tZrsrjT1366enSA0+36D8EHCpOQ6kiN+rj4excFOxQ9xwe4y+sPDgPMsbGS4NYtpn7oRzE+fZVi6
o0tJJ9ZmR+nqofXwI1d6Xa7naJbr2uAAOQjC9biaLPSwhu1mWswbDT4XJ92joEH+BgHsUQrLC6wM
J+bcg4PJAETDitw1rQV5jArQOER2HMhIQAWSpMcxvG2mjhJyTnYh38S8vnCTklvEqiT7c4/MQOYU
czqe5+RUsaYeHPmQ1VLfcXngrqAq+uTNzU/OUG5jmXobhNm5jxJrWyVZFtSGdalSKlTaiEY5B82s
xkuIL3UdC1DUAzfaqq32JlVgvUnOhWQWiJXO+PLHUeKUnF9MLcdw7jMl7DQcAaQaaiRQy94gD+L1
jo10W9ASXtFYQmzr4NDsLorGZm7l7qR+aOEumYMrg0jDekxzaUcJ6kPfqO2UxZz93WkDmy8+U6zw
2I5GffC7/G7MoJgOM8H/qvXiA/MWEg8kzFfdVIf3s4xsnL4JxK8Omxcbs3Xlxb8h8Gc8vgg3d45j
6RupdahhmTgzOTCC1tOdlZWMR9l3cmuXKGCT4xlb3TTpVZcZCTSNOYjl6czFxmIbqw9OM3Xgj/th
mM6DJIdaKEZTNcZ+DgC0hRnHcTnHsWwPTZifoayJoMUBqXeNTpbQ/KhHrTqFI6+lCdD3YOnlP8uu
+gvZ7O6SSXqTkLnItAmrPydYcM5jltyZo5r2f5/5ALMxvp1ClwM/zDhSTgy0GhTrDg/w2DaHYU49
Xi0y6T5VTNs2q9XyrWHgOqG+ikAHbiZpMWH1Y3iloFvPhZdcDQBUW8ubkd/Bod6ZSRRt4mhSe7Bv
97HhvSa+l186w78jriTPDjg1Zkq6FRiOxemrzi9G/G/gYnloB+sRv879OE7PANfSuwp8Wdimy8Tk
RRZz9lRmWnzVyjFwjDw7y7h5nCnJeuiX1TSLT9n0FylMQaI5nG/HyQ+a0rduVj/QyIiXe0rnQ12C
FgiRlPeAcTmIxElgNiyZGSksioDJpQz1R6X57slRbguD1rW4+/nZmb458uq1fkgz2W9nPQYtLKj7
Nb1sn5l4fDo6VKeJ04mhO19KMPsmw5VuTRbodYj8uM1NPJ6+M5knZ6KVXozeyezOZazDAcNKEycE
zvVYYEJzOJTnlMbofcMpNJuwmUn1g/4JMrhq3EDvk4a0pYnqGdpbf6gIjyqwcyiVspVMtTj/9zVo
CglDHk+6pz/EGgIzr+bF7+WWbD9IUHXL82FHYYlJoC0o6DbbOVRKBqWLW6jVofh1+XQuNJQ6OThy
O9ry1taDvjUcPww6bsX4QMUh8Rm9JZA/pzadN6mX39xqDuKe6J+dhp/xLJo7U3VQDvL+kvacx9Ik
uiRm9RYxreDvTVTQA9GHuWqQSwVnldjGsM1mvVm1RDUwc7vJVViVuGgussgs4Moi9dhA+No430KC
atZdOEwnTuk1BxsLf1OPqpsjZwZ56Z7RncVOy4hLu+VIEgqf8kMuSHyO4YCaBFoMYiJiMqAy8Mr/
4pr2vKKtT6bDBiyzqcS0fDZClWeCxCItF7RooquKkoITI/c7uABip2tEceOwoQ7LI3KfJ4sJmwPK
qZrAsfa1fVQDzj1nhg5KeR8GJIfkvOoOCijWuU766Tyz+0PbWgR4A/eyUVAdp7xiy+JmvaW3RHVl
oFkctIrWtwCgsq+sJg6zMdMi7FIoBiXP+pHev1VWDdnizeccjZeUvRVZwEYnqNlAmFzrLEsbTsTP
MtPyNQQtf5ukz6PXNveNrlbSjkAE9x3COfRuhqMMPFT2XFLijpeM3Dne6Y0aTSzkZd4Es+0OJIVL
sZun/KULrS/weGixJHQ8HXmlsJGtRUFjVsvdLla6eegwIOMcSvKHTqiXWW/fc5NDD+qIlxbHMXUO
jTeE7/5g0+yVquTOl8XKl5F+b+AEw3RnWx9OQc7Yrfgf4FMKZKDJXADT9zFCxL2Fq99LXPVgeCFE
z4JKtpKaCBYbvZ1P7vKQJTWV4XTD6mzDMxbxvTdn4g6G5XznIlAZfRTuElxSNFjNLAbjPHMjT7T4
7BTFc09+D6RolZxN38xPvf2Aqgimd3lAD7H++xGaaIR/YWFVDMLtaFRIWJJlCPeAEgPPZc2Le/zB
hYNXOa7djgqW+sEvoqW6+z/sncdy5EqWbX+lrcYPbVAOOAY1Ca2p5QTGZDKhAYcWX98LwWuVt253
VVvP3wQZTKpgBOA4fs7ea6tfetCFq4IWK0ALQLCh0PBM1pBQfJEMZ4zNK6a2xaOuGKEU6a/Mm0bI
upXEDZNxmlE/cgGVALfgsKKH0ghsrKhTh2rYe0lt3JouRLz5R/nZhrZveuS+/0787Gc1Rv6mrAxK
Ut+Xa7EUpqadu9aNYIda5Zbd+qrztfqQTaBZkloGW2FMLyBSglM2EapDu3E31ZgxjPngIn1eMXki
NyUU8fF6cHXvZ18GOrMNvz8woJ92Fa9QILvhwNPY5+O0CmyKujBDNZCoF0V03KrToi1QJ3ujhohA
NJ05WG+z9cwCJLDVfUIU6+Ax4/HpMfk1CIugxZeGyPmYRvjPDKfeOm3xI9bjd1Qh9D5o5nWRGFZD
4fcL2cvV5ND5jJhhhTmRP84gmIoTfNJY1UabALzAjo4jvJtloGHbRfmwmIs4x7Y/QpCbfZo+q972
VrpErWn3GNNLlE66g2d3aAhSFCw/kPQtDJBksJUbYa/7qf2M6wr7UrEtA/yios2eab6jGimQAWTw
yheVh4JKnxDqaCc/dcFggA9cqmCrBjAp7C12puEycgycQx1S5KuEV6fQP1Of3VncL3RGQuwn25Mb
IgIl1WozMf4MdRSS/uC+VzYEO6Fp+EzftETPtq3ubEpLVqwhiNoiyys4/82Lirpz7VuQgtNn26q4
rs3+rZS4Y5WNvxuZCkVsTCaMW/8YJTL3JKWPwG/qA/utRDu+QPOmFpNnPFRoZKC4uodmNN44i8Sa
p7cVifyKaiIAI6d89zvEu6wDcKXVEYmPIgn0UwTRUxrLYU0GikPTnFhlfNbOo93nYH1t4Ey+cCg+
/F1RuO++Z+NSVuGj5uqP9J2wSNfQMwKUKG3p3mvwObmL+3h7BkDWNxMiI7YrYE9m/adYh/Q0kChd
8tlc1LgVrAmyuMaqp8JkiYtSgEF2K9nE5Ax0tfAQRRjKAEYtS4T50ifST4OR4UvmjlnQH5vwNgGv
2novo4eBKcBGvGgdqs5Bu4+hod/b7GuXk42NJZgSsEHuszdpgCGiZ+Tq08Ie7VtAZrdYSLbAbl69
MSd1B2msnjZPpXLfQdIvy0aTS+kyqLYk+zJyB6kqFlqNezeOMDqDIGFMh+MYZfWHobUsA1NPhGxJ
/iUvQBsZd4FeoeQBXjVIHcWhF65j8yeGMdSAESQgJhEn1qebNPU5JfR+mRtJtXTsZkvq9FOVUWXm
x8mMbOx5Fnf4GeAeVNtyVHeC+KlFkam91qKkgkewmGAGg/xpYIbReTZrFPbUOY+5s4O48TEYA36d
hk61LN/awkBVhAjeant/XVTo1XQzfWw0/8VJ1YvpR29VHt+Tf67zPRpTyQAUQMNENRbpirBYj30J
oAPttU/NX7MaxUg/3bTRN33vLlUcnEeAk7sGSbo12ABn62Bd1M7ZdJJiFxf6YeiDzzSxPuoMc1AS
xCetiS957zxgiEWRkvUviGZ2DIyfu2B8SODTSjz/MqGechURMXYJ10OGT3IAJtJXGP3MeXbqQBWK
34ZGxqu6xp88sO2sSI1ZDLOzjs32S92QrhMXxqFM5FNWgITS8YsYU72k2nGXIYL3zTCVb0zP7yuS
5JOE9MBcIsoLXEFYAIWsPcvTPUwXNUAkBthoTMtflSILyuu3TsmOgITFF5cOC9oyfWp2UKX8XcCy
mIZoR0IjWDYTbKQMMo/t/XKbmAaeAYq/HdBBDYwJorgmny/cCAGqJrDlLTY3AuczmNgN3BQ/rAI0
LclTUhGfXIVMT6a0Po2CXY5nmToS35s8Ns9hxOA+icydjMGfFQHiOiQa9toL8JNEGI0QE6r3xhl2
ZW0OqyKtbjKAcF4RMXehQbb27wOnGXeZih5z2E7s/FESeuXIGwFLCTueoKPuJiAb3KqvtppA75DR
d143ovhwQ0EnbUn6gHJd5hYxnKtJsPlz72SGqDRtsT5ngEzYUbI7E/E6Vyj/ApNVVBu/+oGYEKfd
QMLrVplXZ1tZZqsuQnbXSYbWNAmoS731UMTuHZbc9dCYxEB0SXqy/RlLNxWPdcpdYgi/6lEbDnbN
jV8P8Qbiq8VKz4sReA1/aHoT+BW2lY61mRiCDULYtcqyB9OS5V2tR/RCqmYtQ4bmWv7RiFu90PoX
MseOqaDfiN3wq4U9F/d0KlprLim+upIroQQDa5E4HDHr82qGwkA/S1bcbW2U5UIvHVSTVnu0AvOR
TNV7aGG8IbQGQaeJk6/XcmMoso55YQYYw/pQ7K/zSsMwnuM6xETHDJuBgWmAHHUag7QNnwR0r2YK
XYzzSHhB63WSbMeTx15HO91X8kmJW6nsN9p1JBJPvJaBSfU/EVRgjMnN4GJJHjX88ZMBczqmkci2
tZ4445McIY/OEmvYFyTMZTsMC+4Un0nJ+0S/7JLkSclGP4/BGa87h4KLfsST7lHgx5n/XJDtgbCy
upO+eY9zBnG3A49F9DeMI9+SKh3hxIMGK4OfXUDDUY6crA2ehLL9mrxFVUJk0mp9WgumoARLqKUe
orBWXfYDKRIXxWDcxYS4FJ3aBxMOJ9pl9qGeD9dHE4ofHJ3aW2y7Yu1qenWIZ7slNW91KMoEIdv1
ISBAHv7+1PWRvLogrweqsEHNuo4YDqg/w0Cvj/Le+OPR9f/+8uH/9CW//+/6xWgs8sPvb/vL/5H+
A0Nnyg3S6Xw8DbN47fchCsw/f3j9xPX/kn/+xO+vS6JqdgzPPya7Pvz9qX//Y//y6//ybf/HH3t9
en/6nt9PPHZF+Mfz+/0bv//zL7/y9/f8/mP/5Zd8/4TrF/7Lr/nL3//7p14/ISNRr9Ow/ok97Wvw
Bn89imjdIwndVdnANDCD/04KyDK2qheZVsWmHcdq2ZiOuRr19fUUux5EBZxgmhv+Y/aTntiwa7J6
11tFf2jSDy6vAnsmqBUz8YaD3+I9Lo1yXQ7Wc8oO9ZDXobXpW+0eIseXklNIuDNFUktk4WpgHr6M
amSIXpWz+Hlw/CJVHH4forTrlxMh2dQwyVah2drVtGeodguEt5BPWi/dpla6kTr0FvCHPiWWe6nM
5EEbrHEj+op7TZY727aq7G36Soq5vROhvgo7M92i3T93UVse+j6583Cjg+BAZWfPNnY9z/JdlAEK
GIxXbgHZJo81JJ91AMDyutY5czMVBEiVMdDAiHmwsR7t6QOxccXNrs0HERL5Fo9ORofWbw7+dBdo
oQXIDX2e/n69eCYh/rhA4TTRc9E1fEsVcClKBWyO02yFRNlBSNb1oWVAMRC4oGXb/IiUj0XY1VEN
hh63odjsyDLC5jiSVsQ4/5lxMM3OBNkFOBZPscWSCk2ZDqW+z4C5DG+R1SBxSuKNn4tqEdG9UsY6
LLXnCWPIkmb9bdvC3moU7ogu3sK14d1rs5nKRCkLnIVbYnfKjP4QsuqyPyB8RZvijxJlzbwLOUXs
5daGRuh8de7btt12aZNh7Nknur/ziTYi53eyT/3RURGWEC9gf5Qdid0mtmgu/VyQKytUwIxNDPZn
3IPzDKkqoDDGp+Hw2GQF2kHN7JdEUpyNN9I7PwQ+ZOT58tMN0mVqqxr6J2ew8gU5r2aYobTsbjgZ
u5UNLjepenGyjfY5GGaTJ33qvbSGXwNuKl6cXxKRMmPE+OCLmM2DFv5IO/uJPMl3Wr7v+FjYdDNp
SPqGZjw00cWol6y4cGcYMETLoEExRMbfrUV2ieFEO6V3944xvkzO8DPUi5cYrGfccXOdyxIQoc8l
lG4znXaZLRF15t1LksWnOMkvxVQ+0ne3TkAMzkHbrVBdxavMZLqvxzkqJTTFAGSAjNC4ivf1Mc3J
K3Rwqy5zMnpi4THgzMWn2QPn6iRbY3ZwRzffoOoawQOQpWyIXh76hHDkOCDV3JLexQeUuSgLtl6x
+eJofrpKkIQsNWtAw93dsbHAqmKqvZ6YT71moFSp81uBL7IM3S+f5mOi0nGh8Eeto77fTTF0WOSW
4Fsy8VCR57BVJqtKr61TJ7uremrXrsXrxAh+h9sNN6ffrLXK+tCA69Fxu3fi6sbou/Ah/iJI58XU
CNsMuvpB2qBO/QQtDaa1hBKgk09ijBrefO+rsKBclU+IeQ6JbrwUJvUvrpMPcKwkIJTdW6xzeTsI
PsE9IEr3MAMSA4MYH/KXCyKJLtOFTEeUuHnsrB2wFUtdBs9EkerrWg+3tUAZC5LIoXoMN2ZdM0RL
ecKBbx9o5JySpvhpUW2EdHiFvTKpRfDMHBpd0KVsWZwxvm6F4h3HpjpBm19GhMUVXQTALbh1kgbQ
zHgM1GfGAkT63KiODNcO2YDKPYiGixPRkpfUVGv6GCu7GkKa5ENEw8QieQFM2DidY0VF7YIqUgPP
JLCKZYoLBCpK8jbylixT5BbS0C+G8k6qyjYFWSejxw6FiyLYmlqN5jO5qZ3RWbLHuXgi14AodPbS
R3THhKZn7NL90KWd7o3OfUnG8C4MPxwnuqEBQ9glFi0oyD0JP0aYA9cZ9kVr7/3IvIv90KJwkDdp
TtpAWNnLoVY3VFsHD/82W+38qRyH9wEO7hz9fEgQ4UPWIrLQiF4CQqfthgawXteXporXhd58ViGT
k4YThKoPkHRtpNBmZHOyxuGlLjPn0HjgTJjxpgAT6byCL8KymZkfEzm0uwx14MKc3d+EXn/pOdRs
6u3prsi8t2kudzu28itiiE5eiIIjBcKqy1Nl/vRt70WBsrsxdXVOEI8s9NDYeqTF8ZanBIiPO1io
yX4aw+cmApg1qDcpcF315HJx58g2k0je0TVqgH7GMyt21lKwYko6tp71Fk3TtAR1W3dvKiCIkNs4
EqTgszVBzLG7emkjB0HItmuINbChaC9kPjHVuYwJEmIwfdwU7Vs3bD7quZ9ejdkno5QfsrB+6Y7C
vjv3L8PEPWCA3IW581J247NXi5MzK6tVjXGgMNXnNBGAU+EbwKOwM4q83XRjCYkjNRapMy+XBYEL
OZ2DOIgIt3DcDP/DtEYAwSavzO8GAhXQmR8zYb04PkI9wy6Z5JcvRtGQMaGXIG18/yjkcxvbj9Zo
h0AH23vBMBZ4tvPTs2dYMAZer0/YvRjxB3jRbMdEj5m/fibPaDWUKLKNybbwP1IcqOCAHOSU1FxM
3Dbvoso77upO5XehZI/VDHSMu4npTU7UbTbFNzhwA8wM7sHqgksjk21AMHWjmOpXHlhUZ7zJ9JAw
iNKOkPH8SsIQnxen3JD7EBTmoCLaZGXmA0ASeTrLrO4D0ZjA49iWmFV4IA79Fmt1uq1qHyxrC9UR
cz3MyN5d2IH7VYQEQphYVUaicLd1+VlHbI64WV4K6aZ4gMNNmA1PGPDBraYgOmL/VzvYYsd4cldW
0dHu5C+osnLXGt2+8sPNyDyIedG1G21li2tc1f8PmP1XAbOmafwp0Gv10Xz8x1feRM14+ci+/v63
h/7r59c/JdJev+EfIbOGoxMXaxgw1R3XI8O1/6qbv/+NkFlSLhGt69yjDZMQ2r/9xx8hs473n5RQ
4h/BskL8p2UJ25AuP8blH/G3/0OurDVnr33Hz+5//v1vLtG1M+zSch1BNpvr6Pwi9flxH+VBzdP6
fzVpKR2Wg3oFAGnc9pEer0Mko6eprq1zUzHj4sR3N1aIzZ2OmbsXve8uaRTMUBpVbiINW0zkyOx2
kr5PolPKlFzhbdgJ5V6SJDqIqTGfzKpCcJZoe3+cx7BjA7jahGI4OHn90NsFISuJVzIDNOmFxDk0
+6qeVl02eP9Lvpo5p77/8x/s0huxHEKmSO51HP2f/+BY6a6y8rpZEbqaYKdKrZNrpe1mZCa1YJJZ
7vtAPUUhyZL4pPZJJ+VTaVj6DnP3fTob+BIibZjnNoRIA747VVFl4tGeP74eIp1yr88d+VJ6xldO
Z+Y+imrzoNmlWpsKItCfTrD/IV7v+oz/8hfZnFG2CU3BJGhvTg7+01tIyO/AAmATaBOlO8ttvAtY
MXMf4/nYjpZJ04cyGCx2yv2ScB1obO4NILWVNtn+8fdBdfI9Vpp2LGVhb9WMDxHMDeHx6JRjoTga
8Riew6Hu7iVpmibU1ttqol8IgKgFrG6P54J16iwY5FXuVO3Sqb23Q0DwKdmDR83P863TqdfEiMJz
fk2Eyw+NgeiFAW9vXZQaF1S28t0j6mwlI+YofQFebCRanU4c0U6jke9z1A/PNfuHvEFm2xJxfh4j
EZ1kD6w1GUr0SxEAHcgIPy1veDH8YffvX26m3P/tDJL4W1D7u4bncQXO+X1/er01xSiacX62Kulu
w2R2M7aLiACWUwc+GLdtv9fzYriPmPyXbkdwOSi2fZmZCWYCLE2tbaTrhgA2VPpNeir8CprKMOjD
Psjal3Hq9JMBN/KBob69pxlrADvVwwepmY+26J+UTFAtgD/C3lqJhz4Qa0J61nHnWZiYwp69qdPv
jIjYJMb/0SEx6mZhV2rcmVVuPXm4eVahMpipyNlkZAziAZVDv6/ZTQN1gR9lms62lFW8HBJ0E3D6
qrsCRrETO94+Eqm71706whwjy9s+brEYpuAfmxRiUo+LqQZ/PhFrhHbSPEgttvaDSD/Zy057GKds
1gQbY2l1RMLHGijewru5Hrpp8m44iSu1Ge28fS8MNh1F65G01Ac/NAChD2UPY7Kd4d4yUZw3OiV/
p2tSLrLUfrXq7ExWhfUEHNBcMYvDe62XqMbBaG6aqSu3jeEma31+FTLE49vAM5J10xj+Unl2CZp1
qH5pdf0Q4vvDAuOX6i0SPm3vSjy1sdvseyRN6GrlT4Tx2t4GLX7x6BVmTvjqE3mEGg2Xoxbm2F7R
nHVYp9FCRFlXsXerNzJ7qFvFAMP2iotJXiNb6m680SF/lItJOIh8ZUGRjj8yLpifZSEyQIsBHMNT
5dxiV3AkKSFmO28wcBHXB/KS7uhUe4sC8shqpKy9Lxz1Wgwye48nqtdAAe4IEsd+rFR/RPqcoVBC
WNU5Y78Z4Ju127BK2HToTIy4AbQHafXq2aYSKRc6zcwFHmv8hLOrxhEvg6P6pV07UBytsr5HyLWy
+hE2V1hcstLxln9czgbtUKHqo1/6+vsUkWkbWRZ4k+KoNxO6xK6cXkQY3hkpv9tRDvPJQUWrGCmg
BQXbMg9w4e1q0yfdrVmy754ovBeVn8WPUYgwxvbA/CWWQpQigwthsZTZwid9xZULdg7NOiN98ZDK
tCPYEbS72Tnm0/VDc7r1g2RYGfNJkP/jC9rcam+EPj5OrqutgzrFKTdfuW1u7qt0WstxzN9twQwr
mbJo6XT0xpcpnMJjkofpoYnlQ4ywBGyC1W25WdxIkfSX3sYMi9MzSl9TOy1WKrLimwYzcZHMg63I
Z9nS6wYneLgabTc5KhepZF9YsLz7xN6WuezPhjU+IKuZDMT9eX3wSPO8RYajo+ywNexNevxZOE1w
1kC9nB2gJHuMx+7ueqlBWy4RtWMiv64gA335wh7nuHKJ59KTN+BPvZsJKt+yYsXcFFmFPGP+Cryz
bHVl0lZf2tj6I91YRmtXb+9s670+aiNZrJyoMVdmZez//SpL72q+Ef/5tmY40hKWZwrHYKrNTuqf
l9nWb1raLqaxdK+vdpg4SIz7ytvqJQtDGeP2SienPGMYGBGhVIDTJblt7L1ZxPxB+LgZmled9Ic+
aJNf2OsJKi7XGKO6M1DZ/BYe1wN7aECiTM6sVTLfpQbEgkd8wNYRhvgUCfuiRYnNQNjvuIYFcgiv
ujN6PTsDxsADKKwdESo4lhpNHJWdP1WYZqJNYMI8ElVzMzErvD4V1Im8z622nPAfPKSl0pB0JmIJ
JaYk54/11xezJTXvnFf8grTDzO5HGHW3pdf8pBdiM0FL1L3ZaO9Sce26cXIx8IU82v4cgZ60KDgF
wSJTA2Cb5Ngn0yIDsTTMC94re0ZljK81rInap/VCdB2vE/b4Vd7z9Q6pfA9ZPJ2Q7BO3RdDrvtDz
dPe9DjaxLjntiOtsIvJ1pnECh6t53lqVBc5JNtWbKkYhSlzEsoqy6D6Ro7mPAPhDV29vnKhrT9fX
26cxCKQeP0JXpz9H7lXn72WSsKqlyqJs7vdO76KD/OuhXcaTVwAuqcpiXbRdeBd0bMwzQzmIXDrU
+yJobmzXZK8Wx88mbbwbqfmflhsoXGS5tgM5eqdGHBt7KYu7ksjO3fV2HGc5TYoiQ87AexizcK+6
xjQvlQWQPXeqau+44zL29GiHFDZ+GOXwSVCSdVuDY7ZKQ+6ztiZzidWjwfnsWavvs8gIrNfrddal
taJnLC6dFT4glu+JoeK0aa4Hk1bq95+dJyyTutmPguZh8hKapJVkc12En8FbwoamWT85SXf8vpZx
u7EaS29tNB2/uKrGdzIv7H0OqJZPFOOSHA3vRkXCuyEfsjvmhoGkoevg3adTvE4SSM4QPT7Ihh/o
oscVyJmoj3ZJcGb+TlcO3TIGo45kwFLZ2Nk4AOBSa/rnrGOjKqNNalJQzBfK9UASBU7v62dB24Ps
ium/VZQmm5jMprVvIuTNIyIfA7170ZBzEL/S5K95FhPx2OlAQLqq3OEVZIJZoxb0skaH9TXeGKO0
1oHZhG8OipwwnrLPjAqw6uWpo9q4/z6YqBvaAu8YrpFL1lglQIkhvJgmiTOopWgbF/avQFiXJuam
NhGdC5WTzoFTbF23JaC8l8frSTxQ8p4aggkLMkiK1rwnOdx9SkJS2NiurcImbBhvus1t3QxQ/uwv
3Wjyj7L8WU+uc1YGbLeg+QH9rX4Pwijc+FmTrt0BdQhlMnYUVyMVLHa6+secTK/1drSLMC+vE9e3
Lh5U0rUZFJz+PQbAEOLiJuQqsfzRPive1wtp7t6qaGpOlCGyaLtl5Rs9v3n1v772fVDvTcH1VmFY
3sErrLY5llNCQgjNjvtuR8z7Y5pb/TlzAenRO9jPJkNPUdh7RkV2iJAWRv4IMFPZuLuyV9ZTNUZP
8Vj97LLIoB/mAwxUaexgGmhrkoGbftfTVUbrbK1I3bHuKcuG9ViLHEGCV+xEaWprhu/lW9q5d5Ob
37dw6EOsNM9d4h0IWop+aFr7ye2MjkubwM2V/Q+NPNoVGvUflc4qo/L3IavNfQL+nIZaVN3kQmj7
rGlsLKmG5AWwa3Lcl3mvsCYbVbcewV/jpVBv35eYiOvxFk/PNqTB80F7VaAMer3eO6ba9XYVEQTQ
oOdbSc/Lztg+AM0swdP0evtwXUezhH1G5lrhpift9LpUGt3zpIO+HGJf3tUR+8aCcLJL2XIGDhg4
Dn1jWuspXH8voK3uBietMMOt5gS8SRoZwkNUvo0iPGtK0x8mDzdnrOzHuOsMXBSu/Qy3i0odYLli
BUfRUt213WMxFh+2mbk/x4F0eMNON9no4X0m3WjRcsrc1FbZ31tS3Lp24b16RSM2IZtCAJiOfB0D
8+z0MXRvh8jYAq+xNQBqMPBQ3XTABab5ruEHQsdF4trn0Jvqm6jIM8pfO34cSFnjWk7NUyla7VnT
gSl0YbWdSINYEU2Hksmp3nC7IOn1RiBvvrUGYeptIwwGVGcNNXcJDWmcIjqnlbjnZW1PjYmBmn3k
aFtbOoKfSRP0aw3lwUsRwslOWS6WodIYSbW5c//9cvZuEiG8MPv7DHESwKlHiq6HesjVi5aAViVn
F/hCOGnn1mjncPGMzEE5UYQWGR4wVQvEBSwA0v+UaU0WbGZanNCMXnItWhOJaPPEO+1dL06ODMw7
anaKL4AYzz4at1tvrMShBH3r4V7A8+GgGxgV0c8VKtrCHhBiW1pMcEaU4yh1MswQyRpcrv42TIW5
iMrO8Y+ZEdxetypWYN2MRfsq+rwIV1GN6MELGzSMZl/f2IQyYHxtvqrKfa8NBAgSUfUt+Amx/v2o
z7EaeQ6tQ0cNZ9MOjFk20h3DMPrVw1l81BwuT5RsC7xg2iOh6S2tUmD/15PElE20SqzOOZhGZLwm
T25Qi4eixkde9zgwBEmuOfOCixjHArxWWB5F27D3tUjMWhHMA/tWc2z0uKjB5YjkR2mC3j3rG5ze
IPuk0pJHI6DXnulsb/IWKy4Zvv6Fnu8fhaSRwfuDZY41+Xo3JMcD4fNALYxHI3m5PpqmdjNUhcDg
qahdogk0kZUERxDL+fr7jjYvmqUaMZSqVLP2PUEanJV2Disvrj0Efmh/MBBUT1KEP4eCccp1pSCo
8Q4z0gxm9pmYq15zVjZzdM0THR1kG+t5WSdEbnf2JZ64eLErMpL0ibv3omcrcptHvZjIfGk8b4fg
D9qCr31JW2t2SPROtrTGV9vpFqLE3W7iLfdDJ4WKORI+gBMMIR7wVSmPDI0PetBMlyYU9YPOharR
zVe6OKWWYZXoi6VxvB6K6K4SHYrcIDROwg2t9fdqV5M0whQXF4PjTlgZRkXK2TDcyyTbwB9FgORq
OcuUXlwggTqHzNfus4CUisSimxEpr/0o0CSDAPDvM0jzi6qEgtCZkfYsY4xIDornWyc2km2VUOxl
VuxeujLpV4MaqwM+v+recMDlBet61NMnNHXhxUcyZCdQ6xpIL3OoXfbYaE2wm6Uxvi6TZWnHIXSb
0n1F1GjWsXEaJ/67qezq6OizRks4+bOqb667IUZS7GMdsYEWn91NeFwX16IRCT4SWJ0mB77bNxmR
rtbQzFvVqctWLmWjwp3C3SlRIW7MbO2QdIy0KC3PpTcN+w5bwdAGxfl6UPJidWQtNrOgrsscLp6S
eAU2SDiC8WDP3RjXN5uLY2vYUVTG6keSpMAQgRA0V3vmXQlG1Hl/NopArR3moJdYOD+qoecZWnJk
qutlFzwTdCFomJ2LIodH6w/olNtOYikdPyc8nqepiot1GrMt/q76MogxcMUIs0ZXPB+ER4XMXraE
TlMZ/Zmi94mkPe+mVHDDS/XUcxo/yVyl960n9m04bqoqCS4BeTt3WJ0Bk8DS17jVlHM3iY12cGzJ
jucP0ewHaKHl+ftSV4nR3vsYNx/JxFBuazzatWs84h241WcRZlFptxEGpQ2FCk5fsCRElobUxrLq
d2zMolOBCnUFZ9O9ieASITFHrKWlAC/rMqTj9K2T9xr7PCIiuN7zpCOemmSaueHcAW0ULackIP1Z
qZaOqxz1bVWRU4blMDorx3i9NsQCxRMX819VDOENkygQJfjwFt/NpwK+HWF8xeG7IeWVzza5DA/J
LEiFZFTf172DJLtOHYIHiOy7nl1hzVRVQQmv/YtuhdMDUzh/kQ9Tv9e8Znro4U8c6Azge/D5MMUe
gNgFKptBL4B0xDTbBdrJcd4CVWubHsD4Maaywzo0P0QHz8PBgQvbh1mxIwMQc5BnvUQk1O9DYC7D
UI7L69tsU1ttPYghUAicuYMDUlmloaYW2ix4YeQAVV1gjsOWibHbU+5H47rZnoSmfV+MROa6ibTn
i4GyqWpFvmb7GBxMB3ucha3lfO164bsn5anp4qXViJfeGPSj16c4kCAEg+Z1IcCxQ0kKgDQG5P0d
EBmY1wPvYeh797KQuDW0pLj4BirxbMigYjPUvQ8nyFJgXeXO7sRwr7tDcJcQ0TCwe0Ecooh8s0P8
FmVYXoo6Zjju5e1T41oK574V/WxD6Cl1jyI1zNtTWdrZbVl279IjO6vBUoGPPRQPFEhLwufxp11f
B5Xys8kS3uc55RC4KPulGPwnve7Tveq9B12zVLKCR1NGtTinLJzbYU5aLFOzuDTIJe0uHm+/iwCr
hOmbZN7Zq52PGkfxu1kgijBquhSGbScroCPygSyAc9Tnxhu4WA8DFToHbpHQQ7PMOoO7ShcVxswz
Im72V6H2I/DCmzrQ1CP97ezoB8PNCHwIhlHWoiYxHN5ML2J7Rzv6gUJTraLEzR6dzssPpadT0fZA
t6RM4jWdsPjeLpDcVrIs+SwfIgZmFAvKlfwiagARSZeFPwdSn9IScAeWxmqyigP5B3i/TT9Z2UFn
roXF+dVQ0rhWb/9C637PT9RvkpiA6TjMqK182jGBPa3V4I8rstT6i0V7xS3tNpyNcAFQJgygVV+s
s+sm9Pol84dJ2tjoKdBu+vMEwpGpT2KzI/d4+/dNrXX7iGnppq+04kOyIMpm+tDG7NHTzY+ADp9U
6SzF5RFFev7sou3cwwWK15Nb1xBjhIVfPcatVnXWGUUO7INcfZRGL44Ckvzx+qgdvXQdTDqg4X6s
7q4vcJNq/gb4BVaYHn2an3v66XooXLnzo3I6eGV4MHB/kErSY9oQ9jZ3QhRJ8wpcSS3D/arQJeW6
9eSYuKK+NxS5jV6uATZaJSPwKAfQreFqCzw2TJ9rk17NyElGktTAitHc6oynbgcfY745eLSZYwBQ
ym+HixdNxX1W10+DW8Zv1+JlnNzhtSRvCuJC+JzQ5T3Bo8WB4+naK3uwteOUq9CEtZ/A69zleUpZ
7efRaTLLjEiAwt2gdArPLljW70NiiKOfFsFNlHTvWiz8L265GPj96fZ7MuAPAYDCvod1G+ifQ5rm
C1da1TODoWr1X3Sdx3LcwLZsvwgR8Gba3rPpRFIThAwFj4KvAr7+LoA6T+fdiDtBtCMldqNRtffO
XNk485csIKMIQpw40+HiFFpumrJ7wqsNbW9lxWH60/O6A/FwOOlmDXUXEF46AfM/qzbtd+U0dodq
cse/HeWIhMB9pB4BLeEu4QbCVxp7Kn9MpYhPuhOQYU56IAGedPDOwXwYv7aByChMr4zW2hTld9NM
83PrECIKTcQ/TXxwKxY/VF4tlPfl8kEYDl3pbAuFgkmmpVneNfpWvoWTo+79pG0rv52usZONd13G
v79KksiwvgXL2eIX7MjMfli5kv58N9KCGyQViskCIdBGe6WcdsuVwzN/BCLS3t1sKg/LwxkmPiDA
A1YYa3QCWMfhjWjc/tM2inNsePIDTkyxaVxBMlSuvHWtAW5jpbtZdm+f25FK36cZeSwiw9hnMqmf
8obVD2FF9NvQnhIf0XZPHtC/Bg7wbn1b1Ea2jqXnXROc+UiVSI1Z7hqjuKR92a1QSbLnHvJ42rja
2G5MnCZ0tZuzRNWZzUMdUbnPX11FOdGdRpkGirp28DlSx5DDs1aSXjaxRP6mQCG/82jUXkFgefNG
lRkpSKGiIVVi3rz6kfcyQsWgutD01dKgYeSTX9O+e2b6TFqyFwsGOrSul8FRMSAF+5qiWTGCIpdQ
42uR4Udc+g8tCrF1Q7GLHTRqhnjrO9HwdavLfMI3GN1diuzAvt9+LfLCevKTeG+qUn3rmlK/dYSE
qJAmMD1A47AMLpeDOxGw6xpOsdGSwNqXpshWS3vAqsvhYjnGe2CO2hNGAL0prgACWc+GGIdbUb+m
88ea8nkk0u0Oy5pbdYZJ4ACr5lhfKvJ4nt3B/2AHxRZVNf0TdtV1VJnGi7DF/3dLKXJpdUIkwla3
rijjoS9nhUWyLe/S8phGwiq2E4LZenm3QLkcaXI+iFbkD+Zw0xq/f+wtrT9+tTGd0Tszshe3xLRW
YkS4sy3DEl3x6M0+6LA6eNGE638uPpL5UGr6Ly9osdvP61JdEl00NdIE75N6CF96/Ga23R2biJkW
OvfmsdBB+3+NsSDp7ZyxAIPGZu1YR3bL5rnUHnGSjah63QqKvQwfGayn16+LKZ5DEvoo+gy21htY
f7hZ54PujeEhH+f8l2bu7QXl3ZjHPnYhb25Molghp/Y1RXWW+aH+sPR25nsjDufL16nrQ95wezKJ
Y3oNcXWQtMnJseFirhQlL+Ofx+Uhj7iik5MRsLf0tYPcBqoBotnrrmnh4JxRyBq4suPIAxqdHAuQ
srpj7YGtx/el1ZoFRJJEdhbsojBwnoOR4UTTkUhuh+JWN+F/JmnL3mNsYuB1VmNczBZpn9XjZIos
CsqsPbHjdT/t7EW1MVdSPokHP7ccNE0G3aZ5ctGabrzDt5Otiz79NLRogHQgtWOpIlSxQ2R8iEp8
VH5pnem4vLfoLi9l0JPraQTNj842LkNWqtcot+oj2SvJTuChit1iTwRfdSTYKntj07cxzWy2PCLU
8ooKn3SIk7ExofHO3Vo9i8V1ClHHUU9uBwlwF4e0A30DK5FTtO7u6/3HEjiSZULveOVPAZzppR33
dUUsA20kIhhQRWPp2QV97azC4jq9fATAH5E+j0a7qSfd91e2dvlarFLN5sSteGhq/IfC1RCMSvqj
fOfJnQhpKoz+lK7TDG6YSJBNh550vjmuGx+cnqBks7CyZ2Py6XUkwS2fO/x+op2LXnVPJAexnYay
02wt4YDJTEl5qObpmauiH/Cc/L0zT1ZoU8cPNHRWLunkFrCgTUTPZUB5vgpStuGjaauHUCOCYpld
tH61MwsxPU+Rw2hxqSK/3gnTH8vDcuKyc89XmkRpbxfwZ9hmPxYjzA0njoCkAhdg/jm+61GL8s4v
x22sWFk1r6oAzrcJ1Cbs9yII1B3PYQdfpc+v1Hu451Ng+RNW3MzBBp7OSg2HbJQjKa3TOvczYmi0
ji22Nqq9WUHqg476idLN/a2RzpDb6oW82+7sMtOXcWYzDy2YDNvwtLNM1Pu+0NS9lukn2Xnesekb
sGdNHBwlgp31QG/44ugKsErAIsklB4lk5q0ztzNX/xQChWp2ZQURP63MH6E0uYaVnJKNUctzpvnh
ozSbHenbFw1X2Od8A2uE8RZF4jlsc/B188Grhr+31IcBpTlNk1Mj2vZx9EG6u22ZYS5oOS9EaALL
GI5F4zrHAiDNcvYBRPmUXjPtlntwE/+2wxj/q52pWQab+9Ny6schiuNQk8aRbpqzc9q+3HiywTo5
VL+QPb075FpZQSefQ4QcDK8FU79S2yIJuPw9/ePY/BJOhBaRjoCDqh2KHIBdyBR3RR3W2+Vz6vE0
7GhGhJusNEKAYGWKgfs/t+wUIFaWWfJUV9+W6n05JAWiJQbuWOts7Ik+5tu4TU0Qum7+bEm+mTge
Xx0BKievG/spnbo/JVvBl8Ihj4Fx+9bpdPV1TQtAzwWYs2woEad6bsfmsr7STDIeNM2+Rl0MUlgZ
U7G2Nf/NqRi5uL5OGBPK//XXyEH3zdekAAlIomO0cRrQnGVMrPDccIEbnT7IxIaNGxOYgP+Y4nQW
WUxDwRXQ0HeiNsfvXMy8xo0/IrOyV4jr/6QAoVn0oMF4hd889xhDxczoHZg9r03DSTYu8fTSJLsu
tYrawmo2FPsIuQiNXSVuzeRYuzSU2qY3WuQpNZPIKkackORde/XG1mPn0Bdkclgurlp4TU1v7pfd
yaJoieGVbLoa4QmCciSvYaJfq+DRFejCal26a0gfz6WvAQqYT0oIbOLq55O9tw0YHMo08pOb1Rbs
wzB6rob61Zm/gfS36wehDIADwRZ+hbyGszCgMFDhm3iHscWY4YEcY7FXXPDAdRXqWmlGs60BiGG3
nnDtqYy2Yh20n0FpzEPVAO5gMagn7DvmnNoEZiAlAOSrWSBk9ykSMz9HKqmOy63JqOdbXQKp1nq3
izhjqpeA6RgBqwqYEUD7AVBJgJNpYBIIPDuqC3QhnRjqAqjgKkJm9iFG+xOsmMNSBZaORo2m+afB
tFjil0nnV1uslbR8QpKCphoihkpr6zE32dwGdfVgYurxmGkO1Rifw2LUN5keeQcK0JImug9Cy6/T
faACWs9GCkLZarq97J3Pauqaa1sL3Jf1hGJ7qanykGjGRYFV+lW9hpBlEZdMA4o+E8De+QIv41mW
NK9t9lRpO02O2jrrnfel5dnnLGu2C+dz3jEsvWhcEuMVNy9DVhncXGdil7rIXpaOQucWM3GATZFT
QmnBg+idgtRHuW7gStc8APxxno3vgxrhcTIig3dAmqZuJzc7o1k4X/6N2CGskCEqtnvmOEL+ln5f
vBh/7wRDUryY8xSGZ0hCLQ7EbXANmbuAisvEToCsYkcY4PJjSrEsMtKa1Hm5W5U0g/sBN/RS6Wb8
2TqWCXKtf/tdeMmoby8oscW5xic1yW56nSaDFCc1YcQZrejDtHDq2NbUw0yc/buxMs9eq5XEdLEb
Jfu63DTxEF31mkbk19e6Hlr/ZOuotvGnmRJPhMDAMwuEGK20py9RyLI/ypvpHRV0NXc73CnPnprJ
VscOSsoq7PGLRbNbn1A17dphoyXQoNjZUZC9OphOVp5te9uUGMOVjrPzAB4fqr5nWXc7Se27jdHn
AZ5udDErM6dAbgEZzbf0+fB1K2gwluWkX2RtpBjkQAe0U/1H3+uELYII27Yg+/d2Buwc3LVLlpbx
UXgGoMm5WASOvS29kbiCpX4cJ/1Cxjm2rwCLgHTxTpghanZE/dG2a+hqLdIbfKRXWYuSTNToT5xR
pAv1WDSjQnpXK8DFo/GMjEPtMoVKxRo3X+cIYo+1X0/NNh49tO5zw5dU9bUh5vZb7alTjCAATzdE
VbiAh9CN+zdAKfZ6GMLDbNg+GXUwrgOsQRH5rmzQLfNZ9A/RiMt+OTUcvfzzd58++DF4veonhTN2
YIPxIEDi5rEKCmvPz23JOS4e23Kyn1FmrJYTdUjZB4iCkXJmfRvDvHzvLd0gx0m5G0AuxQUPBnBw
W0ufAANnWwNlz3a5W/l4g9FeN1cq834zlmF/tG2FRd6oeuZDIFAYdIOQ1iafEFQGxMF5KTbdrmZL
mZflk1Nh6oyn0j2xEVHXUqNg6zOYzolGxIjWY4J20vScZFp3T5itIn4t2x0AuhE/yXyXrjXi4vS1
dxIGGV3zmpsa0IR5m6WSUdsb8xkl53MrTkaibquRFLWObpMHuGeDFsp5VrE6VuYoT1qRXUmTYTny
NJBWgtNGev47wmq2OqUa70lC7naNv2Pv5iMJ2Ukb7bVqdmIsGkvShdfLCsf4rVjrfc4/xRxnlY16
su3CZjpDcfW2EW/ZiigU5psxOSVGTu7aOF9O/LirISHhyBA6KO4oHurvkSSKSIxj9XVreezrWck+
U1Q2iM7eDB8hZHGFygwMdUmiPbZOHT66PhHWmOjNFZG+/Zt0eua8IhW3sh9p9U218cCQLtqVPRks
qLO9jetp1cfXBBcsJSw61uICMyjFqKc2WgQpVZkQRNpoeEkYh71oU34Zw7+bgtz83Tuk5lnLCiLT
FGIhANyb43TPMab4Fy7euPxRPJKa5xXEobl2cMjs10X99tXtbSryDjth0f3qmvzgNnDGDTf9k6nk
TkZ88IA4ocSlSU0WFUFsrNzEr65R9rzsG9zWHLcTzirlQNJ0GEeXNjpFLXcPiZEbuwD1D3GZafNi
J4MFiR+Yc4nQ66nq2dSM2uCh26YJUsufhuWqTYLrdaUL61jxh65qc+h2hhu8dRK2bks29jox+UBt
VKU6Jw4X6gElSGhsOpQgjJMV8xW0LXpVrXO3eqwYXW20zkWcLQ4jFvgtlxnm2YUgYjagH56UNT3l
+jmYDAxuGGDXbllGmG5Ib7JIQwoL8Mgo3X/CqN/g8FlppH+sWiS9V4cpFi39cKsl6aHFKYWx2HjS
YFKd+HsA7kwr0VBKsPiTW9PwWRtRC6bXisdNHBQ+1Jvu6FR1yTi4osWj3INvwXnFHVi1AQN+GEcr
BPG/zLwAghQ7m6rzw7VJUtIm0JsJ0dREe11bQVBlixEF1k409cD7f7XSnr+t7f8ACycubh6R+c4i
vxl3sUb1CW5yeAG6yn+MyqUbIomiPgGl5YHn65OLQ8Tz2UCktWNUTxN4Gh7cPvlgzdw0VSkxyNZk
s6Kd2crE+eFP1Q87phEVedo+zvLfIaFKE/m8gPo3NH21Mz6RVaan0d52eEca3TuOlkZEndv1Vz36
bB3g6oSj70aCl9dR+UaNW+y8QkjQ5WjgenuYhdj0QRI08yjM9RX9ZOC5lQIOjNrQtvRPa2q+DaBX
85FITOWYn0yZijvdfxAv80HrGB9ZSssP5hQcJ2XFF6VnsFHgGYTR9JN5YXLzR+ehGXd4p7wjQURE
HJrFAG8SCuGEK7y34SQ1ENd2tgVFO2l+GJ261YI9hjO2n0NI76ezuj+y9Cz2ABi8lU0nTzcCReK9
fFKTvc3GgIpZmum6S9mpTQ7Xg2Rwvisilb0sc7eEXXOetW8qitCPCfOH1bCoRDqJ5gFJMA7A/E2r
vfXKOAxlm2xju6IUNPR73OkY8EDscwFvX0YX2aUuEMGH/s7p4FeoTIdhkxCASg/1VsUfskScpkKD
TByVg2jVAMrWA5sZ3f8G41yDvtP7WOAnmFCa/zsqJu+mjC16knYv28g+Y3/VXmLFR0pG5sbQh1+B
JA2wQH7ulfvAo1sW5oaxJU73BVRfuT96tNSPTdc+I2DwHlMqMZluCIExAfKh0eR6RTBTxeSvT4n1
EV2342cBeUR2tzUJkoAzfu+66RtnyHhIEDetTQsRdxn54UNP4i9+fLzbjs5XPhuM7hgKzdqyovXb
WveeIwp/auTEOnRK+xHSR+VCnaqtXk7tpilayZC2tVZN5zv7yovRRKQj40rTFEfpct2R/SYZhopz
0ZP70nKpd2f4FJxrgvPEdgiz/VjoP2gE/pLkhdFjzOkbNi+RzhBX1dZ33cgepepANYYY/4ljijYY
n4N9W8ZPQOdItM4aa1NBWEqcuj2KSH03vcoHXwYRTWowBKU6DYXI1rKQgrXG69Z8H/4YScSC5/V4
2AG1+h1/k1Gx32AQUcB0yRgtjpa+8eg+85VPfvs950LueMYmN9DCRn6xjifD25gDfDwrZuumKXPb
RvWb3uv2RsT1lsRPAtnC2DwkUZ6dgti7AuQivdBmqujw7dk0Op93UljV1Rt+Rco2z4zG+VMdw1gj
ODaPZnlBbXmi+wGRDmRJ52Pfj+pwnw9oFX3XPwEmOGkQy6BpU6tZhIQXrokpMGaW0Qc9FEeEPYsw
dhvL6traLfKzgOFH44bW3kA1QFhSfWiFfkMfCMrV5ivmWib9bxeHKvoOE/A6mLPMPGuW5d494hZ7
92ybL6wF4QY31bA1wsxag4Ja4zkl/NYFZ+4hHArD70bXw5gwQ3M3mMgupN1/jhpwFS+Oko1vchlI
x7c87YlDTFKEPH2K16zc+WR9SZC551B+CIbrtF7UhsSk+jbCECh+6mGrHa0e8N9ABNEuGck+qKfo
zqSIKDsBcb0R5kXxP+UfEb8yYdz9FgFGV+Ne8vsgOVQZOEAUYGrXh6oiCvzQp+FTbw7+BpNejMni
XfSNurV2up88Q9zh6b1ppI6XdhW/gsv7BK33O6Kc2SjfJ6OJeKgZ3y5wSj+IGBok2IXu4GvqQ3dy
UPzsB1ZdBxgwLkm1qbpjIbNdbmssjtXoHPQWF7c59XvTqTLw7IRhYxw+AhlIrt58sJP2ddKT750z
Dh85rdBej/aN00JV1vMLOrHi2Od5cCagjSCTNhVreHaklrSW+zTraay5MsGVTuGfmO+xF/3w46S4
sjg5YHK6NxJe/GuysHuCFy+sjm6FALM0dPlYv1bdBIWwDj5G0f4iUeTRTCimsWKBYWd5lwWagmjy
nS1upXsqIQVVbWMAyvTkpXODa270zVkYkjerLcqNkcb3CLn+wZhMvkcUJUPsh/fWBJc1+cybs4aM
8YaW09ZiTwxTMzr6Mg8JbJq0XYdVLmpxXnod7xKNwmofgXknto6lu4fCHOWB3EckOV8mDXBih5Lx
5GfDTTEpxnpYOxvPdaMtXDtGW0zhMQmRhabyGL7mnqRyHTglm/w2l2LdjdnP0i31u1d616m74xey
9sqk9tG5om66pn4VTobeNWYzC6PjmrQJolQv9pH1h+KqH/M+r09Nh2tl0LVdAEh+bcv84gJqOgze
gHGppxJhh7fOvITTxiaFzWD0M68IN02WJ/bOWBFma74LvNcae/RmOXZtg77DrqlMFisLGYGOBvlO
FItNYDkwQMcVzg17tb82DOI1Bs/ACQ/Pb6PprfcA6RXJvgbnMeuQUoUTMea6eceCymbIp4iH/bwx
ytzeGvUoNgWLF2pOWdEHz8YDk/LXJrf0Hflb6a6Uw3vf580F6MBw6K3wPOVRQZLdfkgInV5J1GeR
o8Z9Ka2rpappFYNs2kgv2BnW3K8moXTbTdFu4r+HolPX1tZkkgut+Q6JIj2uH+vJkx2YJPr8qx4u
K0RKcg1sDfDEmMEFrxBCR5jraM3VPyk4jpHZO68x1mjgEiTNyeJJNAIRtURHMuHeQVfu+Hv0MycQ
62uq/ozBjanfBmeO+2kMmK+Qtc9lNMxKB2PYFm7nA3PlQ7JAMgH9AjrLBmzT07xZpz65tQY7TFRt
bxYzlk2uqRaDWfPHo9QLCXJzU8BfhvNtJnaXCJ8GG6xHWqCuTfVTVfnws9uWDm7r7wO9AI+atjvV
k7BcYE47eiZTUcsS57h61qhmT42XHqsR2bg/HkTkrRxOwjNNd/OSm0xIMqAJBBICBZ/LIOYhv2Ws
YqRVofHkz+psNEmbybQiuppACClJfnhDkB8SmmaxdPWDHN7AR1UXPSudTeKVybqhTthUtBTI0Jqj
JJIHFvDsENXdpwzzB7RH9lpYbFjjSWxDR35AD0pOQYhkhtl2tMbt3uyJ6jZXlK/RWbMlCMKC+KC8
oVKuXNVte81wmBg1NPDABzWpxm7JyA+1Xj5SvQ/oBXL/xDzr4BLZcg0UVx4SbmmGtvY+LDOfzzJ+
gJNW7TwHtGA4x4+U7pms15GzQ5vBKwEQV1//HqvuZz+vb6VX6ftR+5TpvU1q72rlqVolMusuUehR
6CJu4Johy/FblZegQcam3COD4Rs+9WzcqpLmInKsddO6Cs9VQXGM+WbbNPHR4/QETGPmh4iPfFtl
vkv+E7WEl+PJM8yO2q7DIgo3DagDtI50wDOZZCaKBZFebcd57UTRgTfb9cIh2sfTj22s1Lpl4UMC
0lSn5WBY3W6aqvqY5VDksQQy8e0p1TwD2Y2tWcEKBbXYFUP/7GQR3+pieGPYk69Dk/WT/LbqlGgV
36nlpjWHBabzJevf3eVWgcKONN/55f91n/wtHqXyrsg/lZ9fd2lvZKcu8XVSen3tJUP4WWcsGvF8
r6hLwtJFelueS0khXWm6sE9+XUWvWU+zwG2jYL88W3GqMQYe1Da3xuEpD2vkVGa/c1tGaxWxSpw1
IV9Bf91OEdCqbhg3qR/fDKQuVwBBe2Fl09EXWXeasCtChQDx/4JBQH9TMREVhRD2t95lXxm1Ly5+
yBucfhPSf1GvCV55tDHxXgeiB7YNDoc4SfIHq2Bgog9Aq4UvnFNRUBxXUNv9Jjn6dNi3IbiIDVoY
vFE0V98bF+6OKCBJKLl3/M7lW2rkLB7iIRgH457menQw4vh71UMpyVtypVIEEcAdZpHGt5rtwqX2
9f5Jo5pzUE60dV9fLL+8TVoYPy6HftTNhzz8RKIzAouXdO6cItmTcpSiGzH4yy1DJSfaELe6H4ab
rNKQMYUzUCcmASjaQHszNfdnEN4jOzJfmZsZL7RVNFd866ORijPVh+dyqij2+2BFQ0zsKYH1xzAe
CXLE5roq50ixkcbpcSqJUQTL625tVaSH0qR9PaFQ5mtZ3N66ypSnqtBuMT0Wcv8i+2r0ebBrbVJt
lVbMjqXSRPYK7IQuxNGwiPVceYFvXJcn2rAnSk0GAHh52b+DlyjzurxMU8y7UF+Svzc/9u8ly63l
sXDAa5WPvbH99+zyhD4SILEyEX109DlP/+sXLHcNso9OlW3A6uU/sPyL//WjXWGTm5mjKv/3s//+
88tjJagkPg9yFJffwNZJHQDhP/aRTsxHAw70FFcJNyO7ck/LfdgAHSzK+anQ4kE7BsY/kZ769fLl
hcsTiki8bdUB/2R2LWKb9i1TAXo5XojkXce0wXDC/2NksoAHgtQSD0RMq206lwqfYhAUz90YNfz/
3A2XG/+im3MPtnKG+vp1s7BtsF4q87Zu0NX5PtXG7eDI7yHbOkao/zkMlSyvhQzCg2O3V7+f7I0M
PIKh4orMH67/DeRLB1IQ0uiQFqfjH0WIvaDpjZvZnYg4zdYoyOqfY9UimEbCwPIRv2pO/1n5Rn4T
afMrtxJnEyYifWzGwET20dYP0nQtIiUH+Ppx6ZPWSYaKM2TZEWKVfpK+i5Te7Ktj1iXBOULgdrCx
sV5Tw/J3vUztdUnr4NjNncmq4xKokH4Gc7PSLQ0L91y/NukonMZG+9MV/vDQzIdpGHB1Ccry5TGX
yf9Dwqn8wIAbCnQG1GsAnRQjCeArxYFUA3Vb7sZKe3J9ZWxSWvDENo/tTdlle7P/3y0Z/5KdLI82
jd+BGPcbMTPwbVsgUze36d/znB1AbGFTRxunEH6LPX7v8GVugaUm/RyFiVqrIm8XS6QV4BBIuYnH
Wz5VCHsqA2uXwobU+uFzQtQwNUFAk5eDE1B0j6Yhd/8ea1v7jwSWB4SyC1DIpN99uyjPdfCgOVnw
NKeiPWkx8C/HC7cJNjt8F8mI5JzDpAFTZgJr7F3RsPMroHwUyhAPy6Gex3VOD+3J654TTPMfton0
kZgoFAhdXbyw/z0tj6NtniDzcfUo/Lz7sJdEmCx8zZPBPWM2JO9xxCY7iuCX5oGLcGiTDyn0qrSD
apgUr3yD9xHgyjNxcM2+wJkS+yj2gHmVK38MwtfMzOna0T1bGXA8OTG9YqeFGaPU6qXyRHSRnl2B
tASfbAXps4+Ofor16mClbBZzOQTbOPTIO7DHtIQXanZ4hjVyDGMt+cgxrezGUOvOy0Ejv62lMn4N
qhwUfzoRChRb3cGVvXUog86964SxrZPZ1l5T/o9l9KuzYmLXhXjvyYTaaUh3Tn2Y+zCMwO9JZUa/
PJTIiqHuNzQ/0V65WnyMpRDPiOvir99B2uKrnib5q6LbzyxEZod68MyXzqvel3/ECvzfOvGQ5xT6
7CaR3nSuWl9jgzrfzCwz3hVBccwr1a9bjxBhI0mMnZ0P5WOr5eIxaTvg3Y14sO182kGZaZ/quG+f
DNKidbyQD8tDtAqrs97L38s9rW8n5iZE+YEhoJHHZPvk0lN8ybB+bo3UyzEUTwPrdw4Pzskj+FmD
oPjxnO+V+QFOgYjHoQTgK3RyoiLjOWzUj0ljYl9mkXN3A0sjzkZQuiW2+FGAcIsUxXyj9+4G6zCK
U7PU6Q4a2Y9AFiu3zouPCkf/PPUnB88MgvfEUOBu0w8meQPkACha0gySJ7N160NGkXxICEQ5NIbH
XhGWxSokPPyXaPVzMnq/+zHTLgxG4U0Q1ZPHhnNInO7cO17/TFmPmZ6Sj4ho/4mWTP2ckB17Ej40
5eVuVZv1c+jmO8ckSU3kFlmSefgMot/dEEJg7ejdB89znteZuStTL8P4aU8O8blIoQ6pP/5gdGrd
NMf63eE72WgVsZUhb+2tqSbGax0GDysIXudP2eqJncq8+r1Xw+88iehKRsMrlhjGyIUjjzneolGA
9tIQMd5hghB7Q6Irnw5BdJO413N9olIjhbPO3eUxTwhxj13xWvMNBAUaivvykFt40YGPnWV+fsW/
H1BAdFxQ2eflx5fH0eJzQkesbn3HdGy1PBNVMShnRizLzzMkJSJDDNl26KR+Wg564eincT78u7vc
qhBFspf/v54OqhBzoal2y4ub5cXLr1l+YnlwOdiF92MCQXkuUJjqObm0CTiVkI9AETaZhs5Wawhc
WA7BmLfElzO6ct1Ma7fkAmlDl98nwGkr+lM2odNqPNkeCy+QUfvR4ysmTWU9xIbPpCYLjY+mcb21
o2smX08SPu0s9XejZQfrSHP7Vyuo2aSpDr6cU3sUuQUas8jUM5ik/jxwzq/LQUXG31vLXaMl2Axu
Ds3wNjmjm/97aAY+FsLLuK9yNz57lVEfwSN87wS5f7oqBFHC2MQZGC93PJIMyEvGjdETOHqR77Wa
FHEQwnrCh2XNWbeIFXzzaTn4fcMbwO54O7nEmdWg6XdWyrWXXAjU0n7b3D1rzK+kplj04qvux1Tl
GNOi/rWvtfqoOg974Py4AVGqLX+Aoyx3DVLtYyZ7+9UTzhklUfAttcuDGxQMZ5pMfwgjEaLLtBAq
NYb5FrUjSMbW/RVk/NN+YWlgdSxvr/sJxmnk9k+BjWB9ecn8i/pEBu8NYdjbhos0w086wWM2NFcN
CM/sm2jfwavd2I1En140PmiNTN4jD7FQ7FjpNXHBKXm6bZB8Mw3fGt96W17a8Ks7GUTfAwbPG3RB
6tZ7LLcsH+OO1FyTWqfzqU/ZB5RdiGSBL+u28DH3pImX4e726ruLvOqufDM+C/omY0DbDlsvTxQm
7YgOCcTyiuW1US8P4Ke8U2R/r7PYuuC+d68Ichsca/NN8DbVdlSMgOgdQGkJwF2URJYkEdJskeZR
T9+JB2PhEmC53OT97y7Dfrnt4JXalH6mrWmEblzqo006Ds2tDfLfDUXmz5hRCsW8+dshFMCHhoKH
B4d+FSeEFKXlNqt1+uul/NHH7UTa7YB7eHDzb0NXnOk1ahfhlX8P03x3eYyybS8NWjpRmgYDohjv
v1/39WOm8xrhxDrIsYAyz0Rz3WdDhDSnQ5S7HCKXOBMu39FlGi3nICyH6QKjPpFN79GUQL/trOSi
6XQuH5cnpCQqzy4GDYMbryud6rXkSr/Hr0Mzq3GzHRpFb7yVuO7HyBdc/Mmm2FdbYQ7Wg+u9Sq7l
d5JZtHuV1Nq9qNWexA91/fd4IWYGBm+SPk7dvhnTE26M9tHU4+LRf0ajMu1sR2dkZjbWdarRP1og
/X+iq6EgabrvnuMyX/elc0J4VT/6koDC5RVeXvE9S0gXGKW9T2PSAkdy2STO2teB7FcagN3PdADo
Okoh71EsLPKRONeXJyC9acyczVwgMhXYzwfD3+sW/OeyTpqDAbx9JZFqfmOFYmJUGLMZqu43Aa7y
R7vBNltr7i6oEuMFtUuxC+tY34rZS6jsOaieTxbLGs9aCa5Rs/1Obf9cdpV4L4fR2cscwSF6nfId
9xpurzjob53bmA9G1UOorFXyGFPH7GjpMT2odAkbg9ON8ps9dZs1u47R4J7SJGbCSPSiQnv63KPx
Wcepar4VLuKiOKDZDdd5vBSjc7PMUvvjdw7T7bT+HcUFURR1B1Cy+R/Kzms5bm3Lsv9S77i14TaA
ju5+SG9pk6TEFwQpUfDe4+t7AKl7KKluneobikAkTKbIJMzea805po2InrS8ddCE3Z3FIGXDHAeF
sJIoFIST+hz0Bo87hYYVHWrSw02enZx5h8jGplHxd7sZgSRT3rDri9K3FDcBE5EuM5wDH2LnAm04
cp/AWwxIBLo8GL/GzLtwXlIqIbWcGL8OdE+YJxclyOIjSXbdJF0Ur1qknquqVS9qF0i+U9pm8/Ym
7I8YH9MlKMgOXFC8tSup30HEqC/IA20I83F6ELKrL9ZY5xu8HfXaYOZAkbDtVzyonLXCQHnbtMb4
YlOxWwQkxUwcvxjo2hIwv3jRqtw8Z3B5UTC44xZTSbNNHXPrap71itV4pJoqqjtHo9MYF0AEVD1S
zlVCPQVFzzIVYfYuFBChnTs+R21tbMe6ZuRqJM0z44fTfEAforBpEDbfmnEVnGls+fx4In2PaGyh
kSMkGw0ND06r3KhjXO/jIMx26A4Y/WjNVzejWK16ERBkfgXdG+8Bxg73JL/Jm0I4q89NuH84D0ib
mg+Yt4ee2R0Q0TAv5D3zwqp6dWGjmFnWPf0anz8rMislik5I+m67Ifbvm2kBe8O8TdXXzy1hJr37
VLjENdvFzbxdEi97rLSExNdAbzYkSbYvKorWxWDJ9oQAvX0pq6k6VBsXGtHWXVxxiUyba1zYe90u
89X8JjKLiHGlwLCf30TT9DlpxuquK2X+pFckUsrMXqHBGXAeZFgs+2m2AigGX6juGktCW7BCTLMa
5IofpsVgtMTIuuGx2r8OzV3RS/MN2T2ncES5FuPM8JCY3o95e+eDFbdH4d8HURKcCmROq2p6Q1GS
fdqp+hesX8HWDUlsVpy2eOYkOph2ab4phPrR1tL1A0E0SH/d3HwCkUS2thJ459p3jKfWgXiktVlx
NgFnPlFZ+KGWiXrdmbcTXjJblwPGOKsxtA1N92BbT6vouC5SDaozw7pgA0sEQJrj92unqndeBv1E
igb/+LBTlIEMmaZ87SxoX7laI2zNfCbuBMnEMD4m/7kVJuseyo6fhO9Jp7/6WUOLq6ZkrGEhnW67
q1od3g23Jo5YHwUstnAdmkJHB1ydx8RPj1R8PSZnx8Zj4o+dhJpeiVgr8q1lY9Tnoaq1nUY/jDAc
Y1wJXMQEi8jdaJntvm2p7huFg4lKOfbm6B/mtVYvvJUgZm9FRkd446ksBA+Cpe4M4XoiqB0IarAf
JgyPBqI90YJmFRuqsmxzFbxMkn7lSct8Gk35jetc8tR3uDTD7GQn/ZdkALmYo9CvXYOOUtQ/enW9
tprhnaGwqQ10mDT3BtsnKUtuqK1ivVs7pg4ZR0k2Zla82jIcgQbnQDIU61Ryi3xRI+/e8wn79geq
5BPb4tWULeYRTGOq7RI7ESWHVnpyZWmh8gS54hiQ6/OmNVhiZWfoe9P1zmbjxTSDkgcrQJdYQQ7W
4yDdxpV2IQzwAWLjknTyJxn2Z0NJjsgOTsFQXRRfWRJv9D5K8QNXJz5+Afx7FO8YM85WFeVnB/lX
LPnqbTWqdlM320TIcyw1AZslyPbwiHFwuMaua3KkeS0CjUTwJ68z5Fp2GNLO7qhM8OuC30h2RUab
c06KE/BRF5UNjRsdJsGoHvFrJIEvMwUFZabcABFx1gPuDhp/KeQGss9qZghlQxh0U2H71hzgyxU2
WrLDyHM1XXshFEoxoCftFVFU/lLvIbonjARhD+lbQVo8wwRIBinPt8WAVOqQSXOFJVDSfs1JSk3M
la9mwbJqasLQwQysoqH7KJ1uODNZ/pa4cIZqs912U1Ykjz8ioQ2xDszuEkIbfIrG8JI+uPQBDq7C
I8MSwBf6mqwl2l3tlvLeC1087exZFA1CfhlYhPEWzcO4LTWqnfFq8DDeWKEOEi3SLxmax0XIBUmo
0GhCABe0+fQx3BcgOBb+W5NJ96AODHo04aprs/jWpeS9e3rQLbMhRd2SPNWuLVG8cVXUmrUuDex1
Ms3RUGr2Um+JT014ITJ/4JP7vRMDo6B+CpThwU91RFQeqQ8Y1WGFdGN20LrwQSdrUxfusO9Tr14R
qQ3TBS8Vz5qm9eknCHESfteeULzCyED8hxrm0Dv1xdZiHyKnNm4pgD+SnO5sPb3hiRW12tJy5A8G
WwSsy/YjmX5llOor3Y+Ihi+Xfk+rUPrOl6oIfximshN++IzrNGK8SactD5QN3U6J7K6w13H8SGgg
bTSRXmxR+Du/wHamGfE6t3L0FtDG7SJ80YvonboOUmMSHhLgqYF3Q/+P2eo3Ly+OFTIwAr/IzBZk
1MVjd2q7VTwAG9XB3eKOgZsfgywInOSZZ129qCyZLhWl24vc3UMTXvi+sq3r4EOMxG+ObfckulFZ
UGUc1qBZxcaxyL9s3f6YMPtfjpG1pOccbOyc6Ko0qm/o3Kx6xX90VNKd2kI/O4pHl7kWX3mwcwfT
7oahs6F8IcfIJUrBJKfVGBLiGI7ujUHZ3GiXaaYd0C/gc3AFzj6xqgPjvWaqsoyT+ikIwqXXRz3K
gxhaPEU2bvTHscnzheap2lIbvG9KlN9Pv+QQB2/SPQO7ZBY0ABnvSgbbWrrLyDhTiffc4kM85U2Y
c9MOI4yDpMWRp9GvDROAOnOTsEpQu5WLsZOU+QOUf1U6Rf/G9dJVJCd46BJ10HC3Ogi7eym78TuB
iYxpSX1usOTJzvkBqN9dZFDKyRp3m0VlcJGCgiedQX3jxooSUDP8veL16bYt1KMWxyWxhjAHCAoo
zpZx05nEXez0jJ9j8J1LnXUniSEc7WH6WN/EBiDBjC67RjzMVLn4VugUgyIJFa7lHsykbxou7AFB
7ciBnwxS6xjmllclb7aFmLivDXhT5NGvDD95I2zNvhA2cmPaGqFpw31l5ecxbugBFYoPNd3iK0Zb
iqKfi8qIdrmaTSlJ/rPRcWehtk8oaWA9SFF87xXn1PkCAVT8Ih1t19aVWKQFjg601L6LNyFPI4Av
xAJkfI+5/lUHKghwEHhYMpBFNRoIXXTZEuMkP5Sx8JdKQPsIp/Ay6txjUcf9CsPZV0KWDlod7f1o
ALnVnCQ26L7lo3KCIzGu7CkanuIxuR1pF9f0d426uRuoChJIXy6prqwCSXxZ7pHjncIE9TFuxwQz
WdnZj/p7adTtA9dcSz9OAMxOvkO6DLecQB7qkmUSDI8hQg3EtaDslVayyU+9lSH1gzWSQA0UCs+6
22/GFM5bHsSbqgDCqgIlqBwXy2IlULCV31FhUA910F0OVb4NuuamS8xnq2GejSKYi7RDBDfJHmr3
jeH20ZZbxJD8YR4gaC39ciCbdlRhVeD67Vsoy+g9m6CPKckNS+IwLk1jIDcipwK7ZfHeaRW+U+lf
/LI9uiH0Fyfa94LpFrAdL7orprZQ3n1YiXIuleJNHR+8wrg1MUKYQbdLAo2INg8V/duoVWeQYx9m
ntyK1n8jo3YRtw4hQhHQY+8DEbyDW6Pg+jbcZ4USGWLmPT9ah7S3hKybHUuVey9wCG+LND/IVmIA
oKPoyJGrgbk2fwc0Ii1Gl0HxLaB3KDkcD6Gz7sbJYtTRr8ddGWzGhFQ6dBkq5R8kSGafYhSn0hGI
fsQt06zHMprCR0n/qXgKLkpsW0LkCzz9H2ArQLNIMSxih0CGHjyJUMqvLbEuK0fJf+RGvLLaccoT
EeXSEdusKBBeUFda5wkVEGpqe/Csq5wx2a6y6CbF3OUNW3mvxhY1m5OeosRDK03ZJw7bVUot+Ajx
jYF8S2y7AWnpVoq0XDkpQZSukTz7VVn9iLqCZJSseb0aSxtruKNV4+MpjpdDX7pL/oQ7vgtlw8+W
7EcbsY2SQDXTJweZkST5SmLxxfHKNBNs0s6zbfpHk1sl7ZiUBwaKNMWwiR6ZXqWaIg6zlyVR9NdA
1bZSGvqPMa13GgKoN8ZYC+LqaTYKF33toJB52MuvnYZeiArswF8z/tAm35JeYOVME849pbPf00Av
4flRMrdpR5hKR6ajJvZVBbdCi9K7edF57VJTH65QYi83m9tausOBQCRlVfZWtSNzcXz2bIBN8JPf
sraFSPnkVB7BDYNpvfc/Qi9MvrmKQxsZLN9rbrhfBtXWV6EusZJNNK3WSx6ugCQtyFEaRnClo6TN
+K3gpc1ugqt9GHZDenKU9Dkcu+E1NM3zFeBbtkN5MtW03Ro9xWJDjv0ZvGS2qcrM5rRRkjsFVPA5
mVifU6whCpfhi809ehHjSABD2oXOKgXxt5WlBba6onqsqo38npMXHTjts11YDGZAQn0uyvZ+1EHH
yNjKjqmEG9cOX326TVNvHyMdebP8KYeoo681YJGwkXIqSnpsFI3e4UyDyGuwPgMl65ps8qCphq8p
g087Vsc3tCkI0ehMrnIiv+5r2tiYaBrlDOjtzZkms32Y6y/Ynnh4ACjDFhrcJnkZnZhIaZsqd77N
xloj+d7jXVQq5nuAR4cTLWF56ZuRtJ0CIn/WVeYFQVK1sdLW5KmIsD60SAKeM6FNDeWVKZLVYKcB
VCSGuXe6CZIGuHi1YVwHV6fKrHNZ9xeZaslTaY5fOi8d7vpixCVSNftAH6pnnBBQMm0Ks10wHoRb
5kfd7JRFjGel9iRQywmCEAvnbKbUBmob/God0/lAlbZvwvQh4pc5zQeV6EkX+KJW2cScMRJbO+Si
3QgrvyknmhDDCYEwnvjiYQiRoHKeFqZl3VV+KO4bA0j1stWRHZJAoL/0BTqi1nDoRgAaGFHGbHro
DztRRsQ6NXgG9azk0S0Q7AGyf61I3QTgN5GrQQ8t7NbHzTP9HG3Qm1vKDlD1urI7gy1+rgQxqKlZ
leSk4OWeObNup71isW3uVCcvocOCnZBnUJziBH6T7lPY8N+azDKDwXiA02xiYCD6sHNr/32s1K1F
Y9N0H2auWOUH+iPGPgbzXPgUlugEUI/TtWrlhW2A45efkMlMyk3Fn069H9lIfafkRzYyZfzuiYch
NJ7Tpu7eaec/K63xBW9e+QBuQS6hFsS0Ww3wa2mU95CObLGri7y71yhfhVXbrKMsQWo1nwORZyCv
VJDcpHFf37o0/2czmuN+pHoeX65+yvaD+gU6AObuxeSbawrubl7q7+NaKmdPTurEpLEht+ZLVdjh
w7ygDezvG9X6iGHCi07pHodKaoCV85qyWJDdZEjmGJ3Uh3aw8q+j70i0lnGBEVUBujpTupLIUc6G
Z74hlnMXQEPUlax/aNlgI6Ewc0QUIlo3nXKyCss8NZab4o5KCv4qu46YgMv1i/C6hBxnKzUfE/LB
VvQ8g61CuPRQ4xud+ego8b+SktvfGQRwrK/wrBJ5NbzChObIYAFcDDu+U2yo3iGHZ0RjY3gc1Sli
iNnxMST/ljuQ/kJuQbKrR2ctun54NEvIF25B60OTb0lOlJvQwUkV5Ui5LRshiLaw1Nwwvx9qQkYV
o/mSStk/IIfwFwxdhmfdx+KUT3BOmQ4bDAXJBUiQfsC6dwN9yr70edBB4LWjvUQFtXYDz6GwKuAd
TVSMmXzbZlhimgaWax1g6mlkSxT7kKmn69NhwJDoZqmxqCK9Xhd1D2+7orq5sLTUOIn5ZS8tUocs
crbmixWCJVWuV7VQ2q3mWMvU671d6jXhUVF2AF6cu5wYjCVeG1IE429jVNhMMkPZkynEOTACyYQT
Ld/yqnGXjllqN5WNXqeDuLkuuk4+K4350GawWn3OsIYMmgeb2yZu2RundSZzHTqA+auEnNfgvecR
LNSAxD+u+8dukrbZ6MwV37APTVapu4FR6bLBZH5TFO7LFR3sJUn0gMc2RJEKw3KII4Pw3lwsrSLx
z/UYyJ2mppC2ujEHotpBShJZvUn0ncCJlC1be4jWGUzdq2nXhgem94V/r1SDBBNhU3JvLAymCeQI
AdGRchi9NLhmmjCsL6OKcq/y3zvqkUvbbrFYxcOeprr33IoeyXe8zEdXIQrPMXCjYrKmqgQ1FgrL
JVcZDPpJi8Laj3jo83jxKLzAAjaor88Xv6T3tZ38+zeoK5D4f8FJ8RTa6taGj3kwe9lvcvoaO0CG
dPCHprnAXVTXShjmG4/OZ4TvH7y0FyBAKsmoWnPRVGSo6Nm68Xr83XaViIXims+txsME+gN2gPkh
a3vGRd/bnEe7mej9uQBnY25FKN/8EGV7quv+kmlLsAEfAK3TpkJ3TWj61v8v7yP7F/Ewxn9J+NGk
adhIw017ir1xpkCcX+JK1L7IDEmbcF2jnD7NCA6nj5tTWthn9O6N76ffktzUltgp6xu2qE7grJpC
9x+JYk4fxuE4Tk4JutLaduRWerLDEhy4yq9Mwaq6bavB3StZ/JBOXAW/MscNlX6qqZ6i7ryaPx19
AncJGbNbId/HyabvNavNt4ZkGD7w8ArDOpiIbni/B3r+/Dny56wFhR1C3PcSc+f7Rfv49wkDxn8J
AjJtqq2WLQyJdMSak5F++V78PkTpHJvNSpYbLR+/t5rKVdFKtEIQZjZJFiovZk3jLHEQy/ulDF+a
cK9ohf8cI1FTh+Fo6FRKmIrkA/nsFHEYpxJMf5r9B01TaFcnQjvZEfSs5mHupZOiUbFxy1ZoiJCW
0rB33bOf1/WLN96oipU/R0Jqt66OJ2rQ5LNHeCAm/rMY9dtBz/zHRou/+n31PiZ8mbm0+oVDFfYp
sgjCbIrt339Lmvrn16RaCAosTTfs6Z/6Z7qQw30rGjRLWZqukx8GksvEgFNnhh8ITMNH5BLfGWDg
6OgHBUdPMWJkUSnz+loFmCosd46gjpc4xA4hf1LJHECdBakJKkXnlm92VG6FcZlPuHmhm1Q3S00q
+7AMg8cBqvOpGoavn0eIzCWXVC29Q0fIC4O39hS1jnayLG6xlWvkr70rvIXU8oehD9Ubx3DXYxKJ
GyUlNaaOR7IazI+ZDuZGmrEr3Xxcg3ksvqpW8lyqAyZmXU9vtYpMqn7abrtWuhqBXR8KpTro4SRg
f0iCOKZkJoobHjYbu1XbjRS9RhMQ45/lUrvMNej90yIyegUnabMJorqdOqorzwyOedYS4MCDYYOe
KyeBcxIe0ztdFlXivTlKu85Qmny3+/E7fOjyyXRy2EBmExxlKNIbFZvYSsDZ+Rpp3h5go/s96ZoX
s/e7Zy+AGRKNVoehb0oNN7W7nMZpg5nlgPUruPGEh0GsL24aOyA0YFgnhpd9gD54bUBa1oZ0dqCN
UcpPBDyfqJ/GYxjfVikTs0EmH6ZzMQ0zw9Akxp1l4WDQJ/hQy32gmgaFmWF1R9G/oNarRZu8uTzm
17YHqt6R0BIhofFLuMlbY7sBzJjHNEhikGUiOhr41q6LeZt0fDANWHpvUCQ8XI0OehmiYVP5nwln
0WQcPCcdUm3PkMG5ddzkaNHC4cZNdkrrk0NKe6D+3usXot8XKQrr713P3NOZkgZ7IVd5pcV0Oyqf
UkSobomzaO5HiDBLakd0fVIszA3Y8rYdqMa0PRAdZzRfeitBo+8O75ETEmARN8m9YngQl0Zb7hw1
yI5B1h+jRlHoNcXmrjdEexk16zmMZPPec5OjjpPI+yEoxKFvFFSd3JOn6U+5AgvB6RyZINZcOhCj
X99EI9ysPtPVndm3AQY5RjrwRswHPdPrpRwzAwp4oVAf8wgCaSyqr1XcgPCljgnwZEVxp73Fdabt
8uqjg7p8xMjtH/NpocBd4ZuZXgpD5+W8nyQC/6g73Y+/v6fIP28pyEK59UrBTNkRQpV/ZM5xvToA
1Yp+VaUQphakY+U7hKH4y7xmuDF8mxzigc5FHxuciFq6VacBY25VxUbB4ZGU9J7Cii+uTMpl3xYm
aEis5FlGfc/Lx/41jLDb9ZXQyLKztaU9jWXcDvKlYTFpVY2s3FIirrcmkcyTUHI4GVbN718BLdGn
YsPo9z9XQ5PoYdfC7YkXkhbCWZsWkSqKtd9EjPVVBTwn6K+HzCmKiylM7dijwiFdRRsvZeEyhSK5
aV5z21ZclMRaa1Fc3DuQgC5tlZEiX5fqETiQuPiDq6/8kXKL06PhnOd5nVbyKBz18TyvVi+xUdT/
Q6jZfBf/NWxHSNSEmqFqummowjH+yDTrPS20IoezpLRJe1AncF6tDe2+loy9Z/KwdCAFXCsdvkE9
GhggO4NqzZgFyABS5S7XnxrHMmiIWGWKt7EzbgnIUXFlEWmltQ2uN6j7DX1Rm9uw75Tc5q34mPdo
o8wm9nauMDqeBd8ZwqlnQVzObhxiA7953Z9RaCmr+UT8t8Irz4+by/+e3vEtw9QDr7Ce0xQ/13br
h/XfHrD9yKbsx+rPg3770Or/zrsZsk2Rkb+trOf4yPvmoxwePiqK/f+Mc5yO/P/d+TOE8jLkhFB+
++/CKx2iAf/z14//LbtyW358pKRgfP+Pn5unhMjpLdf0SkVV/8EJYpBOiVfJErrKrmt8pWJp/7B0
LmVbqigBGHByyf/Mr7T1f5jkSwrLtIVJcU+wq8qa2v8//2E6/7BsXIm2IxlbIN/9d5Isnd9j+UxN
tSR3k+mDDKEyjjF+H+dmsqalyUl3tpHKYNA+ksqQH0cUpxjOcq7iokhzUmzYOC8ESkMbSz3r4KTz
4+d75m2czT8P/HxLLiUZz3V3Amic7zLRY0Tt06Eg0McWx+vLKhnFMUwp/kVeMayvq2hweSSZHDmv
//Ly+qYY2skSwQ2l5aIINzImcdoWeKDnhWn6bXtdR38DXFajSo0oeDjGUSayg1rZ1kkJbLjsQ9mt
5vcUtT5kh9RWMZf7ADSmD/vlc2rswPxnlFpRXg9bwisymq9QxlulKU+BpEltB8S0TGvzQptBKte9
M34d/Vh5Uni2zgeKaS0vbWqF8zEmWUENcqujiQT5ZtTkCSE1BSFNLhtES6+uEd4COvAvGKjk0UJt
v6orNXuVTf9qZWH4UNttSZ/UhXoRtQmThtA+xCYg7ITu/bQlMsf08Mvp/i+mSpzMnCOft8HpHLIM
01I5fXgs2fq8/5c5gWWiiXUMSz1LxKDMct0aTyqLqtF0wGT+5Fmp0+Yw75lX51dBMg6gR5AVchXk
h3mhTQa7eLbNzeu/vJzXHZC5wGECwuq8XtyYuNtTL76dF0gG4lvCyvluc3tPMRzLY93QpwoDSqSe
tQXIe6KMM1YLD3+2kTR7uxfma4ilhxQP8aWEDbHDP2LiepfpE6SATdg1b0NNqpyPl3fpJeQUw+y0
4Xa19skVpn36XJ23pWlubo1ce5nXPnd+Hqsg+WDiHHirDopXaiXETOOWPtA7pNqF6JFA1b/W1YbH
AN1x9l93zUe5lT4c2rz+56H6tP/zTfOrX46pnSSeYsiWYsocQeWWnOPKXs2PmjpFwbVoyEzn4W7T
FCe1cI/LgOZ1r/m3w9h9gPAp7+vcsJbD6AZsl7j2/lokVmj9smqBl1giEumX8yHdCCyPUWuylkY7
UixM69e08SIu1tYlAdBwD+200BSjxO9EA5As03yNmCa694c4XPcMbu5NA24I8RTKvzfL58wll0aT
3JwNAkXwUf3xAG+xFBA0p8dnyiLOQXZetTUj91i2xlpaEY1wKwTblA+PBGcqu7zz4qUOe3bBNGvF
hPxtxt2bbRqoi2oi349ZlexGt/l+3ebkVIhL9VFV770hKB9hlJurQQiXNCoVpcuIXegw1nQO0SDo
KqAnMAjUSSnzxfVZpwz67EfelypOblLkmVSqw9rbzmURuBhouJuAcCqyzzhB//6iNglV/v2a5pux
VIvngpgeUX8+F/QBCg2EiJgWRwkoRvFPYOhKHRbCop6XkaXmp7ZU8tN1fX7pUccEA14i0cijdZgh
KbEmc48xBM1NETbv8Mjovg3ie0/S/KVXqiNqvOrWG3XnLsLtHxOZdwCtpRxKCW9/omwph55ChLmc
X1aucFJ6gxx1ffnLAXra4lUdehJeaRAqdl3eYOkvb1qtq1XcK6G5JJvw2FSEjzq21dyqIFihOjre
E052Z+c7H1EBQZ65q5Ge/Bz/wfUl4ND0pOaiQkpPLT0vvex/CG50fo9tZBQpSMy1NRN6ABJkXfxx
IrphHWqG3TmUuztjCaREO3wucrwM19U+yyxKm3+tz8fgQGDjH4dfj5w36qbcBL2a7j4PmV/98TFD
k+nX/4UpwBR29df/QkWWmmmt62sZK+Q317jWw6gI18YkS110jRmdOjXnvqomSXuokOOZChnZq3lP
CCsY5bgdxD8P6pU03VvEPV+3ze+eFkjt65/v+dxTe1Gww4B9S7Q0H2PNHzMdDebcIdI0p7fhZCNP
c/zaEzdoZKLOupwW8yqXJEmeKrKAth7rJ2TYBxdfkSwGiOt6ZqNHiQNzb6tjCqzU017mV/M2Mqye
bY1wsxaLXiMh/8BYOpVZZ+xEF97Oa+RD2Kf5FZlm4/LvL0Pnz0cr54XNw1V1NImHQDhTmfKXR2vv
mJ7bhbp16MohWaVjp9157QQSjKsIoniq383b1BEnoq434xL0UL1oPKhgTBV6TguzyClWMI4hi3wC
FOeg2c1Ive6Aiu6fQM2t0tbLb7pIy7dj5v1Akk+WeOF5IJt5FVPEMpd5pXNp/r6nNVou0tBsQNb4
+JETNJkLmSWwHTXK/g6QFTQ7JUzKcpDWQWJGpxjWc1CbvTha6RzgGTpMpHPnWFXMoYgaEKt59XNR
9vbPQz63MXZwjpjKx2YvaNyfzLzLD4VEUGbZ/SlGEsaPNL2EUKIYG4AUtwSJNdzCdY96xbQnFVW0
zVXjtezdcGtUBXRd52dEI6pyWWLl/uf6HHA6BwB8bsMGAB3XxEwUEyN8LezbOXXF3E3uZ4R127vt
Jmd2tigNbZ+3GjeeoiAB6+9PEgLv7d/L1aYhHNXiQWaoqsp8gRH97+eJq5U9vu8k3PpTaMWYU5wY
1XevDEyY/dNC7fB1GmW+DA09QqboAvGIDMZRtgN5FeaKORkz6EBd94vCeq66Ujt+fkQZ0NDIHOt2
3mSEEZMDauc7Nc9uw0o1DjScqluUetXtjJZPkgL3amUc5sjRedNf22EjTdunRM3ftw0kXDdtoO4D
1Xepu5TObSPQOxkoM9bz6ucOSpwbobQKbHPNudWizMSy2z6KVleP86LVPe1YgXQGBDa9NBh6UZlE
hq1U9ridt0W43vLwTmld7+vg68M6clOxm1ezhDxR6NHP/NY0BrWKyhbBJV8JKCiWQ6tVJ48W/HOb
hSutrPyvGlLyXd5jzpjf3hfDyZLfxeDXj4pW148MNlatphETrLNmS0pXPAvEej6CZOv6zjchSU87
501pq3kEWzekGU3brLjPj1E5gCqcPvK6SPz7ukus8/wfmIOSbBFaYjWajnClUTyO5LO1IkcamMQr
UwsKKKJ8WOCH+nnozPv5SEdL1zIvjTtECq9jqpncXYX5CCGBBiGXJfQVTz7K3ihvY7WH+Q1RbdmX
wdu/OnZ+q66V73ANCMnMWoSTRqI948t/gAsSfrcN7clwhuCZYm63MXmCA2yJwruYtNzlfAS/Y6t2
xjdkCHok46UDSOJujPtxVynGuJtXA/p1ZLIM8bvU0O91dv3hquF7L8foGbvVuIbOzORqWvCDjOt5
hx7476EImR0EnlhB6Kv3qRr3mI8Z+i8LWbRIAtsYCVMTPbhtABXXCV5SN5vQ46ypytjeNTz+PEyf
XUQWqWOP96Ixk8fC9/ZKTQYjrrPm0KejtZxXRTTg7VLDgoARH2uXUQAXUEb3zm4R+YT6pE3t+SFV
oosfY9lkywGP5m5eraOqOoL+ihedSbUd3XJ+g8O7vBngGD76ljlsKE/Te5xWtajAcEiy8PWSmi9E
21eQEPRGw1nfTiEef6z7PBu3DRllk8L253UbKRk2MpO8Kzsxj/Sgzbu5sjWtScbpd3O2AwHn130z
wHbal7fi5z4CXP6N982fORfL/u59f/0Pf/1/808G3ju/FbJ5G80Hu4GbyyAS5R3GrHPAtI1RXKKv
hi4wXmsLOT9c3G8eWU4LmLn2XQ1s7eAGNCBcIfVnMyrv5iOqPvtu6UV5QW5pbIfChCGg+sGjhi5l
MR8B9PtgATb4YuAhpmlePo3YDreh0fZHZULzIJ1rwfI4guJCYXwxxvpZg8joLb64dkZ3XZjKk6Rt
9sU3CrFUANfchwqpdAp0xOP8MZIS//VjCsNXPz+G5wkfc/78mKxU22UnSueIm0Qg4bb/5rMcLB/X
z7KV7Hm6hvisSpkwmGHsH2Ss6+fYkY9+xPU/X8m2Y0InkOUN7mvzUQuDkXma6eIcq0k4ChzHP82Z
nKWdovnvxM/Vee+8igrPXpQ4FfcpIrH9MOpodk2iDpdj0kJOohu9m+Nq5oUxEi2TvBsOo8uJ7Wty
JzvIgfAnLyehDtU/9yVQZvDRsgcQGsEj6dlfw1Yb3+iogq+jYXXnlL52KqvIhx3NDkJ9dq2iUR+H
573LZB9tE8V1vjQOj8PpADQvJshY9yTNFP+pRvqOjq9DsQpx9ua1qWP713aD5y83z0nyhfSxui3Q
Zpkd0Zq1EqY7xqTcyRUatJJ5yJsilB/47rMHqCshFemOQRUnC9l5eBVFFz0p0yLsYLvYevpICiFr
ZnG2Hc29nQ9AfuEvEDN553kncexEhUHlP8yrCMzKVadto4zJaqXd8fwCWOwJ+U1BPGn4uvqWpphP
4IhhdC4LaaziHAVGWPerVEbym+mlYrKE6xCISPF2jZphEQLGJy1ESDQdIf3+Qcecl9kSmMOIuy6j
sfPa//XKM5EaTZv+ejEf5YMl/dx03XcbGZW8HZP/R9l5LUeOa1H2ixhBb17TKb1sydQLo1wT9N5+
/Swi1UpV3eqJmYdmEAcHkCo7RQOcvbYrvlBLgckUvuNZUfSnJqMww5ybmDsYN/mECmZeYXxp2pnX
VgbeDnibrEtoM8ohvNKFb9aVkXuTUEuTxV0Irk+fQU9RYZ/VIsgm6qH19Ebi6i8Eey2qTkWUazuh
NYdrPDH4wGXGNYZt+dFWCzRDqQu28To+7FPlpojVf7is+HfyMBi5tu5VMCaK1bzHFL9VtpnTUjA+
58kOj7s8Cnixu4bkWRF/R3IJwjnjNVhmZrb/XCaQwETmvHTUKsIK01+xYLX3ZsvNA38+/y6MWsAm
qhLeDG7L81ulUEzcRAEFsXO3TEx0h3WCkl0zncpGZZG6Sn2Clrd1HZdamzlPKXse+2Z7Od89q17X
3mXSeo6WPreS31pg2Xq+f+7Zs+L2ThLSJfu6G89UuuCgpVCl8GDHFPSVRpfdxVlrLdqeAp5oLjGV
hxqA78G3vKM6YTKFDTC1JNoTNNX6gWrhpT23pNPGUKZbB+w9u7DIXaF/UqlZldwT52bm5PYq8ZLk
RjZ1h60WlTf0VaaVb35g9JQBphigxfXwVOjKP7ZSVD/zuNoOele/UR0AHj2dlKNXp9aRvS+ugUEW
v+lBtpOpWCr9apXUenI7R9kkYWxTPVQ2d56SZEtkLNlPpFIu+GRTo/5S9+J+79T6jdAAa+9ls9Sh
IWZiOIV5NWAyypkYRuRFH8kUZNbWXgOUs8fu45KszWLcEj+pSkcXVswHv5v9etUCO2Dw1JeYPKOY
FwpJFt78EZdNyxTPQHoxaq19xLQydp1pzIUCJIPpLh2q8WmmsQ3MTSks6ko7Ct3xfvyFz+IiDn3r
x1zax9U/jR4nACnYygiXcjqnOw0msp+OOtDnj0ENhdANX84ffurNtwwGuay7b1oRJmuuSD+NStWf
IxAKRlCNr2ES5Xs17opVbprjq1fwBAzSxzr+JU2f0yAufU7rsdR4znXWjea4g6HUPm2DF0tr8NaY
zPp5MlIwUqnf/ygjf50LBJULraxXfpzlPyl/QFYfD8ELF+0QzZ5h3RU4K904+MUdXHbMD0PG0q01
hY27GlMsUqIyuQtHu/5HBcWEQMz+PumgezoXd9QBw58NiyHdwVTTFi+EuWKzMqondcAES8Si/ily
sUDzWP+Do8SLKnL9pc+hsiKbwPsoMpWNneH+B95vk5XYtLjWDxWY8qvVaDN/HDVDH+SURRc/ZdgX
WMj/Fh4GdAbTMDUPEFgxZ7ap2wIyk71WiXr2laB6oOIsvQ+G8EuhW+mrh5PwTaB3wUY2eakuFh0v
KucuxUPFngROLIzusKfl7gMeqS6z7NVL1WnpddHsXGhkD3VocuPRBnMvC5Zzdicnp1YfWedN7xul
f7DC2HzB61PsALlRFu5kXzTDtPY96BJsLw0A3Ig1cbvUtAgz9cTYZqb+S7bqqgO+knVJdzJq7ZIh
O+TBKoL4VhEWq0tje5AhZw7JOEZ8Ktssm1Jd4BzR7MMWs6dC/Ay4UD8b9TAeywQBnwy3iNZXej5R
YQrs+zUef/xn1uQ773OF4w9A78pzpqOPNCpIjHqiOPeB44obm/fFpZW0/IAiSJJVIaxmc2lrKXKm
oNTDvTJMzn3pZ859OFYbT++pwZlDHXq3275pl7Ivw1e9QNNyVByqC7Wyqg+N3TV4jhj5DTfQ8Y7S
cazG+St99jVIqKKE9mT34ZqLPV933iCx666cH6mDbUxXo0iisqiK2CiGqUNxbRqou86pi+3E89qd
PbXRykr75DXR1GeoVZgDAaPilXsuP6VSOfOCQ6bDxlZy9X/Oxo/e/8ybq5BZsa0fw7J9ae2pfOjS
SD+J3BcU143KWxaxfNuAoT2XUxHfG6P7C4MJ5W3UR4EzgDoefPyJvoyat5P5tgtez6gpJ4ksM39r
kk2AJdrXwkHUF2S8ciad6j62Odarur0erDF+HrFfhP8SVqt6mpy3XG1+RElIsbkWW9wSPSwtdeG+
9W2f4WzjAlzxh/SRZ+H7cs7njkfV/KhMu0bHfkMvf5hCMd/SxZBDFRyS2fndD8wV5VEOewRzbD74
RmgeAr9kzY2W7LSt+v2MghZkgrWFhcIcc3WjNRZJCNgibWrMjech13FysA5SSae8tEiQQJvFWB+u
B645zX83tcapsS/kIEeALrF2E6TO1At/uH2vnvgv+QLZUp9X6OLDODerzLSXqBHdreyF3ZWtcZjH
OH7utVjd2+DukUFrp6ljyArvGVmpsLPkC598dEiz2ODpaJ55/hlNHvy4tMq+vRNpjLceqaNl9o9B
FV8yk0ykX+LZzlTHGQz4Q7Eyh7Z65F1CWypczreyWda5OLVW/ixb+pyRWBUCodZTDzLmiTrZZSYC
Rn/qG4hls1H5WAV3lxFli5lBKZI1+zc4e3lQcULVfjD90HsF3WcvA778dw4e9DeR0oZ76rz0Uz02
xTqr8+KLEwO9yPB6/mnwzij/aqDofRrOw9h0V6rt+3Bllk4rzVSsLS1sbyCVe0j4hHV02PtaULM1
POtd1WM2CS3GmpsppOMNfiHBRvYalTWsIiuYtrKXSl6H1XANw6A5uaibV0zBqltp0DmoXEHMGve0
0vCeeChd9CpvgGUzltvJzrNzUPFLT0UPRKEE5ojjvbq2eRZ8iUqnXFKnUx5k7ySKbcC2+iM2pNWD
zpKADAM70/Yi5k1TDgqCLFtPCj6/sjdnlZiy2G4dAJV+wDYy2/cK6BT5tikP0/TSZuXwIBsIuYZl
mrj9Vr6ABsX4nh9agkKmPH0ZoFQ/WLF47IVeKojwHLHzvACJtTQ+Ys8H/SZbmsdstJefYtLpMVT1
ZimzzRkdrc8H2VGZlOPVhrWUca0r1QNikT1woexpaKxz2zbuuTKa7ClAMLnK/NG7kZ2litY6GVgt
lL1jnFq7znbFwoSheAh129kkSv44tVZ0kCEFDuPlTMauTd9zqa+65vxtSJ/r8Iirgq929aSHPfir
uCnQ3VOHbc7NQOsOXQTDQQyZeiySqVlmItTeIGqqUNjV8VwWvn+f5FBO53y8Jagfj+2ad6gqhdge
9MuiwQBY1lGpGEr0sNKfhqoxkG9OX+TN3BlDfQsunzXlWWQjB8FJiQ+y938HySys15HCs23QCMvc
t2nPwRXW/tqUZ9XcK890EcRbwG04IpJrwQGGCfb/OPaPqeQMf8TQUceoCGuES13gHaysU8FEz6fu
AMxqAYKXetgCa0PuhiEU2zl46fo0IDVGNEhl16xkUB6m3pxyhE7zhFiA4/WQuw9FoaxUFDzBuLbY
wVtAHYHMP3q9ek6FO51dr6RINxlYWEvfQzJem/m4tYP8xzV+GSpa/uZ7h+sYsoKJ+sy26M/9XpMN
ORSzmByQBPssOLPNNgAfM7Mz8K3VYnMrJ73MZ+gUBYyB/hDGAVfyhu8LopoYbpc5qYt504i6u9Ol
JTvkoWrKnQZaZR/Oude4g1fFOe3MnyIBfGvKOa4pNh/usgzR4X/6EfIUnUe3MhGDr67Zl9G809Qb
hCc68r/5N5I/AQpocq4z+6G3C5S3cIrXsuhaeo/GNSoz32FTezahM1CAn0wzuJd9MiS0sVjLQY1I
ABGjubhlARoj4t8GIPtsHmQIlEaBUYZbr6+TfPwUsB3lQ8Rldcx3kaaam6jwmlOZ+K/h4IfbSyvP
2pOhh9T/yXbo8PXJY2at5x4Zk4eUuhzoitDP0TLiCwAU7nO3zMbbrD2xu+7ehJHy9TKrjMkZZEpI
UfJBJNFKxj+lyN7aRPILvc1ZN6O2pPishanO7+wrPiZ+1Hs3J3c+gGP8p0C8fQOYlEIFyss6nLno
mMCkLBu4PCvZI2MoX3W2xeZMKgKszdiG+eISlP3vk4eqtseGbSMT+yB+pmbOPohgLB7D3MesQG/O
AAeKRzzqkHopINaULMXfpSueJiTFD5fOAc9ISgOCjWdZOeDIrL9jd3QlO+Vkfp+3y8DuKWuYZ3Nj
EZzCNH6WnXIQ0lW4+9VrI6BVyl2ti1EiepA3lGjd7o8dra62LnGZKze05HL6R/6nOZp/c69p8uwj
fl2Il3HwdZe5Zevye+jFEpfCW6zdoiMPYdW9XIXp7fr+L6HJdeGwRV19L1MbhyLtOSRbcuWG19e/
DZRzyZk/BuJg9Ne55DQfWdfp5Y+1rPIy/e9z4QsSHn8PyYFyro9/UDcZX128Qja/h2WmTPr4F/xl
vv/6NP4y1//HB0TRUHrwbPHNxmXGahzzVmmo7fG9DMwThPC1fIBUOsu7j7Nfsk9GLDiF0Eh6B8ky
j6NdXOUnfOGeZGtin+qxysYIAIJoL0+oWP56mKEIgZlvvfRZ3TsVLKZjVKhSlL7SM+NYg5jYyZ6x
rerTpaNpxnTJYys3M5meYM/4PpJiO3izc0WlDALgq0/ukFMjrYFeyW0VLxJ7H878YkeAOWb50t2C
L9MX1xj15fD6Cy1dyxTZUSFOoMyrtlmtm4fNB8owDoVXjCfZEi6rhSXEDCrBofHOP0FveJNIVO37
NTTk7IFQImQvZUyObOvUAe+Ea9E1NpkPfuCfWjeAZjZbjZvT+CRbcqvqoyX7QOVe+uTW0dwqMz27
/T3zssXVJQ+NCs8pfKpnZXHoGuGqxPzwoOXa/I4RPoFU+ByPI2AyqH2wBdGjcw08ZukpDY4eM0Lq
wpGKBaZEstkghgsa6Mh/dsy9RRXy9G2Z3yBZ/Ttgjstm4VECMQn0L3+bd455NWrPjj8p+Ytc0oKk
O2DAxVoa2MBFPnlABcAL7rlGj/Y64I3p/VRGoyhV9KXMChsF72J5eonKhMCofGQBXrvlX4g9yDwV
QAFiTuBy+60jc9XZjnuQh3q228F5qG0312CWKqy35O3G7xpAg2HGhRuAUsjjVDB5+TqzVGCsMnrp
k7NcTnGHYie8QZrD2wJUXpv3zFQ/lKhaAC1WiDZbgYKgbUDq3KB2/Vnwuk7t/dw9YNu6V4R6gl4B
sWMIYL+jqvHWl24ksf5pqg4FFTD64jJ/iWmJaQwOf5A9cBe9D2EVdsminYuPZCyFkXY5U0x4LItc
jV/jqLe2VaWJra4iQg1QipqshfXiNoM8eLKbt08hgScYm0fDU5uN1k5mDSCrzEWnAokx+9pZtciN
CrtZU77aLFGFAWXGB+hsQXi9HMwEnWkN1ouN+t86ZLKrKafYDpO9bvSmtpAxT8/NkzLu5Bwycp2t
Bkm6U13zuXdKDM+F+kWpVQN7ZQ5BrviwOZzxu45t3s2nmDytxo7imSFeypb3MUw2ldxNV3adK8u2
5gHaYU26mGWPfcwjWGx6wUk2rweZpkfTJe0ah4FlrbnK4gWCjOuh4EFAKmpTan/XKo9ra3s2j5ed
/fDeyScAPjmovyU1DBa5f6FTynk7Ny9bHbJpwVn81MRO+nPzj7E+vRpF24CgBQxOr5ke2SzWl2Xa
RlvVENOjrqfoU7hHL2SvjPVJfYgpmb+VoWCyzbXaAB0VPuOFMNrbri931/y0x+oAE538cBluYprl
R7wiNd2bxQI+7pks+JzT0snPto9zZ2AWLB/Prp+fOuYU2ZsEHcLNif0yaLMEO0Adq0gGL83fx/0+
Ycx+1FLow9Tic6kYG81MPFAbY9OtNCiU60s7sEpo9gVunVZ6dwlBS3lPkZs/VuYGyJ0NbalhicfK
mFL/EL2LKV0k6mM0GtXlEBh5tEBfM66zshes1YGj0u3SfJmyzNnEIP42pUO9qT8lMG3qYETs0qs7
wCpwaJAVLiMd/wyWJ6xzzuLDMqqr8Hugp8ccB8vncHJjnOcUnAd1M37y/B+dG48HeTDD9v3sP2PX
lNYYMAHIg2+qrcDzNtYYMBr7P58Q9Yka9cK41EjJRzl5YPP5U5xdhXQFPQd6X+6dItstvgURm7Oe
rsVfNH12v+1Cm+8O6Ft9hKiRJHV2YLFvvGlq3bjFNUBfpT5bq10XaIu2MtJv7EafRaQ/oXFX7ltE
mps0awAxRqBEbN9kW6Tt/JPmDP2Lc3d5W1e5TvZ23F2EVHJMw58drtO82l/H5IXSv7hnVsQmpE+F
j+1WOh2tEHkHjtHdU5t39aPKiv/cuByM8hEeZT3vJtBfBvpy1Ct9q7Isvq+CSV8BXroPXKO57/Sh
YYs838pfNGKpe69ZAuTU/DuYiNRWdWcmO9m0vOoyKByT5hEBylaG0Yy8D9J45z62Ea6FSqJbB2EM
L6Jxg4cxzAX2xN20KZFjrGRMHsJEi5Y8esbba6xwkj0ANhekE6NQQQfszgPb+pjIF4ay1QOhL66D
dFdoq6rgRnONNYn6z9R5bBEGBeXRKLXXZYpXNut2mAkboxYcZZuFdxtVPRtoY4tR8UIGHTOtp901
ySgAm9g5St1PSaoIcv445kllpkhn5zseLrxVOnytDRClaMV6sfbCGGIdTertKWYw2y8ICZLZ2CG7
kwc/07K71EgxBLN7QDTEp8pq9sHQ3xdWWFonaAHWRlDn5hqxC0lKg9tMaWoqKn0D9wQ6i/slr43k
rYButmWR8j2cRV9ap+XqV1Fc66isjKbaAyWwLd861d/Zc7NrFfeMhdlWZjTdbVOhc2h0DWYk6H1+
9z8Oke9urbhb9yCs2m7jOLXxy+6fG679rHFO2a2fVdlXOwvSJau6R1UZsvWg/VIHozrJA56UcE7n
JupxoJXabDEvkubQJ1TCXeyKPy64lcd6OeKRTVR10RFk/xLah3dy+yMPqslJWKMJxjfD4qwEYbyW
nYVplOpKDbV27znTTsaUAA/Awg/1aYFgOj06rbfiOcj82rqVsfRnibaqV8EDuzE/80Axvw4ez5A5
CxQnO80oGAgh8soBkYoB0YxVXqatSbVW0KgoXzAY7AuwAx/NsQ7Ywk/q6NIbyV7ZtArldGl+JIds
Td4HfRQctAChnhp6lLT2wXpwS+2p9U1xwMgDZ+PG0J7c2snvPNXZyc6gJRTULVykxn6QIaCyP0sj
i0+y5TbZwmLIIUvUcOVwJWVzzA7UjWiT/OjMqumVPO3qm0lNjMOlF9YNUpRQ5cYQc8secJ86Wkmc
UWFTgj3j+Vyn2G/ZzfGq86q7xMi/SJxJ0vvRCC99PoqGpaHIB8EsuzJHs3oeX6dj4lNYwt9eu2uC
sLrr/ZmK36Xed7b8FxIR5dUoA0wcQNmyKtnc/MjN2IyDH2q4Mrc0IOwXKouUWHMfAYz6vyhk2rGA
0n1l84BSLX/s7tQixhcjc/0twm77FggM+oY+6+59TDGxXoZ+KeurDFvvTjpMJtj/nfFFNmVvk+r6
pekrqF+H2ihP4QzKK3Xg3Qo0/R2Ua+0ePiMlSVGY/cj9em8ZvvHyt4xUWN45n7qM/YfYPCf9Cx8A
exNzQx7kejiYqGBd5DDM/+iQC+iD9iwH8ZAkjMs8uhDvA6yQ/c7GjhQgFtyE8oq7r2Xhbykm77HL
pk0ir/GB7+8TlYr6aG4qw4izN/Yq7G9/HmQYqfdYN+qnQVgoPitJdVvMlCarLup7D84Q64qg7IVk
F2Gw9L9tJam7lRzT+9xQWCQ11jLWzk0Zu87TTdQUs4gHLACELtVftXkuatXfizIbbj2nxLetDADH
9nl/Ugpilw6lMM7JcLwM8oGQ3faGI45DMm1DWBkhZgI1JsCeeGvqygnXhqYMN9DyWHubky/jbKc0
10Ybsd81z0yVGj/NZadtFWqVWKfRONzKdHkIWu15SKctFQLpVn4c8h+pquiKKV7JKInnc5L/SKNL
nYWG2vsSk8kyT8bkRyCTtY+8y+cp28Y87vpZXcfJIXKu7DsQKWUbxuHR1Cv7KFrNPgbjyELttS3P
9NzOMbwey41sDpCZ3nPC5ZAOzZnHum5HjcejapTsHQEr6c72fEiAE6/SjK2FUfbIoDzUFN2g9/CM
myqL+3PV4vV2GW04b4UHShOFnXrTqTq+dO1drdYeBZKViq8pn78MT2xCr+uidC9ZrOJ/aeNEYRtw
Uh7UABLDPLiLwIdPOgzDCt+VleiSejnZtnFni9S862pPO7rwJGQI3Kd5iVdeigl20p5kXB4KxRVI
2gck9zWC/DhsMTDInZZLdxUj8xz4aiMax4jv31g8pPV9Oh9kDG5jfCNT5AF0R7d0Y9+DGhSU9nmW
UD6VYYPbjlarpxycxsEQA4jsKO8ht5oY7BkQ8ZJ6T1FC+vafqcXMXUJM9ZNXUNZwm/fUwNA/z5oG
Tvc8p+bzrNX/zlqAKEJzm4OMnJw7PTL1lVNhDlli0HEnY/mIxUGRKCObMf/GbK+vTyPyTmMeJdPk
IQSVoJhKcS5t37kzUhGAGIgfhslwoGEhak4MXz2lVq6d6rKcICfMp96IfZ6hZs2qav1/g6mmsjI2
p+PBCtqiD4cbmS1jn0a3CXuekacdIK/w///Sk+itve80HW/NSTvYLCm9144CHsudSd0NQQe61oZ5
1wC+M/oSUoOheUvZlB2ark6L1ihmbzZSeMbJHhIN3j9XN2du5IXT7yMtiReyT2bhoa6t9DZR1jJF
dqSq8qCpHpegeR4PY91zaveb609Hxz7eaEPcX366HARHHXpu0IyYOP3709Uaq26tivaqJ55Er08n
eahM6mUWJcW95TCwej936Hy4/K9wStYHcCW6NMchUC9DoloB/DGJR4Th6qm2Udh6WXD0QJX5Vmft
JwGFSh7s1hvOYc4+AZJilsN+iwOrXqth7CC/ZC1SLudlkdkdRo3qULnyF/otjNWUe7cRRMkRSLJ9
xE/VPra5aX1q+lnnrZwQva9M+VveNVax3aBPHhX/83Ty0M1nbuts0JvZZw1u78JiFWpfmbZ4FH2Y
H6F4fL2sU8yLFTPZl+pmNdrL2EdGhVrh0Qu8ZhcKrB9z9EZ30AzThSfS6WvZUAYMpSQ5J02tbMtO
aVx/4bMyvmCFAyE0EKeT4/2SjXpIklt55tp2cjupbAMOfn68huTZlEf/dKUwtn/E3b5sl4pvQAIU
1G4jymFfsuB62febgkqgW53SsO2YJ+mN7VVQDS2bgkmMn+/soLfuvEjxN2bq4SLDCgAwa+A9R/iF
R5kiDxQSRnC1+hs9CRDjGMYOLRrvsFJgCzw6PxtRiPKiM/Dx1kvMOZwqP6sky5hME1RKrlq4QEu5
lNY1lb0L/frpzxW3sPw6qXzLI2c0HijWgL9XT/oz4nt/2YNiuPc0jNOi3MxOImrzXeVjq6WCmx27
iRf01LR+jlxP50eOBqLxv4cUu58jlX6evonqW9c3VHwh6OT5VN2E+vi9qV1t382HAHF2SukVp/YI
N1mepWmiX5r80nSPusCqN0mfnd7gqZLl/0NdlVm1qNg4fz/1qjd2fTGTp0ofFIMb3IRlX8MezM9a
V8fPbhvYN25oeMiCXMzLEMg7VdB99wpeU9M6Hu5KlO8H3435xrtF9T1Yy/7Aq3AOmBrrkLPhwG5T
MG6oUuiPnWp1x7x5w1mmO3g9a93cGQl1dv3eeU3zlaFZCRHX2GqScu2IzFMxqe0+UcLo4PpVdKCq
MDpcmzJmzx3yTB5Sf6IYghJilkdhY69y2f4jqZ+qez+tsgNLKcED7N9fKuRnUOa0MI4RDygpgMZO
9zLSQ5Y5hJH3KrsuSREvethLJqvrmNDAM76vAha15nnkIdLqHXvm4Vm2VNuzz76Wb64TsSnhbPNO
f4F9edOwk3lbzQd5Zs0PdFqEL7NsutiZO4spfqX2TWehrrJvQ1M4t2kUNzvESj/+GD7WPOo52Yim
fs69DHcN406YCIjfZ3MQqoYRNSAGOF8Wc/N8XOV1CdQKD6GjMk7q8XLmptqnJhtKT4O4TcPMPNnw
+KZVpv7Ezk87pmwmYZqE/moFgE1bWdzI1rIkx6st/4y/5rtobJaJuL77MgkfKzJewSHWiVnnMbIW
3eY8JNY5TFJa8pBA3Z8W8nT0O6rDdHEcM/e995oX6SJFTD71a11DyV1O9aupNNZjMrqLsXKNe3tu
wa1ylj1CG6xLaVaNggsxnOOsgw5UFGm5SXmEiKhfR0bOnc/bVZZFu8aAKCvs7hyajXM/BKFzW3J9
vSR7vIQd3Dj+EcvOOHTueQlJbvDmeOz88Dl2Eg2uZ9xSXaANL55I4v04ty5UQ3hNx4xvAXqKDK+O
1OvXfJWBz8thMicV6l+HmWN142Q+b76Wvit93eNFt6Fs3q/0Dt0pp7qpUKWfWdvPMdkt0x2Ny7GX
efpKZsuDH1AIf2lDQWU9ps15bJgnkwcHqQyVE+xf8A3Zh04bn1zkJltnpARubhkYF5zkWTA3R3Yw
uH8hml+BPK2XMnhN7FhevWTLcVFHJV8bRJi4zIOvefIsE4iDFzlXv9LxsabL0f3oE2QEJEoIi8wN
XM7hCM1lOELZ4hv30cxEpmQUvdrRgvLI7pLozd0yx0qytKVc+N8xlm9a62TEoaJRQZMs5JQJxcF+
iW/RNHm3ja4+4eHT7XHm8m7lYayj4ujo8Y6KRP6Hy1hngvVOW+4Ln4K1pz8JVoX23TzT38ZSe7tS
jB6Yyzmq1WI1oc344ojsi5Ga5a1vVcoXNLWnrrWmu6LIeG4ZQ59yLWmtHv20+xkN2ib1fdmZ1a4c
MLZt4Qc+VYX+U0ooUSIe2FxLX0XqdWtFy40Dhk81Kw22M6P7vHqrNiqsmh4Rtm741MzL9uVURiv2
FLMFBlbvWX/Nt52a5Xbhcf/4PRFSa7kuvQiLC/ZxbqLG+q7USX6SBxee6uXsGuvqFrUC/Ixr6I9c
zy+nG2ge3+XwkDV29sLnOa/T6XpPyWf8Pknm9+d6aIFM1IV21yAMxsnUj9eyiQRNu0sddOORUX67
huRZNYwgWng6Fj4W4QtKwfm8KV65KVJfvZMpQTpfAni7W8qm7FBTbgmuYqzk5MaYYhEyO462mbIL
o+jOmrk+3vwYW7oZlXfzgQtbvIKboK0wSYNmKrtlojEWewD17l44wddRxOUNDgf+IXXccqt6IytV
tMaR5+pSasvT1O9QJs2le4OwhmNbiNeaXaWTRXXsE256wQqQKnY6s09sOIz2TZ4CaJS9WWtkJz3x
v8nOksvjUVPCb1oF5wD38+jWnA89L2Vc/u1ide2QZwNuu9to5G9bNr0piW/lGR7O9nHifionASBC
+b6cqp3EjeKAH6C6wMJJ8bXIxuDgJk5wgK/+fva32N9SILOiLIym1f996ND2aAl0fZ20YA2aGXDA
2jSAg4+mPGsl1UB2y7bMkQfs7ZX9dcglplb4CEyatrh2yLGROgLRcltUf4MBQhHlRr7DP4FqthT7
hUGdUp7ZrEjZtlOZHmzNTQ/ybJp7OpWXfYcabk+z65Wmth2m462FojpL9DNKs3lBLq1iB/MUsTb8
InsYtfFJYQPxLXY0Y43dELrVniaL8Qts5EuEdl1wMNMwXg01rp3ZZN00sTsdqvkQpVgv7mTb6tWO
nXS9x9BYD3eObMokTdh+sZFJl9Oqzp4Bc8If1kq2A5PCZx++jx3KDVReRTDXze7KOj1aueUfhrkl
Q9c82bRaK1kqNn7HReru6sJqnylY7LZKOAuMarN7AyDGe0OkfuupAl03aqXsw9o3Hvjcf3gzPj9t
cu4VYkju2GtaqFkt7ibHR+qu6lm27LGoWgUBfufjvGvazDukcps0ynn8B2aE9TEhGQ94RVugWcIZ
xHC0pWEHyTaI/fExV+vpgF43WqSq9xqFQ3xLSYd1GGGA4PNSNc8sLoRs3wYpe7A048kz8OTiDXzs
oTJa7mhskllx5auAVjGcb7bpKPyzjMmzNNVeAmwgYVdSVOzMtx5rPpSm595a/vCcpH22v8bBjPZH
xXdvZELhl/2uw0dnYVaKdx/Ae0VFFFcsFAY93OUeiuksqoUbHG8DU3lDUH5rRorprKYitI+ahqdG
HfjThhuGWEnAeZEb1QIHzfZoTY3+ZfSp2JDNay8OEM1RNmWvbKoNahuspuLoHzQUJaqJDLt7RZ9W
UtTpuvjsUUgU7aTkMw+N70PoVrda1sYv3RYDg/zF1kxlrfKYzK31x+RQPyTJExSnokcywSV/0C0a
NgNwmaKuvB8D6BaFNxY37JyyveY11oWAkQS9vsqCyFhfCBeiqiweO/tpK+exEq5/gTDvQJAL5Lio
xQOrCL9Qr9UvpzkWBAE+Lx+98kzGcl9BAeEgfYz13Odj1ntMQaYBtm2R+QvWBdtdJSZsaaQFhPuz
M/P0KMypOrLzqe+aVtv4vtk1CxlLpXdEWnjVJUcGNQskXUfiH/EeK2lqlvmjB7OVKOWNMWMEinq6
H2zRrlNQnVs1dcSJ4qF4HYDLWSpBEp5sfMh7OOhauG/ikAXGrOo2Waomj1OW27gLRLi5wY7HhmD4
x3OMUzN4EXUGpskthJ9QuojO2ZtsthGbiKdIz5Nl14hsBXcHa8QihoI2srNj8qC8xwOKCjJ7vve5
fCOo8vbPjeGO597FpQWgYDz1CzQ8PW9ZpoIPRKPcDo54DbMo3suWjIsstvcRb65rB6DrqvCs6IFi
hvhhioD4aAM1NBNsp3gZuk9G4ih3VdYB7LU0rLw0C/RdxcuzPP10EPlL5vHefA0BObMOFJY5s7Th
kPTNdFsLri1upPQ3lhq20Vq4430NC2Ifzb0yhXcrFvhUQU1CS51zg4tFHLBObeijyuaYUJFuTE9m
y9Js0Gy4WCr3ZqD4914O4iHWta+yJeNpGZqbMXdwMK4n/5JmdUO3VMvZ72Qe1ZW1f9uhbeZi7j6a
VpDuIpHi6TL6xWs0tpucHfbvQvHZugrN6ax4XnVCPaws5et93LmLmG/jG04ezhovz3Tf4sN7QHvy
Gih4VqbmYHzLI6xh5NZpMoGU7bXoZxMm7E75/4ey82py28ja8C9CFXK4ZRySEyRbyb5BeWUvcs74
9d+Dg9FgzJW39rvp6j6hQY1IoHHC+1bBFy02tcNEWQ9JCQvE0b40L5MR6TSxGZ8b0wwpdLdJOrph
HF9bKj12a67Am4iE3a/7Ra+YC7dIkhAHE39qk+0jQPYZsELknSMtfXZ5K7lBr8aDxe58/VzXpJc6
B/Q11x2hz5N0ExBOv9p0Il/aqrOdg632hIYrO9pNED5BpjMAw5pZcANwICPK2BYUbOrGNzM2LoOS
xX/2BkGuNsiST7USTOeAgsxLFs/BobR4uXCUcLmJjj+I0WUNMybEH+RTX9nSZS0DXL3xkXqel4qG
86kw3XotnDJLtTgoWhzDQBToE2wrLyovwhfV7luqIsZkvg7LIDMZILHvjnYc9rsC/EhrV2kELTsn
PAqa/EDv1ovM2oYbee4Ex1gHxmAUlII32Wa22S57UCrgUirYnTaQJ1UNlXwnaxnWdWg37lFJ2u/W
PNlXeInrfKf3jg27OGuN48hV5w/4KuRPb1/9qudvNzXunmqX6ZDCkH4wp3B46etmeJFZTJh/T/WT
chRZUKmBvcuhFdi19OudN0Ox9sLie94k+eVOTqTpqTJ78xx484fCLn9vtLzl5TgwPjtl/nsxJtHO
1Tr/VFdecwviYDynU6q/kB2zDkoYGZ+oJ6AKAmKY89Br6ino4nDnkl/4XWY5jeTrbJOVm8xogGu3
lJg7Wal99JLxGQyp5qvnk+vvnQBu2GUJGEtxBKI/fqgzq/lKEQXsRZRiPsvS8CmKStwvXpuVMAQk
f4pPbdjcw2rXPogRINHxIfC53cmy0bpfMwruQ71Unltg7j7Ek5pRJtF8k5UMeZP7VAIa5kOg9B4I
p6Z3TZfBI6fIg6WHO6cggU+Y6+TF5VJ4ommfzKl1Lq4BSrlo81C1nvNA/Sir1eE5dZv+U+hlxdHN
qWQzVc360FGSc8oWfho/fKHIiMLk2DvXVPa/lMugz1H4oNGcuRttADp3xEDLF0ONx0vTq9+yHEwX
EVW5511SzfjdrlKQVs0oOVtZVVHepw7PqaY9NiTwfxVR70/zroRP+Oq1aUQ5ySN9I/AwumrVXGWw
LNM+8y4NTEoeX2H8/TrU0AhRJdTsu0wZP4AsMH0AZu1zXmoe/UiIZODB1R0DK2i4b/yQlXVmPJaJ
fhGnefEUZYn7kPn/4U66BND5aXlNjuMJIm2juskAxGwNonkItl3GfzjwDWioeoPowOkCVKuBiB2i
m71O/aT0E3RWwpMFxAteQn9g99wp+oBeaddQLkPWRAqtU7xhzE1U9TDB84oh7xmzUbnciex+N7XE
1cos2UUWdE6VU9P0B8MTqOo0Du9yOw2frDJ/gBQY/OrC77/WMyeiNZVYzDQNW6lifLUBsw3N0vqc
0wb+MunKXyJWZwKBlEsYx9kcp6OWh/FBXWL4OWhfDzSL/la7EyfzcIn1bwo77X6TlcjLBWNTZuLl
opTVJMmAZdiUwKDsg6l96IxiuNIaDcdUELzOtA40+m3p9QMR+jj6xa1nx3tQ+OLcIrv+FtZTdUn9
fvpQAkE/AQTvyInOjigPm2FWO5uTy9PMbj41JYwGFwKP9SWuAlKRhTGcOopyeDKZ8ZU21Qv1B8Ft
0CK48QZ/+FB0/jeXRstvVEpOZ5pS+OG1XvQN3PN2lyRZ+BypSfuloqSDvGkEd5k33cYQvmzx8sAp
OPQuhbRTFH4y/ATGLn3sb/NYkPNaZuoybLJtmdY5/IbbGn/XzPXdrH8um7x9SZSy5HFfZd+bMd7D
sDj+TjArPhaWS7GNmnCw4yefduDq+T4FB0IukLRU1nWZSrWaaJui+SWzvZ0oRQSx+nOSWtmzTxFT
T8QxrqszTe55/RGsznanG0F1dAdSpDKA7A6a4ehwzalaKeWoVPvUqO3wuSgouxljeHId3aiv/gK7
VcZ/zq6dfIkdL+CxNy91MtAnGXM3nDMj946tFkdHDwC7Qz87UCYWh6b2phe78RJSZvaknRKlzffd
lIUfnC5HqPbx12pUCsJ4OMigpaZyte3+4/IfmR/zmGdZXedX+OqHUAl/ydupALm9/SOgyOim1ea5
cZevtaSwZHhTzPLtL/0fWa6YA9ZtxkNSW3MKEVPvWn+uT3uIT75zneQyaNSo0djx92WVE80wmxIc
HLqaHaW2nqxlkFnihhZ5bUAZgZ+x9ukwp2DvL8LNsHezhzqkylLk70w81XbO1E7+qca69STadya9
VrW72gZgc9MEJhmUceYWC2VItyP4rD5aY/kwFvZ8kZXRT24Bw+KiMExs1Kx4aKjounDDjx8n9dzW
VfGUzdRTZxoFzT5dwuNOhCBPMQXpaXwco8d1JYrInL4CkkHpFvBdHPOT7q8iuTl2Vf8ZOjVBp9gZ
f3EGbTj7fmRdJtMtXnxuXoe2SsPfDae5iE8aVx+TsuL3NgzH1E/+qrqpJ1Hu978khvtnTizlJiKL
6Oqza7sXWU1xNfzi28AANb0VHauxiT/q9r+ow1U/wkTgHzXys1BhsLQ5Ve4UA/jeqNP9j9ETB3Tr
Y7LMxyFXblprnpXRP8I+EX0d4tm5Ws3Ar76EuA6KSetKzrg5WeYYgmmncFLtqpvqJdUNahfyr4n7
4gMpcfVgSQF2uz5ZlmZe/CyCI13zy4sG/N++6MeZqGAUP8HZ00/eQ2NHXybTgYZ7SVlSP9s+zr7r
QGwA1gmVNb4JxjovUTLMyxvSttxkQfMylUm46rTF6h9N79wrj5xmGS7xlPDmKc6z4ykud3ACYMlx
WvB44zksHmWWFwY5fFlz4C8eebeeqWC9itJvPaoGN+Xqaxm8RVjKHwMd9H2QfNdABKa4f0pegsqN
bnWocn/I7PwrxZYv8hYAzN43h6/a5yjOKXANYv8CEEH7WDvQ5Wrp1H+dAu7uIM1VT/6k9F9zK9h1
/WB/7oHqe+lghhQrw2y8h9gBhU6WFi/VB5d2noss+4TiIUeDxM1p6WKcvNWKdGt9stvwQx4AWBYT
dbzYrRk/Q0EeHZW5sD5zKKPmsxzzv8bqE49M699uPH2uarf+VkfgngHdn67e6qgaF8I38TPHzFfv
Wo/go3EW5prqU5YC6QGtsjmXX5M8iz/RrBxerCy2TrXFAymbQRWld/lfZUfzv1P1FhQ6QwabB5SM
omj4Rap5UPw+W6oJSmdZXx239h7GMaE7KtX1QzWZ/Uva9cq5CJyRAEBSPtqg8J88CkQ+Zp5v7C1L
9786Sf2dKqzqr5Cy9xWdB4R2CsSN6GoEMJkZdcEZ2Qap/daPUOXAOnYgETxfZGVRflXRdFPG1W6z
WderDtTs8SaqRtOAngmBMpLlaiS7+CX4CM0Ana/fWyHYSwz8msJnm2I7N8qfZLGJQ0oTnsMZdIkG
bsrznUKMR6PXD6NXOXt32c2xKihUdGhcLnUS9y0JhjYy9jxNntLYtb4EcMM9RgEdOxNxyC+pUVUP
ttE7B9F6QHody3j2zqKN2trdBdwnbqJtHPeD3rn6h8brSE+HRfIAOa4yl5V1TRo9fOrDE4Q+5kBp
UOgcvZZu0jzJ+8egrJ88AK6CfWeUUGl5lIJU0cdO0yKCHQwJKBkwUyvPq1VulR8JDjq3KG9o3p4V
YDGVxogvYiy+vARN+6g1IdZ528UgiXUcet0+2BOobtyKQki3+frvyQC2T+RaqT9aQkwzBJTHeLbr
ow+Qwa9OPLYfpqA/kr4Ht2+yyIClg6tfxFjhVe9qAJ69K4EvfPRLGqjBy/izdarwsvVbyEl5kUN5
9CrfDs9v8mzo6psXuw9mYmo3GeYmJI3zk2VgxgvZu5vtVjt4cAA/WgznbfrOcROCcw/TzghTjmyu
FqC3VKrqHbZsBK9V9h5SxAza5B+Jh1ney7e8xM/XYi/ZijWZIWs1My9037uXIgpI+7qWYHcbT1bX
ePV5Gp12pw0Uq2jkcp/8RKPdS6bAeBtPyW4Mcp3K4jq92bzo0e1dr5h5wRed+qL/wM+rCmDzdNuC
hgoIttMGoLd5ioyG/flUwMi8E0WtQscweoV2KTjtvkB/81mqt+qk4fFgmetKdG8r0S2WUvYFaupq
Kd2fb5Z1lNlHKiy8o/TkhkDLTU00vkj/rZEO1ckzQu8gShv6yV8AxRLdOvDj2hs6cKnSqmvDSvTk
29GvohSfxIHsIvfM/AbK++/cXH/tEkOhsL95HTjaESRvnkScK76tEo/WoGb322ZBqFae9MIAakj0
oA0Pp5ZCAo5OKwr3u4CMoHC/W78L0IhK1vnylVkBut/pZUq7B1SEQWZzjmiBGCMUVYFX2VQc9vax
xetMpNmAy0AY4hQO0RSZehEsIp06LaW5pL+d1m5BWyHjnvAY1KdyJyhC5oI7JFBC21JkGwKRolFM
lSYhFJdvuENUs/nUDPrTQdq6jcwIPxjm97UfT1Zq+X3r0pb8TlD8uWITWq/W0oL+N/87CXus/X+y
I2mFDqarHWEA9xQ57Sttm8y6JHLhPrCv0ItkV6FzE/lQWRC6DXoH3rqaLKRNuInxtoG2kL8tvsRP
Mioofmyce527MyFn32dO5j8Ps13uyWbR5L0s83akGHOZZd6kPtR28hedbiM9O4sszVtIUc3wmvtB
NCS70g+D56Az1V/SfE53vMTDilwl2i/1ogjV6rFeVmLhmpN+SHMfIKzFQQZSGruyI5fdj3C0Q806
rkEQu9E/JwGA80UZllQcZHp/VCujgh9HJZlBrQ5YiV59IUlBiLeA76X3KwqzBJtmnfK3iVc8G4Gu
uUexEeEd0o1g3tg0M+2Ljka1dh+U9GOBCwkN31NhLBiJP1azO9vDAej7jEO+5673lbQxj7xaWle5
hfwMztOLp3bfUpB5kJvO3T1IZDMppge/cD7JCtMSwlvKC6aDE+rJ7h0OqHjP0weDiqVHsf7ZpiDd
artk6r31XtnIDVEME8EhzccrCEdPRa3Sk+ckz1uB/SIqFtEaQ1+WoTIkz2oGoKQfxS3t8Un7OLXN
n2t+T8vnh07TrRdJ75k8Sw6gEvIuDh3NjjSK9zIv9UjZRJ1arn0WySa2zc47xfQOgI6EqQxZO/0x
q4p7lgL8ZPm/VwN6bGUphfsyk2Etz0+Diui/Vh/eyeoKmDDF1DgPwi8AchgHgSUrIMuwSE9r0P9t
ueYIHNphz4E6AsbY8r82mUr8iwxWaDagi2j6OaWMaJXZNOpAzZg8i0VomNEzvccXGil8Tm1jzG+F
hnKOwAK8yWNfvRkGLVnypXpbOmnnH3rAoPaNooUvMhhTEL0kASHhwtGt050iT8PsBFl4eu8xgH5C
CIMsxttOCt1LO280AQd9C2/ZTXsl4Q43+hIHyCQOIHEsF0VMAuZSDN9T3a+eZCCyUq8zWQZq972A
NPR8J5dlZqrVk+lzVoKA2IcEnk3u7OqpiPdTQkSHsqFgvxxDvjs+pDZjOv2WWelw1HQwn+jRTj9o
Tv4/W7i+f7ALa/hQBu6TMpvUp0BR3596+L+uvq7uyryl1yseYUt0azBGzQU3QQartoxb3VoHle6G
VSRywGJ7/OgsrzXYZtbl5maX1je/M2hw+bubtsAogBufUPBpqcfNYbMrzKA8DmQz9qIVRaO5H1wK
Jy8bZGsx2GSps/i6IrsuS6vyo+t6JxJU12DBd+W1dVVk0mAmMtH6ngnsb7n3hhxasay6Kn6oP9V2
qz3VGYxju7kCXQwM3L3qGsgWhQ726rSTtdZr4TkbdYrieoLHB9HLFqaqGvvahTJDDGUYizSaFrib
b+Fc1DxG2EwU647rGgZGDjBHoxq9i9aOwS+2639yyyH9rTAt76iPY0EZVpT+NhX5QSPZQhwyiuHV
mMjRQhRwytQyPVdF0OyLdlRusMvYX2cA0BdMTZBxFeCKjS+dmX+EGtX4oEcx3AJpNV/cvIp2IpPB
D9X2gwk0bQukwCrXbP+7N5AkFANtag+u5Vo0oBAtciVkVIQ0anFeAv3/h0xmBP6JJSlLQausrcXQ
d61XQ1Fsha93zmIsu+oECy8asHcSrsu3AN2U/TH0Y0yzND9YUUoIT5Y/dGu0b7NItT/GitJ2Md/E
4ohO9tt0/7nfoObkEgzIPGEZXgOjEh2VZaI6sIjJ1G+dk9/44WWkFLU6bWHUn/ltWkt137tZY8Lb
i6jb2qDFTaa+GY1Hl/wHzEcLVR2tqfWjENkJaV20EduZUPHCFJsXJ7ER9WYoy3WwlS9THxqnkZgp
QW0GPSiidQaO+H/I/le7kIoukDLss2wXtO6fs2O5Jypasqeu4eCwk6kMJoWEhQaNX2l72dMml5nI
5trn/J0FDyK69xeTNrKB7yd9SUKOa2y+MhvkkhyndmlsqjeLdw5SYWDXudN8qIyUVwVKA4EwYUbh
ilfsZCoDWQUwVgAPLhbtJv+psWzjLekdUW+7/qNMhyJop0bUwm3G4ise8OVmV6v/ziFUVfa01M63
sKW3NIbeCWJESsC6pWQsLbW5vMhUbHSe8gerogKnHiBXoAU3VW+rukvyHQ20xXFpyr46g29cK117
PxR/X4r2Tra5yS5icidLobIjtZCBTrRcQ/XpJIcJ6D+vuW2tuHVxBLtg2DlLb7elGA9BBuJ61bqw
RSvzAqWwFIdVs74q3ssWm66xHppmdAEBXcwWkewks0WphSNUH/XO7hNCQEPvEZhO7DZakGiTWxXr
zes0DWAp2hnlkms0QnpImxg0BRV4cVWZgO8PC0WjbCcHwi4bx+lsG+m/QJlGY9SclK1leLVsQoWm
orA+rj6id8wcZOcFMU8+nxLNNm09rQ3MzH9+cNECvmgDDMq/SAZTqudMCiuo50ezrrd/8bbjvSZV
4mwXUw98ArG6vdWNAxztkHTrLC4VHZa4Zb1ORT/bMdxxm71idX+2VpyeRCvy1UTW9QAZxX6dLrvT
r9DeRje+TNMYXaHYDQ6BC1fouEQz+tGjiVCRGEet6VcjJ5Enmq7uATVcIiCyBK1xurgpR/FFXkR0
k4Cceay0wbptg+VbVKv3yVeKYYLznfwfl5S4WzdxFRMP/5ACttV/kyueA36ETpfsMCfAYkdmz3fA
sepzXfeU0+phHb/Q9+4dIv6Ch3dCjdTDQwrH12oDeVQMsQWDTm7xKRgrXj/xFbmtQMYaJPl5vZ+7
lUW+iIzTfrttA8fVrLymIntHXOrRG3mYYiXe3z0c5oKXOa3oK2gPy/HR4ALgAVT2ziMrfAUsaiHr
mkdyPmgtzov5QdZUFbi7oktiSARRi+ydWsxHNSjPaTz+Ltq8oXqlBE1UsJnyBbRJZtR1jg3FRQtC
E/zY9R6sRS6iOUXCqYlWn52YySCITvSS5XvX1MNDqkBHzp+7hbJDU4KbzGZdD27ktxbw0kXzblq4
eUyZr3iJgxKYza5RadeOHZodzKVxYoGbWWcim7PIv460nt/Jw8Vh8ypHI6OJLAU3/u8KMdl8J3Ij
5AX68rhdbLDK+IEm5N+l5qdRlzScPXyT+iAaXQY4uBaZWszfxGKWmqE3u3+UyQbhUmVETPfdnuIw
paB7ALQHxxVwaBz75k+tOg2AFqr/li5pGFL8U58M80kNy+ibD4LDrtSILhN4yCkeCOE5T+JvShCY
17BrbGIBsfJ5oY1LFyYCXh6WMeR45C8DfQh/qU1qHGW12jjkFa29CLbBFkdZk+h/9d7UIls332yU
xHfXy2yyGDyGs0Izv4isutX843pZb4SybLfORZkqXf8wwYKslA4EZIHXaTdjCRHLTAbYfn6HgWc+
iXywix9271z+Y/rmtNqLq/X3fbfLvLORK7ae9TupKspol4/zbu+fuqzeYxcEtCj+qjsUXynK+Cmv
9eApJEe3dzO9/A3cHBLotmY9mmNuf6LJ+kHkua/Qr+6O7gHCHmqBfh+gNaFrmMJqhxf2BVml/M2P
3Q+VCzAucA7Ns1ppUP4scrvpnL1fDsPNan5NHSM5KHmsXmVwg0a9Rtk4ZLv7tag2y02dAPLx6rPZ
rHtsazF3jAgGxW2PO3WwXfedeZUE7j6kg2Ef6KMDWwuUh4Fv5IfAbixQy5HJUC6EiINbdfkqlLVo
hCpRZqEGp9W9z7aF2XbAdGzrf95SbGBmoZpIJVyy+W1X3bZ5d1X5KHc2q3q2vf5C4m2XBZ1+TRfC
UpNXLWMv01bVYRAdVmLSxUCs8sVK9NtSZpW6EJy+2a1+Yu1r48HsGuNB3ETUALjBq/Cbiwidxqqp
soPXUKUIE7paQk7LIDOpxJRZYVXadVuu1qUUbm4+vuyx6u5tt/1kq225uTuzca76OqDumqrQzSzQ
bbL4DqTCE+U0sFQTLSUVNzTRzY+VEqDvXotu9jKIUIvGqtiBegvKvgh0osmn3Ox/f+e5+VCnY7wa
rvu/27mkS/FGaYpBicv4rQ1IbTVO9YGfc/FETzGlFjWPyd22zvmREjeMlNMme2cjO8DWs+4gJp6U
aMhUhtmnWJa7ig8DChdIm+6vrJuqs9s26RNZPRqFliZAWfbaPLcHko7pk1HztB+ziyy0RTI5Lsdb
saPdO6MX0VBAQC4njsmoVcqqQNvU3V0LqfvTGBGqHqzR2m8fXGbrp5fPsoQv3NR43D7suw/v55RS
xlELafr2L5qaquoOeXaehkl/1CH5afJxqMoT4QT/QPZzumV1V8BTv0xloCB6uhWbUNai2ZWxMb4z
uvOR5eoIJvbrbiI0jKCsdu/c30nvNln9A60jJKP233SgG8/G0tOTzNRoyGAuRYMWMECrohQyzhoA
o3dCMWwX2Z1ik4nJtn+Yasd2pqugdNycYgkGu55fB3qRg5Z0O2tC/TNNS2q386usWG2mrKd0YzMH
qHI8tLaW7HU5p/30tEY/X8DdfKLhZjnnyTGu6/4G0bktaYazLgTvbfNhyKG4qEnhPE5U+fBdsPGW
aTC0HA37EpjTvE5XG2KYCTSjP6xltrqYwHs3u8W6SeNX6/sdo6wqp5NNy6XYuElW0fG3bAnQ9EgT
XvvZszsaw3KNktioBkg46J0ZetHSC5/nDlpfPaXDNITnHXy0rJgf+ymwrBORlpZArUlzRWAboPrB
OPeYdSFWat2Sqhz6L+smomlzq7vmxrigRLKxXEMUZfabCdoOgGHLLtHC0jel1SW2RwAOlqH3jITK
OCq3G0gW2p0I3021ptOQ+nTOaCrR+cWnKIpX74Q3MYABews6gUVojM8c97SbmIny1X9x2y5qwpv2
AP/zTZxWf7G+275vwYiG3eBEoSDZ9Gwu9SsUuDxR/j6QTNCvtRW8KqrM/WH9311ESwWUyVNHfNa5
bCe699IxMW+202tnY7mRF2nLjb1Z7vGyltk2bDJHngCiWX02lbVsNHmlSw1QttvkP9tGZP+DybvL
/WwbNwVldeiSf4vynfHPpz/b4t5TlaeZSOsh9Xfe0KV8mX78Yf75D/XukkNNp2zuls4uT0FcofO5
u1oQaqQgFwInYb8N9KEg3NZiOfWETXYyFXdRRzrw/ut2sha1zLZLbPu82/fuimJzJ7u7lNaVzsmq
QXhYPuf2Ef7xkmKyfkBxeXf17XLrv//uUg2ZejAG1MYMop2hmNUDJMX2zV7iDbM69hfbGgCPYLUN
RqTRHiVrMW7fPNQ+QvN3v9VanQnDn1b9KhErx+jX3QM9L+odLwnUgMAWdly/yoHG6UemMhTL4aRa
Bl2+I7Ke5Yi06amzC496OkDKLT+HbY+ijZrwJNJaKyx7vznJbN1JNn23f08BjA0L1t6oHGoJY7JT
MlS29jr77zKtCgHeFBtj9P8nl/916zu7u+X/61Pe+d4tt61UOPz2UaSqBzsOTgS6aXJWe8CxMoun
BeDUBTBt8LzrFgjaXkxvvEzFJgGb6mEevE9zAujVrp9SUtqLswy2BZlw0wD7tMnWXclF9zBV6e5B
9lICR4fASK7Q5P8mJJUf8giyh+X0KEOznO/WSmCOYTV1OPpfIusWRRVz5jlY1r84Nlu32IhoyCWm
uTX62ktst557nywSGBGLUixUCfA2YJg82ijETBQyE2Rl8fr7lmsb8Zti6PL5bAzZd/BRCOgug5ao
zalp7G/A/sODo+QEdkVR5kMfnaTJYJUaSpiuPqL3q5tfQXLUVUb4K/FW5TIq/bRAC4MeFVrOOQHV
4gxgUvbYEbB6DJSKmGSa7Si247ssMtHSVfdqIrJVPThecvQHW9+JjTcp0K5um4nPthTHeS7/1SSp
exJ5ohKE6gyKvIfYoULR8NLu2SJd1pVzeVMBXX92qSR7FnnQDP2jAlr3nVyUquVCyBZBP7U51E5v
aQtUq35oaDg5rIbLpo5lXdUgBBH47zmjLV10l0eSpWuCckvNF8C85Jc22y3ddLedleUvcBG257Av
K9ABguqmdD9mox2AFgUZ0ie7yvyTaMVuM3knazkGu9AIG6Nm0s/aKCdd7/11qbaB9SIKu2gykMTz
6STLTWFU5mVI9eBxE6lOPD+6UDqSFt0lheZeJQAmMxkkUOUt0SqZbYo7u8B0ZwA+F0OxuXPZttl2
5YASkgAMS5oMpJ3ccJXyJHzMA9BZT6WtAWA0QAyv+wBSUHb30lV6SsQhH05K55nXpKJARy9ov9rJ
VAY4OqhLfRvEkGqkV9nmV9QQy9T1GO5FlitkxXabetuL3uofGtmH+oPiWkaXmkfATQZ/KUuw3fR1
KTLd0OtTMUz/1ibDqoFRw0QUm93PZG9u/912vSJhbx6wy3WhrusOXhO5J4F1D7KyfSzz4LusBP2d
rpQXGzw/ECqBks94e+RNXA1XoPiEJoQPdLuv3mIfaFSPqoo1XsWhquLoUsUt2CSJPf+azvDaOWl5
hsIu+ejTT/sS+TrxcDqUfgOv1tg3QcPHgk/ns1sDDTDk2m9J4k6n3gSlSsx4M9gVxVh/NZu2o87q
oFk9dNtv/TqSaC6iicClCIfQ+JFLfpdWpl44OKiZWu3F6J3mP6a851z8xg4uFkQrjzIYbzNda6J2
R8E0HK4BZReLQhv0NgWX6m3qZC2EA6Wr7luwTNpdUPOq+U4v05B+iCuk7vtQt8J2J7IqmDmdirla
8fAT4UyH+k7vtBLgAfZZbdQunS/WUFfUucNM+ORVHpUokc53dUG4yns7OlHlY68AVyJbAa8SK/Uf
aRvYAK7uQK/oEonh26X99R1C1v9nU5cEsnpotfCP3sso3zKH4XPepsWt8r0QcsJlKkNt86t+t076
rriRM2v3cB5Tlf5mKApZlj4QTSn9Cmu/iJ0OHn2CS9cIBUcx7W/VH4pVWd6lXEDx2mo06O+afdhC
yzhaDfNFM1m6Qzs2jV2P4i2DS+dpRXX+eRa8PTGUfWKwJk8adKW7lYpkFjKTZVgZTua0IfgnvCal
Q/cYaOM57UDohatkVct65T4R81dX2eWNIUXsgdT4QZvyX+xtB5y/1AKbR6vHqwym1Xu0lzTUWlOY
mWT8qRad3aivBpupyCBIwHKzWdcLyaQ2gOy1bkd93qu3Z+mGeVyN/nHPu0tsy/UDAWA4XgHEVGFK
GS65vDIvr8cyk2GQl+ltnbypm+UVupY34U0ts3TZR2agEvFyPaV/ALFlrPuLmyi3re68ZLmZxDPU
CkrRwTTqtQTXlpIDVS/nmxQbyMyJIqJatql5Z1vtnu5MksnuX8sXjEwflP26UbvUM8zdZO6aGGS0
2AgtftRa34Ghsaje28pVht/ccUlVy8cQE9li+xjTlNnA4izOIpxiIEQjM6K4WzYX4d2HM6xMP9YV
yAe1lYfGsYxiQOFNuDRessZur74XR8OfIqVNiNpyw6JL0rTT8QCFeKsHL6KjLqu7ambvXSalCfuM
MipQb65+WRlPESUQT20JVE5JY/RK4KJQHQn0FgOgZWDP6vqTkLVEQu+y2nShEUKrym1rCCw4qKP4
Cj7yziKEXO4MR29ucDQ0N22Zbct7tdhEWjrC6GRElNGqZPbu7zNx3H9NAgeC6+U2s91h3t2ZMrkf
6VZQ7ja9Z5Sfwa3PzmClB4+AYwePMrtbRinP3Ljt5mMa+dArbDYy8wdyjIfNx6PA1ZwmUD/YdPXo
OPPgt3kPHOVu5fTQtoN6JdOnAtLQKufGM8+yEnn/ptxkMvvZkjgtwG6b+mc2dzLZf/sEm+9/l60f
S+vgdDBUCkwpQ4FpUqK5EsiVMC/lRiCCqM8ikUFixXF+o1N2XsVbAJhNXEhhnvuipl5Aq6/yluCk
Ea2Q0GzvFHnD2N5FtpeLu3eNlkzgLs05VL57kXn35rK92NRuaNxc9SQSGfQkBa8MPDcn4kXsLhge
xll9yauEbt1/CLyLg0ToubssyKvAB8k/PLWKz/4IeJv8e81qIFlehfUq2/4+on2zFfn2N32TbyKI
Q+uz3kEQBZi+etNT6Hr367RSg+oi06FNH0PgbB5Gpx7pKVosR6eylD0Y+5RqVP4PqV8uU6Ay7L0x
FcO6U2gDQDsuBVjiCUdxVF2ITC4M97P/wNt+/At8xQrYyGn3MC411iLrjPaYFHX6IquksaKnVPGf
ZQX1dvkU9vTOe5PzRPe08yQzUzGmK9TN7Oo5T7Adv8rdtKdZQksLGJTVvfPRM1RSO2MOe3FHdeug
TO2jtiy54/5i6k76QYcN6Ytmqbu0trtPmj76vwahCqcCRmmbwnGjjJ/FJR2c4FFLZoMXKpTU94C3
Ooz1QbSmPz+4Hf3+BciO/U5rXOcRJAXn0Y55I41i2hlYiNiy7fa9hWg6qsBAlvH74+Yqis1PZrql
FA9ZYv0iK3vZdDO7s9USB1If3X2429KMtGtiQtJVyZHRyZWnOQIJxqrozAoBR80XkQyDBum9QXHA
SWyBMqVfSKZADZOeahuQV8aTYcTtixs5wEV4YfURFtvQ78J9q8CbbanVH0kwa1BLfMxgD7PObui2
pywF4ZDOgulZhhQkJZjQEmLend5oZ2XqpttQaFdw160vdlFfAtUvfgFrhh9DBxV7ZH9x09B66Wbt
i9golAHelCmEML3XrC+j65Xn1tQpnVp2gP+Uwt5W8R9US30Zgzm55EtCRAbwqhLwxLRHlefog4gG
yc/cmVDD/+ohitCaH0vH6eB8e5PrUQ+ms00A0lL7mj7GIreeXJufWA0ARZ+azWEFAJDu/lZvH2xf
Hx4FBKBZkADSKncfJnqXwGVcMAFEmLmAnJsunfEbMoCRz85ToRnwTBXqmXJACMujgppu+h+Smwzl
MvPTutKhcIGC1c6UYN+OFEJV3yfHAuGVHJDrzjoHSk+/0TXVBQeZxstaZqJunNCFwlGMCl4lk1RT
du+EYrT5WFUPMd79OjeDT42RF+dt37trdXXsXarM2E9tUkwnMx6m45R4HELSkS5o7ovkg9ZE6KBo
F+P/GLuyLUdxZftFrIUQ46sxnp3OqWt6YVVVdwsQ8wxff7eCrCTbp/qc+6KlCIVk52AjhXbsDT2w
DFgi3OXjnIju3BX8dG8vQ+T9MOFDl4ZoqsWmOgAHQrT5sN6H+Q0I4d9ekKeBBakAgMbD+UPTqMfz
6Bh9BnA5Rt7s38X88v33EBMqPcv6/z3OCy1gUpbXBP3A1jOgkfO7t0ALFgzMszwNX3jjpLs0zvjB
Rr4rcGPL8nUchAHMcx/K2HqjFI5UmU6f5gzFTODCavvokKZmhihU7FGZHvUgLo0aIOpKyVHKluwt
RTgfu+1ThfKQK1ms6uMjnkjAjanB9whemH+N5jBvUcUdnVcmTuqRzwCaBxQ+78N91b0kpYlzY99O
Z7eAntrcmpbfhQfRIHOF4qS221CXtfEVosHWAZTMIj5BlaZFbXdebGulWjXFTQdSWm9D1tqYShzr
X00awP8gKDLTHgjDWNVEgYcCJIcjlFobjir6wTnbeTZejb4VJ1Q8Q/BtEDe9zMQtrUZjbw46DgHv
PuppVpxD9Ppy584NNwpYCnIkqqlcKi2LdrD9bETF7mJTOSaUzoAgVByjFDmKZhd52KODmLo7hhYw
4biTvhoAJoLPVnUXGy97tb59cEslxRyrhgJSbOydzLCOq4siaJB8RqmVEKwsGJBnv5algbZqo0ud
ik928h35LlSGucK78ZmFWy3EydvrJgc8toPuyyFtAydtO466es950EtUeY2ldyGL4uI+Tg4g0fK2
oKXz9u3Yz6fKTPECh0xrcVnQzJWOJx/2Timz3IApnYdUSWrQwMDa0LfMEIotUcSA/63YmXo2Skvw
LWvGweqjgTgt8FeS1JIjc8Z9W5on0xxt6E81/BHcssKzH8UMbYSNW6SfwsgVZ/JBUcEG0AwVrEhg
bR1bZ0FPpCqOjQSFEdoMZVMD5NBs3BeBF9Cx8CFCjSM+iROoF661u8dlMzS653n6DC23f70o+nBH
RDEfbDlC7dq/mwnOTrlNCy6gcgdaC0CQ84tmyGKHMmUJ5MYvHw3U4IJoAchHDDVWXBcXzgSQNmN6
GIYwrDY8BAn0RF2mumbJwb4+gtRQQa2aZsYRnbprIxVECxlU4LRUDJl8AllA5wEg5PaDuRncKMV3
gkh87Bm5X6QCf+73hoO6Cvfk7zb1uFfMJ3ADYJPYGL+GSyjuxCW3DhHjzUnT0Uhg2kFMoXXNacKP
d6Le4qRxiiRn5Maoel26d9MpKKaV1nhaDp9yLL++nIh2eoEkfVjL4USXY9SjPwv1ovd7wXXgX30U
Urh99HYveDdlNX8buL78b4dF43p+ZVYuwL0eO2gOECoCOp4+/ZlMsyqcgLoVIe/WP+iHKPpj0khN
ELrf2rj8w38FDWUE11P/BsjmVNxfbTsCuAT7puMSTQNLzN3EXO6aMHHOg501UPuA7oLg4gCM8sg/
v5uaFHH7rDHzmxHWKNax9ARJRxeIMId7yC+g6XVUSyy2yKNwcU6xAWraUSKFEzZ4DK7hOfgt6sXW
6gRBNGmJN/rE3LlD9T2vQ7+dOshdo8K933BFgL90qxbiCTY4iVLwGR7J0nBZdZlcyXqob6NLzqQv
pe94Q7gdQ63agaYx7XCHOYSaT0WdVM5JvRx/vp01QgtvHVhLQdfRleAM8izloXecEvzDkE8dx64K
It0dHzPmhcjjoyQwDw2wjdnTZ2IOHprQQiGdohNmIPVhKGG51EX5y4dvZtS2dqgHIbJhHpk/3bZG
HY8iRRsVPVqvGuqR785cQzQDa6MiBvMMxaO2rrD6RJNe+nr+BCHk7gK2GchJKsWRZhjjH3HWvk69
Ob7aYPfbdX3i+GBsL8B3o30d8Kw9g5gRgICkAPoxUQohZK8NxUzvgSZkdkGtkox+VRXR017H4+WJ
uo4+R0+oODii8h0XxGrUU664bv7Ekz9r62KPTTz3nlvbhfQb8mhNwQ2AnZLa2YHNXgZVhKw1HjWg
2lzO20kotlGToZyYjtd0MscmCYLqb+dzdVRfxrwzCvDr07oDoIf/ug0wG33PjbQ63PkXXoc17m73
QLQOd1PI18X7vOWgo3N4bvi8qKYTeEdK7CLFPIFGIq+QjVZesm3lXMbJuTZZDHaaJXIZp1CH5juT
OR5kbW3JRwtNqEyBBKlajmxa6MN7oBHdqk1/0iFfjOR928xAG6jbS1uBo9u6eeutvtDMuq3LNB1X
wzjPg/oLMWDy1Eyf5nzwkr0MURQzE0wIM2w6sb3QAu6yb7brJXujcusLsAe+oaEwGBffwOBU4pgD
dkBW7TgaGBsqsJ5St9XyncbEeHYhYyMBGLjg1OOCvR9bI2oSzpS626hvyQzzuOebpDa9cywBq1e7
pWXjhKsqYFSLyfElsDeZDYgrbkyqR2pS14t3Yw568NWXF0Dn5iNgxLpxI7dRfu4jr7uMDQhE7Fm4
QQx9D8Bih+aKLGhzpQHqkQ83GSNw5i4+VYi4CzPacRwh7NDvBy19gIKivReqjCOmWo4wBYtXkz1j
41djid/7c+Kg5SoWjPb4AOE/nSxqaCG1BvmhW9f7WdOZ20YLxQUc9GxGga2HuwdreiYfgGBac6Vu
WNjQPJf5qemgeGRmyDNTQ2adgyoFm7Afy01B7gDLp+4lKrsFJrxdEH3KQVcMH2xIRhunxV5iaRqt
MuQTnqPga5y3vRb+TE37S9ZJ9gkM7uW50s3Yj0quf+r10d3PTpUE0u2+meCxvuQdGP9G9gcfUDRO
RglyN9zXh3+Q1YBI61km5bxz2gFpZhVOPjFqGqhikuYg9OLVBuoF0vMTRCclyzYhBAKPZJKaIti5
sk0eszcfkURAm+rNt3JGTIX1XEinB7MBA/glE/W5U1yiveKHs4lKdLVpmEZ+5/OKriqXJaQ2MNTd
G73vEVHpOmdZ8t9tGimh9ewY4mgaA1QIGk2CrVgXQV8lzXaxK8eJIXDNbUgGq3FXQ1XbIG+G5SLr
moS3CEUgKCWIJD8l1LVUMSfZ1CxmrRiYPtgqnMwP05lm2AeUoG7XOAjZoiqnDp9DzdQD1uEuabmr
/yc64Hc+k67z80TTgyZrqg0hAO4D7WLezjVoQDzLhPokbt5z7Dahh+JT11McfSifgUIJ2bHL85Or
uXwOPoRO7mBuPbDF+G3CoN0i9WFblbn5yUYaKphwfNvVIMZ6FEj7PUHiQmxSD6BoXjfJEzXZMGub
KrTN/erTqqjccshMBfkUOVvgSz0Ie1jhzYq1CiXuUdDaUruRixpwRLUBKALAtzYIF/oOKngy2WPh
grKPgi0v7w+m7Tmbsa/0Dchr+kupsn1Nql1YZndPrHSKTzOyryol2M4D+HYjMCKS5eTpycvDPzJh
Bya3pktbqA3Th64QYQ38cxduatcNT1AknC+MV/BhlzdfPNVQOJn1oH0dnQ6E2+/+DysuayUdKHgg
QQxINK19t84S74B/IkiGGCm/9W0t8eSg1501DX+aFKV9a8z6Xj68sPEAbjLcidMPt7611JbZXoJn
E/nG4VpPzrTt9NFAwYgE3Q051xGo/Bi+RXmMARvfoTX4DtSS7SOyEe2xsVm0AUc684CBg9MehlOe
8fYSe0X7iMN3+9hkeCIBU15syUcNz+L5oYycZVLJsNHcjAPI4AXQ3/s1rp10iBiLIdrEIEx9XAfW
13n3O1n+j9dRA1oOTFMNYgwUXA/I6ufhXzkUjV8SjU0HO5LjfuZR/8fUmq/g4Ml+Zp3z24AEvM2W
C1ZLPffTsbf/FDGu68FaKV5tc4r30SxAfFwN7OaEkH1rRq5vohSUEFasctkuslNdHbW7OGt+kLX6
yaQmCkvUXFAXyfViW9ohiJIUr1c4OcO2jjLN1/QaSfqV58uDvP3JNS0UxiNu9VOPfLMx3QyjmI5m
kRc+9hjJjhLJlFxGdQ4gOhZEl2awzpKriOLqZCT2J3KtyWlUI+c+czmuwlSumkZFEeq3ZvCXdPXo
gPFA5eH+SdlJZjXXX1UpN65nfzF7Eg3nalLvburqU/PrFERhq2uMnXAfabiaVaLJmTFbSmd3u5D+
jFloPQxDd28upD8hNH8pmB59ZjK3ZxbzZ7qNqJWobymxgbq/oYgT/jKkfDjGJsqBlguMNk1xQath
UzOBH8QGA8ySAczzSAbp6BaAAeAzJsEItc37dIKuAjA+hmpCDi4VbOFBe6zMFfxDJsGArCbZ93aV
XIAA1G+RBeLCpgLNKpmTM7Mb9fIeEjYWUpuOKNnNU01eNh4wSPXUeH4cxSAjBvq1BAYBdcm8ODcN
4JAolX7VcyZetXyUDxGrnvG1Gy2uoS6OsoAyHRJctR/3hR1AaH64jDa0F0ldMZIpJLRSYDGVViP5
qZFAIUD9DPtZsKSfeDZ0Gx6bw3nsi0///cKYLpYnVchWlW3k60XRbD/wrKx0KpMDQVA3y+YtkbQQ
uwo1EszDe+xOv4iiylEQgTT1nEW4Yv6n+cGngZ5YaDnfko8aOQxy57kDSNHVxnlIUrV7rofAQo0v
ikqwXaYB3MR5N0/3ezsCkb/XSNBIQYlqbdq4DrzIBtvlu9/SIGxVcSUOPULC+m6gbpR2VQc4Bw04
adTuc80ZNl49VDcTdNCB7QAqFRqyApF97FS3pEzZLu5zbYmhQNdpqgDVyBMefZP+POdp61ddPQe1
eojVpdAvLK5Rt7Pa1OtGYJKbHvKbMw3buoHw9zlGGf0cJp7v6LjoFiaDhEIWdyjqxR0btgyWL1Xe
2TRM3CTQMXGqO+8Q6dPWQrb0JKJhPPH3Hpk0QL4hbgFeWm0aXqesK6w+6rUSOkS6/tede42/e0V9
iKblrdCMddo6A4zIv97KXQyZv3uP5DPczj7q9Y1LDz+oavS+qzdQYrZDHEJH3WdMb32oW+LCGNoG
L1Fe4Kt3ZPWmjPT5hXy1aYCoSpOod2z0l2EG9XLjTOWOBnWRp5u6d8Gprenpi2TNN9Ym03cXG65N
A9KjG7j5dMBwLmZm6AB0lj9ms9MOnA0R2Bh+NUNodKg6QyXb6qNexHv7YJjhz9UvSie6maXrPSB7
AHGxgxJa2Eyol3rUrDZ8bIdeA0uIznAjbHB0a6cM8Ixl21K0poaSkGw42EUGBgwVThMhJTpd6jy+
5BRCPqU4l+GjNiTuH3mSpQdKNa+Z6Pg9J225+AruDfAPqYw0+SksKSW4msnOCkXbbAnXwvYOXLFj
m4aoFQScWOhR/khNC2LfE0+bT95kZIuL/KY6kJjI1R9CPORAogjaAijN5J9S1uSPqZ2MpyHHbxgV
PigwdMb6hG9UwOVRbX5OJ+9HMpVZ4Zs9QKDraDFBkqxz3MAJK2xbId4MXieSDl4bzwxjXGkiF7f6
IvXbH9RXQpFryfZuoMnxNGrM8BP5h5FHO7OSAEC87zrW3QVkZCQ4jZvU3qYVcO8UUxrOuGxPJpvN
uzmMv3ZTlJ2nCnJZUNWok80YGVMgSFSOhkaSd2iVilyvGnycLqCoBOo9UV/YoIZ/cBTwIHdMAd7m
OLpCDa4TezVQWSEuuFnSiv067KbQs23SW2mAdgI07JO95XY5nueo3Fui9qAb12En5ZlWtbVxJQpW
RduYH4q5POQTzptTx0d7q+O64OAMAAGSmReR/sAGUI9CWDbftcPcQ4RYzaPGPHaO1T98cCdIbgLu
PficFekRf4Xphs9utAU1J+gCdOs6sSL8SwwN3v9ofwvdYvST3sKDA+pimw904NQlrvC0BfFyaEFp
4LfD5CTy8L5Hki8UcsfzbOtM31yznD/JKnRxlZaVR6vQ9GfLKEFBMYMPborSwneaWNWzdlMHWBXI
wFtTv4yoCbu0ccyQ9jDAve+l+Hv3ldtuoIDTX1rbFJsRnBg7r8v6S+W6wMSqgSXGUU4a6ey2OLke
R6oJrtVPM37ng1Yc6OQqcBH8P4LpJfF1sJ3GqDrdvZX1JaindcC6ukb9F2t6CA9GtvYa6+OGg7Hw
nIxF9srB5RZ4Ta4HBvCzr7Mn4suYM+xyjNIGfeO0sZFfe7Fvpr6JY8c4aJqQX5JKA6AYAk027o92
kNj94Ica8QCQlJcDOW6m5ec5ayFa20SgEYTQxh4J9/qAM/KnxWRum5+bGarpyZz9hMrMRigJGROw
LJX79s5O3IPxqOQzNNPAD7kbG6c7d6PszwBt9Etv9dWeXoS4jwDTgmFAfXgdmZ3JOSS8qZK/0xHs
77oGCS3eWuGLldiP0DSbvg0Gq7bkt5Qf6c7FD8XcN3/IUw0KNsYhrKt9rTXd1Va38F2rxcfGACke
qcaTLwnHJ4ogl6Gu7XH20TY0SI3w+icTz5H7NSboL5s2dEInlT4sHDGAQc9Jm40dhf1OT1owdFZd
kgezh2prJKuaq6caviQKVbePQfHS2eE54iFm20Pd7Pu0+jvjgClRI1Uvj+Nyh1KpfoO6LfA/r8PU
8+Y8uhbevTtVfKhNp5ifITNWbDzdZTtyllZfXT8slar1U7U+rUcx1Ftmi26Mrq11v/4oowiwCmjs
LAUKd6R41ihRqpCM0R6MAwLs2KqI4b6eYQm6q3cgE7pE+6qEjBJNyTMJ6G7kHt0KfF0g5LrggMau
QouMa0dsj83c1Udku25pHZmg2FbDb91QCGTIwBMRq/APcygoVvAuaAOLPZkoUIMyRgb49jt0diKU
rF3OTcBaMK6teNk1hnrUELD2LuQubllwjfnd0rTM3TwyRV9+g9xwufMyySB4OprpeekmUZchm1V6
OEuXuuP3amjpNupZ98FrVzxEglwFmEOfnsti7ve5Xjysrv9YnoYaWnnpqjVHqGADraIWWl4OAqvJ
zBhkCn6tncWO5QvR1P4Uau05ReleuYmSsjsz10nzHXlxmSBC3+vLU4kixUMxjla5oRFqPthLJHkT
tUhC60GccvaxmZ/9xV7H7+d/WMrpQP9laiAAKfVEA3snxAtk2DQPGrAyDwYe+GwTRrLbWIaI9utI
rGLIlAO/1bPlHGlGXfK3uTTI9K9lhypKGltne7Nmn5HfD1bX8lJak7EDzqPf1gF6pdBCsVWEe/7Y
AIpaERqdU/NLVgI0NbsO0hCqGd97FfTwqs0SBuhxtaFxsqkXjyATiMb4tk5Zl/kQpl5sTHtkYdfh
9R3wtpZb6ZaZT6NLIA2TTess72Sd01lD6gOChQfcjCphjwFBTmrNizAzFDwNpN2irR3WzYV8i3iz
jpKKQ5slPxJulftQVuxqDqbYTU7oHO3azV+44D/BbZT/0OpBYfpt4G65xU59mIAwCwmy7zwBAxwC
oPqMfaFk7FyUORjtPWDyM/3nbE3WawpE4vNgxdum0axXcpVGs9UjcLmSJWcdqUSeXsly5nH0udvL
Y63VNp7JtRZoWuMFnZqOjVN+FJXmt9j6n+ghLmWeBnrUgbm3ivLXPoltVF/awOOoZ7oFZs1ny/pC
BsXH2fDTMHP7Qs/8sY7SYGZQV6MIZJQhENgb44YWw/MUWraOt8ENePmZuzkyQhr07nDxaB1i1Gke
+7IIH8yCI5mgD/anxtL/LKZx+Nt7LORg/t319ncbhMbLXMi1lLdEE/aHucwd563jeMtc/FOGGyBC
kLFUqOcYl8/BEGYiWFHPpg3UAw7XGcrADUiIVk1getn0RBPaEXXnSW19Z30yAz1XfANRWfQDyjgg
Q/XG+AkHcgPfLxEHgwcGavElaWrtFdSK3GezXr+A8sM7i9L8KxuUisaYNF/yqTAvLlDzLzqHdnaE
xOdbrPIZrbvJuqF6Shu3etHEjOwBeLACmsCwe3hMZB1YYSv9Qg/DwCrn7uKoZlDFVIXaSFKPfKGd
M39SpVc0kLgeVBlMMdrtZulTFO69j1M2lsd1Heqta+uRNR1j3BviHZeXuMTlaI9vnzhEqiyNcfSi
bp/2soV6+lheyLZUMDdysUm6BuBkZZLvP+bQEKpJscuykGL5MFvN6cYeKm2tcSDePeLhQ/WKOFOP
fCtLHzO7EtJ+zpc7P8X+buqdz0y/ql3quQWR94Bkuom0EdDvm0FWOEGZnoBWgxdDbQQM2Yu9xpCP
RSmO/MBb/S9mNaJf6zrvE+5Lwx005WNAB3UQvps6kJrZJE8icSDOp86z1GiF9g34yOySclcArmnL
ExhC3yIcLd3rdlHJ7zr0cjYFcKMQTiwT7K5q+7CeRoyUI/FL9vsoHVOgXQ0JiIi7+P/HJx1yrTsD
l6CP9MkVWovk6cgKMK5jMBm4uRcyTQH8w5eEEQ7sASiaWw8UduO/T6XYHP/vvmzb4rh8B+BzvNdk
lW4LZkP0UGtPRWxk1hV7hiCpe2dfuPPec1zvkRqd1yDuasOv+jS+uTgQb7fU7DcUAFkwJDa0vt17
pgYubjWTYkdIw0CT2SuOBWQMl9WmUKag0TZcXH6BmiBz4y6gYiYqWaKKJs+yKuwE9e3qoh6FOVQI
RbaOr9GlGkpP8BXW2wLcM6KBAl2YBMghJzh9gz+JfFRdM78PLOUkVFtjm2YS1DaUq6Mh9yu7ym+e
FPkNDBb5bRggc9AK8NBzJ/HMTaGGeQmO8jxPflAcMrQY0LLaOGutOK5zqZep+hzp7lf3shC0ibeZ
NVsXWnF9VU3LXmKI30EcFO9h9U9z3mw4s4APfR+I+lDutQyqhozr2jmTpRcI2WYoK6k1MO3DRwNk
rg35aJR8ZHZaOfmm6DyffCjB0uplGbJr6CS92evECiXbdVs1u98tDXalLigzZh8tCRC5WdrtF8PV
Yz+c0+m1jb0OuX4RP3FsAHd27blXSGXn0HqfwUWCIpZDyOpbwUJnU/I+f4yYlT2CjyV/tBv7zHF0
v5DfwpdtADUkCHKRmp2naMkF11FwDMXPYHHK1mqCWgdgjMARHQplHuQv5Cme9u4DCqYm8KoCU6ys
0gmA73QWjRWotwbxMH8nHZVVM+WDeae/QiPNjHwMfmrosaDCvAByZna3cZxPoIuSyET25dj43MJl
c2/U+gP5qDHVKN5O79hycVNADibkB1ADgIgUDCGb1besptaoIiQKJVQzKRagxdh3cOuBTBDY0KiZ
K0+Wu+aUTHTUNpNy1xc4Abh2mYJOuDMfUN2ErJQIv7ME1MlaLM2H1T+HQD9KHv8kFw1SPPXaWfzg
atLqorCi5DvHsSGroFJfmUqC1VEvlh758MfZFxIUwDRIzRpLplcan42i/xMPovw4d1kBaT6+LfRE
voBq6wT6APsicM91Qaa2PzSMPZJr9VNPGyfs4yluzqDsmdjgBKKRQWQVQIhqmXWOI3h/cHT+v9Zq
KokqUjDcbjUtPy94ytlC8ZI9JV9qE1dcYgyRNu0TN3scwfdshGBpmWSeP3aguHyUjlPsKK6cdVwo
U1zRWUscaBGsbahNKhf3iwljZcfANx44Me5YMKqhrIIwDCHEqGg01nlEjwFa32cZonbrk5AATwqj
uRlirPg20gsLcqKsO9r4Sjm6EJ5AORMzb9TMijOj5rh2rXAVuL0b0Lj73dDFdCS/wyrzVmSope3w
6Z3490Fq2r4ysYNlg9s8Aw3YPuumrIE8t8I9+agR2h+TFPIJ/IISRGh7+lXQbyoSPchenehILvq9
kb8awhgw3Pk/YsEvuMQOKGgDrl56kMFwsqDuRHOw65h/dpj+BSrrxWNtOOwVqqjIyvT8c17n2h7F
9JA+mR67AaIXFhF7I7t9Xdi8QdCQXgEZEPu5hUzK4lyIvymUmiwKceM9Qv1tGdfmoTvVeXM2LB5d
MglFyAj1gF+K0LO2kZDyWBRx/KWaFWi8dJ51Y4if2l7+QVFAAoX7hEFSmUxeFTOo6rrh2ssRzyQt
DY8Oy00AW0q5X/bZarMN6NA1wkb2Sntt1+TuQ9ZWO2mEHVSly7Y4VCJ/yL3hAezRoD63K9BarHvJ
uq5mfUcbQQlh1x3TvXyz7iBbqcXl88aadMhAUiigdptc2NbxXxleiPCFmGDWkAmaCdpQ6Qu5zOr/
XSz5emjThSXozsG8XjLz7LRI8fIRFONWAxQgEj3OQ8+582BBiGYDmdJuPxWx+0AD1FStlAekmpIl
eJ3Rqmng3kQRhq0kdbESNTQ/FN4Djk9zY/g6IJdojDhAzQAKGEsJCTWTFBAdpY8YVyODnDi5uxFa
ieRdbMhB7pxuio/kq7LybXSZQ9Hk1KGoGyAthzy9yu55dpwc6zq7gY1u1k/k6/Pk6BhzdPqQpVu6
hqLhHHCbs6VAp4iRddXdFwOHuK10tPoIth/+2eu821j07KnvmXxxknJxV47enAZzBJOGikqn8uOk
bHRuXp0ZT2FbLpOEVsQbCBBkqbcHj5LPkFb/isK1bmM3pguyw6F8TpLotZn18iuEtazARr75MKsw
a+o2kM/VnwQuGSfsbkfePkhn3g1AbX4LwUAcDI7FIEXeDp9yNr35HZBXoYhX3zaRZZ461fQZ1B2W
nhtZH0010N/57sz3kLul/h/LUwhuaxu85N5KBvNGja7Z5q1tsTuTOFYd7gYE/7Psqv5hdUMoqTqN
tfNKrg7Z0JtdHe4kPGQqy32dW19WPviFM36Nq2slFJIDG7TnSfjlni6ebKPt+3ZDXQocmLMEtupT
1Wh9t5+1NnrCb996MGfmx3h6P43KRb0Y3OoCSY/b6nJ5/ITnFCQp30OlbuJORrrILCgfNVNsej6O
MsWOTHqVahrcoOh4hkuFPhU+qlvrQ2ej3NZsTk1vn/ukK/bu4Irr2jhVFiFT3uGIOMfmnyJjxZ58
hW3jcEiBdSE/0/UlXVXSvWbSAFSq1zICOgE3nzQwakByOG2Kulq4Ol3DY7gpsVdNqjqCpqi69bQn
gJBBmHLEhwHD4YzIdS3cTdXXVhhbJjP34qkqBdPt3UsUlx1EgIfnrigOuW1nN6RR8xv1pjFNb3+u
TpEO2TKiz95+boBlXl0UBhTIT8cKgZtWK1FDEWOLK2fQCYHIQQ2ss2IRjVvoWkzb1UdvQKbTsKvb
XvjrUqmaq9tGeAgb6+eQWbhCp2AAi+wzxEYOd4ssP4DZdahkG6djoyr3ZlXN5xqO9tBXEuXuhVcd
uOzdQ2k2r30EZCg1IvZmbLIJU9oTftRUyNI1YDKOox0VqY7EEEMtgFnIpwHqcweoNeDUmejyiXy2
kSrVmeqLx9L2JKX5s1ChKEEZrzKUB6vxkqcmmpKnXjjdY1sfILraCeAO4c+cEKjwRPpZ0yNnBsRa
b06gVI+Kh7UYhIpGJH8bC/lTFtef7Mq1n0ordh6r+dFMuzYBlAH/+8Cz/LGYQ1jZ+5rnuU+xdZg7
T3Ut+DYsex6QSQOonB1xXeqmRw6yZYCv02JbdB27cRv0wG3XtJBigKkVFrtFJRp36OZtw1K+tXKI
6rAGxB61qp3IQsFxjWm7QLIoG3uo7BDx4RnYXfcYu3MFiSaZZsamikVzBrZpPLCxPmhp2ZzBbwKE
j6EOLGRTQ3GtO47lMuV3w6sv05/KDKUIKaRAuhB5/RA3Zleh0OV5y956Ik5HDHS+loFiBgWpGAUu
D12KqSHMh9O2czQaQAyhkfUVpaHRSxnLz2L2nJOntlzWLFEdgDq5eeT11XJ4N26oy5Q9VEz4LpdN
gKIkjJATd5K45VINWJ20HTTAJEojf/kaU/0VyI503JLlkU8GgJZAxr+HkZmYES7R4ynFqRCJgxLC
95uZRf0lK+r+Qr21WX2g1ct3scxQEAlIYG6kfwN/gI2JaKzzoBrqaXanlHxLYAJzHluoGpRmYCHB
g32VnoLOUzmXhuxlehthiLo01OJ3A36HrgyoPlBoyT7PFd1fNaC4hHzMClE4QlWBnioNpJ6pd9Mp
wefUyFB3vyJeXBnPO4geAkCn0Bc0oHDzASS3ky2r5tRPytg4YIcfveBwF16BRX6gWuaGQV8TNyfg
7gqnA3i3EsBOY/vs5eA/LUerDWabQwlX+cxMAy49v9Jz3zNQwt17PXs0HAMH4QgUCmBMn77RgJP3
PdSW4n3buKC5k4qyJ0JyHSWzqlvEVu+81MBFb2beCRzmIw3ss0gYnNZmijsX9JiqlIqcODbGm5yx
HhcuZXEuXfGxac0YPF2r8y4mU1Pm3nGBbwfOBdVo8ym1nOkUVe0MjhqYqw/aHfiNkF3I4tZGKBX5
Xdzqk3XFj4X7vcyd7toWeXfVxwnHKbLrBAl2uwb1cT7i9lk1eDLnV9DPAlOfTChRF0Do1BGaaLzm
JJCXAilzDblj7Ue7eGrifud6EyQeYq156UuIWusiGY7kA0pcO+GWukCBWxmkEDq9ylaDQBKPoZvt
dQDhe9LS4yCU2H2PUGuss7F+AAIL4L+uTzctd9KDzkKkFafnNd1BaQpUztUne+bXuwwImZUCAI2j
fphc5HIq0KHgdjkbihtqbYZtU0X6dpgc/IG9MbECPPcHvy5s1PlpZn5MM816tnJXbMMiTpFhqO1n
KxHG09y/kkEBCYDdgQT0Iqj7Cg94D6x/Cq6bZFaGz5TqRgqh62KPsDd5+7i6MqsGNW8KHd4jzmI7
4g+lJpLgxV3spnRfc0/IU2JkCQAEqHmCgnijaEPeHksydwFccOtXekiRn+XRdIg9aDbpYsAhpgqh
I4Sst5zw1US9NjW+W7wxjwAdeAH3wNdq9Jp8gqQpnotFZviGGL4hb1sChiLHJ2abw5Nj5Rzkj+lD
yzx+QF3g4Oe6ne3cRs+ARhAD24PlPTx6WnjK6kn3bdN79ZysVyD2H67p6F/yChQJvaGxPcQ90+cw
lmfoCbNtDj6crRJluUWqmaKmv0HYAZVwrGaAqcCXaLw8Sw31A33CjpkWZl+mGRAjJ7LlVY//j7Dr
Wm5cV7ZfxCqABNOrqGgFS7I9Di+siUxgAsH49XexNXvkPeecui8sdgPkni1LJNC9Qi4vTeRmi9jE
mhmCJmCtFOJQ1sz6dNDw8oC9IHSIhav290GayyMetou8d2v4PkQreqb63vSLyRDN4/kJSw9HeraO
9MS8P2b/Hp5nq8w5iS5bwquUb8zIS09TmWcnOqMDdrqgkmRdtGLzqNUroFgdu9igGTUcyz7vsc4F
OkvTjzCbf3BkS6kUqHAWb8PHqsjn9u4U7ungDQAO7egUHs3Qm2e3fDLPCO+DYCGH+zrC+rQd0jfN
qmeilTZYbsPsLoP36liGm6zt+J4oqXSgfB1afuCBE7qiXDHPpQFwU62dcNQz5YfG6v1lj5vk801o
xv1O95vUXresma+vdslB8uxhQAh/WOMlBsL6kBTluMjnECxk/6EwIB/a2OmEtgYkdgDNGOYDnQkg
tyEUluarey5hhTyUYGFAKfPPRErmgyMPtRgvWOO4Gxq85+lMMDwuDQUqM+pybQDmfLeECId9yFIQ
XhkEEovKV9C7wYHY0XSG3/4vzzP4+q88vs29XmAlgCMN5Wn77mVmsblfe78kcazVwMFsJsZINHbY
wRTlFki24UipTwdIJh1pRuXl21semKolOvZqeX/V4ouFhnE0VjBmxuvXMGQuFkyA+NMyc9/DoVqg
MdD/fjEbbrrqZ5D1PdXnw4c9JGpnD/B5Cnnfbu9MQSIZwu739wAVyGmUBugKnP2+4sY8pKQflv9x
Gxrw3FwCCtD5cGGa1Xasu/oyPR0HEubxatQYgdGHiIfj4tlrZdgr8LbZwQfd2seTb+3pDHstR60r
VFahxqW2lHOgJ6HWNr6ytzldkeBDQ2EjICImIOVshfKHu7hxLf9iZ1ZFBV/wDPokYZWEp6H2V6gH
2g9wDcLXhNiaxNvMEzEtZAMIKVZN18g0q63VjejoAcYPN9S4Ad4wca21ArN2R22HkNxPaZTcUCmm
kX/P+9SpoNFlNy9sanfYgT/D8OvJ84fitQP3dt16RZmvNEArFTr0Rz4bSZObdOpZcgf/MkAdaUpo
RV3AMkA7aY50YbK2GAWKz3ht/tfrauVny15BzZL4ItIV+ig1390YIRTiUbS70UcoxAJ9d/OMBlj1
PybP19KdgL1dQBd3Mc0lbkeOxZmhuVZPbnmiFB3ysvZWTNtuQCHAefmZzvpKfppL+bS0YGwFpSZ3
bu7QR3b7vOePmj7kVKEbXhnf6U9z/9gpvE2d/zROA4Ue10afyw+/xfBVPI5jyZ/HGvD8yHCnLYUu
PKrgUTMlKwp5qEKAjQZUc4EGebYNlp37XsM9HBHNmOoCXpHhI7cV6ucq+SZlFZR4Q71PXdWvIynl
Dn/c6Tnk8pkmQAAFezCz9h9FcbI7aOTemyzUTKFDBIymkFht3TsqQ5EDiZSFxsoTQ3xImzIGFUYA
THiP4xCS5E37gwYNo8a7nU7/jku6Li1lEQzMXgDHCZ1me+rPYCNWQZxK+X0y3zkeZT9cPNAWZVhD
cNI2IkCq/fhp4gJIASxQVrRBS2XED75vlBmerRK0kBlI3RHPC0uqWBr2hiI6RETsusdihmdTGLMe
mvfgCgXU+OEdVufaF9hE/GffiHL3aT0evPe+0ZD40QYC2iDbdEZzaMPpafxjZQ7mQQfNpxwq973u
swD0QRMFMwXrlXkO+ZujHgEjwuzCWSkP/dxi9yZZB6zJ8l07h5ZZuhse+Sl00tGPT0rbPsV580iR
yd/txPQ2aZaNj1Yk4mVl8ep90N7RNSLjZ+Gp7eQV7kepkiFAkdRY+3Cnxv2gd1lB3ng7gKqHR2iS
DFsP5dFFPdrgD1LSnUA+YlhOjHmIOXBwcpYJl97Sblt9Boq0Pdcm9ggFqG05b1aNgW7B3Dr9dGiz
zcBC41CZHapZ3mvF01cYTqZvqU46NF5UusbbJXlLJvSBJ0BoTnau8y8xmprAoSdvszb8PgecK6Bp
Uo7tknsgT9No6g/bLjL2tvTEkk/JBftyfoAKIj8AAIwqhENwbUpEMqm38xxoW+CRehun+SGEoSU2
S3C88eHCNWUHP5Mxh46omZwgmmSIH8Lij40wo7NTAuTsMV0c4ZtpvVQVavsU2gX7HNLofTKbJ9/D
OLSyDVaO07IalL5WbOjBWZjYjllGc/V7kHpD8UFj0AZsrlkfhRCNi2rn5OSoQyVxuYJCafdsh1a7
jzqAXimMW8O/9LkTUJQou3tOakgVTGCmodHVPQ9WIoMWD53t766zzR182f50bumM15DSSyAmsQJn
adzD0Qn0SBA3UU4A5suA8Z03rgo/1IsYjq5HOlROXR9RCuiCGHKNS8ox/IOP43y4h3bB3V1hGTvK
0wwa/CsENecdDrohfJtxX5pxvwfN1dBSW08NPri/BigM8woinjBnG4Aj1VUaRIVdnKKkNZcGT6fX
PI7Rl7TDn64DIz/s1r75SYRqXVG2j2OWfPSifh7nlyCpsLH5rMyqApbkY7mi3H0AytY7PKWKwy3P
2CqTPd9BV4PvJ1sDdUynt7iJzb3FHECgJzlLc2DKnIrq2TTy70v+vrqvQckOa/lA1wgeydVM8Q7K
BtITADl8NMDkrDMgM7YURmjid+F71Jj11mBGuZZmm3xkTrRO+7j8AqmL8QHCv9hXzfnSnp6j0ahP
yTRulJ3ycx0CfFi7aC4yo+VnQzr8bEM3YDcWdobd7z85OsNOuYWB1ZmuZI7A3rBkIHNk1VKrCBbH
qeYPs+DKV6ybUDiDBtyTBdm7NQdc8QDhxmhfwRp2Y2VZdckjlwUFL7olAw0woA8Gy8NzpnJ0eF04
jtVmi/XK6OGVN0ewm5FLf7YZm8hhLI+6fAVNOHByyJCMZtG4xp8JfOA4X3qp0Ms2t6JTK5naqzCM
1uigRF/qVsCR0nR+OPWEFbVnvQ/K/z1VJkrB2E1iuTZPtUP+rrKqWXq1blZ6FoGTMxmPsxgaI3lj
wWVlPrSiCz/HE43TVNO08w0AyI808X4JDd7m2QPc1vM0fvEN/6c0uuI6TAnfDy02Rp6fNV+HRq8H
361eIQlSbiN/mG1XhXif1AeNdxZ4lLgXdLCSTj9HKry47dR8neAfEGRq2qSFrUG8mb470Lh8kEPe
XEhMM8nM72PooAanFNsIu/dQPE/gK5H6hfdAcVyxN9NMuyUkPXdZo+LHye3acOmP26kBAvkWjRrQ
zLHINb6aeHzg7aSO5Th9MVkWXvVQFIcSftyBYVr81HjTd6qG0MHOcnxNTVSy7gWTRFp6WaGBig8e
gP/ZCDgk91861bM3HJ3hSV/ux+qJgqrq5K63rRddcvEySgMa852Z/OpftZ00v9KW/arhZPEFDdsY
z7fRO3atLR+0nqaNgpPeJW7xafEsMT/6DoC8+SIwQLYT7Ci+4vMog7qLnIsVxuDtFSbat5UBs1rh
NaAseWChT3pQZzp4XWLtCzhul37Y+gvKgWiUoGpa17um937Pg/S7gnYaJBLuOZqchjnsfif3cM8X
Vc+gNc6hvFDn6kwDfcm+TaoCLAz6ATu7A245heDqk9+AuGDb+SzUx3S9RJf0pVW2uagA6MXOI84f
0zqbyWSTsQVMI37MVYbuDnPDL50W3y1Rsl9TUHil8SVuOdTZoQqNilDTXCYtAQYf871hR82F8qZT
fEqBc1ah0QJtamozNCNf+p2E6WOamY/hfMhiYzxwFPh8uxTOgqZB5hCFPQfdRJpHudtBomkcS9vB
7xnX3iZLO8b/ad9tyh5MOl9k2BNn/aluOxSMHTDQoMLAd2WRXFFJ+Z26DyoGT2oXUiLBZNUGxHj/
zOEdSuQMZcJNa+cQWA6zn/SWtlv8t+ocTFN6g9Mhg/cn0GFO8kBhB9nIMzOtBUV0VQ1Djw14HJ+v
qnLIuBooIEBrOfE2oIG7m4pnxW5AQ2nhOnZzpcOEzkxQ1sBWtEzqW65X29SV5oUmoKue78wJT0AH
FEMZ5KMtA23K3xfIMf2ZVjCdN0U8i8HNEnCfTqtZHvAWO4qB+2q9Q793uuZaYL/rMvk97pMARAFw
85h+i7GOwKtJns0YzkXQg6tMFMo1rMfnMEEbLsDrXAS3HyU5Pebzj7b28pUsIMAGc3pgKOiHy2m4
SiEPOhRWUA1hCCpX8YO1WGvij81PoyP5CV93fkIFoV2HzoQ96Jy7zS0S9uJ69dlrODwO8aAABRMN
tKp0z1Vcjei+mpBI/pOzs0pulB9dTG/Smx5F5VehIQrZuvE3C/y+QMRMHKEgbZ2iqoEopNXE3yrP
2NeQ0g1irf0Ho2bYTrAmeQxNA7+xaZd2MlnhgSOyAG4ocD9yBqhgYcd9zUvUTsPqouaAMrDPUlDM
zsDUrVkVwFGAXa1fkynGn6kF8YAsdvpnKGcnax8/riAUY96fuFtAHbi02rU2+nzXGGOPvYF4nhIG
cHplclQluh78jeTtVk1JbCiGRDbotTclTFRA4wUPx/+M8T9yDW0AZZzUFQdnLpBOTQU6VqEHcTCh
jpb7ofVQzZGLbW+1pDk0O/WwLHSnrzZ+uijPmFX9MJpdsdMSPDHXwDa0VuWKmQPUouawbsHyoTM6
MDlgfVXqLrCyujzx0ILW96RAwHW8cYuKUrHkfmS9wGHyc6hjyIrcR2PQv1dpO35tO9UteteyzjxJ
xTnPhuhxgPLAPWXN+bq2n1DoGrZaes6RO1b8UufrmnnmS9JnyUuZr5s5gH3qdB26l6Yp9o6ReWd7
0ubLZJS3yOwc86Ww5afoz5iRWdnzCBZECfSUsowv1Vi5j06P+gvLoteui9sHj3co9M6DfZmWEHtJ
xBqs4m9m6zlLwCyNCzjd35kbjR+2MOYqVB8dKe/U2fes8z/nJx+sv37wezzI0DybP7QiKowrwOZL
M2bmyxi5IUUgb2LnMo/9mUljc2Ri/frCUAI7TKO36QaXB9rDAigCDu2NbZXS+m1qi3FfQQ0YQ8P4
JnTGIXtgN8DVI0TDI8u6t8lMhn1WZFMQyWx8Mw1sWTweRRurMbDBg+sG+FVACO0pnvD92FcwoYYT
xTz+KdZm/Czx9oNzj3q3kqw83g8MeI9PIQgR7zqK8RD9dx47qgQvC3gV0gsLBbgObOLJQn3un5fY
PXd/i00DhI3dYggE9EDelT97Tpjqaw/9xlWbtOoBFvXGU2yXz7Tkiuu+DJjjyBMErBUA3pGzoAEz
Nr7BUZZdHXyuexaCsR/Oazj4pa/S0DrrCZhCjVLlsW/t3wcOyv0xVdjRgg4yrqWqDPjz0ZEmlfty
jNjtArpUWVgCGU13e6TSY7czp/Swp9P7AunTc/fTaZ35mCrH/Pcy6j7fhh6MywQ8WiLvPU/67lim
aHTlsUhBTGLRtp5Df2gisF1Qs6BRJ/FatFvjDxpMeVocxciwOAqKKYWXmAv3q7lFQIeONC4nhapv
MWH32aNzu6CRUMPqSSRpvKKw7LQLjKEBRpVgQ9CLLt1GZiefSq+IT6JgJ9Do5JOPruBTmGl3keB1
uaOcPcX6MEXZB5oBS7uJvWvvA75YdDAsMGrfenXyUK1d/F9sKAQVH4TVaAReQ6Rv0CxO4GLi1YeE
+VuHl/4j8x3m4rHS1SvgGGFwPCfvBzBaXyLDFMskhTq/ZVjuMXG1C0BC4t3OZDExCN9k7rKvbfgp
0DBNlH36lkPjOEjzSR4aCO3t28gUazDrm6sNGdBA2nb61XasnStK8SvMu7Uy6/LbOFvJFvXAQIG2
OqguE+CEDpnF+K6zu/NdvfSORmnT0t72RvfLicoizRYDg1t213jKOQEMkoKmiXIbKMvdJZxmEM9U
1fbD5EyXlmNJVEa+3NbTBH2Amc0S4kGWcSkeichi+H6zGUeIst6pLryE7Rn+9Y/xTIahGYWVh8FN
zuHP9be7CbPZ/DXqpg4IfGiSBXcYr8HRFCtzS60JwnsbmOzuGA3V6g7tpbMaEjO3uRQacau3wF50
AfzBQJ/BanGR9Al7clDGP/e823ltuu9FWX1p3anZhpGMN70XijfPd4N6cOyvTqTbJdYd0WGChOwl
cpVaQIIoWjuo0C2buTpFFSk6eHm6i+u4291LV3oWFaBByt3Dea5ESWN3T9E0umWv+C+VY/uHVvbM
66gSWM/By8VdhC4oDjaIYPYi9qN609gZw/pnjv1MqUdYuYoNfDj1LfTm6TRQGnmx1fAwWlDOpUuS
kZvY2DnR51t4Gct3eJx9o4n0H6Q76MYxdyi7vt5vSvnCEsWDPUVPt3tSrhtTaFn0jyiK5B9xheIF
QEM/WoF1RGeH9pOt22GDdYDcDd1YXtD/8Re8TtQPph94a9ffUalrQbsr7EcLeqUPBhR0wCVj3Yub
q49ovhk2doc+n+q38NFYk3YJqZZMnldvNWrkd9WTT9LbNAXP3wLIG5TnFjFQ1YvegkjlLaYhQPnq
YJx8e1vL8Unj/+Hq6jg8lgPWy64xsXcoKsnAKNz8aHvj8BRDYZTyowl4SNzkYgsFMP6OJUDJCyxB
lfOoGhTN6fnezm+C21OfYgjTfCQxfmn3V8TtbVBmPt933Ltddss5pbOubBYeKjWvCQyjC0gzjlTd
eOlCV2lpj46oUU3ydRAbJT43kpabJmU/AHPyQoJyND8sZHIwYrA2Z3zR/XC3A6DcX+E9N6g0Bl5U
vnjhBiKIQW7rhp2dqpQnLCXhB+dCoAV/Jyz+/pz1YxQ44Ogd/srX0ixPpYQ6wjxI82UVRnxBp7YL
cSbf7m4DSgzGKhcOD4Blz05JaB86S5pFkNXaBHauNjeDXftX5XLsYiRb3kYryMotS7to8IzCqIRu
7nV0QV1EcMtUg1iVnopXxleSdunnZgQdbuEAsdybuNxfwzTHtewG9Ae/XHUG7Ljx/t/Hs6gsFEbc
k2F4QIlzqEMZLjCGlMtnfVo6SyLZwgbJxzdyvoIm0wCFRWkELsRlDlltAS5DA62RFsvUSyxQSHBn
0crHUTveoapzBlRR9V3kPb9GrWDXjEFl1Etdd0NhFCvnEoNjNI/RwQI6ew0HGbkEUIdfmQ8t7y6G
zm4sJnXQMTRS0SjN59Y3ZegQhgIb+NgdXyK02Dh0MBl0rcK06vZGiHUencHbcV4MmjCR9KFIHFDS
m+fctNTuscPNb9ysADujto0J3x/w48ptD8vqHXzSAGUBHhiuOmjq3A+U+zMtToFvEAOvV1DimwLW
oslBXml3DzU6o5yCIRVLgTKgFDmvkQcbhZ52ne3UeU/3PKs08OSA4Bgsj6CVOY2nHjaVXwZAFjjr
w2cPEjvXAfXCcU7nJhifWCNBY2wOK9C6N97gdSujAjQqCY1+p2Z+MTxnDmCIiqfRbLy1kBZb1oOy
n/qiNx6d2N1QBNaX/fTv+bELh1+aT4ORckKsUvzbfLponp/N96foPt+dsmSddyWsbuaKfOG31bAA
YPA75rIN5XLBIOMxjwoBjsGiNQGmgngQX3TMRExD94PTg0j1exlY2g+6KAQaQOn4u5xH69RP8a0q
AD4zREvnqTR+W7JOgPxkaMxDD1VDVwagmnLnCIjDR3baxdhR/TvWfVzt8JRWC80djN/nh12CBbZl
OFtrrg40PEqOkYAQ0BwNEn+nxVyskT44clROqJ3QPcsUHP8phygn5Wiyr/NhyYZBryg3ePxYAqZ3
1hqvt9J7wQdUXAagLLDYM760rAZWdcAXkUI2QuZbOmMIbilGYzk4kHXr44cxFwDQjrr6rTCvIIaI
Zf/hrjef0+Ovi4CP8yEi9xe6mNZ486Cd1+zQhabcALmKyvyQQoy9byDLPp/RIQQs+pYbCjZskj4+
3gf/59z/NsXzy2Edt1kOgIyPtXtbgeySsGZbJRxVLghAHnpWqHVWVfG1FcBq5X6h3mIF25JBmz/F
zAaqczgiA4G8mxqPb0TcmA9+70FEho3vdefBhRtKzlBOtJrnRNUvLMqSb6mGx5hV+PW5DLv6IFND
LWkgxMqhZPn4bsHoYd1YTgl2S6rvV3qCM1gsomqmGlY/GPZs38yi/KOo9KN2oyaCccgLmLJwzymK
H43J9GvjO+kyDsvmrITmm2Ew2AP2A1CSi42HKPfRUEwLEzrCMdunPdiQooEBeJTofldFsJqqZrZa
kjEcbKvGWwpcNsrRQTbPusBzBHwftOFafYGodLRSyaighpVgAV5AnGaFIu8/8X18sh0gwpxsOLIe
aBmX46lSm/0AN0yn2Ai0tN5Ss7qO5RBeKmgk4wvtvVP6PktD+vHNFOpqTDK8OMl4itOafVfQynt0
LOaf7eApDFX0BUJJ9dH0sdel3T9HbWCJ5oy9Y73VLyXrp73u2c8Y/M8nEY4ouTT+sEkNpl8cwwdf
N8u//5cJuSNmo1SGGjrqfIdRemDf9ihlFF0I1YM5pAGrH9lB5v6rwVKY4oXDuGJYwYOtzOynvMvd
I/Tlr83kiqfJLewnp+7OFsP3sSKlKAajri1McWM433hZs4CWXAz8GA6Cp/HBVKEHQdxBLP8aoJCm
0OTObgGVoBj6HuVDZAEwWjtQSwapZnCzeO33RfGs0UffRybqeFnm5s+1k4unlAc0Rpk8NaHy7afy
QDmDxePKzFWMFh/m3y+/3W10rKcJdhdWmz/ztO2eknSFdWN26OJmDWmxcZfPG3p82bID5SkEJAGP
3HwAQxj8m25Rz1W9oTG7JZ6TbQB7HnHgBnDntxF3Lgne4sazLgCJ1VvK0XUjlQnduWJIsfTL5MEG
qptuQ6l4mIXwYNuwrKYCYLDaCCHhVwGhboYlOgKxvIwa6M0W28QfVgH5uq7/7rJWB8UIIEskAFqa
kpCvo5irl8nKvhrASP2ommaP8mf35gx1voJkljqg36ghNZCeQwcbzklwgFHrTL9D601Cg+XdZn66
HSt0zihMmnidoqr3pWu0ADAV/LV0ngZ1zLc+cSXAh6N99GwdBTQfNFNz9lubTgboZBcg/X9QXlVw
G03Ngq05T7HZLwbAZJqp28Hr4veZPecgj9jtoAr4/43a8zy6C7PFUdYmRFrmelZTwBMjTQco5/2p
goElH0Om7R733zQ4mAfKtCmAPoVTRYdcl9bCr6Q+l64We+xqnGWaOe23d9cNm2+a5d4SOx0TS9ES
qFwJMjkNi8YHOFUZLxC59DbS1IBpTxqFytTbF6N+HFEjP9PBjnNx9rJ6yV1doV7/Tx6/MgvL1T7e
3nMoIdfQfe1E0CnzWMnxnWh9UkavaenYFxM9xUff4FDRnWl9ft9WIJF35kPeTfarNN8pLfLG3UrT
6VcUzlfnrnQu2IWpxxrM/U9Xu/j3P/h1rw6ZOb3bFW9epNutgdau34cqhWVC1plrQ/rVe1/oPcQR
IshUC+DdVQT9iTmfNlwHroXONV0OajNKtbi8Tr320+XA0e8hvBA9T7zBqhiFg9JwoVnCsk02WtG7
p/y9kDZ7anKzOhVJDUbynO9aq1w2Vjg8GG4v3ppvlM3dMX/wUQBYUpiELigAfm2dJnyvoaQCTTGq
aMJR0zum1QhJXnzUAdYs3jEfp829lkkzlMs29jSC8cDFoi69CjqR5tmBUtAe2J5XtxYzGSLtqr0n
1GtTCHUp7EZdKBUiVc+pya3CBRg/gDG1ICe4/VjufTsGi4FO5RTioc2b9085mvgpvp1S1s4z5QXe
6JZ7u5kWpQChwp8c83vcLlk/Jt9Tq/aCBB33UwR5pEOYgxDAmtx+bzgE9Vtlfi9Dd1z4aPpdnFxr
AIWaeAPylfGsnQA2XwpgYTu9AC0XYQcIOJGU2v6aQ0RxTCL7LWOo56Ro5AGgEW9an+cvJkuuUMSr
vvkeFO/D2B/PRVk7+8yBDCUN4NsSA3j71R2kAtts5g9hjXpJNT4FmiAz890VrveEf4jaJfhRrtOm
M940b293yMPGCcIuH49wgIaAbFgrcGLVycWTdwMYPojzNizONmOFpqKTVxK+MnNsR2gX3uIRXdSN
Nce3VSD8zQBIH8DMa2sP/K1wmh57lstHcKc4VpBoI9wHAJWQj2nY8oWS3e8BkVXTo5wH/rqCBqLQ
xUClOATo0HmgW3mJ5ksFzYmdNPnLaBjOOweGfgnVGxSk0LR5FUDZWEnrvrd9pTZpXyabJPfc925E
TRDWbV8UBJIflPbZkvKiHt4qHUbXpi7kCeQDZ6GqEbw0w+i3zBLGFoS3Mei9mj8brm8eRZi9UxRq
e3higEPNQ3SoLP+Aj589GtrizwVE9xdl6sMVDC/JXWt64/x0HI68c/294wHiPkc3vUlQBmBIBV7D
Lfz3PGEb/REWp6/NOOnT0Cdim8w8FQYyzxvHV3iRq64/mHOINliofchMwKsV5P4QCOs5DYhFs0Kp
qt5SOPTeJXZctYZLW7fJiUlDmH4orgbYuvf7Lud9uUlK0A8daI4CfYatRljtCwY8EEN57tqDewX5
f7c8YmvOd9hKi21bh80Jz+BqBfSmfLYd+ME61hR+NKlxdH1Akxdq3Miqas5yRAkUFEAQI7tQnXPf
qw59lTXLyRqTb6HjYn2TTO+Gx3+vvaMmtc7zpzBG4EuVMQc6BJ/L/RCl9XiobODvygGf7zCAUO9I
fHvnU8fy8NXrpULTudALbrbGRZuD2IU+GKQ+gAWvpgMUuqesbylUfnOgaaCaLp5bqPOvTHgsHJQR
5YfWnPxVGufusy/LYjHM4rG/Bsgo//RVXC5Mw4ExegwA1lAZX2QUGl/A/eseSokvEYVwroGWYZ9a
awozq4X2e9LWa9RNZGAy2a8M30veU8P7mtdpeE47fzq7afHDMkX6nmpdr1zU2LZ4ayBEl8jt8vTV
xBcZvvaTCOhqv6+8BVTC+mPrFu3z4P6er5WlN0OVsTVdzpl8rPHSeSp6ZUI0BU0z5zqi4HiNu05c
OxjLGF3jHCiqoxI0mQki0RQaLWYMnvDwwuriHV019C70zIWHx8I/98B63V8aGhLnY+OK280HuDWo
vF6bcQypODG9pVM/frCksAPHKbsDFATZVf6TH+e89yc/zw+9cPwYgHYPBj3+nt/ilyzhjfSAxbpa
Dp2GL5nwoLlt9caXFG+RILZFvC/mvwnc+a5o+0/nVtXjlworrjlbQiTpcQy9299tGLsTL/AbtqEe
89p6LAMBzQQGgPHxS5FCg9W0Xk2uwkPaJiAkzWFShcB+QTMHzt8IlQ86wP+4qLXCWc8Zt6aL7NYp
8Rap/ttFaHk4TyF3t4U3GpvOjqF/lebGY1dHVtDjBfhRueY6GdL2J5RPX6p2yF/bNIHoQpbJY14m
0z6VIl03mZm8+EOdLCw0+n9mlly0lWGs7CJGi8RwbahX42DrzjkA3AVSGigmwWhK5+BHqq6XNMzm
2GAuoPwA3CXCdNY+6lvXSfXgkwLg+U2Mw4oBdgJF2+ykgER8Vwasqdq8H86VXcitZdkDMPYNP/Vl
by78ML14slCPuWtFOyja822JSuojlLHjZVw55lvGYSXFxuZXz9HgdfPy+5jiwtA02ye0uPCEQBF5
wVtoEY1N5MWBK4dgwrMJJlRzmLnQwKtbmFv03cU2VXmB7h+z20uSye5iwYT1XIQRtl5zNOdTBjsd
q9ZYpDlbwTz1DKaeem6E3kI8pj7fUhPw3QYgXTsajD348wFk5S5pVLgFNpIs+kWDDngvzz9oAGat
CjfI96EOd1AR1V9iXvTbxkjdWdsFJkd9AzaEnr4W8LWFQggPH7CxEFeBHTHl/SmHu8EQSeAVRbYD
yALKPXp4vtWbGBNsn7Ppd1jp7hbeqlWxh07dPNn2oG4z9P3SssPwQbKRH1JT+6vMHIwn7WAlImoO
nn5uLh0LgomVjx+aUOrD9+AcwePyJ+yny0XjYeccCwsSF5y/Gp1hXWeqy4HyZVuNH2PrvPqFsNdu
0+fLUfrY/KTORwvvBtiVhRn2/J2/7uFissfyV0H4HT8ii3njk68jsRAGM69DymD3XvhQ8DZ1t+fQ
+gKpZD7Vs9zymINerqXRLroyfKee1b2F9QmjTSMZY3oJwmobUHif/VeHjMJ8nmyZ6efJnzpsZlND
dzJtAmK7EaGt6qCqPHfQURQ3GmM5gPd447/RcFT2LTzZZ+pbMc/x5jk9z2E47AxZgKqMNS3i2PGP
dKg1vIGNzB1W2FuHx5QpDNNpy91mB8Hs86fc7VSL/oqqfLb7+2ZY0ArQHIoooHvLauyPXboyZv1+
C0I7cFatf5JoPx0mDSd35cUgMlj+TeCf8rWXrMokLU73qX0MK5+qSJ0d3YwuyC1Uc11pV2vKmY1A
ETWHlPz/cXZeS3IbbZq+FQWPF/8ACT8xmoMqlDdt6XSCIFsUvPe4+n2QLbHJpoLcWB2kkJmoYhdM
mu97Dfx+C+7jcgl4qXzWQew0bb1y/yYNyh4jVebIe+n/5kMoMZvrwmkMuIGdzvq68U+lGma3hmuY
K6gl/WdLKy86qhfvFIvEy4RM1t6oO/2tWSa38oQWWufKYeC+9fMM4RrHV7ym/yvQGrEReuJsx1qQ
5otVDJ6t+agCUjvKqhkazlpz47/KakpWZRTrb0c1Ty6y6vPKPGrjHWEfqLJYa3lalIcf58BvVihC
WVdbH1BgjLSrD2fs41CX1rYVaraT1aQfyJKw8lF97EmfLy5eKEFSNM+XWl5WI4csRXTMP0RzbC56
GY6xnt3FhEjW+dtNDa2+cdLgLedBim2Fb6+tRAPTv7TJQrOr9CaIk2kbjq6/eumQn2BpmxzZgd7L
dr/NzVVX59O2Z8dztUzzCHFEO45LTTbJoznDqSgrPFmJsrG9RgROr7I6ZLFyKMkHyfbnM752cmXE
Fh9FpNy/tskjeTJjXeK5OcLyL23yKG2wc1X4QzysAfKVhTjrTiIpVR9p4xVhOWCYdr5yLTe6SPDl
cweMVXEg/Xi3kCpNT/bwNcnGNGIgtS6aJ29++6///Z+n8b+DL8VtQWa9yH/Lu+y2wGG8+f2NLd78
Rj5xaT78+fsbU5iWhigVUpC6q2tsGlT6nz7dR3nA2dr/SVnRDiMk9QNaMGkxYeKHheoU1u6uYEhc
OULvCKg7ypmVWbBuivkK1dx9N5N1PjUT06qsxnbb7VrHmjbPvXmFln2oViA3e5AfLmTLonbq+7kK
jzDzwf4uNZZp+Vlzy3eyhkdqcz+ZZbDB9UVsZJssmgKYS1FM1+ddOWzzus7c2wyBgnD97zW5YZdb
dPpZKri3xGC9niT1uyx4hjdGTQ4zsh3ykxMk2p3mYPUu4Y1I8v6ZDi1wMZE/hhiGWENbXrI42bmz
Od7KwjeS6dbJ5o+2X7bHl3YrR7LBHrj5FlyLzc/vlS6s1zfLVh2csRzLsXVNd4Xx/c1qdWWuhYq7
JF5RGJ64IgPqjfXOSh4qGHdARGuD/GwWkb8pC5A74VKVba9Pd2JhwXlyyhxKfpSTVUJE/vVJ8pPy
O3qjgterNOZ6Hoz6bMyqvp/hC2lS5ki2ySIbIki88tAKo4YMaKPvozI7v5wi2/WXz8n68yeWb0W0
4/nkfK6bs5IB6PBLiGd+01yzXLCBT2sXk62eMVpWZY9lucllSv+SlWqR/26WQlYJWxmHxById4ft
c9NLZ9LZ6NKOSN68tL18nniVBokjDj3ZKzvkd8rqJAgAmTY2GrKj6Al0G0HMpqoXukcQw9nP5dC/
nyLnY9GX7k3dajYJ4L9kqy26+mJHJepKy0kRiRIg0R2OJEuVVApJfHCD3tQbzjEbhH0rxoE8XF2p
4BEDUnKJ3dubCLipx2LVvpXnlI2Rr1g3Hy2jsC9OCrNhJRI0B5VB3DxXZU/rTvalXoq5ZYwCqLy2
/K7bvFhbSacrG92qwiNcn6yGzLG2sVavcz8ZTpnwSYaqRX2ZQW/03pCh+tTPcbmRPbIg8r6YJCxn
MlxbO7Ow/3hum3S73muixcwR1O6dmGwiZaF4nBe6aA/3xqlTpL6XGjyoeMVv7gBiUk2VCl+AKgz2
suozcO00gBSerIruo18N6Q0GpldT04cTbwrsu7I2zJ0xE+MJF/2pXupPla3xfA4MPuRPl45vzusi
ottufcsm28fBqoOmFjrsmdUOpQ0i5htZdXvwIL1qmHtZ1XQuZWYaxkVWg2ryYBUMB3dgDZ8uIgOy
qORCrGH/c1LCx06bWXRAC7/Xpzqa30XIuk6pmXZoUaOLoQ84y3hRB9t66B08jiL1cxyCv+pzu77p
huHvQgtWwM2Sm1fN6GmxVxLX8fuzx/K9qMCQyM+nw7Bg1nGkF7F9EQtIL9bY/vJKpcbQ8gAtTbIz
yLvJq8noIq4IjO+5uwhTnjI+YuD89Xze303LOVOs3IU1o5RJIk6m5F7ycoZZDzub91ZE+h7yXcDS
QeOX62h4n2KmpNBLNTvyRDnf1l0zrZpEU+9loY5ESct6mA+y6kNcu0HubYtdnZqtfV9rN101NZvC
xKJtPeKEWtViPBh2T/AreYxag71+134x4fm+05Sh3mCsFF38WMtPce1MW2EWM4hK60OX5GtJ2JcF
2MvmBqR0x94CiyfZJjn9wWIm/NIh22Sv7CD3/e0nCmwij89sXuE28GeAlQH2TENzi5IIdAc7ikk0
qNoiKfMpUh37LHPYMuHNusFr1BFBn0IvdU/mupe2uSqsUxFpNcHZBUe0tGGzicnBUvsG8ZgM7uoX
s9OryUl3MD41LFV3TNtxbKEv/d+sJMIi6yrUliuoPpa7jwa8BToQn11XzewSqux9VClfRqf6WAxa
vNONGCBDb7fbKl2yDlN9EYP7SNABP96iEl5evAvSeNdlc89qKMfxnc+TN62xqjI2jYmSnV/X/odM
t7VVMVfrWQGmr2tjeBxxSVlF7WjdVElzaXXAMHWgpacImE9Ux6ef/3DT+X5W1h1bVV1NN3WXRbyt
2q9+OIjDohx7pdpas7nV8Ic6oV+vEyxAIb2Kom3LLnHNBe/XLJiQvy0t68zzpa5ZRiegV+A1gKrW
H5LpcSZotYMIke3bADR0Mqirgdg2SnspMhZiQJvNTZIt6gzb0UbarmKfdp2UcRubCDEZQWRusafC
N8di8V4GRkXUAwEP152e+AfF+3EWSELjrcrVeWpq+w5VGAXi1ZRuAfv3m1AZ8ofMXIlFpip3zOxo
sPsbYneLNjbklyrc+GNBLm2sdZScYtQyHbf3YCA+1oSwjsRRjGNbMbT//Bo75g/XWFMt29QMTbNM
0tavVj5L+C8mAJ5i/IeaDux4fEdV92J1Njq87FXWsuoahjavjFhxL4RqjYsgqc9ZGACJxcCUQ1n4
ZpMC9cuHzXMbnOpNSbRtHZlxfpcLAAq+YnZbPe3zO9lGMpSQU1H1G8ed/UundVnoKQYqvXFBnsXq
8vk2cUHUZbGvPhnBEaqoypzVG7duqvce2ZUQzCiqZmqrusd+qN2jPOrG+SZxrHj30i6IvkG0Ws6b
rOYv0RvDzWTzkCNTkT0QzjC3baa4RzID7SU0caLIzbl/lwfd56JtcMAYINzdMl6gZR4R0i61qdso
emy/m/oeBjmL4H2d+fY7BERIv/cC86NwLM6keN85tarvAjOP16lij8ec7BN+3Wlxwe71WLqOdrDL
vrgArU2SHXcJL6SFC22FLblX386048/vu6bbP9x4QUxGs02VtIPQneXl+2ZUgUxYKrqVRdtpMkIQ
ScSh2ip9T6K/hr9PQnFSI/+jVb3Vycd8cq1sRlOi9g8lMdpHBcPARtfrTwZJaPxBhHoRGSbAY2nu
/ThE1qlowDJWNi6zuFF8JAT3ONUB5mZpxZ1ecgJOMqOtqpl/sEgFAKGK4DFoyXTZilueNLMlHWuV
DyEUBSOLKpS8qbEfK3au1sLKHQomZ5fdaQcKHYCeEW2QllfXixvNFS8NGEgKfvAxCmsafhOPwEf0
t0vNEGZywYLs/VQp0SPKsZ+dEbjic23Quk2TYBskq8rYuydVRxpJVgcnH+6qDEfzfNJvXT3w/ZXv
fDIxtLsJMp0a+Yx6pdduRLZMIaW+QEgkjsRkHYB9aAztT4JJ3BK1gH7GA64TWwQKnDtUi6p1io/d
HwrWgy3P9V+d4ntYaTufcTXWgL6U9kPcNMqGdTUe174egkUB1GVDynv18SxZzE74eBh37mejIZ/m
ZH66zxpLIZQaEXxK8uC2jiKm7qLxz5abBwfBbHwcZnc8MabbO3QQumvFnL4xUSm4411PPb3pyrep
CWU866biY2WUT6EaT08EEg88DgiTd/zxCpt0fmjqaeiWffGt6h4+Zn1mYv+cNWGagSOLxiOT6XiU
R8nXozEACveLJ9364Ul3NBKCpioAX2iu+3onnlsh4naG6rNo8QfPDE1SOBEMSEn4eKaCNBFBEcvG
pwPk2Oh6aTYprMDu5SmDNYWHqnIepYDPS1FVqP24rt4c/aldvbRLASAz/EfhR1YFDI7q+RxZfzl7
KGM221rTeq861BI/dFgZk9cu6N/+a/GiOPKqLVUCcSy7x17CgzPUKj3NFJ9SX8T7GhXKbR9PrBLK
9tYRwr9X7LS+WkajompGu4l341rPgILpQzBey4lJLsg1BGWKevpz6PXjqOWCoBbP1FOoB8UuL+sE
ISqKobNgWsrDbEzQ9mtEg9oePeOolseo8dfWIiKFtRiWqSzuvETYwMATlCpApSFEMQ9AvxH96aBk
B5nVbHOYlis/mN4Vws3P/cJH9dtCQQ68PWXd2JKooqnVUN9FrJn5otTErp8MFwyXvsehU/zhR/DH
ErXS2JYkzb7Jhvig15V208dJ4CkqA00Vd5/Isjf7KlLfqb1tHYdAxZwRhKZFrIv5OW0ROQmDCJLa
giPL6kenK4xPpORUDO3bYN+HMdlBvXgbBtawtw0TTNqQtPFmxGx+Jb0+ZCENP4rAHuGf2aI5aUsh
e55dQWS9T1E6RIljLzu0ega0lOUErLjoeHzomECOll5eQycCDuX1SZq72xYjUJJoDltl1rkg1FVb
w3iotBT79Hyo4Q5yiDu2gllMj5WUzkl2f3OOPEyTyA89fQS0NRqYXcpGcyRG9vO38sfpx9F0oeHg
4ui2ZbGw/X76Ya6MRBOouFyY6rzRAGbeaHPfGCtrDDw1F84aru7ovRZYYlcgfLFNK73boxvgn2SR
KBPYF0VhwRDhI0a+kqWxPESnIUxXpRiLI0qSxVE2yqNRLRiBTdtLjXTnpmpzlgWwfPyv9eBBjRdF
P98U71SiYh6BxfFWgxy5+/mFQLH/1UQMU5ThSXdJqTNG2a9jT4oZQ+UD3r0d03Ba6Y5avi8C5AbD
trjvGrRA/WjexJlVvE9Qbj3bta+vmjEv3+etFeywOki2YR9iuIvFNx6AKZ4IafEe5RHjgLj+hJ31
P21uXRiHcNlLySbUaRqEmNP3kZsqW6bo5z7Z/PUz8nuGZWMmm76228t3vZz6tX1JGx1kTdebaZ8q
CPMqwItB7LXpSlWz4t5J+vze7YH1TwwWTH9UZYdpj7c94bkzW6L8npuGlvqs7mVNntVkbbKoSpjr
ly+awwUtkgXZQZ7i58mjqjnWTnWT6iSLPsBYtl2KDsHDdTaYmSc7ABdUJ6fxQ9b1y9lZaM0EcyAL
L6wxw4kQumpQb5c0MYNQNxSE6d0zh2yckCLWwhHNseVkHIaUrUCCklVdS4IngljbmJV/Z3aJ65Xa
PG1kW9wJ/86Ou0WXpTJ5JanKDmyBPeDM9Y38VIb7wrUwjL1NyH479Fnp9b4LSqruqjPkkJvnrN/X
quxslzNSR38+4znzF/9TLdgI3snTZJMzixujKZu7kTgs9JTkqMoBeOQ7PHiGztrsmdhBGjJqP3c1
oN+fu2RjDbqn2MnGZpgfe3X+I41ZpF2R5ee17O6C2YKMge9u84tXRn+9L7QNtsKoGliGrTGGaEvo
/Zula2nq0dQVot92bIu3Jr+FXM4/RTgrl86NwmMW6O6VfRPoVTu4aRDcWGdpat1j7pVvAytM8EPS
gWC34xe9T6J3pANW+AAPSDe3GdCaDh06TywuTW6ZwFN3dOPsYn7lKZmzHXxMLSACae8xUvgzGe0b
LNuivWP1450sguATjJHyFkBqt8p57H+xcXN/GDYM12V/bAqhCQLaxquNm8lfYJM+rbc6wjGKVztz
zr437I+hZXSoQ0Qh3BArQ5nQmI/WkOn7sFAJxKjdpS9zYqjWuLNTtB5FqDPV2c6ltjP9WejMJTG4
go3YEyUID6Y5OxultzAdHP0Bn7t2wFoMxw7g58zrRfI2Gd3pMIvgS2D5A1CTwj2T2fk4xF26CUK7
v4+dplwVk/B8u3HuNc2Lxj4Ey1fqZxQYjH0TkvAQkMyCWr/B5/LeyBVxYwrFOWCf+YHMl34jcg0g
QzMegZQUt5oxh6hhpucUsQSvGUtxUxIpOSCW8kfVj/PFHuz5Yi6FX5UtYI82WQmSHau88ZX3CD1z
c4kLHysQ5h+MZtyxk7AfdDI0aPmB/1+ah9rQdrpA7U9+qNZZoqiNGAE+Kvl7FLAza1CAXWDuTFph
35dm8NBW80rpilWqK+Jjmtr2BkBj7P181nidsGDIYxOoGcIQum6QX3K/fwVsJ21Yt0/tdorVbDs4
uGNOXwsrb5z1HLvdOhVBuopFE6+LiDCcXIOJ0c5ReF1Vy/LgpRChza0b3aeSVf3Jx+5jlev+uzaZ
uLxpFV5nXwmujq4F19qI018EuWSc4Zt0GT+IN9rBflbYTIW6+SrW06Y6QBPA4dt6HvFdyER8kUUY
BUjsIhOy4kGztrJtTLrg5KrWBm2w/KGywtqrws7f1tWYPcBK7pDKifZq42aLcfJwnnL8Kx3UpNcQ
UFycrFz78ipSb2XxX0S1MfRRMKsCiWFEl7T/c44m/LVUx7nKow5beNCSDtScpUMWyAfjfDy5Nhr8
y0fDeLbWeG4xThCpuw5PDWETMrbWdEsI1zlxS4K7we2KLWL6yarqs+oBmQjSSzw0vdaj0KcXpJ/8
yUo8eSiL3jXitcBn9Ju2ZUVBLCJHP/rnj5f9w5bJclTDIuyGxIoJhvTV3WDDMGD7mjYwI1T3Bpx6
vKD8s4XBLwtwIfWmmI18XcJbuetbx8VEcjxmy49TJ/Rg7FktNpZCXHNNeknfG86EEYfl5SFqP2Iw
nJPTRs26qSxeaD8aNmHpn9S4nPdqFrkr5NjWvW6iYh17CiJUnjOm2S42R/sxjoNpR1xk9oDOavug
cZVVuYz1RWnb+1BrP7eBouvPbbLDrB2vd7sOmgKnKcD3vARiBClOdPYD1pmbIhHikiplv7HVKl5H
THVofiEuOSus+wFhrMDoRetaw2Ihz2DTssO+H3GXXxFS1r0OJ+fzUPXdfVvi6GaHNXTpJNvPWSs2
9cIsazUf8Y3JYoqJmC5XaSiCldv2KpDtzpm9eHkm00n5+PMb+S+vlaOx7BDCNQ3VMt3lRn8zVWpT
ZQwAHett4FQ7yP7uSQssUbOAdFx0wqm3WV3vGGceqz4u90MS460w1Cm8KMSocfT+5zAUcX2UjaWD
ijUOWJOnxLi+FwZ6LPJIFo3i2luMhi5BaMGyfu5oQ3PnlvtiMspdaJViH9RMtdMS5YcnPd7UCAzA
7pg2HfyRsyxGzc7OQyFAkWcGshHqIRLW53FqCYsVi1uBYqn9ObQpZNWqN62YrKOrOdnppZh9HX2G
AIEUhrti5et9e3AhxNiDrx8roS2SMz4iC9zwQaD0VqbavEcv1/zFfG2/nq/JLbO4Z8ImHOw4pvbq
Thjw75VqDioweyI6dsFMNtL0Uf/rUII3FSe483WnJ9Vj4lPqWg2Wyti8EH2+GkiMXZXG520JwmqD
4LzK7Lw0opyYXoushmkx9OYaRMS8Nk2l36tsFfD9bRqgWprzlmSHWZ7zvIzAJXNFNSe3tv1ieYJN
aXBDeLG8LpgCTAouoCOLSzaj0ZgLgJ3gNzyNWf1RYHTzqNvREQgEWJTOyjdSmU4KzD0r0T3rykmJ
OdlKAuLk6lZ0kiKGxlTvnAZ8XBmZf2sgumEKZEYb3y82ZvZKnja2ReD1qc6IkMfuzcvJXz9vs2JY
Yf477SazLW6zWL38/K35YW3FvTJVRzW5XyDJdf3VAjN0jS4WrrWAmJCpIj3jb7XJGB67Yg4O6CkN
63mpxkFwwRd3L3O9DBVio0wBQdu6WEkjptHByUnoEOmg2GXEuoDrOy5CSu0GXxjlwcKxYN/Hhn+U
BfqRynHUM7StLJKaw0IH102cdDCo/hyq0aHBreyA2wi6DiVpKjLoqN/gUGi49TuT28KCpvVSRZn3
Vq/bRydUGmK2XX907fTbIk9aFwbE10Z5jt/im4da1S5a1o/jspKcl0JWX9qwjbfT1Uv9pTttk7/C
puwO4Rg7YNqZ0yCIQYRyo3bdZIgGCUNL1l2r9cXWjQgO8hjYUZJ7BduqjQPu6tCmbbiSuxS2l/4W
6Mi0rixWepoKzMxWc/+KLP0HUrhw7KfWPqilo91bSbXyi/yPnz8FmvUvrywbDMO1LcOxLeG+egy6
ekonu3W6bRbn/tqOOn3f2ih4bSrdOWWmCnU9LQscdi1jHWtzCA8Tt++4r57kGrlwonpBeD82ljYc
tSIcGfZAT2bNdI+EzQquZnXESzQ8hoi9L6OoLCJRdFu7Sj6SBh6vbcklTNAwhh49AzqYM8au5c4N
anRM23VntGi8iDFY9dY4n9G+/LuQ1UwfwL/OOOk0Q3OerKw5M6nehkoU7awxx1FlSNP7UcMDFgH+
aDUpunZMNTeBgyU+Q5gYN6ASqkXkZ9RqD2y5ewhYle4pNjPkKG6EtSfa7qVVah2tZT8BHDk4BjMw
YQJg6yLp+6Oeqf0F3c+d6Mr5GBAW9wJfy4hZud1m7CNs1nMUjsKwAGuOdH6tq0QOZTt4qJ1m+MHa
z+La66Jlcbbsc7VIOTtqnR3apB0zr1oQLW6HoGOuq83OKip93aqiBr2m56e2bZSC8CQ8jDwQ5x7D
pKrAyW7yscjieTxkgesf8wCh0x60AiJSWX7kD8y5M3521NwJEj4rkohZ72QkAWTp2m7rU7LUe3vS
D3ULPNK0m8ewUv5Q/KJcqNnNYz2L2kMAft4FwPtQ6oBHr3CXT0PtAPto2IIT56qxCFLbi6pZ9cPc
YFCB1YyzxnURx29neFBRVqnHoHoILJwX27CZDy5q7kTufRKESnXUlyJin3KUVXfI7kAg9pdJTz8B
aUTWLrHbxzZ8l/fBtOVBRfuhjuczGa/pzLLehuFxmoGHVistyARLBIoiRqn752+U/kOy0WLmM23+
o2Bd+SroB2hDqUvHhDnaTM1Tacz3QLrZrC5F3ebdUVaD8caGq4bsZ3BuxmqjTq3YzUGPvAGyrDus
5odVIVLAssuudbR79yKr2tyGJwVV+x6B6VM+Ck9Y1bQt7JqFXJvXmyo2442hxvNjZCOW0pGvi2Yz
OicstUEKsd0vVV9dO7+KdWqvInxMJ47pmALqFosAy9W/X4S1ThGAT0VVD423nmS2MYDsn6NzbNdf
DHyozbxaZ5ZNaIss19pVoLnIwl6OZsVgmBMIXDsQX5ZwTJiqnyFeka7FyPGY+712aEfhvJ2REoV0
y0PLtHhsl5WURnz4nAXWpxitup2ACoYoLkVQspr4+c01lj3B9zs40Ang6FQbi2sDpOX3v9LORetj
54iZzKgpOz01oqu5FNXU27uhYt7zk+48JSHRl54XVVa1ALv6wtGvZVGra50snZSBW3ek2gasG65x
oCv7zCYebYKMO7gz2ptF0zoI21IEJMFMiDgnWSu7CS9R1MBXUQosYkCDNIL1ddU7l2xrbXarEG3a
twNbkeus3jTRlmX3pxao27uwceINiC6mlQieuVbyT+MSWVzDamU6xNV/frH0f3kkQBlqPBCgKNAx
Waaeb9blhZ4GhuIMLYaQIrzJ8gAL8KXAX5eQFKGXbd45/bHEuWOFKpy1oxnNdntTIkp1UkeQAqRr
8EMhL+6Neu/cGh3agXSCiW/OKFr4u0jXqtvZDOrbGHgOyALuimEWa3KPH5z4g3z7u6QpNjq2fmgc
/eI3Gsv0+OqBcEm5mUuMQuXJfxWh0qqxHBynbLc+kawdeNfSBNhTDeumg13Wdink1aVAKRvGTMdv
fmkbkkpbq2Yq1sGQpSdyctqGx4/JlnjiZVGdzCsCUn3ko5B6ndLYBA1roV2hkli4INHMCwBF3I/G
8kyE3F0NYtTwO8W0UgRT5flBjv7FwlqvrSL3RrtrN4mF6qRbtd1eLKKLYZDui6S6Boa/iRXf/P94
X1yLi0xCSFNVLtCrRyBJunycXESAYKid+3YSZ6PALrCptH492NrNrFSg7NyxIC9sBVcT3Yp962fv
E9sO0aAgCeYB1qkwMJpvDBNsIkGbLIcS0ZvHyEmgMzrGXVbC6jfHpyImfTy2b1FXnViLVNNx7pMW
KTPtbZNgQAHhvd07mnLww2ZTTWTo5tyBbkvq+TYfxo9xZRLBbtMnQ8vhbTjGlz4prpWA1FHapFza
j3BTHHuVGr8Idf2YKbIQOTMZNYVhWICqX70qWD/wq8Kh2ULpCzBh5u83DGM8qsuPkEeyjfzFInM6
uJsuOVpYGzx0CN+wtne9mzlYFmfJPO9zUqMnx0o3PhuIY+nPiPjg8Ro4ylFXKwEUv233Q2ocSwQI
TuUUpjujyB9hNFtHzSTsaA8RKFmIULNS7gWglZu6cHjErZYFh8+e/+cDhfHjQMFeVRfCUgnxgnZ8
tQYtQ5ZvBn6M5GfEXuqnqLM57ENwSFPhpmu30YjjWkiha2P51NpOfxPpCNxazhap++x9jvGDVxUa
W/7S/lTqhb7MDESke/WizLDBcBwhnA1T1jWrZmX70yZQ1OnQg+yOfOOktO5BnzT05CZSs1andkcd
al7VF/reVEZ9XSHNqpsuQHJAz3qa9QeiPl5VW/m+H8Onn18O8WNgygUTphL0JnNosyr//qWZy1wt
a5PAVB/gHoGYpA3DaIKrKpKbAhOcB6jMd2GSsCI0RHGosyI8Krr6J89KB7LZR/5mEZ8wGgfDzGLc
+UUfXsMoDa+IPVzVoPtrELF5zpuu34c80AjKFuz2UlSwrTFTrg5alduf/yY5MX4/TiJLpXOTmTbB
KIhXqyJgmVEt5rLZom1trFvD2SBMkB3r1NTPTVE4xwKF05HQ47lFeZ+8hPl34aaYHOtmeFBtE1J9
poy3QJin27qJxEWJzswNqyia3PNL4XTmBkxstxZ4Y6nuedCT7hSHwXhG4SbtVvIQGc0R+RyKeYBP
ja8V2TT2hIteHBJRwXnJoJFMT4992VXrKOguJsG6vZTbatLG9jpRQOusjQJAKZZU4AAWSbiNS+Bv
VeQ6ZK4GmKvfAopRNMwrVUUcFWBOWINi4xBmenhNFA1Tvgp0a6gNwa3o5vi5qLvwSYPV9IvpSl9W
Ya9vgyDQJQzHcfjfq9vQ1WgFKIx+24TLNXpJhhNdXSs4naW1fuifxNx/CO1aQW1LKFcQcf5R6Zwz
4Tzk1boRUtXsHGbWPgdsej7PRK7Oshi/HnXE2laVWtkbU+jxEa1QeGRdfB6WIq6nR7g+8QUNoQ79
zjpctTnZB5ifK6eo7n7x0P3Lr9UsR1NZi7vkkOTe95sFiJGFNvApHuZBnwGGBmhZdK49QPJ0km1w
mnLQTCSm/5qC8G7Kd2ZGWjGu4DZNPAnKrOiHGDXVsMYtrrYPg1Jk19myephNXXFosM70+yJfg+To
djiZEmscxvd2nAKYxR98Td6qXs997+5cPYu9yMYtPAakQaiDgsxfi31qOq0nrI1AZFBAPHa3dgEF
O2JzJYsCeuXFKbEDmSeIoHo5bvWhnW70aUJVrE7ug3LRi3D6W8xkrX1OBsgrli2U5Q6tZ+XzO03k
yiqai5Kdt2DgChUcV60iWkLJ1iaviNsnKMP94kmz/uXaL5l+G8SyxqV/HVfAjbQvyzKrtygHMoo2
HyBGd58SAxSkIqYEXqZzDvwARISfamtEvp2d4zrxg9X03bluXCTz8710EG7LKtzbmWTWAX5tXPbT
85yX6wGVqqq0irfmDGQ3QejKA07rBfn0uSURs5fLANLf6RG9jima9KOtF3cgIEyLfXJcrwoXh0Y9
SaEAdho7SWRXkRJodlUTb8omRRPPF2TKltXlMOl/+CgRb2W8q1+CXtWYZDvEES9ROepHQOnKBjXt
ZOVWCmYpQpt2xUCkPMNMZgOazblHNM65n+NNQ7yNDYM49YANL3hfluufP/jmsup89ZpLtCuUrOVF
f73scst4IrAGqFiEiLCZY3ZvB/Wf2YjEdtSVDE8hvGoDTYALWgTqQffVU50a3b6xTQPU2xzdmnX/
CEv/DK0EMa0o26YwivbqAPoHazZSbU71wWzNxGMAn8l0foyFoT/kPJV9bnzOCjO6JIF6Cx0p8iYH
vUUG3fc16eZjn9oxjICyy7A+Q9CpNLCengPChw6J1qBisss+GwvASsY77ERrzs4UuKc57x9CxIvO
LkESOzaw+/SzBHwghUBUnJCRDmFQEJ6Rl/O/vuO5NZL39lSUkCSCsH1V/d/dl+L6KfvS/M/yqa9n
ff+Z/708bB9/esJ+c795fcJ3X8g/+/ef5X1qP31X2eQtUK677ks93X9purT9h6i3nPn/2vnbF/kt
j1P55fc3T0WXt8u3BVGRv/m7ayH2wRL75oFbvv/vzuUS/P7mUtTF01Pxwye+fGra398o6n9cFzAs
wAC2RIy+RJff/DZ8kX2a/R8aVIL33HnNYFvw5jfGwTb8/Y1u/sdd5iVXs8jpEY9k2dMU3dIl1P/g
vMAOQjjk6UzTsd788+Nvnx/759v176xFzZTAq2/eD+YEl7+P2IzQ+GJNf7VrwyKhqBS3+sKqEzBY
CuG/yf3Z9mYUPPCVS3VRO836/zJ3HkuSK1mS/SK0gBnIFsRpeHC+gQTJBOeAGYCv7+NVLS1VPTOL
3s2u6r2XGeEOwGB2VfXotSNx/jHSJNeNgCEsM01yiWNi26wCtJk+guCz4YTWxsyEjM2GQx/vDMey
1EsH3gqBED+BzswW9aimqstv69R2rLMFe6p41VN2pSeNkcpq4yVcqTLodH3b0oBiHcVju9HZg4Bd
jtVOyyef7mUdD+gek7ohQk0VfQey0VmJUZVZzbBuVJPD6GESm7NvqLlfEvAUnAroGHMLR/wptE6s
lMcN1fSij6mw4Dw6dsqsT3l7GODlEV8Rp4+Ua3dHbMQ9aoDuzm1Z98EiRfqn7oXWBTUm2XvUP4IB
dmM99/lynePDmYjEpK0XzZu1HcaTMQRN7x88H4NUO6fzoRWmOq2ZAL++ZMAjB9FR4WSog+WWbPFZ
sNk/adQjKaOtdjp+gp1wS/9Bw7QemwI61KDran+liEbsp8ZXDUDEvlnNZbdA4DiPLsdBi9zOzSLG
/o6rpcXIZLzjtzornzqwRfu20SE2meM0Q+NU5WFoZhKJNU1ea4Itryc8HK0L551t2ZqPFk92FxnS
qu6ryttuUulci2pNeVsxRSWjPRmHjnQrcNdU21fkBOPKABajLLHdT4OdH13VzseavdFpzj1rl1v1
ikEWncAI8Nua8dJXy3FYO1ibmdF9Lpyl49wpiN6QzetCqqTKE0v8ejDKhEy8ZWjxOCUJY950VJfR
6aoo11u6aOqcHS4xkGes8F3sF5nxZJBaxhmDrWQ/qkLglinWV2zww3FLxmbOuGaWjWWQehFnjPKS
4QJJxWb+8visO1Rc/X3ZRtJOW4Xx5NcnQ8cgz021cFxWfY28ra7bF4qonPx5UJ3UIsRUR3smFiab
e0PSVvA4piVqsMh1pOpWeJi50344Miik2IMwKBptAZ8lvfR1lt/blVF1N3O5uUlMhBZZzancKR44
3YtzRenQk9RHxw+0Rpgfgkfogw0MPH3+1R3QcJjtliWht6denQe2Cfo9qHw8sL3fy4opSbn9VVc/
Sajj32sCoxwltr0c1TWqnar9rdtOacDihaKZKs+7F6GuCCr84Ga13Hl5U3pGyCqgDZQtrc6wl7aX
DOzJssSJEyGdPDb9rvE4xXbyjR2KKjkyJ+nT0hfSZFOpSxkOuUXt91TW46la5T94KjKn8z3tBcT0
SdDy3eEDKTWeoKCjGHcL5Qo9BEdfWxrB5qrxBakCH1otVpcp2jJve/zBRnuXMztZT/AR3PXTsjP3
qzSYkRRCoWZM66ldtjRyCrHF5E0KKqTMijmxP5VhPuvjrd/NkW8SKnzrE70Ppk3Lzmtie/vJm55p
o6HAmszIngmuifDn3GWteFOG/szc5HMyqI1PUaF3Hst+qGpSZQUw/E/uXz/o++o9E+nfWumfrjCN
0B785sQP4Ew0tBuSAmqApJYMDr1d3qrZTuO8GbZQJfnPatbUgapNcSd7yasmmQRocq0PDk+gSgts
y2bBOapx7xrPzCM3GXQzto3EjSvdD6k3N8K6LB6dyegeybXKZ3Oct1dXGslvmVpeHYzr+mfQul+6
s7pgWjV5hMNy2BIXmMTCCtwmy68xbdXOz1S984cJczh+uNOkGdVDTzLzUI7uw0IK85BmBAM32cSK
sdKXq1NDpKqGRiiZ8HNaxArXeC5K/1l36TSX3p2F+hjkfhOXGKM5ARn7eQVUBdwQpnlzTzw2Dfqs
nANNpV+eZiUhTJ19I5fzjHcbkQhGwNTieK4QdCqtOIytfQL7+koQ86DM5LVmvjrL4oer/QfTao1r
y9ytTNyv33kLrdjPgDt22U/T03phG6e1M3bJ5nwwNSLC0HTvWeMd5qptY5sbc+8YMj1UvdR+h2qg
khhyxGEU1V76iMAQL9Cao2pcL3Xj3UhlxYaOY96ZbmxNhA0Jz8IUkSbb2EQNc0V50LmTuG1vIbc/
mIP13oy1HjDUV18owNW+yYrm5CaZjnUIkkhgerwkbIb8vRdgO9sp/BmJpz+VeBsD4fvk+teCzjO9
gp1sFkd9mxx5lbFuKlvciX7b6bp2nAvqagd8f432ZOl5QR/MElG/E+f09EXpWD6aHT2Nhf7H6ab1
laab/mk2cE5mfe8HeeIN+7Trk5210AVNpVv7VNTEYZwBonjHnToY4wmDCGgKcA3fVO19udevnjwW
pxTZtO9NlTHCljD1th2xu+aYtW63LxMZkoLIfqoS2TrocAWw5HdNnKWp2rnO8k1D5PtaFvptY5af
prExCW7FXeKp8ZR1684zGaQLCaOpaV4KmmoawxZhLUb9BCY+uZtWo4a2aFAi2kmwg5mFdXVrGAe/
FYYb6TiXaKIAIO7Fg1EzDgG1ZTu3LRZhEB9Hq/5TgMEdHDOcOywaVnVTuuZbNVx8FJC8+aHqInC0
v5JZo/HeDlqQMlAu0wJXTBePzhox0j6CLCQy6HySEThmjbqO5jgGLxezN/ZV9pIMX1X52Y7vfVnf
pBW7kQ1qWSP81xzMh3G9LrZNdxTuZiflB89gQiQp8CbeJDwUFFBu+5gbNy5RAEWGl8uFIbvMr7PI
vlrU7bFdPii3PxZUg5nt9qwWwH+r9lqSbFy25JBqcmdBj68JVg16vCyCCMR68jsztqYzQ42omTIE
/5NrqjdnhFzhah9aa+0VA+tVwdDXaWBUWH2qL2OF0195LwWIEUpong3UR9sjlKuYDLivWvHruJTb
WIz61HOrWR8+Ci+qeKm34cS4stD4shC2thRt0ILWz9jMq+Jyuh7QOO2akPktJ+xQWHmRPQILCp1Z
PEB9jXRXP9l9GzlY1OoyxYzAC6bno3bDtgazwbeka4BJmjW2szRKsK+1ugWloR3ERPVbmxYnwKu8
CXwOaA7SqROtyWnpkNOpo+ytImj8OsycC3AX2yneZGMcLGAxVKYkUT8x0XG2t83WD1WXBaNIb0iT
HHgHhKM9xdnaM51TYc84LPW/VlUS7d4iu5ijgeK9pULGOA6+ijaJD8ewIj/pbgxRRdgNmVj52x8B
X6TLsntvQ2PnlYlxaJr7QFL95aIWkdrVyvLMmg50tnsY3fmZAyZfDxRnCHOdHxrrMZ8+1fQKUnbT
i8DA8qYPsMsVvejc+LoVGr39bBEMdMo3qNRHYz508xgJnuXWOBiVvKd7OeSFHtnuvewevG1D4uF6
6nVklpQk5UDfS4uQxovBpmFk98ZwNLDad5Ja4eJ/en4BulVxnV42yNj2/FgWr7wjXqZZj5NNnrPu
Us6fW6WR8VtQjtgAyDygKiwo8jt/pobEHcLWsSOr8w5y1h4gW/LA346OTaDyS+UAnEc3TtcaZbE+
M/4FKoRtVwc8qvUBHq28/bU2XMpOEsiRPAg0s167tfN7mioQ5ItLuZ5Mo3/wiSn4PFzO98jBvfHh
84pLrrXhUsNzmY+GeM2wjOrmEtJ0Hppeskt161bVh04Aie4PmPEwYIN8KujGXjjxrJSQADH0gBY6
bArrFgiEY8aGy5usIo9XN7GV9jwGBQBaeZOsVeStNLqDN7p2MAv7WdjnnnmC8dVaALd4chM3KLa7
XvvrGkAbHFwoBctsdt2wrIc0p7PaMVjezIPbQYO0dzS98Aq55BsunkViVfwuSdXb6ka4KnKmB9PK
90Z6FvJVa/mJlR+QbgnY13FE6w4jIT99+lVFFyWYRbwX+mFJS/h8FD2YOU6w+w/L4s7kbh75NAs0
GXO6KPpPRF7vS899JFURqNLjcYT+VnsoUWU05WvgpV/6xtLhOFBTf7hNgg01Me1JvWSBwy/veC+J
k0U2WYzarwOj+e17SQNTglf1TdEjzMWKlrkNlV1gOasDKtFif/Bw7j6iuEW5RYoLKEfSvDTdr5mO
JP6hbeI5WQ3OumTkHfs9q8+bYlcorFCy+HpNEwzeQqXGu97QGA7pGEuS9jVqHzk2Ury0WAvWmOJE
WiVtYFh3FUE4OfwYTMaImh87/hK9peobk4P3pnQEKuc5t38F/eyamsOtLYPZKhG4vNC8ck0cpDx5
Py/XO4gLV7nfGmP1Kud+T3tqriEZm/cJ/ELs40eN+ajHLWhbCZXQ2g6mJH0Bmvvm192xIpVdsISk
Cuh5blGlkU+kWPzdPMvrzyPVWu7cLA/c0dptmxcIfh/XfbMT/7WZPvFknZd+p3SOLSARc77UpLrT
lsdxGaPZ/V79P47/OZPE88oqmpdfSBCT6Rz1/q4oygilOuz9JgRA91CuKdsY9P0Ztr9n3Knkx/R/
2LJpOZwSFLldlz13qWEfHOBR8HpuOidKEvmTdiBzPEqo2bAMjJ294ST0O9d9Vj3hi/x7TD6b/m6b
7qfsYoLh9Rt6TKrlyUOA0MrquU7U6/VOx9UcJWJgbzWFqm/uCRpcPE5i3UjhUVkFtQdwG+S+/g5E
oSjz0Mq0kCbW5YHqWBE5lZcwvrTok1LCZ6LRPaK3/J2GhNbrlncWOMJLxoGfFvDB2ud6vn0K6mlc
mPPrNJG7a/l6QbWNGOF8Y2dWzHobs0ij1J5toO2bDq8MjtPo8kC0KvtZnG4L85zfgpOld/DL+d5Z
0/fSt6K0KuMZF4NlONU+uwbzK2HLGIqW8+qtVffcl4l1U0JYCUpmni+GrhVf0zDflMPMdm6kOn2Z
2YuG/jSyN14XXs+N+erVxP6priECL+9Yus9elsZVQTBiavyPFJtLvGziqUu1/FAmPPVoOzTcaWPO
c88+Bh3gjqj4Q2ZlxqOWwIbKq+UXIEr/Z1bCeqa1brnRcO1fbL07VIl+mw0ghx19I23BrjCwV/Uy
6lyMUSsxIPcvQ2PeSr+OSTm8ep04FRbugG103mZPcOdbWeDb8sve+FXNZQxg+53nKrn0I0Zg+iNo
r4pbF49a4vCQ1NufXBLMNgXtDHTSgZbjmBUW4mpYKYaJDeEyn/LUR5k3/c9122J3qyaai9WT07o1
aRyKuTbhv6W1RuEl8TtL5LuuFz/6uL7PesqjkdwRt94BCDr2ZAVWNoXVmiAf2/17Nhl/MojcEWQF
yBsJP9bxxz8MkvaFpz9suU37nrmuMA+ZM5QNui7KfRbatnUvPOutgwsWtglrkGP8bZixX69czKHy
yRzsv6r6cjdKY+jmGiJL+uNpSNq9GuFVd+KpLeoP8I4ffVM3H/6ssZYPTt9ysJ6m21TQVxZUdVKf
sc8tdGJJ9nPKM6vdyPYxstNuuCWVBzGjhUoLx6EK+961YO0aZRsUdg9NcbROxWpPl6XRhnhu4dxt
OaTO6wwuGPOxi5pKv4Id1SGx/OcCUjjjo7Cgi6vI1C5FcDQtsadcbZ+ay8Fb6SBqSnOnG9xcNv6O
TWQ1sCV6Ug5FyXlE97MPobX2jZAjFBGILm+AG9TJEeDOC8YZ902pv5lyGM5UZOI2W+shIk4xRNfW
HJaczv6YvWK7zGwHk3rcsZcdYjPRBdDGkTFML+BT+K3/MbOD2jMs+Mtsyg/t3jvYFd3oZHKzPdO1
OhRAz8iH6fPDWqecvghexLZVtzEfwDpje/X3K5mUf4CYKYMxnF1+PdySjpKUXnfnCqdDYIw0xZHn
upD7VyHOIXaP89aRCOxp1+uLL92ZjV90+9ib7TOdRNxVzN/ClT6WPru+cXNysS4Pazkbez3h+AHW
E9ZXbEGTcq/92v0S5SAOWP1aiqz7ozuyRcizA6BKDhykIQg5nWWnnTQEY7Sz+aMBzdX6NT0IbZhK
ts1DH42zs19BfjegLRiQJmCKs77byynZb5xRGtBEmhhDLaOXxV6OtUw+pa1v9y4EBxbmM2rT2rtE
tH8VYc8sx5jokm0es3DSPkzeqG75UnsXq3wZjbeZTbSp1Fcx45zHNzbN7sFhEd5pGxPFMgO0iFHE
SN/Ju0xwYaXzUiJQMnsHm30lB8lQp4WTHG4wpOO3OcONWSxdHht7gvhrPan5OCB48hZ9qJmRdSyZ
C3QQBXDQmpebpCsfc/DwwyYjq94OrazoUfX78+JCH8rbW7fCSmL3p3/0mUPcSNM0dswCa9OIHTqN
mLxyBlG33IuExp49DvzuCBbL7OtPd9i4uamBX6GOunWzxAnYoUDr2BAAlrnXaPjq6/nUt4xsnZoB
0MYDwzZjU59UJr1Sqrtr8vxBCv3MDAvWs7k8UUZ+MlLr9XoNCpNzomXcDDTIDEwKNHjvXfLIoeK2
lE9rWkRL6V6vahO3mhGVizgQJ7hJWeaGJdfPRpdiHzX3s3popLXrYWrWifGX/oNgHQrgII3aJWU+
cDIDhTK594slqG8tbhxvHAL/uutjqwwwPChRKjd9Y++Bf94EJMMQb2uuJTZlaORtOJP4chtadtjw
1LSQ+mDfrwAqzCIMc7FPmpN67tclrH1s4wZn344RmzvdJUZ2U+f1t7ZSyjZmkcfWCn134msH1Re2
bRHN0sf1xFpiVDWFJyrSGFFhienaPY3bfVzPfAJsIvrBp0o0HKiJOAK++nTt8Yg1NSiqEd1P4F+Y
D/ZUxRBujn5dXdiQ7RKc8HSHnNAfIhi8M2DhTtaRJ2s2H0YsCahnW+sGTv1d0ycZlkN6Rynd4TqD
7foRYNhEX7nX8qq0zLge1bMsJi5cwQ55TfvPwTsv0rxzXMS7vZcqrILuooacCahgie82uzsZRtcZ
XOih6JYlSC3CWmAILMd5K9JpsTj6Ms8B8VNavSIggsyBEzwoisIi61O6g0flb6quy6BrojB08Hg8
uyaJo2P7uqIEimon69T90TfXeKtXdCxORN3ai9ve91kJRk2W0oj1xpjqu0kVCMSBWG23CnEZaBwx
fbXUR4t9ebrzCqfm5dc0Sf6Fo7QkYCc2bXWhyEqW3opfaDP7Y3t9b/CNIiTslF+s1n5Brik4VQls
GmCJclSBYGsSjxUqq2luPLBOdswPumZIkftRtjgtpZOtfRfL7CleJNwxD47hcxaqMAN46OBtmvcn
vVyWaq8KlkVa78SVX1xmA4NyiCp1yZxUKO3Tyl0LC81iC8UhbVPLzIt56PPRuMhEswSRC6aD3NSA
54cJHNCcbPaT3691dz2KaTXgA8/xk7dBUzD58H9W9nOJJt920ZaAu2gDsVXjQrycjXwjQ2125wrz
YrJZ88nTVwV7xWtoDa9kUvr3GIfZXv2LmvlfguG/Yk0xiPy7fu6SezFsiD4ujk6HbMz/sPmmWsf2
RKZfJonAdY/hTveesi4nkpO0g5/dCW1rnV97xFTNm4TcCzISI1e+WSuwa8SwmyIj29EzqOo8i2Iw
vmDK8sh12ZyR2Yck90mvE0EgYsad2x0TY/ZLtLVRNPhwF43Sk4cOpICxvDpOh1gXDcqY3Sewc9lA
CrBWJSxs3VSm6IC/9Zq3uJR7pFTL7Ne+K52BMYU3X6mMRW8XG1yPhGyFC8U0haBOFzo+ewoEmcdM
p8S0Jq1h/CwoiAvaXtkldKTB+SVdu9LRNc5epOuUtnIFDYxBvymaYHPb8BtRmzROhNR4ugd3QdiA
0Q1v0agao7pbks6cnyHr5d5pKsQ6WMxA51SEGH7z8Vub7RKMm4Ofj6ROnflK/dpi5aAfbEUzuvu8
15v0abDn5LOUU+6HFm42/TfRyrbEsgi6XWqhwULW/+ZTopgUJV631gyoXN9yWcmt7iIGAyW3sVU6
nnHq+oyf88Jl7MZzu3M0kkpdPuikijSojEWojUbmPCEhsKhq/diUxwnm5nBJNWcrXvRSE+prgC48
M+jJBi120pTAMM8SP8/a+Fs3ZpV5oz9zjlT6kZIRK7uvYUI1Nz6uYKaUQ270DP5m6Eg4DSdnZ2qz
T6DKbBPIGBkZIBmJdLHM49rPWv03kVZHgxuuvdX8vg6Gx/dBbozZHYIq6p93/v/K6fB/8yj8m+fh
/2WF+P/QyGCa+Av+m2j8fxgZnlQ+bX+G6qv5/Vczwz/+1D/NDIb+H7ZvkBK+WhctHAOYEv5pZcCt
QLgDTcF0nCug4Ppv/svJYLv/Qa7OsnA48Ieubrv/djLY4j88qMk+WQkT5B9K4//GyYCZ/t/jWy5x
Gcu5min41QyPv+9/GIetfEx7IzdNBoO8QKAhBR4VIpHY+F+EFG837XuasIxPXkLoyeMwUduZcz10
cbzSb3P7OU3BMvcJ5nlENyM0FkFxgaMurvkIDYsXGLVfgzDcuLeZqJe69+sVy+tGGVtg50+rZPC2
tD+EDvSYvdEcWJP5PqJsHge6yVTRksNZqIzEmdsCpNxoO69QX2ePCYE5OP4eDobFOwbUjT1zCEm3
HYaOMhKV7e6NoSFKVC+hhC/HHp59IMnShWeGg6N0FC857b6jkvZAhArcWr8y282n89jX+7nKL31q
AITSSo2a3oROtp60BDuxjJqU+qWRozxh9fI4/laUPoC806AqRFmWDsHZNMuJXvFp3m1p/W06WCLS
ZNmnJMqiZbNp2TD/IAJVcTZjN13t59nBS2kB0XCwcUTmgsLjVMUfacsfgtQThRIfGhZRhEgONGw2
zck7ScfJn5ThaXEnlc35cgtJI1P0hXp96rTye+4744AK/L44WrcfkvXopS1gX4q9prrgd6tMPxRD
tevn8XUp+o8stVYoAsxM+zU9gWiKoEZyoiAVC1KbRl4zuV3KYoh1WzWhnNjhiXIErhNY6ewy+PzK
TWmd1y1/SnuTQXrJKMS1pgiAi87GsogUizsrJw2dGZR39Aj1gq2Ut9u1YElX9DxvFvNUVY6PPFgh
zo1AtQJQoSkPdIGc0xpr9uo7IK2yb3uoV8RP+7EXFFv00OGp7tv5tRXnytjVhg7ANSX+mXW4uG0L
fYji6kPF4RlDsXE7TdPz1QgcN6GNszjF1/3eCwHU3RqP6OrezhsGCviQ6JhgfeIJIVCfQT22zfKk
oWoGKUUWxO708R5ZklgBhmFT80OtzcWeCotl37upGeDYOHcLyMcqWW/BQGNMTPKgUxaNgovJMI8y
gT2mAjuW6q2bXUaoCQTTySjckNLq/uSP5hPmzYb2U/12zJydUdgibpHlglQx7sAjxIyI7aJeKnC1
jZaAmwXqTLotzF0YaZmd3o4C4WB52nBVnafWfynranngFfNTb9r1fUQVoG2i6lE6QDUzHE72tZSx
w06yZnvjpGY96Fr22WsPJgW5MdTjV9JSyU2uqydtBX3bNeqcbZMKKyrrFcV0BzFJMO6QR0LnXa+a
MZTKL8MGEk1EwyrjTjl5B3VcNsABWW2c83rMwxFPPGJF21xM1z4YNZNVnHmx54o2TrJ0nzTd+lA3
o8+nAn8mzC3K4Llz5xhjoUh3+RhCBcd6vceoqcE5ounlI8HAste6nqJvyLWYNziDdGCGxj9LPTVx
2i8WJUlbtzMmTB/sk1AxNS7lsFK7aDf33GkTnznFdNS0FxQeQCcCvZaWL9NJeW1bUeLM5j7Bj2x5
6Q77kh0Z1m/XkdyhuKA9j6PDUFrLnaCHLBxMIFWD5YpDKtOBtIDSytgb5+PiJt+WA75R2kzfPOel
sNvbWmjrgcPHrQAdGdoT/mGKHfjOYqGJIBfR0uvLVzdTyeT1aYi2mMSCJSvdpvwwUTQ52MxXhwnB
pJtc0BxWt7ON+a0uuu+MP3LMgNa16V2myZ7H3vf2jqjvNj33I2gRn23qIAVOhkWNDIdOX7LAeokg
a8oJdHjEMMXqj1SFm4tZvCwO+my+9uWpXiqFRy0hfJ96SeyvC7nGZUWxMMG44ibBesTcHZQOPeNc
NmMCw+fO1q9LFo/1r49qj+lhQgcvdxjKThPDpxERVAQ9cpf2jc3dQ1oi0ZrueCFNdUJ33ZWUKZII
84d97hn3OerCLmtXFYwVs2t4+UG1uPfDYGT7zP/TURW1XwyBnOVuX77uyrjyh5NXZziNU5v5nlze
muSQrYjGPb6GCJ76qYGQfCcd7R7G1xgmuMOCbZpPjmKf7proQm5VJvhI8gCytdwLXo9J1Z0F/8Dn
ZmBSYVP/O8BpwIMUW/zjViwwM7Q+qiy2qu5U0D3DWaWhsXBtFrzEVQEsV8cJlABioEcs4ebG+4ue
wsTVqQg5DEMssJaFGp7hPaPUmanhjPzf5ZwGFy0oeseHVvqzaiuEAnmh7pf5a6M+B+qNws6ac0YY
1vREFwKl2b53IzY/8Pl3kVeM0LWTZp9QjA2HAG9NOkVLR/C5GKd3j9oilsUx0hPev2OlPbLR/70+
7yYvl4OcJKpeku3LkmKKHBVkMezn2sOZSGfZxdWo/LRX394VEotDqrXH3AanvI7wDpLWemVWyyO0
jh3NuaoA7tBUdDR6x6KNptW6yJoy9KqfuKtqmxl7uxoBGYkbKgj00Cy9yCy6MbSdXL5bw7ZH8pxL
980cNkTUAuLR0BHfHizvdgViLpbrBxvx/tjr3By1DUdh1YivbVC7xiaknNGiW17HByXnarwTNOYA
wSVWFuAjNfd6jhh+7XPNTfWatZ4J1ZwcBgrJH+RzdaDwI0hy8Zc5+YNw14Pk/+P6aiDY8x4Q0xYZ
Nskp5g1kHIVTIC1ME2xFujf5T7+Lwj5getIOuF2S29ZL8a8xvTesHgFkafARYW62XIE4Ok17UtXz
M8Pkjcgfbm5I56Htcr/Oy2nq6uRisiPDZlvHJdb0/XwdUGpK7lhrmIEZ2EdaTe5VvjHiWj4kX1c/
ljFs4wFUT3vDTwbVq0wuXtLTOKZ0Y29m7InwkDJrgu1FFYXF7kBpgVtpp9oDr7R5+gvAvjmcVH6i
TRo6cNFWvPcchO5CZfu6MrDMX1Bari/2/qYXRP28zryQwbr3MYAyBjlbI35/NfqYQV0S3hmn8Rif
22HeMjwk1xdkTWNTzspUUGLT+/kXzKI25PNmkWseRK1/o0MtIezIa1StZYfgfjGnxonalSCoZ+s2
X/TlRDfhDcPA6xy9w2y09kdL1TzNdA2QoTbNDkSlAq1Up4uBERT7X7NQDKhR465RSc9MJekIHiwb
g2ElWe9dmze9V09M5nRSumnaAZG8+ceEvNFYYjtZIJ8qGyFu2YPyi4hldFSN+Q66QlsHlekeHXfK
H4dKf5ZS+54TWx0xw23hWlcJfYRo4rYc77vN8lnwHL78/i9US+/R7TT657YUujnauc1I7YE9Xh4M
1jruhoxHKSsvfnmTQQY+5m3LVtxSv1m+3Veu8bu6MN/WxXubk6rZ6828Kzv1NObdiAsGxm9avdlw
3N5yTT7Zzd7K9sb1KWVCdNLlundAy3A9px9DUPvh1vCcxUd/1VtlYUW1Zd4WufBCIme8wB1LxkA7
gtTfjBuHTNTK0wCiqxkiB2wAUb5T2yqcPCkey6ZF9+dPWY68+v6sQ1flNBryqrSTT4e4YGSY+LM4
+sSrTrF4ufQ5g34TZtI0UxNn888k9YCls+L3sOuZfRut2Wk6hlbHFV3JcpBP3bMZrTEAtxJbkvc1
ttQ9GobegNFBGmgNTN2dwOHQMWC8sfP2KshDTHdAP28uNjOMjVm8sbI+9p14BEc3Q2jlG3Kkh0lo
EOnFulZ0g0N+0G4nUR+RwwgnAISSzO72i1APpENQLF33vDAL02SNx8Pa1kNZWD+AOLkjm3fP0f5w
xieKNHQsRe2XIXuQGWNzR2hkJeuw3tBQ9I3RlkQF7eHM8vEqLv2XN5NLYhZKCeK80nCNbkgPWKY2
PZ7meTv1UFia2juhjKX3fd+bMbuSB2zyn1spF8bNV24ddOakK27BAz3JqsXVQh1VkuI2BydJlpYt
uFcY49FfHOi3c5oeeKPlrv17PS7OQ3vubSwaiBO2W+sckmZONEaiHXQDWzgWe55K67dvtOrWMdgD
JeY9vkqXCr/cjTipT1GuFFsi0/igczfFDAHLz5OaG9YekMrrtMyb+bDVIWM+d5PqY+SmmG9Wxe8O
DH/nXZuWZlXeD61+aLFSBVkLFiGhNCrqqu1l4DZCvHE4+OpU01VVlDR04yleTjOHZrCktR9vbmj6
SKUyVdBX+v7QV8nnIAYK6OUUNEJ+EyBxdloHYVY1QO9nIF0lM2s2Vvw9EnBpavt4apW1N+SWRamA
LT3KcG6Kv9nEDynOoBhvpIvqSLaRKLtsJJYAEReOReVOyrEux4eereu4H3AHzezkTut7WtQZTGfU
3cpd3mZdndztgZrSL/GfzJ3ZbuNMmm1fqNngEJxuJYqaLHkebwg7bXMmIziTT9+L+TfQ1cA5ODg3
jb7JqsysdNkSFcO39167EQElRf6Gj6jk3hykRuziMjJi2gPrW6AL5RFA1NkGI7WlIuqOOpYo7E0c
EGVFoR0SxEvNk5yO7cgnSVNbmY9qk9k8F+YSAcCOFSF2Z9VjIfUqgpVLxCreyVtr0pPjFNkh8MYH
T09ooRm5RMFZlw1Dw3rqTrpXcTx8jIsE5Ic3aduiyE4UiLmbQfP+TJqusZMUCyNsngRZfGvI6xvP
BlDWNd1xbnjQm8I7eMI4s3M/xy4nBPLL+EqgLU40PW/GcUbw4sWR8IK3XmergFZM0G01y6TSsIHr
TU5fQZKFdXac7R9Dy1CEulvq4jAOU7Y4T3sbszeGFg1LTIxJwoXq1DfitlYEorxUf2vK/qlJW0Sa
xOVM1Tu/msdS4heO2hVO8rZm55uq1kNk1xMD4Lu5YpfWnYtT+UlAhedWDIbNUSXwi5nx/ahbPNLn
Av7c2afXJi8fWv+nQgMhx3HEVsiKB7l8IzsCY1W9fK9tJkfApyKwidMgBdsel/7h2OvP/mDhXrZ+
SxZ2cyFT2ej5Lx1T1j6z2J4TDFuwybEzj9OWxpMbT+ohBsUFM7Oz0el/AMPnb8fOf+LlXjbk0zUM
OqoNBre4CDOddnWEkYqhpBsYS3brudOhlvHDOO0z3+6wbopThSV4Fsa7pXlPPUnyjcHgdTMy70E4
iE5krkJZdn9mvfz0Tblt+ChlHdZsT35g2birjSxF1gmUbd7VUgtkAmm2bc4z3Dg8pfh/U/+XmzQT
5i4GahCl/maZy53o5SOfy9+udZKNjqsh0AiqVwCCNrEL/Q555KfVnT9jSitBlWNW5R0eZuvqcs0A
k6NCrVnPpmzWhDYgVSzRL62Tf9oy+1B4n7zaeaK6O+IGah5zJ2FQL2U44DvGKcFpScOuFIP52S0U
RvGz5jAHd31f3CZzcShSluCUQCP20qRY44i0j24xFnDprSgsJVKwgVNP73xZvAyJn+ymcfh24qUI
Fqj3nIM+LMbIQWGqGyQG/DOxHTYtti3mhFgCtRvVO84N87CakSN/azxTJPLRCO8u7qqLr2WAdywX
pGLnmgG9U9u24kNTEL8Kc/GnwKQellZ/I3TnDqtFfZkr1oTYhyiEXwZh5laZ37gnnybNzMM8gXXY
zeJmlnOwrA5dO/Z3DktCVRrVNk36p3anlwuZbm5FVqztxljsSTgy3SgSttMmO46YvvAGYh7x1NNS
lO0mxxAd0sp9VzjuB9vuTwEFiDmTaIl3xrdy7d6gEhkvddNTlqUQCo4JvoBJ5Vy5Ne2GKxCN1zVg
uNgqQndokSyxvulbzYkMVOLipRcNl6x++bSjcTMgl0Hcs/dai21MujTV2YN5KvzhNOuRPOVowzsZ
Z2fXVh2YJzqoq6XEPNN9JII+DDdd8GNYvP+uBbJoMqOvJYnuelSiRfaPaKZc5CaBRdKuJ3IeOPnz
lVUwQBMdIoOYfepuNBMTBK7u34ntPy3Jp+YUpSOz7CcMEMRvNEodl2PCnh8kecoKNDBSMvXmQU0o
R/T87Vzs7Rtl178Wu/U++1KFuZwY+9WdFeg5JofcmCvEdSi1KLe8SD5d5AP47/7dnUUepprLmusa
e6d6ylS3nHwWe7eqLrARnY7OQBTJcUuS722ZUEfHqShwBlcu+N3xt9Pcj6VyHhKkvK3ZP1bMWwPm
OvRav5bUKOcSO75QZai7suBb8lDa1R48+Hi3zobQ1C07ML1pb6zMLNzq+Hp1EvXagLV7ShrOywsf
Gj5u0iZzMxUzFjEgSSx0+NR8DethET8VGvYlRvDxqRr1x8TzmFpyQo+8NArwXGVcNhsbNqNpHDpN
3Kfja2JJOGyyCBmBD9t3bv31Ft7K+Pe5MtpcBV3eWhswJtu4wGTjzsnVKJzsplIuU+JsZHfBU1lb
gM1qrz73fjLdwtfEutvhohoToPoA6/CpZ9Ua1naRciKpgzYhibWYfXUA12XuhnVAaIpx14xxGpY5
zPAeg7yMilDqdhT6k4bo7KZbO2ofFuyAhp+eTdVRs1ZpYmvENdYpmdKfWd0ZFnll9HDumVmzb8ec
o04sX7xI/YH0/boYI+m40YZ0yR19rssDUsIF8BpuklTwYR/EpS7DtPHeGP8gGagHQiX4SV0fZ5PE
idom7w4DtY05LA+pgSGiXw873i1nFTwblgiT0fgg6MChoDLlhpND4C7LxOkZk0aZWG+5wjiYXKrF
yp9c/ApjzXGHpgW2S/cXFq/cmrH3BrbikRQfpacaMuKir7kbL2waYEBy0gMgBJw49XBB66+MS9w6
Jhk9EgIgf4k8lPEZ6fQaMRRF4a8PXeb+5rMR6IoFzfGAX+pCe13iNoxsA/P0mKSHsnkrF+9DtNWn
nIfNMKgm0LXhXfWUHftlBrLGYzs2VMft0D1NlfNTd+CVZDPYnCDxaqXpswvqrXf6K9d2uJtwOJh4
YkdHHN9oS5cFy9KeFkO1u4X9eCOwboWWzmR7HCVexXpkYsvKMxjetOWcRO0MOIHEN7caxLp2KoZz
PHgPOXSvAF9CtRlFxFoz8b3BieLtlI8GSSRDJm9G595YSmDvrGGXnBVOSYzK3hlv4PymO91uKLJv
1Xjuo+7iVQQ9RU6F6VFOBXfAe7tqrn+bncYvBmi9KHYue0ZUZOpmIB+Az7dhFlDRY+mO7ks6KL5E
zN7nsaRVy0dG9xmzpfE2VpK6KqN/cXSPzo15Stk4+MhbsYNTHVl3i1USXHOKIjDIF1XIcT+ayUub
QfVJXbI3dh4/t1XzNf3qiRs2sogPevosYSjc0EHHs4EZh7uyV1Pe04DZztr7xneS0NaxksR+dwaC
+4r1ID1pXAZ3YP3C0oFgPad0vkydvRNxLUIauJOt1YrxQh6WT7Q9YIrFre5i7CSaBXfF0Bihi7if
3rBkInWln9R2H0ZR/CwtXFuejvYWywPuPvVR1kbA6Ku8ka0RUhR2kHqJh8+IuktxNbh9wuJth3vk
9nq3NrJfIHVvrZqXJMsjb5tbo7NpGGORaFjUATDoSzOMIRn+S7tEoELqHxBJERcznqvRj7ygbAzs
SmNr7Tp/IGeaXSOXNkSs3c6pajomPbSkF4kilNsX4tiuPN/q04WpdSvHlBHQ51RHI9Y948vOLJYu
4psGJhVkI5rpcpWDy2gmnStJe3DAEuXcsATTGmmsGpIx/zK70aB31ie6FE28D8yFdZ0SLLdgxpyS
iwgdUzswPFGXfugei4Qxn8vBAfb4RCaoeRF18yeXlQj6urbwpTFgoX552eDYpXR6klcZseZOTv4S
FfOjNVT2EfOaCJ2RNSiNJC1b5b0Uw60rq6eGjyNt65j0UR3kyaLQ9lbohG6kaXAE68znvDg0A8GU
uYQEYkuMEC17cIVDN/Bl9D5oTOK1Iaq2NaxqiuO3ouLDNHFKSzF5tbr4hotItiWzRlY9MlM4JoO+
BOBVuEe43OVeZdaTiSloW07LK94jtVW/uSUfEltdK6KyLI12vDVy92uU39k6+NMoDU0ocXP16sFd
K4iwtOqk0ZR5Y9bFg5zKn2EtiSHhB4s2ejdq6u1SF+nTwrGuOyOeeEs+9T6kCkyK3RYV+wbitIFr
bHhpHUxzUNCddy4gpn5oIu+nN5gqcFGeq4cBt65yag7rUahTUO078xFCyaFLomlTNeKPVe5Sy7E3
HcYGDgetKD/TXrzxSM9zzQtLCZRlX/GX9fit68/I8zuaHb2rIYkKagGf92vfLV/GnARSz651hTWr
LMffYpls9vY7EtZ3rbOwoPosvxZWC4+8+XUEHNOizrT5QMpqgHGe2412F60/JJjSvaURR6A3zmY1
kgQ5iSThFkdAHmxG2KjeEyGEU5x374NUwZLR/9pFDNcYVV56vtG9XmZHBMQjWKXkIrz2Xfeb4pRw
xWjH2Q81J/GDDm2Im31ah2MCUERQJyPqmM5MP+IY39qMRniVdOZl56bxqjN0McHIP8LaSkHfiRiy
DNyWbh94zO3JyZx6K2zsyK1SGtMvMBb1J8ziJVSWesqArerOQpvorLchfkaun4zlNrmZt3sI5jz4
UU8MX1w4rjr41Sxtv+xol1K7xNb7Tezlp2aebufCuhc6Z2Ods/hR+f3d6Azvi4cJyVmjcC3FlTji
AtIyc9jah2FBUilsWre6Ot3WoxtxqKHK3LRHhPr4Kiba0Gpt2SWWgdJnW0PY6Fw94U1dKx3wQZ0p
7LKxC9JSa/EPtZy2mB8cZK07W/pQebydB5KdZFqMztjFMaK3n+FztgAQJNGJw5Qe6lqVkyj3NAoZ
p0M5uBo2hsLkjJjkRJ/7M8aHmcWIz9PM1nDmMFhj2q/MoCChlY084blE/wQ96m7czHzuaaPDOIqj
D14LkWYukGrC8OuZ+U1sAtjscsxjOqKropsUQ2O+I6LHoX6N7egjbBM6dGIaPlj1J1MLa698TPUC
J6jDHV82BsXPjhcFqa1/TXYFWbBCI0W2dw88FAeLoHqYa9El0qjo1FhIOGUfxFwa4WoucJdE7kDT
RZu2Vy+gdx9JojwtmtsHtp18pa+qxPY4QMlmWEu4JNa5cxf5lzARh1xJVNxPSL+3pPhZpyLckUi+
Le1Tk+l8G9pvXutw4JuUNOj8DWbjFb0AJI22fPStF+8wvPWbGT55HyPpJEuYGNTz5oN9L6Zub/VT
Q0Qp03gapl2a4rt0Mo6DfWEZyJnj91z+1ir/cYrpmarMzSKA+3fRp+R8seRIjY6CEjwAneW42exB
Oj/oES90a9D1iAb0Ujry04YbcLLa8geS0qnu4UGYvTkHiWYt/Dz8NDo1U5E5ML7OmMKmCr+wxi3X
il8avXrJbfdJy12WkNwgHTVNR7exEs6QWYJBVbgbrCrxUc80NnSQ+B2+9FuonbxnbF+RYX31nnvK
c+fHF4vArytoWm+9g+mjFKI64inXArGO+2det4rolm5LYikT+0RuZ1yESDQuNrHmesmJAQDE0Bh2
kttlRDmYPIKL82Tnot9ai5vtDA3ecBxT1NDk5CwndBFFp06Fz2yfZXsKjtOtoppXVDHav+pyplbR
kWOzR+ja+hgsPqJaZqDO+siiAhF+xKVGP1+9scxvoqvWKSuJrU/zLzyTr5qJ7abpOfkOsW5cxhE/
Ztr/QKD4UBFny2qduYLtQBwkwpOl6/zlq6+iewZFFy2CZzTLllkdwr+MGKqZfb9ZerjPRXpwdTCm
1N6EIKZg6GEB3EdO9k3YfwpKN/0Tu4WODksverZmznQQx39/4dxV3LSgqraTrQtGSWQzXACX8CqS
HzNBv1kamXFREtOuS/sP046PhplZN6kP3DY1fnzTgAcSVfbGphI2EAOSnzYa+U3eocrqI3N0dLJu
Ny7INUtuHqOPlMPyjSorJPPok9MMVQv0fce1/an31sZV0SP2TCgazcTJJL5Ki89rOhEuzV/IpLB+
zP27csjVD8yXhvmld0t6RsAUV6bI7smok2JK7zp42A+jrK9RiZdSFEqDkuQ9iKFmzzGVuSlmVmPL
jb9oOum5OTcx81eVBIsaqW4dsdJDb9CZDLtXexio+xj5RzkjAFpA0jszZjo92KSvfQEmIfWwPDTq
L+voFVdRdpoUrQ7SWRDnXS5jPrWaZFBc5kQEZAO9sVJisxwn7eKeYiCGnY71TYkdE9My7kP8ySEa
NQP2CRhEv0HbZ6FTBYgKl8x8yatGWwwvw/xqsBVtoiWPD85MP4e1hsh7FmXfhtNZspkI/bEALYmh
axiOiphFZw9hZldzAP192JYmHT2a0ZiMT+LDZ0H1621TvmrTPUZWxiJ6EyTl/B3pzJEKQlS1wdml
V+WfbNauBFUvepP0u8Egj4AwczdUqUHDI6lGmt42/cx4x8CAmyTpLR/y4oPMLZUAdRTKQr9XFgFT
aelwuEA71AOzGJ5RPtH6KA5RH39maaNthfmgSFKTKk1bBtMgHBYpom1UNAdHV8OrvUr5uStR/WKD
U/CUn7HZEqxVd1xPfxUd5ns/FdGGOTcjqlIzWR+SV6/tzHCslnOJ9Ro3GYwBE7OWm+27ijWN9+9l
UPBHekx2W/h6X6XFpXF0iw88cNYhWupn8OilMTf3uerTfS90nVNQ9UnUUOdiOX8uXlfcZBE5c6nL
TSoDqTSyW2bWIoIzMN5q67WeioyDO4wfSCp52HcwcVbQusmeqpvTsnElkmkSwYSJuvKQSWGGaae/
9LP3MzWdOBmwv3YjzC2fn03DkwXxCCW6FEe7yZJLWy/vorQZB0TuSD0t0NC6on9zGJ7wvl9EWt0Q
0MJl0czIUx0rSK4qpFK1jduaha5BLYsYM7jMpwv/XBtJ+sEljQEvBJE4BeDTOX2ozRulF/h5kuy2
9bl7doP9C07kohUdLqOmuKHzijsaGZAhvdLeIzmDeB5pnyJQRnff+gPvbzEfeloANrgR2+2/1Xap
lg6a1aZT2HI04X9XiJ1WPz4i7+Jzcl6TnB5t0i4bfq56a+mhcq2njLZGyEpMzwcedkC80SZv3qm+
8Df/1rvZki0O86DYwcUxFVyDuc/ymKdrtppwILN0TY/fe0Y49oio5GjpV6tnj6VX3EHAmgmj8l5a
aXlyC/CJNjdEkmYkFUBTs2nHDISne5NmyFNevePaL/7Bx/3PuID/m1X4/wRE+99oE14N/v93m/BT
3+Q/839zCK//4B+HsBD/jujiQ2mFCODp3opO+8chbNr/TnbABXy92oeF6/yLQ9hcMWi2xdlV2Da0
F4i4/8k6A4PmMRHAEIAf7v/HHGzz5f8FAuiawnKhnAkPy71N69RfFui/0C9l0zFo5Ly33pb6fa/Y
+GiTOBWRw0HXBca/S2UuP1t7yDJISdyJu0FwXqE1jDpFPQ6XTMcLYK3EblNHe3oGGpmQMb1JZTad
PFty22qMySQ5Qijf0PMvk/l1WJZ9f6Jf56y05LvxCnigRovZtC4HztaEAh515jKtB4aGrZ+u+qKb
7ho3nokN477SSyMJyW1O9B+Bslj/MsKeVpRLs5O1+h19v75PtULbKBYro06zM5mm4TD7tseUy92R
C9CBZ1ZmqGUEw2Jd/yKy//+oTzH1v5W6/wWRW19fzwFXhwXbEL5DwzSv/7+8vnnfml2lyDKVFccx
Z7Kjzd8q3Ybe2asFs5NaiSbdaf34lXKluRqDA3B7GL+4DW07yN6PZkdLXEMV6p2kNGZPFM47U8bA
3aAyqLZrsSndLBBv1n9Y9Yt4UvHFbCrreTJJAZfdmchstZN+ar1ytryrlkbdy5mR5zQxiuHFMo9/
/+3f32IWa491y2btTffQqUg014S6l0XnbSDteYaEdyIWpJ5y+TI65bhNiz47GABqHgWmmmPcksCo
7fbWDvE6c2ejnrMUUX5JYoQVPSqroDWNGnz9QIKss0dM0NX0wsSHqmmvsEIMWc5zXe6mPE9uErsI
8QO4V8duvWtit2vOVYA7Twcq0LDJ0VzVZG9dVlpBba9ftvPTt1R5JxNlObGd9BjlWYJ1gTd3X6uG
MTbj0TlQqEqLHNmzrVnbjpaZnv7+Fo7TbdOP072VcEsQFj7uQeraRdlc+fykXD7ICoe2x7kHYSo5
JMLPj4tV1/u42v/9YZe8xObi5MfK62C+uVzXcMdtUPcT9E/Bc56pgbn5nCJ99cl7JhrFMb5jspPH
ybum9weARilekplAfmgOunUZRYi3osU4ixbnGrxoGMwPLfjrq2iICekq2cpeiEvZ++/SmoYbC7Db
zlhsc292CzUTuovvMjVTQr00F5z+vpWLcDrGSnXg17H2M845OCBirtyDD6nbuRdLs9zLZEyPbDcm
3h7bPv/9ZWGGCnWingPDna74/cm/rFVJfhLb9B+HtpLiWpbdCKUZEUayqQM27DjUt9qFY1yELgKz
9dC38eekzTfM1zzkOmq/Oo12rLQjYD9PmXgQwmO+TvXS399pxYCNwBPgKZK2BeuJTR93FTd0G/ce
0yf5bvcjQAY4cZemsK6x5jPYqJurtda+TgSjhhlbyaAjrAxpjRoy/bESs72tMfY3khxQq6YbWHNM
Iw0cMz7QjG3SsIHHIyMVF/LATZzY3wOH5nPtFK8Lt4qL1UPJB417o8TwWBqx/5jn8jgUzbcp/W6P
GuLglF7sWwKKD56Xf6rJce80j29icuYBxJH3aEP3GOxaXaSquwfT8MEnI1VX8w9+rDcgrcmjWJjX
src7dLb4z4PrNy9Z66ahXZMcaxiO78vMfxyVlTyajXymtuGBmy3GtAFww/pLvFhYg8BCuCajGfQx
7AEzbYAt4bqj5Y01toPavXOmhWCq7WiE2WO8ZWI60IdIb6ao3QuJinG9QYEt7tZJc9YYV9wqcv0N
OaywMFHqmIC4d72B3YZ0ZLX7+wWzJs8xB2uM6llAtkWSzEcCkPGThC5wIAxF2KQm6TfV+O/12L8b
ih7/cjV5JDsMD3wHf9bVZrObJT6d//qzuBj8Q2tyHv/7P7GqdB26O+JMVhW+jlVZe3+sqicMz+oY
LSYEEi4jTz4Q7juR5+HfvyxmCsbqFqd6nVIcQhdC8bHQ3fTPf/vnz/CgbJfF0q+2XoW9nba/iAeX
ggYCsE54FJpKQY36uyJTNsaIrzEnlHqzfy+LejfiZdn7jUlVTZpZzzY00CMJdMTMIsexOzXyIc8p
pGiWvtx3dmxua0IpAddgpB7He02gW+w0N9apGRpYQiaRmbjkfO3u7y/9WL2DJrNPU+pYu14z91ar
PXQxZleXdLYvnoHXw+bz1POAk8SBnoON741z9X0m0ksZ+VvHwy9ndKe5SM4t2l0iqBZUL8qoHoxB
g+KZ4XDjj1pnv0AGn/FOFJV+GGj4omGBh0rbKy0/qeKjG5bLpBevtV+p1V8cgmeDndgc+onQRgyT
xHJ2c96cNIKxpf9pZk3YRUa4finTyIJKsLAw4B30eIe7aJdZSNtkSHKdHgwzCeZeEcQz4I66e8eG
flJY7FgQOgtW+Ho+QQY9ct8/Nml5HzntDuTipkTtrSvk1k7z70HSHSPbZ/qx6Ub7luU0tACV9kzV
3T4CSCAunHMe6CUJi2i8JEN9kAJeYxyU4F1k6rJfzhdjzU4QlJ9ijvU1RotkO7QwZ2AKNgldSnXM
xbHd5V67Q5fY5dxF+mS8Gbi7rC/i+kIsrnZn5cS5+5L7RnzuiWLD4A5IfdfuzuzeaWsJzenNprDX
SV90gPAVIG5ODpBOyh3esD1A0CDXzK2gU6ln4SpIsxS5ETbUJKwgDWOEqkfqBCRElwlAKzhUmSgU
BX9nTWdrRDG1FRO/+ChnK+w1xjS+uCxIQJEmj5BrdrrKX5zYAHtbIzRNvA8T7c8reLE6xlEWNgPm
SzXeRL3OvjEhJhYv64h/yBTNTajWqB1pO4SxqnYZ3QO+VYetajbuHUOCLdSbHeaWxSQSRYWNN9XH
PvoumG8NPC4lncx+HW0L6UD/aA5wIu5TwBOkeVnzAjGV4Tz021aD9Dcu+9oktm6oXVcsexW793rc
7joGynKOk43rex+IjDudZ0t3mTsrwSUbrcwcnK0yyGjpBOa9o92l19bnmawWvF58cc4AsevjFmm2
UzKerXi4Nb1qV4Cf8QCceYivoKkScwwhgKjPhCB9VngXx6OXyJ+3vi+/ypiDNQrddv3/9LsZdcg9
YBwMpqiFhyb2URrwgP12RfuRetFxbhPG0ziOe38XoZIkBwTZPwp4kgeNApt5MNjNSZcSeIRG2i3Z
Ee8IS027S2P7JYvby/pVQK4uGan9fmfLByPmxMOTU7jrqhff9wzie9++jgzUu7gK20wEtTbv+1zb
+likciJWUaw9DvJbMfpMhiZUMKGiUgSEqfbr85zCcKy67qXVrTPV7HeFmZ34zgPGQ5xxd3FXnlIm
dw3baDS2+6F29uuf+417yT3M05l5LOHb97V+SQhjZH0Z2nyge6hOAjqa5cy3ApGH9vPT+p8tMPh0
Erx560VlpUceLZFcUAROa46qqpEChNo2vJXre4zUr8OhkxBXCw/KA8w8/iZKi+NQIhz6xBbwWlmM
MRl53SqiXOs3N5oCLtwEK2DcjLJ8WdfC0p+vNReL9i0xzMDipOp5iIhueZ+TSCTk8r4S/UysYhSm
mzPqFOdSYy0cDGfjz7qeFWd2t3sxOrtm8Y90Pt3YXsYq1m95Xzdabj9xaNt2uD2yOb8z8iFA6wkn
4jujad3Zdkl7nP+G+exkTdl5kRw13xpwPWrJL+u70Gn2vQGgguKt/QLPL8JM69MsWDTVG5M9Dhec
QEf+WS1gthk5+pf2h412P1bTextH10pWK1D0OVKAAA394OGRYc56yyKxpf5h38CB0hY+OHF7moAU
M2wKTXe4tVkw4+qT8SWvv/Mw2ZDcKUu+JhFmhCG69Jn2VOf7CM+HTG8qa9zX7Hq6Fh0LKHIN6UNp
80r18wXc9YN0PfINRKxqcycbyjVxMLwg2R9zwzhb5ngwF+sQV/a7PTiX0uy2ZheY7Rh4tO1uONbg
IKj01yzXYjwq6cfqLZ4XYucdSMRxnp9967nN83tAWefCL7jq8mKObrd3J9C0lvBWWMrVA8hndz2v
lfNGdocgJ2VdKdGIjufX0eVbNR/mVMithP1Cifdj21N5W7nglnHi3Uex/9olhGm85Nap1KVRzrkw
asrIVTj71TkyCeDAYHgvtepZ17QgpQsN8ynxIU3yr8Unntw3geUm76GrOjneduFTcyqeNDNhRRxg
QeWH2D2gdGF7nMlYLZ77LJl7VrPYJ/kMryd23QDHDA+peT/UKa3QmGU4RP1w1r+JihE39vBh9+lu
mDFEAN3etSafQhSgNMN8wqtswSafRH7/Yyr/RunOl7MOREEd/+FmBAXWCiWDOqo370VKNoVmv3Ol
xBHqArvLPaokVBaLuvHRdb7GKXpsp+sk5H2cak+ib++ixnjoqQlonafYS579BJlF0pDSCPCM+vDm
IONsJiUfmmgLkLQiAgJbe65+ZGV+1BBOF+NFlx0j2qb56Pr4pkn0z7Qe9tQQv1iuhzU5qqE7uk8d
BUAU/VFmIg9cs/dNu+wMWz/MtfVZu/Engaibaqr3VgwOJG33S6WdMuJoPFTbUrPOeLDfdB5C0lXA
3Ux60JrHKSVi5TCiU1p1Sr+Z7J4badPvgneWHa7hmk2iKa/4vAv/wRyzq1ZfW9N7sObiQuVo4CbZ
95BjC2qiXz2v0N7YXOvszi5Szq8odayHFN4wj7RvACxwSDFOk/6EpHSfGfNXNZW3KvYfbNY/it2P
eKrWT2e66M+ccQOB/8I3um8L+XdTGi++xJWgIYxvLRyo5iuhSrvj8ICfZ6J3A8njHSQkw/IjHo3X
NJNvyhseeGZeulq+GxrncRDEqi6+FzwXAvc1tB48H3zwaVXaDBW3aZFPt1wjDikTVS07m9GHMTsf
ve+cmqX+Hls0sCFarjgOsWR6OGOJ6AI2voL+TqW49ZYInqjSvsHDM1n67iwaz/rcIJqB6ksO5k9N
MQSjZ7JwY+0HjOD3hbU8oYkiVSY3K3aauk2i4daeg+NknPJ5IvDeVLdp5l9EX60MZe2QzvsaqAi2
OOsrdYtTCs9ZOA0P6+AiWmFu73vKV0zttJirxtLXt7KENa24gO2lK7f4E4OuEzpRcDxovQevc+mY
1XIkwCYNAQUQapLy8fdfKZ4/6CwxaWkfZAe+atEZ3utO2OFF6FBrutx7ny0rsE1wQao+AXj+9LX2
rsYLZINDUhy3Gtc7wmjy9WEVms41q/5gzEBuO7TBCcG1e46R2YdJvTrxcK9VeyT+O6MkSx59uLFP
FxfBK/1SqqE6OOVf94upseCgZXlk3z0z6A3lBYz/Dr3mD/tpkuehYulcdAWqWC+mnSpH5Li02k6C
P3IVXQQWmBuTtTOkjOORnb0CMFIStJmcP+RK0QgylBc4Rmyo5l7TrH01pZhxJPTbNRgS48JA84R0
yze9X3ILncG9J8hfz9nd0kz3NJxxbIdrOlWPYqAzGwoiqvXBIju8QbNn8N//WfIFQFZNMsq+71xy
cVze9xWKJeTu58FovzxSzj5+HdJnYCnd/kwbNLvMgznLE1CO60KvenYZJCZ9dIs1sL3D9//brhmf
KK8+IiyQFrd9qBxbQdcWK+ZNp+XbTHPvzVIdeBLPdhU/4Bm5NUoGnbjRE4iMcZ+GCom/ivVjSY6s
RsLpbdg1+Y0/untZuq8qrqh8SsIEr1BtPtfSP3U5TqyctGzxpbEJ6ZT6pIUJ6tKO8Gkbx2jkVMqx
mGIUPZRjehTWcxOXu3ZMjov8AqVIEC8F7M9elLs7sq2wjqcA1WPbOoiYsAonk+WH6elbn85breNa
pRNua8l8utKcDnndc6wrqyPMFkxjyU6ytv8HYWe2WzlybdsvIsAuSMbr7ntt9VK+EKksiT0ZDPb8
+jOYOA+278UxYAhVtlElKTcZseaac8xtSVKtR4xZ9TPQe3t6DjpKyls8ZYTmEQSMaDdN/lNPxQPB
L+YRkFbY3MOZXd/Y7IdLBgCI3L54DXC1s+XlYStucrbB3CwN6M4TyhrHLOswI6Lqp9jVgfccGdUD
4i7NlO0+hrXo9/l+4TM54Y/Luc8qMGiZMOr5xKPbrusSX5TlgmIedrIcDspMiJt6xIyiXaX0NuUC
SMPrT6nCnc6qK/dOU/+ujOBttEwyMCHgsOZ7sNKtie3Uk7RNFBHn2GKVA7uOSrxLUg3PeJm+TOOS
BtWepsnj6Hqbyk5ffLyeFJKtpX01Rg0Pk2iqSv4YXnUEFrctWG7mMaSdAmgMpokHyd3UdNoTref7
kKW4IE6chPkbGOLkC+PnZvz2dU/tLq8KQTcSpfEtm57lRfPp4jIaTHvbCbHpzfk6ueFx8aESVSRq
vaGqi5eylgQvvKfENk+lh0EeKwohOvbMXhEXK1JxW6pCf7QVPk0FGRIneC/7jL+nVCTE/Cesu4HD
jjiP2gPUYUoqsFxzv8yaYB+MzWE06ayqg59MXb3lNApxSat9CC8gS8cDWPCzCa4qHaDmhfGD2wLb
dp4UODw7mb4TS9wc2MV6AXnaFV5rc5Na4p56xjnM7V1ftXeKPV6rqbqgSN6DoGVA4oEz48ts8ma0
1Z5R6KPt/yRdcozHEAJHvDZxfeIsQcwJ1jrNvvrG3miSrz2GSWytGGyjU67ya2PprYeViXQDPmaV
bDE/vBvgLd2MC7RUlxgKysGaq69+GSf7YDO6etfgvQ7TYfO7aadL7GEkSCMScDl6SC5IP+OmKDcZ
PjK3CD/DcCSGQd1XEuCB7IhB4VvPeWRwbMB0+0Ooa+d5PkUj1pvAZjBE5j7iXTaJfxosAHE0PXR1
eJ4hHlfuyLvf++FPkV9ygXo558dSl1+D+O2Pn1T1bjQBu8CAadIqHCa4djHsEZP+6If0uZExoij8
FDt3iYYi2UfGCkEdE3y4gku2ZMvfq6VMq2NMHiWCxeSspDeuiUWtq9nbZU7xAkPrVEMlHjUepcSh
NoZzxerBFXTPMk5wpTriqspuLaH2S0PQ5+rcB/6plIF886TCa0b1LphkACoQFqzteycZB/KX0Ptd
2if+UwM6HCMoyTM5pAGgMrnefYWRoBrkCRZxiQWwKuLjZLoHnET7KTWsleGOBAibE50Vj56JuzCm
y9iYT8Cezm0+XOc83KIX/qr7wF01TvkTmnh8uPaeXRaxkTG/zWMK7QCpkSP6lI9EPqOFcyXpRFiu
0mO6poX6NBE24yqyngAvNPYlg0G2pEMWsGuMeDp46sj74ZmC7XUSiFPAM1Rh+HWn+NSY0SGR88qi
CCQiTeH34cnEb+FWYMQV5I3eSTcO8lM5iZ1VhluVOtUxAyKObXBnV/KWxCUB5h0Ywa1ccDtcbe4Z
aoBvNTcLq5AecIFgQYX+NFKql8nIvpXjS7Fc23w5/a5JimWd8zQv7Sqd+zLM3zWjspvGn0MF7oE2
SARXhnz6Y2rU3TwldQXggQgKIEQ6i5t9Z18mTf2hJ1+iNiGDon6XQ3gRMeYLMe/76QsHMYPEOveM
VWfMT5raepj+N5NsbZrBtIXTGWIuS5nHDVptFIMuao/bB6+iI68XOhj7sFvjabYwgZMmmJX5nTZ4
fHo74Hz21rjlgEvzaSfJa/UB+Rbjt9sz+7kaqwDOat3LX7jfgjE/YiY8lLlxM4COEG9KV72Lym5K
3NL6oaGgcND8K+qU4CFdTMiBCZuirSSC3AAH6yu9js1pX5rREX/JqiO2nKTV3gvOrkkTA7xFy97F
KAK4gAOld2zevYRugDE5M1jgWaCPclA7T0IdUtUWLxPkoXzc5S04Oh4tKx25gyc073oL7+zEtHtw
iap0g3FPbS6peD0aoYCjVGsfmA+n4dYw502gnqeh2Xgu/AK72/jdkwlQMrk0afMHb/O26ajYSdp1
FjcX4kj5dEqJy7as3ar5Wlhi6//Jqn88wr6dSdbvkQF+ibTv4VWslXUMgmMR4KUvPw3rxVxgZr97
fnT/n9CW9xmPsOQowIuzGhJjK60E11exD46enk68imcTe+DorwLNTirnPrzgAfxn4mVbrwaAydtO
YcycYrXy3HlV7lX0TAvRdhjTLUOgl5wb2khSSllL/9pz37KhAuRqZkd7KC6ciwW+tpCK9ADeSEyn
tdSrFtM6vuBt7H+wrjyDoQcuBVU0Riht7XtU/mqNd7c+yvCcuu5N9/PGb7+HYomElO3Bmvyb6R+l
ZbF/+0lSqE5u87E0r4jzSNecL5yji1O1yH4JnOGzMm6ouTbhdLttP/Ji3MYAOYHDrVCQ8MFp+xT4
Bytpjh5vkRwcQWy8a9e5MItxAyAvNJjGV6BmOgkuSG+dfi8nxKrQwNIobrTmsXA3MZNU+xQHToIR
PaPhdigJ8JjZQ5Ybj3GeHgNsjT6MU5QhyJzr1m6fUiiEq4w//gkr7IBkN1ncXSZIgrBlbfKFiQoW
yc/de9F0ccxoQs9GXKrakx3t+hClbuiFPEzNjGW8NuFwDDC9oRXeK4dUf21d/hbrOQ2FXQ3Q9rSz
w8d4+UK22LFF9+ilfbAuZkUQS0l90dwZuJjqKOejOPkP9DS3T0auT5haDt3CIyoz5MxqKZ8edRaf
QZ6vcZNz9bIG75qxWDn2cdVuaqLzz6YVY3wk2M+IRetoKc2Lz6aEtQg1EYZTHutxCL+bwbkgdb5L
I5oORpK5N9MlVIzD+oe15XQ2rGliVo+m89+/1Q4mTXqWFLc+/te/X2op8AaKd09b+jEdRHH3jTcI
wF9s8cS5hFxfY/V4+PslGWIfnlcQbwBQCwp3ItK+kfWeWxkpayb8hy678HwHqGkJpYSu7e4DILAL
rxTvZNqE5hOwKnQ/ldXboJ/MJ6W9JyoS60PyN45a2yBDF1DbPPPZEAqH49+y5nzi0BB4sXeuIo9b
kFC5yTYUz12ZnSPILZ9+/zpO6HOGD35CMONqgNC8piwW62PYMss3zYNhmdSCjIn+ktk/rjAG9ET8
rPUceLCYAIz9/asSWXcf2QW3KZ9dAN5AdtyGugSpXbyoVnqk4N2GjHY/bGszsF+VOnd2J14AuKFh
6VKfk1nuIHImH0Y0/pdibPs/+HZ/TRbQE2nEFuDyAgFK719NFnXpx37egxsxwm5cd07CmStk/uan
LYh/YJirthl/IhWaX4hCf1t4ceBHlwUTU+2rULBgtPM7YTQuRRTxbaHKWmi3sf1iMcjv/sUX9P8h
h9r/3mSNJ8SnV8VxXWE5IhCWWMCi/+IJsWLq7+SijYnGGradhQu5KyFxCLufL6U6sNTpaICCimza
p8oz7GMUmxkBM9gBdUrrX+metJPfIi8br4LFnu4YYIWszTdBjxah48F/+i/f87/DTvmeHelIj4Qw
Zjl27M7iI/qX7zkjqOZEJsUstRMV8QaEZTSo+Wa0JneaKdqaxlTexZCEt6xb1vGeVg+Zwzo/D+fw
7M0tCsOkMs6m3ZRm8yM0vQhemFv/oytct16QQ3VjdzCAhQipaOCFXqby4e+XOW2/C+v1//6JrP/X
+SRd0zY9/jCoouQn/PefKCrtIKngGK9RGoJLg4XhQTd8m1VlkNRjA+Lg295mfoU+7EHGM2DprkNv
gKhWoJ/4nnjiw7iu3Gm8O62S+//y/QGh/A9nFm8D4fvClpL627/f/7/8xvtIit6wtbnO+ICiV4/9
tnT4bTvpgP8qm9FsoIRWG981gkvcv8zmVO9zfnu3v1+iPtz+39+RZ5n/+ckVy0Ti8LuyHd8PKO78
999ZVZcN134WckMsincE6nU8W/PFiCD6ujUrasvKV3w+1kKQT3EPthPMx0Z1R7xNGzs37WM1Ors2
jvCqN3AQAitkHdLok0T9wlvqo64Ud0GybFOaeUJ9BfWGIl03hS4PEd6StOZwayLWj5mYb7Nr/ang
lG0Cq3qnnBPgQ2FhdMYS0EOYo+91lSvy2rNXPlazQ3gUoxteNBA8HSRpL22ulBiAaW3x88x5GYE6
o9+dOWlDygc3sug/exCUTkohZOgFII0nMLIq+pVHc7sFoMu2qgG6PnMlZrfH+Spd1CW6bTyi0Kln
A20K22qrBwc4BM5Vt+y6nVkZ+9ap5wWPcvY15Qw296diQnqXqZGsdTdd+rYmYi2+m8IlG46R1ulm
moGotSxbIJ5Dj6mJYNx3aMnnxCitE/rzk++oX0B+dyqosZr75jONavbBDwaMH8Eu7cdv2wJ4og2Q
ixTTsVyOF33+MpntStvmw1QW7NEZToty+hx6xWgr3ibbivZjMPPzeeB0AlzE2dx/QFVByJrDNzhg
FTnv976Tl9Ho5RLxCVfarNcWiDnmMIQJyuWpaKvFpq6QJqoe7zXVkTRA8YMTByK0j1bwOrqELbvu
GGXT2ZfD1bbdRzc/ybK70re4NKVNn61kYRYyf/R4Z52ChuKRsErGwYmwVE7r0sCLr/NvS5GxZ+ym
AHrgNkOSEl1fb8MihJwsQ4w9afwaMW+1PevfthTgfAj9V0P9UtSYQNqib7YaMgAByRkqOS0XPX4G
NAr65ZemHWa+IgO3DsMxZclo/3IFGmMUWYflNR2GzKvDEP3i+G5XlFG/8m3SCMRrGxt6QxiBi/R6
bp6DEuKpR7sfPGc86FV2por6kpMG2dZKY8RzvBA6EWNJVsl9gVbCdCtpH8ziA4Q3iSfzoAmFH7PK
fuMy86OgaBG3ZyAvAe49t8kIRbx4ISmV7hUJ3yqLPntME0RLAj4U5Af8k9vRdbPYJHAz7jqTbYLn
N68TIxZWmwmh1z6TOPkGJPHqTFS0lZRwJPUdpiyoF+3lb96wcQTN3VEq74lqwdlgNwuM8LevPmw9
Hp2CWJWTH/0mfqUlLl1bPvEBFL2tDry7buiBaExWkKmfFjeNyrwdTItyWPeOsdR6HKGCPQntAa9t
s/nwWI5lwHzLlyGZgpvL2iBskluekrQlSQWcJ6d7Qg2Vfw4S4h91SxNT2cfBsxIpy7DavXBbp4PS
NX6z5AWsasVq02qCjUMF1W5kPR4TuG8i4wuT40tsiUcjKC4knvWtZ+odRkkdi2/Q8thWC2nQvM9l
8mlTl7M3027vWeKPG3jWAYvVuyYXBu+Cns+wAnmOr9CIxFMRwX4DSrueg0icMzyJftl8A8Adtiy+
f7qMskAudva6Nt3fyvE+GwfxVkbeYaZShJRLTYS6nK9GU4u7C6bJcHN7ryqETDYxQcotEBMnjngi
9bzgpL7xfzg1GfcLGUCUQEzGd+7XpyRZwGB9dI0bAIRUUzm7PhDZxaQkPia0scok8EJpAOsU5qUo
lqAeMeyqs4abxra5MVmtdCZxH6exm6vj0LfmxPquTMJf1jjhJ8piwjjUIA42XkEf0+vaMAqCEUlM
y01vXtqU969vlBTnhlKswpryquzNj0TKhZ/I1kgn2BGhCosbWUJIbjuqKhWf/+ZSURB5ihj4BACp
57o8m7NzxCwqL4JH5+40mPmymgYKu+1xxrjZ2syNX5Bz/XPee88GkawH45nQjb+renb8tU9ytunN
FHKWnsnRlSlKPsO7MnENZarftNxSRr+4GU5j7rvCtnnF96+ISNtofNVVzGEmyBMz1QT3Mm3Wyqiy
Z7iEzzIPmvNQDvV1KtWupV56ZbazvDTWY+RQb0OS/UeV9AD4NmwyxDH0jarZ0+Y1rjR2hL4OCAqO
NryIIWrPTNK7pO6zQ2hCi83r+EYyzalx+U1waPZlAnAgGIJ15KD0wKDC95hvyjqMdgREmytFRaeW
FpAXUzrI/MDsqjo9KzOY7x7Td+zh0BJgf2Ya7J/6tiAnwbWjCkKJ+aKgiyj4ah3S0cPAG9vmicIT
dEuU8u80caLC2uNLheVxh7Iak2xsvLUDIuoGaHITjNF4zA3XQAgKX5oiK59MDEGpaquNhW5AKs6N
V8LQ4uqkES6jsr2NuouPopS7RtPrQ8nExOUR58eIsNuW3Wn0Sqj5VeTfwDIaUNpqi7ijCElW1guQ
1iZRqgUFMmG4D+vhwG8/vvz9AkkBqTfrSdDwyrHYx2xBug+3mE6mI5LH59xG4oHjt9uHVYUTvcM1
6c/ZRzipr7DPkO5b7AghWauZOj6+79TcWKFTbq0G4GY+xeENPG2/gwEGnXQM5Pl/vzwEZM5S1R9z
G5sFaxq22UWD/ctjHiwQifykv9FW0R7c2Su20o89VgeTvKiABh0gZR96cZGH7MLXcYNV38rZvoDZ
O6kihSxVJUgkqerO3cwZT0b4rLIwvDpoCUMH0XrOgJ32eXlG6GY9G9Agei5tAo9KCxZz/iwOSVg8
Z0n62dAauW+T11lhBfLK/DW1KWjFIoeny6JKps1sa+dU5ptqvJRWnFKcvIwNXg2RYBU70jr146xf
W+U++TTYI50KsS3okj0nFJulneguiM4bBlBOZsc5tdEyrToQG/o8qh7wrF/R8yn2q0Iukr4Ktib1
H1iLYo6wQYNTi9V4kwLTTADXzOpqSP64VVFldHa1LfVklywIKXY+CTvP7zLD7Bd44RvuTjKZYU4u
3GGxRs/0PY3Zj7hF3Jxj5pHKNujJ645V7Mx7MXbqOEAgYrEFDJbax2QTTmx+Bpdp3E0wZpFpQiiZ
RYHewr4uEkXPXufuj9g+4AdWq4ZsNin2Rj8WTDpDPJGobqzymNn52fZz8TBkiDudU0+0icHVQNS3
av3Es3izSFeeWPT/7uTNzyr6kQOqInvX+9PmZrirZHNIMKpuo3zGNkVgcuWamb665RmaFRepVrWH
kqwAQYUH8lOgQlLjGkSE8y1IGGWMyV9kPls5CbKgz7rNbNjhMaMXriGVeU4M7jKdb3YUxMiYCihI
ep5X0WUe4wLwEHGvdbervUcWXqQ5FcKjzz1q48Af2aqCe5pbE6Tk9mdcZ0+AiwPRjY087r35pIiR
IgQCgqrbW6kD/TTZ3Ji4OH5ApWTiMP90Ey6wCDauAe6eSwnvTG4HB0Ont1lzVsgOUzW1XnpV+8Ll
eDk6eVCehoLJmfVXBvRk9KONUbBpTCK7Oo1N+79f/v5txZ6DMjL9nlOxePn7hZhCS7cX1sipcSjV
TOj+dYPp3TM769HH8riZW58Qm1NsFuwjnU4G8+2w60d/OCdT9Ji4OsD1urTrFuPGcEG9NBOZ9Aay
Bp8rI7v5ppXd+rzObzPlEsgzhJ1bEzAmaLPsZi5f/v4Vsk12KyYgMByx6bYzUXXy2dBHqj3lc2dg
HALtlM8ttk0vUKwvXfpkpQuXUdqPjgOJYiiQWTmWIgMqlSN5+t2oOLdFqw6OLDaEfsp9McEWL4s0
WXGSClJ4KEwJITxmsoc5Mt4JOddc7Yg7m7XVnwQ0qLm2o6VAlYu2I/8AWH4uMprOXO8xTLpLM9eM
bSnN49gDjOwBt/awomOn3MeJ++4V3dmIx1f4SD9R5SFYl09AtcL1qIwfAR2q6eg/T3xo8SxfQUYV
j1Y+Psk8/8gMfNdmfcLdX6zow6HMGy8YwKICBj5wT3zYK7H0puMmhgjqTOXOEMmXnKszfYsQhcaB
54stXskmxFhsCgHFnVbq7WusPZtqYC8Y4hRd9wLLkKNRrSWbIljpJu+1Bv72HL2IGbKFzN7rOXY3
XK7t1Rj+ND09BwOo0VUf5c9J5f6xY2PYtwpcF6Y/Uv0JmY/o6qAhbiSxKNmQQvGHCKPAhMjA8L2m
6s+IKZ4CVNhO9S3JnutpbleBV9I8TFIYgw8u7eXJaURy0Ogc2CwWHLglCX/aXMwTfMBj5sablCIQ
9F1k3Ho8wFIM19E07FyyZSuvXXp+f9PhMB2HQWG8Bngp8uILllW9dcxwz/XAOBPH52WBOMyz9Aug
ybjm2tzuquix7TVOBQf7VM+aSqXYDmzEXYuYKCpXsw5GmMW+s7VTVn9myKad5KINUsuhkoV7KRud
BNZLiF8wiuieN4L806mpqGtwhDkGGgC35nsfOHJjQizkbjT9KpB0DlXY7qLGfU6G6VynB6+yWXEB
h4HagKWoa/qvMmnmIyzjfTKMP2mV3Ycuqvbm8IdJ74lCVTq0iuYVStTD39dSNvoL76rhGGNz5SY1
JpQsA4srsy0f2ZvkxISfXm6b2qp2Jh+DPScB/zDzUsVpvTI6ZRxzCTjKgqmt8UppbZwrQyzX1/wa
JM157KKaGEDN3FsthMX6NHawKZ2k1diJY71Vpr5FysYZEjRfmWQFzH1lJ2m34ID3bm2GGO4MXckl
tPvAMsrrmD4tRna/OSj5BnY/xa7JU+DalBjEPChaKH0u+uRa6eSXcgdzm9N96QcU5tb8l+S2sAXW
L2Hg07Pu4T7LyaA3/Ki5XcJVsKk3wgy+LYXXEthpPkqU9EOhwnbvGZgxpkBaZ3hKj11aVGf6EMTa
I0qwMAQAsTU2H5puPJjQFiBtUyCgwgoXH4xWDq9Q8KKgdxYsjhKENXJu+nRokoywo08hl0bAucPk
ADWMaZCaz4R/1EiW15o6bNl+6u+ywTq2Qn1MCQbXqazntaAcoWGNNMSHovgn1F75UrqUggbtg0+N
wabyxnid1+N3kWSvZR2D8aHtJAofyRLTtyXDi9fb/hkeJ7yheRY7L/sYVDCwqgCKk1iv4SzXAZ2x
2Tgl517Dvwsc9T0EmAI5Z/h86kvcMWYg674SsDibGrBXRSMP/jkoCX6HXFBZ1Ztb3tOxf800zO/Z
aAn9a4SkotbWmhz0KXSBIMJ507tE9oR7mje4LzRco1dWiR6RDroJkg4wqtwqX4ps/oP2X69E4bqP
BN7Y4qzTWP7jc66jjYBZjNOvvByiA7GATQQh/RDMLT11U7OZUgoiJ+HFeKmmdd36VBWTgSOsuDTy
LSUPCY8VzgjGtpiQzFRa1M173VX7Vr8qTRXspcdI6pdeda8xxf39C6MuyRLE9r6ggpflBRnlhI5r
CMTOwbS93wHv4gtJ8j8V7zGRjOZx9KBtgZYAb9uQd3bdgWbK6MxhRWghr599kA5ZpKrLMIlbNeIv
w/dS7F3TzfaB81Zofbf5MNDt2P0YpMDXRVUeVQyDqFj8yRTTIozE3SMYfQgCY5vtjYFPKEudp/ql
dh1rFzlhtbJqNOw6MnA9ONE+4uiQSePeasv4J8iyI56fU1F4v6sCt7d2k9/8nPKkXVwZjCZb22Y5
l+O8GAgBwRG9eFnevml2lr7LygwzjrSLmzeRuaqN4or1ZgepXRqvqVXSQj7Wn9Zyn05Z8HFbWDaT
aIhZZHe3Cccm0KP2BAj3CuXpR+ILo3BwkfKQABTAQfRSqH8CYBIWOf3MmBeu6yE9zhO/1GBkWVlQ
e+9HB1Vi47cJJLPDrSnwLH7RX5FSojD/Ae/CyJn+k1u1d0qA+4mpmx+KnqpBRpliV/Q9pbiBuFRh
9wAMpLoCX9uQYoYqByJv7UT6ZEvMUXZBdXXqXxUfk32e9gffQWTwRPs08nRxOx65lFnSp1We0Baf
IL22C53s+qa52AXPC48bfIT52dR41HXwiLE9OLgofkExfeEoY4ijI24/I9wiW8S7RMR3MEc7hd5A
bUSOFiTS71ZhLE2Tvj0bLd0FZFi3no224nZc/MM4eCGQyL+ed5ZofIQ7Ky6OHXEh5TvATgrxMqRQ
uyJ1KpbPfsL5+mbJcOMqijIH29evQxS9kLbSKrj5tdHzHp4Ju3Z08JEmLERwNM0ahI4zv3VplpLH
JNg7jBgaatIbroGrISHCAjL0E706u05edi5BnR/V38FkPJBneA3V4nSfsmwNvrjE1m9L7Hn+b9Nh
8z87f8Bly0vGr8XCtIYPSyM7iCY68uuwOeyL9TQ31wCvwZakdMbIAs62X95U1tQfqgpcNN8fhc0h
pZMelPJq9MC7ljQgm8WefoBiZ5dRzVZ3o3WGK7bujpPfvbSO8Wiqs18Sh2gHuqu5b2dHqDON4VG9
Nxxl7PfXYrKzzSCwBqAgbatEcg/Gl5JHaQfILX1zoHEfjKaVsAjrLw9azzoxsl+xN95hmtAnIviz
mXjI7BoobOTOe3BDWEgbRUe1cnH32G9JbgV70NmSCMko/COOqvPMsXewUs3sTnP6EM3PDvy6jso4
Y8zQXOdkbScfWhqP0Uxcwsof897Ktg1bNLdAj+r9X60DqTJGwKEGeeKWMmEnCRh6NH6V0R5x3TqP
YY/6FBGHVs1I9gADpN9gnxm8soG7YnG5GTuLS46FqSPspzuvsE0T1m+uzVTMsfrVKWc4OuaJotTm
1BoRdZylvhfOM3l4FDSIfc5sSSJ3nr3L45sx40PQaViDlnSuDq9YFt7iplvvn8Kr8y0LiVuY9kzx
GFDWbZVDuGzAwxLYPbpuTXduET8khVUcWdIA6kpTOrxin/Y4RAhyNgtkEv9Si3XYry2Y6H6NGVnf
LW/ot8zU5FIR4Eq3ehiN4HtOVXkiOv5pUQnrLnuRyyjg1LdN9itXGEkRkhMrEQ+B5Icp8+FJzLjk
5ph3lE/0D1hGtyTGuXHCCEmsj3FRRS9+CbUR+XZoWn+lkAZvGK2ZGuF319hcyU5U27pvqH+VCWbr
XL32XDnWyQRvmaj0i9mnRw5dPq5G+JASEdzMXebsbQ0jO9HWEwS0hsaV9tCQEER4w+bblhb3iShD
zuOPOAuA0g6ljPZOUsO9gb2IPx9lIW3p7XLpLG4IFM8xx2R9HKy3mT4Terj5XXskezyIpeDfErHD
lAfWrQw/peZkJIq6wfM7tMWuzBVHqWu/Dyr+0/nM8UFncCEHuLTp3OENzGd80u34q+Xjz8I0wEwa
VX23ijlw1l71nCaYsoVM+m1dl4dKmj+BE9A73l4c+O3rWvLG5n6UHnUI5c1OabfNI4fbFUwsXNcj
ANMwm9ZEWIHaZck1iUfzwW53tNUVMDBZ+shlLxDxqiqzClpL7+NqG91LkXu0JtTzaxJRY1pQ3ILv
vuk7QDbq1SdRX0FENbDBD5E8md0DPY7xht1etQfv1Iq4+9RcFvFp5s9D6VyJBWPBj0km15YVbjhs
urpMLxZufXQ7cvS4KM4qBHU9u5imbKISO1cosobs9QekLRwXCC1mOjKANRlGw5qhQg5EHLnxofca
Mjyl0of+3ut1Bpg70e9OgkEZF0+yTUsKjspg2gkOd4QYtNKxv9u1tbNGjeWu3LrFH9yTh6SLeCh7
OlPjbF87qGpOR51325qY0/lgTPHKa3Jw+qS3SQQDlIdgACLJ3EnBUDVjmx7D5KykXJOKRY+F8WRO
/qfHh/lcMROx9fbKC0kT/IzUVfAmH9aWFz/KRhUXogDmpmIcihUxaSHA2k/TtM9nBHiEvYj6wX1z
QnJ3Vxg9hu2MPJXRSyPdtrzXPo1q/bxKS97vRq231MasixDuHFFgdcgav+T2bAbwzwoCuMWEqdV8
MueuXBMNrE5pTU1S5wVHOyCppSahTg0nDXFlAKNzXqOi1e2+y0xgaF2MMo1ZdnKSA1NIsTZ6owDu
GL/bkbP13YHO+f442uKlVuptFqHPnzstO02GvqMeIP1By5TWYkOiacjNbpUrbeQ9p9pGFhbfNieq
GwbdxsOrFqVhd8n7dsQVto5z3Pw+fMxNXGODdagpndhHRVvbo7dHmqa/c8fsLTcREiovIxEfvVPU
+ofKp1WrIHWSD6R8NOy5505TRh85C8tco+Wz6ZRFf9VmsCfTrtj5tSRQpuDNi1+UQxWwNYhbXHjT
zhR8jjvIxmPCLzCVNfC5BO5dV/54jV3smw4Qe52ijuiyubChUHd/8VNrnjSlsATj2EE8juH5lTrc
NcEjGtHNipAtNDoT/Dk2n+mVopUUKGI1blhYATWjawWPJSc7dLk1rgeI9ayNtv7kzGvTHb0913Xa
YNT0KXCKZJ4YruDpXyqRsg22c2TDOfqwSuOzMkV6GqIaZOxl6LuXusuJlESfqtkjli1QTy4mGXqj
GOFnFsFLV/sxrgjL4uRC2RgnwEcRcxtajPdu21JBadE2uSIyI25Ghak/zVRAsTREcC3f2Z88eCNx
K3t+mBAxTmQz6Ybxs8fSso3XuCBLkaKQDib10k0+7H2ATjdJUIYSCtopBwY/LrVs+yrbW4hwh6Gl
m2KOgXqjYh5U7r04KQvb0qIrgidpMxrsUfsC2GUXEDz2coiQsQqg8EXej6BSKaiXhpPJLvdl5df3
3EgpWOiaN9Z9IazaPHwYSsCyRHrrzzE6dKm/d/LQ+sAAN+1rcRSZUR9kM4Qs9KbvsdXJqbtaYmYS
6oEIFJX7OOOei4T+bCpoZ6AmBK7X5EP5zZHmeKjXn1LWRPRx+/K5NPBL8nyGjPdxA6vEzRHFEnhg
lAZv7SA0IYCnDxWmaxfb4oh9Ewy+ekjD4mgMDPIj2UncmxfZ8r8EGcFNI43fppzWLdtlDH3hRrUJ
3Jx2uxHpsUo5ZLss+ojTanxIqavjSmCv/bFO93B6HoOQqglorGteaIbgXjW3D5MlOrpQGGfgkCIX
fDZ2+jZiqrPi/n+IOo/lyI0tiH4RImCqgMK2vaX3G8RwOAPvTQH4+nfQ8yK06RClkUSyG1XXZJ4k
7o6GZpVP4sNFE1d3pYW/mDiUjBjnvYuZ0huAHqCcQw3Hkzm3DPXcbnih0t16NhvT2Ggew8R8pEIM
Nh377a1Oi9/e5A0YS24LVH75fFubkIa8PAmVsGPXScKbZf4Neis7+4U9riWZd8wgm7WVoelewdgV
Zzs2j4Ri1J9GDMPWmnskhY8O8nFiWyBxeXyCfD0f4o4qGQdT9tYFnPksNpJN3Xj3BeQfwMEakGnp
P0krIbXYoFqQXmevKlvGG9gLxwQ2PoPweFeimWWv9hgI+dmK7rkkQXG/QNo2nv7TSCK6RQEsxbb7
hwmjfsYMioAX864kQGPldwXuSGkR3YpzCBLxsYcySbwk6y0nDzCXBRAjfMJJ2M+iwBxF1IMP7Nm1
d7Acuqx/SUuh95SIoHxor0YHSbp7j29nmIuN9LBP4kqn9sistX0/tql3yusPUh0HlB/jwH+6PXPW
RUzfYzIv/L8q5X2NuqQ4lVPwbI/RL3qEV1vakrLcOmllsFbzeT+iLZsWczcN/p/IcPdTWUyM3gCb
ZaLaEXR9X7A323WCfLcZb2QWFTt4QPsuHX7mGoBFRlgV2Tfjzxhi/kMYZ8e4pOyRAVXFj9c4xar1
tQ9CJLyfbZ7NMmbXgs5x3yJlULPCgF1QxUCYQMAb/M3n9JfNWQLSBHrjSBZKEod0XvZ8Z3ZwV3o9
vTGc21p+BtDS8jc1v9MMc6trRuxsyyxhGkz42MB57ZPOhfjbQGLYkJVexNHWMslmYe3B8mRr9RbN
SBp9+sGEu/RsmWrXec3esAzAGYwI4A8EqvusGgbHyGDm3nzXocdI6q7gtgzHk9N9VHZ9xHAze/rq
UJmiDFs1ctCH1nIBJhCDOXdfXur8hR356Zfme13pDz//8jrrF0usSnhMU6wmWZeB/zSIhKGOe51b
bFWiz/ONZVAzgf6I3/0Y8bEBi9CRW9+BbJsXtC/Fp0BttM1ZVaNzwvPqYszOlE04S2Ni4HGoETWT
W1QtjAH6XdWrdU14ThcYF1vLsz0EdIyaFhLNAvml5dVlhLANAJauS9D285eXOdPG4eEuXLDesfEb
MWaNWNRQG5Psg8YqHnDx303lejlnJJwjyJIYfiyNtKaruQ2peiKBoTA2qwMXNFF6EwV6aMVYwQRr
HuPRaLq/pKYR0gFPeEW1+dw5wUmAYfbvy5DpDfnIlyAy0p3ZUnwuEY70wCsAD9BDM0kPhiYR1R3Q
YW3yeagsliKBO+1nj97XD/EaWGfUVju/CfasGp7QPl/qjO6lwMINxxA3sRQ/BCRtMLVRs4pR7Ic0
+pOr5I+tja+uYSkUeSW5bYghzBG/lB7n74IEe+YMX2aZlxszm0/I7H6yGXmdCMQP6vtDIKyvtnRe
vAodWVueF2JCMv+ZjfY5mt8iLd8rh1BT18pZmf/FSQcT30dZObd/6B5ovRwWdKm9Vx7vUx5b2Vvp
xH/6Ns/vsLpYlYCk7bkmxqPuxWRNsp7rvt2oyPXQMCdsHwAs+XyE7MnaDomA/8HKYaoE0r3OM9ei
sR7oW7DbQQarUxoYV+dfpe2h47bRT9HN3DdOQ+kgAbLEmTZ4ENJTVtKKjE5U7cOB3FQrqR+CHGdS
2NFihXF4xnMrG76RpBl+IhPhboEFltQ2/VRG4UctcRxVrfw2i8FnqeChbOmhKoglXS8bfkjcbHbB
2H9EEMbpH9vfZHA86BkjsNf18I3B43R9d4p4l8TElRU25Z/FRL+hvmfJARQG+G9YPpravavps92S
z2+LwnGFl+TDMTQeBX59iGFx3zYJT0eEURnN0nnK9WPe0Hk0urv2Vc3BVCQH5bIGagPq/pwOE2fG
hKMquZ91cN+Ufr9rEuYzyeS/l3nFG2wXBk+ne0hzSKHofHi2keSC3EKPsKTOcOPQBp1qlKWcFb3e
ReA0t7afgjqBw3cv3BxMqoWGSJKAs5eq+HQaqMpzeuRezte5+RUM2bSzahKze7C7jDuq/JgkfbrV
TRN+UhPgDAIi52LyY1xUIZBJYNIB9fW0YCps5mTsMK5pcnVR/Uvo8snpO4RAM5rCGgcZW6PuOwir
P0WMVKmWHz2Z33hgubX4WB/nQl0LfLorz1QHm+eoQThjW+61F87B8bNfSf3uTAHHprFcZthJVM2u
L0Skkg8s/pMMaEBhg5HyKDEt8YXV2d01IDVqlUMrZsMMh6qhjyJgZUvyLQLO2Hyog+jMVHHYF9mc
PatNoaV1INDujGgqWPmsLln91dvUMInKwTvjwa7YgtNbtKJAjYcdhSORAR7fT5gZH8w86tZc0nYI
LBOUTmkwvueR94U7ofNNNs38Qfb29bYEpEUZyRabi22VRtM3FurfQRl8JZPbXtwcGWxczcDYtlOj
6UHimCfINzvWkOO9NcU/doqwAuUDc7QQa6ZNLYkEDVo1pp/ldEx09ykt/zsY3YekPEA8Zn00CiBf
iqeiInAAPi5Nz7oOneHo6uzdnniT65ZrHj4TqthHptKg5Hv94Lc9G5vSS3gIOIrmYlUrMtTKrpMb
fpJoF3jhg4f8rE+ne50wKuwY9Eq+5Qp33Lrr6MvDId40EisXwIM7tyWIM0+Fs4Jtirnbr54czEch
A15urdKiLhIuax8JYdKySy7ekKJgyc2xg99+GB1N2cWAf4wfWssfreBgiRCbfbiQ4PvAwBW0IM+K
6newhFK0HNEr3/B/jX73MqCrANrgQFWm7IIh5m59EE6J5Rw1OdCbsGHXUJXqFOjsdzd6TFS7D7yB
H3YbvIcU0a917v/JmEJgNvHurdb/iL0C78wsmBGnRC5awW6q1NUDbrtnjp+sXV0dkjL4YTvxVdTZ
FWX3hs3CvLJRLbgMg8y6KphoI2KNC7JFcIILBxa1FfHvuuOJFusx7k/l6O11JQ8NIx2Ttm2TLj9u
Dr25ErEARmzta/BLUFgmbEXeM5KpUzCsudnYD+fmCD7uFIoGbqfFDL4JOUcyHy3lJkWld4r+BgVJ
RLOoe54N1KuFfLIDSY2c3FtefIE3FDL3OAbgvlZxV1IrKDobJcsdpiTEHwYpubH63fusxZfmjF1T
vvCL/PavsQh5VLHA3OAtUTdUO1XWjIkVIvYek8bBnEyc/maY7meImIJ0s4XDHBnXQYS/Wm7jDfN0
pnVu/eE0knDfNPnyp2JTOcPfenHJhxfCPTiXsj/9eMwNio/GwuRkO0x8kpx8J4t0q9CdH8cQuKPu
YFU7/a/Rtpv7uCoQuCZfKQUFZZsu14E5yWNKUb0KmJc9iHgx+pabrv+hQj74afNLa67i5C1GyHIU
BVouV7QMPkIWDjMBwpFJL5bmVbTt63ifhdOrhcKUK+pj8EMMzYzqNwjWSCmLyMVLFPik6Fl2QXfw
CTTbtHJbSdJ85gDdVmE521GCn287wozNNqK4Nk7VZP2NMTW7Vgf2NHHvqDlmcMXhxYuZBk/M3IlR
abC9ic9S9VDVDLK40XutImICmyJ6NyVRweXAXNGQQNHytIJoQLj8LLIP3p1dVAbTLgYtUJv6NUnm
z6yenxRZXxa26VwjkI3wWy2DXoFaYhNa2SdrXKg2AXm1M+3pxp7nja41Z/L4muQGjNCaY08wL0dP
LtkOcYT7PEDccAELYlKWemH/LiYbzlauRvgCNcUqR+VI17UxyY9YjUhYfDKy71Jzls/LV4IIsBWf
wPHUFqJ5BAvyrNCyDbCAkO85WXOt2uJZG4H7E0WwbFDvAMYO9D70+2WbzUtkEFyhnfuQwUfp9daL
1k1235vd8xDL0TroMGrvb3Ytso0UWeK4KX30EcDmxk/Zpm99qMq/sfxpavy+OR+pAenkY8FJi4wO
eoiBAHvqLP+aGLkixowCd4VCzbj+9+LCAKpSjnKCpu5wj6M9FDL7Hvwi3EWUnN/k6FL+3WO4Kpkx
YuTPo2AxTtfJr6FVp3qMpnd0DlerRZfm1nDgPdPEVFhWFsuUOH6t/eHemQmtR4ei7hk4jVue5XID
iI6PpoWSNuzSFF5uSYrI6DBAToOVTb4EAhp9RwAcA3HHDh9D02WxvBjo2sVZRwX4MALPXJwgzSkk
OeXRzYnejGdohrIYvm0wD23lB68VVvcN40QX0zotg1PqOYe9kF+tiPnx8g3Mhmu9TAQI4nJ9TXx/
+iDlm9DzDWcbWWOE2K2l0uNDPFkmkHzHPYcJpj/SfObjP48RiRmotIKhuFBT0ivbr20weE/kyf4J
Gi8+dO7AtTcAZUu6wfzOXDd4MiLyVWfKSuTkOoCgxHtnJNkD8AiHNtP7M+FnBKOfO9cg7cjB7kZ7
P+fc5ejK/XsZv5RtgXV6TM2cac9ovFq4Ina5a8N8yZnWZEEAh5HZuICUXI2EuBa+zzi7s4y3mQOK
oK2muHhOeXXsWIH1Q35ptvWESiAct0Y1aBZMpU3AVl7yVhmwMdSCXa3hXnHdBS/YytnLzPkLDR8V
fUOcSTgTORtFRk4n9cIT5V2TBfMKLI+EF52fGoiLm5u38PbimcsQA/HfzsIld0cd169Hjs2bjQ7a
JB4HNzz5VWy9xCZRwXzb6c6dkl3RqvY0adFcTOfJzlT/3IBwLEZTACJag0Zpnp1gq2kRnm5fdCog
HLf1fkiSgIA+hW+EKCh4pm8609OHC6i1VZY8q2jgLXbtAFcEF/yp9ew/t7eH/Z6NsQxbyWFK1DIY
K/NLNn0B9rPxlndvDhFYuRmhkvIduO1R/YR1tq6pNiOEXoALCEmvXB+AUmidb2jTQvKRkk1xag0T
2F1PgUQ4xOjjc6R9KhN5nlp+3SYrT8NN7u1GJ/e0CN3+32fOAau/tXR+zoV/cebef3BE/+T65V/S
HrgigxypXo02/j1PzQfGO9NjEXvoFg1fvRZlSZQITs3RNe5u72pswWilsn0ZjL659P2gkPUzpGrr
VF+aKahXXXGk9PhVTcX8OnfsW1NC1EKUCR+l/035Orz2xXjWEpVkBF2bvRp68gZkmPDN/GUa5by5
fVAiixJysljPRCTuoK+ixEJx00T2Fu+Jvw/oPB/QixCN5aEOiarhu9NkMHiRfCcTdNvUY3IIO2Hv
y6qlutHt/YTbayPHjqTYypsPg5n7aDaSgs99aDaXUWTv/thOwFOBB9DKuLuBMfNToltUH92LskX1
XNszh1+k4GrdEMpmzRgOr4haWZk/c/QQPeOwL8672ECAFXVXxxL2hhA7ElUz8C2OdrwzYay/ykzY
l2bET4xME2BCM4a7WiBPDYAT317YA0aHVhrvlme3Z+V0jL2WvyIB+I4IpwIXQBhBzBw1M+fMh5Wp
WObzuqkVnb5uovqSUT0pjpyDJj71MAw5JezkbTJfUotM40uIxA0OIuCZxDAtmm2OkFCYj0PGXhxK
3vX20kmM1YPDyA0nsH/vsuS/1pr06RCZiqOj6pVFdoWAqdlDctTYuKzTlMCr8Nxifh7TeD42bEkY
WHhYI6IW5YxT/NEQxzgJnxhjZWeFDXmVOh56O6f5NaXgO3IpMXdEzh0ukfaSZM1LrSqcBW5rfGYE
zJC+ND4MU/MrmZzmkrhduUu8MERkIRmARXKGJVnGaFOjqrymYJrXksyFg2EPdFZe6gFobCR0VqPe
zgHSi7qpkgduQfOR7//NXnJpsoIYi4oW+JHuYnH8g/GFLAjW1jbgEEoxHTIfG0DWZfJZxTGAQOId
YOURYuom6FSXvL80p2pnrFUfVENYopOwyuvzIIQgbg5XnGrBuak1HZzFLkX7HcaFCgWvQRm/GuY6
P/fIXc6kyefnlBnjLmg7sh2SEN9Wvrgsby9pj9fP6VmY5U0KZ2F5FrKKNNKZ8lTCHLj9KUO00TVn
jFHbwZLIgZ7Acoz26fYSz3TGkLh57JHhRqb9mtTLgJVNzCGvaW/78k02FG8hwRzHxAWV5MZpfcpM
KjdbTOZOhL2FqxzeKkZF/3FCglBoskYMd65glfPNDXCYToyynpNKTRdpFyezqPVjSlLiDTkdFABH
rIgAirTzuc774A05I2LhuEWjFUfH0Mmsb6RG4IjiN8f1DqH05VYHaX9wh2Q8hm7/UJM5ctf7zS9r
AUq4PZCCKjg643yawviPoezwWJmVPqF6HR8iH4xJPPNz5p76mAb0kRZggEiKfy9qLB6drCOZ3IzF
npbwU3sInFz0hp9EsK1ty5i+58llCoTmsPEG590hqXM1l5W+5A147MG4tIa4DCYYUgkc8s5bXkKd
v0axivbsv/yTV/v+6fZXZmf6p8qqssMU9Icu7OuzyVTr30sxNkCz0iz6q3yGxIqxJ0Felm9+OWTz
bNsG+nmG8P9s0y/Dl3Yvt5dm0u6FydX9P8tuns3z4b9DhRLY27gZpjZmVINYGYa+82BRnf5dJgBS
c1TOhzyYO1qmoCFtOEwj+t7JSE7oeuwtHgwH0J5wzqwwnfPtyzAjI5uVHrORorrI5QUjbdahbEV6
GeUwF9l8XEGesTdeGj4EUepip0xpJCTbS4ITDN2lCRfYHVW7iwpj3GtRb8ze22XlPHLKVOPF9dR4
KSaSglcemOkawSAmF3vaDhzXW2NC8+vK9omC1kNZub19wXyne4qGoT3UISEPlRiPle91gNMpPmtz
SShy2F7wOLc82XmxvZXC5cAvt+qIlfW8Z5/xkxe0yTui8AyAXT7Q0rjJe6kyAGPUyXsrY0XktHeM
6ru7Kmy7u9uXRhBAFG7zJSt6AkTFWuT2rtFTltf/Xv79vQIVPvZbtmEm8ZyMsHuQCId5ju8zQRoc
KErKppn+4MrhRvVakzA+CFYTgtTB3EGSby6VB0o41Ap5wjqbUAXJtfxajvrnBooojf4BqHC97/LK
ffNyWMxZ1WCS9FxWCj322cznR0aVPedps2NsGp9UH1IFl5o5a0KUlGqD+Id/HbSqYnm3iKI3Wdpy
MC2Oo7SlLjSymo2gA6Spbtr7VE3cTCK6S0DUgQ4JzVOJBIjF4FM9oxEzArt5KNUio6yJ9bbE7vZF
wElAUWR81UXJEsLs+Qyys/osvfQy19Uu6YL8zloCJ7BYcObY6pFtYn5KIhjhg7Tg0XQqp9f3Rhy7
s3+oDKV3rV0QKelk47Ppsjf23CQ6RiHaB5lAm9MAmbywI6kp4w5TGZYOJ2EJk7r9S+z2e6NQNnJu
ljrW0FT7fyePNfCpGzeqi6JrGpoI6usuPuAIFxv8CsVO1g35A9oyroanYSxnze+upUvxqSNe+qn2
t8JS2cWWrECKWHIOmdQbaRSeRKx/lwEB3FPyeKs4SyfL9kx24L7btM8j79ztxvYcBxbYgJ6uYE8J
0pofaYHYPDEJ2qoa9zFTAb3OJZj1jc0ccDvXhFYezTYMD5aU5xiFNxuPrDyMQL+TzLMuZCIHz4TW
EUWvcepUy5fceyjWZuc1aJqz7nv/4Ge2AuRKIgeZdOS8RyD2zjirZYnywV7Ywnm+tYcRjnwSuAhL
Zjh0bIw7Vg0+cvzQGb/ddlGWTwOa2KXid7rZPAYi+7ELJ7xHfc/turzxidn9Lkx5b4vWOBMjSY3t
bjzU/AzKIxYpHUjyFPGocEt+BeOkYJDefmBJMPzqdrRiqv//0WoHzsdA/h94cEp8Ng/yTAIzSRNK
wbCO8IdZ4R2xNPPlVg94WELQ19Ew3HgqCtfJlmAdf+Vi2ZxWcdPonRHHD2bVHyzHBffZLjR4ehFE
Un9ZAIYHZOuY26xU7MMwz3n3Iqu8FO1IjGXv7olH+ftfLYhmzLh2Xf9G6q1/KJgMXgIAQ31m15jV
OrvflQjcVs2CsAhmEZxtwNVbH3gt8KEBeX5UpXxTZM33dFj7lo/zaRTkTUlRbLwUXgax9zslOxbf
CRuFSAwsLHUbrAZsVvsYfgw9Zv9gZRWcnJy3IZqj8OphniPyzThFU/SlG83OOI9h1eAh8seyv8Zc
wJt+VB9e7sE4a8c7YfHwjUXWfTlGvRlUdqLGtl4GJpqPSdUTcUhEo988sljDwhaSK5/M05bgFvfT
mAizbDqi01BCHHtmLo9oGcGc19xKdYMvpwMFm+HXVyl7MssPHfAvDSo3P/b3xABLOnTXWSFJ/N0y
G5Mx0haCu3GBx7nNE3EjaBgU3EkuedBjKpKVY2EGZuTpHtkFntVtbMEmlUm1dc2xk3gwOLqjUJpE
8TayzyLFSth3OMLyqsZpzahnuf3pGaLudYY/KPE6/v/fYirxMZIn/9DW/DM8v4iMCd1yi0Mdleb6
9m1birV62EuBzRzWBEE7V83ocv2vvYPbEB9uD/zsjOEisD/GLSeoFLG7+fexx61NjPEgT6nwQxqL
ObymWUvzmeTH253S8YvZkkOMoBWNHU66CpPJQxMj8bLj4SPJW8mFFfgnEpDmx8F+bDOF3pXJIK34
iKBgyTzCjzSs3aXxBxAjNx2bJBqvJNiGQKWOUDqBcAj0MlEbPXiOgssWZHdodMo7Cw+6OIjWr05T
EY1XF0cm8MalxG3m9D0Om9d/j3OoY30kagTBXkUWXmB7r0MF4QUr1787vrdKuR4Tc9gbtiG3BfSR
7RB4YmcxMyMXoyGMvcJWIVV5aHsK3VtbjvVhzjRcxeGRG615jOlGMHawkm2r9nHKxaeR+NGlEJpn
pGnlNcMIBeSnZ2QreMbDuDl6emYvY+HhC4kXuWUeKXt4BvrEmmDgo6TK9EQWp1qnXuDc0RIi3SXi
9xTGs3iXBUNjfzpWRZZf7RLXptXDBkB3eJbcowQqMdyaOv5lZgoMnRmjDMTYnG/NhZEHl3/3khtQ
0hN2sx3roX+aKrNdduzZWyvG92lIGFi4Wj3qJRRvuZdvL4TMYYCaSJDwM+/tv/LDngT7nxnERAth
+BIGnB4BqsHtv9N9xpK2GYqIFbLHSRS51kcU9cOzm6WkXy1vna3xa1G1/le/zgK7JpLosrnIirGp
6M1Lv/zHby8NwSQE+xXJ1oUldGn6nqoOXARLugoP1vL3AtE6hyjOHlLO5XsmH6BUu6Za30YRTq9I
bmHowA0e8M35Jv5NgSgHNy+5UrlH/WFUnrkXcax3YIrumwIHn12G6VOIMLalV1bZULyZLuVllHcd
rqiBYtptvSMDojNU7/cCSN/JA2ulVoajuqM3sbABXguqqrjkE2gJMYbh+V+RnSBdCyc+so00Xgzg
lSezrLM3Dn3IZIvv3KhtdiUNXJQgZMfazuIzGMghXWONN5u1ztOjm/YsXuvumtQsGLKpcS555Vlb
n9XRAkJ7Qt7/TY5Nd69tK4Cta+VfLcA1gGEt73I6v5QEKSXSN66t8L+KhW+menqh24CRIpG0pqC2
zgBnL7fOvjfAGi5FDlsVvY2FG+4tFECHmdnOmo8p52WeGgxsQipvVw53JEgVe1kaDf5bvjSXkIAh
me5C2Q8IU0jYaOLWuRtdQhPDovX345KfrsjiPndGcm/ETE7qsPSvhbLsJ9esnysbj1MjKd4Z/yA+
laa+awfrN3SI6RLq4imOzeQpMvxrM4O2Lc0BKEzQ4lFfNgVtbcNXx2gRQdvyVjEZR6veochv5o4J
0KasNaQVECNUBkl7iioS5ZYPIZUr+QJamhwb0FkgFrPT4MGJhj9hZQj8YqFmfxkr8NP+iKWdFSCh
T1zns9sDQksWJNyCmoupqvFsB+729rm0pY89xk1PKOyCQwMLbF3mIyVL4J4JKzb2ht8g0lEQxT0B
XdumAb4YU642ovbZ+gkC20pBWVTIOTzenmcxNSU4vYDSKssyYuab/Qyc4JRobV4wcTdQd6iDStmk
x77H5iOqCAfwMpW2PER3pdXCNMhGVvEi+koqJ3uzQzDWOAVtFvNwy26XRKAIJJnCAdGJMi9+lCAK
SzL/xLJi3vUO+3VKPpf4DbtfM4MePyT147qwva0GU7B1pl7cGWH5266nmquAX42FYnEuZL1HddPs
Lfrx810qcGsyjOE8Ch8cU05PguhvVuFQyAZW1LhHEsre2yFa6DndGhquPyPq8UG2v0lhLg7dZPVY
I7CkNoMhTyXQBaOrp3tiOfA33DICLZMALwRF6TUZ8i+a+fxJGeZnmo7GTuZec5ob2gcvCq5uJ4+I
TvMXENU4o/tntqpPheMQPcqbt3G0ap9IL4AiEhnDNWoGfcc2+GmACLTvbv+vPDC7DRt1tYdx4GCg
HseDzgBA5TqgMJwTQmDHRU00LwOdfpnv3P5KESK8Smz3IRxTDHdZTLjuAB0HwYcNIXnESTMrYhxo
w1k6MJ/m3uWI85z8ALff3xBtMGzapb3qkvHXbUxiT8g4KQiNpSCcO36kzL6M2sZ7usylmFXo1e0P
yszLHjKCR6bC+PKGhmdGMxoKEwSo/y6wpuKB0DVTDlFGSxyRW5qM/PNqHff1a+dIZpYCm39Z2cTA
1NE9Q1RSavJ4esA75mBlJSTNY868qQQAeUOJTbCAE5PINreDU0v0W3QddklsA/wkgXiiKCEqTIh6
ItO3L/GEvbexXsSSkyalE+ztMBs2tXGNKGX+Zqr8DjoKCwpOtR/JMSocLM0d5ItDgH3l6JtuupJ8
e/j2SzaODEe3WvjNHu8jB7UZniwzqs8VzIOj78Aw0YKnJuHoQV9mZB742yWFbsZXhMPcT8EMOfI5
sOETI+OalPejEANSX2ENLniI96YXdSc2Yoi2wxpQne+xwFsKDOJv84tT/P8Xa3aB+QfMHVa2wjoP
nCt0Mg5iLaADR2No3wydz99GkjdPdemgtlgaIqRa5qn1dyV5y6yRZfLoLLIRQxT+eiKIa0/J8que
NCCKejwOjA92+Yi4XDGeIf3aL4mv6+VbllLMNz59oCcqUCFM8bdugPiPDcuwVxUDB68JFvRBUj9N
cfA8jDm9wMi+QgWI5LIBVkqE28qv8wPBYuND5rvVXR8Uw7OWzt7FI3sgPZ4DhnPl2HrylBACemGA
5jxUumcRZFP1Y7vayJgsGSt+HZra3xfaW5WNWEjs2bTKwYccHW471rP2RSi7XJPXG997Bszikmg5
uQx4Gg9PBxdkcFThL45eAFPLf6pF7nTyYpzdiLqTJQoKrF75Zc+gy8yU/3HBjU0AsaMe2rgawBV5
H0x6s9eGzYohE/RSkaZbIKiH0nUGvIyN+7YKGT2ULFEZ9QcDb6hhNqD7liUvruOtERryXGd2eTe5
+Y9VuNPBGXI888uvFP9+zUbc/YvDFo8QhxBvCXD1uOnNXSSL9up3OA7YDi251kl19sv20zKYfKva
HEkzdTlPHXrjao6PReUyL5P20SnykUcwO6EMdY5WgZYXW9v82k8I+uHmnwMp3HvL9UF6ApY2khYw
s1uDyF2+p7LoXDQTdAB0Hs7VwwG9mZfbzWnYvoyl52wQLFsXJy/OmEjms/LDakvQwqVGl42pC8Mv
1e57V7a/dajlKXOInzBAWwJKacbrhBl24QSS2trn8Dlhp3XYWmyYx2keHhKBtCrS+JJuO9Owc9J9
F9Io2u0ifCfGbZmO3WZiXiD1wdTPqTs8TX0Ezn9gdHpevrTap2QuHfS+44haq++RhjcVsJyhzY5u
xbUidf9WM85eBCQ+0tiMe9myQGnnEmE4n+lT3ZY+5HwzONYGc5altdEgeq/DTGiqURP5wCNNvGnd
sfMfgLBK8rTC1DaOwo5g8Nms8YAL8A+ykMOEx91xzLvKiJv1bUtRUezDVijbE4j1R+qxfI0KIbiS
YqtwB0txLWew0/gLL27pCNxU3HRjyYyCzdJ5cEL7LEGibcMqzw5pR7Zh2c+Q3sKyv2+pLt5sj4Ot
k2m7dvuIUBOkvoQfAmg1VfQMK5xzZgfJJ/mpamzUpRyTPbUP9iHVZnusttxdrSpWs8MxajUzA4Jo
7NfkpubEDxinIVH5w7DIVApD/AbpRUtpzu/KNjKALgG0xCyAWKHG9DCq9AnJP/JDxR+yFqNk0uUP
pN8edFplH3Uv9+g5QwKrjFeU32tDKe8cIeO/cG4wSY++W1peCFnjhfIBOV/Qn+akRLINUikJze48
GZHehKIRq6lznrwyUPsin/eIMLMrfDESzIz7gAkZA7PkubBU9O2pdSFMsATpbFxtliRIyn8Wecoe
UH16wZD5DNXfPAEwfPJz3DFm+QpGoHwgeLM9ePaQbsZi8XyF0BjBva7wMY4MUG2ArugxAEAHNXMw
amIDtlMaISdNqpKV8fKU1eUYHdxlldHl46nIfZMyw5y2US3pUyQWPz8qDZzuB2twhnMh6Lk7JnDN
yPMTPLXLTqclbxwTk30BCqY20/I2JYn59z9GaW13B0F2eJ029SeOQSzR2rPWsyWYZdmj4N23nX1d
9PTrlGgKg+px7FkwT6P1lSnU4IyLpw85kWHfKQ8G2fKxqqrCvEMtwTSUH3WqvZcb0hip1WmWSIJU
XpMmj5b+7CzLUekl+kRRzNrOuxtgKhDurJnDDadhUNHFHKpPd47yE+ozD7gHg9Guq91t0lft9Vbc
DZndPfSA+IQKg+cyJdt0pPLYxVMt8JxzpYgU/kjoBegmKvsXv6JtjUygr0fr2cLaf9T0sNgYDH8N
KKLetjNEClhcyaVxR/DZQTozKUV1rkzk4jQk2brJholU3S5BPEr30RreoS8BWnam+5Aym7g6GnnZ
7ReAPc97BoHTr1U47gLmbx9wJZa0Yc8rrcOt0xNIjC5+1nRsTv/H2Hk1x41sW/qvnOh3nIFPYOL2
eShvWCxDrxeEKAPvkXC/fj6Amntb6onWREcwWBLFLgNk7tx7rW9R3+jds+lB/7PTEM5179D2pa5W
1MFZpcgGlo3S1Aevrl8ii5hO3a0/+RazTBYZIpUSwzn5aSe3FiZwS4GvVs2V3hDglKUNhSGazi99
cftjep6EVXJgF5yK7m8dT6zijsZ3N78pXdextFb50B2kHlzVMdh2qq7ej8JrT1GYHz+aFGO0wnCj
bIuJKwu7un7rXP9ZHb5UVfSm9fAs5rMDS7l3SBM57mhOIRcZB2trKF87cJT3fbRSR4fiJ6P3z+EY
v4HRRExckuLaJXDfHAQHTFfwTzaTgiDqR/8YjD0d3EkYqIR1/Ghm40ugkEyNfqIiyKLj2N/pnG/m
xVWSLjciCbZIG/VK48UFNjJdoWrFqZFx7xFfv4r2c6ckXvoZER+i0JZmup1/BuGzpjMrFm5Znqsp
HnpSh2iC1Mn586sw+AtDJ3OasOytOd7g+LA6skFzPGQJkWTfOAChLjUmsBsdQH4tJrhtbuE1QRU2
Hju6pdt47IAlE3y1xmtmLeokhGc+Ip6FBk3BPx2/VI36ndYzTc3EK+mF9g9+A2PCnRYNxYxdkkBQ
ExgCcBNGOYNOwGhMjlP3IvyU0VCuGIu20Q8Mw/L1ILxin4D5QRNYMYKb6urYge4fDSQeKIaXHezx
i68YePjnbmBZrrD/Ko8BbMCl3uJfL0V7S4EcnIPQPuTE8MSL6L3KnO6EHSxcjBWaMRo+VGnoopd+
MaQbOKHYYaQDq6ygJsPW2F9KpGStqgWPuk5Fh2joFFhAuhBwAaRPVHdRlqwvjpkC2ES1CdzP7e9q
v30vahQYJhP8Y9RGytFQ95LQvQ3DLHU9r6RTF1Dpm+QSEFfih8BUTLkKJxlAKzmO50GXbMNJ89GR
dTLKqH93bGyFg/M4AHNE3m6dQ4/Zk6oq1a7oWj5X+girts+CDWY7/MrT/Y44Y4e4MSGkNZ6oQOgO
LOls7RGGoOzUYeM5qYYa9FGXCe3jWAdmhbUwpAng2PCbOXQvZjw87R+8WPMh1nfIZbO13D1nAvt5
Z9C38rm6/dRlZDEp1wOcl8euohVG15ZWmuaLdmP51TOxD+NO6VpA+8zzAQB7xzCQ28jMDy3SIXM3
SRhrnWu8HUf3rPagfWRMGFAI8N3yQfv4Gop4F4vNLlfiKXYY3MJ0t5hFe+m0rj/CiG03Kh7HRUWu
oB1E/aamFZ0uX/wUM4jVJP3Vt5MGqRzg+KRUD7BN37XOT86hxUemMCqarmhZ5iF5VMx4qyJ7zVFx
7EQ+vWt1504HVwQyPeHhwDD2gNi6R0we/qqq20+CFWCVxf1zFo7KdtBx7CYNrE4ls0GXTpfyvJH5
cFU3LSeIebOI6QJiuaU51ZQSDLDzNo4dH4iBSuw5YRQ8FS1qi9qWeYLxoWHJnWi8M/ThqBWj+1x4
LwLp2KYaVLmaJplzg4zu4svcbBxdchRTUhqISSXUi2lQsaYhxIrbEnuLfVclKh1eahyD8C0CFtp5
KJTFiJucntTKPnIjsizwl0cBLWsc+/nGnu1z4HvVRYqXx8+HT+7E4HOrzXx0UYYpT6Gk7pzbPpxY
xNkU4tYISBvQj5eRWt0L9C97fJPVHX6xVT8NOsoOKGumGk+cFxHyzaeghovS7WR/nD/u2tCTVcnV
/aB8jRILyW4W0ZS26TWYYbARau3tdFvBGRk5+QulL+czt472jU4CXhK61lZYDal6CsCDPrFXni7d
o2p8MsBb03EHWAT2Lzu4IH08Ux+ou2tAZTOuXQx+jGRs6keohJW4Ecr4gRhJGnDltkyEtynTEKQW
UwrFdTlci9A9+QbhKAONQEYabXYkjaFaSBCU2ZC5H8dUyxH6hXYGpkSf4rvvAWexRSsIEncMfpVT
5SJZpn/cq9UWRXl8KcIKNgtM9T335UCymf/A9ldORUR4bKzxc2fkwcMIjvI69LACDdKC9h9tj0xW
NrDoriQAJc82JDQVz8YUK45FacHMN7wzcUZ/DGhikywOJev4sJwesDhcgWJ06BpbRglwrywf6kqb
RqwFei3Oqxo8iDMSIlg6ZADetd7wPe8yuQYnUd4gNT9Z6ai+jKSixy1idFDXrL+J99misGt7uz0V
IHNPYWyAdtFQwCiWdp+Qo9u1jxJ15+vYQjDsEWstZvELn8Sj2yPT6SqLPlJvUHlo2pMjaTkwcsPw
5aLui0ILON80laMDcY8lGPGhSqdt2oGZ8G3dJOrOXY2tqx5675HmAQr2DmM6p4107vxZmn/oQul+
FBPMFd0TREEERQ8d98Mq84rXD97+XGwIfSqFjaq5wb5ekODpLiMy2heyVqw7TXejVTga1rKl276J
TeB6ySCaQ14kFWlfbJkoDEGaAxTYV6oKByynXXGwq9B44SQl2SziPS8aCUPoF+Oua/ri3nLc51Dp
XhEyr1EFJFcooc7Rm3+qzEuTTY4CZ4zLh8Dpnny/Ik6KWxn2RbJMppNtLxMbiEHd73vc60bbMi+n
AEFcQvXUo4rbZbWG/klaOCHw54cEW+7zkTB4ejnq3sF6viTEd4uKOz4XdRScEgJrQAatq74fboNW
3kEi9Y+WRL1VNB3Jt1MVnGGKK5CGbvhV3WHMP5OMQooKEXlqmIKLk057oIZJOMDuFTTTw3RVN6CX
WnND0GNzqyP9nixde1+adL5sLNAMetjVmsQGMePfh4xoz7SfEExPO0XlB8xZOmM9TTTOGd68FXJk
jG3K98TWFBhhY31uuVPLxvYObYJex1DN97y0CAprUEwbkeq/FqmkRUF2gWK5z6UZjAcPuAzRBaCd
ZuGkoMZccaj8mjgIPmu6wY+ZoXzvGPJCL7C/uuIuT661PuYvuSTtPajrp8qFLx2PuvEiCwfdft/g
1CPKhsBfdqS5bJjXR8VloDzmQbq2Akd5jmuDTr4ekA8x9TSNvNzOEGo8JfC0vYm7Pk12SoPiz/Wx
57PfxjvHROI3H3VqrcCclToacnpeX6J7FZhMXFohdjNypNaZFPFq8FRW/Onop+np54rXsM9QCGXc
nlocDyvySMo3F73s4kTDJr8hKkeUZOXd+qNsyBPFZWDQQcjRmn1VkZ7pdy3gZM/djA4slIzKbDNf
bFUlrq7fohMD6P3YaWW6wNZ8bgBYI6phH9JxyW7GaTqeh/bX+d2xK9rLCZKZm9mBR2wsisBZH0tr
Byrc1AmyJzgbskexmtfrOip1TnVTozZ3QwYXVmM8oWIHRE5AIS0X7b72FbFHjtfSYMQ3hSdvOrOg
siPPIA/pQTmdu1GJS1zYekLwTp+R01AH2Rk58LBWkV4e4+JSKYF1iwOm6KJx7jW9gUkovlRT+iGc
mGCZVth3O5skqtCdoj1wwuppcw0ZO+zmSSyCtX1VXl2lv9TTCa8Ky2etz+6ouIo3vSD9ENMIsu0y
5aQGcLeyYu8JzyHj/d470D/EidUJeagHmDnhkMPux7mzg2dCwpCVvnp4xlSShRoXFU7ZCmwSeClx
HxfDJ2GQBIaAmgjPfhHhD9x2YwvmKaJ9mU/kHgvku+E5TD3bYDOmvrKUWmVeuqrFr1eUjKKoovxr
8ejqHuiUCmpSa0PRacvJEVM8GDC1vhhTXB7CFppBXUoVJtLoMF8KowyLo20wmtfGPjn3tAsWfR7e
lXVt/rjeuzFQDnQkof54AIJtDvs/tmqUnuly5GMtwe5g6JtLB/bvFDmMgQaoYKQM1ZC7whRMHtyB
7ngX9QfVl8iqwwK4pwVCar5EaD7m+wAcdRO0BZxw+9Uek/hWuFZ0k25/nXroxE7kd0lVevvGCXgf
Mu2hVY32xVcXzZAGFy+6Kn4anuWIoy+JR3EXms1uLAoD8CFyGqjU7QMOkZoBFA61BIjCYr7KP5Y3
BsAomJHMsIk8jiQHkz/e77vYjMi5rNaG1gXn+UuIorIR0Muh6Jmgoftg06DH3fRjQ96XKPJ9Rzjp
ysV9hGhyuJvPGXnp7bJcKU9MyzhzqfDnrNQ392bF3LCt2+BJA+pEnA5PgtSPuWKzdMWFYNbQuRiy
fBWaXrLF72joVfMalQR5BYOJgKBV2m2roD0nohoWnYDomnWT8SQN4vQlyPKLK4P4xcnqTaihmi/C
yHiKixjsBGniy1pDX4RV9QUXQboqTSY4qetcQ5cBz9xRMl2Xma2P4ghlFgcD6NOG76n7gZ2Z30ho
ddZi+aRIBL+KzTIHlp8Ra2uKsd5lIZKYJWLSdHiqWl+He2dd8ISos3QfEdK94oGt1mrj1iO52DF6
jXaT4Z0gIY1se3Vccwho4Psrzs1PmlMDbh6JF6ZK2H6gCgaTDo40AlLhU9t9rm1/LQdb3dWieLJd
RztZuWFM+BUhDl3cXzWZhPeVrN4bhexGywnyW6/T5nNdQOQV02Q6NO9D2GOhEeNtXtlwRgWEbZMd
PpgNkP2OTlEQuqDnQ6M4/Ti2CaEfhtp5dt3OfyEPr8ce77Ct1vBLhykQS2tqjpo4qvYpizfHCQTE
lcv4DThtVO5qxF5HLdZOuQEtvSQb2/fadgev4DstOPUY4kZYVzh3VtU0RYg4TcUCL5elOzQ8R9+g
sd8+smIqE2rVau9Ut6iWyGjosLtDCLy333PTUVn2QSJXZqoPdx/33iwj2jUJEwFXFgFsOQSZGefB
Je358S6GokEbQlVvfeQFh0xmL6Q5BHuvjN55NcEDUqJm0UaafixtUTwL+s3rXunRtbfUAqpskrWq
R+RRO4P1YNeXZKr4it6VB8UJNlZXhTcnHWGO2F+tViXwIq/rqwjSaq2k4VcHx+qNnZ/poKEmW8gk
7KtZTmRmCKEgUzvmNNYAAqNNycsbarGK6nI8Ii+EtTEGwGHG9Ivp5u9+SOQZYE+U3IPa9ou+Tquj
LGPzLmrUo9aRLIupr3p3GPWmQfLdiEvxAnqYs1JkfxOD+jxNHDa9AByYhsWVcCFQdCfULC3nKt6o
DKX5SqvYCXBaA8gAv7HUppkg1pr4BP8Y2QSIIZqyDcpUNTHcR69M9R1sdoE2LLaPCLfgZ1SJ8wJO
DMGy6QefVKmkB1eDDtRKLV3HrZz0SibomTzMT/TRo1WqMsDnPohuvVs9OhNYpa1SbW32entXYRLZ
2KZ3E5Wd0j+EaiFTxb/rkm9qG3IkDjraDB8XsSOg36IRwRvkt08G0/OjUeCDGIMMD3BTnsLWa89J
HUIky5TxR+lRKUhE55Edvie6pDLItvhZIZfSadonPM2d1NGDSlUPX/XOoRWVpPGJUObxBV4BbU4q
Z47nq3Zyf3S+vLObwmJsjjUkjpmWIdp5UAX2kBwh6aPjqhkUU/pdTeubCFhycZ/5OFKmR22aZndZ
jBuBo6n1nKMiXdkmU0ZwUOFOjGiCwE6/m44gomjut9iBeTfn+ukhYk7QqmoSc2DJwgc1lM6D6WN0
DTgTZVX8qlhxfwomuL+Op8MImDT7Bn1+Q8p8lwbOuK4yTwEyww0xH5+iOvMxweTEwaQkKfeq3p9a
Jl+AkFKUIXMTwks+x7OcsLFganRucjRlauzyqJJHw9mqgyTmYeo+sj4bzIpBNE2FPfGlXVUARal7
yttW7kJDqmfLdJ9HRqgwoMhS0vAe4GEGW6FI+RijNiKRvhxf/NgFwcDPgr/h7Nj7CorPGvGN62dI
NmtjwzRfe4tD2rEyVe8Gv3kbJx1iZ8An8y3FOPSibh9xsHxukGeugQZjxrek8tx34uAzcL+1slgi
s8deVTX6lZ0ehnaeMF1P6xBQV3vwcGFxnUuSB6pcX3v80taWPaqddB/PpbbmhmKVV3l804Ubnd20
wvMSJa/1V/pt/SlBkPHRh4EIiq0lza0TzQGojE2u7DUGcisoicReojfeuJP7LxBWDg+kZUeKK33t
B75/Y2N4pxzDyF+T3kyUxC6Jk5Okl3m0pi5cpMff4buarDydtuqT4TYPKscmdO+TJH9j9NLdKZ1g
WD6uYR+Me2pIExZ4a+/JMe/3+ND7RTbuaBIwlCiYnldt2m7nFjIk/nUrVSaBCcDVpunbrUhEv8zz
OFiGfZZ/6cICHU2QPnuyfi0Y2C6sVo8vkaOEJ8xv9nJiYZnvPpEiGdtbzqyR2JLSKAF5JfVzVNWX
QK3R5U6PEhWCr9EnB3PQyzWLYsImTWCjkqsPXp9rT8iBCM9gngfXLt0wVxf7Sgv8JY3L7Ekkhzgh
up6kZPRxxnVKM0BbyQzSrz5DBTwPCo4MOaq8TdhZCnQpvAYMj65l5Qik6B9UNLIiDeqVLBOoIa11
M+ndrGmOTOBbGAxT0m2TOs0WKxx4ZvTxUYA6xrtaSpesGK9VODQk0SVVbt+Pqd6SnisfNNJ2sH5A
xlUq8VK6UACqjBijkUM0fl32KgG+0YHYAlAgPoZ9szrOiXP/60v/v/1v+Y+oxPo//8XjL3kxVKEf
NL88/M9ufVv/1/Qv/vsnfv75/2y/5fef02/1P/7Q6WHz+OsP/PRL+d/+eFqrz83nnx6sMxJJhqv8
Vg23b7VMmvkJ8AKmn/z//ct/fZt/y+NQfPvzjy+5zJrpt/lhnv3x46/2X//8g2C9v2TyTb//x19O
r/DPP56ysPn29V/HMPO/5unf/uE3RHN//qH9m1mJZbiu7qCP5h4mWLD7Nv2N4vzbNlRCCTVb6IZt
6A75fhkrRfDnH7b6b4f1GZwV7FJVs2z+VZ0DZPnzD9P9t6vpAhm9Jmzddi3jj//7Dvz0Ef7PR/qv
TKaXHCNrzdP5OUnSMpFF2KawQIXowjF1ewrz/EuuIRP10EYWwEor8+9WYKCS75uradA24cQGM+hO
pwFDJ3L+0qtRsStok91negPjsQ2YcDLafVai8N3wCOX5yxv64+n+9enp1s+5kNPzw1tg8LYJoemG
YfwSJjrtjUnm5fUyKOiT26jm8PSo9/NWjE0fR6xRe9v54fwlR4yUlJnyWmLPIJ+nUi6VRlB4WYTW
qigxIc7nYd0kaYIEFgiEOm3HSI3HT6kbX4sEdILSovmYnLgVhi1Alm62b1px9q3+i9/V6j63a0Q8
Nh2rIDXIWmtSzBiYpcJNaXVbaYXhew1QC3JvDRw1ofNDoXl2xLJrdeVe91uys4i7WDVmhpePmmZb
j036DEv1YtMVof0DSwyX3UABJ+2eOWcRo4xO4yO6CGXvxBIXZxDEZ7g9gHZa7VMc2eE7bkKcLqUw
jgIm4tL1rWfN9MOH1ElWima2x9BmxIZrLH5OXWQmetCJVdGoRAXhE17kogNf3bnpYwfAf2lJRtI/
XluFhAVlqevA8ZGf5l3ftsH8h6gSJRCVQtru1W05gPetu3HLUKFzqi+w+Mhvpq19V81GPk3+w/XY
NfsADD7yTEBUYmrcxiVyjEltmEIXeRwIKgCbEAyArS1DCVaIswl+siuma51/I/Oy40PwbwHmlx2R
sGgJGvsxcdrxWpoZ1ESNLoSeYzCiZezg8UADBZBmO9uHGg6yl16xs5Va4mVEvbac90xMYskh0QuF
aSNbaGz76XmhNO55FsfT9PHOdqV8PJKqMtyBnjrQBThEQ5HmyyF3SVPvpbIFyi00Zjp0wYJjrGf7
kZa47YzjU1SP1dY0M6RX3dGNnZFwaRTc85eM4cKyY7Pra79DjcxKciB9q9ilUuAFkCEc1Ml7T5oM
aTuMbJcWDNuF0MSj2Xf1dbZsxFBlFhbJF7gCnRPHaJS+NewQDhPWXgHs1GgOeVgNsQNLEafhYnas
aUW69xrVeY2aOF1XHmiTwRUPmm4+xJFJE/YwDxQHtazv+HjGg9IZO4WoaILp0X8qMJTFZKqJl0rL
Yb3VJIPuFtMWrXLjUTJf2lXo+KDYlfY1M6Phy8A3StSNOFk4obWAbqApqOTTs5SEKH3XNZNUKC99
HqNGVWk5xKG4Fi3dobgkwKcRVzvFnYCI6OSXSnPRvTE+fbgjWjtZkW50s/qxPs6fHVjzr+QcjCoO
ASaniJb4g8iN0ULK+t4pCnE04O/V/63Bd8FDkKrkkaGtpcrRC4ZxG2Y1omkhijXDZFBXLTGWTKce
1T46Rg5++kBR1ae+6YeFo0QRyT/lxU/S4P03i+Hf10Ky4NgyDM0yMLnrv6zVXtzS2BPYOBoy7u5w
zJPeQZqDMZ2/zP4cizA6e7puPfntTakM5Rmr+EsR0szVrnKahs7eTt90kRakmY5mhoyLQRmTLwyE
H+Imt54I/i23Jvl+Xg8ossy7Hh1cuvjnF6KZUzJtnkBgy6Z9dVrVETUIk93P0QRHk19W9TFE1N+p
hOuMFS7RVEaH3lDQB85mJPrV29LKCWS3Iu1iYGTfdAIDUAkRg6Sq3L33A8nmg9X5yYdLyrg5Inyn
9i6xMfinKjXqpdc02lpzzQiIBwHtUeM6uwpwyBKdglx1YWbc5u+0CBYGMa6NVFzcnzrjJLbkVRr7
2kZEA+1Zb/iUIcGpdDV8qGUxaqvK+ZSwAguc89f5i6rY7tHAOkhUBjI5k4HUtVMGclsT/bViLVXV
6C0LQg0se+2sjIJoGguj7Gsffq5kCJ6dHOlzG5PWS8Kh+yxp5y8NQKGLIEEJPLKOkiUxyueu0Ng6
wrS8Iz3wfZ7oikxN97UJ3cTUnlFrEPRtWy9JR+CM6gy49uSSbFcQ3P3kctFTq11FOu6xjlb4KqfX
ETqe2LV+P20zDmA3wwu69YeztpVKDVFlM9LN3o1NwhxXsjICe9pWhW7uldDTUXEBpnMHCVnFIKvK
Dmm6t5iuAR9L4t0ch4G+yMSaUITBWkCuVrBaZFKn/1QBfhOKideeYBl8bcYaSWvKEJ7vFBZ59nw/
OZVmO658x/E5Lkb1uexMkjC1WR7D/D6QqTgQeSA4YWUFAV0a30G1MkoXs6lrLLEz1mcjKVhrE3jW
cfXcCHc/2KFyM8REmqJT7C3C1EQwb2iPEfOMpeP53a5zSu0RwDBkdsUC9izzo4KR6kKnqoAkIZvV
GDm/yU43f450nm4MKh3DUlVT4xZ3fi3H8L0p+KUxlDEm2gaelS7IonLuxqqtyMEADTM368wicYib
cQizIA/PdGriPOopwD6DxMxCHL8GhvVmWzS1VK96A1BgvjC/XESSUEzTG/qzDUuED23ibB6EbvWf
9KxxV7ZLoFKbmg9WG1egzGx7o0BFjTD6vkuNu2fSTu8pPa66TjPIN+jg4Z568wr7bKFp22WFHx7+
ebHQf07e5i2x6XtQHUNMAZAn7F+SwVEsRGiL2Gat1jY2edPnQBDoidqJdjd/MUyLPIGSMDSn+Ko6
HnsPbbhjgurp+mHkcUClONHCQgBELF1voPcmdycl/YSxengKOtxAnZ0yakZP85uP1PrbRyowVtga
pTqLtwW/4ucK27PLEfwPLh4tqC4kenEXTvZsf9SKw/wQbHG+7STrej2JVEzhfrUAEm8QCA5IXvnS
BPRl1Uw8oY9UDk0RlkemsNrWtur6PAK2/BDJ5BCbL10bQpmGaTX79SPTF2SyxN/nRyDGXAbxQ7OZ
HQRog0guhCVx7ch56pjzU+wufDXozrPv20azcggD6FMxlMkT8kKyDzS0N9UEeChyrr0kyTR2eB52
tonl3FZPqtM0e0XRf5N3rv9t95veR8cydE1wLejuL3uGXqPv0UnNpZlmahTJo+kTzom7BYfeSeZ6
ulN8u11OIVCLvuuLWyQ8feeqBVFsWf2Ygx3kxIx8C6P/jiBvZT+bQZG4fzhrUGsw2hPmLeo8AVsT
0AbRwNzwWV5iZ8gHY/ebK/v/8YoszaSMZhfkv19fUaYwf0XOmiw/ZCFdoxw50tNdCKj0qcpIFE5w
bYkcDChS3TUquuETH/UySa94AMN1ZQR0WopRORi9akGTzzHnMkiwhAywl1PuBNZG+snDRxuwIpfE
9MaXyWX3m5cyvfk/behCU8mAUjXDNVRsJL+UJkE1ul6o16jfmujN7INinSByJQjB6+9VKxVLN/b9
L3mG7anTITjbsEgnsht2RJzLMW/4JLySofWc+UZFjzsXZ1YVudKVokdmktwZvpvx6rToo6vxU1Pj
r0dMa1o/fn7qpi50VzOEzWdgmr+sL5mro6si6HbJuazDk5t1SMfskPDx5psfhGw7TEYptPgOlR2Z
OxNwt7PZtxQgzG8NyFfRh8ZFCWn3lCNSkNGrhpVLusijtIIHmasaie9YrSmFiFsjdql1ky1LcX4/
oxII0ilX8BjJKNEG/S7tRtAByhAs8ZFEh9ao3oi2qIH1Vf2KQmbqCQ0MixzF35MJ8tD6jfUa0Jll
RlDvBWFPz3TOZREOn8wK6rZlXz6ur0JN+k2KlhpBIZvZ/B0WXra1wP/Noqf/fdHjDmUz06bLWkMh
+vOip8I1Tyt1Gg7M0lfNMYu32RLgkdW7kLb5XgrVvZvPfUjqXwxrELta8eBlOlVvHOD0Juxjx1y1
nWXBn5xMSSkzDG1+mRf2rGynTFdfP//mSp6u1J8vB+G6ztxzUC1dNX5ZrguFE7BRDERUZmS0FFLN
71sY0mVm3svp3CoB6Rcko+mROM1uqIAM4B+G0awGTV+71psnamPvZUHEdVADqSLlesO6mgHi+20x
/fcWzrweanSLbNWxTfWXC7gi90mNapYRMmHMJ1fn3jL1VL/O3+l+IykZx3ugI+pL6BE5OPLwqMRF
fV8Lb4ocikNIgUZ9X05fBqOhWGyEvrxFjNiec81Pb/Q6dgPRp1HJraw5cPaHqhwuxLq9KYVeHHwV
4c9Uds04FdmoKP71OLtYfQonH8IUzjuNATzY7pU5tM4iDAB8dk38yFOo7uoy0EnF0BV1B5Gz7Dvv
W2OX9xhToZcQqYC+HLqgVxwUM2heBhdMYe4iritk2977YdLe6wa1uJWCSJwezX/eQiiixVpxoE4m
bLgWO4f5phTA2hmCV9o+xBVGHRWWL22F2Thy67UsygCloqMdC8skuCPKaZ74FiLEJHcvnl5ExOBN
W0Po34yma5kUeNHGpEhbuWnS3dW9fYZgKg4uAeqkNivFW+JhMYQ8c2nBPjzUYytWTZ+F28Ht0V7c
l9OeFCuatWZ0TFrox7rAm43BDEbP4uMOokWIm2VmJs0iWZt6Abpxre4IV7KX0bQ1iCwB26xOpSGT
ykVapjA4/Kw9WzYsWqkENxWe6S2Jht/UaMavt7vtaKjELU01TVeYlvvLTZPZUdanHWFRTPTOStuV
bz7S6EU/hh6gp+dCA52PHVvs6OexGPrWRS8QX3k2NtqETfdJ+N7zENXO3sZdsvYoWO/VSrePpnfo
zHrzsZcl+NSnR4lF9mebFW9jSS4aXfNTHCvZCpUhEgY7dhlDi3D5z+uCpv26T/AaDd1gr6BLaiIi
n860f+2UimTwuHMSnGAFXAkQwYFv1YQ+NSkvq03fuTsZx85HREVm625ID/NAKR/Vaa4nmTFUepBu
GQOig5khbSosf84SKvEnk3DfKcmma9Vb4Qm5xaqDoj7HHU3ovVW6wQNJr8GDVcMyDhKzgimNGHnu
0gVwJrf/gz0ZTexhZqO9eFGRoKXpoCNohfoImWXXmgOB0T28KrPsOgskEBg4fzdwIPyoh0CFcmow
kUdLiE4XLWKO+2HmL7iLsHPIUyoJtI2SuHyzyKRaOghDFkqbfw4DlYk+8pdFCR/o3m7Ee9J34T0d
5ureqqOvTS3PQ552t5im61oVYH1scjjPUwhAZ5JmopBBaqJ07sogY+rpYGWChbwap6AdiuMHDPXj
ygiMZqc52aOQYXkOCOFcKLWdEuThIqnXiQYnw5WYYzZrkMWlQMARWNFrgXc8wir5OdFUcmxqwI/k
cmi5963NwbcnVfYJJNOTZz7Np0VXkmMoA17yVEeFUgC1LkB2dvaEFpnu61SWt8rlg4aZ0BAL0we/
KXmdXwvE6ZKzDVdoLqv739skqKEdSepNAgUloZbI30rP6/d1LznR+l62dOje8w76G1c3ze9Zj+7I
SJujSyQu5UJsoR/C8J+3GOM54TsbUcf1I5KcU2e4+1HTihcSl+xlA7D6qtQKd1bg2BDAIhw0Qny2
ia856pGabTUk0ZcqZjgY1JZ49ILcAipcWptSB+qUmwQflFqFVBTe7FxVKwXcvipzh4NkoY9TLX0M
XFk9aBm6icl2C7TGhoymfU9KTB4MGSGt9hGdXuKmVzN41ez7E9ZYlk5y3Y5FFAW3joT5hYOo6XOq
Sq65Ln6qrJAOiRMhsNZIa97nzAVPbG5ir1nMcWdWLLE53lVWjbpWNe2+qkOwZrTsn/KIC4QkuPI0
L8V8qQ/d/EUjNK0hW/MxiZTggvNn9DBnOyb0MJwdE/fZOkaeOez/eZHRfy2j+cBpHwDl4kRgG387
K4JB8AHB4J6OlKo5lYzrt36twqnvG/MqZf21sdtkDdrVfQQssqhFquwNkzwrSHs56dBGRyyZJ8FM
GDxDO9Y/pUjMtrPSalSyz+B4xIVqOF5qnpf9ZlhDxW/9UjzZjmmD5XJV1+KM5v6t7MMRVSvSDJZg
dj6FQsdZGAxoy6YvjgnepVPJGY30FLM2yQ3XagihrGnaef6J+Y+KtneWMnLtRWInKPWQvTP+jRAF
E3R7cQQYeLcTX+ZHg+bdDfjXtq70Co65lXFfmg9yBJQ8GBejeu0mVDD3qHIdXIjx1tmqzsWYsd2G
APwQRR5RQP/4bn5YiDZcVmxzG1N1qscQZQThh3tfV8iplO1RyCF+VmIUkmRztHRG+nFn9GhXnUYR
z64uvkadqL7jYGlCT0Gg4RIm2gtrUyex/RyZ4X3WSmfNz9S4C3DIW7lDOKe8IDTU94UxfuZ4blxo
ohmXFI7HOnUmg3OJH1RtoQcMIwHFIZ2/q0+3y9Sj7NElfWVBu3i6o0ck30xkcGNgGVaQLV+jEK8H
/EPUarZC+oyMF4Pnt0s+JW9fJeGeSZTxAiHsMdOj76EML8i6vS9ZHV8yHGPxXOtMooq0jj1CAHJj
i35sjYoz2EBALd48G/pRkMljoP0fws5rt3Jk27JfRIDevG7vt7yU+UKkMlM0QR90wa/vQep010E1
cO9DEZuSKiGzGbFirTnHbCJoWfhcpylut1rgQpZ1ZL1Kg159MtZfl7QmPyitnE3RQ4dGyf1iNkDr
bQ4r21w49hHlq9iyzEIW6Lx+zRT0h+OL4WFQ7V0bwA02bXNB0ybvzHZy3ornTOjueVKT8RzrHmof
+5G5BYwEP3kSrosBKrDN9Th1xiFWXnVEdCNwNTtMDGuivLtEbid3Ct4HDHwrMBz1uu+d9mS0aX5P
Y5ZYHYT5E/O+dB0htEHM7ZZXfOPOCpZi92pWGNFAQZGv48aPQN0RU0ryLAaeYZR5aXQxc1JSu/nW
p6g1DeeIYAWkD/7L4dS6xn8ult7pxwoMMRgLUFii1+mqlJAO5ls1X0IzLSndTQvcAwGuFKx37GvG
3uuzcRNCYb301cD5MnnUE45YJO0QXh60zc1Xifx+VegBeVuw6LbLZ735SxCvFrt23lZr3b2K0LY/
0rIf0SlZ4hYpyzhoKOvOfUuMgNRz+zHRXEJyTcSWDQoywm0q541A1Acf6jWKOhO6UNeF17A/JqWQ
b17aXQKrqz5R1UfkFgTdve9ScEk8QxscwOUns5eV4dEBQPlYoqOIJ4LAWEJcTrhvsKoe07H5EwJy
61wRvURaLJ6kzb40DM05j1xwBFWQ3BiMPlG7712UZbswhEFHYOlENlmJArDxXpDUpi9u5cdPCJ2b
Jwhu6WFs6Cout2Eg5BMKC3tFdV4fOjKUq2h66nxhPC+XtEE9b6OEXO4IjJx2huYim8K80pETg+A3
JyhXN5CctNUA1FHrvy+qLvr1RAzBKahsD3aTnIBp2zgcRxLQAOgWVR7NHjiSJL9fdiZnco/KEvNG
dSxr7Zha/lmx3rzCX9GPNRF+PAjDl6MTOSi0Sj/bLRTUFlfMuRpJLGIMhVxwFYKy3qARpt0/ocDE
InGLLR2bRI3ZkLGaf10utGhGYHUHeqW/gtzY1F1afxHT9wCVNvoR4gFYWzroq2Q8aJ5pYw0bjNtE
+/XWTeN0I5hq0NOd0ZpLimbxYtdueWnMjnCGPvEkZ4Jd31bqeYFbuwPH06qzqzPZFvix4jBbwdzR
No3ttnsO9OqVuBzJAkOm1Ji26nXqJge/AcAUq/K+6sn7ZQMooB8vyBFsKTOmMWLawCNpxjyhQotf
FUdTy9AejEnj+BQd8dWmP8giD1IGnHko7t2sZR/x/MOYCbYlLq8uCWiZmhPmxbKn2VIlhJaVIzS4
GryzXiEi9Gj+WBzpVwl/ucAPn2AL+RH6IzP3NrKzsOO7wxapEpFnZnPoM/25SrrfOm6DtPXlIbBw
TFllRca43xJRU+YdySe/yGLf1o03bXLSgUwDt0MwHXNV/LImKF1wNZj0WvZGshym1bXIrGmPEuGX
o2bMOsPLI2NspBpTaO+BU1nrxJzUumyIUepYp2vaZ2Nf/s3SlkNLJYo1c433IDXnaOL4bpfjLx0i
7YpY93NPuQh7npoMsQQvtCd0moBTvYzUF++x4N+CoaQ99KgawTOUf9px1E9ofDvE8Zbcqs6Ldq0F
mBJuE8NZkl2gyCT74GpNerbxhUXAq6ZgqWgdUcZGOK0BFmCJWjO9oNoGw4lEbjDW1WyxyljjV32g
Q4nT7VdY8RAzdGfaDbprbEwJ+ov2blTW7orRFAmO43m0+195zYTL9Zx3VxGnhOzhEf74X57BT6c/
dPZ9sNzH3lI7e8TKyZnDxn/TGKuBjF62i2qdI8YOCAzZqMgWW5Snal1p6Pst3FNxO126qE6vZcH4
XSkPtxQqhQLoKPpQuZFOj+40SlaucvsLbbYM41VvOdUO7BDpi9m5ahAAyErLVvbgaLh3QUeq4oxN
6JnIcf/YT+yP6q8rx7No+l0IZnvfxs2XEYHGVnVzCUUabkJPYwOxfTDpgX2aArQlsTWbn623ocVD
qtvdI794tjajJaEOvTpxGmfEEthePaK3TMRvgUEbwuMvuqmZNKEWg2/RWhyuBpqBok9/tjLa1kE5
MUUNsanE9xCi2FkVr4MZq1Pmmu25c0xi7OyJn801sdo1xIrRPVtHYfAzaL98z81JsNGfYNgl6yx1
f7Ud9FEdTema5d6am5vJwXXRkdINThhd+e2YPFrl34SRyVabGHbWCBJBPmEXDX0jQaDatidNYkRl
pvl3TKuXMip+EWawqTrxhfkJ+nz4wPniwBNWHLLILE+WwICjlx9WhA06JbXboTBgvUCZUXKQbF3r
1sVAU3D2oFzky1ugrX3/yehXX088i53TqT2u231KUBaQjSbaRcwidi3a2lVXokckDBbXhsS3UBYf
/oz4Fh4rZuEoGC2jWAF61g5RaG74k+IUnQqE/BXNmdzfWX1770PxNWDaW/VNS3ttTI6uQuQhKR3W
XgeMUiEoQFd6oALiXdapYWuaBd8ckFxXIfrz4mxj69MJwzROJOkN68ayHnw6XFmsr9lvt+5Y6NsW
tndsgnBPTe9U59Edj9y0aoaq3439sCdoWBGKEYQItcN6rQQ6bc5Q6wGkol1XP6cUsAiZGYZZs9yb
zyIwv5zO7g7ZVH1U+lzpGQXqq1Q/R/pcu1QNh70u3Qk3GLeBDF9N5OsEn+qbxJI+C8ypxj6Nb5uW
j2oJ5KGB2IX5LkYAYnoEuZKOImapZ9uBCmd8ja6JaPCIetfTv1JtN9lwnkt+m+VkuweryzaYXpn8
lerdT7H218Gws8sqOpi1iShafEhbMsyaWK9DebYLY9iXXuVsBQ6EtRVI94Ax5Wg0zQ3sJe5TK1Tr
JJuA+irzFOvac9Z4LZqFMFyNKdPTUjCpraO639ixS3JXVX+FHgbWjiMScFL/z1gP/dWoMRam8Q77
6nMUkmVvWcWXiNILCv99AniVgPnxiF9v0w3hAdvi2yAx4dkxqiIR19oW5nhL9HOGORcst4F0YJub
9a/SgdchEvBk9lis5oPvJseLSLvTJvzO0et1R7qgNOVbYsTuOx6azTjg1IiUiPbZmM3RDOVjh9Vj
Zfr7KHdr6rDk7wQqZzU2BqyEnDiCQhvuQVx9kZN1TyVe7rjbKSMVuyww34rOx+YdFogoSmoKDfqP
GELWlNyqd7Dy6a52AuNtcKJ2G/dAdT8ThamsyB7jUD0I336ghnjx2nniPzivDmtg1xIA5Eq8ssU0
sqBE72ERQLEnBy+wPowIl4kWHXo/fK8kPyPa5letZLZksfEwngp4JPGeo6n87UAgOCCg/pPU7dap
RXc0CXlqa0hIPinkhes8x1GCaGf0aJNFJsssy2CSn/iTPkEeekZaDk0wTC+IOkKBtKJErIA1jdjT
ZK1k+9h57T4dvqBmnVy7U1fWe+eJDAZSv/RiNZgM4F0k48cSp+7oJe+6Ve+JaUR9VJE/HBcrT6bX
JpkTQPyN0WIpX5sukaCSJtm6hvvlGfjP8tz4GaMOJL16m0BcWmMKgE5pATPPB4mXqa4Jvq3RLenJ
X+pLwINaeTcphFsQL+fW/vKgZqzpH9QPjJ/MjaK93eSwGCNHfZoS0p3oxoNLRi0Op9pgPe6tXcxR
kE+rOtvRhlEHFqx9PcXv9eTba016wSYtnV0ZQq7GSGodjDm7rsi9Pds1FRc7j8lYbEPIsGu+NTL7
4Y0BISI4g/GBo5pM5Y+cgDJamCCqDVqZhW8Bvh66czp0LBfQPQQkCnvMm40VWgfcNOOa+GlzLvh/
eHavwWCftp6v6A3kxi8ynMKND0OfQjciDDRhT8jDLdb7Hv4WApmyjL76VhAEvlYTWVx93dhb1mgL
YyaxiXpWqB1O/hvVqHWJCOri6LmpC+Y9Cb4Z5UN2HAYOHi5LWlc4aN/g7rgW7NLaqImGSAiNL3Is
3/PvJe5YZ62xl2fD0b/Iwv3JIxtvpUMUdkLOoYE8E5Yk0hPUr/u+RsACzzdxa3rErPiiUGpdWGcj
+QslVCYgQly/OQUdJWsUTtae1jmzCuIg6QPGp8Gq3x2XNMDU5X+OTRJdAaOANlG0UXz2HL38HTM/
XHkcw1YeVF5GRivUKGdT7/82PcEPZkSUIXLBHrd1VLv22q6dj4Bo4o2nj+8T1oWVZnoJeeM0wZpc
f3aQQvW+gTwEr/Raw2GbWEWFhdQEO13CE0TfuF5I0NEA7iP3NAO7+M/lf7ECGtDdVh9IzUmMkg5A
3+ymfPJ2xIs/ACf0kXzhaVdudcRfDSxbK3+HHjMmgjuJjJ7lECmwSzc3DpN0XE611D2xaL86zWDs
AjYDrS+wTv+lrYrozhLsrVz35yyIBFrrbZU+0Jsip+S51Qnc81FHAYvitpwvYc0SVhzLBLp27rjm
y+i2Mwnc/V+Gjd7/NzcBvGOaHlwS3yagwvvX3ERrmASHEcOKb5daX8E3tsBmd+0Ai2p2O4EXFE8d
Nm3EAttKtulFpKR0+z7ybNsoSW5xk9Mia9A8d6MFxs2kSbdjDSyfM4nrttOQ3ZKVZO382JGnxuIH
By1gvS63dfh/RxFDcAkzAeFdG1+qUgtu8QTttAyI3nVMrHcMbTtM1GC0eDZAXNYT8mhzA5QpenbA
bgL5rDDpzGY5utaP5YThS8v09KhVLegoNh+/y6t9PLt3szGXjzc0vvp2nIWtqrF/NMvgJK2qao+7
yj6ObQpwCAvLoXK0H5DQx1vXVT8WTFhtDx/eTCZerF7LhXT3a9LCmP+fO7LGvzuaHoMgptNIslzf
RHL/r0E2rqCGbgQsmAqtEHljpzoNPH5Wp0dZ6MA3dQoNX2NzA7edbQYmQlcqLHGaptpZY3POKMHc
A6q+y//yjf1bFuWZLC0Bz6sZeIjknX99YwJtQECaF40okXQwuspzQafs3YEasOp1BYV7DD2fJ6Q7
2QwbvxUgqSSgbWHzC9ut/peh/6La/O/ROd+Sj06LUxgKVdT6/3o3M8FyvVgwVOJ0yTM9w297nBfb
IhSbzJuGF32Qv3XDw2LTPIzMPgjQJnl2IY//z78d29T/LTH1bAOFaWC7dAFdzzb/Na7rwzCO1AiY
UGiMJfVmvPX8HYau3LXtDNxupv7URNEt6nV5ZrZtnyMMiLsgi+1HP0NHrbOYkdhRbfJED7dwO+QV
1t1hmb6YuSuPJlHPTotlx1RevHVm8Nn3aMYW1O4xoV+4tsvEss5E3Fmv3kSttNxmmvHmexBqyrCM
dqwKxl2fjGhnh5W/6y333RQ12pBZAgLnMEGSiZi7JnkF7RbYBZkUKDFFREPVh/OuZzFvTaPXttJD
wTR/LeeIgWKs8Ldy6KttoyHrw/C8jphifQZdj8p7sNCpZEG+Kx2t2KbY2mazKOG5kCg2taId9m1r
GA3U5CRRgVKaLzkZDMiPynfHqR+dXHs00xzJehvye/0eVEem/+yy7c4at5qikb7ntmwqtRm/hZaQ
TM4IvYwzzuH4oMvk6s3geHp/Lw7p5RctNYwXH5ywjXrlhvHOeKH0QSOl8jNiXB+TfRWS3+nrO4KQ
xT4PmVeGAwg1TSeaJ+QowJkU3shkFIRTzoCfxLGx/jY26UUrQALNq1ESdc1hKrikIjUOld6EnJha
JoqOdvVlHN8buri770V58i3SEzLNIyUp2PhuYsFBt619T5VSeO3frEntY2ga/gMGoOSkAp33HJvt
WgQKwb1saULZ1iCvU4R/At7RRfpVAVR0+s+r+NJq8WXCEl+tppBkxkCPokvoViA/SzDViZUwt+ic
I49PiZnMKJ4ImeKKAq58CgT6/iHVyD0v0uHgxWO+r4L2p6qS6m73iuiJGBc2cm7nVBdxfTJr62jj
Cnen8UrwLkmc8FZZ0QKHQ11iApxj+K6FgIn8oPCPlvLjOXou22uKhHc/gWeQmn6/b3QYoE07RTTs
63zftFsxj4SHtHtCtjs9MdltmFwEtNZQNX4/dPMrzVaPCmf/YfmQobXoqLzhbQzSj6kqQTMGPSYA
LK/Xdk5yCgi25LQuEQQlzEOcmpQ/lYcoJTQjbdb4VhGFKqd9qOfLkPunb/tMGCb07AcxXEey0h+z
zHlL6mdHEIZkpTV90YBs2JUaLHWbFEE1bs5UTFTBua6Fgc+Ei9JsC1AOCRYaS8bTcunsBKLzoB6W
O92h+sPgrMAUfBC1EN4YA4W35RU7h3ssQ/3Zl+6dyMzgRTBv3IwOHLDJcX+Yc7gY6YtKUv+jmPa2
up5rF13U1nko3OzcR1p41WYnremVxqeL9g/Ts4IjUlriIUeB/CStQqNCtqe7Lztg4VmTHMMr0wZ5
dvoyqFZt2+PHyDMYkkjTj7Tt9/UMqTB9l+ikXNGCKznvbmwIDDO1JOp3k2FKZq4kCzpmr2NNYr/D
xBvdQ8hk0aROieOpEw0FKr7lXufhXw2q+7OocQGKoP6xhHNtSosoS7t3buyv487POAG6XgPxw9Yf
SIxQp8UXBar8WzTh1KGHXDtrn5TDOa/JHsFXv35/LhLJz2hm2UH4xe3cmGqTUWrTy0qcHa5Itjz+
v2a088dRPWRzyofHKXOXuM6caMvtArNDD5dtGkFmk8j19prR/bSlZ7z0jZM918Vf5eQsTPOYox3/
NGGiYs42ctdJqf0OCw7Bqg/uAIb7WxjKmsh6PCHpPF1rklFdrMr+a/gdLW8eeS08IHihbzMDokov
q+6azztXPf3zUSK64mvFUlx/0j4gMa9wdzDJDYDG0ANsITPQYXG1J7IhP1jlGKzRtv4I+Mt/BJaz
8tB8/mSmHmOmeBaYrze488YnXY0JYfJttyMlGXKSmCo2s36Og23LrVmQBkeOxzrMSA5YTd3onxQC
pXAHMrv7fu7CkSQ6qxrpPc5PYNn7+IhL+mPQYuDztZwKTgxnLnlNdEldEyc1hGVBxYyQyR4ISXBI
eNosMGY0+WO5NwCpriD6/SymjJSPmXm+XLz/9yqwLfBSssdAFRXmFZpStGfUWkArn8kWNN1sxQlL
mBdVPRN7Eh1GLX3IZ/zcYmwXJqTF2QOdNgDhF5RABS7y7iJCxfHGCCb31y6hVRbzga+B1PCx9/0H
pblfQYuZJozgBDIB7rbIkfTVcrt8Qobtiy8N80D4U0iCVmyQHkH0TBMrsogmBmrkZDRbZwlb4ngY
7zUfTZOC7zxVcUe6rS/XlWHJ+/f+V9hKP/z3D1WLOl712P/3C8ljZNFRq+Wl2b1xoNpmU2qRGudE
b0kZ/PH7yDp+i4daRYSI72qvUVcZsB21V11Y2T0MMYAXPsLgyO1e26ZDX+NU+47Q8cUpNNCQmFYW
XdC1NrhUZkU04f3II4YhVflZTgkazCXiJ02b6l5+NfafeEDS1Sa9cUgbHp5+CjiPU+FvodJf+yKY
Xjw7BrECqVvs7BpYdUMe7lZvzWgru9o+KaJI1suCHwOi3IyppHHmiUPShdk7MYzZRijHP+d256N5
Uq+hWW86rYbSyVOOYPSflyqgI1br3se3dHhREQ+57ZwiFA2s1FJ2B2dZzaQexLQy/WALibzZK2QX
q0XTtBhnpGapu139qtPceGNeMx1Vy44+niE2yQfHCNojJoh0mzk2B12jNAeWbt2eNgWULvJ1mFtn
t7nR6MY7adOaN+b6aAkQETnqo14kyTZzZ/K4jgwSpriDnahqYIngEQObZQUXdynFKeSNc64x8ZyR
lkj6wJFHwyljpAMJejRZE2uqyTn1qPDs6L8urfcj9Mm1ET6aOpj8tc5SvtxmbkunQtg+CPMMQIKY
ydZuyPgEQRX4kMwpTpEh/va+ULM4WZ2XV6XpjWc9yd5Eb5LAA07+yQ7a3VLMSWWJJ5c7CWxBEYhy
9dx+fKxlFx4ryQhpuU0aD5IRYIJDhQ/ByLL8ozb0r2RM3N3324O+FadzJ5vxuxlTUsO/uY37zJjE
C8+1KMfVRKFuJI1zaioaYr1PTlyipcgjoUO2mcaGGxiUt4O/I2BPJzpV4tYDBPR9O9hDc0hMm8bF
FFXPquw/g7Hx3w0MMjl13Gm5iPmVSvr3romtKwaX9CEIo791bKmPiA2Ud3Fn7p2qUh9eom6pnpgI
CvgqggE/S/Map2VyrQ2xzWFOscWSvv2TUwPtlpCNi2OzfQw8YlZ01LKvkWpf44nWMXp9NARuVN/T
ejiWTs5oJc/FG0KetQ1A8rG1G+0wmf20r8o4eQnx07AYuJemze1bZATxldTJxzrLwPqphkiw1LhW
bmtcM9PRgbBwm5K+TlZv/QsxY3Evkq7AJ1xRLVu0rZfb5ROafKwXtpby+wPRmCHYDTBaU7eWRm5+
TuP4tyGjdrGtIZF98zk6PaX5CLZ/DnRnQJriz5yTZrFNgYyUrnXHnNccKtcugVW5IHljCfqrVdMW
rjE8fhP3kXYrC7fYUcUxl2xg1QI+hmFTmice1O/zE1WB3Oq2MtahJsob6jJ7H86ohFCW/TEaSkS3
UTRcy65q92WkD1fqqnYfa6O3gxj3e+Ipu1IWwxJszeZXGcR3gyfqtU8yg4mGSXs042SAG/UlrmCr
5pi/D9aMbrNzN990hc7tXJwtn3VaOZEllGu7Dh321ukBiVHZY1Z1QuNNA+hTMFS/GWFjvjEqAzrU
jM9NOXaHBhDqCm+kcfbnEw6aOwyzUpyWu+Xj3iisemXNX+L889JHvxFtlq9q9V+RG+gnl+SrDUJ/
NUdUReflAkQjOpdACV3Sx3iZ6M6///3l36gD+VcDd71fzAaL7aASWrgZS7tgF5wT0ITcY7P/T2ie
or0pXd8FUif8ByPnXDp74duJqYDWRls/8ZrHcL44OSFAHL1WYEnqpzROacLL+DMsoXVnnQWEecp2
euvJc5RX/7kst5SOw7otzZG2AFFgBKQ+trmuHW1XIyKgrbQz3q1o6xh1v2d3tl5FyUZi50BYNOLo
KcvKW2q7AEWtIAedUxN1lHbOls5XtI1sS/0Unnvk2VGgQqsDphqAl2zCtPvzahVDXvnjtwh3vLZ9
dxIN7jCcPJLJ4EbNEm1Hz1+FXgdnetuPDBZjAEPgqHgK9kzpeO8bhro1aTTdwDmom523TC3q4GH+
r8jcB1dY46mMQu2tM+SbnQTa3S8b79pE0LcRTzHedv/YdvrVCBG/ClQDu7Z2jZPV7wLPG1+9/sG2
k+q98CKCX/rkhV/tVkfJ+reSHBdipCGTb95dR+i7sMIGQg5jt9aFLo+6NwQvDvGGW3IdUEzMSkHL
CMjRNUYdI+ZIG50TcVxXHJgieq6iyjGXzoPNwaw+bEAA+xYezksmSWn3ROxvF808vB0K44GhBgO5
/MXKR5IMICjtSLdhZDI6+e+WAO+UeIHXVnN+V3HzHgM3/8gCZXOQHCI6UHn9HOFYfGJDQM9bD/oe
H0byE2uv6AP1c/mwP1k659eG+tkBzySij2EctDutZfv12xRu0Gc6Mt6yj36ZPBGnpe6Btl/cFcje
NwQsyQf8p/aJnmNDJdfR7XaT8MmNgxJ0T9Kz14KUM5Mi/sFjAWF98krW8zZYuSVTjWYYyQ9F8UE3
VchfsRoO/lDrb3pLq8Ck/ACDWn1Fjqbfy47fwPIqElq0m0Jdv3PY5mOVzimc1Nd1aAhW1joSv6QW
YCLPvD8MZtC8BbVJj1q0h7TUrgZEUnKJx/yF/jwHASXXfdBRYMqsO4mOf8wHi8icuY4Ozix4T9v6
UYdQ85RFVry3TW84AFUlxqJBmeDM0KbW2BCDm8IwJRyVIegv3quYxo24p9WQ7dKxPY2IsN5ELtC6
jlN/ZnmO30yPTndiuf5l+WzV6p9D6QCKZJ7jz+U6wziy8EaQz57ObE8QzLIL4rHdC/5pugpgMBe9
oaaeGPElzwq30iZ1y/yI8n3+MxcYOfaxVRGuMwh+yUUbblWl0r3yne5QGIb5OtKtMzjyfeJlxb5R
qPyu6+o6IsfcofWbjmU5uKeoomgrfeJhFXJ5c7Kra+WN9hYQPqifICY02dE+UhFXN39+P2Tz+0Gb
3w9LTt+Y4BPM223g25wEZ66AKTztoSVzTyVtyhlOjrAs5lS3ID/8U90tJV5hVud+gR1IgcCvTkc8
LUOUFGuzEwkmDjM9J31vP5mhhqK6FC+eb8S0/whbAo3BWTsrSnPdNE55qMf2VyOhmgVBlx1s1rQ9
p/xDzHTs3gU59ZBRVH9j/mQpVBxN9CtyOqO9XcliN5YxUxAtzf7kzsbP0dYmdv5LorvaBEGQXybQ
wzdR+fxlAkCJ/9mwdf+K9FG7u7CjPQD0nPcT4T4v2bZRYLzkbNfXLiLcqyxt6Fr+BaLz+K4VTX5x
XZJzSJjW34zM2LRG97awKWSYDxu3YLZo5cazitunTjr+i5f2lyT3srdQGqwA0niK6+7Rmd0MWT62
69CaIyuS9qX3iJEI+vLcc75FPdugki1bDbp7QeRoZKNWJonIuRpu3K4TobdP1Uzu1bXgUDbDfmCm
U9Mqos+Fa7t1EhIV0qLaLbfW4t/uB3vzWbrVeMU4EcG7sVzUkmWJtb70ea9OwdYyzfo61i1wekdQ
Ec+6fv4mw15rOqzXBZ0wB7LLbrGz9UL89nBaO2mP81pZPJkYokmK4xc2MQteEBx5Zv3J/Z40TkUG
amW0/XFKmpexu6UVOjvcQzeauPJIjn194iZePjp1t0hU7isNgRRyrwePLLDjK8yJ6m1i+dUy1g23
6pKtqGBEWko67wbkX4pWv99E/ohqHLI7Fjl905nC2GTkJ+wKVA8O08MeCMxMCMYqMK77wtN2qdsw
Gu/5aaHumchDkj/InxA3iivUTP1pufAU6BtWznIXdqp/Cm7o10L8IS7Ed76n3q2KR9kAa+xsDY4n
O7ki/UbBoOZfH2r5u4GTspMNAEzT8EYcAP1R9v70i0j5jdZbOvBNt2DKRq20XJghCgrJzt0ut6GR
nEbppdC9BgULXO+fx9GMHvKMyCEcr8+G8x9jhtSZqi8eolJPmxsjhu902Aa1papjYuLmjNUEkNmp
XaAoztCLq9agqNeo0I/1TGQlZTE7fX9b6FfIhEpLi3lnk6xjG9J8xdtyA0YRw/HCTlhI+N9P9hKC
CT1+0gfUWRNJXZSmA46fTly/X9qaENfMIJYgHFhu64TxeZTk5rdfiKW221QKDMzx0aCvF6+tqaGf
YjbadgGQ4/PsroVFsuHMs1kuQWoA++ObX//zsdYN1DWr4l2j00Kluc4QoK9QFzjJaG/MnBhEh32V
+ACAaEGV1ud8NJsNnfLPqrXiywIP6m1ZnZg6wFKaR3uFQVwYThfStwi4ZuyvPqzUQjGRECpmQSi9
NEBGaTsyYlnCsio7/mIOElJVhFAoJiN8saVmdtDToSwt/qjJ9NF7xsQyL7ctYdgHMDqEc8fkOFrd
0G8rrwPL01TNCaUI67rqi8dqSMNTmZoKEkfUf3Kq3k7CdD8wT8ldO4/BithhM5wPt8N8zP3nIs3+
IQdbeZmk/hvQfPhXT38PyfgEGzk4dY3YVCzKhF1TwawyuvJ43tjJsUbtppFEHRd+8AGqegw1tyOb
IXOefeTrz63EAZYhWD2ioKMg03TEHS76HZqpywUa7qNO2PqKsdqrkHzL3+1NV9jJw1Jkds7HEkTY
Ok17HxgFs/tFZ38u8D13SMvv+/+8rIS5Eq5yrpFPMtik9FtXGt1KKBmckk5ndIAVE8NaREgBPhy6
i9osna/l3igb9yQlp77liFsrHZ0XoLsLw67nuFEBD/YF17G8Y1GHbjX19hfjB5RxRReT9lEnF9GE
n37RcCLtpNo2nmGvxAGekPm3DvxnT9On19au9qXe/V3+fJLy6MlHK0maLBMe3tePBMKc6U9bY4qu
q9LcsxfI9tOAQrGSUZq9Z1li8kbxyA2Gs7RJPUYv89QBVCEOwtw899LkcIAObo3HwN9Ofku4UuLj
wIaOicasPC+9X9hGDGI0ftoM3T0RdUzcHRHFP8i00Nd5bZEMl0T1M/TqY+RG8lGvwviS99G7wc/x
RrnOUBd/2nKnT+txLPM3sOjdOUpgyfrZ7xim+J8w0y+mEtp7YqXT1kY0gNLVqSHxoi2VyUudTv3L
UNufCSGQ8ErQOYmywhtbxxPM+za8FaHfb23l9E9FVjlwSKb+jYB3hutkSZNxYGVbVHr12fMw+c91
4LKfNc5r3RrDK+mmv7U8mKuGhMNsf8U+C/tK/WGWPrK01+Yzim468fVQ7KVd7Js2DS521jIH84IZ
DoX0a91PA0rh+YPLpyPD8S8lrY+VDQ9y9w8LbnlVotDx/E4extrRsj9IOnOt0k6DyYbNiWK+YgKj
5zJ/1B1ifzfJ7k2YYX0lggzj1cim4jYSsct8u3xC6WY9rqRb11dZO8Gp9LPt8tl/vkQMDHObUXsd
7DB8UI1OknCBSLRABfWwfMy3xu7Kn3EPLAOsmt7B99Wjau9VU3cZZrH98ioH+kluAhingEFB6fvd
RWbYAzVVIc9BJIJ0C01mxDD+NTOK9Chj2vDVqP1hvoJ6L6kInOeUgtbTjc9aYOaXfy6YIBsk7d6f
peFISNGw1VwDTdFwVqVlngfPtdaOcjvxbsZWdx8oGzatT/7Hspo4pRSXpkTzro8d6eMJdPqIN0kc
p38Ww1whU+uYwP/c2LpWrRT+1/2yD3WdI4DfmuhsuyvWqGzrWl38TI/sCEDz/xB2Jk2uImGW/Stt
vccMcMBhq3kKhWIeNtibknkeHPj1dUDZlVVZZtUbmaSIjHyhkHD3+917bnapKxj04dgOJMZMhSGS
q4KHSaj5aMPBPfTmqYWdvLa5qH+BubwVQz7xS3xwTTkFEvf/0qBAzUFyUCPa+qB3P4LCbg9J4ZtH
2fVHZZs0lXJyODWJ1m1DjxGFTo/bWjRt/eUG6Qdbe2czOWWyj7WpfHI7Z7OkPkmMkqtScXqQQ/yg
5v4OvC98FiojAJRpTTebLjPMo7RcCgB74GgZO0ycflbCYYLxt/bLGX7bCeZ8eLckyhElerQ8N+fY
IwbY+co/Bw1AzlKoR3rOrb0nR5suV9bTRQA3FSVSkyh+aT2dA6XjnruYARsKKj2R1vgTFuzIxIRH
JYg9wiJW9WhEP/yoHojreN6a1N5Jn2fg9eiXW0JejA07hgIGEPifWsGvWKniD+r2X/Q3Vm9cG4Fu
2wQdkf+7B83aVkG+ikzc6HcW0+Qg8uIGYPczr6NjGzIPDn+V4yM85KOsLLYJjV7oTD8j9C11VbOS
sSxNCkNWJxr5FYDR3/SkPy61xuHDGK1hbRfR2zCobn8fdndpH52pj+yy2nlvR6gVGHnokajNMwAM
+4ijlBk46tiZKxvqepbgMTCLh0U38QsW6DFDwE7mJXF5LrZ/sU4OsCmy8NrgS1mrsXfemiKcqR/V
tubH7oLYtl9ntfmI9WfE5MfDaPSTBztmzyea3dhieiAFW2K8nX2LKJ7WszLD/nH+qivpmRQNexRm
78ZLIfuD13rRp0eA7ki1LU3BlWWeIsKzG9uwvxK6lt88pbK9VWXlkeGk8wQbb6Iighi6E1DaadE5
nPbK3Ua1S7mncHtatDR7qzrxQV+Mf/bmm+Ve74oY07OZUAHvvWPdmJ4a6SS3yhYBsWg/+NLyMKdS
2774CEcPuUEzN/Ax+eWRWF4r4FzntveiNx22ErFMyiJnm8M9c61LczywrAm2bvF460PtxrRHezfr
8WvI6GiofVpTY/jMpkPKznP48KRl/vdBL4I/vf5nQ71ojloeDXvyMG+NOzLM6xtNHXNneBqjq1vr
9JohW+/+qRpd7vVO9d25DK4WuW6SRkDbw3lwtOvgV+UXk5VVPIUTxNvIvpTJcCTbUW+6GYQZAnsI
pZE/tYZuHNt59ow+LB/GKX/rIBFvsAl8AwcMVrVvTPsFqxHLVj5ExlSjOAD0Nwed5KMVD3MNdAQE
OQluFERMfAi4XgZaVWCiDKaKxjH97FY+nkpblsOhhpi7WjoBgcGei7I1D06f+aeGg3hFoom4FX2B
GZalS1k119KvRcd5iJoQY9RH3sM+VQcNTfWt29GMolmAy1T+6ho+LaWL6k8HxLSW91mZBJtRyCzY
am7/GYcGV0T3pzamz2SN9CNeriPQRZKkzVjtMzP4I8CG7LBHDCu7HMerXrXYEeKE+mhS1NZxgWyO
mPx6LQtPXp6cDNqox1WtGeYx0cO/T6fSndT+/lZplpKJvIPsuRx3xnRodoJy0k0bl3JtMRu6JKbJ
J7RjcE5eZbfYAAPiq8/zI0Gl/O3+e3XoF08OvPFm0I1HO7RX93MSIvywX861ygnARZp6uAnnqbxA
17v4opYbawCd4vvsTxjIRxdC3+CK5rmJX75qxQhX32saTA4grAkeiG04BdrR7+LXVPG2thu1C1pD
nJehuhsgw9B2MR3LMnnN0/p7DFzr0UhjJJBSL24a40KOjg0VDCj3Z6d0MLXXUJtzM/xsHI2j/dyG
nTJUnHMEiw3Lr71oXbYtoZew+lmayKcWJ8FX5kcvqREWR4891V5kPq4oxNG9DXTzTU8BvMYgOlft
YSm0LadJf+TfsSF5132qSD3fvzz5Du8UlxhYSfGWmGRz1OLpDs9tJUU7kfL3IYZnCyqMM7f4ELDC
qXMMPIovKsPh6jfHBAF/VoD/mmmrydZ7V0P/WoGpdFsTw7zR3Ar9Ys0GHlEsF1LgUH+D1v3Gu5/H
HWWH+4pXYjORtN3EiR4cjDx5T8NIuyL32Gvai/ytZuFHVj1jJhXP8wOs/L2JDcvF7HRFx3jX0ya7
la52c3M10gRjYxZRZfVlWvjRlpuw6OS2pW8UYlF0HZHF7qYHPFlA5tj7rMLZHzpWtnGUjt08K48J
kc9sEl6cj35Ru4XxYGl7VoDi2jjm0UYAPHbzGZLZb20HxV7zO4ukmX5apg+23lO6hfoRwANYxhrQ
xgeiz+64TzBmbKOWPkc6o4hxFziCRBRuVeA7O5eB+l2KqbAQHcNaXlvMP5++HFOoPjS4LB+injbm
2ArJH5biIyxQZEvNdXZwoMYXPSThWk/i1KYkiJZRhE6gICoCfn2FeKll9ofSsvh3mOJE6QGsypI5
oUqq4MHHbrprec/j+m6bM6nt5tzYJZ18FbsIu3Hay3IT6vq3yUiELTkhfi6uSXuMBNa7yMfKXSig
nD1D/DEDb7vYJ/XYGY1NTF8okJZpXc3YInssd0zfUj5tmfXoeTr0odp5Wj5afmOxMubqsfE30tbD
Z9n588lsfkP+cbtY/Q7yZv5hmnoiRj4RowB4dX+PBbpGebQgIsDqKdbd3IkWmFQxNymO74rL9arF
iHyeRCkOUQ1URw0Trl7OZEdbl82TFuJeWR4aJQG6pBakLILQuEQtFA8X3mhTK+cdb8ARMR4VuBo3
C6Gh4Ryy1RgPPqFf0RY7vzZlze80l4bx0jS19yiNjCH64kpM6cPu5mLsfx7yB6BRcQbvqKxIEYnY
66oUTGjRO/F5qqu/lndogfWKqYZCGstp9ZgosNkxq4AsUTxVtctMX4nWP8ajvl2aPhbAAppXd8ii
ZxYAiLNch5lYC4Q+lwSqaypYw0Po3bSy+YUos1cBvhbphfIcl91P0/Ghb8y7JhWwfqWpzDfwZ4tL
3KfBM8PVnVaJ31Rad8fYEv/PuJZQ7NFFDDTz2mTUnA6jw786js5RRX0IWjD0DCvLoPbWRrzq+/SV
Fuz+AmTSPtJd2+8y3+g++iHbMnJMXsMmT18AK4C+wv0QIvPdrVNx0gXn+ycDgMT02im4C8LVQlZ2
Vuq/N6gFekOVauIoFFRqY7awzlz9VVAOMVp9+qL8NvypBbP/mzLgtTVQyxYJm2D0ZL7Lms3ZUmQ5
SEFR/exp+OdmsTMsD2lxf9NmaKwRVOSeZ8QLYMrgtWvGaB9VPSu+1Tm70GSZlTEIgoWnMJnFqmlg
ly5gBSJo1My4XDEigTLipLl5HWtC1QoPYovCcIipBdj1pn6Z5kuSF2b2Oo/icBsCuCQHUZfBmkGd
xPdZVjPylJYlZx4qc604l4lf7Jsyzb6S6rX2i2JXFNQRDGH0YshC+yNAHDSctFdGbmGswGiFlj+L
VJovYuD9KKq87CQtaBqgRyUQfGpmG0LYYaGnQvzolOTzA9iNB5jv+d5MLarDe+8pbi0D70RecMAP
PXIwTQAnUubWnmPEY9dXRJd7C2KgMZKbscO+2Hs0g7xW/lfZ9PqfwNF+D/zRrxrWYXau1F3kgL/e
lnsA3mvUDAzXR9us1CoImaN0Dteg2hqf0szpX2TLJcJOkxtvVQ1DJEPaYHA+69IzDwvVKjSzJ0wO
4/HuI6twWfCJD86AO+xVUZnj95RgMdUHzSOx0clr5+Q2KuDabFzJehDqRwgbNCkV8VcIZJc+cLf6
dGXtXiQhp9oZyec6ZbGN2Y/sFtGJfiZ5UHplrJ2AD6RlI7xgYC9v3rw2+JwbJGl6QLNGCqcMl1ZQ
8I7t43a7eLa0gueXe4GQ6U4xPF0H1fTdO5R4VG4a7f0wgakQh4xE+/rFL/GbjQ3IItQQeap9y9yP
qXBWIR3cB80vjKcii42nxAQiwsVO+K25bwi5rhtWiyMlRnNEhyUyGuSPrnbqLdMQ5zmjjllOxS/q
DK3HWDMrDL8JH5cc03diSf/QdtZLO9ESnIZ9RsKbH6inXvFJfuJXQYfl76B112Eiw+eImNSeAf3Z
xFV4sPy64oQX3czUpkhcpb/ryRbX3rF+gJSzDwPHWEyAEH419sUwTZLsV9K79Hcbyafvd1huhro4
lYD0V41tB0x/5mpFmkM73Y/w3AHAS4YB5mkVWiszIaRzR+248jeVQ/UN/tFDb/XmW6pR8tMIyvIY
nmdn0n7WegA0AbG5KxmFYwDZTMKzD05Xjy8o0LskwVVlgr25KDttb1FJsEwHIbtdur+0CBp/Fn4S
9oHPrsrrcrbnAs8hSr1o+Z+lazYz5n+azNBpO4mkLLQ9WMWXIG2S1zTV+WDOEZr7pc/pzLdFEq+o
3VlbPo6KRRKHQb8mtb839Ko7dlHrvjsJdfazC8EJsFhibtOOWid+aSTcmADr1s0J3HpjKqs+s4kK
Xy1eCFDKNz0wk48sjd7LLB6+praOoTTE04vlps22HyMaBbuT7G1rjQn928aZggjdhleumOG186k9
y32n2Oe0Jq2x8Xe4uLP+NUwwOIC1+Rw6TF86i91G96Yr68RzNVB5N5JlfsoCF3ewlP2+E3b0kkIO
4OTwYJrRuB69lKEShZ6Lrf6uE4xlqRM57LEGd1m2c8fhiqCY7XCAQ4PvXOIEMcV+12mo1oPXypsD
FJSyJOg1VAx2a2rj0wew+9ZTWk+/l79F8Z/PK0Z1ROIiJgABlQZxEGe/9JxRYKwg9RnqIhz/h9VC
ZEx9V1x1k1yRbpA/zmxMjLnTo/Dx7qCnePa1FoHTI+/iVwF9KpgVRnh0P2PKC9ZxRkrKckgoDJHH
1SE0P7TQYDgb1U54gajhDuOnPTGM7wt16Ns23pem6V8zfGfXDiUoLrNrNUTtVlkNi9a8WIgMqRRf
trdTkWkeh978EaY0WJsVH0+cgfmnZ1Am2Rgfht1aF4kxfKXsNn8PPGqZM+Qrkjt58WxgX14lqTmc
+gJUmSjz5hL72VPsN/VtbKrqIrus2WgYcTdalbrbxBvsk+DgvR4iH44q4vm+lpbcll6Dv8FxPozK
rS+IJc1lMMt0x3SeJgDvz5JcEXN8JQOytuLt458JrvqE/PZOGaXbwhbjrYrFOx7Y8klPq3plmt4v
W0jv4Af4Dhcd5B9ZhJaLXalrl8ku0ScHsU+NykCPRDDSenCExJXnOUaKU10G5YdHijFG6Gp0V7xx
aoUS6Fqc1uD1rLMimw6LJB/EmG5jeJQBxwGqa4xLWtTWcfQHtXYLZ6D8tecyOiubZuh0a9MtSO1E
KQ2HMvwCSGSpJKKyoPn7TpJvdSMJ3mOt7R5DUoBkAjtOf5jeqCZYGQhIT/HYfnnuLG95WDYDP3Yv
9105blf/Kc9lsYoqymdr3VY7hzHGbgiL9IWas60ngms5N6OYaBGXeprYqc4PDfjVh4np9kYewRxV
ObTWGU4++CaGSLD83X7imvrKHJ/hZ2YVf4T2PLLYr+95nPu1yIq4zsXC1y/UjGW0Kcf6q/CLV5kw
asBa8i1dql2Z6evEGTBN9En5srw0WOC2GPKOXDubpx5N7iKs9J3pnXibxBzV7jvecFo0+2jabs/F
Cs/zEIWvDX+drdQoQqSyiXwvsOhLRKWJ5YX5bYlMcCTx53Zgb5WICG9xnPcYjnL7RWspjW76gQZd
nXI8R0rmzzom6WYuKye8cCsoPXUB9a915vnHMYvGG9t6uWl72uYa1cKcYb3bS/q+9sohz1+rbny6
j858crmboKiHBwD1PRWHOCzYezg79t3jdglZgIv5+2HXTt3bdFt6Oo0U51w8MX8I557DOMiTOVlO
ViibBNn4WdegweXiOlYGh5JYVVAGnCP5wjpbfL1Ym6q1G0VsRmelF7OVWEUE7c6xIBBPPwPkA4j1
DXLgVS3pJ92kdRaHaLjzTYkbJ2UA1gQS0rMVfws3fLD7Ufxm0X2wIpAOshCXJSvpV/1O1ZN7FTWZ
wzwfgSbA3Bslw3vA9O6zpnN8K22ujl1wzO6n6gDnkSscm/9hcbJUGD/p5G8w2Ov9Ns8sjE8Mn97v
92LsS8vl3TDrZFUGBebJtHaeEzb8m+W4vfw7UkDhGzSuaWnVqwx6ppmt1cc2qF6LQt8qvKoUejjT
hqtd9LucelLGVa9OkrIKRE+PC0ZffJrQW7dZy2B3UanZQW7ur0/nWs1+WXmMOMA2xGpyGgx/R71t
8z5hBD269dCwDbep3VJA0WI6vhw78P/Ulflc6vI1KMfq1fLS38g2yQ8iUb/VUAElMNSXRjcgqxso
/LGqdowamckPITWXMt5AXqDuWoT2iz96hHTaQd/nhWNDf9J/LlsWP6E8tscNSNoWPoXBmrXT3Owv
NfcLeGFtHbzGg90TZzdzmIyHgRP2XTXTg7zjzR5ZUCv8nmK6jBNQ93wPvLrdrRRuugrpgn3nOM0r
l+f1YwdO8WDGM2MFnJvGxvul8vz6FFDXsapmC9/yXND/kUW3NRpbvutVau2Y9L0HRM5I5FXiwzPp
ZNFNLb7QCMqxskoybKAR7JII297GnodCUEvHw/3aQlFE/NDjxnl2OX/vSe+fg8IdVvNi/UupL78L
2NiNEwDvNSeUCfRBieiTmT1KrZGYL4NEvU9SaoWSFhE+AhC2AxabbHRiLU+cbDAuzmdvUGOPLl6V
c1824VYvlPndx3LVdWmx5zSM0342aEgHfszgi/4glmWCOBkVt+J5zAp9Lfw+OQb1Czl68eYH8IoS
ZtQbIkhyXwcxp/poTC6Wy+9q5LJ7smrFDMkqH6Y016gEVKSXDDcdT/e7PsPiLXIdNFPghXVU/8aN
Br6oyvctsFUy58xq52umbo4dsZGr7Er9WjHK3ysQ+Jf7C6gkpn4ZY7ws8Anfk0E2zTm1I6xtOd/U
FOd9K/g1ujh4KDHHfxnwE1PPt3ef4xSO10xLsM17Jk3Q/zlLapl4GLbNJGeOPGXd0D4PbFIx+zO4
65rnTMScnEq3W6Wei8a0yEigX1f+bEFacjdNOIHLDfV+4y7idapD7qGT4qDCVK4CcNsXy0qDQ8Is
835vOQiRdmnYEZfNU+iGxtlkcwn9G8zvcm3zcixaYTjOsmV5YkXqX3wdPFUQQNGKjQy3RUUBe+lA
65pCPwBGPWUrTkz2Tx8jn8dq+taX6hOcHnz1PJDbf647vW82m2qQPyebqEhvd/azKNJ07SYFa50l
rlFM36HuMEEqBKEFA5tQQwoDxOtUPotMAMYzZjSFP2p0RHniN9097SkLknYTU9a4T0XdoB8mzYUW
G2gIJTDUyDT8NT9co8SbahYOQHCurO6sFU72Z75Dtz2RsaQ9syblyzP//UsahLrle5ZvRv5i7EuT
SGFQWxZPuXMLwhRFk6n4Fhtnw+WByLsotOFCtgVrFiLUF28pYr9A2B49N5aPaGIlMw2pfY3YkMun
fwLw9xT8HIqP5dYtHl1NaZsYmfHRnmG1OPWbi4Ca+4YbMFwx56N2sG6pmM2Lb5/z8nm5iSPTZ7zQ
7kefi20floS3Kt86koRBi2zZuddYFt4SCUKqdbjWa6GXPiwPQR59+gM8zW1N49zGG8v8y4p9/FnY
J0ddoyZ1to2Q0OxWYwzYzVJKXEoTs0dcW2qfdqBwvNnx32T9e9pRiVurqN5keuMeZN99xFM5nBLD
jZFLdP0ZUt8qNRDNzWHr1HTxoMCmJ96QCcy2OnzRbPwXCLXbro2d86ImS0lRUEdmnPcjUESo2CKT
meANXK6jsWcYb/YW5eeu/z2K3kUuSDOxrhA39n1d/uWRkPseNUVkW5OodQ0tbZ1Dw3KjI6jhVpMb
4E3VF76rv/yUf4tK1bNew2AOFSEPYpgw2omPVVH2NswPtJ6nl28IlB3f7/3zrXrZDY+iyYcNcavq
gzDxZsF8e63pbNN6SGEGpTXyndoEBjouSQEFgQWnOl0HaOAO3I8s77lC/4/H8Pe2L01mmm9d8qh1
XreRohW3Wo4wC8LpVzHqXC9KTb/JpGhOGkSmHXAniH4Mhg+Drmi3bMiaBnVHua2BLN2VD6keTif+
EsG26NjkAiONP/RKViuqO8aHqMrijzAKOeQzCnLNtsIbW5wqL0g+Sp9a7aQGILN8l1/lPzvfzfel
gtRkeXW+NuYFZLlp/eC15J1zDpL+76dK0T63ISP91Js4ZYZW8EQSI7ks359IN7/es2FtyNvRQPJ8
Se0ICE27MX1zwtyfqKvj2D1GHXjymctUkn1PsrHm59gQfqs6BWVSU5KXE+1lPo5slyD6MOLEd6iq
Wq17h9QRJKT+pWjw8Jh2w0dlqHeL9WO5aWM3u7mCxGCcJeMu737cJ46KFsXVWLbub0hUFkrynyrG
58VLpV4rPLgrRafwQRvwl3jzDQ1s9N3YAXIMyakkZ8tQjsZjlAl5NNEkT2mAl0N1vfxOpuYgQKO8
1+YwIOj2xjYjjX3SK7j/WNdmj5yMJb4/xzlHSYJq1CpvvTwkutfULP0mGCWv3hVxOp2HFFEQ93HB
EMNpvrSym/gzxBv2wE+FG6sb/eJMuSOUGBBUdqJxJarNnFAmHTXL9rKxzHAbh8FwsVpTXZZ74fLQ
YWkw++wJ9dx+Nhzt2wrSfes9N5UuOMRw04tyOjvVyWXYs65EwdlGBHAWSEw/JeRd93UYKKxfhfE1
9jdzctzv2J6YvDhPLUCjB8l0nwANwZ+VqhMK7ecntbAO96OGqTcpq3cq7qKfVR1PK5165J0p0gHM
R1OcMmskkpx6nPath6jsjQ3+faY6lpjBQnNSTA2MipqViQnsK9FceShMAmdR6SR7P+2sadsT5a8s
LpltljmE1gZtF9aVODW+Pz44Zk1aMBbTO3SxH6alaX8ai7+RRPiFnP7LRAUdi5xoMYn7D68AOKEy
73HonLm3ax5mBx7sj0EeW+K6K2Nmlg/SoDVyRiHErc20lUnKWJeclhnzXzXhsK708PlNWXK4VHFz
GiWQTaSice30bXqKGglZXaXbBKHiRVhNvg9KcOGc1n4aUUIeoUNga7NRnKbSam53Zag0nVU/l81l
kHSIv1Fr1M4PNYXxVqaF2LdBiXBn9tWZdDOvHmjZAxFSuh8aTd81hRFu0git2nes/AaKNYJ7A83J
Svr6R5TbR1uR9+uYYO0Lmtn2I/3HR7xZzk0fm2jdG071m1Y3u85xlnmpd4H9BNdwiIoj2T3KpvPR
Phvt8xyQ/1GPur+Z8AycqTYVx9Gcjo3EmqUnjOdoU4q6krCFHNoXMwgeRS6GL1apsXbxNc+HZoyF
9YksIVl6N6BgT5j84vO9Vlq/aEDO08m5zEHAd7j057ALXWrSTPsNiSooSCyRJKvR5HxznaoMSaHr
811gONFDYpjj0YTLAY90HPdG1xerZRSNP0pcFEaaO5g+4CyphqB4HNa0kIfPAz7YZ+Zk7L79fqPZ
UUXooA9elxsdwyzJy5flgSQJR4bHsHZBNU8XM/hxsuiNXZCY4+peqIj0zUgBF+n2v6ZtTc5rHYdq
qkPEl1NH4qMujeKgMddmJeahQIRfJ7ann6nOvMD6lzhrsc6yNsIGqo6BNiLLWD+XRXnpXqz0MaeK
cOzuBsOunyOFxJVXzpyJXaKw41j555xLgD5Xf4B1fU8qz3oc+qk69LJNt5Q1+etleq8l0j7LGEfK
8pKZDg0nVhNuPGugW4EyW1Lq1aUeHyM8D88kecRDMVTn5REHIwCtyxj4vq+VoraoY+K/GkeI8oaV
FLsluO70mHKpvfrKNPN7mUqGs3c01QhfQG0lKFkKa9/lHWrsvCqnxAqdNHupIZc1k15+RWCYd37m
XbvR8i5jH8eH0XWbY25o1aYye0bVqEhVVQYfvUOJUGSBKZS55j6nur5dEk+RCHZd35YPTRrdtGmQ
h1jTQVX5TbuxFmxTaDgsAk7x1/0hjJd54E4lRE6RIqBH7K2dwJYZdvb+vqUpjP5lEbrhJLprSlH6
u9A9TQ6/yBShsqPqKFFnVyZBe6DmTyU5Gc7F/JLIhPUNG3iMw+uiQQVDv53vuui/F3++YbLu7gVN
3b3nM7mQNGVLzwqgrGElagzFuTNPHluz4ayR1sEZmY08lpi0DXSGdepS3DXMx4wstUzIH5lATULT
dkEuP9IYWR3GVuv2jSwg4Sb5LaJld1XK0ToQHHpz3HkwrbUhHQawdQ2MyDVhtDxiPDt2aWmtRAtR
AnfAPKHuJp++XEbMTL2yxv24m8HGKEy3YTU4q0AFx2UGYLS4CkluYSAypsLY3ssOlfUwHwFoHi9/
Ra72HDit/8Pw3znIPGDriX/bZvuDfHD8lsoo2DNYijb3Jc2bgIj3DdushoPqLz5Ut5CU5js/99RO
qlj3lazf0lHBadBr549FYlKSp5uYb25y1kIyXO1Yn5ebHtr8/R6FaC9IjNO+4JxgP7jAqC9eYSOc
e9HcmjInQErVv3e8QQ7LcddOSmuXhOBdeVn+InNg3Kyii8l+ufI8OuIjNgP7YpkgB6zJrPAbqb+B
+xQnUDrHFvT+suByQM43KJtfbjD6+HvCgmqVDf7fzy1fGGVKaBZjxroL1TdXHvzrssrPST4E1+Ww
W0gcrIZNyJa6yWV2NJiJ/RSlBI5nc3iVqvcmNCx81B6youeI83JP7+zXEQ5LvaW9wj0nFL+vydUa
H2Ya/mlBSP7h9LomUbLJ7WkgvUg0KbZxNOLcVwBd56izH9nJevl/ig5kZJOCAeL/vu16xid5Hkm8
BVCL79JON9JMEqbZdzGnYjkLEK/JG/NcZQNsizADNDJlZ/JFdrFa7nIlY/Kln+DZioceVgxaTHNZ
7GGVm4+ci6xhm820PU8mDgjFcJyZuZJwVzNsB44yFkw4BdV5vmnM8NyQ5T8zYAypV2rbfEcMCH2w
Exp/qbRN8IHRZiJ3CqjkVYZde4JDja5e9ddxfiqcKeYBV81NO4lxzbBwpiVfqqgfL81803fpfGM3
q4qmru1gjzWrHQOG3LJ/WIZWrAqd1TaI4Dfq1OWci2Zi0dH4UCWZU3xEev4KPXa4mRn91IzgmPXO
gk6UdP5ar/FmJcgZLzBzVtF8FSEQFlywSfwIKCrZLY/+eV4zBjoPDLnCokMarnTn49YoAOmWiYvf
l6GDhm7+a4iHW1LW8lfPnTDmGRLlNktZJvXh1ppZ9qzJ4GkxBtV+3+xjtPAd3oSM+pL6U8d6hGz8
awBUsnZRya96PgG14dMueqswV1j8yu3gBdhw5r9aG4/eigqSAIRLZj9CmWZoOo9ETVyS66YvKPqc
ozVanNgM0dbgfWnDyRUnykqEL6EUI44N46PAI7QqnZKQL/kvOOMVAGgDe0HQceBwJtSYinndWXkc
Az0j3wyZKB4M5TbPscFgk/f/Edl2Bk4bjP9nW1vhca3zoxKXWccFD+KLds1l/8AYwX8fOPvu6E0e
sOxHu8Uj7o71c5AisiwGQ0flxxxsfOkNnzAY/Q1k2t+Bq1WnZAbuAF1H0htz4FWuC6/d0LIHR9Mu
JQOKl0qGPyrDcO+PDB1Dhks0HZGMLyZhNDxg7XpfHi03PRY5e1LW4/JIZgbAYLrcHTuCq5Wmw1M5
VH8ZSNdxTMGFLHtawhAadXD2eS+9h1DDEFax4/9mPwyPhXqITFPcUCuDHUEzVpWPF32tQo3OwRzd
0kp8Br8UZFjGRAumtLudCe3MnPbsylLe17Z1ruSXEoRhNvHMzW9t5aBLzvy1mPkDFywme1mOo0u3
n6bJ1Y+W5X0QLU2Jx9ECwNZTPbRu9olv3T2Rv8p2gnnrahj6YO80IEndKqtvUzvUt67X/39Nd/J/
oA0t1/QAUUjL0uk//HehVTQYJkIGbxazGvNbEZbHBk7ZQ41v85bKt2ieqUxMAWjSTqmWTT4juONn
SoWdhzzzxSozvIOaC1aWi34J7vtAWE+sluc6LQVTX18Lv2+JSKOYLvcKa2C+gg/2HsYaRFHdE1qY
iCZQfdh7u0FmhKgIKFpKi/em1t/uOnrqq01pWStc3eXPvsiYTI8D817qg9HwMSLF8804F/NJN5En
AFn/xU/sO6g4dkxFJZEcRlluHLN2Y3/qYD4g15bsEOdcWhswxkJ1E7esBVzVSHz9sXWD2Z1sOUhY
d3xRMvjOCl58vi3xgDXQI75MpyphD/vjK+6ITasysW3CUt+3kGL+d7qh+Dfb0Ga3Ry0UVd6SpiBb
/1fb5kC9ohiqgPFo2nLObMKvXFW7sVQYliZf7KPW1NcU9zHBJG6SqlScdfi1bNonB3hzHl/0jhGI
0O2DjEwXNwkEisROBfwAx3uiV2n+aKn8F2XxUDyKck3fe3XBEcFMprAOw2DXD1Ey9Fsuj7gqJxee
GqfQi5mLU2mjKgae1h3BF3C8MxKDDKuGYTIkVf6/vxKm4/3f//Pf6xodLP2WZ0vTAvVouP96KfA9
8amLATLRGa+J9rxkrDB+lNu8kgzNKO+8dnXx5SY4YNqsoQPaFUgF3ngjAB5sFrTNfIk4LA9dPgtn
XGHDxgsMY+WqvDwuQeOhxg1BZGSN1q69Oz7FfHWhMRmeH/plubMs850onnVRRVSs86n0Nr5vsaFi
vFSCroI/VTgc1mjz+idDxR7+R9bqVDAT+rmHOJzMeoYmYF3vRJIqX2U1BB5GF1++Mf7pjNlna0ns
bbWQq3LCMYxHP7yMI2ZIvfWtq6vdPdptrf0WnT8e5KyOwk+E1qA82PS9/+eOfjEY7x81R5BkmG9y
baB+btBoVMBGvsPwi+c1LIoPQh6IGS8Z8cW/0BrA8jbG77J0noqm+w/Gzmy5cSTbsr9yLd9RF4Nj
artZDyBAUiQlapYiXmCSQsI8Tw58fS8wsrsqI9sqO82SJoWGYJCA+/Fz9l47QCGZf5MCvXI1zNpp
iQHiS6fMrlCcOSgnkvJYqLnmlbA67guReI0zufeLdrgct2pItgGTQNu/nFzTdCAtRAFiHGkxsTMN
zN9BVegaXk5k9OajExow6I1TLJ7zmfZPbsv8rshBj4vCLjc1S9Y2sY3btIvGx9nuxkeSD70EX8pZ
HYc9zuh8n1sadIseeiYSrda/WPr1BGWvqwK9vXyqyQV3NfJ3tZoVNFCYJ42pObnWfMXUNbqT/VfF
QDv4CcctYoiSP5+jXbS8xc5Y31bOlHrzYKrf5pi0m2gCCsCOhHugmn5c9khlyZEvXcYnlv8vuBMU
3I8wJrhTMRBiOrIYb1CG277aOGQToYUKmLq7t+MQvhrZ/KyaaUvrKj4XuHu/0Xa7Gc3xpPT1uYXA
+ZiYvAUE4VA9dB0qJHN6xex4p0a59TCU3XcttkvkgEWIm3+9uC6fj51zdiy1p1Gzwn8dUyrBxfau
1eK+qMlss7Cm3dlz52crqIphTni8fEQ8PLS1hVCNzqVN7jh2c+Vm5BrgO8D/1sEOlRmmuTaaGXcD
QM1lM27qNgEyRzbA/pIqpdAi6qOQurLJ2heT2klVos+UXE29Ce+YLahnRbGzc1thkRgktqDLizhw
HV/N9E48hidwQCXYyAvPcoiTKbDouVGRmCWXU4WqR41IAxB9D4YsI2eRzIKrxtRpXIlsW7mVipMQ
pKOXJQhejBUAn0aCmUPdQh7vI5d0EU6NqPHq23iNLl2S5Hm2m3ulgogaOer0XHZNzr1EmNlBq5bp
2IalfUef1QnKOYSNv35qNQ6JJNnQbJQEeL+uoUjVqpSY7yzTTjj8yHgotXSrMqAIQjOT10hIWJ6V
J+1bOC4gfssSekv6N3mX4lc0NXsMu8yaSWzplgnHjYX33+Iuoyge+R/WwzJqEvYlkjdlcG4WV7X9
1s7fU9PA1rIe6EKaZL7ewNHRjLoI7I6z8AXMBeoZXml4iaNF74fAw9NoGlSywNnJb74oHUNDzb2L
jQgE81XSqcMdCOG9vnYwkyYs973SM25OrO807eOrLlOF4dn5tB0XwPX5OnBoiYhCncpxPg+w19nX
F30HE6zs716UXwMZ1xcFILSjoSO07b9k0XdZ04d6SxJFV5NNQMxoR7AtD8lCEAvk8nntvskwHq80
t5o8Q8d437kku2mWiVG4k+Cj6aXiV2UClyd3whoPZqkaT5ev8xrup4KAk95wdlY2ZuTbu3e22d1e
zANJ0TOz3mUKhQx1CdE1nd0qNwPD9g5HWWjEt62qhtf1UgUN1fdP4VwSWrdmqhbPDP9iPzWMm75A
/mlJrUADivEYYU/2NzmGxv9jV7apTUzAMzpVyq85gBonMN1YX6fY1tFPxDru1GENfrZlQvNqJMo2
Gp7JWhQ39KNq9t7BgMWay1u8MAHRuRYnmKI6XjBcidVaSOQM56rRiSteFV7jqH1JJ7X2OQsNkpzO
RfmwEpTLOj3mymDdiKYiRhCa2iFyinhfrYr9onta1tMlXlkq6zjIi3rZXoTMeQa/pRqIb1Pr9m+q
NbDTf61RqLMp00hE1BBR/nIrabku+DdgrW5bZG5gXJLj5aGZuj8++tefmSPTLhSZyJBiF0tqbxL6
jZ/35tJd67RIbNuRBNIiBWsdJ9xql1BgnVflMKYETK+2T8P4YVlNe3/5ZCQlgXFMiEd7/RrZRO3B
aGlNNBP8+J/9JhNIdYR3dc8UWTs7+VT5rV4754WS61TH8sZ2uuhU9IlCSl4IqtB0vuEKSfaXTbaM
+xDVDoql2CBkWGYsaYcMuxR9t+E5V6Y68ghg7mLAVUVuPXVMSl8Hm+i29bxzR1gFYsneBYzVNskW
Yg3wUxltpkg3DuOsvS4LvXFSOvT9qAztqZfnZojmY8l2sVNc8XapHMhBUO6Sq0tRYTTM/znzooxZ
j79iKt5n1O9HayJQsUUFeFFdXB4iajeS0nR510g8bNAmhy2srpyafigeQdbdAAvdKXoi3P2Q4UMe
67bemJhwsNC5GtyxHjqgouSWz0hsp4AY+SnfcGKxiXXintQFMteuiNkySwJrfraki2mdnqqDu1HX
hW4kKfmqNRnEXNY9S6UpwBSZySk6BAV3913F1bAJk6Z7bQABGxXAJ/2i6UnJHz8UoJCvLw/T1JOb
VoAA7Jqqkx5KOLBDIYuRNlDaLrn4MKppKTZLmo6bMrWGbVLSVQbMCt5kjC2uooLOgyOvfnoBBVbK
E7JUfyyEeqRuxpppNPE2WlAFtykZkW5OmE9lG45fABLzVEPp7nXASuEkh3OB/PZvbijj14OraVkW
d5JpChvsmGH9EnhOH9oaQOIWG5pJGLBrfe8KzBHmShUy65wH966VjO8Vu8qCsapLUJgXonoLmF8C
tbhIisVoGVsRI5NoRRP5Y1OrtAiYFrMrHpdBe3Lk4tyPjQUNE25VXalo6CVMRLrvu7pO8/tKDbcE
4AZzLig5NAHuWNP0bYKi/qiN5nz8m9POulD8O2Cff7itGSyqtm6YWKV+BewrZZZ1U4kU6RLL2ZUw
QWnm5wX5WZ8XTptLBuW5WoYj0YAYBEAzBwy80R3TbJvTsjxGS/V9dGh8NSUktoF8U62YbfhPer27
7J0XMeRg6V//+bmLvy6CrsZz500Tjsl/vzz3ifkf1ieaGpjB3mbRAyzPpiYY1W2vKtYhnlXTR2jq
+FkWrtpaFDfM9Ms9Qshmh1ojREhvJ3uSMfutDY7qGg304+UCIH/E5CKe8L5HOAQvH+lwdndIUyRq
llRkZzmPYOKs/F7gE7pDIvSsTFis2o5gJCcqOKAytYAs/zwDyfwZ8K7QilGXJiMje4KSnrjFl94t
xbmUr7Nl1QFbX3dENgHOfv1Ip526/c+v2SUw4c/vN5e3BnWKNAWqn19rsFFMiTXrGT2OAoLcIQFS
dTCE+gJsrturFjHNVcvU8PJRBBJ6mxZ6uNXyOQjXkaNBIXtjEy/iOeP05SCBLHuJep2i9gbBgR64
NZXbxXWWM3kV8GAeLaNNcTXStFEKhPCa0cL1H9IfTUeXujZisdWRknssk5g3rKK9rqtyO5EW6Xpz
aGR/d77/NeXCtGhMuSoafFt3LVP79aqJajsyxzHj7EycS5UBpxrJf/NiHD1pBSNsYSaBXd00ILSk
4lpz3XyH7C33XAnbZE7SV2OVV4+xLa77ikIinrJhZybZzS/Jv/Se0qMyh8//+T20/tKrsVWVia7t
0NxzXPfX6z516AEUYso3CIO5T9vEeZUxMXcSEIGjad+NSZ32E5Fg9105QlitVa+uZH/bjml1X4mV
FVQkTPBEGVi0PE9OByjLxKmxpmtm93WiWb41jyIIXVXZzzGN5ctYdcpWtIYWviNS1U6D3VeHXMzH
1HTppzfhGwJFT5LXdh+DUDjRed91jgHJG2fCgXFBd0+QwWOHn8IiSE93O/ub5ahQkND9nIuxL696
Ud9LnaUwQWi3+bkKdRwOokw1H3qy28D0N7X/c6nqF+vjIlO4PNg5YVayIzIAsjbxKesyfunXoi1/
VdJh2hHqjMXdSFAX5Q5drUz+3c2l/aVG5Y1xDOZUHG8MVf01QCVZ+YbCqmGGMVIJ6GGJp8yIruQ8
fYztkniqZrWE5Bgf9iS/T2qcbPNEIxfWHg0SyUhQDmOfaXrkZQBPHua0MfamTQmgJ/3frfti7WL9
aSGwNTLgqaOZpPFM9V+6XCaHx4haf3XDO8MW3Xl2upwPrGeI8PnLSIbkIJu90hfxrpAuWViJIGm6
RAcE+mQzrhbdyU4faJ94CWokhtR5fks7oPJcRIxH3C/W9qL8rUsRIViBVR2uedthrklf43XaXCS8
sz0f6swor610bzRFSYWD4Z07jSiofkyuOLN0m0vlZAz9dCuZ0K4nj7krTiPxlTuJa15vcbLTSDev
pY7R2i36kNCPpbtGrkLSIZsRJj3rCO6teESQ5eNhusHQB5YRni5Uv2XZXPhtQGRPU6IZNzjksrsh
Crdjp5iP/frgZgB+k/RZSdt3wuq6u87Kcda3cbVzKo5BBPDq28thzYyBskgHmFs+J5wasELTzs53
BV7vNZrzomOVq5jVXLMUCybpm2Wyl/2Fe3AxCZR66PgxuiBnnRpfbBZMpZVtid9vMxlAStiBdu2P
EYMlfp8SOYBt0AcYm31YKdk1m6Ie1FNZPRZTtZCvlyjvDme4dCKZb+mbkwKy7xDS8fn5gLVU2Stz
cTJKq/L7RrS3dT11O1skZI7CICUlfK7Py2wQTRPW7lU8LnvRiPycpNFz75ZoT/aGSQ5UB7X6dQau
6ycmYK44y5k8VanfRHH5TYXkAO+USFfTHcpvhKXdJ85yJg8x8fGBNpusdT4vyrZqJnKoHemBam2z
B2JEsb789D6YVeo+XDTfTqhbzwPeByjzc3UzbfsVttOXM8AEZ+Iv1zV9f+kDxI0gv1Okd3k2xMdp
qXw5NhkMOCTlmpWboIP6Z9WC6CQbdI6X1Y6j6Ow7YUY95CpRHrSrjTESCD+TdvRi16iutGR1v7GY
uLrjl411cylU/6hWoR9AeIkccY9efbzpkU15SSJfic3NTz0U1mNqaY9VziBLSR1smUB79qW00GOt
iu5qbcNGzmJcISCD9NNG/ZUw+3ckitW5KnBBV8j6SafriO9ZD7BDSaArU1ByrcrtRUKgRMl0Z5DV
OrnTXVkxswx6UEGyJCC5M+b0URk4Po0I4y5jwYHJCSzwDvXKyDKKQdYIEicpf5o1CJBpDnVFPqcK
KcGxNfptqjSZCeSgpumyHRcXdZ8TR+JAXUCwZYyb2HXn1wql1WUH/O8P+b+iz+r25zLV/fN/+Pyj
qucW71X/y6f/3H1WN2/FZ/c/60/93+/688/88/ph+/gfv2Ef3Ae/fsOffiF/7R9Py3/r3/70SQDj
pZ/vAKTO95/dkPeXv5x/wPqd/79f/K/Py295nOvP33/7qAbCq/htQELL3/740tWP33/TNZbn//73
3//HF9eX4PffHj7Lz+gt/8tPfL51/e+/KZr2D2p7x3HJmTBsw1xPP9Pnzy/Z/1h3KhvSgI1gX5hU
S1B7+/j33zTrH1RKlu4K1bVdKg52u67CEs2X9H8YVKC2a9KzcimA9N/+z3P705v3rzfzv8qhuK0w
j3f89C/1jM1xi/3S1hxqGjbQy0Dm3/qCndYsmjIqd6ZW1TeaBj2qUUDBTC0ZMJauBfEIIbuZSFwS
NX4wjTCYRkMfV6amdiKBIXJNAkBTTxoC6p460rqEB/h3lbNr/FI5soLy+jgGZyU6kkyI1q//2/NU
phDoPLlKsVSuEx11Ivnl26xJvy0KyR1Dk75zbmX7o6VUR4rDB27tO4SJPAw2kY9agiu0iIxHbWiJ
I+jzH+jTI6Y3ZB6J4gnASOrpGMDRQAZKR69Jb5wvwudvx9wxcaHNzkHELITSTF/TmSlFmnWPUPW+
0X/Yz1mnBVOCAUkv0uMUZQiswMUos3GkG6phWiip5/KUtIYnd0Tkgzz0XNHV3FVQPD0N0D0Bgd2u
Y/2xAJ2CkCAgRrOiQyJgBOmLlm+IHx/3U+g8VAQqTkzGVKe6YsbHsxGYP1TT8Mvr0ZjukRMhkYhE
cpXG6Ib6YaKnNNQ/wLXpp6JFI8wBqQz6yiLtz1nuyBy/Mwgh3Jfl9AOeYn8CZZQHiQlGGPU+0xNA
dSpT1WsNGPOAYoOikvyvJG6/h6xty2xGu95KdoZA+uVUiIsZP1pHUiJahB1kxJ5qAuM499gBqTUN
KQCtCpQmyjDNyTP1e7GzO1UeLg9WTNbOpLjptqh6GgIEq4b9MG46Estv+th9RQp4yBzF9AxyETY4
hAMd5WtSMLVPlJHtBT0A+y4EkMhiwj1gLG/Sj4bekTrFQM7XWUCUwLuKEWCiUF3DObxCMAIouAQE
+lgvrZofZBf5kalv087YwpGKCfMZOy8W9decLN+NvNpnNLGJIh21nhRUdDNc9/E7xhEjEMtQ+hPp
p1O+ytOxTtftvkmSb0k/fGnm+BmJYecu4auyENeY2/aN0iruJu3L85Uquz29PisY0vk96d3TVDL4
qFMB98v8XpE23Dd4uJnaU1eht5B6NWy7yUUf3e+KcN71etIeWtk84eMYaZru1RC8i141hJWlA2Ye
fadYtOhxURWQVivm+11P+6iN25u+wiI6TBu8Xy5sQqI7hBDPMWQaNYke48I2NqGevltV74clho+i
7LeSZIQx1kkhddsXHax/W43KsSbELW3LF6l5GspdEpBMAjFaF/aWSBlOkXdb5T1HFDrni03p0mgg
i5NDj2YKzFLOl2v3rSxoA7XKhHzR3SYzwI4y0waIxC/N5OokJS7OjlCQvYiscgOv/DXTjY2YITYv
s0JIQXojlPKmtafPapb38NAhRWmch6z+/nq9CDQVciNn0A5FHPVi824rGRJ5knfrgcJGdFUb6Ebz
Fedya6H9CZzE9lAkMZiFxaMlFcKGdbAa6RC90usZmbYXh/ln0YM5HXLr2rDf1b7ZM3r+Ll31vehn
uvhzTlK5SzbrSE7cRpkJ1umy8aDn71YCmAF8+aYaRq+IyxsnbO/NJ6C+SiDC/ssa8Lhr9YuuyRez
SR77bPwwB+J+Y4BNoAI2JDvcr0FcdtU2geqOx9KMAF2rEqZC99RbpEUPXfqtiWheLmHykuvaFjwn
ZqiRe4ycqCsr4ddkcGqdTs7eUKskGOK32Qxlg8PTOpnTyKCrkLwO8C9YHuAWTVusHg9NIz5HM6Fs
zzR4iTG18jLqaIORyad55M20x71ajw9sRNn1mFsAle7cKcuDSU2f8UBFO87IiZdFfes33eyQukeT
KMN1RID1NA5fqg7tiXSYk6Xid7BTgW2AyBB3cO2VSVb4dsFZysjOqGVPVeOSLVJScI+BoybVfnJn
8sTZmjoOxyhqGTsBBapdA00Ke60PKizP0TbYGUUh+qJ7OXX2BhmYVxC5RWo6jlwh7JdSZIehye5c
G+lbVbnc5gKQIjtBzOC5sJAjlucQ4sNBhssxpO/ac0GFtr0ERaG+iugKvTPGHkB9TP2+0yYZSE8j
Pr127asmdLD+DRAeLaPugtzRPocphbYxI2CykagIIh5VuyMmVJViAynjgxNmvZ2leWqi26RLdZbg
8s0UZnqo1OgHIAMKW9rtVTKdmeaJBcjnPFWUw0VFVmecbZb5zREEEptu52wcfq/nOtDb+WDeECP1
WZTpLizJp4d+kXuRnmPsCAau6etF6/2JeGjEIkPQgkHtXdv0wW8m5DQBqlNA27XufTht2C4fKLbz
LaQLqNyy2y2SYMp2ltw+OGITNPabeCw525LFRylxkmMyslCEw3Ya2+swMpBmuqaGtOIJLUp8JFW5
AxDda5uB8RNCk3KXr2FO+L2gD4L7j1riE8ClJYGTwr/ANGpfucscAhdnH4wZGltah0/SDRVf1HFN
YHVXeGYE7hpWGrjnJYwZU09cK9am7SJkNZKcvhq8tN/FQDvSSD6MtbWZU8IO0rAdt1kEvS3saEiT
qVMFiId+hAb7pWE7QZu5IZZyuVcn5sGK2DXpyOzHZioQMf8FMk3DdpGZn9I+8Wl16merKLh5i+9u
M97advwScoIk4Lp8GZi0gYHQ/LaH7qQ6Zh0YQ2Rss5JETCzRqV8tpuPZQnmd7QoX1qqwsBMWO5Mb
h+wxzrypyQqNdU+gTmwsJX1equaZ3uotWnpjn+lkZ3WNvOcsl++dCtSDPukabCTSsjI76Y4W8Ts3
FJ7vaBLEhmsz9FSRPmf9MpJJVX4qs7acZuSxIyCbrRHGuwSk76mAtDG15haejO6TBbe6JLEAs7Pf
L6AN9mncQH0o4UzoqQAc4exboRER399SxXV3lwfyuEdsfwgAE3keJ2xc5hjV+OWaH47Te2M+3DbO
yXSn916g4DVHUkLXJzTsw1K4uzBJvMs9SQSsihpnphrpxdVCD8seW/RdNBV6+d4yYuMuS86t/CJX
gWbQYUjlyVBptE0ZHAglmDNjh/W9YoxynFPlyzVDeVBGaBPD8piExZtSW2dLjrupRBJhKFEwCbXY
jLP+CpWKckLiRFKbee+02LJ1BJTXs2M8ABlCnqhSs4YPqQpeKgdD3jUaxSQO92YIwnkEEFqbt0OK
TcD1TMyDARg59use96OE6gtBJkIm6Dfg8pDeXC8LP2zZJsIuO75N0Whsa5CpnlotdqDrxTmPESBX
DvOsQr4poNE9MeS3ZmvcSatQfMi2+wKfCe2M7pW4hdhxvmw7Kg5kWFRFWXsqilHc4EyxcRF1vmXY
j9bBqeTZtJoXI7Gfe9kdJu67q5DeoZuEJ7mi13ujI28ebif99m1pLRw4pu6rVZhdcYAvx/3orKlL
ixUFdWH9MJzpAKriukL/hUZkkvBWKX/RQt1OEZuMRB68oFq+M4buIUlSfe8YzCWbzN2rkF/PjrS0
bTGtDkvYuf2UCt+aDHtb9a7m5d2xieV80lvnvW9K6lilIC7YjWOi4UX9ALVSsJ+QVtX392UcvTtG
7dWpMZxqJNYnEpwPCb92MycRin5inG+ba6zxsW/O2ITNEpdnB/gjidy3RJU59pXvM6yya4eUH2rq
UQajuzCLRZ7SjDBLwiZnQ2us6kpFcA12LLwJGaWzT5cuncMGbkPCM0JtHB6KMK72cWKuC1q5ScaV
eDHljo9r1KsspMxJ+qAMUbkpO+ebproIpZaKlCgT78CMHpAuEDprh7aZ3utIl8J+N4a+odcfDJ7E
vkqceeswaa0TpYYnV/ICdZOf1wx6+Emjw9of6iFFWLRcGaGFRbbDNSjz6W2MM/LqWAW4dj9Y9IEl
NJi+EcUGmP5fZYPw8/LHcAt/xEpVbOqMjjRrKucNG46I855CjTWrsXgsQ/kVdQMOOQ20MAV5kh8q
11Q8FZ2Bt6TE/dBmV3y1A6RoinvCJzN/YNIXwNa+U/KQMlGhFdfnj3Ml8NwlZbPFRN171DXCD2MA
nSmxL7tiALiG0uhD610A/JtWOASLWPmhbkznBbqSn0DYN6qlD0Zdw3zKkGujxqSv6PgiVinLDhUG
drichM6EzJt2OCZdxvZZJZ+t2+0nh2Jccek0Wnm6G9U133Hs0cA36YbpSe5jYrpn5Mg3edaCwQ2j
JKe/Tdp2321LSY5OjeDBVSvyJEmASLXvAOaPGoeEw7gw0R4wgl6lof2kFbBvx9AOd7Y8iXmZnojn
8vAXX3Ww+3x3GrpNmjK1Q4Il026+xuGjEFvi13UiNqiyvSS2eQlKpgah/VzGDquZ8EepXkdpeKMi
jb7G7FU8xaXknBD32lXXmZsZicQzqWAl/kdkInrKZV19c5umuGklZ14dQmnj5qRM46zinNmnhMx8
dRKwUSwOrkDcp5C2baLkRtfMljN+d5is7IgvPtVj8sI2bfkgwpCZFIcxLh9rbriNpC2Hl2YdVlul
vGYDzA4wZK1dMZfLbRRKZCO98aFptY5qM3nRk+WxVN6yhmqczLOvOsGLI2PlzjIrUsS8KIgRFl+3
BaTYJqZIKxJNkL6CX9hJK1jlbe9urOarr4m2NO38SUCC8uTgTBSs2TUYNbCPHVpBY1/n5Yx41miR
kYJYCptWwv7GFuHK0diJ6FA6CVGFZnavEPMHmQcsSifzHbkGG15Q59Aa0TGy4QlTBfGvTpH7Iw1w
NXQQIaZHOh04+qs29dTGTHF8cuxnkZuD6IlVVd61ylrB2eMQ1N2DSMfvbar4nbTg1Wnpl0770lUQ
b0ejR6vkG4kGPsj86cyRZc1AGDyQVhBl4m+D5PLJM6KwgHb3m1bVr6x6jjYMFA9FYtonhyW/IhWN
HuqarWLuQ4QFoYnlOGOypVUvssAUFtflmRC4FbCDXRbRkeGVk8/lRmczUr5nhJiXRQJFWocB6yoY
qMeQQ386lwRxG+3e6TFJzCRfCHels9nETrszhiW8DX4lbFJth/6jNPIjl8QnmCPfWFhaMblxku/S
IFT5q0P2j21rIookxL4AnCaOSItJOEiT/m51/HmuyDnqTQGNmeeUWkcZTFyKBS+ks6g8dbegzw29
s81MSqPsDkMy9ChD201LegezVNsmjF+pzxaM02RfFGFTod9+o74gvnagNUDSdxz0chKcNCqFdRiO
iUXJwwnf/kEz5NZ0xA9SxuBdxctwVaNnzEDnSpBqPiXcTZWxEfZxcb2YIftgWD7T9zI2hT15Q0jR
gbN4QMwBt2dUaHTYRfa9792voixM2h8WdDXjmSCxJ6dUzhmFLKVQcV5ApAPa+Ohq3fSLPCTUK2o2
wMjJqkcurIgED1T5XM4MYRAr0MFyifbNBjQvttNwMmv4xaMNscrJjist08urGltgkegnNRreQ0hg
olRGf2C/hHQ+f/Yq+QzSknCdSJGVYGurtJM75j6RZ+bVYQgIHs/m+ti16HjzFGA7/TLy0PZKEm6Y
GR9Ehpuf3BUySq1ggbXnxf340Zsc5paBEsJgouFxoAcTiR0Ddcs2ZB1megb9u1XMzpsNBZXi0t6S
cND6KuMVa9Elo1Jg3tGPtiiUIGUndqbsSmuULdiMr1nU6CmpWnYjiW+eOxlfdRNWaJ0FzChb35DH
zYU7mXQQM5cQrHKzLGvLCcqYV+pI+sxmJL/lve/7H8LJl41ORRmpFRllxuSFCq9bb57DOgGM5HA3
tQ/sTuMj09o4Yl5SZc5jPOrvSt6srLHK3ZnG9OCIFSqAMoNW88QgV7uvtAJADbeYdNz3Cqs3zRrC
SjDqR75DHE3Y2dtE0W+atsXOPtH6Yndnn64jcjxK4fgoKerVQpz7qkXXrcWZdTsjb8K3R8yGMXEd
pINu+Fo64MfetIsa0r9ISDCX7s0EpoMBv8wCRRkfiyVu9sLWT2g8H0W8xxrILkHS3yYPsd+UfbWf
c3IJh77t0cWg0IqQHs8zQdNFri17abc7YzolkfVcC9igiINnD3/XQQ6i8WPMdCzqX6XUKq+cxYtV
SQWObPmi9dp+0cDtjuZRWBwB1Kw9wnBBljL1PeVIS/yBo8MWhvqY+qEit/aaITbVNPLgg30p5nFI
0jtIUguAusJCrYfmkHbytm0GJYDNC0QDqoocrat4rjVqxoJATAs6fTvQDXYhBm5qHWsrHPcZ44LZ
6agymj7Co4JZ2tbOTY6LuU/9XjNfYuQcFrWxyeu/QeDz1pNjzGlQJ3mRDKpFJ58Vmhtnrfwx1MV3
F2UWRkumaY3tWVP0Dk8j9kM9fouEoAxlpNdLkh/yif2ZaVipzVyN1pULpgwqtftkWdl9ujq70BC1
ZsfppBE73vPtQlSZ0k9bdvL8Fd+rjythQwRR+MMaVdqSIz0leQ31Cm0570Wh804XswiyxbhVE5VC
zXE9xBzJrhx131CK/CYpFMMfWGrJ0XhzjOml0ej89GYpgyhkgJsq80EhgdxpP2alvCNSYd4YvfEl
BuOsN90bG7l2aubmm+hcJnzw5OgkQAga9WByGrB3FmmxAIF5Nv0Se586yawQleTTwpBy0yX1mWwS
NpgUIXhHLyyyTMsruvjYRrV5jkEuusp34IjVbWQTTmKxBOTtUxtT/OsKR25Et9XiI0w/FoY7PyCL
ZlTg+mqrGr5cWMpGvAE0kwUGnOlISjrneB0AU2JXr9YC5Nww6SpmURaknXhrJp1xXvoUQsTwlNL5
qHL7Ozraz7BY+1Fm+W4TWbE8jlpNV+LFRerEyBz9Trhw8QwGwQpVaEFkx0/gt9E3uiKgUOr54OC4
BKDAHpYCKCS5sYXqin09bNtnkxozLMNiF+XLQkHt6mS2fjmpezPbJjwHSXMTn2ZGH93dL6GGRBkA
AxC8nA164PhpEpOhdZJFWj+3FunLeER5euMT0CDlnkasTJ3VL2rQu5TxeWCkQbudppjotpVMXvoC
9kSqNvrWwFvGHUkCr0GDCsClSSZi1De7IRk1QuoleczCPQrJ7KlUXeuqaKPX0NJvZGNAutFpnyQ6
TaWV15MY1+0MqmHWOVb2lk+XbjxYgxHjvaiuCY69HyfUsC7UtI2Fllk6FEtTWoL7yXeoFW40XW6o
LblTo6B0ymTbL/OjLhoQ5Vg+pVqyQtbOY9elCfpIziKk+lxHhbGj1mIvMNy9TYmiryryxR13to3y
FcDPTsjifaiaCDRVf87snVHHdzS7Fxw1ebNhbk4gG2ACmEfJdeE2pDGC9R9o0IwuC7iVI3ItCgCp
lX1D1xZrLnG5c2JzkBqatzRnTtImj20JCMyaOsIYdP2cqnYd2NYMeXdxtu7qhtfNPg0cfDzDYhzb
JI536YiWOp67rxGutweUaNPo1bZTbHbnQaxCUL3FeGGqfjUZZ6PPjZtwwDrdAhMasWGc2mj5mNEq
BKXI3/SpaM5UQowFwz0qiy9WW6cwx41T0y21sAvtKwbm26GZaA0SuBT1sSePY6Z8jOYS082neTLP
LEIDDtGpLd8FGuu9UMxds6BHrg2EmGHqp3X4MjSnKDUxD1TQwLCseUU5X9c6GKDcVDqfGYhOaOby
sCz9R4qJnzjUHrCI/tQPBPqE7V4bUMvOvXEGa+xyFs4fYsWioaPY+4XEqiHrPuJlus7HlMN0QzXb
/2/mzmxJcWXLtl+kY3L1egWB6INoiIzIF1m26vteX19DytybOHl3XbNT9VIvJAhJECTI3deac8wG
PkBCDK/Ff1nU1CRx1p9ieg+CdhITxQTT60QhsR0eY6ju5ChBTrfr77SxAhaFUk9CV0zGak1lP52D
LKLKCXQlWYe5giJBhd1PwCGlHpmisxptMbG3zmSxVML2maxGJcFVVqBoH8b2OxeI3CnznjIGKz8v
q05jlj1pwlNZCIcEbmlt94Av2cXaWjvqwM9YModvKIFpCho6kMBB+2Y0kjjIyKjlVsV6HobPtt2V
K+GLrZ1/hzld80bIVaW4v44N7dWDUZ4oDjoXEneb/ptPNMQgjhKezRWJApFjpx1jt5dADrGiS2/0
L2VNpmJFNmYjwRUsfDlaS4n6WpMC19W9dFATVGxQSdXgKZBEDXdgegLI5BHQ9z3P4KJMneUUOrET
SdzT/lMfQYy9KmHC1wHd8LZ7LY3uwXyNJcxPK9AR4SksjXajEPnMynPwjynjyho8pDyDvdXjAoQJ
Zak7VJi8Mt8wD36WrVjC/E178f3MIbi0OhMvl4PhOxshxYYaHNVLHsn2NZZJDmz88cXWQv/qBcmp
p15TS21/m0rJfMgj7XMUVNMnn6vmeuLzWFHxkbZmCo12SJRVX+jjl5LAHycNCH/JMl88Cav5BjhT
MgV9PjyauZnJZ0MLuq3ehAPB3CF0hW6svmbtV3ssHwLABY9Yosar7CX4ywzzTc0QDgaGXOwKSt+g
Y+XyNMxY8NR81ztjdCnS5W6P3vsWmekhUVyBygBJIQUZs8jSsy7S8kKbQl4XZprvZKkyXDl8iiEV
/VR08HWNmX/CiDM5igpGzuiKZzuRvZ0os3KPvNWeg9rbjRYXwUsZmPgdSr2noDH6JzopuFoGsgGa
ONuavvaJ0qn20OcoJD28X05JX60z7X47+yOIE9dS1MGQ5AllI4JG6WvH6qTsk1o19BhimyK3knxX
er+8QcQcHQlOJbS9przJAzaKKOpdq4hSJ9axJwqyX+AGuo1m2fw1wJm4OEobU/OiTUrraYvGOX9O
GRjdqiVHva2Sb5kfVDttJvXV1Mrppp0o1D302OGcMQgP7UjeAfDikuCrs9kg+PdFidWyE648qepe
kN7LRBiQcWx9bmP+pWO975nmP9YNJRaG1qxJsl39rFs/hQSIIsNRu+306DFXLUJxa/HFYvZDSUgO
XT2lQxPYjMwW/6mrrqSFlBqf1AlbQizFP6npz3nXc+OUdfemqQp3IjDHsJAOlJb1jHEiXIsS7L4c
Smsan82q9DFU8UUPgzC81tSJU1xv+6nh4hM3xFwSkISN3bTm2Wz73NpMZAsBbJxpzz6GnkhyR0qc
PesuhE3JU1bEFzl4rxpDe4FKaWxb1XqJ8eJvAh/SIUjTVSV7+lofGp8IhvzGtzZ3406nvs2XfAWk
vTnGbdM5cSufh0rrNyg6zworp1MMPBNE1HSIGrV4HTsqIQ3Zr1Ba95CvS5qVOlYZtf5e1iRboEdz
+jgot2VJtBrf3b2pTcRfjiet7XUnwp7q6lxUgWyHiAvmlMJp41fWrcJc0kdhSV4bMcdRQCB9Mdxw
TIqtKXCuCkN702NvSxaP7qbadLPJO3bFNN6g+HTkmYW228RJtlESG8wJtJuVYVfRO+tshN2XOrKk
b6P1Gf9HiH+qiPbxWN7UNkt3SN2CdWeO2OPEsSe1gTUiU4K4z+znfsaPytV2VBHNg47HpmGOz4CZ
QTUYgRsQZuIKzXgpqkF2K8VDgizqC5cD2laJkTlBaQPcQTi6kkoC9RK/U49GGdXbSD6w4nivg77d
ayXo0zQKrwqmWLDCNmJJgpXU1DiZJjh+s0CJF/QsBVuSyGtzOtCpEHwSlr9O+RvBl/lQhyp8nqNB
3UZvVBUbC1WxJPOcOMyDnVJjplG7TKWAI9GXYabD8mmF46tc0Z+3WFvK9mYy8hoArjiQNdJvFD63
TYtJ40AzjQlbtMmNxj9nEPTkgu4/md4PWAscz2jlpygNM5BfygNR8ETORj0tvmRuMnYoKJhh0eJ9
0slHPxhD+54MBaShVL5ySVY2NH0fVNosh5aCI6w/a1cKy8QU26pn9Kh8EOBHKEEl1OLQHbbzDYwC
K8b9nJHFqeFKKsDNdD4XrKLJCwzOfn5g6SRte7smuplH0DuzXzeC7i9JSBK/Pknpb7I/nQ3Lp7HU
wFc75J45rWuJZY8NnUYgMDWDgHw/TIB7cJ2r0Jd/qCINqWLQWoy9vWaHEFqHqjhg+lJXuVTN00JL
P4TTpMNqpkrRqHyb21KvDjrNIxr+I9nwsRFsE6nGx1nNr7u8OBzk6iBbpLnT3+Zn0kHDxkuu6Tle
XVv/Ypd5sS30r42hMvXP+r022btaqdLdMJJ0EkgR3wUpLddh2gebsDfFMUlBEnrYBSvGGNJhmmIn
y0ivTbjWdG+TSymUfO/Rc/XbIoA+OpF7KZfntilaF7tZ+Kiofcp3ZEMIh7+tZ+Nx1cqvsi0XB9EU
NiGRjlSzDCopKxJQs8ED420SZMXrylT6XWul8i3VzyWTF6p7gGMC2r5c5cYX3upWK2GjhnpUnEKJ
Bq49DsoW2+jPxuNSSLVae7Rt7xNJuM+5X0kPIEG6V5sWPbFAOhSUXW0AnoMHEPpJeIpluPZSdQhy
csLkGRtMQ+vJFDJ8R0hwZxkAvib5tynjMp6ZRsmy1XzFbsAINva3UGcZ4eVUi0ycawhMewaRxNoa
Bv2bKtbOVJpHV66m97wDWyKLstzTHmno4SVEBUYKRha91DeKtvdDaji96EK31fTYaRTd2oeR9RTy
kR2p8NHC+6rn8bZTy/AC6tL1LGWYM99NhpcKakwh/7QLVIC9dVIla1fbGMExmyECyi9jSqYKlHNm
+VID3iPzDjbsiRXOY59Sf//SqmoE4y/W9n0QXLVKYUinrp6Y1VpvNHllxx6jLjSodBoDVympkU0U
dVwdrfWmNWHpK9p0yDrVBzsW0t9SuW5MFNZFVVfHjq7HNsk9wByjINXJr7VNhEkf2Y2/63Rz2hup
2q4EORF4XiTA5FZm7TLNGPA/CO+ALWatEL3pZCMtX0/YAHJtLn7Ym3O++rn+o5AMfU08OaWgoA6u
pa/pDhnhKig4mzJzq4+O3bEOKhuRbmHMwacyjkZQ/BjVVHe7qmFEYwqS0fJ4JCjv5CcQ5PCdDQTP
STs7kClzGgA9BulKcLi+9ZVIPCTWCVjobhTCP8gtBWtYa8DMo/gWoiE7NBT6ZlmVxZyIGkDtIztU
JE+m7mZJ6xw8BS6M7iBURqcY2ntInRHXRrC3+MS3SmPk574EupZSlxgZUYuuVa8jIie9bMa1HpjD
NS3IeWBlthedhcZg5hY3A18qc243yhjzQQzRI4vVLYl21qokY2DoilunWxAxfUgrvu7tDV2ntGMZ
3oFM0m9UsS4lohqqsh6reE2CMCvgDlvFq9L2L1ZCcFcd3rziEdZjCpVAvnjXzNuUuX5RkGQ79lzw
sqrqMibBLHUEO276TAKtXAnchkgJpkjma03w9wpQGIC6kfSsxrcwKTdRttaS6DOR2XP8goBD4dOs
LoKHJvBZuwodKpfJsBZIE6CpDuKnpBl7U1QNbQ8r3MqD7Uihaq0Hk973LH5UCXnk8im5gVCOmmyk
26C+oFaoDlkwQWn0ph3tWu1o5I9mIn/VUq05hYMPisJCaxcM8pYm9AZZsO5G6vhEDmWySiM5Achb
Z+eMDEXJSD7lfPSO7H3XajHsbJWCCB34/Jw3LRe4vMExDeIUo3SA9ykcN8AYtiRbKJeiZZJQ2wp8
K+VnYhTVOsw8aYeF11WKiGm9LO9xoGnrrDdHzlkQcUZb0jbraZ1H0Izx73jBVOzVinqiTBtvbfM/
z4QRHU0dhE4tCydUppYCuFGsa2Frq1IhPLIrmgtsImSQCENcXzXNGxVuCkBmdqu7Ttr1Cqnx/MLt
TdsnTt6SLWdGpIrUQn/KU5aGImVVolrWStLzx66EtQFBmgY4DToLb9Qq4mPYkxoMUiw7g9wKXp9s
XU4RzOh8pWRqR2GX6CtzEvXaC76h1U83k9fyP02Zp0YGpo2AW8TgP3jm8LVTbpaN/VnHBcWoT44I
6wxWn0rwLVDs6KuvIStlsIP2XmovPS0ELhNycTSD6iWsuMBa0NaqAU4zfDVtT2OT1uLoOfwIw3VG
7Mxq8lPjzLSdVtJA1JLevqpZc5r81jV0CMMtERGQvIk6h0ZX+dRoy/BnMYzmhknsWjJCOvtMTQDa
Z7fU9n7mE/jzyGcgDOnlUeVhjWDJ016mTe52oUZKOb0lRei7KA9pkMXWGyhO8Ty0FDgr5qmRQkJa
DbMR3inLusjOH0nzfMhpMbgymLuHcWwKLhXRm04yzlau5poTw79mZ+qLXTSIbeunVgu4UJuJuvLh
RMdaQt0j4D9Wl2DvpMjssJehHG8fQ7UW+66WvmhTXjsmyMO1rxVuNkB3qmuWdj6/Fh1xJHTe6BHK
7ys0+eIcWcElS2lXGYNJpCXJyiQ+Y6GLqEczaMj1TJ/rOHoyL349vWGtzQ9hrD4ndYrlsUFWFYnH
ypLzHXHH3wfpBMV6uEgGV5ZmfhNcgqcjyCS6MCSvmkmKpGy+mVDCDLvlrqEGG680IPWwPKTcmUjr
ltnMLvF5LYO3esjCCkc2l3YsYwqdCSG9dRmrCcQNY+J/I8bMW8MqKJntGR4KSxM8alKwmvjUVShJ
ja/hUL172EAOutz+vkF1Qgyq1/Rc760qpQESbeE2RjsvJvDbVKBKB6RnH5YbQp/rg4e1JCHDWpmT
uFYQkqo5alwNHqjav9hTRF5oWYC0k+jBSjLgw/lmOZwqwNz66gf6HGyTyro6WH/vsjzM84mCLWHO
6jQH9JT2E6oz+ljUmiT7k/DQZuYQZ9b8Ffz3DOnnVkJoZSJRKIht0+vuixl59B+99GbPzlMIxFAL
9GmlRiWtZYUpRfhNpf6ZQM+nt7FWhvBQl9qr1bKksJqjmiXdIUXzqATpSiIAFvRfszJASO6t7qpq
KskrCTRiUqpL5B0J9ZmsSsi/IeuOQtdOVq2z2tLY84uMYWucvtI7ERBZ0VRQrsB13DNeYi3NNyTd
0sDCfyzZqUG/cTD5oWmXTuqBGMZlv1XbfHTy3ERnow6Im7ieOzgft3i0Wzdr3z21Z8ZPMIbZdNR7
TFXl9ykx8/H0M13Sa03ei5H+LNSBXnGdbweUrq7fC8aCLtoHaVv96OhA2JguJtYMbia6x0AmwJxv
1AHGWuvgl3VR9tiugEjNskaNL4Upftpm6u88qzoVaq06o26DbS2uHeGzVEz0yOXqxgyOwOm1UBTB
ymDUiI9hZWj5+kWvWLz2TKiH1nai1IeqHKEDrG3k4HQNNjg+12lgvZeFkd8iUSooEhgBBGH0JmK7
m5eryKdwVFNmgMTTiMJ7aga0AgYccrs51sFob6S4eMtwRK3kDByHFRbuGBbaWS8e9SFKXYQ6tyyk
eBnjJUk66HWBL6tUPs2blyhvgL+tTNAnLSIyP+zIg6+LxomV/xeRivopTqh/tMWBRDjfreL+KSDH
c2Ok86xPwb4vSe9BEsHgU7g4Kojz92ma/pwLJjTv5kFwbJ2MXwMrTqKW/ChrnLafrq0wmXuZXHji
rCtB60qoIkgNkWcdTWRm0Sq0GwmZVXGteD+XUpId3d4Vho7yeZK5wGlgskWdbv0KFf0IkF5SGE/1
QqXkAlvI5/eHbPjNL6Cc1FovaNmNr00LVi1s7VOAw3APHwjSQQFnnvJv+FBGjDKmpqF6yfHZRxSQ
4cT4ZEIU/AmpRPR7Df5kYHEXBwSO0wxbhyGVxzH2cUuEjLB97jNjMTG4eHMLBPBP0VHa7hCzo0nk
/6ooWD22kpuM1uQW1XhNSR1GP4aeffmDM4OCcKaB89L5qays+EmrWL1HHXpU2WyM6+Cn7xNaijoe
P+FVyONqpMK5ihpqUkhRo0NnZKh9kYOAu5bOlLwD11aH7/Q1k5XufZflenSYiZcw6EHhFcoBw6q+
pZ7PeZSHFtjAAa/VI1Lir0Y5xQ+gR3ASyMiVA+mqFNY7osIJh0D6JbeL+JCW+XouLcR5puzyLkGy
ZrSfUnQJLFL9r0lr5lyvBJ4QjU4zcPdHmRkdPJEuO5vBBBOq/9x1+IfklnEP1bsh2fmmZqQIqHI4
aIdJfejnFayFhEpNT4UVansxSc+48jdSB1AMEjXNJ9u8qjIF3DipyyOmWIC+reww13yfaMlgIycc
sQBFQ4kagGRPjc4WD+mQxzOE4xToWC5GqCRM7RrSV9v2ZAx8sdpp3I2mN6CGTYot5WmcRUPzGJbS
GVI6a11KFE6fEEpuab2D9yzZByzXQhuFGPAXeZspMPXoBHb2F0/L+EG0iFDItCaPIkExNqlfbBPr
UuyhP+rsH1rLL7qTh6Ng5kItqodOx9wMs0bycwin0KXLoM4R7gYubBaeoU5NJI/ah3kpFGRRiqdC
g0UTbUMrUrdcyhjnPMLevFhkF1txlqOUgL8oqYqVaSnhOoFjjHjZpJ7ItxqgNDO+aILdnn2WJtxM
ucJ8nBmLRoePQnFDMCSFBpLkqSqQLT/ZW+LPUQ51mqAUO1Bg8tDhGm+YoCCb6rVYm1DLnBpi9ho7
1t4oUyB4gl9CnKafSt/H2Cmln4XWdGsEMtJakg+5JGknd1AZsNDri4xlrNxIdHZYm0JRRzPuzxaF
mOj3Ux6Apq/4aPjk14PSFNusVZ8Jg33K+vCHQbNsi3YRYswZWFWwI7kqJXCDoobZ0vUtcBD3ymyv
jxiC0knZe3TeVqPQQrAZLapf9TFH8O7EYvRcS8uOSKFyx2tZFPQABcX4FoBP35d0eTc6OSAwj1HS
+DwdQbPaaErOyFdANi0PlUTab98TZt2M/lPhP4/kwwif8d2b2hm18VREfXw0T9Dcq1M+xzkL5ROo
A1bhqHApJf3IE4mYbaJiWVHQc61lOdgnNHG7PrbdulEp0VR4Oj3Pc2mofZth3VtkbNEW5CE6Jil6
LCa418Dd45VaIt60qJUHgfocjupZlZUrr6Ua8XAq2gq1YT++hfUED1zv86MtgPFLcbVvfRCd9Oqe
lBI7AjgK0GR5HJDEhRIz9H2xh7GD9DFqj/rUFRRFou+an2esS4mXnC8XQdA0LOvURxmO8WqAnOt6
hWCOF2Yba8y+wcK6ttRHj3YcbdqxzZ2s1Z97JaBfWqUuxfzhXCv1GQzyJw1x8i6XlbVUKCP+B/Ew
m70MQ0gO3LwX2aNtbY3xDXCVYHnGUEPKu7T2FeuU96yjRYRjIo3lYpOCE9doTSejTJjJmF59JDhb
yQ46vldoU0uc8qpmhrjEbXk9IZ2SDX26BlBlXPTfp1JljOM9+ocySDSW1ZdE5jvZgBzf9AFlxkMt
lXyORbjzqky9arLMfEf54ieDgagXjdpg22e4r5TPvXCrYLpw+M7mlKCrB2Haz5YCWGXqpi0/IQIf
Y75boxTcKqwcB4q41ARSBkeYDHykLV/i2ZXNBVM9ojkfVpLBJTOOqNiQW0EZzqS1AoCBRYg8ir2t
mT8RKE4rC70Z6jfOkaudG3Q/hSXyU9MSGQYA/RlVybtX5O1O5JuxS0eHKzMlPsOMXCQeM7nfRsBQ
bVSfOdkcRLDyEixgYh54RkDZpIpwgQwLipFR7J+wb+EJZbZF55u6YsG4HBUS1yIVR94YRCvVqtcT
4i9TBzeky73N0p5QEMtGzTUVlO8GBK2sbWHUyrXAJEEeBr8Eflm6h+hSmysUEwMsOBzrs6j67gyH
c2QE2GohFz5tEA2zd9UnUGJ6bySAhZ5IrkrUK04f5tpGvei6mZ5gbLGuiMgaaPdZ49cuFOfbiN0S
8KkaHqIqfjVGOre1gbHctqripZHPRbwrRJCfZaQVFLchr5R1fCGAaKLCS72N2W1+zJEwbKZIK2kv
+R4KAthakkRLdghXRSlZLP20Vd6E0znPSMUMs4zYTKlzpd74LMNlg9JavldIUo7weRpotj6ziL3e
C4Po5c9mPRB5b+o/ErsxQKMkrYPVU9vRQMKckOUnNEZU5LFRo/aMU6cscxK6o8JwENLB5jK7B8Ld
KRop1YuBJKJr6cZVx5hYjVU+dOgY8ZjaVRztS5lsQWEcEhX3SFE0Niwy5q+xOr5h66seO0l/mGLT
W7fKNGsYo2MzzzYQJdHT8/lVthP6EkbVNbXz4qD6uulMlGNo3jOpDjQV/bdaubmK/CdUWy6/lRva
eKmFnnXOJFtz217XtrqmNnzG2safUh9SGUDygCYzitLnlKaQW6vpPqU9vZdVfzqAkdhRuIHoFSWI
9z1vM/nNm9TicQQfM0sq+JyaIMNq4rXrUHNjlrEnrY61jZmJI8jHN1zphJ0CCHC7hrTtjgkOQ3ya
HEXfJcflHjRM0vr4OqoD36uyZlITjheDa/8cL8m3JEy7M5LldcFm+KPBkxbYxNAcShH2rlefMD0x
OhrNEbmVccMZCVqLUHVdrWBKT3a0S7JYJnT4R5xgSpgMZJG2b37yPbPes+TdafIUb3WRvfQ/ISVk
Lnyn28gY6lQKrV2jtb/lYZnQia+1UxFeDULm9JTSYE5jmSJI8Fjr4krV2iMMwgse9aYCZimp78S7
u1MpSHMNTOoKRX+Us0Rmqoy4MEg7cUhMirmNJe0D1fdOckx4qlo89j0WxkmTnJ66iIMY7mumG9u6
oLVg+HRgTBAS5xEFNXoD6k7YfShWQe/DfxY4mSfbZxVGD+iIK+7dV2awcEUT6y2kpoLcEHVv5EvX
aADGZMvqg+Fp0wMafAplnu9j927TNSv9p2AaWeo03lsVzz+EWqupmts34lwwOATTWiY+qGAicJGa
6pVhjK/ffjLlF90fubwZ2qXv5xooWkhXigP+YBEaiEu45pZhvoVwYq/BK3+Sk0ScqeiikcZGZIqA
aU1M9EtH03VNGBYq1lh2lSmVgcXXx57iycHyvfNcgpYYFd6zRphOWTG4KyUL+qBRpOcBdD0VcS7h
6PiJbIycsTNfOnRRGyU13KwX6QH/QAoWVb/QyUN2PgQ7VCifZB0nB+aDk8kPqdE5IEn191od8Bpb
+muamSwKmlE5dCl1EZaM8WqYVCKDaNDFhqIcUiN9Ngr1UhuP/lj9zHvrGa9Jw6++ywJlNxFHv7Ij
HwDqyNCxnqrirWtrncvzl6UFSCZEfiBJicxUqMQWkJuJxmZCgXR5ZrkhZ8zcRM3wKZ5rQkMNjali
JAPBNN+N4iR1yGPEut+Dh18BtMetVHORjcwvepneeqSlhzZiwo30018vBy1nWm7C+ZyZhAV+tOju
h817lQV4jFLvMCjj40CpCyV7RDFTqqpdMcHLi7Snsh9sahr8H65GygJMk1Qby3f5rBpyj9U+a2ly
z5+4ZVdHdAWpi5ik2I31l1FXqc0nxAo32i1DiyxvMIfyHe2MHVSe+rDc9GbLqZe78Ti37fJjyleS
5nvnT8flZvLmKzI6gTwBjAiY8i0wEDbVBJgcyVjK11yJuMagYDrKaoHjLWr2eRC6/OzI4uiQC5aI
qjSzYlpB/b+Xkc6JVlurbTVb20pC20w4v5QLnNQsDmVh3tpu3GkZ8fHl1O28CWZBXprK1pcDN7an
cIMO7VTEuNzJL8bTmWcYanAN8i16QyFwHVjxriW7fvJG0gOLWtvWMnFBpCkyx7B2MWPqSswXTMOS
FUpynbU2MRZSdPohNEYcWesOSCpXY4Uv0sL9Qw/MacJsN4aI9fTUGRQKp2ML9msSGAOZjLLmCpgC
rrCKYC2tinCjlDSiINbxmgC2VHBER7tcDeVTaJMOqdHvrjtpHw3kXxT8Ctch6VEukPBbRWT2JsL/
xnruNpkWGrr4BVbke1xQ2gszuBVh5PRdgD2kj468txcuPjjQkre8wdU6Bkwpk3nVaCfsJ1jM2mhd
TfS9gfBk2teTtSk6VgTqVGxaHfjEoE8PZqm+aQInShN2J52hdlvKOqBnTX4lYERdJUGTbUpKzEWA
v4w+0aOemKhttbfBqr5UZgXGao7BnBL5Ct/+NtB7JBek2LEiq5jndJjfI4RfSB3eaIF3dNt8smnp
nITmhEwA0Z5Wpo430ZPQ+nZl5+lr1PmUt6ziZgfhN0wc3zW9wVnLiF/hIxB6UK4a8AU1koRNVVPF
8NFOgGHP9/qQvei9kW9yy4frbIUvfuXXWzr8SGSKpEGOuh5j+md5kfv7FGmGwCOB+IX6djvQ2aep
JE31SdAK3s6yHrfy/YNnTJSlO4jGAZgplp9ThMvTqG+NXfs7INN4q21cC6r0mk6MlGPCvp2vfpcC
yd5pXYxPxWvg+lfVfvBqUjErpif9qpyCbG0kxmPmW95eTsurYeIpxGqf7PQKsQaq6zW51lQUDIeI
m8ug9Hy6PV3pBXLzH2GAdv8A8Pk3IND/mBP0fxEDJIOc+e8xQE8tyo8v/0YBmg/4iwJk2P8yMGaB
PsTQb5l/Q4CE/S8UdvBPbQVBCZt/A4As8S9LsUADwV2eMXEz7q7OFwCQJv5FuAekHs00gDyruv0f
AYDsfyeDawYQTwMIkGqYMu9Ptv5gMjYGY2stjXJE/TUpCc+dBv+5qcr8XOdyfl7u3W/Ula6F2Yet
Oh4D+lvz/h39didN88D5p8PvZ4OqZmnpr3N4aeIfYYI7pMFUJ1Zw/JKariNbqZLtvZIzNM1P/Nq2
PL08pqE8HvqqXZeV1TYM/Ja9lxJlY8wnUCC4pM5ylw5BkTp6nnh7m6epv1bpr5f6deA0VjsvVJRd
hu97taRHeDrdifvDMiE02UgZnJZnWd7+flbMpN/l2fvO/3Ts8ux9Z5S/hHizvr4V8F4RfWA8MUbB
unjSyt/xA0ZZaFSMYYp4VO2t+VFieioJt9xbHgoJOetyxB9PWMMQnaFIrnoreB+sybj0Y6U9UHLx
VxFVoTcw8N6GDjGSh4T6CUDSU0pl5NlUfNSYgBhoYbF92U1Unu0uR1n/727RzBe7n23ZbT4bHkxk
xH1Qb2PgxeuwFPqxSoSxrWIy8uZHXPTxqs4394fLvfvNssv94XJ8OVXvf2xf9kgTGZ8f2V9D8YTq
gwArnyCP+cbImfp7GqoJbVDAIw0m0I246mjILhtqybrA3wz2v55Zti0HLvdUDCIuptvg187Ltl8H
J3Orfuxy4Bf4exMfzZLmn6ug888U2lzK6+FheXTfbrTTXP6d9zOGeg95Vt0vu9z3S/8+ybLb0FKf
8sL6n3cjhHP34Xr1Gw32EQWmcOH4iKU0Zdb+lOUU06LQLGu69QfYnHqK6AfipA9xPb5MowjW9dgb
p/uNWhjGCeXwx211DcQV2c/hvttyb9n3wzYrDDb/7Tk/7Le84v/ynKbalbj95lMt7zahV10SnvQ/
fY+9zve4V/yrlOqJM5olpe054ytXvfxajoojND98XjahU8Ql9/ceHql3rNFhKL74PlX9iFpvXraY
9/weccRyL/iHbfN+fjHWp7jN8U4PMUVAq5/EcbkhLm/aawmIxPsmUg6OeYgH9td+Hw75cDfuiw8H
zskIx8Y3jU1KPZqVsCQN5jHE8UGEHAGe4chyW5ihdhpyRTtlRY1Od9noz88oxGNycTLC7X2f+yHL
vVCROCT6OXVMle57/XmmDy+5HPDHWZZXW7b900sup12ejdHeE7U2GRCKJvkYS8XvG3LPq4NBp4pC
2sfty26VHBJ2s+y8PNZCweNlz/tpdMX/nAUyKqrl2fupsyEbP573fsiv89akUyExyglN+vvtfDjH
n4ff38Zyr5QRETSsiP/Yvjz84y0u2z6c+n4ICTvvUxeI7f3P//W699OEKgYy4p4FIRdMI+835GC7
SW94+/um5Z7fio+7jYoBAi+TppX49+P/2G859j8+5x8nuT+UhrFAGvWfvsf7CUAK/v4z7tv+fo9q
Prz8/6+xmvrvs635GmuifTI0ITPvwuf6x2yriktILIqWHkZJAfOuzBcBM7/EXldclnsMZsVFS5Ti
1A/D+o/t6MSKy1DruFiGcnPff9m+HDkkcoqVCOHsvOt9+7Iv7TlxqPvosGwXvhmJ1XKXZUZyUGH8
/XFKVNzTesCG6CwX0yGpcFvLsC7uV/e8sPgvuD8mUd04OR+uwB/u/nGSD898vDtY6m70f5RIXp4j
VmyuD/92D+IYMpSpACuRyVC10P7U+MRxB3Yo0P7aVSer+Neu7QjXRJFBpTRorPvuFPewWWlVq9c6
1A9qWYvT8gi/m3blil2vIQ5Yv/ZQ7Um71o3RuBkG3nVJd89DhDK0ZzXN8Mxxkl/b5lN5QEB/nWp5
4n4qgtcpHJOHPW2GNmdxjXtZ6Y5oJLqjEKqcbVul+f14eaYG6OHRZv5rJx9h67E9GKgQ6YZSbC9W
H+/LUzPtQSdYZeMQd5Fu6xIWLQlhraKrF+QtKLBJ8avnR3ZmDr9pxmwKCEW6LHsvN3qgLMfdNy9b
/jrdsvnXCdR5T3/6dc77Tn9tvp9AVqDsr7Lqw0tFNI1Pvp5aJyW/FUxLH3vPrh4rr8mvkvnyx5a2
e9Hron5cNhtWuOyzHNDORy1b/joPVSB9b0L1XP21Y6BHRF/9deoPjwLrBZ8azzW/X5brGI/+Om55
NWvCN1vYBcWVOXVXmwtWy71gfrjcuz/Rz3G8sDLOqWUI94/tfzy8n2l54n66+xPL6ZaHnUEqQVwa
cznU0NCHzi++HDKBfy+gd0nwPe9H5ktO8O/nUBIEnoc6/+/33tTFd1tI9rakPbs1OsxyCoGhzEk1
0j2VgaBLxyQdbttA91jdM+2We4mEde3X06nJqL8cc9/n1ymWs+nzKaLBrj7s8+F1lmOWffL5PAbi
eN+9n63ld/Lr6GXH5YlJx1Cb5Irs4CALjuRFAVrO1P+i7L2WIzeattsrQgS8OW2yu9mOdoZjThDD
GQnee1z9v6pADaj+JL17RyggVGZWoYdkA6iqzPVQrS3bZD5RQCcODRKKh4YCYa8me8It4VjOQAM6
Fy4OWbj71ouZYLmjqJ6PpvAk3KOd/OUGaPDuNgpPkKr9995oWUIvotzDWSQp13EoIhyWQDmOFKzU
VT5e51aRuOVYs3JxzXKCXxKZ5PqXjeVvtJI9kFrOW6UATkxZg7abxDRX+kljIGNFTlylPy2UowJC
52D2E/X5BtQqMrn6eru0/dxTz644yDN5WGNaVT8qJsKNITtn+9Bt3Oe4s5xHHYUHz0q8Z2liTTPa
lh2blLIpHeQ6s+jWPvu26T6PGWXbQcEmztrJaJNtrVXKg+xTji464C4oCEWxYAtA+3/olMq4LNf0
vemgCGFW2axNykRTLftpCnr8oDnVkcflQbY8dqguGnWZl7XZzrwFs+02bqUDTJRx4ygjeb9JWp5I
XSvIt65ZEpdtRBmKk0pBbNfOR9mQ5g8Rsof0pPw2SyHjwHK2GGYNl2djYvEmDjq/2Buj/yhta8ja
Y7WtIab8RGtbnpXiSqttItkxKPsnoym0ezvth8+sCv3K5oSaU9FyO9KR6nQyzrI5IqXLKnFPqYGM
TQqXhLnJJyXIWBb4WJ/7FzK0lLIo0olMB4G95lVFyFu4rAm5tulYunOlUjCMbuj1IUrwvWeL5U/x
nG9bNnODYKb26PcU68NpiMAd2Yv+l5ncZW8n3wquOvZV0FfL64R0Oz6laAjzJRszMTVKgTsKe3WW
3Ocm1E8Bq/nM3oVHtpczqsvejYtfulLR03R9koxE+NpnifFcyl2rvldPpsh6J2nHA1mjoz4YRcrT
RInQLaljLhtFKBJKR5OQXjsCBzjKpnQUQsZXbd0H2YtlWvUSjtlJ+qRJDt6kZBmsA8nBSZl0t+tA
fTanm7CGXsXeKmmExU8K0P0T9Nz3gz+b/mm1uT35YnnN7ePKIZuy2xp8ZdOgFd1GXvXZLYqHkDX6
+3yqfYB3Qhk88G1ydgUrTgUQbIl09v4e1YFPau1Xh6gO+M5OKurhbt0OlzB5+WCSdticKGrF7AfI
oWV/6RhELw9yzTK8tEnvMsLva0iHHRXFPgAJtS/8RrlUvdiAR85atloqBkk8wb4e8qH4ROmxcrea
1jDm20LDgVW1f+r/e/C1w9UgYnBydt4HVwqANP89EXCEqNXHL5dYbLU121N1yO+AFwWX/QPPHAh9
Nnt1xRM9AacdPikWyKaegrFzR+XiuREHb/DI1lvaqgPcevwqG1dh/2QLQ5Q7RrNpb21KpKFIiJGX
8Xq7Gc6ynfdTf6rJXRfO1byOd2VTEChYBl1D5NniICun8S4QaoVSIpPIZXJGNce5sLL4sDSlZwgy
1meWU1R0dmjPFR8mnh/cS6ciyc+K3f01hpy0Xc3XBjHOpLOocuW4appht//vX6V2pd/sqI6qI4DF
G7ujQVEyvKvfZT90NjrRA0rD4o0sDTodfdDLQLrZkYwW/Si3paV5PcQiSjanqaoMcNu0r6I7ULBo
WYlNbY26C2jTIqgk7Z5qSDHwcroO2sgOH6Lk6dJ3/RDqdBkNK1iu/qGLDF7Drq9wHbmGf/hwsruT
sHtXNxlQUl5d2ehT5+zUzRUTUzd0HOojnUswOOzLpWblsTUu/GljURgnXHmhjvsl0lO7Jza4Pkkt
3VSsj4Z6lTe3keGwTh15AXuMk8oOtXCtRtk0o1hvjjWejSoigT3GA1Uf7MqaY9TeqNDFTgHp07xE
G0bBeps8l2YoIuxYhjMAOtBX0E1FbBt01em63QujdDNhIHLxL+cUHZPu4Gp8ANHfnPVdE1J/o7Op
juKj1o372UD1cpr615Lyd34gqGFdQDejAkTuN4J/lxYZj8Pi7KbS3vDwSXZ2KrI+gsTSyFmbyi3b
oeyNC2NjRLZGjRwiB23RvspAeSCXs1ZZGtTk+NIkO3CjYBRxJZCDj//9zVhUGf5+lzNsNqvYB9dV
Xib0qxXlCSQTguHZjI6NCQMHlvVJHij8ez+TTdAdMRJ9VnyKKfcildz4Ke3SJJ2B77bswPxbNxnz
r8P7nui8xiQ5wK5+tH+upvVT1Wr6ZtWhD/uqYxMGwup9O+r+IbW6p8rh1flWF440aMjarbx5X0jj
FJEPSzLWUzBUsQt5umfGbnbzXkb3GU9J/mCJEePMkfXX0NKxDiavJw9DSmIopTM6sxny16i8ikLW
AcU7akqC48nl9kIaXb2tgpxXVGmTBxmyRK9teXY9hHx9LV2VcdvcDg7FBHJcjP2PQ0CPAt8wiM0h
zXZ3pA9RPk1pyb2jsVUuN43UKsy2jdu7d3I36O9hQ1jzVe9ymBKzcrDhj1kXnk33Qw/md2n2phLu
a6VnR92HkqaOUfWN9Zd7GLLdSx/r3oWMWGsj7eFUqTeDNvgnyvWCVx/CFbOx6tsID3svu4cDzdBV
LrK7T/biZeQ7g2Qc9tKmFkftlW8xmDPdYeYIdSQ5l8GQnLMpez+TtrUpvdI2kFgmeymmTnXT2g18
DQSHZDcnMZIUiVgMQwaRGhAQXdsO9R9vJ43ykPWOcWiRcl1N8qwWOxdXNn1K2GZFumu7OnL5Tp4M
DkWvY1ZtG5U8FgEwZTIsT7tID0+yrUOeXc5kUx5Q4GrAA1xWi0e63d8GkK5eDJiVASKpsv3hMslq
9ZuY0kwVTWMtRqZ7mj9OSOX81DWQxkAWBU+tqQD+PS/ZOsz+UGFyUbVb+8gmOI73GK/l5X4jjXJ6
+6+B0mvW7sbs4YgAgRUlO87RjLvxlf3KP2AmNfeaEoyvSkCZi1K3zxNSKa/acAP4b3ydcwdFlIDc
SBFjIgN8MRIYgdJpOV1xdDRWZaW3nlCHG2cHSU4RTFZ/uPVCy93LppUqOSVEiXuUzSxxri7uTXG3
XJx7t4yRF094FMqrtc78fnFNF1jylAS2RA2yi8d8idqn/FFZ5MInSuqnrJsWIzih/DE19VTGyZYM
lme5iHWGfNr1qkKl7e/xpBe+JjYZI8dbO/8eD2TRp1IxFbL3FefkJKV7yvs20Z7mmtevugr+BNvp
94fVXSpW2O1IfHzIbMrsnQEwLzw7Ov7u0icwtkHWoz3/vg/lU59i5tl4odZ9WA4R+jWnYoYp8Ntu
9yqlXTUEqov0hkbE1n6BYo7sZv8OlN6Mvlf2JJyBWQbWcPnm5ijDbN7/R2mLbJKw/tH8rSlT4w9j
1pJjcUdlfnh2Idud5RmMUcCNFNeGZzJwm/gWTJZ+oxeRfWM0KcWJMhRgvdpe9Dz0T9qhykzsS0c5
hkFG+0BR418dF2NiI9IOkAQp5wImQ19c5Jk8qJkRoZSNZMOV4yo48+NDP9TKgeq5j/3XMLVDqrns
nRH9Aq6zOtamPBMjmQr379V+den/P58JTOP7SOsg3SBQ22TDQmieA9aAHOfU6L9CDTjzsiy5Lhcu
K5A6S3im8fPaLHqDKQou/zdqWZBclxjlGXieZJOqJCCOACeUqhueQLKSpRhM2U8eVgfWXt0vNXuJ
u6sIPmzz4mrzsC8aQzmmXafwBjcrFKaoAzoMMZi+xPIpn5Wuzuz9HDJWEPCG91e8bF67WRuhUyaC
lk4yflZDhh5hWW3icKSWXvgX44dTOdZibdL4f0hYXiUNMeWxLP6zkRBArsXT1attrNJlsSFKyL6O
65hthbS3jnGVsa0SmO9n4DOzHG4eRumWh0oErs21i2eRpF77I0oWzDtySjT+GkdGXzX/dazri679
4M8+va8NK4lv7XhrZTcU6UaWRr2oo6q1+wWPqzjJQ9JT+SDPYEkEvNXb/N43mbCuLulfPEuUNEBB
bGaSgGVjmPNL0IcjbHIyjextj+DzRglcb+szETjXndgW9+e028g2DNZ3Yzf11W6wAmjQv20yuhRd
5Jk8SK/sS5kEZYvkif+OvxpybbqClCc/RYyOOsqgHYu7//3qr2n/Z4HDNgy42ToCizb/u371H6NG
RZ6AJS1EwoyA6kuxiLLcz8UdW54VCanMDoLeW6qu/rpvL7fwSrgs4Vrv4x9u7nOFaJTsuT4PFrcM
j31UtYO4J9lTPEGW0b2QzGC3Tpwb6Bu72G+sLyA6yz30luKuHPzwVfeDC8ja8K3zIyQMBs+7t004
PnXB8iriRtGb6JkawQ/Sja1dIzbyJgOBodJJD2PjdMi2YpJ2ebbabLl7t7avYlqxESiGUlgX/B9D
XXX910uO1rAlRTveOnM27U1ey8/yoGZ2UN8yLaNt9KCkhniv//ZakBAQnXaqYdtb8PVlF0+13LPs
8d65qI3T1P4hTdJZUB7dkXpxL8Vpmfh+gZOen1q5uyaaYeHlJ3/ZevuruXplcCH2BAHeL4qV/7qS
/X/X2sD3WiAyHVuzbH5DVwvZqafpaSKy1IuiS6lrSEERp9S7UZWVP8qDFMe1y+YQa+FwHgybFyEZ
18EKvKECnXY1TP5paOyQNDPS+Vg78OYGaljZPFDXxqZmblFc47+bhmSI+Kla4Z2TOJ+hak3f684m
sdq1YtJ6qVRzHbLtK336rgfOz7FJz4rhUstIzWhIzS61JbLs1hW1t/IMhql7lIclUJ7+f4lxQqRm
12h5Joet/EpcUFxBtqWHTOLwdhLXXwPX669jrQOufZcBZYxnRd32v+8pEAmuF025lahgbFDLtPk1
mldPndCxxgACr3HKG+dXYaanOInQE1L77qWwYiQGeGO/Nfq4ewFlOjzpiOBKpzz08cBbpZoadzVv
8i+FnpEwFcMBXENMj07maF2kiaxZfoV2WMPDpkMzaOaz0+7XcPJ1rRsn0ZDEEB+hJBHgrIfTNzAC
go0Tt98SxdXPc+Nrd4gSMHuiWuUEwiXlKaImp7Upz+Sh08p+O3swD67iwjBW30dYo3sx4NqUXdam
PFuHyYKRZdZQ698vcBUox4pbFOFH6BxssXymPka9TUPXRyEtMD5rcAGXJpCvj03pXYP/R9/Gbx7j
Bjkh3a8uWty6Ww3J4g0UxuoibbPrxv0tL0Td2RufpUkecrWol4im8akI8dwJWQ7Dj/duF88quGu2
b+wuQRnwd6Ts2LKwwdz5fcBleMQi+73qen86elbcW+LQaUm719DsoAzFze9XhzxrhLdLeaeRXhgr
MH6kR7PrlnXIGPBtMBb3V52vRpXeNU72XUddHVfXXB3rAHLkRnwiGbw6lrO//2vkAKYoKS1ZiNnE
FAUvCatxaVRn9iEq3WZ5VOagysPSbkwEq0f1JE2ogzXdgF6ZVXxjeYEV07+fQRIqNyCh8m/yTHqb
9mulAq22w9ak/itH3tELXEhpNHOrLkEY994+Vy3zU9RCjlKcxiF1G69SFt7RNi2NXyfeycvHB2Ww
LtIpD2i9oUfWfyqF33S0xzB1gwfp8lx4o5bbA/8WY6U9te4NyNf/sY3DZo1zdU/yDMslocuwVBdU
lC03Bz5s5OhqEYdZHJRHbuPaA+wlxAi1Sf0ydVAa+Vv71SclpBCoNpu6RdXbQw4cqQbYxOHof/Zt
lYUK/vYf2F1Q92MJNK1WDPvkgBoAkGAGT5aRIbmqmtkXNGdDVlf69tdYMcNEp5yiIzvZ6awx/qxL
7uXcHWMAKwDboJLCwpz8r2MwhdAB0bXqETu/BFSP3062539rQe2SN1H+igQBDAkP+8W3kpl6XkMo
vw+I8sFXrUTZGZulYHW8igza5VRaZbsQftOl4j7LAvtuNobgubP17DG1ZyDubvBcRCkHpOqP8wQQ
TEaMIiwF1LtlNS3aSps8wHhGbAj3odKZYNxYPAwda5oe5CiV7VMf7cVnqEs4e6fx900meDViPHkg
MyBADyzXd6uN2sovLB1YJ3lZV0UOp0cWpO5QP8wiIzzZfvZrDa+7JN11rktSlbyMl7buxmi98U7+
e2Sg72dsIVfVvfxc0PIBA5LfvslTlAcCtTN/uNlEHrXfvEJMre9YlAz3rtZYXz0UvGSAkRrArYzM
O/F0oeZUIadHOoIA6EoQhdnzQAr6Ce6zd8t3wfwxUG8+eIX7zUmDcQfTxudRFrSfdQPwmwjQgHrB
8Jjae9fph/vE0fPlWk1XPkChB9SnGQhQIqK+IylE+db2f8qOZUMJGjPWmIphpXgOXDTPyn5Xq1Xw
Zc4QBEnKYrz0XVSfHA2A0RBZ7qc+p2wvN7P6Dyq4Nh2ZCj89XwWTbtXjU2bM+d1YFv5dNZr9Ywo0
88bvc+dHoHW3cBSrP6C0/5jqJnplRq1vERxMkXLXVA5oH+lxoL+Gc/5Vjk9hCckuTfqjLlFuUnTH
f6DqtzrMaAzsB6uJno1Bg4rYpzGE8BLBE7P9kWoxm5FjHG7YgY7KijK2MZufGnuqv4Nv9DZV2kWf
Ri3Mt3GY6/emrTR3QdajaVe27Idavwyewp7jcI+aIu2tCqlYNbUfRR2SVtey3efXyMWgk2ltZEDY
DSIDOz9ofk1d3YCuQtHG/UNXt9EDX2wq42rN+G7WfPlTy6geqUrL70crA3IiHEi48jIyuflTqtbt
BY3JhmJ0UOJ5pL/545A+h32unlVnNJcOiI+8UsCcvGS69+A3SJ5QRkZFJuLAE1pRVoOgUJzOp1Qc
5Jk8lIMNw953t03KLqwNie8tU4NDMLVsqsXc4Onf/hHY3ltt5eFXKnkNGNK99qS02Ux6GFDxps6G
o6qqwKeytnvwypG/f8V/tHXfP3S8J5zBAyCtNrOYA9fDQJV0zt0XWxzCmKcEBDW2METT6vtqDwm3
vs292X2ZnPimj3RIEH46PvHNhWQxZ9bX2aTIr7ZAKkdd2QQbRDxepUOGFD6rNZXbwe9Q6wm1NHU6
mb3DI92q7k3r1Je29qiQbfY0KoH9GDp3srFYAr166AAy6FU7PEkT3wTvYsM2kC1pz9DKPpeadh8Z
PrK9pk9mpq8aX9ZxBsdNjxnLIpAsuJA8wICODirzuk2rawG63HYU3s1UWm50m3rnunWNbeWLv090
Ql8DZ1Y3bdqE3y2qxa2JG33vltTp1km0aV6jSWuBUVTBTgMrBXkuRJXD1eN7XRwK5GZvlYIEXUVt
4nt5EK88sJoQdtr7ih1vpFFGu1NNvazWIcftdT/UQm/gnTunPjaVP9msv4ldCwlnb9r5fcWtJnfK
OwARPTlScJ8oA3BeWjNyXrySMupMr55ky8od98ZQFR/OOs7RKdSj43oACkRT9gqdtyYvu2dpYb6G
WmKR6XfSV6HKsQc0CaLVBd2U1sm27MrpO8z2uwJ87Wc9a1OxrpJsI4CUj56mvammN2/swB6PPvP2
T4naF/u2BdEum9S3+vehal6WVhdEQrP9nLV19iBNJKeADrbJCQiFswjM6qjzM4WSI0Zzs+bFa1EM
pSEPKNeCuwIQcZLxOfyundPEYB9FiDI5wX1clC8KypENmtb5Hbu1yaN0am7iIWg0AFcRsTaKr4fE
G8ObxRuhOKyChZIteUCDE4QQm1aAMatH/irQduSJ/MUYEY5y7Vp9o3TjNI9ASbmVHVsPucGNAW9d
STVz47tesneTugDmwPuFczTzzjZvkJt4unha275ZQ3XLwnLyzUFTdBciw3hIIMG9kB/5UwZoyOhu
DLSenitqWo56A5oyR+nlO5lnkHVhkU9CEs7yH1U9Nz9P1Rd1nuMvWl3r96yosOktmqWuRIcwgbMm
m6nj+re6q9YUnrMXOvU2uuCe9slRGtj3OfDoPB01cJOGd4xaR91oQ1s+sDpo39is3GzMCRn53IOB
wJpcqwm9VO0iz3L24a2GjdrVNLTsprfWaz2BW4NU0XswC+36EdbuoZhN7ZyZoXGLnigbN12bnYMg
gaQizhxxMGOIC8VkaB+80pFWCBRSy62/d1n7DdQ2x5Av4DrC0Yq08CtCWsi1V8Fw7ziDf6YOkzrz
OvPeqtcysNW3ziiH296cvk81OICKRIGLXo/pRa0Gyn09nrGXvkCNlaSPdrsYlYR55jzfa1FXHIAq
VQfVKzpgQ66y9fOqewbFgIh7bJZfkQX+yZ5h8EfYT2Q0A73bdGBQXChiv8yGR2OAPsMXVeEvw1MM
8ymHT7bLh95hIzSwD3HkWXeeic7cSOHQNoNN9eI0SFrAP8i+TUA+mCGXCGwNEDTjkDI8eWiCOj2R
PPixaSDBsMucGJkDHaxFX2fRxW7D/nm04q8gjsrvY4kIRNB602mEOsH7vg4fDrsfIgerZUZ2bGq9
evX9diftQWW429pwvDteNXhB05TkECVK+2g5+iGo7OkceUX7KA+62zbb2prr2xJuoCdYQ1D70EaQ
HWp7braqVro7Y0IkL52c+Zmi7PHYmkO/LXJf+2HWsDeq6M0jT5p1MQsSZBKHz7qWounZOeGb7FmD
7n/KBq9Vd34QV3fzBLJyKsuZMvExevXi+hfY4wxhHz96NUrlKS9V70H6uGXcKWFgPrlkUW2U1i92
CXXvFmibFEH3aQytbW+O8F+aEUV1sp7v/SlqEAMiWcbrZhiZseAISqM89IFVb+eRW2wInuUesOtf
7qRySW0eGhCPYoj1IAPLGrabZQXVnrtTiyqqiOnMEc0sxCAyALbvNoN7IQpE/nkdwNFayG0V92tR
TG+JRXx5kE29cZiryvZkoyi+nHZxpuzrgQXiv3dZ+1W/HfC7emohHvmq1E9BW5poTrN7nuY9Kfxr
O5ftWAChazi0dx/aRdPTNrL4iXst7/7jiwHMS8AZjENcxNMLi5bhcYhCffHWbjW+kNi+pcj00lRl
cVN41O24RqOc14PJXs5lbVZtH91Nxvj5yp6PusKLEQcZ6/RjcvTUBCju3+zSudoGM+zPkCmuzOvl
1tCOusnOs8mH/32R9XKrzWyM+9KrXMSR+Wes9qtYS9B9lTRSdtKxxsluq82vIo+/u77iPhlAA/yn
wCKcQiRaeDtZP/fVT0c6JmXsqEZUSXT6zx+xkwL0auv8z38aZLUV0xTy/tVf5Gda/31ycAEuRjUt
C4tTRXWOtP1T3Grro7PVkc+4/gvXIVeb5QR3g8mL8DqiPLuKRSfvS2ZX3n79ScqwNVYOGdhILLpx
nuz+46dbCWmN0Jpv1xHWH8JqYxqjM/my6g+/Bem9Do6cHJQoRRxXjvVHIbt5dsn6dux9vrJL52qj
qGPeItTyzIT5Ug0FYJzMjLVLV1DZtQncFmYg0mmbVLfUi/T00eCiRWCg8uIWTbBd2tKF6IB2KUrr
q98BeTaHpKvQYsEWZH8kLl8VxDiYUSQGqJtpNA7Xg5ZhMfC6o5ATKy8ix5MDKAjwMUflNZrHo77z
7Dgh1ShpKQCampPVKS573+K0Kfoq282TCaMkd5ttkJA6sTH9GaivCo8LMbLoU1f5P8Ii8d9Az76R
IRd+MhC/ugMz0OwheyWvyBo9Ttnsv/EE6CaoBKkD6gQQ4bPCttdzwhQE/GB9ka1o6KJ70iSP/TSj
ClLNQOjCvoPlErvICStlKF6VvOIA4xgVMHFI4zOiFs2TbNRZNxyNbEC9VQwubfNMXZ+LbuRyVTeY
XWA+6nQbkGpL3Yo+549BpJEbuSkgZAYJbBL07iLvQv4cVEvdV7YALKbbxpzDZ2lbEPsdUGPZlI4B
oXAEX9qHVPQyZ6O8qGV9IQckT6jCisa9k3U96+ii7U8xcCGlbvZJUkfPcoA0Gu/jpIgv0uRps/pQ
TyigWz7E7yR0N0h3tKeycdqTPGOvpT11QavzGBMe2b6KsV1U5LK65Io50WvIh86r8WpsOdZygSXc
LM5x5vFN/v0ZPnhlNOSjc97H5Z2d92hxhqnhnvw+8E6OWnxOAw+I4m/ThxBp5FvmnVa3PLOrGrnf
vi34g2WU1ev+vbkEr9d02KK7s+fkIB1rt3+/ZtWZ7S6jmHQjaPFzjvY4S7Hug0TGh7WmnLoExRhh
cuzJfeD6zgOE5WY7WBPYr9+xMkRJ4m+BA9ljjUWrpbh0vOPJgDU+S7psZzl1T6Yug+tGOzogh5wY
6Br/iDUQeVsV2tebvPI6Lsqv0b4haZDsW0G3//1B+kqHHtnEYMhC/vipczAL5tc5TDaD16UfY6wj
ugBj2rmRozlJjFSTrgbkRsUT6ijiXzijUnvTNoiILR9MXsMf4p0VZv55sU2tTnlHqb5W3aik20EH
u6ykZrr98A8KmvBsWsiC5HPhZUy33e+y6EuWg8kzVRSGXdkGvU5QjROqzl19Zu8YYEqlzJ/VJO53
SWO3RxbuDYQlxGkexd3RG9u7UZnbS5GByc7qgxarxlMmGqGdoY07hmRD+D0MqKLzkIzPm/EwU6f1
HDvT8AgYZIPqXwBBc6y9naBEMKFj8uyjjU29DppSsTg0Lcs+eeKq6qexeYZdnT26VorcRwHptRfN
sfIeUt6W79ZOsufUZsaJBW/jlLAzyjx4ROH697hXwUgc+axziS4yZmmzgBcdQyMDmvfXWNKbdhZL
bkvM1bXWpplA2fUpG0WF/O/Dyhgjf00G2CUQrlk085Gep9Y0EwBdKh3kYTRGMj6huJLxiTAYO64k
mq9e2S8o3H0Xm/OpS4PsYTLc+NYWUEalsAyTWiMtfQhsfoIpv98b2ZSH1q6yBzZXowNw37cluBEj
FNzqWM4AJgk5ML4Lra8jrCtmawwkA+R1siB/bOI82yAUxQJTE91XqV7cUwNZ3OeIMIlZQxschUNz
6ndHA94U8makB0fP9BEmEXGynzo6MZptvKONQizKkcpVnVCQWk6l1Z2EzFRbWSgLyNP/iJV9P4SC
t7RBvxqubh9sZhgbxej+YO0fJSNxFXmYDe8yBVF+yz57sesjxfxesYozZ/OPxgrGrdc06ZF8PfsF
ciArydj7MvJZK0J62ayoy9SFpsUM8pmvntvtLKFwBZenZV4iTv+xDYnZFhJeCbvMGhtMIlDTHM28
Wft8aBu/B1rdHy4xk3VNGS9CD9k86I+Noka3eTU6zPFS/VHaKsX276ySZHJpkwfUzZLHYNoBA6Yc
TJoodfoTaUXrsNh6z8vRX+5miNEMzC+326LJWd7Ix5V4Z1qeeLV4Xv2TbXHU2c0Y2dZhDZNn8ikn
z0Dh8pC9Gm91r/0Gq7RuzQ4ZAHm11SH7LsNcjS0DPYv0CyVTeedqashrJqJB1aAgDhqYJgu+yIH5
U2GhilWoZEiGNZqeunlCPIe92sDsHuw6iLZdhQ4K+CuEWqeuQ4F5/IP6EfNnW2l7dLoA/ACwhHgK
dE2r+Ir3JYVmgldsVsMbvKdub6Icep6aIN96vFfedDAD0G3RJpbw2b8zkoS5j2iSzDw9hsNsH8kT
eQ0LCtjJhJ72OkIq5CG2lQ98HXyCpRT+0kN282qKPOai+LX0yCtUFropv1966PWAhKphzTsXoD4I
3tSJDgjlZBu1rqZHaubmRzmM6/5A3L56WMJcvQ1vRpZM0LMS3XKL9+XOD+B/yg8i+0VsEibd0l2O
Mfg6mErXZ5lS9popZN6TzkDZ8mwzCl+Q6SHVIPCLMZPUCM9k/Z+6zmg3fVw7B21wm2eFutVHg0WJ
zED9bDHNvb73qxjZYoOdEaXJvR3CQSiui4NR9PppKJ2jwiLNnTS1Y2exWywYNWvIhx7CIbutNr9+
oJzOO0pzZ6noLA0mEoMWqAVnRr2qytRO35RpPt9n8zhDSNXeEqOf76SpZxoFwbiv1FMdu7ulKT2J
CC7tmQmWBsTH7lAbdsIEJE5NpQCqNCC8IQt6lf451RD9HYUMbRmBrFxO1bSNzl1ABVuc3E0qr9Fx
qQP3QRvg1XSmP4GmeJd6MMLXuk0/aRBpHlrR0h3vmCI48SRbloYKs09FFCliRjQqj4CJq10UDhOL
fym6U601MeeJylPd28reD5QabnVsbyd3dJ9Ky/qJCvPOzlvn6IqDwYrqcsiVmjp1t9pLk3TKsLUp
z2KxkLz2WuOuhsuCCJ2q1f1zoDZyV05Jea7VIefXVik7s7e9p2xE17Qmb+B7NceUiufOn0nj3lQe
UsW+niGipnrzJ8XPxm1YpvWFYuKCsrfyfnCseV+44fCoGHr/aJolJGa2oHaVsEkHWvfjAfELNotc
UzvygDH3VqdlFi+QhXcLGCC/zUy01rYRujVbpGU6+Jcawt8U6gR7IObmhpqz8sFWEBaoTYiKYCv1
szxYv8/Kjl0ryw7uqoh12Q407VkLPf7slmC4t6y6m2+sNsyXiWyVTWHpxStLNdkJTB1kZyD/rz6b
mAfThXhvQLd+LVIt3c99P3Db5htjsed8zLu4v0Ez2rsH2EBSBtKvtyDPph/m+EX3jfhn2HraDVJu
7X0K//msiZVlnT+eNx/xLxGQZSmoSEBYF9D6+aWxquK2E1NU42j5Rfyzr/XkttZZS567Vr9MCboC
suPU3fBDnt7MHgoEt17l3Fpaeg9/wLqRAc18D/F3pOjP1h40RLp2UGaGQ6Dnn5DGqc5uCXgmbN0v
mtJpj/IQUA/wOMVC9BEp99WE4iyLP05v7iMRIR2ZBTS9sl1u4L/7+1zwQib0Nh0Dg7uTcAyG/0iF
MSvI4gEqTRPoy9uanbWtvODSP6z6Q1jGCNiLXqvDDW7RX8wf5ZWl2e+5Byla7NzJUOlgLhvvNJU/
02U0MUYW8Cux2/osIxAN0n0medlhnifvvHatEYy9mWaodOtFJ6+o7+aan956WR0u+oNRvMqeI4/N
GXLPKRFJO7bFNMjLSJ1YiyLl2XpAQyS+ZRtlQijVRn0lsbs31m1/prU9sJg5toc4dlBwGxBEn6aZ
Pf0eeHI+2MnZb/X505i5ZCbM47iXTdsygrtEjZBZFd7WSi3S3Iw/ZYt0FPO5FfLfbFp9ir1y/pQj
0Ei+kPsgW57J+morMnFyt35ySzM/sINsnEXhG+RB1Tij6Bwc9U7bSftg80d9K0/B+HsdWTwef07J
3JCcT7++1L9oWU5+XFoIXYgBmaom0ymzUI0XXWv650p/rT1Hf5EBoQZX3uKF4LDEa058KDtW/mXT
Bw38gliKMowvqXdP2nB0a0yTCdKuC+ed7w7UTJFY2JTBdEIrYjoxTXsKWZLbF3UH3dowghJ5Bnku
g9aDDJfN2ulQ3dPbbZWMPzSyaA7B6DvuZvJJG/ZGQPpyZjQlef4oz7yxW+JWk+Zw048GNdrAfEjQ
Lu3rSz2rBzV1rMvosEZoUmrJ7JPsRXmQDnmWecYMczG/Xe3U2R1Rt9L3aePrLyiJKzeoXhlLs0m1
7mQL2S17roSyGiEBaglaYpSPSgkhtMy4UaR9V96WxqQfaqc3vgDYRnSmT5+pKlSfkzY/eZ33YI31
eOhaUz2TkamdR7NTuUXSlId6ZDUtLRPIyn+ZZISMlTbZ/H+UXVl3o7rS/UWsJcT86tmJ7Thzul9Y
PR3EJOZB/Ppvq0jHSU7f2/d7CAuVqgSOMQjVrr0VVNCqps8gKRElW8iOyWe3egHcO1yB2zRHjX9R
oXhe9eFV4oBW0YAs6VCFxT6LPXHiPTJeRhp3DyBbBmRPOvF30Jns6qrsoBMCgqichfFP6UJaD1mf
7ClpsQY2hBZwDYaUOw52iSs8jNNjZxVfQYwHzUKeN48Ai9itfKz0PhtCTIPr/N7BjPURkNEdlh5x
ofRT8zi44tavZH9DfXwsf4BHCnJ/Oi4cDCSWujY7UGdsA3ZbWdK8ol5zAAa+B5UJEEirmuXJg9N3
yJ1FnvXUuXhJH8Nw/CIbyESiDPp7FqsbazD5r7a3oGgMZu0F2CMz6GyB/7/G+k3foBZaTc6u6+vh
ZwJZP7P0mm8udMMXE+6JL5DR9hdjXVhQ4+Q2QDNxdq9AkLmqzck6j1DF2viiHk549HTbsR66Q254
IEX2LVC+ZtlDmfj8QJvUyawDBBFfmwA68AVgvd1aahekKIZ1lyHVD4mwDnOi4EsBei8Ha6hZczM4
Wb8vmPveJkTX76fU1gr0zQ2UnyrcCKwNqs7iG9p4UORs8tG5xrcKLBMKozhGq6NtZ7ROCFlbe1w7
+TQtyVsAJ7PjnufJ3eBP2VrJ4QnlhvJAU9VYRXgBwEtSl+NXB554KIUrqOutqJc2fdA+8ZpLTOoU
xN4c2WL2lUEJugEIsCgz91T6ptau69MvmXoYwxr/nTIxT4Pv3lTKSB9oozi0GyNWg0QSpsHg4xJe
1o78s8Lpd0gd8yX1hrhjnqGRCz5oDEYm5sWnXJbGiVpA92YrY8htiFAk2RZ35nwVee14Gu02XkNA
wl6GuLmesLo9npD1B1C2yRlKGhq1IxttyKUBV86Rqe8XcwYZujkSM1RU//JSs5mjWG1BPnScCcod
kM8L+w0NMh+CdltUctY87l8c2wR3ZpG0QMFAwTMA8YRyoT7V8gRQlEx2p8gW5YlxME2ITATfqsS9
riYmn6Z8KHeta0FcdDKLF5Q5rpmOLHw/Xjmesg+FtD284HixBail55YLATGIHW9E88VNlm09uF+s
1OnwYlPHG2rWobNXKHh8sMM+uDYtQPPInhYKKBesTZ8TkCGfnbjQ+LbQ/eKqHDOepDCuReLaDzVw
ER1q/L5ghSTaDFU/7CgebOMQieu/YPkMnG9By9cUDejRIfPVLz9m5jbk+i3CF7kLrWj31A5DfTNI
r77p9GYy4+zaiabD7Ea2DrIweBypq6oLC43pRBFlWeFimcJSrOvJlgfhxVsaKQGNOua5sQUtxomB
mfH3wNTbTeCsHVmzimzzLIfO2JWau3ZqVdqgZhlcCsxANRued99Qwo66OyKptWUjXils07wytsq0
niCnEc044tnx0nYSu9vhXeruc+w8DENN/c5o6xN1j3Rk2qWNA5TgPg78KzoZ6Rk4MA09H6XsUcso
AKBqbaQvgL3GyVNcarrDVTxMa2plFPduF4R12QJ3TqCUoQC5RDEB0AJATJz54NdnvCgirx4sCBNg
BEa9ZBDm2ZBXqoEFHWDkV5M5PpNpdq4scetCffIaomRYam79IN7UDUPVHo2VliPUz9JbGnOI7Rgl
OOxs5WNy30JJ19BAAK5Ucmt67jW1JAoTbgqbP9ldnTzlKFk5DiUkXCOfO0Ayhs4at7bpytSbUsYd
MNAVaK4GlFbnkPmDldrUf2nO3dQzB3VagmLeJVfq+qN/kfHH2C4B0vKH6GYq8+jGDqV30oC6HCq1
ZKENs6H94Bqq2Vm9H9lgQUNA0/co6nMrB+glNOceJqF0iOXaI8VV0P6AdrPuBsXFBgxV0NEBto4L
A7gdSMrtiI8x0bSLI6YpawXepBU1ibxx7MDm5lbto0RibhuU9rCQJRSRemPEggJQAinwMfnKqIfm
IMqmfd2N7UHtIaYImR7drdy8QXY+w12ToqF12e4yW51mG3XPnjRQhTnm39Dk9mcG5sAOTJf7eK0H
BsoGsvwjKxBvocYLBDTQbHqBHQAn+64cSvvOaVFXLPDKRS0rBMzJiqFITR62dut7QE2MhmHRUwf0
ygyORlsdqZPcqhoL0hI5T9z7hHM3Rcl0FwKD8/sYLLX5RjCs6V9siete1ygfO9Ewg8LUtYKK4mJS
uP8ueQuoSow0DeaSwIwAFNUsbMdy7qXrnFGllp8iFIvfq8ye1iUP7DV1jrhjH1Vi3iVQuUQmGmR0
F1+IdQJn5CfOuh5r5558B/hSizbMtYAt7/ITtf6TvzsN0OXVvjQ2HRhLvziPuHJQph9Hp16Gt3ab
Y90lmu7Igc727dw/xVDn27nbND7/cC40vtTj06kNifKPXm7dUSSN9gd/+qzU+dHfKgp3YzYtX0kU
NqSJ8/rPvHzgPwS9/YMu/maYTesOSnLvTsrBSc2nWJYKC3YQyIuNwXsKxuaUNKnUSNryCTwyqbaG
WEw+BwJwSN2KIzO/jpM4XxpW4j3hL9s2VeusqdfMo2zl1XajlwHxvprym1TgSa2iBqitscgfIIkW
oiYDzxTNFfGgItwJASGkPtqAiuZXNxjqQC1Id1VrnvJyjm7ZmFxnHCou1Nu3vLpnmPXrkWsLYtq6
2BaL3phVMwSdSt6aj5D3XSKjLF8qOUF2J54AkdVNUMYj329V0TU1LfyAsloUT3Iy3aNlgyrexmLv
S+QJta5Em+8CHTUk1Rl3HXGX4xq4dZL8HphC+QIaeG9b4oVjTYOl+hSwYFqe/NE1H6cB/Dx6sObj
KfT6FDiKXAA6C0MoJgL7rnNKE9hioEVmnZB7fIwAbt5TqwX2GDI0VRHtIP0MRXtqM3eyT7VtD5ui
QyGV6SishOmf1hBn9cJNVXxtFPgdtlBvASR0MHQOD78t0bS32pk6yUQBY1bG14X26PzS2dYCK56X
gDaHfnha5jXqYVFH1GtnS//mRWy1f2PWsj8V/JnMtV0IVFgcOF7bAfL/4/3QKVKziMMpOE0uWC9Y
H8t60RaYEvZ644aOc23FJoy0e9mkYfssFGb/ZCJnCqPmu2EuEfMwoFh9jgf1Gke9l7g/NcsQSrlt
O3TQt3fluukkJCaZ0/HTWHhfZTLybW9OU7uySlByAIWYHeMqaq+VJyFyjVbHIyAz7DqHrKwOntvU
pUfALZZvgSyHmDGNMO/SECaUA1EA0/BTgtzaHE1x79wvR6XTsQ2+nQ8AMOq0qBrgctRbeplyyZdE
8yXvDJaabI28GTSdPjrPiWcKKWc+0zfPy2CeluS4NGnPQu3Ntp1iczdChifDxztY+tUv5gPohfUG
r+SbsGiHA5mo8w92MlGn9r+MQ3aKfBtf0gvmm6+TFPYVsnmLyJ7qA7gOIBNCu0FoI5neFWLp1Kl1
lemJBHXQpvMz9NL8IHNV1y5qFAOQ4zsf3JVeB6PoOB3/+e+VsObnSlgTWSzTw8+DY6IQBP7nStg6
wjUW58F0k+vcYOEX46n21GLSS0i0cTOsY4pWGcvRj1FkAAFCvIKV0+zX6Uz8J79KlBBb0QNQL+PB
iJfL92NS51BaxhKLn88g2LQ3lEOmDWWOJw/pYxWf6qbpjp/M5FDbR+q7JKAvXl5zitq4O5Ljxfzf
xiSv38ebHZ2+WLZV166JjVdhAfwIHFMPoZIjNWY2X25YHmBIAEB1DZSfgeawpxX1z2E+rkKAMguR
ddOCTELz/wa8fI24+FLHPKoGTOkwMl2OT3sW6NWY192EkXjunSncjsRHl+g1XVC10cK6eNYi81Au
q5B/oJJL2ugQ6qBXGYt47d6GoQHIjXrflXG+uVAv+Y2ot42wypc82xVq56ijNCrxtxu3qSeq74jf
PFTOguFSz2Mt3zM951PJvT1MsW1koksWSdUqVexVLSGsFrYxanKMeucnxteO8QzgL01J1zZX1Fdp
B1agzmYFcZxbQ4zdfm5SD55K5TKt8eWSd2Il8cnStHeZ3ss5UlPpzupiaGDYnbVuei4OUd54w6bT
u2D9e91A8VEchOuheszqztRpGmYFpFDJ17Vh9smKgh1n9IeNUakH1fYdgLpQgBzTUa7cOrae8SYL
je7OuUWpUnTfyNeV0NHIq6sY2uvLUi+MFsLtVpNZdvu3oDqMndssD6J7k0NxWo/1KcgpjW6lOoG3
YGaFp3zsH12stG8hXy8XQkLXEnSFoKarJ830ntp3kCO29wl1kK2tCnvbVihmLj1NWkdGLDTc1air
3wMGbXur/s0nbQEqV2BEORei8raxh3quGr/0R2rKprFWFQrz3zUvveRcxhwYkRA82RJkwpvYxeQr
wusXsECiOsV6L9I26jX65nXvf/UDA+tfSCEAU/x0iXLfdcBLCLpOH9fov26hkbTbPu1q8VRVP5PW
ym9S6XpL/BShiAi59XTs3Z9RaKEkbzLGh9ZMHMjjVvWVZTXyxmZQv3zzRQ2O+9MCfGP2zfvK2YwW
0AjkC3waqkrwtjZ1wCE0Ht7sBtn8a8/HbPk/90JVSa7C1Ck3wknVWXm9uPI78cOw0QonZ5w3xjit
XeXxY+AYEmrDwvKWBXDuC2XnP8iNAoLansMvJtpjvZrDqZWHvTrTEJiV4nF8OUoPUUbbS79EBj+D
vUY+ZYUJEhG7FvtSZdF91aJGiYiT+hDiCqmQT1A3S7a48b16OKjSWiRRkv/4g0ehHOOu64BWffOw
EpZ/PsrHMQIDYvOd6wVzEfvlvkh3OdqEEzsVJg92dKu82D/5vrmRh9sC2WkYqBU2otbcSJZMJ+TK
Xvcutj/t/Q9+BlDGf5kdmJ8ZTzzLtQMfFEbcMl0LonOf5s197WBOCCUwyHlq9l0jWTsOL5/LphOr
1K68PQqCy+euUo9enTZnSKpDhtF+yhK/eDa4mZ+cDrAriinMQu6yEUV3FEND9Nnk7Ts9RCCGeQhQ
n4WPqEcFVhUE8Fn6PU9Aeh/YzH5AIsxYy3RMDqmcskOM/+e6HRzvgfu4PeUoXPxVLMJK+b8oZsgL
VPs7vbEudYyFAphD0VYQS4nK75DuVi9JI79ZEtLmhpFmd0FW3+a2rV5E69VbKAR1G/JKw3L2iksn
vRM9X0eD6r80opIrpL7ro2qkdfScXKy4qvMf7DmFrvV3kfYQqvai+mhCR/EKoADUX6Pc1O+WoSYp
DDV9YaDp9nViPkMiwtMNstDGIpZ+coNHxUGgkHSsWplO0F7FmjMmdbNF6HrhEWAbFA+/2bwoN45E
KCPbBtkQD3mZz7a32NmFvLWN/FrZcCDfg+k4GP29XfbWA9a84n1kK8DFqkF+qSFemjR1/L10uFx5
qlWHwOjiMxce8Pe6o07Vu8gybl4jS0QC+gmdC6/LUZrmKtNcyyG+IxkWoHmOEFYtXwRLo7WHN/BD
UvbVIeoZOEUBRHnWrgXKNn7iSXUM3lz71hwW3oga0u9TYNkgO038Oj9Gwt1HQ2P/KmLr08442rNl
+r3z//dxpuEeIEMPMGCxBClk+KuM+EtQsOQ5dx0faJ4Q00MwaV1hjTOFJrdgd6BY9BaZXcgfwjAW
c5DvvlRG/j4ohrT4VuYSRYqlfOigmw1ttOSmGYL8QUwB5HOgmb3rdHOAivIOaBWAK8De+WAWEVt0
FhYvzbIon7CQvHVLjnI0J8QcIe3TQwSk9cJDrfXaqYYvuWjhoe1262fXSj7zsh+hqaFNQxcBS0K7
KvNQzJ+rakNNQ9npoam6HwYbzeveFT7q6pSx6BtuPVLTqLixqPXjPuTVa2+jJwOXZqWbn2IvvRRb
ltm0SF0DyPYgL7cG5z/zKMe81muFONLmrQPZuWRAyaovNkPUA2ajcmsVDUZ+6tu6gFTSVG8VlNDu
QPhoLKycWd8TVIR6IPH85aIQHHDj8ZmCjBw3r1EHlV7zGlQm+Dx4wLtr/NnV91DWqNnIC6N8Mayf
fplbJ7us1TpSEkAivZdWY/d5T3R+d5aYA//Fz0Y6FpQHiZZTM1PUPFpQn86mie1GUK08G0ny5CSV
ecbFJh8AbFmTuRqH/Lo0yn4ZT9x6vgSlujm40RMDt8I5B0IKF+4xsYF5VV75JUj9YQu6CTY3M8u7
dr08uI+7YDjalR9AHKsEia4zdcsW8p6HKXX7R/yCN2THGtxruK3dhhiLKm/heCd+SXr7uhmgtzRJ
Z9Myw3uBHp27DjLIiuRDbJ0Dywf/n/ZIhT17+I0o1qo7yXQIj2CpTra0N0T1657Se0OYhUDw/rZR
r9I22gPrdbufv64By3HPMvSWJlbuvnqW3ayQUpuOhs+6Q8tysU5SVXzhlthFYGL5CXxSCihNaN6D
SdPdNkjQ7vC/Lu5sPx8X5NI4/pKZafgVjEgYLYrZkVd1d6iqRqzBcTqPBlk44I+63F8UrZfsamcE
e5K+f9ua84s20GdM546LjVwuEZ86GLR8Niy692rcC9JpAP2XdB9BLiPuoWqeHmJUjs12BvuA5a/7
bDSSA/kbfqi+frRf/K3B/+xP42s7jR+HFVvUTgSlYGs8gNPGbZat5+0CwZMz3aCCwAM8M1bOjppM
ZHJXAw0036D6KShvdGhlTpCeV537LtRvo3HZt5Oxjkz7CovXzj0SHZCnAkPzggOPXoMNdRlUfXPv
ICN/P4w5GD6FE+893SRfyVi4oF7awD9tQfgQxtLb5xaIhRZgeGqBf627ncji7izCuj3nYODa1XiL
XVDz0lFN7aZ36vo4CAvJO70RnAdY5omcFflSB1LP7Giqfj0fgmyRBKAmnFwcRx+CNpbZmLtWH2ce
SneQsz6OQLZv75cuEE2jQP6jNA9VnD47VSDuyYTFCRAZOYCnULPpJxOitvkztT55UFSaRX/0CNPY
nseQItjk/aiwfPAC2RCsnjF/PNMmbbx02YUQo25SvwgXfVcjidY29YK6M6DcZseYvwwRruZEW8jc
Sgu0O6GZbskVhUaAm/letQ/d7GDpiRIwVw1wMyK+m7Byu2dRrDZDGZfPf/DAazPfo9hAbTzWl899
ln4e4+Kh9Bg+jgK1H9BbVB3LUVxdJwEwBRagIrEjDqBVxt0xgTIpVOUfo3JgNzxsf5BZxEmIkzYA
9NBeaTLFIF6KUbP55yDfctZlYKPcBFSR0SLA8/joWWpRAbhwnVoKJb1VLo5kv2zI9uZG9osbRTki
TjGn+T3Sp9Cw7fCsI0es4i180+ProSgKwB1S9QIezWgBjIRzEzuDuO+ke+j8Ub0Yg4BgLzRz1+RW
KqBaya1yvfFseTGgHd59WVjuz2FsDg6e7S/ACHqA8QUSHAh5fGC1P67j0IrwPb26TrKbXXtDYjkA
xXxXEZbP0jFvbisVTgsfiiy7MmQorzYz1I6AeIjv6k/tIPbq27aOp10y4grzxwGVIj2Yik8euFw3
nKF2iJqhkRYn2kvbatwXqftPwQDTsALwmmjF03lP2xKy6b0obdF78fto+4ufEydAVo3B4rL0Q+s6
o9OBe3mELhiY5r1gfemekf6204FpWoP+Z3e9cGSrKN81m36Rxum57vr+VOO5dnJdpz+lwp2WXGTJ
Du8Y6TED5d/GSJR+bQSjNm/iZ9ozCpk8ywLzzk97/90vTkPomhrO6yjvxkv6agf2+964ZwC/bDGF
g1gsFKueLDW97pHN0jZH22jv4kd7hW0WT5/8vDbodj6DKE86FSuVOv4d14LX8YeWxEvEx74pyYI7
Z2r541uczdTXtgmCawtExcAfj3yD1BmSr3rT1um3rhIVMjr+q8lgYOEryluu+0GF2KCeagQn1QAU
T2qWw1b5Tbec2/mAFe5WVXxziddDyraqrhMw/YLpC+MKczvpIeuwCG5aWY7LRD96kaHdumzCjGyq
w32j2mJNdgG7MPPkScUs3Ne4H832tPDe+Zfa3gWZvW4C8CEFC2FjEaweu+bGqUaAMbgsdoN0eoH5
+u92ikTWjV04+i0Qe5cO3xR45UvqX1gPjfZ+VZTL3u75Y5sqeRV+bOIGU4IrBDP0bixfe6lJzq+9
zDgapQm5LeTTgZ42muSeB0jM4oSfOz42V4phGhS2NhYfmRxWgOs3e5A7WM9ZYN8UXmrdgkICOJW+
3pNXULvNldWFPqp2K6x+Cs9GOVW2FubkPBiQs8QPCm9SK9oW00j06e5D6DYhnq1jekj1pk1xE0t0
SPAWQhHURLVNtjPLUW6NIYYiferbV10bt3dQ72I3TuauqAWgGJj7WyvYJMMUrZopZKhbVEb8pwhy
lkAwLj27UNto9M21LaJ6nelnta0f0SFbuD3nd2TBOh5fZ5lbralvkom3tv103EetEfRPaYmLDQuS
G/DpIafCZNVsTQmAG5RO0B4zIz83Jrtuq0Fozj3YRJK8+kS4WaKsUn03EskPAuQUpdXLc8lx810M
o5EuPT4Em7lNPqhFmH0ElGvOMU+RzKjYPi9AnWJ25p7OsZAW4JZ8eurMKiuWXA0cXwZ66QP1QWQf
smZ86l0omr1erNkIupNBsYORVcmCda7aAOfIDmTLgpJ1C9ol4+RmkDgt0veO1BGBkXEP1sHt6Kj6
QBtW+fUBL471ITWTbt+2wdxJpj+5XWxvAagj4EssKRkr6MEBKS1Q/bUf+ukfril7Z5td5j/D1jP3
9B+nTZzhgNqtmQDNjHPvunN4cmdKIa/azsoX1DT6OL2bgKRc9wEmC2SbO3j4M+IM1Uw6qk7C8daa
1uROlv9hHMzeQRPnWhamx7Z3jbc9voPMxuueYQsIJnSTuaO9qPTM3f/gZxiyWxXNYFXfAwNYmkH6
IBJAqe82j031iKXdB1rBKlrrH1DoTfcXBwgXqkeolAO8Ye+EjM2lP7ZySzeLIY4luKHx5dGNZir8
fG5Sr/mxSc6ujiXnT7GX3jZINw2e+IcqMaJjPrJhSeTHjVH9SFNU/JRBIWa7x53x65s9SUukNwr3
Gtn0+ODr1yPc5Yav+P089Ybt3gES1RzAMeksobeb45IYxTYKmX/Visa/it/2/qNNMOMU5H22pQDa
kC+FjjEmlTyJsT46WXcoKOCPtmTDDWumu0QAze67eQVsRR3cGGkAytXeB9gzE6gC1Qx0J9f/kfsR
Hi5kkkXtbPLSTpZkhFoM/C5xZLT0WD4r2Uk0P8liOw3gI/M9GzwUHsTVQ1TANgzLF3rBaEpsfUVm
SM2gxfWikQjGhwaqUUdq4Rk+rFwel1tqUvjY2FjN0QEdqIMu4TRixfuH0IN+YY2liSrGXA+z4cdG
NslVNaTZus569VXbkRK27/6yTP2vDIytIUoeNy0W+IGLdPZHdEeEoqm+94wQi4aJAEfExhrr9I6g
Zg5q3LZm5RtLgrPRBnyyN1ByGo7UGrkxXAUBODgogDBrwGGyRebyaT/mJV7gHJRuxirP1MLIEQf+
72CEkKc1QH2rSDeF7PytZ9veQ9+3L5bWeRgt7xukLaoHQ0ZyhxQnMoRZ8yeH3ENtAI3wHxwCPUJA
IwjQV7LWv8tGdhVk5vSNteBwdFIUYWHJFqjuEQ8g6ujC9juIV4I7C3Oa/RjslL7zZhOH/k1QQUxC
KVCY13neAyepu2gzFOUEIpvOTY/SB0FDr4BqjPraW6e5WzzLEpVjqUiDK2q643gMFKr/VeJANwnE
a21ddXtoExg7D/jDEy9Ft2ZT7d5jHTSAdqA7fm0TdQMzGCId/Ddt394UIm82vp77M8cdFxmql5An
wJuDw/r61ioskCwAA7+jZqj9aiP9lsU4ELInkIKKp/4q1XUJSXkdWUPxS5cG0o7326K7kpQFKISK
HHtnhdU/Ewo47us4knfKA/0zsPb1smWugvrkbTqcG1Zm+/najlN/6w8Ssi/66q9F7YKFOL3J9cJs
DZbTv13OTF+vl6S37SLT7bu45JB1wYIKYBkfr+es57Y39p3xD9TOHv0AGFXF2+BZ+MlLmdj2P+CP
qcBG+Atza7EYAPd5wtqst2IG707u4HZ72227HRJ9zg1FlyAGoehaRxv1u2hInzu/9SwS5FtQaNt+
o7dzV9kvDADkBwDmgy2yd1juKcL64YODARmthwqc16BewcsoFKUeDFFXV4avgJbVTSRN8zthAYam
W8Eg5QOAbC9Meg14WGAS6eiuWqvxN9TkIH74HA7xgTncNKHWELVSrm1NR+gZQLrpPaMYbKxNm+ky
sjTpLYj2l6LUtj/5advcq/1GaMY+dr3xyKXZH1A8vmrACmQt8rQJgfvjSJrH7tfBBQEUmfomRC9X
MZ6foxiXZLw4G6yeRyETyL2N0zzeOPlfHadC2lKP6Ra8PHTgi8XyLibmq8mFbknDUM5yUZC76NCR
vhyJ2JHtIjd3Ebb7f4U1Lkg8q7ejXQb9dIxPzU/HCEE24uct6IEBMIyLvNqNZhUtQEsa43Woil9A
EZ/tXRUCNlCitgD3IIk0BDCP1qKqUAjmgARmxdoGd4rWLxdGFeDhYalg4wGEDrQEmgkezwug09oj
NUOFKhpZPn8KSrCqOQdxt8Jbyfo12+bYycnqVHY9dEkFhSf9G697f+nkvLw1Eubcg30cabssBDiu
iVwsd5fZdYvJ4YLp2wO55MzDO5Kobgcz/Jk5qKmHKm+EpXNsaI82gFl1UPvCda6keGenTrIVJEP0
260cUizuXOIvYcagOlDComb442Hk2D+FRYz/shTj0SzMEZU14P1s46Zbkw149/GYjAoKKNSWzIQi
/Zjk66rjxVcrj/HxDVHccjkZ2ymMxr2Dt5KbEiT0qylp+UufYzEUEkO/gmqCghQoXVM/qJZV074G
Fdwe9o7nJzd5ZX0fo3Baxz2eKTlpfhkTRMPA73FXV7lxRbpftGm4KHa1z3/7kdGHH0jbIXGkQPNN
JglivNmPmq/CZClQxnq8+Rg0FsrAUCnax6BIccwt2HbsG9qYLuZHqAdIt3XSJ96CjCErNnnWuAdV
OzFod6ThXEcoW2dt5NzMNtTWtZsmVuXynbGBZNFiQg56+874NtjloK7FfxSNpxfFmudPOIqOlTsP
a+XHi70LoRwKqi+2voAjAGZmmHo2z35fAm5Bzjo0UqhIIaBG79mgGHWKeI1M320eMfcHM7qvXp2I
x4xNxdYVY44HFgtuPd4qwGdS90cORtLBlOnXvAJMR8QFyNtHC4WdjZmv8HQOvokBd0vt6qKKd9lk
HWreRSivGqtvN/UYTE/6cOTRDuN8OKkPl2TO6+GqrHp3uO7T4YRk12FpxMj0OmF7kH76iz72/EHj
0AFrPUjCLpgQb4zspXRSiecBx5KzbUzuHmyKc9jl3wh85SoLwShD6BI87FKkxzOJZQqnOXcdNBh9
y5Ibc8TLJskqMj/5rbBIbaklGmmvB8QBVcEyfO8+G2mgwpdnpBZz5d6A7hoaXG6GEwuaKF3kTVPt
E0hPoo161U2SON2yprVyzEmnUxrGSyS6RLOGrCFgKDKt9vkcrt1Z4N0x5axYJL4Lpx++9W34DYQY
w7cRO4YNi+6KpJh3mAyL237oE9ITR0V23TwlrK1WIyuLM3OGDtfqmF2XYA2/5o0PpAzWXs7Z6MYr
0SfRs+0BXGQmhfzZN/XKwMqurnHz1g7rhh+MARTGkKR4yh1VYck3lPOYdeciMRxCf5XGTK36dUzm
NXKbM/BgMzvu2XcIVnmroZv4AgWP6V3L+M0IBsNDFTjJXcWG8mbwBV4O0Uem0W/HHdidQKKuPagD
uBFAPxQmBBfbXwcKfFwweVJDWDLwz7XNwbgu8unrlEYpCGuNEOKUvzti2wJNbpEis2GZ7zsi3cF0
B0UAl2gdiybHr9WR0xlp9X79aS+J3H6NJ7s6R1E0fO69RFDvpP1E5qWLyogH475yrW0KuVGIAIHu
o4n5ndlBFbaW1tzCisW7lu67eL7F1Vlqbf0MdxOlXkoSPgJZzO3IjPQ8qJchDOpbMoesyv5gQVSn
fcix11EfxoGS2oLbEXTGQI68cw1mP2Y+6ipBPf1dVWAid808v4mQWAfMwXVncSubG+sgVQmyEEay
hdwVCvikZz0qXp9I/YoivcgHg5JMnfXoQXPUkbxcmqFVrAGNBlgWBL7e0bUL79ggZX3t5O2y1qaL
PY6DV48Bp7kET3+5pgDqsHwXKEKrYOG1hVgPKIdFadTTDmqXEUrwcnH2PKfaMoVnQqObZKNexvyf
tofq4Ysp6FOkxJV33Y+jOJMXbRyvEiunNMc1jXEZPDGzhV+26nQZ+3K8T4PIxvhZM1QwX8Yw9PEm
GVzHfpSve2GxFX1P9DXiK+JYuwbnt/5S6+gLfcP0Ff7+mgUYyF77vfTF0dfE5TL4/RV/GPHfY3y6
eP44Dg3xYWQQl7078qcx/n1J4lzAN1yuMyd1VtMQh2faBH24tgzc3i8m/H6gW5FXeCt/c3NkbiwV
apA35Be5bXhOGeMbiYfd8l2s8KurvBc/LqZSQk6m5vUSdRRY2qCOt6NiITSYT+RyVBqc3C5HTSAH
AhBPGMql4uVXAM3+dVSwbL07ascD9xT3zeu5tdwyQHAOAkynC4+vZ/L2OefReS1eP+Pc/vT56LTi
dqqu9JEuJ/72+S4f+eNn/D/Wvmu5bpzp9olYBQYw3O4claNvWLLHZg5gBPH0/0JToy3rmxnXqTo3
LAJoQGmLBLpXoJYTwLIEpmdQWdgw6PHfGVE/3E+pW6zsOq63oRcP9w029udy8h+MOgnqpaf493Lq
xako3OFelEa0w68chho0ioXyyPPuaOZlIc28vx9VMy9ELXBO/MOQyG/0lh2TTGxrZkPPHC/mHG6+
2erri5sslOOiEVunNp9oGoVQP2jOCmZy1xzv6kcB/xzykgbgFlnufjJhhoZP38QdQJ5bA3iqv8PS
PpleWqNhe9uz4YTeZLsZSBbx6uBIxxIrn03eydWXLIJcmwV/R88xIcGeB5V34q4LPySgK/lS4m+w
YrkBLT+I0gcDfAZI8mmAtGTdBKs4rvJTo1vwtxsspOpVtIMxZwINBt12XJ1yd6cJrPgEJyEAdRQc
RXQnBDrYOR/vaz3bGSt1SjM4pfgFxOjcBru3yMriHbWp8Erl1LxoY7hCQy+MmnRx+zZZTNBDgvsE
lOyAgtroam1n3LV1MUxPLXRqtoNw86XgsXcsLGk/84wtzchOH9MEyUmIcb1RMdxLi2xnBEG7nszW
ef4yyRdqnsRweLse8XbGX6eIwmyBc3x97af+dF+kw4H+AFEN98SoBRiQ/mxAQsOdoJDvYdipHGC8
jL8f/joMmeqjVD0q2Xn31mhnRnJvNC+mvVZsfRqtxQjCKb10g2kQe8OEqMfYRBZSg65xJ1JngAIm
sNdV/gwdo+qHKY1q2eAYenMJBRkHgGQd6is2Hru5VjevOrVJeIz9GFmmCTgmK2bWI49YffRChqY2
QaPRFqnMhaldz6DCWB973VS6+d9zhZygFUn12ZGH/JQzGGQUDWBmQCEb29q2wz20Z9xzN4AkCQ2F
/lENvFyoxoD7jP2LskbT4NxDeNd+odkQHO6/zu5rZFZwSG/v48KsHlrO4FnhQ/iOUvWXJmH2qamg
XramNP9ltNX1xEvzMkrBNNdtHlro4q0mD5lLJsLkBIEUuRZeEz8Xjnufasw8S4YTiNjsRQBovIqd
voRlE0NKv+rkupvCiEKNOH82ofaJA7tKwOHMYHGg984DGNx5ETm/0jTYJW3SwSPIjyG2x9mdXzVs
0+Y4mYDoaBxLVEo3EvnOT9Orst5W2ej8ampIxPZG92ba3n2TgwIaZtrc148NZ+OmRbd1Ze3i9GyU
JwtZ7ytYyo04k+Nfc4QNj+mI6u2fIgZgFw2mZsibH0ZIJuXTK4xpxnVludkRyYL8xvTKaEmguI8I
6cVwJQfozkbS05qeO9jTNAtDOSHExweY2ENc+UjNsuygA8nwYV2lIgiBWAtc4HboOt9TmGXW2boq
cECowvGmcybvmpfMfqyN/kZOlX9Nm049Ri3anrZR96mlxwCq8q5p7H/nCchYQWXC9kW3gmkctnoQ
q13Tf4Fvtf3Wt2QMq0L8F1yal1FXj16aFJwCRHmNbaELmG8XTWpZJ6n9mPptB2hmCiEH3fSDoluP
mYi2ze/NyygFt5DrnoP/n+aaMFVYzZgJYwgjiPiA/0c8PRgR+OaG2nThTgzHCs/dfyL90UDDtR83
MJlh7E5rqNU3O3jI4hnXO7r66NzbnpdB7qeCNoPu99IIpHaWI4wehQgbytK5r0qZXftR+zlM1XAL
k/TG+y1sXk1PTyP2/kVT0a/buKyugIiDF/QYqG1swKxlkaWoTbgmXkZSK0TOnQEg6Kjn31BXXxjy
pqsh95PraRW2DHjVDIZ2NYO3Cg27SaUgvxC727Sx3HVdpNYhNjLnxlcSD0cNBQMYYGPgX+3lnyLY
97DHZoPZRnvnhE53bqYGYgpNd0ddyIFN69qbsjWcU1G+93P7DhtH+18npMJ9YNDzWoBvPW2Q2S8f
Uii8HkYvAUdP56Thg+TcJeNfsW5QTz6238O2CfHORVczwWzOHPppQ02arU2tFq3dg5rOIGWG2XlS
ynMXZzetPrfgOIFTjTfWL10JRZNPfVwfcpISZOzaLH7E+lRDXSAe4QRD7Y9pc99Y4HRc2wZUW13s
dXvweSD9C2q28HHiRrZgT0Rr6ooK9kNCowtWnGBXf4mvYzHH06CVQaOO+TDeLnjRLGpYzB1jAbFi
ugQpcFzV0B6oNYdMKnwfZfou4w041JcpdFc50LFUBeYZU/Yn9pX1e63EgwguNmUgqXAOPyX7f9hX
LTKGAwoU7FRVPzptmtyDTAyjd1w8YSCrfGkDbwVUe1JXawp04QDyPkxtmkPRX9aZgu4ZFf5+42vj
QrqU2q0waBO4GVKbD81PBd2gNbU8Gqh1zGUKI+/DS9vJITN2aVI0Lfu+xGCthjwa+3ZTAZHMLSg4
+MAfHgcjiG7H1ugWdAi32+DVUbl5D9dLvkciPNpEEAj9xppvdNT+14mWb7xyvKa/TjT4N1rYqSpr
ZfeVc8yLBoZNRnwMuhyp3lDTVDJfp+WH4mhoGgt1gX+PUX++/h3josR4pGEKDOIWeBAUndxFBcY7
bEZEZ37/Qup+p4BDN2lTYfTC+4Y968ZzC3dPE6bfOeREM7eGItygWPh1SYrlMNopYE25srsYNnVt
gTqfJ/jB6GSE3WBy20xdyw8uVEf/8DHlXziCSBTBcRAWf9y3GT6kntYn+GTuGdj4mLpmHYNSgJQA
P3rQoLyzTcBTawkDwCYuU9hNSua8Wpm7o+M0XaxK25iJhEOxmk7V8AVdKgtyCnO7Ltpk6VzGqU3j
lSMGbAfNb0ECRjrL4+gHPySpKn60RpyspJ+bZ3hStaDQfBmP4wCa7OHwb+NwX0hWI2SQP81X2Rj9
EHtaPwiK/xlvoLj38Ic6KfvimGpCz8J1A2ivBMxD/fsrN9hPwwzc8RzCbV4fbgfF8zO4UUsCyo/a
QJvuPvpByAQwzk+C4WpI3ijX1xf1ETWo4hGsvAksfsg3U38S4UML2bNHQOA+9+eqnOMjt50OEFzw
VpRl/Iin/trHftUcGuelCxn4uOvB8MWC2LkeC/u1UU7xjpqQYv3eToAjwHmqBNBRvDN9kcXHZ6LN
4FUGSi9NcmwR74gH/DHJAZTkUTXNHDV4QEbSJEPYkIWzXH+TAJO+hs7O9NLZ+N+EmGl91XbwsXVQ
cqcthTEYxm6Ac/ua9gpWZvfIBzefwmg6rLyM3VhBVo659WFkMVARyBxUf7VV1PJNHUw/PQYaVRCD
LlF0zmuvTe4jeHeDkFdGt8qWztF1EwuMOQyE/NuYT9036UHuzK/q94lmYL42o/w80Yo852i0gblS
OuUYWm80kedTtAE42dlnBXZ5f/hkkZH7pQDveQ7eKb7tBnAOt6GLwKzf/11bK4pTDv7Fk4Bz0aVG
d6nl0Z2y8++JVMP20k81vkk2UNcc4NalXoo0Fy8cn+IjAEpyyet6ehHeAJlRF1hVEdvTS/EEXfXm
pVeMHdMBsiiGN+VrqNcmTbdSU7n2nTQCaj6ObtNmzKBSGTo/Wuswwmfzr54N2FQYkGCCQ2S4/afQ
qjoag632+IjJLXDEcJwLB+8+sbVMUxO4BzjjBOfCtuzVgCLoSzvEd15cy58KNiNVEI3fGHwylqit
8Osyx+mZmaWxjafavjUGeI560BP8AQ2mBU1C5uQnVJOdR9OHeqREnX0DJWu4tQEycm7Cor2P5PMY
ltZDDUc/FCpAZyDf7zFrxbLgZQ4PEBwFLk1w5oChcphY9qaVHexR/IxgK3k21LTxGpnMKGEcpjaG
weM7prPpPkTOXSDNZ6wxWEvzmKlz67rl6zFCF+t5v0dGmbFP7bh6hBoYW0aJlLdgDAWbxoalXOYM
8uhKM9xkaTvculnAllk02C+BUT0JBpujBdCYFdgmoOY9Rk7svuR5wZaBhAvpvy4DFA9bOvgULMwK
1XDfLIcl8PgeyrMAQF+a9LN1WTssux5KtASkplFq0k9HzQB6AzuW+otu8uRLNbJDl/LxHrp7DZTs
QYemfp8La133TrFz9cfSiK1PYZYA8xrnk1VSG7DyM9px0wyiWeVtZO+TyfWfwzo4WEDLwffDLa7+
8C9of3m4e9wxGXNNsL99KIr8D6arhacEzL9l/MN2h7shLIA+VmJaT46R3tElbry/cpklxxy2pnc8
KKZb+FdcxqfSKA4a3wPK+t9zaB2Ah6c1Tfr/sA7wZRBiry1UGrQSSKLFPcY8tvZGlUKMGl2f+gXH
CcB2JwH7SOT2KLjPEv9ckzwIyNgmzaM+Gr1Mpj6B5NU8lwZGWtCffHdpedVrYILRv4A9jU4FILWo
io4fPpqBCl2As5M83o1p7G5gfAZClSmcTZR4I1+MnQfmT2AEc+esoKr76G4qT2PsgbjI2+YWzk84
I6ThG7XaEiZ6aR86B2yn3pQJqyjq/+gqyEYvU5rPZUXfabBR+1ilZpYsjb4bduXgiHsmqk3Y2MaT
67fVGRxuIO90Mw3GdldVsb+iJjgoDpidYtpRcwLAGrvOcjirVBhPIyA0RuWre6dpxX0z1POShpFU
Z/jvwFwAxOLn/17S8K33JekrQDx7XpK+S72khHDXn8j2toOXyueXjuvZtsddnGO4wzykQ35/6cCF
uwVQMfC+G2ZQH1XiwxkVe5+7gmXDxquAAm5M7MYNFHg3tmBQ3kP2YRl5vnrreb2Dbbrzq4Z4WNxE
ztsURyC4AhZzZ5Qw6R7D/vN0C1Jjd7Fy4IJoodaag5DG7dF4MieU+3KjV+cqCo2nIElRxzOde6gF
F/eJYW2QvDWeOKTwznieAM2hm1Eq613N23DF8dx79vrUWvUNuHQ0SkvCQ1adaZQlybwkG/m8JMR9
xf2cb7faAORQre9sON7Uw6QJt9L5W+rZj7wM6ckeCPkIFfYVjVBMboQ/RT6h+mtZ/cYyUUCudCkU
Ofbmlg/1e5+jq2A0AP/cHkeJMVh2tK+mNs0LHV03u7QpPC07vpAMe44Yiheb0cMroslzeZOaEjbT
YG7/VUZ72GjlP7LEY0uLo7SJOgrUJPMuRMZjKp5zy792Swu80kq+tBHw1i6UdOe1rMgdb6B6mS4p
onJ2tJYyDQY/sym/ThmQynjrgS6va+ewZ5quqkpta101pwt8PyPUZx142LdiyJZ5KtVSgXOxpRkU
0xr8OFYmQx4V05hhT1e5Ib8uUnNWLOcvI1y5+e8HO/e1ZMSnjzkzQfKzAcPxsHv3ApfGPx2FkiZI
cpCMqlXcVnAtKkcY5STaD2JsevjfMHZApjU+dDgvzxcJ241PTRpoAXQBn0O/2D7iqO/SpFHqC0MO
Se4avluTKptlZdfJcgps5Mfp0N2WruTL+ZbJ67jEEZJUTKXM1KEkaVS6pU66RFopNbPGDn8UfTt3
upDwyzxnI4YwQTmtTI8Kmu/Vgto2nJyrhecNGT5IBs4NHOARWT0plEZ2jhRrCVUeVTC29/MgWlWp
CeWo6g1A5Arq+dNBFqN/r1Rz3VoChWy4Hp/4CBdXpAmXQQyxSw7p0SBM+lXiuk/10Pub0RpMQIlC
/EuHvrGBdPchcU22s+NhEZvZtI0H7M4gmbfKYRK8ROYYGyrUwu125eElsh3wplzZedlC0z1YJU8w
owB1JqiuVSD2OJDhh6ibv5zIMlZWMD37NsTcC6/6kaf1S6sgfKacuN10aX/TxsUaWb9rQG6eJHTg
l43vrqQFYDqQnR0ob2mJ+lkPP92puRZQv67kAimwEWBjeTfy4FZJvLtUD2EkiAFtjDo7wmybrXPA
zRq4PK0MkV45DZRgsPkTEO0FjiUsebQsUEODBY69Gnn/FhmdsWx1pttp7UVlY7tQFn6zUv5+bO09
EPoLAT3C5M0FcHGJmHVbS1Rne3tvBU20zsYWlasA4qTwQDqNzH1wM8hUjm5jr3iAymEUNMAbJW+h
SmK4nMlkw+toB84fPFGKjQVRWXDP8/4QraM8ACTBtdfFWCSLBjJ2ixCQpUUcxfEiwG41AwES9s6Q
Wuu6gyOMX6EY4Xxh5SioZXLZpbVcQbZ6PUKsjVf8PuFRvYDqVLYLIb6kMuOHixfd2cEzMercJ24b
32M8w1BweU6BNVtkjf0js5ODHZQcaUdYM3qAzsM0/ScL65dozMNlB9ljbI1xbhxy99bTZFlzCDe9
kOd4MmFpCQbpphgND1DZ9MZyFV86xjcnRNEhm/id6JFAto3gHm8p49SUEd9U8laVUXIX4hE+MI08
w5PgbIrWe6pYu5ui+Cpou2XFgWtrpVhkfY6viYV3AzwsrFqNe+xgnyyYfXixUd/6vVGSsfYWPhQw
ADFZtO5suJ7EI9+BNRVtK4UDXMtjvjHj8DaCwxDE/Rg0EIPcAAXtr469OXA6gfOCsZ+qMN2Kju2G
zjuZ2JduB86cIzP7Uwh2JEvdHRNNjWJS+g1o110TKIj/B/D/baGeuGmmAQU3V3tJK7hKABA4gNM1
KNgUIZWXOc2BTT3MK2woZTZ+AYpM5aTbuE36pah9INAzHBq0w9kavvYr6CnsnTSNN4FScEC3yngR
XwvAxresKo2VEgFcBON6T5spPqRbp8lBMejYYsxs44yMg3mOoRVqsWsjVPLUwyUW2CgAczsGmEyX
lMFauANkwdP+VjqALgm3OnQqq3AILMWytWVwFcb+rWmKE487eei98iyENA+1rQ5NGMGQuh/gDAKV
FV3ChDUuRPHjNtp5ELsC6Ae4DJajCGtn3jfIbYitVZmPUOzKVwKUdLzHLGdhwzYdVgTj3koAzhzM
Y6ysFSTKAje3N4Kb8O+IAOPoXJ3k4nLfKTktAcPK9sCAv5iNXPQsBWysOKtkYqgCcRiyN+AFhnx6
GxyzgcOuxH+5WplJY+4EPm7LcYIDs4f6L3e6O+FU5t4zcbDommHchBZ2GH6IJ2owmBufxRNynmMK
t3hhMnzNtN35RXBCHhvfb4LPhyePIWRRQCfqkxPdGV0Kk3hqG6DJHQKew6uzfIXewfSr90/w+sOP
0Kdyo6CFi1+RG7ymvLEXoRTjVVpEw22ReN8t3Q9V+2rloax/DGAo9QiVoy2Pke/NA+xBVWDBU0KH
QfiF11P3WoUt33GkyNe0asBbuDVy/uC5FT/24NMuabZApX3hmpl5Y/tNdZ3CsGFBAxa4IkuPxdE5
TER5j1zQLfQZ3Z1XQjF8EHDgq2UK4h/d0mUy4vZwaX4d/qcY6vsU+GUJs9hFFRjvHSzik7WqLXNl
lqZcqSEbUInEpbV5f+0kRbBkcP1YQ5PKh3CI7oyFLJd23YjN3GkNHK/mjIM8CWuURo2QZ+jz7Mnm
NfSCwUOxeid9sm22T2E3cwv1k/SpVTDFxW/tnmvV9CX1WS137kcoFVOfbwqxM30Ug6OguM4LPqKm
miTfYmfKlsBtyLMHvjB23OzNZla37crs3EYLK1UwT2IprClxgQJ5Xy0u7c6Ti786VTdHUGOg+6gv
E3KHJ8h8l+uuxP9KgGr0Meq5c6Q7KBkAxfwcyUh96ghTO9EO8wilAA8HZLwB9CxYid4AYpfiJAWc
K7wXwPWIu+40hDZKYSLtX1PJqy2Yeba1se0UbjdTu8I2wV6CPuwdKy8F+C3v3u/CYoBNmZHjKQVr
XNMw2vli6eaXvkBb44pi0bT4JTBo7TphkR1Rr8qOph8ZS/BgwNzIUE2gS4gs2NFKymWV8BpYDS2+
ri/V5L7fiY+7BIlJfH84yjqsnw50CesRX4z87q2B9Qd2BeQBUP8owFXHTkVAZQj4h7Om288DFTxW
jhA1SaGAqm+h1AURAd+MUNzHby00IADxh20w/5Lf4KYDFSrkr0HlMW3TdL6kGI3Ka9zAmPw78KjL
o/B8wAfcoTrlMNZbcuzxVtyO8JANwK450TBdDN289E0iwV/a2PC8rGDaqFcRZgP7DtATp6VOjmNr
pBegThqPbIVlS7CXDsAfrOoS8ih1Xwdrl7f+VY8z6pWqEv8qAE5+b2bGrdQt6qJBuvDIuodImbO/
xNNdwLtk43sg2FwmXOaPB8C87Xkt6qU58J6BoAsOvWtqXsIN/R1gK3NLa10mUNO05PwdXOJpOgzj
kk2QfEsdgT1VinXvEgePLoaXcFuIsETG3pEn4+OC7VGBspVZPaZZ6Gzj0ebOhobnERxxUYmTMHav
uwgYXVqtmtjKAtF+XsdPBge2p0P+KqKq3CYqrk4yhY1Gpu8GKzOUFlhR67TCbqqoUMhe0DhF+v1Q
whtzjHf5EIs9DfCkqU44vfnsTBOR+eznKTRMF8dPNpBlLPYQRJmOdGkyBRcp6YtHA+al27KJc7yF
9fA8QrcOWU0ZqOof59tGm1LpSUUTxdu5D4d1sPD8ake/ifkHzIAqsmABNYGZDU0A/RssugAWjBDJ
X8+/6tIZOGgD0690UlX68vcM8KaNciX6/v0XT786alYfC/itksugqifwWkweXWPjEfiwXPTGkzmV
+xSVhnrdjMDTQ18l3l5EhynEyej3ENfrXu8WKGTWKk6iQZ70MM2oZv3ij2XmGNnmc8zcnMWL9Tot
h750TCZbtE5sZ3tSRKYQEyISV8jYHA0tfuBwu94OU55uYi1+0LrSXnhBHpx6UjkAZTYa5VPGY/sq
L+FV9d+TRGO3AMWTqkw7Gu1aaUnki6RxZMXXqHZBBED3f1E5Tl1Y+eBsg0QtrHlp0mW6npm0Jhw2
9czO4KgTNUgWlODOoT4wORvC43m2eB6lm90W+Ozcmo56oO42DCJs5ZAFoeaYdnOUdJ3pEpV/rEVg
vo+1KAq8URi8AYGSJWO0zerUh+9OuJoZIeAsQX2/doyZHUO8kJKH2SEx4u8X9gf198DNgsytZoYM
ddlhEyyxAwQAnYRL+xIlgwhTXRGc2LswYGQN6yZcm4aCwIzo/PKqj2R15UyhfU6ctalYxra/twyk
3lC+WLddk76PfazALRAgcaywdzghpk+Z5yL1CVBvlIJ0jCyUxK943Zh9MyO4qa+ylb+uPNUAEYUQ
rjNT8dC9983F3Uv7AqKmtWhexTg2piNgv0ST6Gs4TMH2Mtld2BWdKrZybMwrikAqRp65Eu9kDJ0C
wou93kIjgS0ZJY3+vMgE28w4Vt0Ly5EMZNnPIkFBKauz/KFSfrWZipAdcdplp9wr2VpxQBE9H9sv
l0fhT2jvf5kk9CThtwyfg2Iz+tl0RNFwghE9/BcX1Ebh960V8COnFl3isMZzjku8HPCvjjkjXtvo
0DMvUXoiynv9pqdR3zcgoOeF4+q1Vax+HcbUhq1nggSBTMSrE9k/mYzVjdmrEdBv8SsaR/HquQPy
HH3B9x1sLl9PSsfSVMAEAiiGYKWPqeMYZwfpWU+cge9EmrPSLg6T4zjPeSrExupFdKiHmN1eIiKU
vFRV8Gd78o8xL+Ch7qg3qYsWScLSuyiBKwYyVxwJz7/7pkjht1Mjc0EhNABFGiQ001vqwZumPf7b
Opc5tI6q7GbvQ4iVe/29M8TB0e2cX9QawhKg7di+hSKzA7MVNtzjgB9ugFDsVzSIrWF9N9YP0dAD
Ge43ybhMAMzY0aCXOT4tRi1aUS82yMA5d3ppWsxORL+C0W26bh2/3tljAZtIE/jtVnnOfY08zW0j
weWzR3hRtA5yJSUSDIcoA3/zS7ALUbPbGsFuXw7Hulf6uA6LkFoWN6Ti09RZc+aBOg05NrTLuATA
TVhIMzhaJIg0fvw6G1Z+3CcbmkF95QiENiwr+gPF0QCHsQctPE/tRnHOG/t0mdTjm5gXpz4Ka5Am
r0uAbmTQfvN5+TDWUfRLgT42lhM8NnNIvYZ9yX6anvHYA7z9LXQbvgimIHpsXHhEcyh+3RgRMNup
LawTqBNyD55WszcjFpwsr5k21jh4N24om9VUeeIRSrswI9Zfj6v8YYjHf/x6/RQ8do37/vWSSsSP
Qg7vXy+W6R+L7O6XRDC3gLRHOsTyHWZz16ci/KdEMIzPWmtECvxBxo8Y15lLsy3PPdTb8PAMJ6TS
rPJMffNwEEOpgbN2Y0Hu0bmyq6JdAqbozvMSt5pWo7L4MioCOM6DwYg/RkMZcyToQOer4BFW2Cc3
xL+mDfrqqhBedTWCl0p9HGRtc0F9rn6iU7CP4Hm9uS+wbhl0twDqKCFA4EY1jgxtJI6Sbo2+Fkdq
I7UK3Sg32/ltMu4is6+gSqb7Ps3JIvUP0z/F0nLtkM6L0Lq+nMQRlZhiFbsQ1AuZNxyMJkOeQV/o
ji40kKQdttw6JIFfd7G4xFyGL9F0F1HgpfOyBPXRhZYJjBYr0rAPHYKF2SnebqayS9fCL6cruoA4
+X7Xe4+Q85Rn6ka24r0bKG5nm0qZL74MUDPA1mARd/BNpRnwAZXzutSU/WPXgfBMoXShL+fVEKy/
LPll3cuStBoL3WSvoFq9vcgx41zDThPKNtBqTg8+Yd6oj2Sb3RHElNXHMA3Q5aLeXHiRWhXB0C2h
AFKBF4edggBpY0HNy8WDtN350ixkDn+yIoerURfLRVzxSC7CgldnGIfhu/lY4TKvcsr69N8n0+Cr
dZgHMIoTQLQTm0dU4QNdpvz0bwnP3xg6NV19egeZh9K8DrISu+AJ1eVZBYXY5RxiIocoyN+VUYox
TN955zQCaD/+DHoORRM3/TJPr0hdHH/B0KndPcODjUOTFzaYMaShV2AqIJOfDs9gH+qtwWBMEPEr
Wnbwm2t/CGWwtD2rPfqQozxC/LA9emWHEGoznY+wWth+431/aDQwPtQQebpz/RxkDcLB49HqhL15
pC4abDKpkhXdQvsFpdO/QxInhWSBX9TWfpxcyCeamVqg/J+v0tovVlUwqBY6QgU/S4FnvD21x7h1
WLtVfCq3VZnkEFocbePQRahThCKrt32rtY0b13fOdiyhiO3iSRK0xTqlxcMAi823ahzuyySCPTT8
mitLINMcZOLY4B1wpLvLhfps28YDp416YIyCGk8ZGjcS/+9bapshvIShmA3BtZqf//tzZLEvz3fm
wbzD5fC+wA1ntvflgwTwqtcZWdScpikxH6BIku66wau0gWj7zGoI14xe3wE0MIH2DpkMbwinW+UV
1QNE3VfUnQLgcGqBHEJ1ApNy+NtskA8dYTmNSaYf+khchThn6yZ0d9Z1Gob3EHrxbgOI0yQUldbs
4Pk+cDoUZVTduovHblXx6upylgvDKlwHYeYu6WgnPwxwCkjUAvWUf4o1zeRzbOHJx7qG2F6dBu4O
JIIgfotzd+mYfMEDxs6EoEit8R1L8dFPXTP6ooG59SV2NrFtIr5A7gVAZpI1n1D9W2RaE0KZwwFK
BvBFR166PXz0FU0q97WWmaALjFYTqAmM9WsYphZU1OAQU2pjS6i1zabfc5f26byYflOfH8jxkIKL
1WpLTMAvodCXTfVs8lS6Rgw5zWjYEOaWwLipkXvmhmC21Kk1uBfcLobNO5rX6JsTcESDko+VE4Bj
1nlwVAZUS7dkn35qdaPjXRHySY+Be/M+VoK//nsktQZfmY/dFcDBq7RBbXkLRbzk5KLZeS4OeGYm
wGxogcSHzm3PDAjkVaKMD04pv0WwH7zJse24obtKWSmKUkayT0nPguJsR32DMOCwf2d8GaEtIcIA
M6p2hAVKz7uN4eXKfgYwa26a3QBzJxHCGwaVZbKKqjm2eF0a2JvBNCDk+KmtMTYUcwkc/RSwHP2B
oT4In3lXKZCcQejtlCmPWnkYxpXK6k6Af3DoCDaOWBctx0/bBRiizO6nWzsWUN+VsO+lSVCMrNZu
ACobZVIhUuqjGoYL3f1rX9fn4YpB/nnBimgs58migWra3OYodv/3U8T8iu8HkQ1IMM8zuQn0EwCg
X7S9VITcrmkV0B0sPHsvmSpg41u71aJXoji6UF49Kt1JTbqraJhu6UJzLs15eJLJj3aM0g0N2HYA
6ngpqkXRgdqJ1ImxUy3YMbqV6rQx3V0uwm3iejFfL72UYKZwael67DzuIuldIhV8lXU5v2cGTOED
bPF3URjwe3jpwQo2nPC+70wUnwtUYu26UPvOAr3xkrQZrSQ9THZ/bv0Ju9RLXocG0nH8R7crlbvJ
AfviMzwMdaoD2jtzqohm5Zh1+Qo5ZEhPoNb2MFmqgYbYKqdDnrLROeX5FqXCA+PC31HfVAxlDv8i
VZ7eby2kcKPYgJAaZa5piC5i8jhUo2EPjBLaeOoZ3JrpLkkgOocCxqWbW2ME4M9HWO+242lI62ZV
mE63/DJwWSmGKtcqah1rBV2vW6imONdEwiy8/L3FwcFEZmZuEZ+sK/5kBmQ5X+go+LiChQuum+sD
QIIf+AuIKzQrVTXQajlBPowtCyAm2kUMx+GTVYxDtkpH2Ef1Bz6IEiTTMg/3rA5XCRytkWxLZH4S
JdyIhyi9GUPuH1JUo/qyZg9J4CiovYanmCsJn4fyFbCg+t6FEf2DN3lvUe80Z4oMg9oFykBOOwmE
5QMSQsamrVm4otGmCip4MsJ5lUaHILBvMihC0yCtFg3eUoV+AiMofF1wo7IF6MqQ5NSrMQnKc8k6
0A/0aIq09Ba8Bkjf69Gc2TCGzVm66bD5wLM3ODNrxKauxTPi+qPPji3o1erL7/3Y73Zz10e/1aEw
mjihcYI+rb31gCVZEKj/gvEHGvB9AAlCFDGywT10XmyughaaDLMKArUN3TYI3YUSurnymwGanRog
5jZwbm7AA9FUFpj2pXDP7CBFXppTehXq04AcIW1KnQZZt+i+oYZtNnewLYVLsPlKKEgkMdzF4LFq
R3V5wkJe+mYcJLXZgNQ6xdDFt+vP82gtQBRcJAW6ahcLeIeZqg7Xg8sYUk5cniCnJa+QgGJLyjLl
42OHvNPbPwUg67wBgsjf81ip8v8o+7LmRnmt3V9EFSDGW8CzHWdOOjdUTy+DEKMAwa//HpbTcTrn
3XvXqa6i0GjHbSNprWdAMAwkKdVBrYruHCJJAftjr6Fk8HwpwoIIzKnL/bUrYH+gVy2XSzuVp8mH
3iUszsOxzU9OCRG6gIHAeHEUKwROMqbUsk0PlDhDEnbJ/wy2AtorP1G/yxBqoN5OJ/NNBddnHo8t
zhfYnbOhzhOga3Cr1S6wmXRLl1Rrrb3pPF1rPnWmSsYt43BtduCNIPrhJWcxoi12nd3YozE9z57a
ml7a3FtpnD7rVUS1STa3dx2yFg2g28+a8kBBrmDKfmmsLCxIgkMdbGkFD81ZD0mnrah1mlJIaLaN
uaVWxpQMUjtd626tr3rV28duubSGmTUR3ZYTNIvgR57HIK1CEA6Ja90GpjVyJXMjljg8pEoGNQZv
TUOm0r3vKldsK4704SyynVsAArinRl+BlQok1eNlFhpLL9ykTh7993XaNL8eGz0stQbDs0+3PN+A
Gdrfx0bTYloR40G/HYv+xejiepX1EmxMy0rumNtAwrVX8l6JqjjFJQRU9ELe00W6Xrf6NIBZ8e0I
JM9lgHQ54GCdcKGSBwCO5oob/Fac4wz0oL/uptE50oWXRRFUQk1ragZAsm8iur00L4MrrH7Xqqr2
6gFrLSa73M4FjmhsSRty6TnLf/QWKmOiCrNWY2E6FWzTw6X9wTZkfV5aY2qVzXDX+eMKXw4Ohadq
eMLn4N3NsdGscgCFV5mlpw8OABz3C/ffSrIHhKPTh8x1mxWOgu8dLC2+wZMx3yoYa4Q4RsavJh90
5MA785A0U/lSMKAIAF660dOu3GN/it+hAk97yR9QgsDvi/Hgo+qaLqCqpddVpuWj6pp4+Jjr8rj8
T/PgtPfp1T4G0dT0ktcqAtXqy1tc3s+naf9ljn+pWt4xpUToPf79junlaOplILiZcajyxozShIsj
0gZNGA9lE1UKBhB00Zo4WfgfuYCLFIz0giR27upmcDewHwNkkTplgmeghWizeej4mua61Ou6O53o
FkhjvimT/BtNpfTOOQzGZujt9M0UDo6wVXMvBwt7KsPjIdVrM4LPVZlW57TmEh43LdAzy4AuBzCs
crThWMc1RDDS4RYR/uwt1lwtUiAq7pFeTV9Ul0XU3xh9Y11XGt7zMnzE13xGHqKqgNAURraZDbs+
dsVYw6Yyb47Q5xISCEc/3XHd3FEdtVI/uhjLiOuwax3i8pEZd9X+Oh0wRMmkeVE3afaNLIXYVA3y
mlBlxC4j4wVgITzfQ4pd7dwZFNVG17MtcDlgP88jW3euP5zTYsTyiwTNnVg2KIqpXQ4l2TYLJSL6
e8jzyX2VYYfZcY0Vgea3zxUUiLEKJxqyCa368d+fWPRA+oRDdiAY7DogY8K20ViYXl8AGG2ZiyKx
rOYNeDkrUKw1ju48R1mcDvuegOdLFchy+pGKdOmWBrprgADgS1/qQcPnLoeOv5s3W6CQV0nfu7+s
Kl1wep3/iIjzDEW7eNqPseXflImvhbnGtLfeqEAQhPaIzHmCbKTmPTZSzuuulLe5E0egzOdj0DfY
OMf62hvaVN1QyYYp5nJ056n3AwdCfqvLyls5Y6s25qLNj7NwGkAyOT1LD9YETfoPZZzztJ6OJvib
lwT0dRC1Xga5UwYYbpZsR+Rq17Z+7tWYQji7TR+6pk7XC1l9RcWBnoiABbv8vQO0/lKc839w2RkO
kotNuwdIT94UOuxOgXqp3xCIW4/kdKlbPzrYMz750qzWbV4mB02T8oa0QairpWnrLC3l3ob6ZVQv
55fGc7NNU8EWvcoMBPbTJcUN45J80y2VQGb6/4MPiCPn35h1fFd8CxRTYHjBCHT1rzHRdjZGbkNy
5E06CbRngU8/QT9nmwPGdXu9qNLbFlORna5VDkhI4TjHfHOtm5ZimroihMGedRkPY4pPU4Jd8l4P
ovSnKS/1y8hYG97GcapvhCWOZJPGwRy4XUpDB/81KrEM5wkIhTwx6LxvTLYIzsKuWZ+AO9TGmm+u
0a8GpkSAeXo76nGtn5WfhJUa+ebaoEr5CuwSXK5Ua4Nm4+7gPDDi+4KSqVceti7utCbtAfjIGUc/
zX5cfOQHF/lK5g3ni9rA0teq/cO7NEjBAHrqJbCGMxKIR2eJsLg51H12VO7KOAe4A81mXsEXm9rH
asKD0Ris9yaWd5DeoP41460ADfdPE/WXbY8ncInIvou4TMN2lNWh3BDdJVbzKgpub6/18KNCnHBJ
CCH/+6nxmiii4UsjpO6tLdXnIMyGkwadKk0DyQRHcLlNuWE82hpQyQYoBhHMjI1H8CGLg8t0FWiI
tj2Woy5vHV/sqJEuKTxXgUE17mk4nG+QRPcADlxGWw6wEjQ3FWnuRE/e5wZusjjYy9w09GNuYefx
euKgdFYW0GM9NzakVUyXi7pxPvmPpQY2GtUBZOBg684GvgKH1cPpEuDg6GPwZch1CniufhoMKL3Y
tG3LA6spjPGJoiVppswttCfXU5/jAwkoZtInyKYCH1tjy6x767rP5Y5nYgP1kaoxJyga1GKj12C9
mFUp3grzazUEEIq30kQK7//tjUkQrnYPmUB20SQE1FdcFJUnhCMAc2/MC2zqa58LOIqwU9R0vUwf
ICyaInMLM8zsVodRVjoCRr9k55eLgOb0gesGDJ/j9yqqH1Q/RxZCB5Gc588NiYixns8TkIt/6v/T
HKUJjktrsKic3fwFSusPtLDAiOA4J2J+ZbzzIlhmihP+R/OjLtxxNeFz/rtrZ83zK07eeDeNv+x7
nQNvZHcuarsO00VBoLVTiGMV8xsyo9nqSw+/9Rl+sSYLLvREkHuhUJ/BkW7hRn6hNkJ5rkBIEjI+
14Yh4fYMRkkSeqaVHy+zEN/RgE5C5FuFXCVP2NP095bADwOUsmHTaS4DrNrS7+uGG/dT7r/2PSRh
qUpxOPy5fv1MbVTFZ9/D/EO5sfwZfCf3Pk2G/p7atKoeNrKG90ZaeLOAvOD7ZDRcwTMb6DOPYSe3
JghVUUPyGPJvQFPhZMlOHmRkl8I1tkbhulLZDGef9ZdqKtI4zFfj0L/3q3hHKYN0iQBTkiAeiyPi
KSWQs0V3Jqom3cH8DoADqBL8p/pr14/+NA9NTVV/z399yY/+ND/NI/REHmrlb8u6xSnaTfmxYTo/
UpEuxdLQ1bMT5YPjBV8arsWxd6C4ey173mIyKn4PTBYwBCjAkyWz+3T5zqS9Nu+dpt9OZu6eqP7S
hcps8EwoGwCPRJ2p+doRlJ/LWLOv/KOCXLmjr4CaBAIWZKTASFm8vZ6NrnXXwxGr7QEIby2+yHLQ
QQc4lfe6y9GGxl372DkzIXWnO7tW60rwYRQrnfUndTpSq/ObNAvAqgACa1Gwc0qhLjJ2VJxMA3aR
RQGZLw9ahzus0G3oe1P7lnYStA0I+bsWlL1ggPpTT2o9MIUWP4Bx4K8mWxpHr3HiPR7+fIOoqHWn
MqeF6RVv3wRk1eBfBIAPGEs0XMOnF4A35Ua5pjN+YgkSnb22SZx6PpCyImks0uUqmvxVmjEtt1bH
AET1/pZZVg7y5YnbVREB9Krs2VSiP1OB8HxVD0tsW8TFhuroAtNbcwuTmxbmiX8syUnn+a/h1FZP
BQ/NghUbe57mPZvSuyKe4wNd8uWuN2YIn1FZFP3K6DN996mO+lyHdNfeH0NsPYYcJuxowl5PEdSQ
SfpUuwDPY9Mj792qt06ZOSCwvTROWWutrNmLI2NRrKILr3KsfEweqVT6RrPt8FRZBlENzUMDZ81E
rPb6KpDjvHT5eBU4Vv95FepME/hpC4tNUH1C+LcFEIieYNIFGYWlhHTh9ECiCgLEK2ojTYVraYmN
f4wzwFEDJE7TXDf0DBv6zlbLvd2iqkPyOhbtsSjrl9V1L8HVQBrMrLpNYWw8Dq5EsSQ6PDFCKdMo
nV2+FGEo720BOm9CatV8nj94ckOFa/+k1uwdIE32w9gjGpPOrdzkdZJt8Ry++5RJ/PQehmbIoOkL
nOqIDUI0NnzaTV5/5CovHjP2m5KMGockCgokkUAFV/xDKcY/3Uha4U8BnvLOtotnuW2qrrtzjOxW
K9L6qEG5DuFiAzFjVLUQ6Lt8TPPUVKHFizmaay15oJORKxAIhYXcHR2R4IKj1rp0poga6cInrBr6
kpEXxkEhSnSPFBDg1FjafsGAKoRqnfjelaqO8l7ap0nU9REbSeicwXzxGxzNtlVt5L9qIOfAdnC8
B99rzE1aJd626xeaHeR4AupSYjYGjOF3tzXfZxtMDdD0ZuYrnA717bt0+mxgZ5pVCVjEBTe/Qbb9
IQYUEq4NVTj3BcTC9Q4MzdmZ30xd9xHbMN2HQlhyhehjAU3TId4ibDWAimAMJ1gEO/C0gy6jJjkO
LblpfEsq4wF6S5+nbGt5rpYpCwbzO7g2eQ8xsLT0LJKlzy9HvAayikqq+kgHPjoK0p2+LLWagmCG
79RHQWvxtcsyqvGBkqFu1/oR6b1tpwkQSsdbckCWMQNy27VziBEwWBhXRui0vXrOCl8dIHvmhFTv
mdoM/qfe3uQd8+//Hl7HFd/SbCyDxAt8Gi7DYY61UQhOBnzwp7fBzF/w8WDLoab6WKepF5I/kpWK
S/2CJfu3+mt/t5ubzTxUI1azuC2SvVeW+Q6CCiKILT7d+stTky4wmAwU4A83Oanpe67VhNw0nLVH
+Ggax+FYFCQQj7i9Dv4Yh7c3/49osbUEg/+KvXhQOcY/z7dM5MoIOvIJY8SaLimGws+/gyplwJzV
HZIHEqNU3lRDIxc0vauiJd1dZC5J4fKiWvkhc0l1NM60h3JhMb/rX17lMEHFgK+KbsxR7/TqZGJr
h0SRgQiIzdWJLj6pY1BLveBHx6Vjr6b73mvAMYIJL2jqIHvFGxsPh63r1hK+N9l3EvqcePpttF32
aFdNvNE1/VMH8H8QkcwyyCP+j9y46XzhEDnI9himDWyTa5gQwXO/xNwFIkxF3cTtdycBkgdE1Nyu
f+JBUoFP7dlPdJfw2nmal7p0qaM7qvvP/brxgENbtp26BKrCtXKCrNOHc7s8Cj3ZfZNZr4O6CVUe
mDOZQS6s8cBoCfEWBWMEqA609nQTfACQKFcHWnz6pUit/zaWOtNU2Jmrg2+CZg2MJoglE1ZSP8u0
OwCwY6CbO6BZq8HfUh3vTXh/Ju22GmR5Q6UcjlpnmM5El7ZlUIfbnTUYoMZ9TGQ3CNqzGKst9aMG
wCLeJ6e6ywSYPMkyMCWWmQSCIVEzgJlK4tMYHzkNkjbXbRLy+7CZ+Ney6cPCAwnZHY29dsm0ql9b
kLEJaOtHF8gc5UdA2wLaK4LMDXDdpbUa1YkZDEa84HFd9ooKGPjg0ofGGRhHLbSppDuaBvSWc8ly
sStKNp7oklYEwFsWCOZ6UT80eKFxcZiBj4269BlE1YdQZfCi6zhqpX5UR11ibkIvSC2Yv7bB6f49
OwqtizKQ3ogwJjgjxt5s8hUBlMoPqJLT2WUXjWVr7Osmu7TaxW8kPc03/C/0FtS7x2ZE9LsHtd5M
QMHULefHhalhGKrZmihmJV7fdJJFNEMOcJwtBgRkcXYKR4Hd94beafZReflbL38mgRepf2qDvXb9
aFzQesYoTxClpZbL303T0UzY8t6adeO/4lsHe+HYL+5YnCA+5UOWD6n/cTppcY3Nb1KNRyQrhmOq
q/e7L3W2Ox64yuLtl3oa9aUOeSu+bn0Abv77nNex3gKIH5t4e319gw/hezBs7H95I1jGgTFU084o
vQ03xYRvqg6sxgWUgdjPGMimMlZX2EVGnWgMgoybEc7A8Ymam7ozIsEZPnsHhHsj95D2XMAc18Gf
5iZcB6yFpp3lO6DM/oUSQah+vOBFrmOp7t/e0ZfO15f8eJM0CTan/wM4y8wvIo+wt7CB/HB1xzM8
Bj3SBRD5eVWbgCcaraL9WYkashFLQOgaKfrXyBE1d1YBGksyMzsa3BqPyGt06lOg6st0blYniOuN
Y53e+Uk6hV2lVyczrsYIFrJ62C9F2TbViRro7locvHM8uvL4pfpavE70Zfh1DgHg6Lqy+TpGUgRH
S5n/6uVRFUny06ttM6xqlp7hR14cPBm7K72y2pdRF+fB97C9tYZvrpf0T46euOuGOS5CjaNxS3NR
Dy2/zOXCWSA0ALf7Opc7VmdLqyvkkuioIipviDQDYr5W9pOWoz8FWoziTKcWWor+FKjlTzca86fl
/YDUZdv36Uvk6FbeCNRE4SIglow6AHVIFO9tW951WKHdICtz/5yOXR8Z9ZCsoMrpn6mOLstYU8GX
9Fr/MX7mvX82lksKNSU47oJ/JhfQTLtcMoh4ZDFCH1TF5+RT/Zz17omq6GItsJqP/lQFTpgCDhXS
t/jOOpe+1I1aP+qvL/dRz5fXpBK9Da/qoXzSDSp+qiqublIQIfipz8ykyH5lJeTcWWakrx0rd5M2
Fz+hpTAHSWW3d4PViz0Ul4t1Dj3TV8vlO0KtJJXz8r5GdK3wTw7r0wcm4Cmmu2A8UpEu9UtRtM69
9dHOIG6wYj3yPUw4VvODFZIvxtkFskKW5gEErkFJanHQJhttssi+NliLbbabtU4IVBzbDUa16XXL
eFUu1Dt4b0z7Atn526YSUKdZlNwnv97kXvO5h9UI7/+7x6BBtqU3xld3Aa0PBGmnW+iBAa++XMrE
hQYXtxyQKark+6VILdSHelPxOs4h3Ds1X26paV4g8C6k6tea6b/NCB+sRwc7hmTx4SjLZrzv5Q0V
/MXiY6ogrVHAHA6rDzpk1pQei1L+jsnTA1KT927J5hMNgOFctoktEBqLxQCEJivyr5PBWg+GDsur
0WRx3/xWmvlDKS/dfnlK0wP/Wlcb2tZrmnZ3fXpfl4QvdVpfORCX12XwpYEe81/q6CV4FW870wHl
jRY8cxTxFv4KgN4hCmfTRsvOumcf5j1bGL2AYLI00IUtRapzrPoZ6tJyS1XXHvjrlq3Yn1ZquNQl
po/Mw0UF3+sFizgsSsD4GOAd+99T28ZX5L3lLhlLCFfoQMxiIVrODZ8WIl3vM8038QiqE22bc6wO
SOBI+HIxLfScEvpHGnRipgaqeqwc1y4worNUUdNaEmgC5A8KP4BG1REGff/9nVm++VXYkdnQ7WU+
jF1d2wTxy/8C6FW96jqhe8NqTgEoh5RKCKAd/MwSHOFrA3KkNbKQaVkC75UNIcxP75J0BncGP98o
FyxdzymWPuYlOhDWerXKxKpiWOvEiK045NZC7Niwiffdm4zpD3wSMySRIGqYsSbIfflWN+X3RhM9
IhaWsXKhrWd6ZhvB1LkKY7tBOsMErnKsocVjDmGTMrGuTfcHTrEIRg51BaAuFPC7qn903X6xlBrq
EGJf9wWI+gg1AJwLWedjLD3gYEcO3TGIuSonA6G9qfae1v8uYyeGIaVrhRqHE2bMfLXhzNjqakiD
2U7yKPXY2UtR4mPfB+CC7JrS7U+QJXQ3hjc/GSJXkEWxVDjATCxNmLsp9eFu7EcEHvMmDbTFxtSH
SXuITQiAfLW2CIGlbqg34BhCCURuc615YqJFdPmfGaiYoOkdBzLROOBCK3BnjfkPb9QRB8xhLc/j
7rZyebYvfZz0JHS6uOfk68yQ2WFqOAuA7TTWquraTW92863tVciy2r+ywZWIynpiXXRRXMQ/fSW0
yJAGgKT691mDLbszxCddzqFTePHR0uwwjT1zl2nxEBQtP0CiSA9ZZcZrZg3VEyKN83rKrSywsNRA
Moe59xBPeHLsKYUXw9HqJZQn4hxczVb9Mr1crnN8/B1E0ICllmwte7WVIJjAq3o3pewxb6T+lCXM
DpE1KndN4ehPcYLtWN8iGteqYj13rnU/sYKf4Px5nw2Q9k+Wy6T5YBq2Rb+ZocaAyF1r3tXuHbVR
L0hkiTUSSE8tK+wIh4Fqp/qifazs+Cn34/xHPCIg5JQVPGYQAwLE0FORVeCDj5M0yIq5fhtSO0Fy
u7VBUy4Qwq3tNySI+Y8Osn5BB00lEO59eRiw4kXpMiU4KIA7iu/ASyPLUXXNHkhY+97s6n9o5kzy
AlyfNLuvE9/dW+1craiBRidmWa0WT4o9+NXp/dyXiMDSO7Xzf+Dx49wPmlPvi4GBPiLc4vsEPS5T
da+Zra3Am8qjuZyaM+sR/4O+GSIh9TTcgdWFaKKOd2cXLGpj1/4NlfSnprKGF151TgTFWv9kqAKC
fnmprXOE2R+AxlhkgfPiV2O/uMqzfsPs9x8s2/EDlJmRSgb7y4kBu7X67phLK/6tzGFnjO3wViJs
AgnlbrjVET7YIiwTb5ssd88KalSwkLN1YKf7I5vK6q3w22Oew80iqCHbdM4tu1wBxReHFc570BJD
Jm7tTZUNnmNfnakPXcrW97esUL+opDvxfNKFGYHMLveDkcttDJWgGwnT4BUWcf8eDyAJQblmhphd
2wW+O4uH2ajk3TCOlxJV5VmTR9CtrTYi1sQDfFW1G+H7iFHaThUOZpmHsHqIt9TZx1MC6c355dI6
LoHkAvHLPbWCO2jubTY3QTOzFfIf8sHBt3XrcrCnfNjevFnlHOrwnHpBAnjc6fbUr6jeBtW9HMr6
KbbGeI+gxBhRve+rB7D9BALCHk5xToP4qCgfeFnlQWtB5w47deuhAYgjgOaV89M25kPZtdqL2VjW
Cpqt6Wpg+QTPnFg7QLtdO2AB0w5fitSQ+30NJ01InFGXa+ccaLAj1dEFkqehJxLHWzVJWe7hjGQf
GmO0DzCCSXEEAke9Vtk5BTi5nswUtrdtepfpGTRRkMZeUzHG0eJOE3BWbz1WRF3aFEnINU+thM3C
Ke2B1eFzfNPhxL3qGpffQbtPj1yjHB9kjK/aULbJM9AfDly7cuN1gmw7PE2q8btpqkep5eMvuBrt
IFh0yEBsN7YQ37afkLXbFXVtPdV6JvYI4+UrzYunt8rNdl6Hn4cX4wegxYJttAwx72n0xcp0TDOg
4uKBfKQ7KSog/eiWLsju18fMs7N95TrRtR/i6ws20Cig274MpvJ1LvAfT4BZqm0sHTsqTO28EET3
HfBOIcGLqAi/hiQkRNFUtXw/5CUMzxJX/6Z1aQFxTWDQGNwhb12h8qD3pb+6/MkzYgErqeMIUqfw
rEqUA7HeGirWkAPJv0/D+Jg4FXtwvN7dp4VADAl6D99Lx8XK/k+Dzzx51bF6ZxUsmtwOG0p/KtdQ
wOMvGnhNR9uGCKIxz/lLNSMBwucSuoitlT9m8Kes4w5yePnw2BgxUrhLqV8U8ugOywx+lzEWmzyG
DJIP0OWD4IkWDYZnncdZ4xvZLqs5rFN2cxKXuzETTVj2swjMskEmoE0n7eTqfbVORuShqdgZ/C6F
xvKdqxoBpW6tOrk1YsKAEmqIayMWX3YwdoltsB+tVLXrYRTYnHfm/AwtUig2WbBop+IAeGswgrJ2
pOJUFTf2NGaw/0BfOK+lo+s84bEm78sWgoQq158Hs/nWAPEKsS0LEiQB7HQrmCaCIruQ7TRevgDr
5tyQxVPbZy9A4IBet+ii6zZ/MVPxZmaGucMH07Z3ljOfrL7WNoa8mw19hZ0VbOwmT3vIjQqimj08
BhyvSh5Fm5WQ7MLxy1uK1AXGm1aa8wcqeMx3AdtP4x11wDPW3/hVq+GHidmAqCxvfc42NBn18Gb2
lLQptGqXDqA71CtfWuWaiu0EaIdfyvTycjTKlZA77zT/Ls77btXMcbpRhW/c9toUsZLzG64p45Yu
c23zULii3PiWeK8r464OwCeENpunI5GHBQRRZ0SiL0W9TJwTQgzOGnZULcTd7TQ5DH7/oxYCOHGt
tU8sN+0T5DCRwsuzOtsXvThQHbVqPXjInpes4Tw7Tmd4n85n1xjnc+H21gHfoP21iuqdxDm7SQJs
8avwGxdbQ9h8Qx9a/+UZ5htkWMtvENtIQjWq9jHPDCtyINZ/u6wyARuTG6Bb+yMAzvJYLXddo5gM
qJzrcQzP1UX18qMPNdDl3+p8EzvoakSs/N/60fzUoKW63EE7sQL5KE8Pse0A0dm4M+yrQImfl7qu
guyaDeVT29NzJCUhRok1Rp76ppcnuhtqWDzRHULBBp56SMdQnR9XhgrGBIK1qfIR8ir75Fy241n0
xvBIF6gB4eyvG2EMhvieGEVF00M+cLb16BMZydRnFZlQ242IiAQJehWmWZLsuN0/WRC/e+vw9Qok
97VnoF5GJFTy4SGROqSKWl7dahAMXCMy1Zxg74Rnwq5i2S8yf7h6QdDd9QJyMNCASYLY1x/j+C8W
8tTwL91EX0LXUGbDGp4K6uz3iVzDMqJEWAzFKS/Ume7SDJbYcAkco2sd0JbqbNlJHyLklq2hsced
ACqc1X4U+GYoExIDJoxD9OUJcC3SA2FIZhXUWQlTuaXVGwYVOBBmvBR909kj7FU+p37mrizlMOys
U/at3kya5nxTZgGrXVSH2BIjKdr3kZgXPcyFO3UVWwAnN9k4MKpeZ9ikhFyaOgTbvdJHGLRJjtJr
j8KUze2lrsIOEBQKs9+241Qh3gPo9g4GmD+pT+6MRsSl73WRY47bzu4UdFxc+ZpXSRJaMmdHpJrL
F9+5dSGr+zroTXawNcsCzEHrXnvfNMI+gV0GtWbN3hFifLF9azw6uZFdeuEUh78EIjm7YQAFdJqE
gnfdmT6hXoKOp5UX/zwqWNOZD9CZiRk84MpZN1ciNdVrKsytWfHpp65zGbhcr+4dOy13eMrwDQAz
xlOfVU/Uw8ySN6g9e49eWU2b3GgYBIWT5AH0exH0qVA/29g8eONgvsSszdeKt+PesPLxVsMOTQfx
E/mtPt2WjWDPeqng7+ZBBlyMM3uO4/G+Fn57SyVExFVTuavWdaaT24tby67HOzdr9NsREgEM1pIh
4kPFbkasDrtAR0Gny22WCFyIh4mFTKG1UXYNsSIvhs6+ABxkSPlPo+UshDRHt4KOF4xH8woCyaMT
+kXKoUHLoH/L2C1MZ5K1NHsWljlYfjkQgHNl7RWHHHSvxdURAVamp3cOAPCrGPztsM3B1S89c4/L
jcof0zhXIb0+E4GURRPxes1Bh1ql4KsFM8eDUVkwl08cbQyhqxtWuuoW5BHkYRVEyL1CheOIJ10P
YugMaEWYJPjPBgoyDoFkhjAtmLASs5Cbty24Bj5b+ZpAkTmYOvkC/9kBhxbTDTMOcoAhq6D4gY3I
BKM5LQ8qveDBaM//qCmNwRPC4odT9B1HMD5lGZhDzPIiYXWblsnbcR6AOPLru8awziXCAzsv+z3P
BrzIRcZDNVRJULvi3rXPyBy0IYNQG2CLCvudl9Q5dFlrhpM9Davc2tRYFVeNpt8j6XHoPXbHgLQN
cziQBrJ+6SfNuikryCYYai0tZa+hDbmAT8YOD4pffj/goV9gO+yXx7qwXxHdcaNBGr/hLP+9xPYz
VMJIw6YpwVjnUOzz7Bbqjx10oMoZWmEwL1RwwcHPth6DOTlIs3PWmqrlqin7lwFiu17h9QG4nd1e
5V29tbJWhbNKj6ORjod29KDxVYcKPJnQkVKGHVxp8SVd8vGt425qazznAyCcMCz0N2Keu63lw8iP
tY61BtD2QRMTlG9HUO9zfAjAR9WQSIPtXaeGl05M5gb4M2DtkjmDMZl+UzjS2RTFBLZL0m+ZCWyZ
Xu9TuBqnXd/uioVXVC6XonfAOsJyGSrebeJeWg9gSUTSz2ESp+oy6MvfbgYgLqJwDzCgdxvh3Om2
MAFj0Q9IkQRNm+GJA/OkNVTAfy1c39aWR5wvjE0HHu2qn2GaZDeIkkFwYjdJQAI1yxHfXCY2OP3v
45iLf6A0oAkD+iN6d9/G+D/V5vjsNoO6R2wf0p7+o8d6/bcloDENeefpaFszbPBUJaNOeuLMlFpB
sEas2gqGqG7bPKcNh3I6kITbssi1SDYwdMh0kR4Wqb4HZ8zwFp9VLM3nYrI7kNOG5ej1E6/Jvsll
G5YDPLIahZ2FuWnFj705rXwfotAgP6crnY3sQdo76MM4iNm05aoweXmbGba4leDAwKErCdTgm+vZ
c+WJG3axRtBAD1JlZjedr5WHuPYgfIU8MZILoOwnvbmnS1r8zp253Fs1hHStegZjHtKeymeP0FnJ
tjoX3hGiSXk8gYwvxuLsWdlet/EM63gEvJncTXCjCEsfmdx8dJYgI//e4RjIpqMBiwKoVnNnUVwI
SjBgfrZGue5Sk73mxXDvquzW1+Zm1Y+mHZVcgw6naYvdAIOqYEoS/Pyz+sXC+a5yS6itN3N6C9dG
Bc7A1hF4tGd7y7H8W6GgsAyJqm9FOphHxEGBUs77U2EWdTjXfRc1Js9g7GXfI4iMiL5Tg8NoYE2G
IP8hiwXWc4RESuT/QkOv4P5QNQ+27yArCLOQeariUMshr8sbeM+a3LZXfu0jU+7ga5S4eFwtuqHS
hHuiDzPgEAz1JJpiTR4uFzasDKBzdiBXqAOwX83BeJPNjwphmB1bfiejZUEXgmtwBXa8ZiPM8v9I
Oq/lSJFtDT8REZD4W6C8qlTy6r4h2kxjE5Mk9unPV/vcdPSePaOQSpC51m9vIocy9kjfQAuC57YK
H2+uZxLdUi2kvgAJ3nzhG7d1Gal/IK2B0CPvncAEOo2X/rX2DPu5XNgmCl+wR5OD4E3jm+V5DX0a
Hc66pbplvMxk0Y9vvaoKnNryB1F5vDv2udmNVn8n+6+Ki4KYBRoSjijGsosw/eLW6I4Me6xwMUfX
L7Ha4dmq0+XlTJHwFo1KEDuhY+mYOha86VE5hGXcGOKfm2X5U7aVDXIv+8Npyo//iUX8MayPzDsD
ppkOSbNajcPKKvHuFtsHGSH85ip+v4t9SpHOfVgTrFxZ54c5GPtjHXr2dVqdk7eapBXX23Zfl/Kj
rt1PIQuL/2ohiz+w1+e0qD7LXP3we+PkzWMfhYG2IwcIau0Dulz7qFE+za2UhMeNGH3UFykwHU8h
sO+XXY/WH9JNr9rop68HTkNnLlHkeiheAQclJpzWfm86VICG+VsExopRWtxpmixfPAdznj1Z68l9
/M96jEO/zXdzOTh0VphYlDMrOKwbvCxwSHF3zvk8Z0lq4tuxCPgggz4vn2pHRIKo96Dya0oyFkzs
JtBgkO/EVMZFC9pKUCM5qY8/cB5fKWkbz2MQIsKYaD0QQ/1vnIdL6eXjRz1hwJ8dfe4ze4o0TWFn
v2tQ6ropJ74qIx7fmaC44bueRZ3873ly10RCS7MtEYPtTzPgnFu+ozABNsraQydT6+rWXPWObzh8
Hky4dZ7rD2oHMhYMztMg/+tYRG4ufocNU5HwXyqwZzW5dJr0h+qRn8sDB6dvbCGNuGsaTxiMmUyb
5upWbXMqVPCsLDk9TxRgRbIR9qE1wr22apIt5+Bpa1PKHufpnTs03HuTncX5VDAsPP4IGtvZ9coE
MH/8z3Dd3vnMnVOmNvfGYqIPzIwRv2CKB+E2P0T/wB+yv55HqWbabh9k5LTPPokJeDX35jZ+rUGW
Pq8cvtdurjHtk6fz5ZC7eJiyRxCXDMovYIUa/WrGhqRWQuYD86Nx/yPW9gO1+fRqkQyBKZRO1b4w
YKwd7wcGT8hYUoOPllN8hWRiPBue4qvZ98Yc8k/HM0mCozaisIzsE2klFY7ZKMmj57BdTc+8CxMH
vOjT9SKwyLyJaeQ+KZ2frtVi6SHwPVeb8+7JLc6A0o9uKxHDes78MlZwrYQTzPuVKFJ+h8FyyLSf
vVNc1ZHBSRpBr/UHXaDOG+rOLZqLBwkj+zxGqtPRDjT6cNwa1iefgJed6RvU+SUTlgHfH3Z7mPB+
p1Vztc1ZPhWqdHbe9pgXySjbpzV3puPOe4dD4srFMaTFracjMdKpEt92PTlwK/1HL8pl1+Hv+nZm
Do1GFZ99x5COS6jc16ZRR3OgnU/wjrvkXrpMcAZyWczINbL1lD/YVZ3qIcFMsOFkDvxdpvr3Ev/J
DSf7w9Fc0PzNMHGnK5MtgNF6GMQ/OXjDqZPEi22CnMLHH1lpN5HIVbBXOnBu1OqUcdmNBqrHTcch
lp++Cu1v3ah7vxb7AWcC9jyHeo3WzZ8DRhFO9YHeltx0+fYL8STgvBYnBN4Ur7kIaHim5vTS6knj
dK/1TT7+Rhq+m7gBnTBdXf2syag4dFm6svGzyg+u9a9ZQ6Z1UP9dk5ISzEn/ANCD7aDb8IPa0fq5
81JakiMIF/vG02XclBDpzWzJFJuZQ6HwF4aJ4mN56MptY5GvLtG5g9Mweobtci47qS6z2SIer8Ls
Jy7L34oPXsp+SsbV9I9129pRZRI/5dXblwW2Ywdl9ldSxi3T9o8YARzytSie/TCjsKEXRD15lKz4
m/s+18x4pvbX0zaEmJ1RoGN3Y+qslRMczXluWd6cGTLaXc/kttRne/KvjTJf+xWqIJdTNGW1eCa/
c35zZXtOqa5665zcicU4nqyl8g9O2uxSVMqV3GYIXNHTGNPau6msmB6252XFfityshSHeSjQMlNP
9L+/dbhuCMQmydUnP38apyPNHC817QzRPPJwExU/cGoBjK3e+mdr643ORFwiUNzJyte76pkGpBou
l3wa/4kQ4DBGqtfuAla+qNZzRZ5CaB09SlKuTSH2TuljOs95jl1/u2eaOYsiXGoNpCETZ3TbS46W
fdjo/Ji2AMtZmr571VZHqq2qPR/ncs+GsqFGTnOVbZud9N4WMHI31tEBiI5XNg1CdnYY46cff2ct
cP2tOll8s0yMLIQh9v0wKgi098dA7UnAOhS2U59EJlGRFmJnF02/T60an8TQOpecHLgkpzXOWbLp
Hbj4vmjub5/57opQ5TYw+HDeq6O/TvmJ9LidUA7+DQPJDfMQH8yc0tgZNGhoq3dbDsMxb/vHpd9W
LOItFUzEx9BU89sizfUQOE6VNACI1gS8aOVTkzR9eF3MYN2PjTb+XwnPcZrHPPgTREuqEtv1vwwX
d323htvZynxy76ux2lli00newWCZq3GXnU+HhL9xlxMTt0eM81yHBlcKcK1YYf8HwlYGtVxUAe4l
gvRGmeYbsqO3wkv9LyIar37QBwfLo4M+sH53FXLQUMNizy58ZcZNuvf5KMrfCwZlBmXm1bAy5RXp
SATO38VoH0kax7rSuXieRmDmpCtXJKwPJGN7/EeMr3Vsl9GGYGif/0QeirPL1OXeUTNKHx3u8YM4
EQ7XEYE2JcNLmhO5kldJYAxXQsIYzPufLHLpeRuM51XTqGSIXTgS6WDljQX47r+snCB0bK0NLUlN
c6/WdE8AGcl4HK/3//1zMQ3ZzhmqHcMwgcMPzzRHiLxvG4n3fahOgzXsltVhGwE9uWsq+O6cIU0k
izI9NuOhSBsFAwGhvPUpz3M413d3S+c76Xsg8tKcf0izm5N0MafzYAXiXszqzV8b2kZnXA4u4RDN
omugB0vts1zPENfNfOhr1t/KsJhIt2J4NP045FBOXlQ2eXqZGgQ5BnUIydKlpyEY8PW2eRnLQNxs
d8xis4NEMVE4G7lGAtw2LxWt4pfADV+WsKkPBGR0DOkPWGss1fC+thMI3oizwly8t3oeViqnWvni
bs0cOVtP3Yk5o6OgR/SplOI/S6QZ3P/2Y2MHjlRdOPE4jSn1vRvKL8EvzYfkYnRhMWepqeN2Bc/F
0BuQm9kYz7bX8EY62c226HNuA/qjBsduXrxy/UOX4Pw0WC6fjq0IgYJbq8rWYJxfUU0Hy7ifFIjP
HLpPEJ7dVT3E2m1G71im0p+gt/WhCff2QLW3tIgFbcI47K32k83lBCXrnNqxuFZrUV/Nhh06I5Dr
KfdmcxeStH3K3aaN5ZhTB+dz40nT/hDKgyCeBCDJJqsdPPh2rnssy+NG+aDInM/SIwC+qLYPLwcA
W5uFxdP5GLH6n1pSkyL85/3RmNr8YC1cKlPzkq6zDXSjf7RLKF8DOZU8vlBD3mL8nJX+McG3/Fr8
FfR/cGLlFfoGekXEyherJie/S09w2wf9zqiz7akiM/2pbAFaxjG0YqvKEHxyrw3kKEcjD8O5blWx
q13Z7WYBHm6TBlrWBiQzMpCnJS2I3Xr8bVVcAzOJ4gd77Pd5qi+1P42J0ECfTL4Td8/6v0gP8oh5
XZNW1uJsTeZ7aHT90am2WJtd8aQCvufC669l55cnmduUCsl2P+YpJL1HuoOt1G5a2JStfooBbfKn
plomwJrwhy6pgzFHg0Fx54TlV1YPwRdczl4Wn4jKzEQPlJWpafk5j6YHJPBNc0MPoVd+q8XIrqFD
ZzlwGDwh8/elXslQ6BeSznTnxrxlRSwGfqUCCHTmZbExOltebHh+dgSEoaV+hiAQJtlorVVWyaZo
xhl6L+oXmZ9aMvMuPXPjWLXuy0YO2YvIsIzG00qeCGK9g3DMaBrclCTP/ha2U37L7bK44RtMWEDH
U7N1/h5D9bdtVNV1Ek51xSO17rN+zB/no3FGQhdSQKKCZLamNzUJpPkDtP1CCox2B3vfIGF6JKOG
s/A+7UB9ZWq4znmh7oxN4ZHgpQhxgLkj/3z+8nxqO0YV5NR4tpjrcgZkk5DtBz9LFYpX7wNUphc/
bI/2aJl21FFBd6w9+atTdnDT4xDeBolrbUyDQ+AOwW11veOMHi0ZFUsYkGp29QfTB/wv3bhy243C
w9r6/2zVzvUGetYVJZVm9Zz1NBnbxABH2eQaUZNO4wFegXtw8bHp+Gq74wXsHumVjOK6CXYlGRyz
BwvX1i5Wa4J9o7xr33xRH4sleJ7Hqo+1m4YROp0dbxpfed3mC1XA+w0d5E7oto0GamIkHri90zY1
Ori54MT+zRlM6IGd6vMw6VdrW8e9PQfOaVnvhNvFFudiPBo8WUzHM/C3eeepBfAoB96ajNahcgn6
vWmUfyVQ/bG2JKIMcGV2oJxoDjJUb4yRP3uQXh6u3zoHGM1ZOSi72K4baPPR6f0j5S/ucwmLkjyk
TosQQHwDP28prT5ZVlavwG0pe3SN04xACJUHSHVa7FALlBPbtprtkCmNIqG0alFPVzo7W4MZz+y+
l1Y9ALK3Vpfh0yqOk9en57DspgtT8qUOcnDZ3rn69izRlzPyUuR2yrw/nmWtb6k++JSZxpN2vj3N
em0P3ckldIAOtOop9XlGp2Kj7boSEL1DfW+2Cg5GNHIfErxU2OEz1dYviEb9fW2X1XXd1mLnFXYQ
r+kjr7U6h7Jzjr4H7l33zwMHvGu5eDr0fBhlCtZc9gTF9FeZNv3TJPNdUfX1ZWzgz9Vw2hbXPLkB
h3xRB7tClzV9sTmjGAfmfWurq9jAkbYA2Y8wgnNRmg3Zk7MRVdv0rqZqRrU/yL215D04ezgQn1J/
bNlfPYr5xFDYnHE4NNArD90elcvJKp5rzx7OXMw4MVzjSs5TsOtGP+kL2CRjsP8OHGL0goG5GnXb
HYZlPWy171554ouDULzgNomzlC6jJfHT5Zu5IjwKkIgIygRRXb2dGv1iNuMfyhwrcukyJAso065W
49dXT5MKZoqtQqhWPVe109zscDjYi/FPU3B3sPwiSBadGB0mJRLHYp5NkFDDpdGhNKgB3dqT3frO
NTiGD7YWrJohuOspD6Yjc3oUYUrVRx3KdYKrC/Rlwoz+lwFI+1NNoPOjWugR0E5jVbwuA2C42PKI
wUxgxd7GyMABQCJMDWArOMu98lRViqbJ0X9V+WSfjMrRUZcu3a6vJ/e8TgFX1VroeK2Nvy0DTDIY
+bs/1Q+kGkVIXxcUkvUFjwadfM4xhOFGY2lsxwCwP3ZWWQAroZ1Ee0q8Wl8nfke2IXFWHhdOWspv
4xHcHWQQQUXtV1DTVRo1Y/M3XBTjsz8/Ewmb9LooiRp68wbihFCuZHtz+ctX06dWD+WJdoI0BB9w
Lea1xmTYhkmFdyjbiDB7/Gr5gvGlRWWabwHvrJ+KvWq4g3QhhwRAdDzmPte/O5J50KU/yDb3Ewxh
KeOdW93T5o49HDmJIQ+2BYVRmTwhC4zqnK76bX6IrPRmFjvcUG7SkWMXFunKsvFIC6y2f2Ryobaw
dHobR/by1i7xv5uOIjA8Mw5FEQaHVDXbh9mHL2wJh75AbA0gbpzDqnrlTQ/29TgaZ/45n+P6OhR2
d1SECfAMC3WWqa5ifxDMEhXPNSVXu8Zu3+uSia3c7DRSs3c22uYfHwWQyhoXYjiTucATAnsX9xRq
YXMQwIQLzzbhH0FOayw0QGSWR6e0mlc6XifGlaxSKJLHlMZFZ4hX0tUjYRYDV0O+gl7n9c56E6ry
z5WK+radCWqjfa60Edl77oiHOeS2kNkf5bByWXl4sYuwfARJErZtqJ2sGpmsdiAO0vJ32xKUiVuw
UW3hguQlhwoguz/pTP4CF/tUeV16rNNBH3UKcsIjzmaTxVZ9k53FsE3x9iUoyr1CkfvDDNFf46Fy
43pdvGMu2xcuOnHE06gO5HQ/r3S50u6HEnJjKGsJiY9DAgJb7u1bPhckSXMEzBkx2m1QoLfst1NI
ru2BIfhPCu0cybKro+5WwismvKM1DXoINsMhDyKLQzqx8j9TGnXN/FnhbYY267hOtcSmMSZp73z2
ofVUhTyO6WuW9b8XFi/GXhETRjzH2+wRYZFvl0X2kUpbb7/UCqxbn7QWOxxd3+lGTy1b1bHts10T
qF+1KMZdxvZrunhjxgq8IUyzqwc8h27iJeBFOAHqV7GD8zcW4ogK9pAW501QhsVo82zU+NUtz38Z
lf60K/TTox72QD/3gW8dSo0pCLBC5tYYvdh8YqcGGxGlHT5xSB+uvZx1HvbsO17iAsEhRVTgyeEd
R4dFV8BIFrnxa6ngoCyhqO3eaIJhZdul8OGmUl8t6ZV+wM05levBN41PzrlDbZjP0lkpypV35MYu
U+h6bLSJyrGLNIFWfRsMJ0MgazP796wwvaPZBUnWuSlLcPqmqvW1sxTkDflbfDLyMpcr5TfIDdiQ
04COB2ex2HM9DvLCsm9Nvt3UrH95jfUfIalcVLhUD06dLQm9DA1XFVlGtMPksazDatdu7tvjuZld
ToqS5gI3s0h1Nv6Zv6u6PJEgfJA++gTEMzs5mje39n85mzBZbqevWrXvos8+cvIm4+WBuujyWHdQ
MOSVzpQE53G6lKizt/yFGL0q6fKsiRq/XE6ZTbhUQ4mByV/q2fxRW6k80GAAF76Ja+iD3AB9x/PI
f0/tbmFgNgwLkn009oBYjcRiDcH2lRUs6WOW/skdnndVM01VKUTQGIw/yQRi2ULQkSBJOyPXma6w
Pry6oAmGqcxLX1rRaHGPrRU29+5VOk0QrY3LXdxMgAolJHhPQTZJXzpx9H8F3ZeJGlyUT1NDZNhC
rGwxes+ScDTsWy+LIg7QQ8pZw6OgtXXoTUgR/3gFuUObWyd29dOXQUXTlPnRhgR4koj6LiWBv+X2
iHynkYlu4RnMO2dHtjpWdWdxJA3KcwoRCexobWrZzb23nwn+QZTjhidh8kYrUK5CNBmYCMEJIRlH
HrW1Pt3vvtfw7xTFfZyHMArkUDxOmG9O/sjKaMhNKYPRpSR6OTUSe7Upwe4IIgQkfieOgIJv92XZ
RhWTKkC9qw5eEICeEd/XRCRP80U2gF2Bw7/YF6CkPq8KFLUB27EDcQJlmH1sPs5xzPyK3wNirHXT
DV+ItvAgXJ8l0z1NgWVSVTbmvondIQj+a1hrB2M0k3zqkrYdzcM67cPSIt6iLOK8C/gV8MmcddFR
5mysb7OHZ1a4nAyz9v6YKby7PZ+nBca+o9QpAX9/VxgvpspoX7GQxIgm/1SeCPZ5M+4Wk+eC/ISW
a2dZE1H10ZoSBYZa514vKBkABl/KHPkoIDYnq4auKcrj6LSfOkddYGh+gLEe9oE3uTEEqcv6bOyb
EQOUq6iDUu6z33gUaJskUvML+5u3oxXNmgiqctuFYOFs+nzGIIumbZLNj3aKApLqXJE/CVyRVUer
uGB4W+kmdn+PLWysEW7y+r8/xCwPouPYWNLUhNFxr1X2xNF/KIYgLgbeORQ4J6P1PldHGREk93b0
1MVsoCUNvzwTwHGHqApPJOXGSKPYwQdpHTwG2pFRdmnkePBG94sIqp+Vww7vWz9702mujSWfYm+o
vpEh/3I8dUAW+97OjnkM1dHx9Wu6eGAIT5WGlVw+pY/8qHcbLLpqukmjf/c6V/GKNr/CHvkD06Bu
DWY3h4+qDZt3krk4P/7rs3AlRsb8gjdispyPZjgfRDYetGWjx9kasWOslC56VdH6v+n+KmLfT2bi
Q2jLHLmXxBYHc2WdxARCitKCXaC+Eeb6N0V5INJi+BF08msceGgrUV9QvfHchM01rNt7plqiD7u3
oVo6tQcYiNC1Nqehy6095u7PImVc5BvhhdVZjz/FjJbZsm4bGe67pmsNJqzlZPEVB4h+erIzfmL1
h4awYzgwIBP1XLyHfaEA3ohVa3AERVnZ/hvesWZ1/JzuxlgH9SUXmagHotUbKYb/gTQ2m0SWPUg2
eql8+1Ogo4c6CLL3KdtX2nhbkALv147ijzRvI9Os/kzmt1Oa6kVYO+QvaIQsdSMVWPFh0JAHpoRT
ygy/ZCFfvJrIHIJAZWn+xunwZ0Hkd5go3umHLXgepAsK73oxqr0utrSdc+w0xMqEv+x849c3pWqP
TYnByuS22CZQjf6zVmD8kztUr7Wr4HlmnzKCulvhZVrjqoyCulinOEoX/UuTZZyqi952w1oExI26
1anCF74j0nlJPXHEoza90b/Fz4xLau8Ps33Iuu2WuvhSWNLquOqfQs+tr71Tetel2+bYz8cwychG
2AJ3AStfrduwWjbCLe1BiM6oncokyLT16ShyGFZIuujFXMpy79smbojftR6OZv5YWTwwgaZ+Db0+
kR79HsBcrK4jXL/Mt2va2bd2bnNqztkHUhIBO5Bo22Gy2kYAYBSYuNL0TFvBj0HY7oFYz++plG96
dvKYAB4Jhc90RVpGomdC0sf5N1JWAn0tMycaEER7k80/wx6HuOE9MtVuM5zPR3W0j3QfiXLAb5gz
RogMuYYfEX76j6AxUPzRD2IsiuAabUicknaPyhnP2kcd5juoZ7i8fvAoI5UyX/yeRi4ASLFzdXMJ
LJfB2a7yvRUOzX1kvHWWZTymNuK+abIwRZryztmVVPLn0KIYldMDbs1MeB5qDrmQnOVZARMvmxiS
qVPflmP/Log+5zuDrB3e7Cr1r4Y0psPDT5SE8ldVe7+arpGX5ZFI2QSFH5n58o18O4TOWbJXcor3
JouMCGbjTfnlC7eH3Jkr54zbDx9VgDG6d/3sITMkgR58BgejXZ4sRB1AQ/XXtFTL2ZxzhL5q4Xwu
lUm9Bl8isC2++ZmKbH4yB0jDzZ2SNr1xjP0ia0/uSMt0lbP3mPvxkU5gW9u96OUNAuvP2PflLV+O
My6EVm+f/bxkz5l0oVy6vEPOyv5reT/ATvyjJGeIa657wf82XVDR/YHQeQyA8msoXOeIvUgkNGs3
MWQV60/avOX2/DzR7AJMRe96X7rnoLbKg03krRVieg9d60uKWuwyLECd7kXUwdpxFfXGc1nvpzoH
ukbEwPIKNTho/UlQ13ICk89uHi2Sac05VM4VRmK6rl6ZW0fa0ivBVbovwl4+D0VaJwgrjJ3Gohrn
QgN3++kdgZ/6rpzVO3DYPnjx9YeFYeZ9bcz61GR6BCwN8kQOY7PP+6x/DrORFBQw5salZ733p8i0
Vn+XL9aK+KKiHHVikC6X/kSVPNM36c+JiFGTWft0YmCwKzyXfmbuQ99ACTZ2qJUfp0juiyJWIjId
JJqdMf8Kzf7Fbazx1NGSWHq7kpj3F4vEKHpTCnFQC/bckagb7kha4+yLtrLr7IbVod2mo5WO6c5h
HPFVQ8W3I3B5e3a8SfeQgpXTOSjYeBt+phAUKSBRMGEysEPrrV51jrjZcZ9cc1SRYwJdZtqwyNsp
EX/9NALWAeDtPAl8DHaFDu2Y7u0QRy3N0u36F6VxQ5cZh4A3ZIm1IdsR+HnYM7nvtr/ruJlvuCE+
IRdPky++Lbv8WsLqJ/+nH8u3YWnCI67sv3XxBkO18ILj0F1Gdjxi96N6KtqkbLzblrmEdDvEqxAp
GiRWYBiI3mi2CZAHAKCWMXKDNtakf2IDJ74r1weUdtWlYBGv2q2gYSinVLaqcRbi3gleZ4/meIrZ
AFG4mdA1veNvPjnAMjcNQYvMtoWR8hfOi777548uyge7/Ro2ve+arb8rrX5VXvozNHmQhLe9gZ3+
IAqJuaT0nGhI7SFxclg2CuHZGU2JHm1ciHB1aEnYCuS5WrPP2v78YT4MPlNAPwKTG+xEeOuC/Af5
SI/1wvzPZuy+l6X6TSjgbna680aRFUbYhwPH7A5tKN8s9pZzTlsJyHWe1JM5nCxCPldpz6CA63XU
VocBQCnuF446y1+7Q/WZF4J2w1yVzzVewpP2/e8ml/pl7tq/gBcESbqWEXl+SlUIaNU2hticqEiJ
NGE2oURRlHpEuHm0gD+UeippO/VLpdVPc3R+rF2913j8n/rcqU722nWx09hI7pBO0byFbflBzVtF
4dKYYvWRVa8mRzI5Qs6WmEjOEpt0s/02v8CXZwk7XfED4VbiEkAijO7Uic66S/S7b0tvfTR6MfdT
gSaSwN38KMXUJ8HWf5nZskThVsuEtMrfRkAdouhEfTWMjPAwzI57u24OreXDinuRVfnMyu1IP2uK
wSqAQ24CEBoI0LRA/789XtoHIEeeTcXjOO6KTDKWEs41QGMcnVQw3tCahTU3jYoNNQJyeDo7cRtn
BKmCS15afyn3GQitNS1H0qVztrbyIyhBSoBLLFpmBnnKXLXyBHJ768xDcwDbXab1vZ4fxRmuOvGR
jEgF0IzI8CsLlbHP7Ha59Laz8oL4XTTN63rOLI/1yWkPqOp5qewlu6Qq27UWEDuETrYvAxu3kJe1
5zB9vMC+jobF55cpW1TxKxEY+mK143hWpZii1ivpIJxC4vIaaHFiliqxAgfX/sldcpoU0YWsAUtE
pnW0FuUfZodb69tij2nyrRDr79oYDrmGw6hgwaVZ+wcpt1dbcspVK4uPg4ocuhV2qWa8msK3UaND
td10p8vuvMKEB0v/rxXlWY8QXrbq16tsVHAqOn4NRv2jNDQIpYBLkj3JLCpbfm1OYwAYZk/b5DeY
frG5L76Duav1+JGqH0JB/i4wq4k1vow0rz714AmkhAmc7ORvKuKPY+2BkdHv0UD1REtN+6II6/ce
J78VXHqxHuVIjnTp9RxNnvuV+bl/YCa9e2IvggUUzQlfmmJNgm7Y9gvbMiih5R6N/sWs/H+Np3Rs
yMaOg/aW+3O80oJRuCZdikv43GWcBVhTGtv6jQOadrC031UbAhAymGMn8P7r7G6IKPV18mV8nToW
UdnuTCv33tXoOdfMn69mJg5G54JVOPYusxwZi4YI7zyb/7SPqth16CDhugqVS2CO0UaD8E5XwXYx
RTVztfBkgCx5qHZzN5b02+4sw0hGqm0jc5T/mHm7F9KD3tulHH9DAO6sYdg5BvzATLg1xsziw13t
fVYixKoE+AclI765XcmlCq7MVt6BJEMkgRLcM7Vy9tj5s9ZhcbS7iTFhytAYKu9jnXrnVDgbigC2
BMLDQ5Lz7YNoRrRQ6AAl8Pl+Lb8HS4+Xyp1Ggmxypk8yuWk7zS5yMj7K9OyJniQGaSx300f9VeVj
DtpEOgQaSBaGvj6owK+Tnuk7QiYAZjJ/T6CDF5tQIoQ5RbCzAtLaDcOKS7vNktKtz6EuF0RaOUQz
ia2zOZdwiw/BWIsRZqg4TKTA15HlNvOPbR+cnjbOsBjOvWCQz9PmZiJ+fcOSbKZPQU6RjWy8Ji4X
9sigxSVd+M5Ch4q4r4Uvd6mFwXPpCZ/l258QVTTBrYVO5/1HIko0jn8ObHkq9KoubW17Z3/gCfDa
swMWrksGOz5U+6mxgcYqzc4w0zznORXifvN1Tfvu1CIcA9fyoVJA3yRFgRhJ7EOgoPl7F+oYsn3h
wo8Le1jiYV3NNTL6ur94UiUgywOY9JMPY37LiHO/Wc+tEP5xZGF3c/s3aXHTYVROsee6Wi7rOrxZ
q7fFwhmR4zNqR2n4s1/q30jY1rNTFB9CP3RzARW4jHpEB2tx7pwQccDC0Y0W4rhSKwHN6k2UbPTh
vsowX4RD8J/l0lpjO8J5EYdhA3foUVYnBFPGmOAqGhaYHElFWPDGT82lEG00meZ0C1cKUWtqlhlS
juQ4hU+oXkPQkw0f1QwxWRrFpXDIZFyact+Ndh41Go2mydm/rEN43GZ/SAq3x43O9f+2LG94lpwo
GBaHgoz/4+m8et1W1iT6iwgwNslXiVTWztEvhI9DM2d2k/z1s+gZzMMVYBz4em+J6lBf1SoThlZJ
6nisTS6Q9XQzpYFvYOm7kyNXZtpNXkDd9uo9Jzcb2U34bEWvmZVxJG7LZTe0fMf6njcl87l0zEUZ
FWoNo1Ib1olieFZEuvF2jV1bVwJErHabPQI6aM4EzK4uytc4BOfiRhKc3TbDnPWvB/hfmI0LW2y6
Rfe8OHPyALm2GQ5uySzBsmwrwuVcnlPmzN5svw0steSA6INCOTo7lZv+zFZu10WBRRDPNQZLwmFJ
4p9pWvcPaz6171rPPwa56keus2QlQYqmI6eLNU/lqaysS1n7AvW4h4FVDDetp/DauSXIQNHMseM7
4dWuVokE63Ucd6bmOpVsoJx3ZKydqjg0VvkpNDoitbpWJChnuf57WdL5BxTFBHfHOF4SfwDll4hn
DPPuLW+fpwWEoa4vtrn9g5LaQDz8xXmxBCJh018Mc3rK0NAPmYMVsWcqRqEfh4jZSQdcARTXK9ip
O0fI5TqX6aELpLigdIiz1D886XoEW1yf3ymvIiVx5i453t3S2eelsB/IiTEZE5gx9siSL86MGPzv
8DcFzfzkaeIabtMZuG8F4zWq8RzfPYRZmj45ydSiWU8PIU/U45TafIOlvPz706xr47yo5MUjr4pf
E1O0kZUXe+RRLEutYpOZ6GNPRdzB8sM2qjFWVKvHLHcUOFNd/CSmQYbfoWHTK1UkBmN9EGvoUItj
PFuYgQN3wY/CjTrMpXcOWlqdrDR5JFZ9XZNyZnfGhvAyM7yS+zxR2VNivFZk556XISufDap3Dl3h
LXuKhmFZH715ti+5QvjY/vPojuVzhS076sWfPCUPxIh9fRx5CA5WZSe46jAxSsgUoH94Hn3/mlSV
YJS7pdbXDqdF6NTueymb4twFFek7gk5En7zhElh9HrW862fbQ0EpwkHS3FoRf13pOhoXHRte9hD2
On9hYq1fzKBkVObdbYmXprDtW+2jW4+8aVNQ1tvgnfGH7V/bAFXX738VaZWcvdFyXybpfLkGIZAx
FOA6XqU3reAHxpbobu0fOTpdmRQ4t2lJ0nMr6cFZlXmkKmirVkUqSVunufRZIV75icaTWgf+ev7m
mUH/FAx8cyobqi/PnrULxDzuvbHxSfaxBy1cI3YysKFxrFxEpL0weJBdEUlPkeyXL9S/bOQfLaKk
CV+MJCWnOfjTVSSAOfC2nWTZgy2zerTBmkP+MnNMs2Qay0xQHbhMf72kyGIM+wdvA5b7CWWjtZdf
vVGGkShb3Cq5H2FSfNWLYZ/hvTbRSoITFfs7HdvmPQxgreIydi4Zh03CaOMUlYZjR3jakMjJ6hRd
fULicy+hThy+tuZV4UOLrNB+0ShAF3ZcY19JjuflECriecLCdB2GR7/qLo22Kib2jbfJ9w+2VuW1
H/HuBBs9g3N1dcGHixjW8muW7ND8Res6DFNCQN9rz3WePGP96B8G1T8g2RkY3gSG9vwhKyd56YuA
eVWazDfVzHyh7Ux8iFyMJ0H6MJrLLy4N5EMLPKp25dxbXC84Eg/WKPSHZ3gTJAvLORmOJffw5sa7
ozrE+cD7wCbSnO2V+WazcCi1Utx0xKl2jK8ezSKYt3RYvSM/V+O7suWRcOtfiWXnLPlvncrHW04W
3ZDD9qbkGJQUEM+slC//Xiw+VezI5SP2yZANeW52q63Dc66CD7Mw2pOe7U8CNvm7r3ob4YTU/RAD
Ue5f/r0MlZHTXzL6+zJxDllpPK5u8d5W5Yn3gszA+meq+hcudc6urqff8yr9Y+OWr6kcsfnXOo+Z
WiJ3i/SVEMVDL/oGvysWbKfs1JGBtd4F09gRuA3ry+bO8MSEDWDQLr/NhPXTgGXBSGa4uGP7J8UN
58xcVhPCphJikotxci9t5Vz9RVQHlfq/ne2D50KxnjI6WPiKJxcmFB6nl7FjMMQ0Ylz7eMDgSpCS
mrVxnN3Ik9HIMP41Kb1rSr08zuX6p2RqExc6SBlT+O/GEPiv+M1vQ9URF0ZOjUXHHLfJ2fChpfHX
Ppp8XZ4nGjafiEwzDOV2wbpXfZS4I+KCEi8a4zOmBEFwdLD/RKXTVkhX4eZVme+1otonzUorduiH
okTnLkwOenomC8otah9W1XJZada+OSuz0lZRA52sKvKr7wLfCUMeV+TUzIqqINJA9s1YngAw6ciz
hjCiNdyL0T3Ua87TRTshIGXvhheTf87Ub0ZWEW3K3OzRI1ovqvDKCQolnvcxVK9TUJXXihCurJpf
QUZee0R5vzeyPdOOipA6P3qONdxFVkTz4FbPAfOByOhhZfmaZZ/zzUtVfnLINcF00wDKEeOlCov+
uOboznMV7obRmF901+/xqQMsG8Y9Grl9SUgeRGPaPbDMW2/V6pwQK4jdDNxL/CR8GuxWXMXgTIfO
SA9pW4Mokyj0HTpNlPYL64LrXRN2wP1kH4RFS7lcTUy18yzitmp/EfkiAVpBa1RZO+1QmsyjGTR/
vYVEczUSvOqW/K8SjHWZHaX7eZpAjvnmlnPK3lj8HtueyROta5EFI/9g1IW7czoVTyMAnAKC1+5f
LeuajSN+L6Tb1eSAN/1aZlZn9M69y28VUVbknjtqI2Nagya2FshA0rGNvaN9dckNRjbZmG03eP8M
kxTyAezI04AIag2Txc0jTb/A17gXbWB+bCfSOzOmgXoJXnKdot2pID1Xnv+WrqO61VTuRQzhHgcx
BkdkBpPAc04JWvYOTauLIdi7h5ILwfswp82R0YSHdTBE6RrC70Zg+fJGmEvw24kwSbi5o+1c51x/
9quhzkAnu57Vn5MIqYbZuxPmYAlbVQiXub1D0FnvCO9v3H/FbsgEhJB03q2jszJEKz97whD4rhkE
mbRU+CtjLZOzPZuvNvfBSADA6NgtQpfxjVU3HA+IQ61u/ymgNBe2lM9O76nIrJIBR3jTRcuE40q1
km3Mpdd1Mb66DUHdmL0G6UGTbonBVg2L/8scuOTiRsYr7Md60cdB+MF1VUtwbVG/OL8jpGBbOtgY
+mJzPWuaH44u9Lxvo8uOnlgPomX/CNTw0I6Ye5ee9Lpnx/BygsdpfDKtIDsGBPUy9BeODVTo1Yx7
/aBKn9rUjZC2nEuA2bQvELl8owi/dWEPPLstDK+x9omtCIMr2ezEJup1JuQb/e1il+ac4mhn+EF9
317NLs3BCrPcnHvL41wNv1ZD7Jpl8M9EMii+c4wDI3YQSxZEuLWMaNPicMHPlHOXl6i2UYmVc/G4
Uqzjf8zIUmQrbl26tE6l7kHw1cN9sDN99OuQTTVHa54UZitVcKFdNJI4CJdd6eiSwjRbHC1Sty86
lB8NTvdSwzZyRnnsBlLpQT7/gLt2X3wwy7Tu1PEqf2G8orzjB01fZbzWhvHMz7HhBhr36CC+m2Cx
XkC7fU6r5V7bqb+BEh4JhY/81I5TQKmghyjHnroLzLaPDfM17DBgkzel2HreG02a4MvDDUfAG/N+
+JKNWJ5TEEuHtCENb2n5N1ns6qkGFLCYHZXQZXGpgJIBYyQ2pUVwUn64SbzlbVq5C+ZotwQ/wtfG
Ml67YAFdOBJIq6ahP1md8XNsa1wuZhsmF99qH7ounG9Wkh042CB30mmHZmYxHw4YR0+9xyS+SfcQ
SDVsz2ElxBhWJy+pKf/E80uV6l+KgDOeCbe81MyniOLfRsI/VwO+ESlRt1cSn17+RyqTNcxm+gKZ
Kpo8P8U1sEaBnv8k/XzoV+ez9lvyGp3D4Ug354KdEoJEIqBf4wLBdze/E+vD2EYDV5OADHVV0p7C
LV6LdoOMlGYF25uRMKFzvxMYGffOh8Qlql80WnjHWRo3mZXqgXNqv6zWkfHeDemTrlcp9VUaDgdN
2wC1mqO+i5Idin9tdKwvCxTBbcWhjmzGScGoVDQ3iEAKORCCTOacEhX3zk9sMQAvJrPfeynTgGlu
Hiy7Na6m62EJr8Z2N2CrIBFlncg7tvGgnJv2XUXiMx12ZuJadAaVpDSF9+wfuCJzASYCvm8Z5zxw
4MP8pHHQ5G637L+kOcR4HczIqRYc1a0IkSSSk9HyANFTWT/kFmcO13dPRhK0kBRe0rwzd72LATps
iDTJDsTm5D6B8ngn2SSQCsRyY2Jwzgvv4FuOi2u2IGCssGCtHWcUmyAo8t/VYtqXZkb5kBtc6hue
YlAeML5aoRHVGjI7G8tODvI5bJGtQfdtLLsB1cez9s3Q6P3owxIrsz3IwhyuO8tc6hIHo/v4YLNv
pS2Go6nAQjbb4jlYWHtBlIq4dFjqpp2nmEvIIu3+96VCD7bX/hRY5hrXOU/YzLs8LLQ3rbJ9Ugy6
mF8H1dlerPxkrxPlHinsAM7gRkyoy79RSYD5PKiWmObB8JI0PzgUzGdRDbh6SUM1esK232cPWDvY
m4ErODiFINuRdy7kQUwK/QgLelMhA9upDRYME4vfjHGR1d820419YrkBKktzaqttUAhmT9ROsl+A
2jFmwaFs2POmS5i/RTuFzPAxqNXo4iWG+gZo5MHUMBv9Bi6Fmn75pEpgWNjyhC3morYzkbAZXMBg
YC7XagpOp/JvZ1Z8NamuJgiNLwdn4rTvAYjhwuw2wR7IebZu9ie2zmrENFKZQ4jyV71xoWsJTHDA
ddjIOiiALlGJiIvH11xvgK/wMUwC1CXKX1FoObsY+NhPZTf+zT1GVAR0X53Zru84JKCjyKU8EV78
5i2soyCb+1vjKSMudfvKW+JdSq949IeA+XvdkeejdOdtyODaqToAoptnPtc3qKRp67IeVY+gId6U
Mj8ZFHBcd7vdaqTTCXwMtd/B8FC2QRONdfM6KUomTBx0GaM4+BrGhwF0bN977fMsGuckC3TVJRGS
jbRCKJ28LDLZCnI7G6Ouba24nujl2P40OQijJUC8sAb6ukzyO6iXSzW5Xzl6cWTUQRFnNfPbpl++
VWB3jyV6O1dVhkp0De3p7TnVSeZeEpl8pWLoD3adTUSE679AXundG7AtjlPZ3+pl7XcUzZjYzTev
F6SLkQ8TIhoSvR9gJ03vSO9fk1nDeAm5TVfKuhDW4FxRAuJy/PxLiK+JgIRFrEGS3ODmls9EjpL2
ZXErlBU9/jUyokK2D7oX97+z85L1m0viKx18+aHrmmvrJhTGD+hwavx0Xb/BT7bOcW3rN20Hr3Mp
mlfVZ0faJ7s9EcfqJFiIQBDhkxZT+EktCtFSQLd71NV852vJQ+3Zbrx6LoMd840yumHvYxzgG7lc
dV/BHwaFMrb40HXpD4dhTY+O7UwnwsHYAmf3tPTBezb5HdgbxXwrLPxnvghgInuNybbeCEcq4KgN
875tihchxhKVcHyd+9zDUA36jnBlL6V/cnvYq3PKbUY5r3gj1kuRzseZgRJfFQalA8SRHrG6SQA9
tmHbRswAqpgny8Jkz5VHWU4QFVplD0F+Zkn7Dgf02zyTxZ2Z2pEHtzoXWMcKPZsXROaEy10uGd7b
e6gz4TWxuJmKgT5FpWJSyKQUfAZ7WHtuSTA/au1wS+q/qGcix1QweSEQEVdD7e1AyZy8ynIPbQEY
cIZFkXIsagPvaIKl2VmzSJiyeT27oOTEBgBqCAPqokpxkIlJS3Pz7jIfuC6p30ZWT2XzOjs34ReP
FSPQvT919s0hAcmAHBE5/5D12cm48dG0HFMKR6SZ/f3my82/Y/tTnCiXOHApEZ+DND1ZRo0WjmjN
8ptdGLBDh1IDxkb/t73U3430/jRMCQm3Eeoqcv+7TrlCYTN9aaoeHgugoNawIZIUrJnGDA1lfQpl
jCzlHvwpgV00FWhHaMsFGtsBLnDqIS+bNiKcZxzMphDk13g/TeqCd0Jsi6p0n/NOkHUdfIssA0Y4
DyDOduPC6oK7pJ2WY3ddtw1lEm9LB+XYTMTfCcNsSfXfLjQxtwEdJaw5P6LuHsqcLp3CkF8kggj9
Qf/GPIAuXIwc9xr30LhAiJRXrgenq5NLagO4TimMwUjEHAwj0TgtIjaVVZKIG85Jl7tgktpf8JF/
VmPWfYAWztmVzEezXp6DgliOt7lklViQEdOESAQQw6HgroRLBBVsXO+ph3hvnlRiNe9myTEFl6q9
lOlnN5U57lkK5vLRD6FvBSFRZkYvgwdQLhV8RP5gVidSz+ZjoPtjndb/Db09olHYHZsy4W9vbWOc
HmqHBE5edsqRTrlYrCl7qdeJzzYpKEHDABHM2QcT25/N1FUnu07CCB3wN5AN1NGJqWePN8ZpDXJj
E9c3U6SUmlrmS0CJOlmsj9nOY9fOCY6Wk33UBg24JgzsinWCQx4rSl3PJ/AzE35q3e5IWCHjEzLO
vDZeFyEjEbYv23BhP3gHNeOe7LkEEfHimXEpg5Ad0gCVrIvJKbme55JAH5haZq+HiincQfrXrUKQ
RtyUW6KFH24R1qXrARpqzF621X4YA2mAtUdKCdwvZtNmlDgBpWZBdffmmmFVBZ+NLQG0fBrleZxn
NK/1pSXjtOZohpnbjrNEIjksALm092saxRfTyaeK2A+MBfAkQv3oQf7Byj0LkoRXNZ2DGU/FoJu7
u/VyCdFTbD71CDXbB5L6fX8MqPiFeMsdWK1Hs0Q2qFlSdpZVoriFKFwrkYoZ6Y93Q0FYMUsryrrk
rmbGA4k2jgB8BwoxgcWPozUfWxKS+G84CNCasbLn5fjc57yJyqz+Xbg1n0UH+9dI9LEKjTeRIxkG
KkXmd9SjkPyPtEvUjCkWP8XW5eWYEC1dg8uSPq6lhGuWK1loSjyNPHvqQszzafJEcmTZOam2Te7J
UnxmLNfrqkpcX1wIhhNcdnmyzf5oBUGcBuFlXY3HyWtxsLsGrn/6jBdr+Q/fbpz2po7bNsf10LXL
3ct5O0b203Xxv8wjfneuMWOLO9wUT0mLl0ADLj3ZJP/+1f247JFHuEV/VxFeHCjIOxJ2XSSYWzu1
6i5kz6ldV5RM4xeYJju4T8EDn48+1k12KfzwV66M58XtfgwuCto4+q+VZmDudPSykQ/rn6aqzbfs
K3JUYC9RGzIaTTksExgE6UngKbFsYIPewHQseHWH/Bu0QE8EVqmNQfbZTDI2BbyMDPFOiq3K2es4
2U/jo3BNqFEYFVDwJNpPOUZhETyvPg7IqQEesFQylu30mmfLtOfcuDnEOCjUQVhxycQK3rJEWTPU
uMKHQuSG5tNSL1iYQ7L2AeFUQ4B0Nsue3Z8pEdkPkZIYaQpXxkIYTAL1l/a6Fm/o+jHZtrMfJ+xd
ZSI6UgsIXWvqHFHqNlxBV562AEfJ9BCaaLA5SrItl0/BNjb1P2b+BcElj0yiKDgTu+VJNk9wcXyS
eBZPVlODUxbuT8/t0vPcNi+1Dqwzoixnt6S7h2z/cYcLkXglhjMzILXEdDGeVPXodmypkLyeRyNB
ghS/WInCXaXrXXsbk/Snr+yfpkNekI6CMybgq5/nZIft8NML3Juw5veywSnZ4zlJKvfXYrm/lb0l
1YIBxVt6W3LX+GN7RMuCovjwIELs8mVGq1A+ndbuc7foB2l0PTH1zdld47+xyEPnA7607iEYHDPq
KuOiRvNbzWN2aa3uObMdge2aEdhQoPaHEvlLt3GV64Oqxx8lHnETd+UssInQZUkfBIeVEQTZrTwV
LEt7yXKar1Z7MIvmtxywuswGbpLA5xcd0iUnQa/Mc8p40Gio1Zyr5i2ocJ2RDXe5FByp4qZiXmI/
WHMerKZjwBLYwxhZif88LELR29AMD5MFHVBIzNqG5GzfpuK+porTLVj4naor+QIc+Wym0/ruldPZ
FxlbkWBLEWl7xBf9swNqqp0sOE0bSY06qAY6kRvg+KeoFx1gjpICM2rT6+yehMFTi5GjdgcOUzNw
8ob4B/HS1T61VtjsG6+Z3ju2zvA3856UkoLajCrjD4OjQ9c2D7nv38N0UwdRgCJl1+ML99tLA03j
sc6zKvKKxLqsIDnzxn0x6my4qwy1ngOMedK1rvfkfCyghL04VAGpcRJ1jK3K9MEwy2bHdfypTCpM
DoObn3L6YEkM7sAKjLewn4N7MfdUh6AWsiFml02NZY4aQtITKYn5CcvOBDzOr+hothiSrkxNhgqX
pGMRBQtGKBhYg/Z+4L0VtEWkQzDu2WK/RL5+BmGrIo+x0z5nfOwOQRgD/ZGsATj9QIvwSHxnEq9v
4NH/4tmaJ2vNxHnC+bEssDPLMqMNuX3qsya7bsEJFLDHoMI6PK3BX9mglysmARxtQXPm2FZuOhvL
XZ5irHfxAUSg/yeb62aiQw6EQXj3DLLrtkjAXpRlCAwh5NzXTBWSWpHG9LQbe1v13SE0UEidFZB2
u34aDMWRd8kX+LS2MRHEBB5Kk+LzeX3wvOqnNBBiE0hNNd7NQQkFdWB+p9YK/GoO1QYrhM4YPtUl
TEUjKxS7Elm1yWnPSa3xl1ueiA1hsNkU00cC/xuHCM4NDut3kEul3t5+vSRnczr4fFbbQtjGPj8J
5wx74F7IlrwC7MKzn1YHvxo1OJVc3zmCzhDeZo6fZPIkvJl9BmeE5H29PhBbBi0uDX0cnWB5UNuL
1RucUvFwH//9scvAnITbFOXflGPkhLGvG/avfHJ+SFRZDGPYijAxotcbHVkVxEqXCAUvRjffMy3O
rRoV7vKlvQdZ838vsqtumALUGZmvvStVp9vMo0F30+7FRvgwTPvBmsmRkfz296KXN2xW1Wn2uybS
uY0SQBzymQ81qPsBklLpnOBnlpwG/vcft+p2Z3DZvpDSJpWLz7vac5tMI7hp3H/wDJG7Sg+DDL9t
YrF1iaNH8/AejED/zCt+nayniyYMp2cxZyyO/jsthcnj6Ikrtglmj9qODG4ju1Z3v4yJT2mdGAfP
q1EzJzDbfZUJchKWWr2bIIYCH+3K5s2nbxW34EehCgR02Bv+LPqTQ3dczfH3lK0/3I2/Glbreeww
rsCp3Hz936FZfYeYGaJKF+XB68iD+dO9S63loFwn3NWDB4woodQYk81lUuq+VCMsfewIV1nw8wb4
hzjKfFLUJZ+pOExqULPTvM23XUwslhMnjmMRtye/1HFjGMMwgF/BysfH0fVDcDEW/SE4Kpz+PRm4
HIcH9WtJDfWQnpmUT48D0JkIWkcdk4sIebj2HgRMNa8nv4QIliA+9MK9Letax6NFGYZfLwPXRfQy
TH3AoAkegRI9t9PG3srX8JgI0uQavhZH5ZnB7rz+9MXKIQ72Fu0VqqUK3tr1ecoBK1mrU1nCAhWt
HJ8zcMywHT5b3xyePRW+zNM68Muud9/FilCL6Vn7JfOXwod7u+1EDiHO3GKYOUlg1tBCL8X/vzSY
v84NPBz8gN3OC6CnLH11mUem4nkPZjDjlr4r0ho8bUitXeHmj0FnsDbQuwxLQz2vgn4CgKBT3Zpv
RjGUZ+WteI1ILpWre1NW1+68ld52YgE4KGfnBNlsuIyflOAYd0Z69q4u1vYglTWe0TXabn5oVjCT
aOvfBGMABOMvbdo/HtfA2asvfPrL3uANPEBzxVKDPxnwnHw36MX16+FoD8RBA3+giscfnIvYXtRE
rbP9r7wuY25Z4R2AfnE0EgfNbM9nAaTPCZe3LQ7LocvZpR7KJwZFOD9a3f0KJp/0h6dZ518M6y2+
A2/5Uue73JfsTT2+CYjcLQHmPLjUixHElQh/Yzp34Zmh16EBsxbO9TkJxv5h5PnVMOFOrktwU4Ee
NT0itwSSEBd777VM8U3g56cmoMYSh2W1YAcetBmcUkyF8VK7WxxNTYcp6/YBNEm4owZrCTUqBRBL
A2RR4TAR0+qnLlaIhqn7SEG4ve9RfiPHKX/poe5Ya23+zxbnPxkMxb7VyuGNJHlhAJgAnDZ/9HDs
D4Vw5t3SAykal+JHWhJyoN3hdTBzDORTYx7TzgvjykitiN6s6ZWA0Q5iC1ELDwcHxLaBPMqr0Upx
Iizf7GsgG68kDoi9hm5sFHTfWvpYjG1wCNWAW0QweKqI5QXpSjzFdR+gcHvXssdHM42YMXVnMg1f
Eoar3g8/xTuRN3QTeUN+p1jo6KDH7qrSpDdFIoWT/sHL2/2mAyK9LHLFdNN8pUsvGE/3dZRRmdA6
6rJMYEpoHWfqMYjh3gAljiqJ7OkxQzmnffFCqn9l9GlyOXa7t6yvl1u3+R9G/OupItlYJx6behMK
Aj3VVXlKQNXPmxPEMZeLPXM/0sZQZDISddo4jOns661d7KegmeXkBD8Nt7bBsZkWZg6RIxQSyLzq
ufnQi2yP/dpjuBbup91b01OCC/zuOnwJlFOcVp8uDcoqW/oE+KVggRgX3wFzLw3/H0UQoaUKCcLy
5Q8X9TI7XXosZ/sXAYRuXvvDzPAMrHVYHjq5eTcpgYih9vdROC0+maPhI+E9I9k/jhEIJ/OpNAw8
6WaKWZ5Gs7tdEtMaV1Yin29s5Qbhgw//LN7AVbh4uKJxCWus1Tr0swWRt/DX/TSvuCSw/LItS/tD
G+4J5HjsN235krUY+qgNuwrzvU1gEIUz9xfOR4zVIcbuPNM7MvXeW2TgrvzjkBqMHthShkto8OsX
dtMMNiNAZLWxskpbFa+rnD8a9Td3gumRTMCtnXsq5vDw7JrBMS7eOI0IqjSdO64HorAl+bhZYT10
L9gPIDxy1RjnVGAodEP/cfZZabm5BpQcsk3Yr6ab59Fgw5kyFH7COh/72Fpw/ZVE3PdBNvRRvej/
yHE4R89vSMqNy3IaoSlG2ISIwYFpOXu+dZuBGRQc5W6pXfU7qdufVpOHxxXYqp4ryCQg98P+znf4
UfuOw7NgtNxcXGz4yGKjOWiu4vmLDOvgkvQMb6HdgRxhhMQT+jtXQ/rYmoF/nf33dVv2p0ljOfCb
P/9cspqh562vKZ2CCXf6t4bhgvgi1sp41AY7h8cL1O98BFl6rA3AnlmDAN3p7slU7jY9xSLQJOzf
bU0mpBPtL3vN9J+OGScdKQ7brlPeC6B8QBguMvJHML7IKYzMPI6/uvtPk8S7qMZ9nglc2JtJXU0r
SASDZL70WQ9Fy4phtlAmpZ/dDRWaZ+AJUElJcVeMEE/SYsEEpsRftUsdz9gxDlMvntKp/GG6Nr+t
4ALQcqUnlAzAOJ/KJ8wu6UPf4lb0EeyDMWS6S/k85uAoJaH06JGaSfNtveghLLe5fk5XfnLd4yBJ
8fBEFX4zxL0RXo/nHRjFIyn0DYIYer9TdXHoudVr6Peg8Qi5XQpjfPbKQEeOMRpfKhxA0nQE+3Pu
U2Qc+gtvGvHWPrdYlZ3mKqwZCxnJIrOsgVwxcx1dn1zhhJWlaFlPeNfA9jLYFTUZlancAqDtQlAJ
0c6yUIhtLEzXkHY4oJUBLiYvGircxJ2U65GpLXlqTZB0JM+zsydckbljnjnTE6CvEeh1t9gHXRQ/
0AazR5n6r8oiA5xPzcMsU80RpMfuXi1oT/XGHAo1Cx2dQLR6iOFjGmrr2AzLMzQ8WszMrjnrYjPi
Z/CHHyBvFk8WKV9YMjWGd9zDmHluvtUVl7bhi1MaXlw4uEfrCqqgqLHUDbwBGaIqCafNVdqJeY8v
DYiLqWqETiDeCQ2NnSjouCArQstTHinnDbECFdfj1oUwLlbh7Y2Js5q3DlHBbSnJ0gVp0n1QHKDO
/8JG1cTOnjkI+4nPKscB2HXMSzr+bmX2Za8UZo7agUKSuodcCwxLNXyszmbGlsGMq9oEXsjMZLOm
+2gZTet5HJmS2a5/023LkcD+yeqyXsKmqvcz9VoHz6q/084KYPj+yIrM2+HDlIG/TYiXHdys/ghq
ATJJvw3xh+ofguBORHk6ch8rY1In8oPLheKz8eVh8DfgRy+sa487lZCOKXGpBQycQ+M/EAUtAi2f
uBF2Os5bMd+587GP8bjtXStkklVaBwNXEBAIlMd+KhPI7GheojSYxPFJybUYIm8K6DRwi8dgnHeG
A9igGTTXjLH9QbDkghffO+eInXGPUWKnw8U5N5WxD3sSELXFFMKaStR2OcI28LuSyUpPuM3ID6qd
vce69J/J+NVnn8THCdT3Ufs8RQ3Lnu3Aa+2tOAAzFflcN/CLPDk05aC30Z4Qks0pGmN5dKTzwxMk
QqbVe+YGCXQMAV9zl3vSoclhFeg3quyXW1NXN1qpd/wXoJnwdV0xia7Xf3+UvklBaZcEUb159Uyw
ijCKx1uVojr8eymd5q8OSQ5hLnnzuLAf+r64B74o32ubrAnW9hMJSoZq/vxUZvlPMyMkJ7Phy9b4
vRb6f8jqzP0eJX4l5730z6nx2/ZL+eRz49uZhdA7D0JtPE1O7DOJgEBs7QtzXQ4u5GvAArcJ6COK
Liz6Jvgfos6jOVJkjaK/iIjEJGZb3qpKXuoNIamngUy8h1//Dtq8xVSoe7o1miogP3PvuRFy7e6k
UXsmSgMvQ1rLKj7aDaCkbxGzVo+PVhXx0fbJmWinkMiOzkTia3xZGKGIKKmjK230f7h6ffoyMj64
+8rdOJvHUnK6k9CGpTAwPyrEyZTRhtz3HScisQV7NiiU4XPRrxI0j2dMf0xOE5ZvXvphzlG1WH/e
rEV8YHp9eXKWrzrsq9rM4lPPCB9NFk6JYm7waIpLbBbJK5l06UMloovFgZcWanqWukYnZOoXIC5o
HjCTPXho0HazD4CDM8FYS+H+ZyEsA3wCh4LGnqKUHNagZIYB3AG4GJaywvFu5qyOhqNNmnIr2sFv
jnY5tNkMyQ+zaoNoOYKhVlPhW6fCH5KbNvByFyFkc7goscMwJ9WkULjWhIABRctBzsadZc+jE6X5
2SZBBOlDvYwBdmjxwocpJPFqCnhP0Xiu3CqHaMh0uQmZalaZSU3FzzOVXzOrx72uMnlSOd7CyeNj
glndrOsQMx+yZm/lhBnB30Ow9SvnReg03kxNCzqBnQESuPJWjdXbaDc0OK4nnyKgyvvWLVn1D91L
72TWRzcQsWKn78F48tDYngsbe+DItRkR0qZ97J6YllzMNcgIWOntFpHFg4GtdIeWXi6M2ZiFGNhK
t3LaW5EsNzC1+FfV5s+oSj9BAeQvtIngah+MknW8PWIP9p0QymBOZMwqSJs3pwzgjZW5ybh/epq6
Zr6WNXWaYw9/eoUDAiuhtVVNgCBhgPCB/IDV2dQAW+j1VQi4izKOv0zmsCgP2+wJ982GPJ8QOH4v
tpHR6/M4BPuCTcgBoY48ceBATqzQTTIDBdE8rZzWGi7CI22zSRO8augFelU8kapLGaeHedUI7s+e
zNhDbrIULFIM7GnTEoEj+4PDxgSZWtbuetn+Meqle+864/RLMSv9gEOOd3dXaNs9WBHbI3h3DtKT
djgXmo/QMKYlgrnFRuUm64ZQKvxf0ckL+MkGI9m1QZ8fyYnFITBNRrx3HJMo04yjlFJlpZAFrVFc
rmyOzdPyBeICyJImeSSwDwE7gYuOmyK+NAbja0c473nQFihHe/s+xjZ/EsoqSU2kyTPQt+xr0Hbx
0UuQhhdFfvOlmV4El9CJuhgYt7SvjWixPmLjolPXDHvpc3dJZHYnh67FHfz62rY9Ej4H+a+rGTXA
tTl13nNR5uMpRYC7bSmfoM469rlzKnsTEUm3jWWAJSC3Lo10r25EzJAQd8YdXQY4sgsjZFRkWBkz
z7O6qcg2mIHy+K3zlpgZU5DxvZ1mUmZtTUcYc1zF6PxWTsNbGsgFg26LH2YfP6bhy3tthltRxVBF
RgnVzPPe0CHAzRTzV9KFzWEwCsALxZw9wA6DjzRYW8+NvbXy0x3Sk+FZNyTYmW2PK7BBuaXOdLrU
14X1OFbdqSrTh8Uegy966A4WncVZ8lEfwpjsMSKx2TEV5lUMXrwCK8TsYIZEpHuIhdji0CgwQWcO
gg+v/hxxxSEUMv1bUkUY8HroyTxoO/5oYBBKyXuJku9JSrNCH8xFyn9/D3q536dEA53JjnPPU/6q
4V2dA+U5l0EXI9w74l2TFjhzFbpccvyh35ffv+OSOKTwkxEVEbGPiFMEgD8DI9KvKQzg6GTfKPK2
0+xSNJvDCpLnPy0n801aYq+8BowB8ycOu2mPE6GmkCJyOWe8d8nFfnDtnNsRMyztf7NubMkd5b3D
qUpAaDU0/PqTsVF+FmV+xangPOnoIeXp+MzeR+7BhJOcFZLmWSDWw71gnXLM4ut0RAnTsRYzQ+Hu
XXM4Vx6QZ43ImVYMWUxaAWRtr0Qx4tFHfUV1kn1oNF1bsKAs4HPpEH5WyXPbuYewTv21SMR1trWz
r6Q8WcqSV2+JVrTQlLHJwpYEiJDyt9V3NE3wccOFoCzca1r3waZnG8h+6qMJRv7fy17tfI/2Mk2j
el2gw9gGinGZzgFHOHaRbCNZoGwxz3lHr+4gtzv5A6d+BvbqKTLMs2Qw9DFSErKHEUSTBHb2EZrK
py4gDyCgk9kaw+BeyZfAIYryBamjJukodeHCox6f5yC5tv1IxpCqQf9P/qGKsvJU9wUqOdNw2fj7
0CCNgc05rXGtI/Dry4su3ZtNoPgxcsigL8b2Oati5oUmMhYE/gdoAzDRkghlqo+gLoL1wp7MP6qq
qjBN+h0xB7NAvtwU13Cc/1JO9UCU0kOquIjqFiFo33n1QTB2zsfIObimeSfiQl+TBYHdW8PbKEt1
+P2t3xdvbJ4I7Ei2gU9OeBcCzvgN0Mno1hH1t+9l734ObYxfBl4ZG5pQHdOBx+XcjdmeZJBDVVsn
fLL1Y56DqqwFEfQJETUqSlCzW/F18IbpmGXJUeW5/UBzTrjq5P+lysb1FKNIFWdQmNm+nL8k0++L
9waTZdeNqXUMwhG80BAAms59tXYdxmGIlczVzCl/I/+ZQM/6oSyQM/oGGelI4aPboAym8KYtdmVb
PFWN41ykiyYsTuNb7FhoCaMcKG49wLDp/fIBfgpJGpV4BvnWPBOWEu8bUs8n1hmXdrByBiXDW8lA
JSy7rRq9b2fuwx021/ERZHa+dVrKvMCQwOXIvj14QfI+RQxsS2tWlwRWAgxEBjuigG30+3u/XzmN
x+M1BEmkyTeP3qc8/AtMFgRSGvqvdUkyVPXZN716YAMRvySjU21KQs4BPbp7K5l3hJ0IThL86Z1Y
+g+7fol0JE5Vn2x5KMPbH5Gu+Iy4sHSQK+n6xYqA+unk2sVP1MF5IfPqKw5Mee4Cd096GtTPWRTs
ugwSyIzOWosAe824cER0unCJGbqskmhMiH+dO5LpkP4Bdnmml903BE19mSXfHcZOAEvjgKrsUcfg
5RJ72lqx2W4QAj+T31g+6An9a9L6T3Xm0lG2+itRznDt+Hs7HRpiKwnIwbueWaDIQoWs1coPcLCx
rPyH0Go+VhFo/MUzClrtvyLyfNaT/7p2bl91XU6HIIejZHTk/bVs2grXCZ6rVPW0RyN4ZmN+Kh1l
4JZqueVzl9GQvBVSevc08z+KZEpZmuTvVpjCx7MgV9odsnD0LmvLNoYXbkzwneqNpKv52wriW1px
BErXug0xidxJod78yvpMzIHmvnCae0w7twdZ7K8CJevLFM6X0IzEI/cGwuC+Yd9cfE6+m2+mgcwL
q2ofakCmJ5hK1Q0b2bxXi8CXCuc6gy0+B6bu7sDQjgXzuUs1yfYe81FwtERAYlxr3JUlOwURuNA6
rSnsNzWJSRs2iUzCE7itVYB5hiK8CR/i+S6sAS8BGuFV7Atnh24amgKY29vvS6uBGSHz07s6sBus
sEuYHcii3SQ1ssTBTRPYC3OC32n5tV/04qJMb193+VOfIX12lH6nqQHA6lOrlcm0HgUDA3q9t9QZ
mC1fXA6Pi2VaNOMwQq9Ng0/WhX2QMRQOV2gAvY03EGgBp+0QDgvOqzbfImdgRjMuEophGuGMeJjo
aYh7tMqHfA7EyUffs2kgY69++cNppJK9KsUbbVy1ZesRbRmp02s76XxKLFoaH/DQ7leZaVpBjSio
xilZlXptOLVDSAARDYJowI0PJ6M37xgK3wtctPTW7Xuk6n0g+HAtL97VjKEQdLJiZgvsElyEI2uU
62Dsn34RBIklObLYb4MZjaPdXOqePbSUj4xj4htgik3uiXyXpUa21nlU3hKE1xRzAG5qzK127T6M
ld+vFSNdxLD5QYsWbQeW1JnMwsmV1QEDJCmyqYhPsqcfAs5Ub5BxmlsnTCpGVAxx/Aws7+zhLXSA
KUJUSm5mxvp7bjomJnAosyn5aZmxn0e/wwukmAQZMXkbhsKJoqa/ZUG/GlOluEWS7GupvrRVyYM5
IAlPtSMOHtnrCXzGVV6q5im2SXWokrB7GCp1SCw9cq0tyghLfBaWk2+THjAaqjV1gbGIYqd+MZwo
vo0zrEk6pIUnwD4pmHHvdEKS0JOtpZ8fsqaJDuPYflNw0MdXjGwmDK4PgcRh3ftPVae9K0a7fh3P
itGJn/20KUTSHk7S1taaSBFrOjLCGDYmVySGr3sKEW0bFlayxSBlpKTq9TlvMGUsU+7wFqfjA73X
hzKmZh8lD9JfsJQWSwayz3q4ILL5l/Uz5mayOlYVq7LMbNa26WCodpyQDdk4UgBg5GLDVj4Dbmp6
j+FThUVb9XhnWTZcpeMF54YkM5MihtPGPTtpTNgpqZn3DPsnofT5h4vU4sk1GHG2PYKA1HVeTMNu
txYkl1WdLYhNd8jefSY+1DB2u//lltmI+1Y6qQj2Wf7tQnkOjIlnZIHUmlwvUlML8xQNmd6znMcx
1criPivznCWFfkUcNj/Pxt+08dTr7wuEN0DsXnX3AZv+Tmow+F976o/776+IkP1PCaMi7A1NeM+j
9kI8H7KjYTBPDAHVK2Yl6MVFmh0EkQ2vLRhFtodjslOyhXsu8rdRYzamRLFoouHFKcFuJWeiv8Ks
lp35liZzTGZE7Cysqzc032Xapa9Fmwx3EdCkTnn22vts1ZqwY6s/8EDqPabkgTKeHX7Jdrd5duxj
kLnWtmkMd03IevVKQuwGNUn5VFjziQbXvNd1jcpmTu4aRutrY/RflT0gH2na8nXMDT4hJNsGoZjn
RHh4iNXdTonq9bo+Ovq9M+FCIpnOhETz3hDKtie9EVFJ4sr3xem5avq0vf7+W5CyucHTh4sZJVsU
mtcxRu+q0Hy8Dwkb32D09D43iRkDWJ+RQtXudG1ORL1LljsmD0NuiC+qhOGRduPuzgAE62AOnvth
gGOaxvZT78Y/RWr8yCg1nqXBdrEN+fbVNP7xOHL6vv2PQ22+G+OvPsqJ3pzJAnpfnmKW209zOuTb
qpp31ELRfZwTeyW6Su6nImn3jchvhl3ZfxVPF5MJ6LmuBZ6ynUgC679q5JlXuY+KN/VrcNJXP/Dz
57rJv4cQ2g5Twtyc1BfI6i1QA/gsVmFdB7b/mCvQ8/Q/pi7ZJqrHuW3kF1v2x3yCQpMxrhxhDW/5
sW9lHpbfAfMEpPba+2iWvEQUSsvNEubnRjN2xfMf3ZftuY0ey/bhLgXaOIBhtN5HKh0mDZP5HC7L
GKseeQxgRb6Cci22Hj6qtyHtfygjOTlYlJDswsbFZ4TXRJwmM3gkEZje37JOvk1TmR+FMEo2TPaM
fyySPPa5tgKdZHcvpeMh3L678ojuDuB2jBOmufnU9aVEP51N5wwmZBWV7q4Jpc/yoCQTomjUc5q2
yDL02aWVflXlpU67gt48Kr+11heDSTA1BnGVqqQxj7L6MLL0/zEi8Mt2C0W1xMDDomfSu2rgHVAE
agP/Gqt7g+sSvk77kjKUe57H/sHWyI0KMhBYrW3rAd6BRsn6EFZetnd83XBAVSOy0BCMwDzT08cw
f1wLZe3gtN3eSWb2XxTYnkf7k9YEZhEX1d0cOlwbuULQ6bt2g+ngpt2j7cHpnRsIwm3Ue3+C0Tlb
yBiiFSLVdWxnMUoBQ1zG0kk2dLNnHHLhcfAytCQhQzeVd7CFUqQusRlQfVvhBU/6WuRF+xdpy6ZL
+1s8m4vTBJSBnRlvkuCXVfw4QwvSFa0uhbh/ZffXXbx0CjceNf6nSuU2bmbvZ1wGsq1vFE/FhM4j
ZWi4Ejgs9341ey9Gp76g3tg/raWfFAKSNzXYM3erGxzTliEJ/9APZ1KiEErmHwY8cBLcHD41+EvD
ar8AThRckU31EiTFdXJJ77UqiLmzqTbUrQc9KJ/NIftxPXOQyW4i8HZ+csppOjbLiiUMoMowHCze
0xrwlFeua6q9KyYrHua82ecoVPIK0Qr7v/FiZQHqDLMfDgMQfbbMXC8dghFnED88fJz9kCSkvKS5
sdOIr4+ajeuTNdAQQv5ufmp9Jw/uYDbSfwmaxt0Iw/9nsvRhioQ7QedIleHnrZ1Bo9xEZH11ZAuh
MbnNRETchZ8bJ4vFLjI33mTjCJVvXSPf/yklDjGveJJO3L/CvosPMRvC/VAP3mtdF8QmrqJStYcK
4ukRYswGrNFyOLuXxOMgG3PxiNE63AMHFncjS+S6A892M/L8bxP1FNQ297FyENmI97FhPgo3Ntob
n9rLrCPiaQZ+kCXOhKyXeDeS8uDmyZqAhuAYO8EGkcrIwKzYQJq9a4i2YJnMLePG77BoXa61+K2J
bPtILZGdqzgGRWXOe4crbNvFkNEHGRvbLkqgHZRJcHJqyapOvCdJ3u6g/VE7Qm/iwjnPZmBwQIgn
q7GJhZi3PVq3QzlDpRl6cxEHDSFhcllzqoaOuBXfewvdeqeXNb8RLgR+k8GtnytKYufkDsu3Br8C
AtPGvO4EE6QJnW2bjHgp8AMZEBnGxMj9qpPrFHeO6w2gO3nIIu+JMqzdyD4et0GhK/qMBtluEDcn
L10K1nz+skviIIGUNpiZlyd86T2HPLIzCDAIyOWxmor23Cwvv191RrJ4q7M1mIVH4iNmFIuAbIvB
6qD1u/Pp9+f+/er/L7+/15r0JZWJwzDv/qSVoA2bejo/MmOD3FI7k8dpqSp1nlzvRSjH2UxtVhwM
K3irM3RSDAIBvDJ9NlK21ITwrIPBIfbTRcVgNxQWvk1f7mNyEGMkrmUQMTYHvg2fF6Vn2Q6X2HX+
5B6Z6W7DwSJBcR4SUPo4WzRrM4Y9s6vlJcpncexs/Ylw9GCX46PqA2jF3iAOmIpzpk0A+ti2ZZwG
DKiGS7mEJ///xW3SV8gesupxRvhVd69lDvrU1WAoCVjRo3kbuTgKLgzfKfWJRCa5GXz6lEjJ8TwI
myLOv8fszNdGDjSijP2RIZW5E2NRbJBQpYgYPwnWRb/jNaQI5iDGkItcm6q1qWtoZUw9PFZAgQu7
vEGOHLayK5IdsAA8RRWUMTkG7oob+QWlKaww/LjoSfce+uG1x5msfQG5sH5pSq+gthXXqu178BET
FksxniaTNw2uEGMt6eTZqo2TS9DH/TEPRXBFc4jpODPffdVcoy6qb2HLS8nce42SZt4ljDL3wsPn
Id3e2QcOwRoT2hcK2EltDXPJ0mgHtc9rxaVubJQVIe6xBvJUMLi3+H/hNq0znkAcrjiQi+coDPvH
aDC+x1RhmAu6YaNam/fLuw0aY19KFGyCfp6KBfYBXo0taR72IhxZp2ZqvMSO+CczYS0thr1mIk3u
LAjZ30Qk+PeHvHCcfZeELwOaK+i0PkJz0qqrlpAkpDtxNF4UU7lWZMTpiQrGi+E1J+jMNh7zmAhl
IxnLS69ncKoLtq+wdEE1y7w2SYu/Q4O2Z5BEdgfpyAYxCvcRCRu/BpIwmKlQJUIYL5bWCrEwzJQC
5ZLjNFt7XhS+IXCMjsZSyxyu1DTpDQc8kyMv9DbCZ3mD942frH0l19Hag9smaw0CZlT4S+iwj+sc
0SnJ4yifkB+RSEooIdDE1kP6wrCKdLYQUu44eMgU8qpb+85ixMit98AcOVvs4C6w3JKP3QhgqR0O
c3DCPKe85lrz2a7qfjsHpfMgS39f2MF8wxyPotcPgKTn+rNnBcoGC/8FAa5MlTOkOfmCqmYmcPAX
FZJM7Y90oUyOFeuqtmG+hz4Biru3G/roLWTyhazdsagC66PrVMEVqfTNL0q1n59zJxTI6OHKMuNZ
S4mP3UbFtrN0/zJ7JMqtGmoF7G+fmUuKVD5h9fUiNMyQ/t00/BgcwjWFEf1BIVbiXij0c3gNpCye
TczXD21WnwRevrVCKcixfkB7IrY6toqjy4rEkvbCuGjJVU3ZBGR1cBL6P2LgAKtJeFA2ELKxgcHa
0maVrTiHrvovtNkcMCJbYy6HwEmQbGeTcIKCyWANFjz8riEVK9QycRy235a8QdMXDHnFoVZ8CECq
KKR4sSd4jjjJsm3nDON+mBuksnF1aKYME2DT7bQWE0AnYxW0J6ox+T4L9YcGD996styeFYoax32G
1cpCVqinjB8NaqLlVtMPiMdrrvPHSQL1xgw/gGf3PmN7qSlrxG8MvJI1QIl1BT4RXyPLHqQmBCmo
4ew5znxVPu2Hn6T/teD8HLf5RDGvoWHWHynYdnSyZG3W8D8Kw98zWhwOHvL/kmTlUzT3V7tRw6aI
/Femps7VGhH39NIH5IAtbGd7UMNyYE5biNRkbohPuyuMR9tiN9SlM5veBMS5F0DUty5BNlpbIDlw
bxo1Xdrc+StMKCWyyxYRG+w9FKcE4HbhjSj38UgW3XPEA2rnDiiZqV/VOmzRitlR2O86f4HOBkl+
Uo5xKA0g/qx5gUFXuoRPEyvmMtpaIwUtzzSLKFTz0rjEZLTrsjj2Azu71lAtTjQxbtFGAP8c5d0N
c2wsFi1kaD9GBtsto0JOXiSK6KaESaDOHGYqTvePYkx9R4vRe5SuenKj3D31kbVYDLJtXajyw/s0
mzz7Hmz04TYaLPAFxl2QmxJjcD3niSh2Fk5mGPdEMc40j/E8qj2SgxndIfrjwMyqXdaVzpGje9tg
/traTDwuTmh8pFFpci8F4NRRpSdx7712sVFtResiYRzhTaRGPT5zXWmKizJ5JTnvSJVxnRwomiLw
kYdP4m+KbhyPPZHqVdbdi56uhb+gRaIPKbSXlWOGn76DpbJlkYJuwdhH4B0AHRw0gqu8TUjokDGr
X8mUKxo+LUTrexcz71wULgK4bqujaX60muBkkCkIpmpKsD073ol+rtl2Y/mMuDDeeEsl3prNK1fn
0ass86UdWwZgZnl1ysH85hbu2jT+JrzQ39QzNNAIKv/KaxfesJ9NOzdFW5BD6enDs2hIvEk6Lqpx
fPdrpttNw7pKETe0g09pbcfWXFWlKzciBpTjEE8HVjEJ4WxOdwfW4q6jcgPmM8unFsJOMw9qU3sd
a0iDlXNQDltPImodu0dvmNml+Q2W9SEl5TnriC4hl9sY8ubkGx1UAsLn9mbSrQd0Ee8NMuMtxuMG
a3T3Sm+GYdlXbN6BMRED5SAj8M0nl17zIClAWqjYrYRTiNCbvFHU2C2DrtZdIm37rWn67WZkY7PO
owQ7YDZb19LkviEDzMQ60PtHJ3CTkxcZExycoXmbfXbaCZHWU+fjMOhgp5RFdMzIsFiFuQvwYhif
oHKgy+/ru9K2j7SwpslrG2ffxt6/LOw/QZk/grAjUreHeFSIFzBQCN1bNLZexYkwj6wFzGrnerO+
5OW346JbNk141kbVXETCpiYyxseWVfOp702kcEF6j72I4WbQg+SN1NuYmE+K3KHKoYkpJO23tF2U
Hd5I6YTPnCt2xXVRnck/x39TQP9OO1V85QhS6WbbioKCFvLoz221G1FYHFyDCRLCIqJzcNdzUgf9
oRmHeT+g8CbuTxyyYnZ2Fjlpa1LKcb8ocQ8m6s2KFQ4DfMD2AVp8/Fag5F7maC7/dAxuhoTMmHE6
Ti0HNuwUgJ2ojDeziY9Fps7JT8S3bxNkUWGaywzySrg5kc00/rYSxpfNtBLV/580AwEpl7m3zzNY
RgTSIiiY1rzna5uzfR+bZreojkngmoF0kKKxyuu+37EBgze7KOvD7KGhQCKoblFil1ixpsY95xmV
S+Aa0TbrKu4zdJXY9tDjRY1Nepqq7IcJ+nU7kADCpGfeTbb3RyBC2g0N6SSxP+zDKd/5Eyt+tDOn
En/13mV0Us3SfsClaz/0fi32GjZuOpsvHgRGhpq3MpuZ3Wnno1TooVvhTc9YxlaKn8/Q5a6aMMKi
ug/tAf+PO84X/uNgWlvErNU8fFgukMeo1T8NhmCOYs36leCLIgPODgEFEV9i05HMX+gLaB8h/XRn
YQzhLm9zcwVQmuhKz/sB2Oo6bfhWISEmvdrGaQNHWrZab40EVxSnuXcY6XwTSS751A7XFqXovhIM
oJU3vrshjwbaXZqw0c73nqn+BYb7Ganee2yjblgDv3FWru3AYjCt5Nx4SA3agFVDk/2QK/eC/BGH
SWDTNRbhnZATXN0A0Hx2Oovj4C1CoEvZMmQHtu2wUilldmV9zYUZwfsRQDU88u1ieyklw/oFEkEC
LJ8glzwu2Cxa1UfEsnQLqY0r1sARNprY2evCLR96rGArpzCAYHj1ez7bMWrZ/pU5s7rSDoyPgffK
QAewsGVb15ZIWHjLFndsSpcExW7DIOrWNllG0pJ7VB75cDSw+doa/5RIPu+ZdO60OBCcoFRh2sYi
6ATlNdWLYbppyq0y+eyUJu14CyTTB11PuI5uhj+IPe0Va9NgJW0q6Q652+aJfIZ/RBCyZ+/l1lbs
JBBjhAzwUItHccTTRwJkYQ22T13YBREirD5kmmDiB/stNs2xLk9WSnE/5fAQJphbIDrYpPcM7a4W
qr1NMpX+t/1PNfIxboBkIwKeqJ4I66IkGYRVXbu5LY7UzyfHGzHyuxL8EGKiJ7wvEDMT39/06fw3
JsWeRQCwBZhE+EKkPyH2qF7AN8NQsGX8p2TTHLJpWs+NzSi97v6ifPo0ZB5iwz4RVS9vExAlgEDT
brLM/8pQhHsI5aj0WMZgqTdR3lx8B2nEzsEadFZ9/xZYEyWrnBA1QRV0C5cALeG1N88f2lvofSJE
YS4KAqkcyn8EyWPFNVIypAD+ZDrZVAjlvd64A/h/7ijC+JSg6ppUUVOcJWe3fpxrZbBcQMZB4yYy
jzhZRNwCzfl6sJzikPTtKfP1dCUyiqsyivG+Soml8C9E8InWRnvoL1uBHLxcGBIj7DngJMjEiJB3
MZOGkErc+U+FppxgMVQLBC3qpJsPRRegSqytx1SrN1stVWnCskbwZ0pb+duxjrHSGw1IRs7nNesu
UsDMGVGXhWqcuUrCwBw2yl+7tmg+usVFOKrkXByA+RRbuiVvZfMJ74YICsVvfCZNnHdCGvBVADXY
47lBlAIpXWIQd4r0SUSyRRch5gMy1XjrefIfaud64zryp2CVvkrb8TMMsxIjM7X6aGH01S7DxtB8
KgDdHjGGUMDMiUBNzVrcnSNMtpWeD7XMYJnNxhYhHmKMYN4ikEDEs5SgYJJ3s3gPMfuv5hzGYjfR
vYOG+/FR1lJJpzSCOdZEyn0SQrmlKyINms566jXuHybB0WlGjSk6iePPmZ7KCBGWUfbBLouHr8iM
93OcRrvAD9FMk96XK7yvJMue8bpySJkBoMoOMlc+QmrXjXt3cfD1KKhXxGvII0NhHxyEb+6iPHIZ
igPDF/Zg7bsmOZut15ytEeWw010aPGFTMqfHQbkAoYtraaT/Dax0MKOYyAu5f2I0VVqVV1MxO6o6
a9oauXijdoXoiSRxiy8EW0Wcb7QN7TgF833qMhfLnPkD5aXawdZEUtYA/x7DHjtIQfZd8IqjnSEO
ZqlNNTvJ3hS0q1iuMJhAsZLpLjE9Z/vHMgB4kOdAAnxkbJ081CeL5+2mUxBnptH7o4JlPF6M16Gg
9yC169Oxim8ZdMVOtTWgxUGfsVavHJ4f7O35cTDoMfQBK8coHhOg0uXBGIeXoh+BuE0oGhIox3td
jjPbg72C13YMAJRsJAI2rM45xg6SfLf4+AglLS6u3cXoboijREy4GHH1NpxIT/RmpI9hSqYdjkKb
PJQ1XQeWmRmk/Djj8LeMeVy7Ap6Aa5KiiYAX3VQ4M9UlH03Kqr6GynqdvGZLkBv5y6bvHipf/4Mu
VkCaBW3R1uqYj9U5wLB51EMeXX5fzMb8FoTj7YzhHZ4G0BbAKm04U0zXBODZvjC3rf+GrIIzbcz0
RpjinjResueeU2aKgSokZ05n81sCmPapntJjGs/PMuH/D9UuawaTSGAq82QNZXZVJJVxL4LiLHMy
YA1UKMUiBHuc008iXf8NnF08/V+5qCfsk8GqrrDPhkb7rZH2nBurcO6z5343ObntNWGwpf6czGgX
L5DgRYCcctzs+77/ky1Vn1INMlPXeDLVBBfYHcEvIDeFmDOicGCxWri+twGSsQazFp+HnG+ZYgvZ
ElnGbnsVW2pi4j1urFD7a8fyvHVHQFa0fKaTIOORrdQfaaHumlAJNCStwbd8I7nHWqfa+tCVx8Z8
a1nmSYQPyncCosuPCWOoMm2YEKj5KWb0uTZF9i9N4n9TvaAvU+RLdWVenSa8WOMsv/om2ZfGKZn9
gUKCpz+mJsCIgUd4HgnhAZlPDYYW1OpxgHZd4AwqQcwyFBzYUWfXMpvgDr7iN/Ze3CS6CewWakBj
aBcFl7GJWKMV7dYjG2bfJLj3Qb/N55SEI9FEx6q21d5CQFuOlsFiKYpIW8QLP9n4fsfrmEgoeTT5
e6MZ92RPF1c/afXKLyD8DDTXANtN9rxDsc+nkRonSraVYy6qZnFhP0IEj4SO6DGT0Hm4gqZEzoQg
+YQMAaYQPYdCXmYkyBc1q4TyKWLUDJ4jL44R9i1PmOlOOw4z4N5DEa/S7JiXZFZn47SkAMUxz3vz
NIbCxmqibaZC4KO6CEmOxykzCtR5k+3KHfuCccf1fMv98kMyeb53wwCWtSU+trINsYnq7mVMR3QL
KkAtakL56iyDQcHMrKmGuX1E+OXejIT0IIlKSNU2mM2UYFadqXPSguOtnPJiC1jP/yPqPJYjx9kl
+kSMAEiQILflvVQy3VJvGGoz9CTozdP/p3QXdzEKzURMt1RVBD6TeXLJqTwYfrH3fGR4A0k8GOrh
MxETxebB22DhP42kRocfee7KI7wKCWaGKMP8LR+pE8KpusJ27klUQSMLfjfZj6bHTtjKfT2Wzov2
m8M4FEf42ss2JRSDOd8KWk2+GiDd4Mcuj1M536q2/JTqC3U4kNCJIfHSJrcoJl2JOKKXrvR4sAjO
SpaW9VbVUySrYKUKB4CkNX3FODIqDMFnpESfeS+21ETwiSeruVDCb+zFxVA7JD+cNvgPy7BN0Zx9
IPPy10weg23VEZgokug09fTaA55x40nsnzPdj0Nsp5MM4wa+PX9kkRELkxkWrK3t7kACfQ2ZY13T
NkdihabIdexnCmpM4qq5+l19ENBzNiIaEV1Pww+PJeWqyYCZ8Mr6OEfOhKWJE+OBaEOoAGUNdIDi
YWHKeo+0a9gH28JoCxq1DPDig0WVg633MgrPocs9UMGq3BB1dWiLlOSPKuRVITEbzxaEGI+GGJSW
HVNitwaNHrvGXSQ0dosl6K5+GmCFb7JbX/wlSyOD8tVKKuS8utYzq2tKIdunIm5RLAb83KhfvLPM
QhaifoTUyJXX0Br+Zcng7BGueNdeGLTeMN9hNJN+3GyDpiEogTjMXeS7H0Ebnq3m7ob9fEns5FAi
/bl4J0dJvcPJSchK2/nMk+TwChP/KDqeo6r05RuulGQdVg6grsctkvk1zwtJKSN0N9gIIt4N7cni
ErywNX3YDvBQ2iDUfY5RTOeQlSBHDLuidv/BXoX/2plxP3F0reoplHusH9e8x15YahuuvMOkeeg+
HzKT21Sx+h0qTfT8eGkz/lw3OlC1Owgm26iAITNthgaUS8jJqmPgHXH9ETOSXEugygNT0VVZU6Jn
8ysCbr2PcQKvh1gONw6zLWic/t4+cHIx1oG9NWco/fX8phGC0SN528JP/7pY87YeuBS0Xd7We7Yw
9d9ni8VnjERiCaZfiT96a0ycGDrajyAnFaNV7sQz6jwSSG4p+vhVi/kl5CZY90P7QzZc0zAadgWJ
jSei9rZBkdIkwsHmD8VuXTCc4yF8U1AbOU269olp4a22G9iaSpMQiz1HDGedaUyB9vzh2OZVLt5P
QhyTAxmXFqh1GnONVZRgZ0JeAsREcsiPnQnalbQg0nBiETO6UDhnAv1wN8jdpI9JWC7AQFBwgsRj
Vq5GfTRcirNGlsyQOXxiqclYRY42fEab3BGRnwnpGDZl4/EicFA9UdvHW/warOPRD56mwcSHIa5O
aDUcmFs5K1LDImfHdIQReJ1N92oOjix7y02bjcTeY/PRgkfXS/EZNIWCcR6Zo//4N10l8jCO6VMi
WetW1D52iAl/CJgTLRaovaklEy37CLg9mNXx1JcuG4ig0A0MnLLdKsKXRivcmQotnz3+y4zjn3yO
lwZfEwvqiNnB5DEhKwG24ifGByy9S+jiD0wmaT9Q1rB6nb8KS9lOebO7TfBlwLDPqlNiNTM6EzBR
cWTvCtMh2/heKz3o4/WjYPER01w96R1zQcyecJHLqF47qxDN2ArtBJLSEW0hrGhmJJAZCj7JBD9U
wdak8y+L957BmNaYxcOXLog+U5vsZyEVllu6xkM3dhCbBtKJyih/cmjmMMfklBdMhTmn7a9lwEcX
ln9aJkIsKsLlVGg5nqaPb2g3qr5gJ4Mrx9R1Mf3rMEHTVY335LY8gMjjwj26KcSbVuO9Aeka6C94
PE3uvdlsin0C3UlayX8SEtRtQQHDZlbkE6Zl/Up2q/vE5A07HznF7BLpMLmiDDPeLtl+AyAR+QOu
zICAsY7pjx5GtoA46TOaEPTPymyhfjo9tfmcsvxW0iGgkrnF0dH1cGrC7oFlvZOD6q0HzbaD6d5V
dW56QmK38y1WSyWelk0ifSaxSXdPx0dcRT6/VUWAoEPK8sL+iXHKaJPSMT0G9/InQ8oFxsCRwMcP
Q0iM35Pu2HP/IDJp3+oOPTOiCCfqkPL4zIvCICGumyitylrYC0O2SAHl2ykNkwAqY6X1dPRbhkag
bp1NmmTv8IwV8pmcIEQ2v8xwYgxpSYsDwW88KOytR1dGeSqE/4ZRmGJzQiqNcpEmIA3OfVgs+8jl
Mfv+wmT2toQatRTtYuSSP94Vajza7ZkcirZCExQPdYRPk3V3StWx4zH+swT6TFRPAF1M7FvMtEOP
CHt55EpYuzpKrPNkDCzxgfO99634koQjnysQkFgscEWkrAPC6NzjL16NBClWbfD8+Kcs4n8PUVk7
RPMVO/qn0Zm6sbfYZxWjllznzoaUKUTXcOT2ckyxrvqPNGHV9CevF/2pTgrrQFI9mQdZf65bjf/p
8Z2wYo7saen3rLN5jLj8Ea7e/EVbZ7dXSK+pX/zsy+hy4zqiOos4pksi0clxuh+1QAk3DeTa5IF9
mUWyX8bpzin3e2YWTX3VJ68VC5qyavakTTGJisG6TmzO1kAUWhj+AAkWN2ZoX4pn8JPltSFL0G5t
jhxQgbx0yKQsGqMQ4jFyCpd5LJ7lfaOau3IejuLozhQ+hhABWFsSwbGSboTpqSEscwCttUFyhCFK
OzipIwbvflYd9Ryxf4FcERexDQaLZrxdqsU8OIrt/zXni90/x1gA9nrpxaHTbKGLcJ/H2J8HTFrH
pe6OLB3Sp0mKN433/oyEtF1nBVNK1gboJrK/SR2DcktZE012K26lm7/aevlDhJjcWmlcn76/kD6C
Xc3vRnwWSbyVih5GjS1GDTIk1naGab2eGGUZIoR73Z8JN7AhcGqIBMHANMYzh8YT7FpcGKcV9C7H
gwc2M93jRjMXUNbLTpTB72ZBIURwWb2VMWz7wBLU2YCsdzaNwL4w3iosev8YpGY4F3J6rgtmF2E1
lCfuyxJ6ON+lcdUcBrJ4vnO9/JpJvmtj0RxjKz7Xndw5nYoPi4WYR1nRM5jPYRPU8ofVaesCPXze
5l5PcFuRPUdEYWwa6T/QL92yDtt22Gm6J1YXDHSazKLu/a92nfpAPnGIGm18jUq6utLzgjUSuWLf
yJYqgdHNZkzSq6h1efT66MnuBqInslT+jsJkPgJYP7WPP6YkJZUmuNw0aRhSxZrmaSFm52m4wh4I
iVSafkWJW51Mz3wKfhaEjhqNL0iCWFREW7vWa1v4wxPSGdqsfHjjkkPontbjS8auEYbrwkDSfMWJ
bK59nUEdINx3ZWoQB1z0vCemfS3UVyPzYoeZBnJC7PxuhE9JHbeYaDXzuApJHEyY6meXRW/QWtlW
96TRZorVlu20v5Ttcmg2NHKWU/4LW7IIRuD6K6vDlZ7bHp6zYUTA+JgqJ/F4m5V38IJmODQlD0yB
WYG82QixDjmKV3dAqkpmwwz2dIcjJ736qoK1TNTJTs7xl9UQd5w+/M6emRE+gNf4Ziu5D8AS7sLh
mJFumC4ECwxILRhM1Sc3+13lmrl2OcC6Hq12zZAAclbf3efKoe7uidNJGGYCT3hNZ15dRjYwDMo5
ukeCoAS2rAMWhpswqK4Gp7zp4O9jEbLuVetC1kYs8T3E/p5fp6RRrHMjFfS9qDp/E5rzDtCPwfCr
8GQRdtXNu7YYfrJ16q4gx+n4LeLjoynehTL08J0U8dO35atWSNC7BFhAUaB8D5V570P+YkNkUTTm
8zpVaA9QkkSrscCs4hcVxPUOM41f67fIZO/kEjjH1pLxEwu9YF2KXuB3ontjDUuSL8NjSEIqP1ci
WtZjE46c2cMBYzGj3YClNvJPsroiQj56Rg56IZtb5USkFvvR946LrL3XFq7Jyo4g+5pZXUVgWI/X
+snLRc88vWM97rCfmbzxKTdqOvb99F8GfjnV1BqucsaDPbHJd/Hv4E3EqugcQ5RuW4ilSB+Z2tSD
Wi9dOFyT7j/SAYsTP8YBy+N4Yo31MQ+PGXD8RSq30bTcZTP+HiO6He13KBySmieH5mwd+HYCLmTG
UorlbOuNCm8vQakkmXrMb5bmjDYLJkgS/+y798ZGkpP4zHlSd6xYtrLOXICtMMPzyLM6s5F5dgp7
XomUrSE8NxtxJLBrp+HsZqEKUIuCj0s3DevXjtBPuPctSz+6aowjREg/2ri87DWbvWHjoKgjDYB+
Gf8U2OQRQSE20nErSvW21LF/9jUKrswNrxGv9sq2F3xQRf+eYCxdmcRlg8mAWalZfMpY7+CF9V3f
/rJJoIY4Fld7IcuDnzBD9fgDNnX5rB5Ba8VI/rMb9yg65uHotvYXpmL5bKFiK6ibDpDD4YJM/RN6
+7Rwp9vkX4DqlKum0dtQK1J2tHNjX7Tpbel/iLT49HuEZOHoBIcgQoy4BMAe1PzsCdfZG2DtFEkO
Q3XMtYfcir+WqPXI7KVvzsjpBgvSwq+Y7E3uQTSZgnIbR0Ci+ABO5zCINrXbPua2ycEk4sFsDesb
NAgMdA5Ty4rj8doGxA34Yf7cUgQd4qF/RcfPlakjYLM2i/Cqd+Eo+Fm0baA33kKqoeMwVV9+7gM9
I6Nvl8x/pnGwDmNERgNjJ+zH2QjPUfzXQjuO+0eK33KSPicwsmFaUb1YRJ72+2bgmLZM+alZau9b
N78bSzuIHcA3K7chohCZ6ypE+UMEbQo0GTUXHyqMnl67d5PYPfKAOKt6ABUl1cvieMvLCDYboHRu
8QlyclaCdvfkLJAi2MvIRzSwexWTc8zm4De09+JgsWewXPmTNasCH4iGvMKUaDmR/d7o4r4M+PlU
hZBGsZQ6p9Wn17nu29RLLG9hBtv1QWwglCRgiT2miOYsu/w1sP5x8zTfxFroq4+3Ho6ozZR9JES3
cveeD/wmhkIs2Rakj99DTNl6rG1Ubg0aooh9FkM0VioenKZtk9lfM73XwcHJPWLR3ve46damxr0H
Lx0pp1T4DsDH3YmGYo2Y9uGGJ9Lb+cQ8UdchdVyxnxw4upPnbPbiE6zYCmfCtnNwpaLc4OFLiPzD
qc/uxpxtd9QP/uktEiTuZsAxtv7cilXd2i85Pu9ZV+KQFYZt4GBeE++RHVPABfKXexLxYuGHba62
V5xMsQagEF2BZsgNunx0KRj/pkxurJh3U8HyX9VeSDgNCO1ZWSlKeRRf/oRLhC1lkudru9M5/NF8
PtY/wJRVvxJmec0M3G6Jl0cKWg6JohbjwUxtuHbnxX9DVmoo7bC6AeIkX7JefgxMcDrGxUMyVnSP
LbUsGjyg2PPPVM/O3mGVhcEpSbeBp9GWk49tcZZDY6q/lgo3XtYqLORLeg6hT+GYxZhCcOu2DyRX
HyaAVQh+5CFKuJWivDixXx0RgH1aNrFLDJj/4lRGwqOVt3ZmFd5GotYF0abrlky2gyct+z4Ws6IX
gWdWm3jPPooodJU414ejW3gtgCCNVYFQBJojO/qqelwws5DPYeksl87D+WPX4SWff7uCp8XP0S5n
FmpLgsIZJfQex5BjxNaLM2wx0iUEU1YUIZm3kLGS3cDPSmKZhb4Qe+Peww6zVlG4v6YBRUA2gokf
cmYCMeEuG0UJY/VJ9TZ3EaFXJuIbxBPdSA6oAfqEEOuF4S33vOqHtY3xx0dkGaOjRYNTy63AAXbv
LVRoZfBzHuzqEIGhtZsCHFXmfyZoUVeyjaynAT7yOeKd1AzQN8Wg2H8Pazo3jIiVcXaDj629L0Pa
FMUKBqXSHYfETZAHt2nrggzDABkmnDlxkZQ2eZS7bEJmwFyBw9bKMhs7iZmM9/iYE8Jb0v51rs2p
M4ncNLTX2zoPcTVZ/m9oKW30SigOAVrhfCay7R93ld5kFR1kM/Pjm7Y4pFFBPphPqPxkpoNPUEtl
sn/ppLht3A3DwpB1/AKyesuHdd5qEfExSGxni1ajWdlJgbeGz0lioNiI2a52bHj3VqL8C+U0P3pI
SBfagCuHM/uzvyzOL3G7WdwI1GNtt4i6NaGhNI3GfbfzhAVg7P/sKvlq96pfC4ODaEyqPWzJnQu6
ha0CzKOg7hh2xuTGZd4zvTolVIefoI5eTV6+5RNYbZcBBSva96zt4D+Qn7Yq4ontRfdStFbw1C+w
oBv2dqKud1rSbWNPT7iA8fQDiviA684qzE3knolPQnQV4x07/hhROr7EKv3IvJYOFoWBliT0QVs+
eY1NtOdEAA1ULIp4OJsb/KIkfj3s8/Mj6cPt+vDAovio2gQCwJSerIH4UACLyCD4Q7WGQ4H3ETRT
mAOJGAEVB0mzddlANtzbByH0bYJjM8zFc2IFqO8N2vO5mQiZr0kuIURn3yn3ZlfBPm/i7JcPSy2G
3bvmxPJpasI/FeyglayAEFq5gwqfbjJA3ndUIW8L2nfm5z7EOWkdKgV+pTC35gGm0jEZN9iXl21G
j25soZ5hJL3G4GquSN+2YbYgcwScKx0vPPTO9K5GhwcT+9GF04iqQmvIwIX9ChAiW6GMlhdCGYEe
P8Il43knK0sTdI1ltjBNdvn+Uru0ZfXS0p0Y5Du6Sq+z0NtHDvRB6ORPZkuLyGIDuzkFPrk4it0b
IXRDUg3rgHd27ZZVdZ9l8EQ/atv9/B5o5wznF9e3+ZfN4HnHuSMAsUCrkaevdlxi78j1AS9/8QqW
0VvBkRmPWeH8KKTTbkdDjoVxWYFnaM3Pcad/M4t9xWz/hvK3YVsN1SyYVXZBsShI7Yjv7DCmDZJG
jamRT1hoC4ArmcaylH6WOimvLmc2C8zzFOtV45XWpu5goc3Qa9RwkZ4s73VmMw1A3aDSNrzHY222
TknSnfGdL1IguKfc6Xc9E4MTMKqL6l49Y8+Vz5p3rAsuqv/hAxkEVSlf5qwPnsAqmSen3FlNurDG
speLxfIRbOGapjvbVrFnnqOMp36utoPNVdza7S/kat4hoLmow0ExLX73gkycpPXIRCQ42AA0mw11
O8admfE/vWltOUd71t6RcG2YVm10IQM5Qmsy8Vp4EwakIIo3eDmOQeD0tFn4ngeUPZtIkmCUGFj9
AZBLa+a4UtBXOWNh/iVEgquB9MiOhNiV+/BhQGr2oek9eXYJ1wYf0rqR1ryFO+kdSjX9TlGJBmEi
3tJGAO9+yPLLFONLN/Rrkt31je3pGVzUGoEvDxksvAOF3HPYkNJXjLwZsCIoZkUBoLqYKBvd5Gfm
8EuPeKoj8NVEh1X6VdXx2jdezeMLgZ38siQJWKMPB8tlikojevnGQVUeigO3IMF1QHPBqsLZNRAo
r9TU4Z40s5c84T+5arnnUZ9cgOwlF7WgzKg9zKXSmOZc1EwGHQMxO6hEeHGDZNo2U3QzQ3QTblKt
kxD98RgmD/AnYIy5IBXadc9Gju7ZocCCzJaAh2Ut2/QN0eG2fu4Qrx4ghH8pnCdkVLjxVtUcaWFq
/WObB487RTDem2XaoNmjxbad5zYc/ikiDHH8X+1Y2O8OJeHeSPvmWRlDlnmEGycsOBFPOJVrvLdd
slNR9telGD9qAnwWZ/TZ4PyIieheBVNH05WELh29f8fO8xEA1V9FMVU9Iu0mIWhbzyUvaN9/eJ0t
tjzeAytk7+9MFfpSkBTVZcxYnTLwgTg1KJfq4gUsAGf8pKeVl9niNo9/atFn91IT49mzZiKWj9bb
bt3lI/AzqNSRkNdWC5hPTBCnUTzFVV3SloQpel8/XFsjq+S42hFFqk+yY+pvCbs/4rNFUznikY7Y
aHie3OeIJpE0Dlf2UfZE4i4pxw4B9LZGFcvrPjlw0IyD6pcFEPrEkgopGlJk+ZV/JVZG7RfTiiMj
oPIpcejIkWyvFtmanXbJuQuKPuajN754o/Xi1PzOku0wIwOkRiDgMIc1j0FosU+LfmOEnI5dfc24
WHeFwgeqwvB5GH0IjClNGbwyVvN2DH9fWPYpISNSO4qyLsbdoyIChxY69JQIVsE8Ac0znmvWa9E6
XwDTh2MeXEzd/QRscBvDrt2yxCvgDVX/TR7L5e9cgVRtFXxm4NG0E1GMFNihi1kliX+zhcBDMisG
1NF2hGrx2mUVT+A5pMC7ZL2ctjLlBHQQGWNaQq8xxXUNLW1E2hGpB0koZpnV7kPO/QM1/sHrtbd1
EQOsot599fG1PilO4ddMkGQxpmYL8Y8nLD/hkRHG6k5t3e++3Yjx7L7LqkeQSOSTm9obBivdhTOQ
Zl+1cicRcR5Z+xg4NJ2762rnUGjzI6nK+FSL4HUmtv6cAOlGEsXkEswp0LuJWpYvAUDFdU+XzHRX
XHtWQG02wvutNH1uwopSMG3A8w2QO47/NDWOvThRT46Bdc6tW+xZhJSo0PF8m9RZYQl1Dl4Wv+oa
+IspCR3xDbT8KWjgZgd/26Gn1YtF9pJVH5Kp0C0DWLBHar+KC9JZwgpGaTCN2asiljtnTv67cQOs
gh0im5r6kNl+d7Wjyjo5Ej1cIcQ1WVIsjojSNjrV3dEfXeoZBh4dl6624pwEob8TwAGaoqY9J2n1
nyXi9OwHgMrt0Tn1BMrkCAH33sCQfvSIMmrlKQkDwiODhiPdx4aoZtYtDXqSXe2K5nUGnwRagSpt
aDjvSAveWEZ2NCwtdRnxc3bKil0hZom8j7YHn1gBiVmXbaXWpLOd4W82L0v/sErXpX0yTNZ2pCaI
1s9f2jkjhlOKfZWhuKuLmgxriwDIvIze8GS/TJVV3I1DcGb9u22ZrnMDkc9kqfoFARfqD98LSDka
sKnMSNRUU3tXwx5ly4ugVzUuztP38LLKfZqviUjk1EHhI8BJ2v6UPPlBdEFLdRx6z96zKNVbVTUp
wrBrY1rnEo8t591je53jGDHsN1MNNQoba3ZP+CU3zIT+RijgNrlbvpdhHpw1zL87r8I/2vb3aZkh
gGUzmazTgz2VCfCDpMv/KRDM7/HxoqgXAzpJK/vloSeFYkY0pADPIbMKPCMD5qy2u92iCevK0UoD
yrDQpmfOi2377S1gRd83KOcjQZDVolle+WAn/DoITt+rge/vgjZRrHFB/oHjW45EO1nnUtU+2cPo
8OSkT0BQo5Ma/0B1g+zMzjsRrIVGPx62HKErmesHajpeU0dMBywAw1nMzktnD/XBn/0RxpdE24b8
oPE7vKSzJkeUB7KY0R2OuP8ngUF6cv0duSRFgB46mkjRkMlAeODE/mpw8NCwy/1jzXTCxEesRciL
DdMfbZlulysK+O0YcLay3WAI4hbJa9gGD6k+AMTvf+14Y1+q34FArS8ZPe7Th1eqndlYWCVKHIaD
/6yoBwJlu9uxHQ8OTOPDwsXEX8cUCijeqotIMg3Uc2nsGj1kKS6YPlDomeBLKZYnEmBfGg7vo50S
k6ziH0xSq/3ZzREVERr4XPewF8OvAr/W3vasW4QcBSUh4WA9qV/3whqzm6q9nWhIJ3dafbT8FNQi
48ZY5yTRhKO6YzCRYhzuvOIOprhNCDFqZRCTHnkm1lpbaCJIH4TS7CHWHTG+mgCQdLAaEDLfUEZy
QufEsskGl8XY8L9V+smYOjpykuKbAxhlw2Xbqmzx6doIMmV1ii+qa719VWLoyx/oTMhGTLPb6Bl3
OBqYeOdkA9xY2T0LNkEnBjRvXSHsdSEQ0Ssy+lakCv2oYRCs26YM+VQjliyNf5As8ZKs+4wN2+bG
YtGgjLHwGVbBpVtKOHR85+/Q1Mar3l1e50gGO2FZp7guOLYlngy/L4YHi20zBmMMo44wYrAqlhVC
/E/+dhIWFt7bG1VAfJ/CSPNKGGIkPMBVdRuVT5KaK9FkoMEcvURpWJw6YXlHDOjDgotwdnZppl7C
gt+krHTFUNTol5n144vhh1d+Y/YCxcKK1adzQ5To7EVR/QaLMJ/qwFVra4Z5lzCoOPcp4Xo6tik8
arK6gsZm0ZcBAoLXSLpcyvJezpuIHK4LmKTlUewjqFDd73kiOkwk1q2vnPzTyty9Rs688pGInfy6
0u9DSq9QB2+5sdS57TIS9ia1m33iKis85Gt/9F/zoBr3XurqI809xog6PEW5/JdkjjnUInnI1qG7
NEvZPtv1QI5fbI/r/+dgfX/HEb+PNR87Vu4fFQEulHzjPZAUfwkIxiWJgdKkouZYIiLy+8vUeZ/l
SNaSBnN1qtv/mI2FRxQE8bn1+w0T5BybVUQSm43uCo0IaIhaHiOiH6/eeBnixdoUKPG4POM16JHh
RnKMc3S9+DN66MaCOQJW4uHPTj3WXR2jgHMldQBTTiIWlQIscf/Pq1mA9Qt+6IlPSsoBjDifcMje
YlCNl4VOb/oTVF56CG1csG2Q/4AedQoLf9ox41xpRSSgV9vOro0QUdQYVyFW/fYQ1zN3dGnbO4zG
dlV+ZDTZL9PQkog2dTdNXHL4MIAv3Gvk1GKOJ6/d7AaFAkCbidmjZZ7xR/2aRTUfEk9/5pPsDpZo
8ROOA6r9EXFQ3wZ/WlRvNydXoKEeX/oG7kwIXNOWGq4VakZAcAO5caSuUeAKBDTIjRzyd7bNPNdn
szEBCFG3B1cEyoOPn2XwxEqXT7W/9+dAHxtQeJfu8aWfeveS9OMpzwr/aAuwh7J7iDi14FQw3HGj
av7z4KgcPEBe9KZ6wghT/vPLqHv3bJ0+EYf6mg5L+04Um/vsWA23iGPIafbymweU49j000TEnPNe
lo9chMnFF5F3b5NN5CpAuALxmxXtmmptTQQS913yUUZRiOeGAqPuiWZp7eBnD4emTpjTgBhOy+7g
VemveJzPGL9e7VT+SOPG3thlDiwtxjyuzg5+Vux37bvfw23gPSsauLFD527mooGvd1MBAbuTQu7u
Rb/SbOlBNcVHmBlv7YA5xrYp86Novubu+F9m8IE4Xfm71OaD2BUwMnZzUw1+2gHz4oeVopGyw/do
YdVFGWgh5ES8kgAcXlHxObQC1R0jpjkmgbw7BduWlFeR6y9S6+jxck3gW7iac+tJSLpiqiy7i6qt
DCUDtnz8W+NUkohVqQrQ7s+zf57b+SUvcrhjwLqa8icf3L+1Vb5K2RDUjIzChP8sSAy7MKrvQI2c
S0BjpiUW6F+JZ5KT+5AdtUTesoH/4GmgQCNyoY8QQnD9057AP7aWazszDe8WQib6tHimIzi7XpWh
nmkfoo7uv5ngZ0bK9MFD3RCWS97IfuaTBEKxvrpQ3PZlKBEqlaCC/cHZ8Ygnmzlql0M/2FCqyFpo
vcE9RfNW1GY4VlB5FHR7a6xCZuDlL2Z0SHRtVCIlN5wsxrfucRLIDvCZf87Gmjl8w3Q7oGNXTBlX
BIl9MmhSm6kFPEUGz0s4d8N7njrBnpMQ94qhXTRexUi5DJGoI1t0BHMmAhPgTPZDuOV5DBDBrCvF
6BfiAh0WPVUAs8Nf4IpHWPkindc4WOZbkRXRcSyTjR9xHmNnp24M7DenRa8wMWM5uphvKxQeWPkR
LRVNjWGnvRX4oBNX5H/KovmARfbM7Zkc0vxojwM/UxbgKOdh95ndQkp/IpoPL9TWkK20H7gAj/FQ
oeQUJ4cg5oMKO2CUS9Hj1Ur3NFvZkUZkt4hC7PPc+SwhjKG+GfQ1TcJtOvv+0aDPNQM0BbkQu+c7
SAsGWEapZEs6lp617jMF4Saj12xsYL55ytIubLJ1XfkLHovZrP20vpthYLYbqF1Qmxu7YSg1tX4G
sgChrU/E3tH2NpN9fmDSExEtzdXT99DyhEN0UFsHzZW8rc+2rsxBIsTjkwHevkyB6yxtsMUsHp0R
15fAZ3+eB2H0rinl+4Rc5ylBuPyU2GP7NI/DsWUq16UPSMcyZKdljp4VKKhoLsgcUBxTEi8+kXXE
P/c8975nBHMefUBIqoJcvmicl7ZFS1e4RXXGeOfxIUbEMsB/Yo/RgqBifJl0vbn3ww5VIJl6k2M/
+yw09gyeqAMtC01eCi0ONNAqvSZIOl7A2K4TnJwb1freOmLIcdZF6uyDsXmp9Xc9RQJTYajYRF/t
xdIZOkACKrzlsdJZMBWVBebTJH0txRLz9tuCj6nMnvqQj99Seq98o3HXgNeMKtQvnK78U+/S9in0
pu40T+KGz5OM5qb89301W0t0xXGqgGf3l7hwg10Vdt1a8fcHVjyfGpbSuFDfZ2w9m5ouKLOH/MRT
uNJTCTI78ZFYOKjbgxbXl2s8miUXXFDz0La57qCBkjRqE5pw4dbHDilgd15TIFKrTAE+Ad6N7bwv
x2cAIbvSmYajCQ/+UGoqk3lEgpP8LkcXkOHMtvVeL565JCXhg0zMIpRjFrdw6EzjE5l7+blngG7b
5jPriYCrUczlOWZ75AMhe+z+Be13+QIEgEKJfJ29H7Bw73oqMxyc1chlN1p3/jLc0xNUN423Vj5+
dJI+CWa66QLtb5dirYn5wO+YJ35BpYJa95Bj64TfpW9oXIMp3+oFdlDj0021tjwLN2OYHEo8VWy9
CHYWzvkbPdH0bz4uk7kU4QnBktlGqDphp44/BjZTTEJ7oKzk3yK0Dy6NU3nbgPeugIl0UEQIMe8F
DjnJY+znuGYnHmHPyU+DD9k9MB08s4klsPBwrsyZ/tVHaDDBKMPGVoZPh6vnU4c6uB1D/0R0sWJe
chxtcXHSub1ZtaCbb4o3ZgoJ4uAxOCUOrpLWZyngGaZTfFbFNCw7DxUhPFoEY4YdAAoovLW6mvbf
24fFGbCqxuOuD8RdSGlIP9vKgSWZTYixX2EmXUbTHGZNwaPS3JyQNJuNHwNnMcjTN6mR/yPpvJYb
R7Ig+kWIgDevJEBPSpRvvSBkulHwvlDA1+/B7MvEzuzutLoJFm7dzDwJWkA0ZG+zJWpaFmxlG5x7
iinPZQ98BR9XdykmNYeBG2wG+IdvLGK+R9uujjbeVHS8dg/U5TYNwFlSapwpv27/lvGwXE3oBVvX
QenNs0PRs4139eqUW/zTumfV41nYqGrT+Y5N6q7imN+8HHjEJRxNPNrDke2ifR5TFv1djN/PXj2W
/7ktJ7RwHi3oZDYJosAPCMc+I2NHHdkun+iPmdLfWAhkH/gtfoi+WLGfINOlRrpUKB5jtV6NEOkB
WTM7mMu+WrTlwPPvYtnPFbw+Xjs11cY2aawz4H+MxYZ9oD3TivoFRrk1IoPMRF3K0B/ZGxtti6+t
OyLhzh8YenY9zkPy3ozGwgrqY0q3xKSCn4E17JNBMzOsBFiqehuvEUUu8kLz14x6zXfaSyFh5xLH
bD8+uMbLQovqteeNB+lewoXAI6Otxd1Y/yj3SpCn/d6/NDU+1zlNN8VQmuj+XNpRGQanDDUS9mlF
iLNeOTz//QUAecYKhnWka1CxE6QzryKzz7YJINhIC3A5MXTTYcAxHlmOtqNd3Lom7Tb2ChInXcAS
2JA6aAmUSnPGtkxj6N312+QpTxO6tvvpO+GY6ymefKC7y2MkpjhZyzDR6DmnvZ0tu/+8IuzZzBON
fsfJniALAO2fK9e4YMQwsURW6pbWyjwORj6cYBPhELbIQi5cJA9pnF6gGfxBniYzBMwC7hel062u
67uZLXroU7HHNZuZey4dLMUqP8GwIODYnqs+gdcgofY5Mt+btv6Jf07bt6LKN2CQwEt2a08pN/ls
2zk8D7H5AWis242NpW2HKV4lK9m/UPuC6nHiv9HOmcGNmk2hgkDFqWxQ+gy6evJDGHWKjEWXPDTZ
p+vbULTVyI/i+Y///aXvyMLkzt1Iy+FkE+ljLIF7OEFmSGdmbNGT6HCxaq2EBJQszfz/X2IGrEWZ
tzbH+1VlaFCpBWm0nd67GDMcGUaGJMo91hIJVeXJZXI1lnXWM0n3Fj/KQOtiiVWXLwU5HexmNOI2
IwSP/3DYtQx+8KKeHMavjeXzMM0a7x4AjfZRNBimNAd4+SjrX33W52stRjZPixaHcOmOZS+eKpwL
LOGy4jS4S4exZqgPsc/WF/sANoXu3Wch9FiucjDnPuQNkjmbLqkeDZdQQlcRuu0mlgvtmhfLuCFd
laOzR3XYgg7OTEp3g9GMwmVJckU4Loqz7E75YjOJBpl2shk96UAl8o8VlGsbQbK8LzssZw2/jkAO
p0JN4Dv0NgLx6Al4KqRCcHzfihaXWhIuIqpmnigRAbDlE4+by+WrMOpPvcOihYx+Gdsl2ZseOwFU
Qjey3O9My1D06nrAU2grdKjIqRnfRZPMr4QudoHRMyd2ThZxYevvntL/9BUPHYS16jKOZvvsVrfU
hUWm5dad+pkkmvudWczNDc5TpStz5xvjX8NcvF1VAopunRlsQJ89Qd6ly0lWCTl57kDFXH86YF8b
bu5r5RwNZGyrmob2FlqljQjI+/JodRNq5xI/Bj22jWGZydBAWsSSU6pX1mV1xLm1ERX/wbCT+oni
xG/qtd1Drh7sZXZPjc4sDzz9hJGbIm8RH10x/oGb/Ivxb3hkqOrrYOQSPlY7wwqgFa87B5OYFAbs
5AhzZm1M0T88lyUMqNCDPuG75ErcfzaiCNs6aN8rjEbaRqQ4oYAcmLhirgv7YWrVS65mpXEaGfmi
eRI3R/eQ2GgNR+HcZ3Pc7mNrGTYeScu85CpWj3vQJdMuQxsPm1hL9wKkA1UI6++2MIGCLMPeaKaX
voZuvXTtVTG0EXnv1v5duZampuLjP4krsBkDNY8eo9HR3vwpOGhu7K0ewK3eDfHeX9k6cacwXhXt
AJC2ycNMKlxJuv8L16m/zdlHbwzjWZX80zhdHgr6HVexHGBdgCzU6ZV+4jM7wLXgZStncRwn6+Y2
PIlUMQb7Cacy7vECkKJFgkBoinxZodrDQmXXf2KqrklYQTPriXWHD6JcXiu/kpyJhb/rxta8LZNh
cD8q7rOgBLc2kn+FxX5FaCYsMWd47FMaoHIZpI/2jEG+TwQStpzTR8eI5T4pQZMspn9szRiQNEbz
jDpxnun2hnEGdbh8L/Ic9De6NSZNNyJbg7xopslezSz7067LIi/rqcTr/EfPgJYy55n33ZRwjOh+
gzWHcRkeEHsZdm1bLRHmvS/FK/HDT1F6Gx5BxUPJH6BPmdsRfMTAZJ1vs0CjxmJdUiyNJR8d/IeO
dpCkrdij+c13Ug60sGBeClnP+ruF0xebuXsxhp7KBdmevd65AtOfbtXENnSQx5j+kxXcyqBDXTbu
bGrAc6LKssJwnHApHmnYWhbt2MECSbmM7ixFARwlBe6V0QiVFXG7tsdmb0/FF2U78DlHeAV2t9WI
DV1bNyivppcyg6T90ZgBIQLx+pSsUqOU0w6EKvZo0Slz0w5QoMDfbIDp0oKicDYGDlstv6LiGGIx
S+rGiprFZuTXK+tM4lQnK9y2Z24RKNxmpZ5k+gq2da2phltHm8SxsUAvxJZQ2xRFCry5HbV++kNc
n0A5eQshqKhbeZyDnXrP/QRahs2Hc3AcPMpmSzGUEqV+bQOEtNb5GII2OPTdkh/bkT0pLL9L8wF+
BQCvoPTIrLw3IhoZvdIe5W4aeQyfU3BXZ6cBNCdfEjkccxSYiqadHIXhOqYzOKICHy4ZruUObRNj
VsWe9b+/DQZMvLqAMVXn+k/tpDELc2N8nI0vV2vNRxjVf4sJ879OqQA8OsiNSgealdaLwqyUjrty
sPDfLa1+nWYSdIV102y/Osd6t8fy91B26XjoR57BccUOO2XrAnztf9ORLhuXdfl9IrgDHIFKKGC2
VzVCbYLqsr73m58KCAVGyGgW08Aq9n00TPfOB7r2v1Be6wf5plWd84xzw3vw1XImyWoZrfkwOEjv
qtGagz/RJj+0xonSJL4IDWW4yOTuLpcW+x/rPZgH4zXrDXHj3nrLFvZ31extoYURy2rRQ5CgWu6R
mXMGArqt2I8QNXSvyvWPKk+9O2U38YOGZqtSr31QFb41W92IfrQYezv2VzXg+DJf+gNrs7XTZ/Hx
CNQXLpWdwy52sULuHEh5PdxEuoVMQEK7xJBftmA6Ea7at1T6bBvF5Y3FxxBSf+BvOuSV039XOHop
ktW2AU6wpKbHnJ8qU0F4Uz7pzAkbgpm26g71ZmEdbuFN5mfKktpc/Q72MZ1YjTUkBoSwlutgpuNd
6XX2uNBFieeO7EK18fAg3FqnxVOUs/TIaz6wuhVo/5hYhHiRLQ/Rf/TAwsfmLKGcPnZuGxIPaW6x
y1ZQ8idSSy1/BCVyKEf2XoY3KxaT3RPsPDSYstW4MQw3Iych54MHSHlbbksGlEtMWiXPNcI6ts7V
UKwF1diqyYSrv2U9/ImbST/ac2TPaXvA06dAcQxR0lkshGaD79jYSrouroYBIMpYVmXQOY1J/GM5
5oehZ5gL6nszxH9N23wpyxaaToGVq2ZqZLTHYcj6UZfaE6LtbejMXU8dnhLGd823Ogy66afWx2Jb
pDl3tr3PNgjvUXlTVRkluvazpGW8oZfhhur6MpANjfwCGIMdYz/Wzex10H/0XL/EA2/3TmNj1PZj
iN5fEdeqThoqD/K2Ee+GxnwuoKoujv83S+Jxf9Wal5wGke3MoKwUxsvY1nd6Xx6zKn/WKue9hwvA
dxvDLzfSt6RbBuJU3qtqqApSJQ9uBSwqmylIlUHubplDv0e9ztmp07rm0E8TZ2BIZEsdqnJpbJ+R
zqTKQJ1lKUG8WY/Gcn6lbeCtFfm8CyhlJzWBDGK4fh6qtvT2s7PKt/Itrn3SLD2RWpFReaPI5HlK
+y5SvLtzpW39Wvu1oO3h9SlXEsJv4ssysicJaGIKwNCP5opcqbF1tntWlI9NhVl7tKo/Y9+ficEd
pKtdcPKdMjyJBEuLJ4LBez/1FHsnQVhWMLANAXJ8LDco7NmOjkpCr5776hx9DnqQcAs0OhM765w7
3CS6lxpTAJ2+Vw+w+6aya6Ip2L3g9l3YkrNv4BZigDGo47UFy11fKwO+nKGm4HCYK4JxXIEw+m3F
lB0s0w6O5o11XgLkqOd6zMUK9zkErX6yMXyr+lB7Oses6nZtP33OTcqeFl+QOfmPVDYo4jbOyfal
fwHc6drjSUu5vQFgPuW+qHamMYGzN1m9ua1m7LXKCw6WxlI7jxdoAGb561IqEHqF+6yEg3eE3GPp
pbvJLc5WjbHSwmxQTXh1g5EZn9ocLCPbtlq8A0HTu7eWcrp0YXOxXWNNDr1Okz37GzvP97HT/dOE
DtsRIEWQ8ecq5t6+1LjY6TnAgMw9nsVTZxq7uof3qIwCO5TgMqLD7dC4EPCLWp98B6A3xVmLylWy
gtP/aAtvRSoxI0tZ8A0S40ynCD1zRU0XryAm4tcduDlugZD2LbKqGnrIGJiP+UJFc7I8uEkm36f5
k6X5m230ReRm5CI8MdVRm665zumptbXPPCUjN4EwF6iHDMrOrxCo7Rhinigt4C7YtHlUZN6XMxMt
yBCcR4tNEO8rf59iBs+Kh9rWPQrO5oJdKskGDPXXJunuLAFmDVVc9Ka2IQbGwpwwAOLImrV3nquW
EopueE604Bs2fb5dJHkJ1+Gqh+UygLmE7pj+nWvjrGGMY50jXyZvxnmOuZV2+2uZCMo2qcXB9Rf4
+wzaVWH967pGRFrhffl2++HDnU5t7Uyu+6GaOxYf+ptjt8dRuPvYj/cBmv444DKZzImYfsXmrX9D
291Xvn/hA3q5yrKk5PTYJJzNiXUWkM1AM3nv8LiOeey8xTKmhBlyf3sYO2YPKJA4PPLgbo0NEXb5
VLKq7/TkKPXxqxI2iIblRaWEwmV9qJD7G+bxulMHY4CM7zcXmy9zW85XfpItSSWqemYpL0Evz4tX
nEt6gKrqXW+LqBjRXwTXVWpufsz6NeWnArvxzgrmIU/df2T5qGo4435M0HzrH63qaQlY3LOp/7Xp
7N7alEpCpwP171QBI2H93HgDj708jrILuxj7ZJXdXXwEmowPaJ3blEqTBg0LU8o30uZDMRnHqS3f
SOz6QfHrpP6ftqsfWkRGjO2v4Hfvqz0A4vZGbwGjT+TfSO/EX9lsvAfZUG2MnTf0+8qzr8LE8ZWu
iXc3m+st+E+ol7wGO9//7yISy+bXaI3XJkuHnaYFO4Fn4TygR2n2qQZS7Ggwsr1egiHwvMiZrC6y
+8Dc91gBoW3YrWWFNtWzO7U2uIRs1vVzmoK4ktg0cenj+MdnuxuxKLKGgZAq2WyG2SwJjM72R14b
7XYUI16EBV97IDhZHZLAmB9oePImSrOgLKDqsN5ySc/RwtIxgXAtm7Z28xedCCr1YrXh4h7qjt6z
piBoILtjYNr/Zrf+tg2BPNQmv9ZEVanGFmpeUFdNuydJuIxXsPrhwHqh0bgR1wm32Uzrn2ONSqqi
fJf6fC/76R/hJBYvdcWNxlk7dWY2t3NDhKt/4uuFEF3EgDrGGTa3j4qGfezW1svvCI7hiq1+DM3O
fIrblBSzO6Etpdabi3Q996B+Ee8tNlfstJf20ujEjbqgPaWzeqqN3o4kMUfU/LkIc35EtGPsDTMM
I9NRT/Cm/6Qa5dEThmc3CI4N8grLVuswBtrfpF7zHGDNWZgSRYj7bAV7xmqDeAvmxyI74eBG0TL9
qS9o0fP1hsNEG78SCMcUbiE4WXdHKhkVtWQn1RDQ9y1gJx0I9mkSxjZe3S41wjo5DvWglYDBHU5L
VMLgV6+xpBXxdLb15iVJcCi7K35Roh/k2HDQlBw2whWN5QO1EXpnwNYieb8ZtJ6YDAmLYUXaKpt1
ZFD5FMgH8ydklVcrUXlYFgVAtMAJWMbdioTt55Dl1NoDr3VQ4cCaMVkAOEDMtaw4UsiUHZmu2FQv
5OUtxkfm/GTG1dx3tGJMmty5zaBhpoqjfBi9kFeSs/k2Mrj1fDXex3b80ta0UwourXPHa12Kd5FU
1zJIn005fbjStrf2urq1Kfva8Ow/xQ71Uun4ETvYTeHrfJVG5m8wJV2dTCIpE0gd+uJ7iON/XiG5
WvufNpzsTaavlcVWeRCgXLyh1Q6dQT0VdnxAiuaXmdvvsrQexyX2964ouCny/CST85WL4XGhKmc0
mfyCCug8GjtvXzfeGKvglZf/SjSxDRu5O6Fnmk5H4JIMYvy4RDRHRaDNBo/gKy6uDlFgkLnFFkQZ
okUM6RSVhc+jXjExjPCs7wBF+DRDu6NFQx8zd1skfVS3y7YsSJoGnr4zWV9uxxIryiJykIv8nkHi
jRRR83+uVd5uF29ZLkUH74vUW9B26ZFmUxUpyzqVybirXUM8o04+BBRqIadb5UqQTsDrNP8M/aJ5
otnTi7RP4e+trPcLD/ItdXARGfWjZbd8H4UVmo3GHKBTRDizpZXllUY3eWyJazsF/ihAIi9ZqQV7
5XB4EABhLZZdA3NhlYX6vpkD2GfVWpdSlcnWqLT+wi6eFyqrMx6y7E4L4BSx8w81F2KrrbGdsuWQ
RImonuPFeh9Q4PYDigjvgWCP61js8MSgMnNhKQIQHZZ+TxVi9crOR3lJsVok0+vSag3u/RqAsCxP
VUfculWMxSa2iNRlzvPyR895ihsQJVyoAB+y5mIFGbtBhIDwW6Qs6Ttf/R017Ll5cAukuq6SxnkU
8VfSD+aeKzPvkmjscLquyJrO1ViuNv+gwaJOFFdSgb9jn7+3wjhalcd7Zf4wbejdg//uBMwPAss6
P/EcZbyyiTV85AVbHGU5/xSBs7By0ztBh1M+pGjuDp3LU+5ezVj/cBQ5sKXQ/vmgfw4Ytx+sXOOB
X9L3NBAkQQmnZnr+MBt3Trl2ZTt4NLOUZT5vMnI/Vlb+de35p9Wdvwwbv8akn0n3GrK6d2Z5o6zP
JyZJe+qsXpsim7ZO7v3E8J+3qXkH5s7hjZyJDyvDtBY74TI6L+1oHFKbtymuUlBYc3KGkfA8Z8O9
gdVF1LzkGAIPLoMh3xrggqNUnNToaVvd4/wSQOGtQY9YRZI3LKbuSGw4kpLtrwedE/xy137oLrts
L6E9lG1I5LW4HrI5++P2PGOYfEmXxKMWut4cyoyt8MLbJUlJYC/oR5HEGM7uGyypNOKT1y0Li0gX
cRVrBBGiZfMd9NBkfL+GlqSCnSOnn6xegkfXhHCFUnjV2UoTPaoJRbvuedC7bQ8eicsDVqmxqrkT
9/ZbMd4SSOBhT9vQvoNuevJ7ytI7bX7STXYTIEF1r7q7K9JnKUswchy5ZvXb8Ohu9cV8WXpSTzYO
+IntL6x5KquIp4rE+47dVVuc+qfWAwQw5SgE0g66Y3nzNC25+iKgqKq7T+R0D2ohSGUTVdqOs0dv
vY3FwUi8LXUsq01gOgA5jTKcJZ2mnzpD/9MZkpbLFn3YAsSkm8EF+sS9d4t6x0XjR1TiedG4hpqO
F/VrZ8Tk9OmzJpnAW9L7MddNz+ugXlvWdZEB55TdfUEOec0MLprLyNgdQ6gMbTXVV6iz50G0j6mM
X31zMI+2OcTbREd37orpr9ICqkT9GJlUMbNadDJ7S7nP/a46Ascib1sSoFbNprQzQMjm1EUxL7xW
G72nYCaB1KZOVLnFV13nzjnXldoGyxDS3Aj7zy34X4IwzwZTvOpUkPqwXbaTGjTkmE5fPx39VI2/
2trMEa+SNYkyGixAU32M1ZBxWImvouWjMwYe96XbybQ07xMtW3Nnag/zT/LfxZTa2JoupjLL/lEf
Xu0s2zfOraE9w+jq97k1QmyNY1AtDWloTRE4mIU6avXExFumjCGQ8lWnXUB73iaGlHCuZ7LTBXb3
cc7bkMNxN7pOeejdoQ0pMl5yjrze4ezkJKpxc2WwmiC0YfNoLl3qcgKWzQUIIi4mVzdPVD+8Sl6f
G1PL/nYzggP3TZyeVD8u6mhXN01P8pOarAdzzPu7COaCvrVmPHKVKzTOr8Scpsh4TNLKP4i0eeY6
/9eSTv2kb4u29xFBKm1f5OAn8QqBt1mSY8lq++LY413nt3DDJPZKBfPb7DZfrPjmHWUBR5mYN3Ry
NMFanYQtnxKKQPa2WIXjgAHJLBus1wWSgLB6nhdJttw1tU+KGLoo9eu/83I1FlYDeHdYrTiAw5vL
VPBeBtEGjwvpO0AiAgQAbcTA45dgGNkzdiMG2FeSgqkS1nWKA8L1C3VVijfbpi24DWvNePNTuURt
7oDi7o9lahih3m0sbYWfB0yXk2JyCDIYLUNDaMUVq3VK2yYFwdVpdQBLBqadPoW0oIHMsnn3YR9y
w8bFwsX3uw0TE1eLUwJ4md1rnQ1U1gM32QgbBHhDoGDKu/yh8AUza+xFQnEZGGfI/KlYipALwCjS
XYFaXrTSWGsVIFjoHKB1Fo1KL7kSsOH37REmdZLQsT3iYmtIHu9rvf0nnCEDCj79eL52KS16khId
o3iGp2UchktTWUXot9aPzggAOL+7FXoWMVisuaHsY9Yohqe7C5cWxlPiI+O+6f0rlsPnUT1kM0k+
kNGRxk4T6rBlwNGk0IKd/iyfrVSPAqrgLmutAYriWXgch9PcMXukNyjOztmxmIv65GRMCSMz7sve
gk7gEXRMs2yI2sbud/741Q/gWK1W/QhJmmDBfTgoEwT/wNKbl04vSgKT5tkF8LGdsB1AlR2/oFUy
jlB1vhPVA0v4FnBcNdNqgt8mn9E9pjz9mMaMMIyzfM2c4bmzQAvyisduAhsDIu5D+DC1wd6xbPNn
5mIoeFxYUrRi92J7XEhz3NU7rBSHyW60Pa68vOOLk6bLnyzB7wyYdeL96lLFghcGyaB39uCyfhbH
uKF5baDP1KfSD672WtLiduyPjGmhU2TU1+RY5ty8AvXTLeiwxCpLkUiTnMa+NDdWz2gIrUZRs82u
z5q4PolgOk9F9s3m4terZkjDEy4jP9efnQQ6AcA+NnPB8DLmtJAXyEhFCWkQkD9QVShcANBXEl9l
P2MRfBFuoOAQBzjDRf9AUnLXupnxYC5/4nzu9jLGJaeRtwQpCe3Ds3cVWIX//O11lCRQLDnkERmP
pp28KH8icgrQppSe2vNt2ECiQFMqKCkhuThss4lcZudg7CSjccF4s/V8SRcOvCyQR3eH9eSFxstX
idNu04riDtTUuIpUPsoeVZmrzCJ4NwYFFyZEHS8bwH3UOGZQmDeGZrihqioYCrkgiTvCL5DlwMdG
55U9pDU37OBVKzkKazt/5/ilRpus+6Ep2aAFzo+CVkSFQ2YSetIG6Bp0HnJDn4MJlE6/qZtnzsQa
njyguw2Lgk1CeApb9KbpCRR20/Lh9+7X4s5M9Bp0lRQcb5LB7Bxcd7zbGEnMnNfWVOfkmFmANLS/
sJq0iojLaUzHGtaX9eXsD7tgUTjTBH+npc4+B5JGmwn8zcnpUuqqkiks3ZTQAp6FOPYC1nqQ+b0s
1s6lvTyLPq7DRO/v6UQE0gHdxEWc17LjV/mB+PGuJGyTxCaX28L/21M/tXE9cB5TD7EtKA3WXE0J
v3BiQmL8L8/qMcU9FfoBS343W/5UywSixOLJxgoCDa5x/riZOx2yS84hyzq+dKIuhQ3akNo4NsSy
wpxrwM4k2uNBiXCS4CwcCShWNzAtVnxO3DLiDgJmC0h4qwavOXjNi52XH2aZsAMw2ZB6jv2mk6rd
Gea7XubxNad5PTtqrsP3sbX3ng2sobYSRDBaUlNCVjtdBHsvh5PujektsXjns4cg4FD/0VXvH7OV
kN2r4GGZKxo+4cSWLToJzbahUSHQD0UWWpnk82zAp/CSwrs9sM/0SyRWjhrr1pCbwlmAuaNpnVAE
/btOQGVDWQuBGqxq0oJA4Cq0msCyD9P9Pxhc1aztNk1HYOVI3x865rNL6Xi0VJLbpFO8Unnpb944
Djy2eDDtsomZNq9pIrqbOYzqVjSnUsHDa72J5wHCZ9t3RFRpvaUUAVkn6x6J8d+YqS+KAfrYW586
jJaw5O4VrlwlwKQIBqNOCXjp/JMWt1ddxzSTpky+HTF9yxCfUw9WBOEEjED/m6VI/Y7ZQsgZSVtl
n1Np7IW7zEQlkiEcDSZdf13CORTlNdNClKmf2IMGQaQX4sNo7tILdhYY2rYaCJvNTf7Y11hN/e6x
1FEarCHUyE/rABNC5eoz4ANazTqsTQmcoiUZuTasgE4v4wbFGgbXREjBPTV9svwJPBLHg/87xGWw
5Sb6sTQ+uX/io6EDIYp5KtjKoGyYQ/KwGOB21RJ7c7oC3Kx44Ncwv3Jc0ojW3Y1jDtJGLV/yBdMC
2QmboYg2VUtyGyjH6lTwQ7MUxFkqZQ9E1JgJTpFHLGrj5JMcR31gf5w7/j8BEQkHFP9iyyRGI5FK
k4FOi0wTD41TS4wJPDyd5DjAGJxs0N8v+lraweH+MFeFTSyfeInDgLKXgaTdsVzAjaXVD7Whr241
XD1yz1tMYyQQagH/e6yHqCn7/YxQbbgrO9gSX/Ad7Qc5tkfdG4bDoC0s02l2KAjJhYMJEnjy8myn
yWE8xdNwWxrevwnC6MfQe++T/NsXdkBmLTtXSW/vUg/jsZYyjCeLcoFrZa+zf6fV4UzQYTqOOt/o
SWSf6Uc/4ekYmIK1qeflmCmoQ/bEJXUkAiJecbwdLbMTZJ79+SLHcKIqa1YQE4ZVBYJFUDXMG/x2
JRkgqPidDZibrMS5crtH2l/YSs2rCyZ12Tt77Wte885MpbdcJgOQODOCuZ5qxslWcbM1GszOeAtQ
gBIVZjhft1y3H/VBzisK2djCLwHW3Zl/6uGdETSUCSBABX0dpmFtLKQc5C0wzQsciPHstQrGtq8H
YeVhq9LtjHZQdnYn6X0ZFQNlFpNsaIyVqjMvH/UIrgirX4pRzGmjSqtfJEio0FBEcCbH+LBnPF35
RJxRaMcsq/rQaFnwdeA5l7FN9kOfH/VVBGYDFewCR12UKU6jQmRTRfWoS1DJRBvveWKeZgJATsMS
0jKvHQGRMACYt6Yy47s94wjoCcT18EyPAua1LVsm4hh4Wx4f255apN6G8ELHGxZBvPeDzzxHLBTg
i+DrPmglNRPob9tyEOPWnhbarqDMjBlwKgH8B3Qhxka8D1iV6LJc4pKG12zrQXx90as8eEnRqNOA
N4yDT4jKPPtT0Zca+VP7RfZ4TSAD9eJG5ES2px7b1UTITnMI6UynKRvfSQS4MAsr9uKPdkf/Qum+
WbzrjmMOTNzy07B0VlaBl/1rGYggRdd7hBua32IbolY5RINamHeZjAKn2g9Bh0S1Gm+bCuYLVQqJ
i00pZQmqteorkY67woV4AQwkCuay+kga5e0caoy5f51Rym+LCbps0TvMH313LJIjGBJiRJ8JD5y/
zgHWxGe+mNSd8BJmmNU5Hr16ZVSw1MsJuhvIJDx63bkzeR4swdOrtBRKnbhwzqCzeH/phtibS2Wx
6RwxYBQG/VE6Q4wzsMiYugpnmf88JvReZFgoAbwMoVWwOVy/dbWmAHF47TMZv3sa121k0VezjZuo
HukUo56d1KkxfBc625lpGkcmgoKGmwQ2N9XXxl0UeAiV+YaCQZGdg+cgplulq83+4PW8YTogvhIw
yT4W1j+9XLAGSq6kFG2pYeDG4RIrtdCdAwxVdEkB2AN1jIO9ZG9XueZBeuMVPzz+aHr2QkayhuSO
pMR+oKs9Sf1ihf7jX3CZv6a5Ar7IGQga58mkcOBeEdkCIDpte5e5DLD/oc8se025UqGeDI+OsMmh
ER6xnAeplfLKicsUyJTXNC46fO0DH6KdoqTD+L5oiP16egjMWAsNFqxeMLaHskBR1+KowQ4StjBI
tvALULqM1WkCdcGsGaRh4AWFw63V5E/Qt7NHgRAXmy1FewMpb+IbQM3N6eCbvrlTvnfuXsn9VYcp
md7cxkSvhXItkIaCzt52Lg+j47MLEs7OQWSGBL7OuT7nhENwBosRCydeRHIKojnX0Vf4EQWZ+6Sf
0FbUMvCPwfarKd6YTdmGPfn8re+4fIkVwQmt646Dj+XEYRgJ05L7osX2mT1Ns7fK2QHzyD0z01ip
+wPDdJoRftcDQrn6+DbFuOj7ZUkja6Tki7KHEHWP2pexkXvlGU3kasyMjau+7Tw1wsXG+8JPSFef
ObGOJR7n2CU+C8T6ec5ecrjk/CHPYKe9eOcEhIZ5SYQUkxA1Twhd8UuRgdwOKTG3xVxjJUbmErQo
QiKVaIYxFJVGdMfKEGy6s4KFLgjabdtl/r63aajqDXDayhyflZO2p2kkNtfb8CQYhagMo29WzXUR
yqr4JLL8zmYGEKEMrrUJxZv0Hwvs+tPy+os+wEYeYWpTPocIxT4TkJtFNGgaynNvI3WyqAW0OxBd
wSaJ+v3WOc3MB89GW8NgQ6c25tO8bEJsIibTKuItbxUpzZ9ZuNymcWFvpCf/9Xj1t4tdbguM9g8z
4WV2kBgJxOpF0Qvz6FR/FavJiFNziTjsg6hMDADdJXAoWrW2vrd6XEqaNrhpU7HVH91iwQDg5S2g
nYQ0U44jyurFjyACDkMvoOsBMmTr4N8osEpulgmNpsOHls/F3ZbadJSOPe1ocx05xsaW4p+a62Ep
T56tHzKvHtDCJQhv0BncnB8tLO7/Y+o8lhtXsi36RYhAImGn9EakKFuSJgi5ApDwHomv74V6g/sG
faPLqVQkmHnM3mufU4kWp/SpZrgp1xZjoIXUeV/bXPlkdz2aZpodJkkIdNoMN0QxHBHKZJKgsIM3
zmc2weehrtwC7fwOhP1jhQUFSs44dLSNDUKZj8xE4oEaBMnoZrbwsNFmk57WyhxiPFt64OLdaY4g
l4PpjDYw4Z9M7gZZu+2J8Q+kBVBJW6J6c/w6F7t00m1PlNFK45MPXEui6p5xznnI2EJCsMrOyPZM
ayrzb9ZTxulkyvZxn0Wr4pcOwP2cyFOdc8lCthiu3P3M5LuJ8ULBh3+0j2R/lBuDpcGxZH2vfPxq
VYnbrga+GHRHM3CXMIA9YQE53myT2ZJQ9yD2iQzlz0wd8JFIIZPlbno1IqpB5r4lj7cY62vVFH8d
TUliQJGB0zzfUEpgT2RqyzJ13oDkvBLfQVU5OHptODZ0yAwNEnqTNTgR1t6Nt0MeNaF2jm/gIY5G
1WXrFNPUAUFLtKpTtoRqoZ4aJlHPlfcToAbaJEnEvtJorjMJkMxc/YmsZHydNFwZ0OmNT3z0lOgT
VDkkczFHUnwC9sa9wWp171fZaw0H5Eg3gSYIgNyOcvQtJgMDn28P+FgTm55JRhmIJ++F4ZZ4kcD+
YM+EV9lve/aURCcdc9Ofv4gUSq3iXMRvS3/8YDbPDJeIw2nZRbuZYBkbZCgm+npLGwP+gtlW652o
eIZ177XtmhRmCxti+saTxgSzZWaRieJXlnax68zukzgYYIIBfpypbw5J6/zRuqdRCwZn5Wuccjk5
BCOeA0btoH6UqlD5pOfIACYHiyM7jy0WWFtUu9LGVj60rAna1Fi3ndaA/5odczgOK9DLW8Y1G5pE
G8PcknpKhSpdHpcaDjsJueDDhkaO24y3SyJEo/otX8Ho+qvKYy65nOyH1qbBn5VEh4hmh73C1GWw
fU29IN6IzW2G/FpNTrkdf73CuzkIWW4lHa2YLs6TYyUWHPGJ87zLsXCxoR1VsR494JORF7MLSgAg
kg2/6YSF4dLn3ghdVi4qIWPWwZgUyKE5e2PzNNnSPIwTZjxqdQYJPXOqJHy1AvEtUkddWZkz9h49
RqakwbAttcu7FmijlqK9aXdflUgrbJtLKLP2Y9Y8VgnZpUnNQ+iX4suux2TfJzFijuJrAB+2ozo5
Vkv7NrVkCtdkkXGXDsl77nHC2PDHcNGEZFuhP2wi5kuF+aC9GAIhW+IUftlV6+xVA0FYlirj1i/m
d8Ct+X0XAI8divtoqrpbg/z8VAuyZypiiZuyRTM5zsVlzqejWTTA09sovZHi8DYjTXkmQxmGFE/6
PvEqnMEY4VeWGa7yqPXPTpmRqJOSbdEnJrVuF2aoxozDnI6QLBEmrbGaFHvLbJ2zi2mEz3bae8cy
WISkKTvd3hV/ZpWT2tDelw3XgDUD6svcct9YabrWE+9jkI93XeLqc2rZ+yR3b20diVu5YAnwzjoc
Zyu84AXaVoiowvKe5sgrVlnsBfd94bBR1T/KRzqgLGKFfRIN4whWMERARf70l3TYpxZhJI6Djdad
oJC5FMXRHDGR4AFBjUrkkDs+QR5aXjHeLhKV3m3T2FldH93JqAJagT85GDwAxYukyoXYnbrdA5eq
DTWuwXBXGV+sTg+jWZN9yVgQeYfNWZjfoyqhegbwZE/dsXHs6GFqh3w9cuM0YGQY84HlzyBFW7mi
k5rl4xDb3X5guuvR4iLkQ50/+XvW3k/AiiRZVKP7FBcEBw4GQZXdtrVMvYtcs2MXfbK5jO5bf9GN
ItUV3nBj1IcBMnWvwYLeKwzI21RxvJznSDo3XZBk7JKKQ00WHRiu4mi0GSrQOy1AZbHye9tCRRqm
Kx0twECT+r2bzE9UchUqKvab7pjZV1/J31iZmM8CG+FUDh2LusFM5xsB5+0Op9EnUjFgIo71CaB7
zY3c3838C8A661VejgzzGD9S/1foHJUhD2AKydrOabV8IzdW82yJ7RzcUagC4cGdcNKeRNMT8lTU
3gXFgr8mKAPBjStOoQmOsFT34SiMyzJP8sl5ZIGASX2VhFP7oO0ZVa3r4nntnjyvk+eCYfnasa+h
DXjNIaoW4zDcnESTRjAzLsYp/OVodFBTcLIBhJxGhcGB3NRrm2IvZpQymUIfmBhvotT5M7R1twfc
dKpYs9uQsugj650cOpZVbb6Zs+SHNVKLZ7JIL15pvBaJuLfJTzlGYPQoMkmFiMJd4ObTxTNnstbA
VG74jsn2yKO3pgwYZQAFJSv5J4WIuCnGgYWNragjp18jBCzezkSIc9nsYJKwoyyx7ICx6Kx0cb1U
9xauOld6MIJUka0Vi518Buo3kbmMb4JskgALV9tIf9d39lNt5ltyRvlKdc8mkUDZOm4veqqefajh
kKFn+hlg4WMoIWsKQBQtCoE16p8ua4jFNl2uat1Db4uLF8s0/FOfkodcBu/9MmfTIyIlzTTJDDWT
9FTarOXNC8brkAza/mPSyx4PDGMu6uvkqger6No1Xd0+KOiJ4M/d19LPDiFJI6YXD6c8rbDXCCSp
zNm3Iq7uIJtVJ1aw1G9ERAc2ZV3UnOxQ8sFNPSRA0FExE2yEG9vEWyGRJbccz361F2W7R55gPRV3
phiaOwNhUO5HD81gvvolgYlh5ZFPR1PrA5nfAHwON9kw/pA16G25Ae9Ry3wqixRxn6noKajkp2MD
42q89hcevTwViwoKQo08VFTIupIndnafIbtshD1TsIJB/BJNmbzAH0GmOca7bGrQTeX9u4x4p2Nn
vkFPYM4heGQZA3gP5mNErN0dkRt3KTgNApMRVUn/OJftgU5rUaGwnh/IHMZkvMUYx8xf5dG+YgjM
xCK85q50Dk5f+dDUF3/I+INXkeKsgrNm/cmJ6WC81/NbWuNqsFpkZ8Z8aMjqqzb6210fxQeKhfmj
4opfNe34RAtBn05IAwEUJSNIwYcqL+Ij2TXRJshdZ9WUcb6nIVWrfmBUnqGqt3HJWrQbrGEjRzwE
DBWxtFT7BLvEqh76cUfsKgpv3ZZs7XnqvECORw8bA921cDbVbLwTD8BKKKWv8RtbHjKdHIFn1odW
xgU5pgyDivSbcJvwnGGj7SI9bQIuWGm0/W2RW/buNy2fsZb2/OYK91NwyOQqfrExdreARU5BPFyl
Id+EzwNT9+js0fcQJgjXmwEV/qDWlHcNOiJQH8Y+7ugCyuYbexvaEzMdtkFFhTAR6ID+8TfS6GrK
BhxBKDM02cumDMSQi6qxugzE4WxTl95lahgbdywJ8274IvHrkYr4uWsTbxsZePDHEOt51VJ0+ikx
4hzy/VbY4mfs5uikrfwj6tVT1UcglU3nzrJpJqFy/KkkURAjyW5dyb8csj2eeFw4JzvDQcdzvYMX
9R4VMF6TCmtODqxjxkC1V4PB2kOw6cICASNwwNvGqZqQRyDvA/IwTCd4NzX57fhUtix7mct1kIUc
WBNYhrpT2TWH2mnGSzIBicNmNG0gISjBr5Ob/g2gnige71n0+hPNgUkzgPOp8jPIQcNqUsq9at98
4HPk79DKnX0R9auu58G3XQAhfjqec119NxL0PmL/II/qTewy652TZcAf1I/h0Ko7z3bIIjLhEtGQ
hN4vayPME5M0l0JsEwMiA3IwvHH1g6YyeHek8mjY4u8EOSfVQvUTD7niEQCqsLC6qgjOLNE0+OZx
8mCayS9xj000eDUCQkcMxE+LBH+DNeM7WwdMwe7Kjgtn6kEdQLEDiz218T6PYVMp0yAQL/PA0Smw
0nl05eXHPjv2W0f3nHqBeTf5IObajs+ChXGxypNj5DG8rJlQFVL/iogvBtllR/sZHUwJxNesnBpZ
+4zjLk5ZzPv1J+mg7FObNr9Z4YgtZpAX8jHPjWDQGzjlcxCj+SgEj+VgKzq/ac+S6AW88HQKMpJP
zES8zd09Tqpml0/sH1KDuyeONcsemwZ/SNCj8OaKeNlisPidJm9eYTORa5jTx7EDxDmMWFds39zh
Isl3htf2CAFNBjCA+vfuHJOqaJUX5ctxb1vpA/A+tNFewsaF2Bc2OdxzvTVfnYq1Y14zGrKLBA3P
yOhVYs/0RHLMPFZ/jUlNnnWAwpllM62ucSdkw/JU4wJYD36Mr8YYOISzis1OV7Jlmvojr957ljrm
fTMLbi6GVAg+etI8PmIa7LPhRglWaGtYO/FrWsBJaBJ/hLBLfziVgO9gWYQNjWnuEb1Y4iqKqbHj
JKnuBxqaWmfA6kNkj8aMOoZryU7jA/CqEhGLnUHKhohkMB5sG4Oj3AIqWPvmCzxN3AxTfqgR058S
5y/Zk/1rwG6O+ZdDem+F6oEIqX0jn22P7UTOmbkiu3UrU8yTnR3MZOo4p658GkvYLhMl/whkCDUy
EnVd0tuhSJI7jwyGU5O3YPaW8UODRi5kSR7aVMq0QltVSXbRRYBlhFFr5Cd/ZVepO2UdOQ+zTWlO
24HsXOrn7GDn6dEguXjba6wpCzx1ALvNFCd81/aZRF1wNNi0N0SWPSOle+gxB4Dm6P/4ShdX7DXN
KkbvujXGCuuZti59/D71iwA1wsyPXvPRn0fAEFhy/7CxIfUj2MEaCKCFtBP/sW/9YCz8kwywCEVQ
QubbdqpIROUF6hiwMJy05vyqZxipDiM47A+kgXGkrnOOy1UAY5ICL3vLu3lfz9PHIiJizlw9qqS8
yMasdxnRukyw1Gry36zMRP1ER+k2bvI0aOM3Zc84VCrdO6TW7ELlEXcxdkcdwITXY5IfGr8hdj3F
ruaVGa9MET6SnDYeuBNf07BBcko4Q8TU41Db+I9E9kT2rPOF23heV69ZnYwAuIxk7SgzwYG1yilc
AfO0W+JWiNOwk0fbJoq35KgHH8TCllbLjfLXMJ8Ytn6QEJXuDFfinKzhr6WRNPeVaB/xob8NUdMd
ggquJmr9gsiLFRqRo9+p4jGuWET2QFNqUl8Pbob+IrP8G7qnfZ0PX40Ne21SJFBZhcGELej645Ay
+HAuuvXj+zIErIv0bjeMlyy2+8vUZAk35GqM/kXSVvOTrLwAVreWBxjGL0i/QPjlk9rSNeTjdWyn
P75JBF3Wk1ZpWOh7AlZU7JdFd8nS9paKcN4iZB4OHhHXcNtvCVzWA1Of1woaR0duzqgntGsaxTQ7
S96bjE8c+QVyA07bxOOf/5js4XcpXw5fKolVKTuAS2RGD77DveSwc0+yJtk7YmQKbw/lJsu9iIsO
sat2c2bK8XCcEj7rRQHqK1Dt3aQMZ5+DuNwoCcxxziLGxsViYCvyx9xQP1FeY40ruldGkQQZVN/D
PC9ge4zvpUOEViad+pLY08tkV+rQZjIhBZ6hcs/i70wW1Kut8L4VXfpqEsbVwzviq+G9l2Qa146B
mbtDJRezF5iatt6ahhSnzP8ramwUGKvppv1muOruKyrDS5kYOaAIMyMEEZEn2UwMrMItMqUKdu9g
reyoflEILzdJnMgn3dnOoTXAbqQJERlT9IDcUwORZkjFvbUFH2YeXTJYzhHH3sJyztruwxdsSf0Q
knjY99OtrLaOn3fXdo4ZfqfensHfJrdG46gxhaxFPWRYMIpiA9Rl06cajp+fvTuFjzs8JmGqr+Od
TLE3Ceh2rPFYsEawjsOKkWMHZnDtxS7WjjzZw0ioj+wRnG2OD62rxHe4xL01AYoLFXnDHsmXtW4F
H8p0Vk/cuelBkX8NjFLs6g4pGJGG22YkeAHtSbgHabjCuM67Bo2b6ZpvXsMPpqePxNY6Rw/bPA+u
fZorprRFhPgQsS7JXD28h3rwQdq6h4Hx+ZAX9a7qjb95wJQRru6fEP/UoSxgJWs6zL2Iu/tGZPW5
I8yOjGKUGBHm7TWunUW6Y4KCtIKTEUHPUcaHPxjeA620steWDNVTqhT51JIKPw/JFDDmEz2be/BG
yKp0dgewJx1xSd5rh+Dul5XqodAyfIeVXKLkqqcrxadEch+TGOMCOosT03uekYUoJ562cTY5O9Oo
UIAwjfXAiDlokDEeiPsI+93Wm1TCRWRYa+T3IABdshl173z3oAF3qgQxwF7y0mXkjwT+V1K1SOJ9
6EZmW7aEunksL5A6clnQTzIy2PvCYVjVwwKoZZTcIQm/TFPyIKwgRmODNMFiqQ1dxaIRsQlEq+kH
S9qBWdqXEDXtZgqdbhe3MejbqXhMMgUddqqmncfwwAtK70x8HJDhPGDxQir1Ok1URGKPRuI+Mxyw
RvN1HvFMAmIMV6NECdCl1hNuvYYPhwbPqVp0SCHwN1aeUFfQw8FVq0+GE2ySOnj3ClzuFtQx8kGo
4wrIOgPrYTG6xX4yM4MSqdtlFkevDqS1W7wQcUVKMwCiTzh+x0YUARYzihqRU3DYRbq2DIKqigAf
1zznw3ammOSxKH68vHuu0ho1/YzNL7KinZnVzdEJ86/KqMx1G5ffQUbxA9jlE/VLpvtxA5ej3FmT
zVzYnIxdlzrAyfrsBkeYB6DD8db2+V0px0XyTi/kBzuk0Y+qsUGtOJihB8KlA3KJyUSriVymPdqG
bbJVIXf0JEgJiSGn0p4F11izBrYWJ2w8u5iEJK2RFb1T/REmLfCGeHOcPzhAgtfwqltSxvJo0/le
dKDFCtYEzrUdIEe7jSQJ0uT/wbVi1VwZa8dN34QVLnqOYj9b+cWxM34j6Zh9VocItLt3T/ISeglz
4oY5J4uyisMptNZSNodollevZFtEUzNu7T74rsNbHll0CEKa6yjfy4VEYi7h4FkQHoFMuQc1VPU6
r2MmlU5MYrNVb2Bu1Cwg/gpy4flwEMJq0fzkSNsyrSiDboE3MefIQQokkC3cdsCG47FWstCrADmu
8GUy2gHcRTBnnmPZxW5LOIYmc8GJN10OMAlZPn6IGliA1d5bYexsEHPoTWlBWhkngsC59eOtDrda
ZbchjYs7YWZMxXqCwEc0GdlCiLI6dUonEqRn3Q+nLEdc3qA5AqV2wSGOCpiN7ZZ7/44X9ckqDd62
rt8pZzpMYX8S2KsOKQW/TSYNL1GZHyHZnZqgPEW1Ty6CM0OyynH625o3KeZY7cf0DzAfaIA9h0tg
NXgLp3BfGxM24y57R/rikAAhaU+gQo7xmB2qojiInNp3Epa5HrJG7RIfJKojlwjSKDXoqSriZIf2
Y2BSgSwXOEStGCmBwUsR6cU0vk03opCnZ4AtDP4nMe8SbYzXgO14b0R4dcCIM1wddm2zvGXk169E
6FC0sBE3A2ymvm9tzMHjcFC/fugZ+1npZyrJtF2UtZ3k2MeVFdT1tCNhjf1vUp8lA/Km8c6dQfgo
SMoVjR+42YB4KGYgyiBaPHfra2rkINSl+O7LskI9re6R9anDHE3E1tbm77R1C0aqWY+Wk0uERLM8
/aoT+TGT9MBTQbPjOtb9kjIEd6Bw16p1XxqEZSssLJ96oExQeDu0m/xBTPFoOv7V0+2hKqNxG/ZT
uCN8BuMwJVZ+duA6ssNvAYOAKZ5rkJVuMI5H0b4AG2a6YHgHz/WCY4CcTIMDw2G2dWVenpxWPiEG
O6BJjZmLTDayj/DaMx9Yg1KV+ykufnrDJ2DLHvflMsVX0XiZDbj9edoZ+zHNf9JAh1DwPbrEwF1l
uUMWsywQR7nyzveY1WKLPHcN2Lqh8k/K9NIX4Ad47kgY3erO8bBebYZxQGQCOW+tdAJXKRK0/WFx
C0PIXz1xJR9pGl28WkDCH2sEccs3NCKKZ7Ii9ipIFLf8JJgpWLjO0ejPppvwHjfmufT5zGmNVctK
mpKhNQLrah6X6irH1T1Z/FM5yfOEtAmVIt6cWgZzInPZLCHI2ZGOh5QrSk6Y2T4xwWVIgFDdZ421
dgyme+gNdyAJCkAEbWIcyIulexdCQ90zw0d6edpY5JVV11kXagVmfg5hdxHN3wXGDoio+a/R4c/0
A1nuo9A9BxZ615nnwiAU9SiS8AceXPXImreB642Vui78+jKMGFVFkH5KOSLRtRsffBnWK8P1nhft
/YZ42HE9J1hdm7H9cZQg2n5+i3vJlNVNzwRgINfq7W7jtaQC+HVyJsjlBVMlj4MoyfABGz2XkV50
6cGmSZYxjjSfUd9ZD6hIwoolvioQKEUx7gvcAZJYkQz9ylBYDzoKX5G/nqRSTxqO1trPuuVWG75l
aztHOKWgU+KWk9dDwkdp5kPWe456HtqOx0zWA2UbWWKkFctNQPcmykDv6gA5a0+5txrSgRe4zBG4
+NFxWuSpgVnfV22FuRrw+AZcHYIl3KM4+fV5DiUW8dn6LPwpPMUjVY4wmo3I+hSHBMdpVRHWm9fF
MbLJMYiD3llr9BuM4qrkkI8+VUCdPaUhuQeAgV68zhC7ppOApgpSK4Qvq4Wr/5m20Hnt/BTMoJQ9
glzPPjkhJ0RtRAR2DN4K6f1BOkvFRIqkk8SPfkdVNcbDLoWCawTZzU3TCevuDF8Sq2ZimfMur325
Hdw5wHRizi8MXX6mQF4Vpq+ToKZx4rFZ68LxYUlDnK5C5lYzIfFrr8drRUGCZtvQtMLlTOjnS5nB
EkZJ41yHXNh7ekqwAobLyVQ0R2Wlf/sKNuQEqAzj3DFZjqm2eWtGMDjj7MOoSe9VywuH0vopTYMY
FpONhLjEWp8h8Vp1NRCWyDDfBzVxexvAPPGNknPMdVEEmvz0PrySrbCZAjs9WEELRTMzLpycVN7L
r2ci+BI+yRCBB1GTcq+3kofOoziLPPUWmvazo8jfyhkFt1Ifqw5UXRFNzTrxCLJEkU4edv9lgnsE
NTniREM0IHz9mHZluR7mv6Rs/RSxho0lQwBx/UOWLkQAkyi8uI8/knLEph9vedjUkT6GKnNGvYqT
4sl5sCe2BZZ0j7ok77b30JaEcXPq5gD0uoNBH2DEBmQdw0aP7Oa+SIZN1AIlTcYB/F5l+hsmBGa9
R2BC1p1Ef4y2HDt1dS+wfqE3ZIzsNF0F+it66bWJtFTqg+rCi1Ez7+axnYAiqh/QL8ZW2/GvUz51
TVutEeAdkVXvSsjZ3EP2nWmwQRQ1blMbQgzBu5yrToJ82HeeVUh6i5HXyA9sAiJsY5+2Dnb6EhBg
J5CSF8zPfU9xDS6aPUGOIqNpuamqP6y13TOZ20QRuXQUoQeoE6VUEns/kx38uIgD0HpmWzFUd8v/
ZArntSONYoO3vl9x+DSrqgnuk65Y29XwqnqGby54U7tufhU6jA5iReyUL2PH2COIkolztmcF6iGl
KZkuNuhPttiVMzTl9gpJOHhNgxoRieLaEvCy5zGkvJmxWCWx/YYzAQVi51HLoFLPff2Gmv2iawxL
ZkV4sJ3Q5M8oRKVVfJF6ttxhcbT1uLDY8QCTDOlfUk1ExSSMX3Cp8tg0hCT2pvjNCheKLob+3nu1
Grr5KCAcrwMAI7uBg99D6RuyyE3H+AU6Nxuj5eXOlQWNgW6+HBO5paVnsGgQR2uUEJTmrtvZASCM
0GbgI3KWiiK2XnroRoDvX+02ZhSNhAZK9C22DJeJqM+0UT+4RkycWULPxzu0iWkr7MD78nInBVuD
zZC16scY7lhG4ZsqETVNOKfbKAF30E6Empko3LVNz1pZ6VcPGahrQVRBiLCVj/bBwIlmK1Sm6GRp
ZFt1pKlnMpjm3zkmlnUlFNp5C6QUxIK70Iv4dNSl5BpPTlWCfiYWJjgVdQg8ixGE11/wCv7GEoIa
YAUUP8K+4R87ZIoNoo5ZusGbBFQQlgdGcL/jYvoNln9MpJhx16Bn/Pin1yg0eejvrWR8Zti2xuz+
qGO/JRS58RYDbsAjU8CpzZwVRHWxXBSzr+JtayKNyBI4D747sAwR3V1dFS+CvnwlGtPaDJjNg4an
IcSdS7bKL9dkDqCDKp5dNuPlR9djfpu61r3vs27QTcTYs0jPLnjSnKR5xoc0iwP2Ftt/aPXsMMca
nqzKerJB/FlsFUBZ5W39m1j119Q75NU1DoEGJRlpUnibrFqyHub0maA9GMvEu27mTnC2fWq4+Sbr
BbZbTMWgE2YzMkg72WeWSzSpDfk7J4+xARtoGW+kyr8PLIVXgjgBRh+5a55YoNjrIjHe8sD8QbfQ
ZUg+jUIYCB5bTFmT+vxbBpi8SSxBEtmIK1njNPLp1h94cuSE0Ek9GhY3lDcquDNocw3UqKY3v6Ne
+OsVE0qkSpxDHd4X1Scz3EsIIxHuBKR40+93k9U+OH77PuSZi72ZMUDkjH+YXwmuQ8y7STtGJB+Q
Vs3wZDUHxcFg2UmvzkIBK3GgeQ+Rzu/y6IWmnx26lQl0sMnTrFDuDT3ATmGxPe7FfTvBgJT2gGlO
Hwp3vgomwHPMYbp8W+MQfxEgve9G7xUR3UuA8AvIMEb1/rvPUALXwxMt+xFNt4Qq2j/TJD1EWCvZ
tls/Y/KWFlDzF+1k/7fAJclH0L/WTCmORVB9MQli/IN+xU3cOwxv03ZvjvT3qATRlwWFd829WZ2w
0d3+/ejff2hN+mVNJl4Lx6NGShQrDMPwvStLmnFnpRCy/t9P/vsznveORs+6+ItBPFA2f6JcbBWD
r1gshyMjFqfzq3M1t8d/v+e/vy5c/sgkgNINWtSH/37h3+/zJrfnPkWG/X9/z78v/e//JsTG+/bY
3rG94gNlodhwwvFJ2NiDXASrqyV3fG0uNcio8xH7HdsL6kCNnqZ8NoRAlJLOmLWQYkbwNs5Wema2
i45wkujbSK7ZjCHLyCqE4lHZdrVxfOp8Cu/qKBdIXWSl+KswCmmIGFFT44LqfeKiMOzS6EUr4YVs
MS2+LPkkvJHtkSmUvqgM2egQl/i75j1eX6gwU/cxW5jFg/mFMel0TKypulvymQnagbnX9+ey8R+J
W1lyDakVIg/brxU8V2AKHnpWvWcDq85a+xyphVi8UjBHV0lUHxPcIKiPYp/Q7RN1qtin3fTXNXLm
rdEHz/tfiJqbqgjbjcYLucb4yAYsRMFs2OV7xYh2ZYFwwQPmYWuKeLZlVAf3xoQaxHEWaaJy8P1S
WmEEeZCImVaeiQ0XVw7c7O55mFifLdVLYuyYpngYgboN6t2TAeD7oStfs9l2GOcOr9hKmWoQZrGp
fWr1pJ1R2prIebH/M7k1BLnlXBFIBD+qpbw1ZZgwrg2wuFQj8cqJoVdjEbMjcdmxmS7CYcC/7n5A
9ltImYJDD199DfdeGpRqVkOwBWmLkI4mxEVj/dgOEb1NGD6RkLRr4sJaESL3l50sh1peiWMLe9d3
vjNEWMdBEJk0T8avbTWPfcfMeHQ1m4KRKEm/np7LpiFJcVbD2ubTqi3NlgeouSpcoM1YVgcLgwW1
Gi0YoIfwHdcEuzSo7YjJ27/K3gFrPHFZ/BQDslTXj7/QlFybwWAg8x3mvCodX5DXIP7EO8dJFeEo
x470EqDvWzOVDHfSeta5O63atO5WyoZf2GIMnZJFlIye0bb/psodgE4cdNaPlzybrFsnp2NsV3eU
6MhkmLauvaF6XrCidQJwBb0KIzjzFC/frQFuFGfUG/vN8SKLaxh7/c1iKpEqTKSznQWHAmM1TZC7
i5TfwNtjgsv+dlMlTnCyculdXBpTe7blMYaLs2Pzz+fOHIyDdruDaozyM33yF3sFmtB6ra0Mo6YG
FKc5kVMDEaxJrmsynaXtAHhXDoiS9k1RAp144MNbv/xH99zn4BPL/b8f/vuF0Q3JbJu6YfPv51CM
kILppOIgRlCC/35ohB1RGuH8lvuyvnSV3meDxxDXbFN5C/V4FjhT7+Z5kLd/P5XJdAlopkn87+d0
nAR7Xiu0msufMlGb3ZTbkNxD1m5V5tWFD8cOObtz6cjgGVXFidOwMPAHpgtwZ3NYRGiBAqIKV374
1UsnOPil+UhMBcYCn71z2Aj2RAz/aG+cHccTt3wbLiZmtC/BsPTaA+K7TmQYRlV0s4bmO5UTQt8g
XzItra1t5S86w/2ZOtYMw6N/TAaTATaB6bKPLAq5EHt94LWHXrMs7OPoUfZfimXX3hzEk3Kj+hk5
JBmkAWUM3xlZFQOuzr7bmCnchMRx/7RBJHdzZxikuhkFZwaxhCmbjd6kSTDUrvYrbLBJ/wQI4hng
MSCwbHwTsuY54jumII7gR8XZr7DZKxYKly+p1y6CCT4HrBHWgndrXfjlaxTFnOE9iJ/gU/b0dVxk
umGjWIdQrxrMNYL1m5MmGB9HA6Mo2rKVW6ESH2tjG2XLY2onxzCX7n1cJWj88XBsRvRPYoQVL5Ub
b/zRe5xrVT1kwSNrJCAKMc4OESZfg6r+2HJMb+FwIsyiXlVkjRyr2n0pxiI7jP3wbQ/yoa+Liw+6
7y7joOX0Ktmxt6xxEeUWhLQwduts7IEJcIIMuX6PNgc95BPT8fmAJPcylC4ubZtnYGgCf1M3zz4q
a+n13q6yrfYuzdp1sczkkVqfLME40qRXRtLfbslDVocq4K91GnGOEyUPUzk9om3+zWd/WzDZY/Jt
7o2wP+OQAPcnXopcn52KdieIRnBUVf4RpOyi6nAvlNecZCqfe4w4mOXGnCmMfjZsSc/WB5oDFjFt
WQcvdpd1G6IMpEcrmJOiuyqGsUNVsxlHBm+e+SpEkpBlluS7CgO89PIP7cTYyzl/USlCgbMUSXqx
XIzuZb5heF+hy/dSmLrqwLm6shoFxTPAkE9CO51tTMUQCczaxDgjaCdpc/GLgTZ96wMW4WWvqUfb
y+DRlAC6o1sht64PAY2YBK6UTUo76iEgG5aJ62Q+cuS7yDKBO3YGHpfRmY7OwBgg7eP7xtavgwNA
olc8yYXxP9LOrKlxXWvDv8hVnodbIAkhCYEEGpobFz15nmf/+u+RQpOG3fucU/XduKKlJYXBcaSl
d7CT60J5UWO0BUbD/pkYjbYyB+TIrNHJrrPA2yVaaK0G/7VPRnWHNRTqMxw4bxpxDqFyTAB1z6C+
LyxPMl/HULzC/lfr1Gv+q6zkXP6XeRQri2gu9v5I+Xmu/W/wA496ggdr39rjsokT+yIcK2APJi6f
AI+WgYuuSoy0ljroq9bujJvW4pix9ACL2SFaJlPagMmZHWeJFiHP5or9eM4RBoiBDiNQeD0TOtIL
I0BzrhhaHa1q72sChpGyO8VQjgy6iwEcoNfm1iIyUCfxaqksk1HtovoBkK2BDJeYW/ybAdRhMhKD
Tg5S5CIcH2hloorvyhZRKATdhr2nFLdFUcGyA8tKrRbJmxLJLQQ0rue2XyFeb2JGG70g+wL8n3qZ
qoZIY7jlUvfxMhrrYuDPacFtYPk2BTOqkPFNiQ78IkwS5zLwHjTvyzy17aONqDV36yTEgy60jq2I
NTwkJf5D3AE/1GF8nhOE1F3+luBh5y+uCY9qbgQYEnITqikYQvoVsn2UFgOTZZs6NzbU5Zw1VYG6
YV+mawAr0INZHiE50EAoAn20RjoPNaBSQWu9nh10VIBaGvHCsm5LrFj33sDKzLDqcVWM2V3Qc1ik
OiNyQ/n32eQoWOkAnFSx90t458ILAE+W9b+iESacVjXfC8jjlJkMFQqRdmVVnnqlRfGNikLMQu3G
i5mvmku/Ce2LQeMjYiAmeZlr6YMXYOVZujhzJV29mNkMXQIYuVG7GlZOPt1Vzk2gmt+KOTXXbYLw
MzWeFHCcHfBGZvNsau1jphXWr8F4QEou/xkonKJzPG8+tn4dLcbYjm6r99GNlWefRo9VO30dnPLZ
xPdgr9ZIL+l1GnPXh9MLYmb4jVTZ97ToKBCIDAoY1kaJ0M4H9uduIoxs0LfxF4Cp9UcTC5WlNyXJ
UjYV4GDI2hjxUrda45EaQA6+w+eMKK6jpa0lFN8ip74foQ3WgXmXjFlzLyNNsYIUbd5l75H+LUd2
TyG7GFvhQRBbgb5VyiJdxr7lHmRM9fLuxes7gPj4noDx/K6P1vCzTYyfmltlT6BOAIa3U3bXs/pe
zUMw4jHLPJWLuiD0IO/gxUgugGttP84DNqW8b9H/uVSj9t7JNQ1Vnfa+iLNPLzhMOEX+mSO7nLC+
/285gR/t/RjyAZJEPifjytx+T3la2lbg/ywz9ytOHu4XdUpxk8aNBdkhB88G0w5WVWFbh6GkFCEH
BVT85KBJt76aU+Z9SfNauWKF+nWGfWivZs4hRqieUQZtb/RauHsOzxwWbTwD3mNTWJo7RCWXsYdd
zakjQpmkc2d/J9PkRdXYpKRq7VxrXeLeyVg4U7MKXOPtLWSHGmT6tTejriFTAvE+te8b8i1O03Uu
7wPRWLgeARBDrtKKUOW6wp8oQasjwtMwrPgeGHCDPJyCk5ngcV289dh6mmzNBOhhU631oQKx7PvX
XRRp25Z/41a+spuIA0xXXrUi+iPn1NPHfrU+/SMc/agaSnMwkxHeOOpS63Ks24PT5dl9UD3JPnlx
2tRftRXYxnNMDgKFM61PKW+DtDxO7vPgNUcTZq+HAEenMkPIJECKiD3VuML8JDoKxZh9ayugn0Sv
iSgS5PWMjx78KfYQIB3UOjce+1h1j6LFvst4BNXpggdvTi3ZpwdvfbIl+jSIdJ/GyT4eaX+ME3PK
TL225yPmuXi4XPRq2h7kZYZgv1JUv0M4p2UNo/tIEY1OY66zDiQCxxv+3b+NkBPwa/V3HPcie4Je
XUMFC1+0Nn9APmJcgMOIlgMGSQ+h3bUbIIGgDj01eygG2AKFAwyJhsw3fSp7fcuRusyXw1vWJksg
SfkDFpVvwyPEaVdGzocHc4dsP9vqg5WrBu6l+qklf9n3lvzjvrdOf1wxbgqNB9l675PjOhcnYjHn
OfO9lf5+h/8+zoyoa3bcCBXe3UtDmbIDzvTDJYdn6rPB5zdCkvGXbz8HU8vxt9Pnm8Jx9FeAyCoL
Ntt6YE+sIAjU+rjMWvX1bA3xja4Y5jbLvHKJxVB2UFG9+ueMDlVlwNVuuuF8pXpK2Y4Ct/4axnP2
HfewFxCK/UNTcRaewi5a8X/QHz4kjGgrnhK6yFBW0Dr0h1qpTjOYo/3yKcEYy9MMfVv7ezNujMtm
iCBponp9IV5ptfP26hyj+vuP2H/O+8+955khphT3KOBga6Npv1IWEzt5f7y35H9PtCiLazt5f7y3
3vs+jpOZ8v4QmRiEQTs2wnIRmpMOgIiCOafzWOSw/gT+MTTZpm98mDdjqu/RteCMUx2CR98dtAvY
RemrkU63Ghp74cW8xOsGqygj03at1jSvgQsynQVm9pjXtnpFpccB9FwNK33kBItaAZaKUH9XfjPo
+7wajav049xmoL7N3V+FuhHsp0qdrmLYZ6rTDA8u5t+rIoL/XiBqc4/3mkUByY3h4jTIbxfea6ej
lqBXY3lr5x1s/QhHCYCZ9XPIXZpobfxDTOZB13hgcYUPtd9iB+ZGw2kyp/GjH57VcGRiua/sKeNL
qHSXTVQWSUF1JnpCxtUEYVHkN63HE4xjnTXQ9fmlBrYAN4e4lXKiQhn1FG9F3BDxKexO8QKrj1O+
iXPCKd+ZKtQMi+ml0d1o4VoKBuJifjHPOV/OD0KaNQ9xNOL+zDfCNtk0mfrK9zY0pdn2bzTIDQ+G
Oe48QFEvcM/f4lNQqw8IEZ/i84RqRdk3ys3Yo+8+EA9MYzrld8BWT/G60k5xOX8j4nKej/nyfT/O
f85HQKGHTd0ma/HmSDAh8C9+2L+8ifxhP8bLrnz7oc5v8v5D/eWXk/P/JS7/GH95X71Ghpzab3Rh
NiB3sAOobh2zM7edUlLqddrwW4M6nHgW/S0hSpXgW6/89wSbQ6jvvQ4qE3IwO7UK5CcmRtRHh04D
EEZZb9I7OC8DWqF67H6llKh9jTRkYQpLDW9cWMRPrfnDFOlOpMfXnRuVSzkarMCNFifzA4ov7VbO
KkcXOn5ef5kV5PjbrGHcBM/MajlIe8JvSI516bMxgEN8G5iOcWui1HOpDW3z2hT1c5OYFXYAnk2t
DyEDGR+HCYBQPz5r2Tyt+mLArDnNhufMxx+Dc7NXBZIfLLIQf1B7Lo/eMD2bkCVemyqiCP/xneZ/
vpMp3kkOeH+nDMYy6lfqMS/5paHjA/Nwwm8gMdCZjdl3KBNMVM+Aa+A6ZvQtARHiYvv4FZsOXNGm
Jl1P3IYPnQvVUSTEA0pKFj4Wp5EgUDGj58vhYlYzc5+36sZ38d288FoAC8Bjf/gIyHA+UIxfQgct
fY6itT0Y2/Q6yozoxsXhYQerGyHcKoQlN6KMb6E+8fqXmcKRTRrOc8MfMyk5hXJAxHgXea6xBgUG
bT3IokVlOOYjAqopwrZh/lOLH7O0MH9BnXiEKwuiIhJmpzX7thgQ/PWn0cpcWEA9UipFYF9/BsaD
a3fhtjWDnD+RUexgNaPVVVs3MQ9I0RrsDqpq4v4IqR2A9WID1ajUA81szAEWsoWS+ygZGxXEVk97
LFB8pzwZO6UUq6lqlf3o6tkmqYHwZNF0V0pL7iZBBXfy262MaXXLZnSo+PDRu5AxebE9wOlFrBzw
TJ3uZJqMj0Z+Gk5JKALMOxXbQDHy64oNDeBOV3/UJuWtWQ0lS1XRawHzu6ozS9n2RvNaBEm7bwJ/
hHgRAgTWQsStrMJq9hw7Tpdj7FgLQzQ92XMOqolBJl+q2ZpCyA8+r9kdgJf8bmwSd5W6WMxUiAcJ
nwh69Kndq1bebWTKpzyZYVT6tR+b0IbA/sufVlEU/4jNwx8tVc9PraJqlKPIlL+mzHwfJ/veM2Wf
aGFEdqOo2uvECQYqVB2L6jZiX/HkulF2kIGkHN1rDjoQ4xFd8pKi0sPhtT9dn2PVi5Ya6WnMGHbX
ptM61TdTL58GYzbuioKvYRVZ/c+vZK9RIryP1PN/y0sQM4RNqUTzQIV4D4W1OiJpYV8onVV8w6Ro
qegcfKiWvc4sK35tUeLklMpp8Ahw0W4uasqeqptusYovwJ9/GI5I01LWNNLKQuamSF5tTYWXYyEj
ndr1dVkV7SEbxm7rNsGjbMmLqwcKRn8xyJdEbQ8y1lXqtm5Dc/dvg7JEyGqmv1C5C3aFj2c24rsJ
e8pWwKZ1Y7qUPZJzIl9B+kWfzbQwJ6jno+rk1lEZOe0OkNC+GprAPtpDYe1TRb8+dcaqdeRB9WOi
+Lv9lK+ITqWZrb09afx3sb7xitQDPelZuy5thX2kYjwZsFdwzfC1pSWaDbLYFzZ6QjvOYcynTB+N
p2yYrV09Di1SrTQd7qRlPBuMsNp+S+F8Wro5zMXZK+CFYWqHQBFNG64tRhnipdlPKCWZbvRnP5hQ
bVsn4OHtrESNy5qUTWvF40Wb6fqjbFZlQNPvjceCp+OplwpgvYf5GqLTonZLjtH9W3cGnZzW5tur
cwyU+p+x8uOIcx52rP62UqJBOZatr4GVNX+GkWvsUHpj4zs5P5WQViNaoi9DwPTUp9OSffLHFH1U
3IRkkY8yOzhzYDXqUa7ZnVB4hPxuRdIx5Hcr+d2SK/j3caNAvoVqYSc7XCr6Wz5+Sno/z7N7g7Rn
tp5T9xYNthh7Qis+FKWT7AE9LDTQfNSx+fdcN6OhXMheZ06TA2dYziV4G2UpY/LyP04C+vYQYFl8
HZpzvc1Kj4s9de3FaGfNVgZjBCyQaMLtE8YOcCEZPF9kYk/VFFPjIUVkGtNEzJNfwgYAoGp1zsZ0
swprHrU6VQY/ZoBIcMCaqe1l0/G7t+xwDFEYbBNtPsiWKATKViWUVDiwOvepH1pyHJ6f6kFkGh/G
pXGG+aQfao+dBaigd/TvJSwAznjM4Ai0x1t2hm/dOMU07vjyjBYp8JIvKHy/honl/0T9DK/k5m2Q
xSLiNEhNi+Ea/Q/0wjFGkm+JlGy5skVT/qyVoZfUpmnKH/bclL2xSD6P5cN+rw/AjdMq+XM8YiHM
Lv4sn8bL5t/eLAixQMoUjIor1Ers6FqL0mET+tGySvXiFh5uAdIS5ZUL2TFmKRRMYppTF7cNqkTQ
oTyn32RRcuooIyBSHIjX2PpFIN2Cwg2uC7yat/KVCgLp9CoQEKU8TOwKXZ04vgQgMh3SES103Aym
Q+BYUC5cdTy98kQsFr1Yztt8TbftVZX200sCzxJ5g/hZd0bjWk/NdJn2+NuIOHIu9bJQTe/Kmtsv
bKzK4OKrL0u3LEQf8Xi0nx3FnTlud8f7ukrRkk0GfCozddj4dUxNLG76+xIiOCvX0Hj+xzSFbz6q
+Fh8nmbmLLdtvGE7VpV3aelD9spddBXzjj86fwyBS7vaQ4JTwtKIwu5mrpFSk7nG71w3Ct5ylQBB
jrS1vhdKKlYfPqKDAMWjNV8l30fOyj7HZEbINn8fi4vMBYzxba4pkwA3dWxvBdM/vIMfgTWN2DFr
z07b2N/HBD25zkm0PYAX7SbUMSGsAbh8SVvzIHfhZlg+NnGQcloDHTf2++qmFAd0uZNzmin26dkr
T33r+zTZeGtnvbqfYaLdAOrKQJYW94HbuNt+5MjUYvF1HPS2ugKREh5HEStCPTyqDfx4+UrmyVey
t0ZcbF9Ts7uEGX+YUYnDMge/6J3dq/HEaR+Hf2h9HzTZg5z6sKvw0zIzEELflLCA9DCM6PiY+E97
SO89z2p8G3Sd8wNzlntLcdon4fO+iHW73srUtvNBcopUzChv265Qb3F7hzYIcHZj4oB+lWFU8IKg
/m2A3OYDGogRdS3wbXY2o0BpsLVwNSeCJM29m2R28eSMJVv0fvbxVm6KJ7S6f5SNnu5lJ7IQWZQ+
oc1X7+vG/IaUWflUcHv8dQLZm4fxD7zE0r2bwR4bcJHBBkUBHF0X6Kd5c7MPxMVIy2Z/7uhVHwKR
Qzl4GNTrdhz1RZ6l8deOM5U2ApPZZZD0VFUZ7lIzc25Mzfgjo0Ba+kb1DOxGYO0D6S47tUCKvOKR
Yfr8LaBM674/bz/F9QgWf1HB8mNXAj67MsqfPuVT/NHyiOP4KbrXWjSEFIvNJd6xGKwkdc25Vzth
hyRy5MU1WLGMs6riikBszN3wftK1ZK1HIOrlNKcJVSvcKqaCqJabLWLXvI+HHBCAoSobeRmcCsxZ
2iqX/mz6m2LmhBo5Bw/Jrd7flOIiX50vMmaDCKg5P/id82ncuUO+ShUHxinmUAsLpXEOQAdrE/Va
geQnHwo2EjOKF8TkJc/RSgC0QKLznn0eB6uMYhRS5Jgkg0UMFeElsDV5OG8oloI5tyZnGwB1wIyR
x4T8/MtXf4nLJ4QY3hYqoA9MqINSMY9u2OB/O2g/TcuwjjX/haOjAYOpse2TLYTgkMF2MNv+mC87
ObY45ZfotXqW47BssMZVimYTOEYMAlpd+wkPjxvM9x/6zm4fzwl8PNxbf+hxHxriLY4c6daPEfvW
q8Z5SEz0m70iUH4iSKeO7s/awmAJzrH50GalgskBY5Sctb8cAwPReQALx94JrVLGQJ8Fn9e7d/Lc
QBvjaTUlIaKW8lghjIEbjBYeCfLQoFZb9c5VhtNBxKcRMkPG7PI7J8ivRh1Om1EbraORpO0KjhVa
+bD4j2ER2ndBl2DylFpHmeF53GNygIzJAVOdFleyNxga+67HVSZz3RQja5E8peb4x+wyWY6VyWJ2
OfQ8+6x0o3Aa77fxgHAES6vCr+ansDASFJWRNEW+bsK3Wke1M/btGxSIpud8AhFlzk9KTpbTWPDw
oDvsQ0MDypdyLIPsHvz6uG/u0Y6q72Vs6iEFyqbsOOfJmApT7R6cHcUWMVY2z2P/dT49zobw8jyX
FiHZF6rjE/RyxbP8H2Fdg/pj0fIALade1no/boQWPrUw/M7KuFMfEw/UnfzHMwgMov8jMJHPrbQ4
eGgGv14O4H+v9QGZNnHSFMC1XvR6WC9O/1bk/w+9M90NUx/tZIYDhWxnKNWdbMkLu0hI3pZTnQad
OhjUlRTwbKe/scpyei7gR7Jv846I1QX7KmNTLuOGitlLNLTdtWcmSHmTZvmNd+xE2owIIwJXxBsV
Y/E017rrCqj7pzQ5m4zHKjgJsC/dtZw8pWRdj7xlYH1zQzx5Ytf+/v6iDI1ThDXN6YX6qx6GB0fL
y8fSEgwON+mv67L1jn2s/2DtlX0Pe+8RN4PicYrUtwRdCbyjaZufErzaUVdR6nXXHxOQvnmUb3Ha
08jNjgL4a4udEq5D4ljRRsRl6/RwgOSRCMa2/+gFpQYTSyS7Ivk/j1XqlkMPcQwpZ/7/jD1PJd83
nfgGiCpY6HxBTyj0rlpoPAsUfYon37DYZ6VNeiN7EW8+Ro5i3g1m1j9SGEbkhUEKdmM70FYl9ylN
B6DIaQ7ZK+doPswxzDaScAquM1U89+iXaWDmh9zAjSPrH/oUBFcfKDpgEnoVDaZ3Z3K6LXubXq/3
cNh2stOblP5BxwE5KZPyIBPOs8mM82yy9zybCQtlgYSYt4hMNTxGYJwCy+ZjLs6S3UwYcgwaVgyy
83cGpOf2fsTJ+Jhzj2OQNehwihjwcQ7ZkhnnOcZBbW6mKXkFBreVS9VMb7+HqmI/OFWW4ic19+sg
7rL7xI7dC5lRFD8NRHm+adCJLlmXTrcjNcuNAgNw0TkU1sNmOs2lBPVf58p1mO9yLosaPP5OsEq1
+PSkA/yECEoaAdHLezg6eMIVyBKzEjo/HGVO1+GSLh96jG3uZUzmyWfgOQbA0gWMW8R1i7dmeRfo
cBeTUPE2CBEEX6YJKch4qr4GbmKvgAY2QrKk+lrr8S3iT+0RSIS/UzXOyWQcYOXb8F4MD2fn8/C6
jq1DP7ZHJZhuoWele/lPHlxYgLadlmt5fyAx6IDZ45RX9qq56eJexuNL9pqT2R8m7DJlpwzhwgTL
I0j3pzsIxdm/ziZ7i3bsbgzsWihFHXF0Qa0uad4utWhKhTLN4MH+HpevkgC9WS+cpMT92wA5Pi1G
h11Se5RpHG9aBhRj5oToeY1t79tMMneKOJPrMAOe8mBZhoN+bJOMqmiv3hgAcZ5A6rQbJaHCLT+L
8cDexS06f3n64A41f+rZbbeyKeZoqWwey7Fr4A7pp0896tpvc8gpwYKlC2U6Qr9Kv5T2D1lMs2p1
3moO+E5ZfsMoxV3wjxyFmJDxNKUwTIQewr5v1AQt95/nQQU1T7RwRJEOiCE1EUjIVKQPiCChyW86
CEmFNu4ECLimGHFY85LPW3GQOZ7dbZ2SY2fZirRG38WAW07jh6Y46LqKblcA4U4OmsVIJS0RF0Mx
bS3zZMczNjfZQb48v+95mr+9t5m0W7fmWPvje8u3CNBl3+Qu5OC6KvBsQwxssK32okELcMfOq9jJ
DsvXERKSL70RudQo1NeyJfPkq/MFgfdq6WUo4PtJzDCZc3qpuH26aVDF5pMbW4gWhB2UMzjXybYG
nIoqTVkn2wjBHnxCPRQ//+g/J5kzFELNKi2UrwuAgL6wCfSETeDnNkWinYl1x8ovpn5zzjPVqIR0
KoY40l5QXM7d/4jVO3xIWxbg4YMqPASdYX67fGqaEI6ElvrvbvlK5lBF/ZrYNnoj752fxp6bfHuV
67rkngyRnDDEBepkSKkX/LeMNVX91gEx9K1Dxv614zTLx6lkcmEFHMyI+eRUwMqBvTdY9lU4O1Ci
GooG6XWxXAXS7IXD9BSIRa1QLOL+J9xD+r+ERM2RpWjGJfpG3ltWVWqgIdlxzawlnaI31obYI02y
gqIW/R+xSNRN8DNs9o7b/Gu8zGd3yR6ceXprOaRYQamzimnCuT2gd6au7KR86w9tD2zEuT0kkOqc
9NEJlHFv+kGVoTKH7M6Qq+M+qqZ8H2aAU9Hmuza88DFq5351ukXFLWiPejLuZFv0JrJX3rsyVooc
CFbUV3xjk8ky3hjdGrXe7U6tUNTySlHpq8yd5dR3BqZx4pssj42VroTKRhH7YiwHYVVMZbWQzXNH
EHosg2RQXiqxJT53y3FZj+6I7GjNHty2omNymSCw9SlZTgBsz//jPeVY2fH5nT63iwbT3CkyEg6O
BnyY0by0joW49GXxVOVZsZOh2UiyZWPg9yKbZTQ7t6iJbM/5gZ8+lXjmnPJ7nKIu3DmI8U/7/aNF
8reW7dPL84+OCjr6Xp5qnP5Sn39K+aeRv3fDG0CNDFhE8F1CCWkyEK+Z6mJaBa2dvxDuywgMiVUi
FxSH5/CnbHyZZHY8us1yDLP4wg6jZstjqf7j0sINo+CWwjURHe57itb21OrP2XIwD6T+yi5wDygr
xC4sL/Zu5JI7K9LbgR3knVxTl1F+O4YVTpkC3yZaaK1grTTVh/Pnv6gQTguU2b86x06Pkqz6s0PV
B4qbTcxOWGbLnAJpwZswGYYyvG/SqXzII/+lRajhVhMlfXNwXnzMf8+toKAlIcJUHF5k6z3zPE70
nVtD/MCHOOTGMVOoSvJTLZ8M8iIfBb6FScq54/x4CGw6prpxl6fHiHxmnIMyUU5z7jhPIzsaIXvl
wcVFGd+ToFxnzCD06gCINaqjl0mBb18jvhKzuudEbOwCTutFm5N0fyPoYDKEyAVfcKcc2W3pbYti
FMppp+DUoPx8hTKrJwdZUe1ubUySxeM2gWq5r8Ur3BERfhvndGVWA3SRT0GZKC+meH43PSAMmS1j
ci454tzxaf7ANeHlOeG6qtl9l507HQ1N+dUIMDj+QQ9oGMyP3FAdCIJau/6XBDtsEQxJ5/8hIRGl
pzp2O6ejmKdDWJna6rHsnSu5VQ7Hvl67GNKfmpUOvA39UGenVfYprRAbb5k2z6y2EUhuhBI5oudy
Alar/QW1qPTWLXwX6QXU58XG39bnaG1ofFXKHbpMi1AyvgXaz/nG7F1b2lav4mFn6xkl08zjMIV/
cHFLXKusfgcRqcHlVIQ4ZFNF6un74/dAYNqLt1tX1EyuzA7MddRF03OQtruwUdyDnlruHr/UXzLc
NGaAB86fWVFdewdnQkATpV9stUVtJ3DY5lfVtDmXbERIFSG5b5FZaVw/1pD1N7IlNz8iS4bOA+Pf
WefQx7kUdCzXb09umG0ww7LQX2VKjluouKOrmEP9K7mkGyxIyqXvwA7j9j9fTktCHXbdqh/Sr7Lj
j5XeeWEoJuBpAuRT74OtryTFbV/2xa18BS71qcNm9/ocH0Unmo7Hwp1fUCvMHnC0x8hI0ynmi6Y6
xMqu68cH2WqNDuQw6yJOd8Z7mR8Ayb5IKtVey86sK8qVz3H6lTfk+YNRWf55uJGimkmlukV3v241
8wJtMMsCYFGbqDe15fwLo+3iKRgy87rJIvNKdmohsAFWM+UafenyqY3NF44BVeSkTPsL/FUZfZ9B
DpEzpIZrXMlOJCDxuwPLP7s5VEkvDIFwhuYSR7Py2FpQBCKlj34kbEBYXv207fZ7Ofr1lxz57YUc
YyIeexoTmnXFmSeCPIkYY5g/e76X7ELr0BnSvkNYVL7MmjVeOcDS96wHEDxKXJdiU5PulSHBzRuX
7ifUpr9JsBPKFrWp//o4NlObt7FQpLzrwoq0lTHx5da7anpROb3xBF8tZ6XtpEvZRCeFX8/zA0RQ
POOpC3Y5uIovQTlPt38bJLPqEN9WzUCBzvSaO3n/DrYy7qIK7Qq5959+N8+fivfQqYxpWTzXxYDz
7f8+xznUOuUks+RHSV46kIF4LKntAm3vu7Svk8NkKvEhMwITJxcfno5oyg4nYQtZKzArZExeRo8T
WL0ZcGgiDacaKRL+P0+Um6BHLd1aSRxUw9Z238fwIiYtdy7PMceuuhs9bb9ORn90ZgjEeFJaX5Tj
iD7SlxF5xrvUNh8DPQqenKhUb5wWlLns1JDzWQ6JPS9lMwx9GE+25t3I5vt81aCazBeJGVzdjOR8
mt+/zZf5eIwgf5hv8OUFtQta/VY30o2s48qSLNQ8bwFxw746x0Ld+5Ih2bmVGXKQVeVwjgTDwFZ6
b9EasMajeMYnRRurZev1M5JeLSaJAhYnQW5QxN9io4DAyY5zTKZI0JyMuaH659hP8xXY5XLyZl22
aNU7Vz6iPzfjYO68TgVXVno29dHBTsGRfujWp8687X1118SKenA9DcIhiNG7KO4x4/ZhO0vcMnYh
4MlEh9Jaf3Z4xoThkct/7TzCz6zuS+OXPMEgNbMMCHrAfKKAdbpdhwmlJULnh379OyQTTp8EEUoN
6mTzuscgyXUuwwiDaPHzRnkZ4OaOU9vtbFT3TaD469PvVQz5vMIjl7JmlNArUk7Zldnc49vtrwcw
aVdv1LAAGzIQZziA1QIJ0Cqsozo9fRoUq1jrIp4IJMDHeJ0oxinf993P+XKe93jujMX64/yowjpb
tY9/tkK2t5tDfC8jqF12AaV1UeOIFaedtpOivjZYdaBKopzmhr9k6xwf4+xtqGUOLCHlfO/jK8/V
lir0aZTioFVwrhdd6XZlPvGnrpAhQsvg9IAq3N2ce9FBSyfj0PLcluHzoFMTXcorHhva2sggqZWc
lJdYPt6ks1XceuI7EHu94nYQF9fW1mFhQVl/j+eudajhAt8klTGvwa73i0Gg2K2qXHZurH7pg/5z
fDb0+YuDTdinfBmPxDyA+PsFK9nTPOf8UYeiKudHBDww20vLBPKat+nORe7/Zcpw3DI5nLvvw4z9
Ut87N7NRW1ss3ewFC8n4Ye5DnD4djiyyobrC38f41WnxLuaE5aWeUXCSw3VMCeC/MzzVkvJKnH2v
QgSxAWnE9dUklgenJrAUdP5RIL2moNfshxStHDiL00vMIc2FjNlG1Ow70VGJDvlKxmSvzJMj5FgZ
U9LuR9ZDcnVr4+L8NRCDPt0LdaNPIfxhUUYTxWaZIZqnbxfdMPAi+D1AfvRMEfrLHOKdXJsi2olw
pvSoLcsaidIO+mXrWuWmLr3x2X224X0916amboIQ+0tZV/Hek8zcmu+8ZDjOo7Vp5qHeJRiR3kM8
1+415JLVNL40EKfGIR4+a8WuBA0qq16rNod2OTJK9/ISjR4aaQHmq5EXIOuTZM6Opc58bfPVtqgN
XX9SixHzuKRMN6jMG0/gEhFgvOAzpSFdV3jzgw6f/kbTcJCMMGt/AcC+Qoqi+ZJmGDVlPGsWjpOx
Q0SrG1wLEA6EOq87BJWXWhsm+5oNEWQzdo8xzCxZwk4nbAgaU6/WskqNdKK1NCPQIrIZlQFHqfBE
TkXvqSy7Q23YF7JTXlwHaNTH2SwPkt95NtdowJ6I85e0C5H6H9Tn0Ov3msZnXrh05XclpU5c1ZCW
lE07nfI7ezTajcjrYje7O8ejqEGUGjQuwqSnanTGHm7Rohe3kmXnqcG/x1bhV8qTqQpWXjQEzSMl
YbiYXn+QJWwng7sCxwPJX1H+Njh3WqDbimqBOM4yVP5O46gYO9nrw/PDHNleDcAyrzr0NY/QdZCL
mv1kM4JUO9awcdZB74JCFL2ziCX4/bY9ewvZ4mTdvQKY3/LkDIYjpQ/1Fv9WPnIdIhRpjklOKKaT
yXK6vALoK5vyLVJUMXUU1+/dEVv4Aq9PNI/wBY6ix4D6MvvSOAa/70XPFsxWpKdzZ+kGdfxsmqhx
aT5bVzSYjQcUDxZogUfPDhrON2mNeI0cFSgNkt0GSleyV0weYSz2qM56vC8xj8GnjlG2V/05Ocxw
VILyptlneOJe92EOaT567Bw3OEoiYdNSI0RMwEOQQ/AKm6xb8qMhCiSakxWbW78ufnSl4zSXjIQo
8DayaNkKFZ6N65KgG8qRLJSyBU7ZL4gaKNdawTc2dYy3izMXSM/pQbkIipolqLice2XM7FCns8as
XJx7ZUc2+HxJJBYOgnKGcBSWNsPQhSvDrNxLEJzUu6squjUnpea8Iy1W2ty0h5oTN4zTUDJoYwib
KPuzW6ieqiqpOSRl0BQHb4McrBlWsxjEg9C7CLAeWMUa33Zt2Pyc62l8CGKjWiV1JjY2QX/vaOLY
RYDVOKe/AATqv2I4hy5yiT+lUk3WZvTROHAco3zm43RiggEsPU2GEFK1MvquXGPi1/0xWdpXCDvF
yis7EDSek0u1xwks4VRgJQEt8RTOGyvI0wvZlKAYHe15TevMOwmA0SCWIunLANn5aYBTBjZ/SlO7
0E0sNDA8/wG0kQ+7hlronRZbv4Km7taDYUMbgCGtrYug/CE7+bomQ1w8jvs0+ylM424tA36uERXZ
VpmdsmXo46RTqmR351QxMStAFh6VY+NBC6xejef8Sb4arLZ4asIOIYGPr2QvGsvFk4WUF04qbXEo
UHy+KPy7FPOKW9VJLeGdae4NxG9uWqN+OodkPMLHHOnqGp0qxYoRVxbJiWEAA3Z6nIhq9/9Iu67u
RpVm+4tYiybzqpwtS57kF5YnkUMDTfr1d3ehEbLPnO+mFxZdXVVItoSarl17gxjuX9JBU+8LSc1P
Oad0ZMulbJrZBftpY5x2vi0QEFSzcpHrfQgOTFnXeX/4YHsYLnwr/wWmxU2RgHEttj39pFqDcaKz
OMiNQ9aDSPhur3VPwdNaAyNHP8XywVn6xMIeI7LchdBKBH1lXQTXQU2A6g7ZXpcjMoUuq+Y8zIsN
DT2/bbAOZnsa0cGXHpX04Ib1kIMmKdGHHKAlfrIkzhb3xw5wHcsDo7rCxCkM1ejioT3mqMpnHznq
5LMihAbqNSQXuznZ6JCo2Ax2GDZmgBoS8VwmASxRnCjiPybJC/bFMJvqUgYuAtPMeFLwtsDykxVL
gXXXKxD2czxqpT8+eFSN2JVjga4BxSfYUMR3O8P/FD/yzbPho58BysLV0lW0GF3uz+SA9psSQh16
fxjMWjzlaCgDEDhvvufc2UaKkX5hoZGiuNF3mxRAjZfa6V/IQesZ6MjzALcaMGfvjCD919RgzBdP
RttuIUUMhnGlWdpNB9lANQDjdDPYkjb/F3bM3dNtlCSgMRHVzYX86AA0E1rif+dYuc4IAKphaQJO
zMDeEjpUy9VPbhuUZ/DieJ/05hNZ/VxNTyXUxcaYpgdZeqB40ZJm9QF3xUqmoIx4kn6fQgPMB+Qm
vn9pg/5aY1X6Q57ErQYRtT8nTaqOlu7PCU1Zg3oBxhpL5xrkjl2C7r7Q7sOFnw/DjoZG9FKASOCL
iHNUIbIYFJCu238tnPrmleLxHITuSowlLYjHwPjWHZMIvJwBBwOlaDh+ekajnIYkS3dEuSieMfQg
rGli9AnkLxqlmKYT+uGiGJqZpg3ehesPE9NVKAPkLm4XwBv09g0HtlUCwZTQzhagnh3A2AqsGNkq
HaRcJRYaNAKlXQrtVO0Xjf4WxANgAxi0HqAg4h9Dlc3pi4P1W3/w2+wyfqs0CEKvShfaV9M3r/MB
7EisyN7cIvA1habfPJbEoeQWaOwfSUBEFy0owPQlbiPQruD/hDDhHKSHoBnFLfQHD97wI2b9bHQg
4yApFF2h0zqsbUUvt3nVN2eIRWADMiyiH0r/OrmWKhY42HDQ4yNwFEtfhOWVDiA6haaHzyWDRnl1
ATIExBl7mJNH2IB9S+MmMJHwABvjsBwY75d6J8prI4B9RFcelhcGWGyEFZVzLE76Tck1fjXKtDzk
AFtSKAXI64FQrDiQKUdVe2PgAXlOkxQEYqPxemSyLKdfpnrbL/MQXEqG7kC8qkpOnenVP+UJ+M7E
z6BOTo20yBOy/NOH1d8NA2wS4OK3Nw73Um9m2RlU9LCVP0cPVObNcr/Mnlj6SwC5eB5NXDGKMYSM
dKAwdejTuQ+RNQ9PSHU8qwtg61tjGP+/9G+EjDFkPGMAmqaPRuGHHoS6wm4z2QaIbwC4UIyhIYuU
w/8mkae0+xbs5VfUq76rblG/yRMbLO9vSSi+534myHKfyiBt0iTt90xNn8Bq3H92LBNtFEaSb8FP
rV26FPyOkR+lP/5PHgz404vgALb/W47JQ5MwRWjIPRlN8/g6QmwNbyqwCc0M4GrQyOeqp2yInQ0a
K0CyyuPoFNggS+AxOulzhrqOlaftdwbGwUgU6AMGTfvSDJziR53gx8eyAv5pypQzBx+BRCm2VifQ
uKvY0CW6Z8IHhL3g2eKUtumvKizZBXAfc6d2XrIEqs180/1jwyv2yvC8tXK6sNk6Kda+aZRcaT7w
wLqdYMn/1GQmO1ox9iFpojPQBd6CdlON3Bxyljxe8x5lp6wDT5bMDLqOclFqSnyA0paLjyB0doJs
MN9yvBQuXwrWdLeXQvZ3L6XjFhalWdm/hLYPsWLEhYrUwFHwsc6T5vGlVEW583FHXwQ19sICgGle
UrWDpF7gXPK2Ml94ip8JEbhHGqFVBMTaoKTfKiFc9QawRjcpqzGyaht1AyChheVGYr1UodkBMYQH
LoplQ148O2GzotAxXd7/50vV3qBvKdl0KcGq5gk9wYcKDR5HrcyfHu6ubekCYmc741eNJoBzxnez
sZvNeKdWmwyyNwyUbnLZ9B+TRJHWxNBsQALAEKRUFhV4HEgHHcFMiz3rmLXfOUmRYK8qSjXou2X2
awbRZGg62MmltCDhO6Bzdd/4Hj/0Nm5erep1V56mxkxVou59uA1dkzE8scCGbwN2uhtalpx/eehc
PgdylZKyKjsDDAEC7hJMpwotWvLOT8+/oLOJRxGQFsarsRTdltrwDMmHVRsZEaRg72exFt1s8qyL
8xg8b3eb9IPSVPY5b8CVVsm+TrUO20XTp+mmkM2UaENvxiGYjR+HpgHG5fEnBqusGjSpAPjrke+s
aY8q86F9ZQgFFRE0g4EszodeIOA+kxttWkk3y/Cyk6U330DZlSwblfHXoRFzupsAWA5m0SYCO1Lo
qfv3Hr0yJD+sAhjATjO6B4/YicrXHoV5yvE3D6ii9dBLhuYwIAtvLHFQ0h1q7VOniTcHm8onTSKS
5dw0yuPqwZNj9H5uGsm4rAZ/bhFCigL3V2dt4qu249jhg8Qubj8AgBaf0M8h5eSY+jOpILQboWs6
ZM5FRVvEV5Az2vOh8fsz6gvuGF6DrPEhPM1AiezGhf0pRjOJFkAX19f0emOnvnHRDOhM+Eq6wKs2
LkBZGheB/b1lwqIW/YeGcSG3tO/nbZ2JM41AGJBv2hSY6XFSRvlB/DqgvepAQaAPtPfQHHqjjOTV
4BfnXy9MHtChg/qxvDANKZG8sIsV55kSoes/G9lNe5+vA4dVe5OXyhEwEahONZFw5nbpq9jQgFGp
0as9o9PE5DUY//QzjWLdsG8+AKFAH0FVd3UF1bG1VmA59tcMWh/W26E0z1BQx63YcReqYuL3pBHe
3rP024FBHXb/n20VUMyrIJZbV++daUipNODx9nb/Qs1eDSQw1xb2YGbU9kWHv01MnWG50+prCD0L
KBD86Raj5rH6nkppArQaUuMYHqoe86PeC+J3lAyWYe+BqzWt2h1P4ifdG4LxQHYaOlJDAaXE42Qi
e6t7IGwLfbGmCVTU5L1NHYalKPx+/mA0VBfpa//pQwYaApQyZ0UdHj9cm0XgNtOqr6qbVJsKHAJP
dCh7kA4nKBWgV/DkqljqY4PDLgAOTj9NXgPY7p8qRy8hfTGEKKu+C9c9aFVT3jHBu5yT7/u8rbDQ
mWPlfOmKFihsecA+6cwM0wBlP4xax+pPdFYOPN4EuuOjuy99nKBZYOUhVGSa/mqKIL9xNmsfck6J
KWdl49NINjPSTyFglHsIwPVn3eqhHW2GfBnKYaA63dnCCmNf1MOVRtMBd+Bd5bftYTJN4ZSNcphp
EO8zhFtpacwbXGCFr0L1rOtBeQy1YEejwIIJu2j8WKSoe0kHC/tGo1evxTsaTaYMXh2uHkDI7ZaH
59Vj0F9Syzwhql1Q3ZBXoiF08/ZQungysEexl03AOejv5DELU9QfpHU6jPPTGHtEoCNVwLVJNj/2
UFZtkxAfCzI8nNLYkunG9OPUeN4EKlSVIvVb7htLNCzYL4bkJaZd1N9Y7jngtIIQdVQGxosAyclS
i83wUCp+eoBUMmrc95CO5d4vgFEDy/6V42d5FpaFv4FEWrZC+R0QoUKtZqC+bUHnnRe3Md0kpn7R
aWJ01LQOj/J+imIMB2WQLHR1Gvbpqzzoz3Y25KcuBcO4Lwmf3ArtS3EfGjM70ms0vQ86ujJ9fVfY
gr0M3MiWmg2MuVHZ7KUHldmmaQ30WMtZFoLLvMqs19rLNCydoU7jiTeaokNgW/uS9fYTjYwOKltB
0WgPqUOOCs8YkFcWtJddNqcr3VMDtM1mnQeQFwiVklXNXH3jQNTpKzrR50TFBa3mBLiE2tgkULsm
O5XSyY797gc7+eMekKA74B92yk95UNbKPjMbuivdl+ndNKAc82p88MjETBX3PK2DOq38UygBdshq
NxnGd+OB+WETDYM6/qF4kQ8g5shfyReql9UVqemNksWCcKPS2cZDaqx/b6kD1NUfUg/DOcVTzlwv
QYpSdKDUFGiK7lRU5kQdmC9G37JV5oMV24Pq1lOXVXhKt7DrJn0bxbP+3TeMgMi+5yXfvgV/h2up
xpg319N2F3D0OQDKevPtklfd/kFgpV6N2cFSgEok9FPpN9HabcNwRbOQvOFAqYJmiGYrbHb4EEK/
CCv2X7BAX5J5yjGioWQOReagYQ4cAnRLQPyco81vbqSiWqM54DUESfKBDmnug8mTThNsIo9G8kv8
/HUykYcNRdqFFyUResBz69g0+YFIYog8hjXCXMaK5y7IprUONpji9pPSi2p0+0uQw1QTLIXQFM11
VV8JJiDI6vSMbbOSAyMResWMdtnq3imXlVWqmxHup0GhO27SF3LTiwDUxBIdqDVhtTTSagUy7xBd
RxAoKle9g1qWFUulR1n14xooekO/0/dU9atjZaMNiXVRqr64FmaxHptfmBkd6goqORTkoXa6gt5R
vaIgKP3ccpCz2vlbQ+bAOuOI1Wq9J5wH8yGni7XpoU49IEPIxkMOeEAHHb3RSMiRERXyx5tGZM9K
V9sMhVrMNEnmEShQy4TaKXhiJUiYhpHS2Jvh/XCaJecplpwJRPw/iI1Vi22cGHVgPJtEAhoOcXNl
WCw8pz6KrXLEgXW4cj8s5p2wjA3Z4ga8UE0JxbKka5trJA8hH9A5XxcnCmBQuF51lamBNgKTldWO
KWmSciRFWkDGvL+lZEMr9p1MqWE7aeSzgbghOM9R3J+NVFaE3EIjWbCpmFagERG4rpHU6oNxpMiS
09NEmGpPugmIAsSfzWvtvoFUor5Q33EaGZAcaBKxoWGHT+TO0CAjQkPytwQeW9ybv94N4O7X1G0A
oaeNZrL4mvrDj5HYDRzWMy1Pumc8N5ZQM0SB35G8bV29s7s6fKsjyNkZ4LvZJUbx10DsAJX7UoNo
XNk5KPuA7rWNVGWXxdBnb2UBFb/B0TXhzzRH1VdtiH5ZfsRGetcWDfpLz5edwtIdNMPKDogcIH1l
sj/RNIfbpFhCoAGIvMS7FZl8EbB1mpRXKjlNduop+lfboEOL0i7QwyZbj8hNL1Ib22npzxS3pmPT
pVCOD7xnfDujdkY2D4pl1eI+QzY6iKpZaJruoPCjA/C/+hrEuFHjuQ6IdbOzng3u1Zs8cSChDp60
Z6+HUH1R+ubPB0e3cq1nEMrUm7gDkiBujQj4I9/cJ1gSY+ezMPfol7idRXcbzX7wo1kmYz/4TVmq
wAB5UhvtwWIKRufOwdOnAkExJUjLX1b7jAWG8Tvpks8JEG1fvSQOF7k1hGeO9cbGAbXMVrPaBOR5
QfAQLRqN/zLaZzR1GL/7LPqsofUPW1rWPs0YdN601P5pGtvWVa0fWhQCZoBGnOcYTANQMXC8tRHb
3aWQKiZFrlvvXcPS9zY68YtAg94Hn3DVqt9TB+8jBs5z5uTavhYqlvR32CBTISmq8uA4MerdTZZV
Yi3b+sNezb1bELmB6+IhjxOU6UwiY+aA0rbPndf/JmJRz0DHKeBA1VFN8PVR4/Y3rU5YzUoo2/n1
8e4/2YGtq446NO4/+Csyz92fVj99CI1Exp8N9FRJBo8eJHFq8Tr1SWCzGPcT1Dm2Is5eG4ZHRjQ0
Ynh3m5oh7nZDc12UZgACoFuwqkDXEFIMxZFu0DEQRLOuQLsMzZZeABEGOUs3aJpV8Xs1zlKslTQ/
E7P5lJRmBLIREKiqvb9VuW18QtNHskO18mYvEwVCw6BJnOz0d3zvn8k89P5zw934MTM/AWRzy3P3
z2SeyvXmkPuN0Pgq/5EKWjihkdIYIxt9wbGRbClQBHc9fDcTpWKQAdbsLWcOWyvCRgmzygDJSILo
O9h3lwJg919WkYKn3Y+/TkEV2LfR88gegwIugVf0SYy9nejzlEFtrg0gSwpkz9yq/WquQWj6rWL2
qpcPCKz1sOtpmV/B1CMVpJzkaRg8sR14FmxMcLE/1yHkVCgocdDhIoNU4Z8pyKtRtgztQ+t6lxYK
5Ve9svU9cxt07EkmWtN0LgPUNa9h3OvoZ0Qf6kjWCjt7b6dnBpkHmlr2qtagGAccELoyUnQDTByL
XG+yM9qVfog6NLaTvUFv/1YvBToHJBUjHZRWi87BucWTzu8qLtf3k0ExHiwm5FYhogSVwwjSt8nM
rvMDkSuKHmUL6M25h0pySIJgHFyKQncORNJIszRsKk3/NDlPsabH3Y/OoMZpzk7sY8vXjoMV8JT8
xXFLb2cnaPmDJi9/MWNeXLoKiBE5SSZAL6+mLdJTZkTli9WV0cKNPHc9+qe2usEHWoVeDGb7KE3R
waMeaRIEVMmzCzTo3FKBLW7wpAWkMFVaIVciVVbMWafVIB3MfGsxjoksJneh3B3olrkYCaT6UByL
kbUHgswtfpIh7xGUnnLEllB49EB0vgBfVPu9D5ZEHsS7xIUqsgqoMCTvj7ZbQR4oYxaeV9CR19n4
StsB5B5GNA0LsrXr4XUQnMbtjPasqcqSJskExqdbAMUn2JRYQYwdkgu4R7aODwhiL5W4lENU8WRL
pukwuZFNddxDIN04y7pZYTYNcIjpxYAmwbbpylRd34esjoOfjQO4qu1w9IF4zrcWRBlzl2X1cwLt
nHUvMjx6AmJ/qHyuL+sirl46rkO6raq7H0ZqzEcRjRBk1WHtflOrrJ2jzFs/q1lYrU0V1FgUrglw
TqPoWszy3qi2HQABn0MDpEfy/tUkKdpEDR/bkU2O/gkIqNP9yAc3HWiR/vhLO/l7OewKtofXEvuY
yhiZi+5VH2L+cg26tsxF5NMf/O/Xnl7T3Z/yAy97e0336354D/f3VtSOh8ca1dt6ShYAnVo1RyJS
1KEmjoo0hsTAOM06FRueggF6qijeulCIxT46ZNnrle1HUAqRrCBubkL/VM5OQ3ypcKG7M81SP6Mi
nf8Wm3X5V7R/8LUpaWBp1ayizLAywGw4HxfM49r5bpwWzNPE0A8AMBOvbOX10FXN9IMqhiNoidSf
LuB6qq+pP22cQMgbOpqYyjN9oBOayt3mLz5GApwstkv9VYe+9UWkm7jhG4X6YpVIID8wZLfUUNk1
EBx/YWi4p3/OB39pn/zf56F//gd/mV/k7LXDIzYeG/FQB2U0BhQmNQP0wCyGoC99unW+gCGDhlOn
ALibR9PYPQPBnzkkyvIn8rjnaAb91a3Fkilu+mpA+k62x2YqVABR0uzXudmkr5D4KcKifBY9e3P6
1N63GYOklqwxVdC83PuxwFAWlWhWZx1A77LkFLkNagxyCMq92yzFgncyWd9+BqCyZIB5FM8dMTQV
nkt5Vg82e4ZGhge53vZ2Br0f9vz/9vuQBcty96/XzVm9hnq82NAHW7MBXET9rjvQMIgHPmuNsIdk
Mr4UoAf/x+zkbKeAv8bmttMGvqdnGLMI4lWP6tyIRHV5XRyAkML2j3z6IRe1hDIe6680gL5aCaCg
8xg+1ID006NUbAOUQeGGFRUH3P2/FEEihpkAb/5WyaPTbRiHzjG0axvMShATZFbPZ0GM6quQE6MP
TVOcHyUnGo0TTQB5PYBTIEDOoOBFB2UXpIl7YpopoOCuRj/NRjM3dW7e5kdPpekXfpqiqVBOGF4g
Kw2Zq2xMP/7eOb7lb26Jxjlyu2cbbXmquIfbx0VzIDiTJngWgrxut8L+r3XpXFdB71ivvrE6Rfsp
ym+F8NYBpFvewDWvzCIXCyEOVMKqYLq1d0EQ9BA+yHCHB4zCQfHfflOFfgCk4oqfERcP3VicA/wd
z9FvBR6TWAB+mKjdqdHZ8FyU3RsfBvtbbqtiEYeKsdPx5PxZFSEUb2CvrN5aedALXNMwSNEfhIfz
LwVTzK3SQt+J0hYWmIvk5biKZwe6XNQm9jcPFD/j5dCPMV6O8mAxcruc4Xnj5RLWdTu05YAohviN
m76PsCRWgK6WxMgRKEyqndXXWNQYnTk3xa2zQW3sYO/7/bfxVqHjE7HX2+ZxqAb1t4ly5x4w3kfk
Xcn8EzTdgchL5iET3bvuqac7GZlMeKF4Gc4HKbI9yLZ5XqJ69dBfP7bRB6a6jJRK6tb96blnU1f9
1GpPrfWt1//Dmyb0KeQWLfP6HdiupoZ+SibASbAEJ00DHSkU8duKbZtErw8oDMu6fcCxt6mhujGO
CWZYuwMQxr44TMjDJOhufiNEkWZkrg9+lK9nJfLJq00JZE5UaT4puuIsU7+ND4DyQz3J0ACSSfr0
NiZjLcz4kIWASLtm+JlMdJjCJlvpufoCgmjRnHYxIOpnbPwSZX65ARLLQxdm2PyIWIhnaDmWSg2A
vzujS69p9j4GjXtriu6SpEU1b90h+ObpzmeQrQ6/7eZYMQYNmppph8SESCnQzQZg63b9gj3tZImy
igpWjGTY9Jmwt4OiB8ce+LhV7YWPGe0Q66q063875nEQyT8yCpD+gdA7U/eGAnJH2b3jYEOKqAbG
7TnUrc0L9LTVq2ph+ScfNeohV6+BbLyXXPb3OXrQoFGdGCMdfBLF3gl0qvNMoHgCqJc1KjpZGjiY
8q7fTCRcLTDB8zooUeqRnFyG9OB/PLCwDK+Uo5EexNNVl2CFKpJukw3Y15hTPF0hi7Wrwn1+dko8
0ZUNc7dc9tvGLWSVaiYuAOOWl9ZXD4pstC0SwFCZA5lIGoKx9q9BvVI7kClEBy+BsNXYMICEA8cz
7YHRbti0h0a2B7C2BHWTS+baj2FTrJeGwWZQIHpR4sF8rRRYdRsKNqFF44LVVHeqF1UD/4Mwq+4H
dsDmdL8eLH7Sa6z5faljZGZY8zteUI3hWYo1P5709TE8ylp8Il17DK/y4btTKOUGzSbYNSvjAcfx
XGE92uqbAl3zZE1ByrsQSQcikFLkfEbzoyt5fRxHjcG2MQiEcmi9q1Yc/1JVZ5+bSfT+hKb+7vN+
6r/xMUI9naWuUkMADp+cxACzeWdV2ZY+Ncz18iPg8JdRPCySs9xTsy05tz4bZ8n3QzwNKb4trQuN
esGdZd20zirZgmmqfrWitFlXes7XtErNtq60OncrPQRZayEgy4fmbrEOsCha08o12/Y5gLMVmsU2
UEnHk25Wxv2yjT2oP2H7ZmQZIpKRDxMTp9E0MdmIugi7s/9IRdRFjtSIThLjcuO4zaPsK5c0xKZk
KS5D45edGt2aTA+HvO2ONJQeqdJ20A+DP5lU4jKmcWpbvwZdUjHdZ3uaBU31K1FLWOjj3TW4deHX
FOSRhlQ0DeK0O+CeGnyx/TcegMuCvATnyYKGsmsSLAHgMh+pLdCtEG/AnKZedDTLHsFIeqQRHVoA
chdKzssVDcHZzC5mX0Iy1YMEsxxFNZaoddYl4GFCDjoo+KGY+Xnr7WioBuyW11LUdK62kFlvrbZc
GdCTSSGeC4i/EkHRNEEPH0WEqEsB5VoDOS6vMSUN70nBRa4f3cR5eLGdHd1e7BQFgVQQp0E0bsrr
VSyZj5eG/GQ0YwkeqN6/UDW0wNsQc0ixFxbkW/v28QDkkdg7IEjLCwe/1zTbcL8Bs7X0jkvQMOYO
B93CPY7LMzWOBAe3SyH2tgbKNmkbU7C2VPZd+4U0E7FeTBYq7+wl6RuSzbfAMxW2UD6fRA57Ffqr
LQtGzURyowBdh4pzo9VPo/ih1EO0S+eXqYLtdjLVXpwsoHZjLyebgl/O8SqUiCboKoqrgBoNiUrI
szzpDEJq8kuFmiEqJHHB1jSceL5caB8/TIxkP5Nx4v36kIYyTN/XKT9N9GZjzyvLi6ETDXZr0KzW
s7JX9HUgMUxki+SZuE/gi1YowRvdOAqgdmelEZcnEGc357Bv8hndZyBaij+rA6JL6nbT3G/Yw81+
CghazbTKq69AJbFVbSrRPuhYelSYB+Ua00o/927xk8AXbvla/SWmNbVo7xe6v74RnuTgnl4owF7N
CvzALekbP333aUhfdiOpoYNtlzcXmhgP93sHuVCWKcHDzYOmQTTjLG6cd0zp6z2t6VyJCvUNz8Ie
ZNCsaYlHE6w13D1aYg/kMa3/sCCGIkveNutp4u47rRCB/srOmWuhpQzNk2NemvXswJvyGqLT0JqI
lgb0ZxzpsWA6BAq0YkG8xQu99tfv7E3rfm6HPn9WwqRaKdi0P2RuOuyjrmArC6vai9PzcI5yWfnm
iGhLfCJVlK655/vf8xRdOrbPYwg2oco3hYNJ9zG8x1fg5LfRz1hwsY7cKlsEMcRV3CBzznzwFiS1
AkUG7GuGIp0NUDXck40CsHWJtU8k1VhkAOTTF+SbQB/YDEq+1cy02TItbdeFUxVXrrvVrPVS62fv
h+jTaJ3vsdNhn6Tq+HnybdFKcI0qCw1LmtHuNUh/zT3sZT4B5n2hPeohjNunyrAutI6kOTmiOR/s
QjRHo/tcg9/1BRpqoVAl6zi096uZyS7kfNg/iA8UPNuVEdoiyYN8adtY2smXTON+8j1+FCqgiHv8
dJl7POVtaxt15xBI+Zn0BUvhcKM3l+loSAG2639SmFVxf5lrqbdEGwVbQ4opOdJZDiqeYydtg7Tl
Tv2PWWwvq+v/gd+Uhc4oIv9kCd/dMOyOA1HY9We30AbcjipQBVnhloo37eAesKppv/VRqEB1NTCe
rNQPQCvBxYbZTn/uUQoHEBBBPoJUIxaXmoPp3I9i4+RJHoxyMPVTVmtzpjN2mExkBy3msDRsdNvS
RETkGjTj9QzKSApUdmQ8A3nJzDQapW/BV5ZrR6NZOgLloEb0w7JNVA4eBbC11yr/VbVd+B1oTjRd
OJ3x7LMo2WP5jlJeqAbfTbbUFeCTKTDoSr7jWuZQ4DCk+rHCPWRud0Jb6E4frCbRqQC4O+xaZSfS
lEqEI1Gv3Vca0SH0VfAC/0uQpQm2bvqBzen90KHrAOAFn4W7or/WNNHEnrFDS+1+MtGfh9wSwNln
oFdzVzSrS1KSwfFObWjnO4qshL4HFj50cKsAMShdAZgq017cE4PARZfEurGxBVc3kEPCL2vJidA/
5/iuopYUvwZJDMbuNsyhMx94CxoyL8XGZJwokBNqk09hmi9bp+u/FqjpbXNUVxZCDtMMMppaGuwC
kIVCDb515z1YvPZRasqnmMrLgI+nczIHnP2Zo4A8Zy5a/BBAM3SIzRJBWlMOi9u+lVf9dqVAk0la
TUndhTsIsqy8flAPnpPisybPHlzo1PfMcOe74Qo0s+XetNq5UxlXg5flRdi1c0pVIWZB2/Jvel2G
ixYKRfukBPGIjZ4QsoOyod2UgKwulQZuRW9d9U7hYzio9MVM7UL+DWpf4QKP59G+tLB5laG5G38y
bNQBZDjkF69RQZOHTtbG1zaC27NMpDqKTgbbR1kS+6hIBdqexux+Rjaf2xqex6RnCXWyOSpnt0Cy
0eHBkU6hIRAuACD2l5kdi0Vh6fGasC2BLZz9oItwhLoQMb/VlyvdFvWZRACG0qoXtZ0kDwEo1Iez
Hl/Gcy5SdMEq3ZkVtrpy0WY3VzzZCQbZDfVUs2A+lLw/43sGtL70C6MgBk9iyrc0pAnPB+SRYh1q
PqvSbowlF88ZDqB0cHfxYJgnSKWUp8bHjlbuOGuWYu+gdEDtqZcZFgcF6FAOuoumZ+k72urA02ce
T/QVWBWskxsK88TMJkwj9P6DKoIbtfOEZZhzSWwbJOZ+3M3Bnu8AhAdbbfVPYa2oRzIl7qBu0R4I
qjvp0UDR/qJ4zS8ILPV78mee3u77KvpNc+SllVwF+YGH9nmZERsF/bHMwrPrJVBu7SIfFFBM9zcU
L3rNfDJ1tqQRJQmcslt4ZtmuyGY2UXYR3dpyXIQPqmssFTCFLadXZEFJ02foWI0GQ5F9lNhOro21
7qfiZGAn5ykobOwcyzMf1fKZ4eZAPqV4uJuREagM9NQYarqg4TjTBXaJzSTo1MpgHzvQN29kVqtW
nB5MRcpvWSkBHYpcmdedYu0DuWMeyUPPxLBuOVgnIL1sHzPQng8LOu3N8gWwfBtaZNJPi+xjTlvw
pcduIeMYNSDUDJR81tm6fsYqQz3w3tuldah4o61UAzDeqc2RPIwwMs7KEAXzvhvEWpNDmoiqCHzh
iVXNaUgTwKyP6SYTncmUwC01Rw/KpQr6TLJ5HyCS5ynonaK6P40HQy+0WcGKfe3Y2o5sQ6vfZgtR
xzsol4++/hQlz4qgyBaULqYkAwv7E8W+T0c5FaWyt3jwQiEKz+peZC8T0aK5XI4M+axNIkPT0PSt
JQccEw14UoKIXGiWDkBSAH2Uubu+c6RAEWkTlXKdfs88Shc9yBTJGco4pRmjaXyPe7BNjvJ6FIt6
H7qEPfMZDav5EU+i+ZHO6GAOnTZPg0wsPkxMzlnid4c8O0xB5Ir/0S3ROPQqbV4UlVhMflWJJqEk
gpIWqG12Keobu1ZD59WMxlqnOeY49WCtGR6I3SABX+/kWlspoqDgo+wMiuK2reCffLeOp5RWKTvX
nNPFHrxAGasvvD5owQOI0DixlM2N/qCxHHtRRTrfeystB+eB6sZ8PJDV0PW8QCcHjLEiXGf+cFr7
gqP9DgcyZsANBdmerOC6cpz54+ksY5X9pMWKs2kYj6DCmYDjC7vW7hO6tPi8TF2xouEQC/eJzjyG
LSqzjcF4BjeyZ6l+S5BRAjJSAiiQCnSYdcXBrqJ1QWWJRhHlwc9MHUAPx52j4QVk0mSE5Dn4xGiq
x718PhoTV5sPmaZZaxOC6QsFrVDoMz1BmAoHeWb5LFVnuJN9NX2325DNFVBRHB1dCC4smAjrxYc4
UanI0PnxxlDKH1M+sldyctBq44gLur2PK5BpDJKXnS54fyWjnwVx0IcLJqqiLW+oFLXdtfi7QV1T
1gPo4BZ8V9ptv51MdBbLsgGdVSD4Oko33uf9drJPAZPt7kaTyf0qvuZF68gwf5IkYi51ERt0hm8h
KztKJT5oIUJ4Ef+G+/Q4A8QSukTctAdZncjRIZPcDqUFplGohf4Z0xlKw++MRWXXMyWx/CV+9Pxi
9t/kSOUlPiammFTJy0UkkgyPUoMaQjWXN08AZmYvuuVl4M3NBX4LUYcv6hrw3zy8Btap1gPzOodU
FJSK+hxdSLWnllsDFDNXrXb4NugCIOHkMMkK43r1fTe+eYJcqty2PET/5Sj2CjkscC0V6ogfckwg
ygvHKM95Cc1yqGmrS5Qwim9DOjx4ZB62O4O6Uue2X/0w/4u272qWFFe6/UVEYCV4Le+2b/9CTM+Z
ESC8h19/l5Lqreo6e+a7Ju4LIaWjtimQUplrxYN3yNoxfKzt0EVbyJh426TC5hn4GOhTsNLUuxiW
jy0adkT4Umbgj1DmAZwd5UwiUFNc5ToAKegy1A5S0kkb4HBXtivHnLrHqcymT6hT3wnTmL4lcuQH
2c0AlqL1fxO1gKwPrmZDa+yGPASroNeZQHnGafrKM0zryWMRDu+8GGXOQfIydTz93GeRd+isgu1s
N3e+uQOKCZUBeJ+xruYyuJCnb6eADlNbM+VpKk+RlB7e/BHbmWH1Rwc0uwEo5o4TAE3fdPBWwKUd
5nETM4etaQqsbJSoxHTtvA48R7IAOgIMFxk5WvbQneLGO5TdbEzI6MYWjtK5ew0UosJxCb7oaY5j
uJtgBagYogoA5bQkocWJ42X5YeqdH/dLFZoD3vIHWdDsZumjljTICucHZaHlKJiPLrblAHssqF+4
0aN1Lm1R2TxM9cugZN4HMnd05GFs8Iv0mrJ5IeM737t4Ud/isMKu8n1v9XjNS74OZJY+NFPbeKeY
A7kOs6D9en35zH6K3gZqs6be64ZvAze0nqgbm/qyLcCXbQMbS1WSaYUsdnE4W09t9QZcmxo7bMW7
mQjQp6Dos0JvZHSl6tSknXdarbA4mDuFAGRNPLFyrRVl4IoVmD6NnRUkyQHk6eJQObb1KbC6793M
sj9RsfQDBW/DJ20QpJX1KU7H736Dji8ZN5u8SNGBHAJFa81NGW6m1si3GiBVy5YSWbSzoqslMICr
YDtoL1I7TocIg2mzyZiJMvdWAspP7VRJdr8hbWvA6gD846SNaffqt+ncrZbNLactLhkAYAP1uO/R
6I4uCJuuRc1lN4671rfwDSua4OyUsn6z/PwTFalOaDzadEruKbkfVzfyPoiD89AO9dtgp5+oCDbN
O7FufHCpBcx7adrM39AI9LH+xgTgK/gMMbrTglwS8CJzcqI/LP3BZvVXA+SLXJdh7eBP9+svvvwv
BAWAywYvvWr0H5WcSeup16VWUASaUtRO+ZKxVtBIR17upO8MQB+UKquo9OHunO+ipguHrPop9Kdp
eBcfs9J/bVrXvIi2KS+hvTZcjgwAb2J0XKGoDthq3I9Js8jAeSsOaRECzpGZfFWpnaWHE5TKDfwn
uszOXJzdCglWBcFqxinMDNu0Nn4HMHwSkh1X6n/zRw1Nuh/CbtrkVR/j92/xpeu/EHsO5KmfJrLq
mzjCUfD/aBDGafzYBvhHI9wAROjCrvk5juIaATw8/cVtObC8wanh95P5mqgDtBbvdxQDJPJIst6s
jCfPwOtYKUkkk9bbejbYH7WXP+dHIQCrSCKzQd177gXXuCSbvBLQlRNPjhSJ4toAjSYlXbA38rZz
ZvzFcjeb2JPwpn4LnsQfdj0bu0yVeJSq5ANEV9cRyQyqACENzd2x+1F2jbEjuxuThmVyi+p44Iur
/BUO5bwzKtC9s6TMltrooTk3BEogZGSiL1WA/g09/cjEbW2FExrsycxPJ1SVsPnoK84bb5Tgxrkf
3szH8TXPHXZqaycRG1LQxVKUOzQq4glZJGcuX66IHrz/j/Qjjj9CaGxE55qvyyWwj4XnjiCahcgI
0+LU9iEK3VIfZ51Tg8xVlxvRkdShN8XPMY4Mykpai3+bFHwbqphaxtHqEjXdbczKBSrizV15tQlH
4G3aClnSiNGw2kn5nIwFMOyZO6zrwfQOpASbeXYwssRfu8o2G4AeNBTAT7NLbMnfXcl2qgDfnQEt
9tD3VonCdfC/pQrijlWl++iAsxi83+a0Ixk2Rujny0I/P9tFcSQZXTIbnApglIY1kJiAlaGcsdp0
H3PLrVd9JMtDr3JdTj0hIcpLvtGISRPn/OzP1eNEKTEFr0RKpP+eQGjsnNFZDPwlHF0HG15Kvlnm
+Qh2qbprHocRR5yCzYCxxLNnVedNtrfUNkwCB5+v+vyQWynwk9Q2jC6+UccHG2fRqyr2rjJS3Plr
D8SQBitQY4mweScd9GAkBTKHufFQRYDGRneYBGt6tiYRXYBQDnyJJhJ/zsC4BNsjzLSWpl6K6oIs
AhDqYkzq30NpN0BPIDme2PESz2kA4Hf9Rx1qgX+HcA7P0raLjZ2gwgenfOGZZHRhZUAndOHZaTJe
r0iobbSfViyGVXjgjmzU6d5/+xpAJ9k4PC7W5JaHAk+6xW8Z021JR5d+Gguwz+GbeuUajiIWn3Ta
4S6TEcxtuU7qGmdyKgES41R5XGkbhnLKs2W4K9Jq+V08GYwlkGbFNUqe2T8axo2nIAz4akYj8lOR
cP9iiDLe0IGImJFTSUb3W5iZ3s42sJGI3S79HATpCxkAMcpHzUFlP0WqHZE8e7WQV55ZzaYjNsXp
o+H87SaxG+MbdB3I4jqACusSHOOLQiDPrUb/u0ayDV5QTWv/cRvs/T53sd7v8+FnMX1A+kY4dF+5
hT+9ma332ijk9d6wU3xBmX2O+mLW8lD4H8qzEFiJ2dQ4Z+CKDXv8NvGbRDAibh9VMKdMnPMHNyGn
MR5ubv7BTeoaB/VZiLPruQznp6KMgZnU9J+S2sNldNcJKNFfkkb0n2Z0AK0GcBSdF4sWHeMJTkJ2
ixbJ0SOeq+matKhlNnU0VK/fRCMD0ZcoLlHRBt87pk3rLDlEytUlLANVBdjJrwlBlVykrCBpibu8
jEOU0kNOGUWTZd6wIbd3RZOXI+D4FdG5ki1TipIEtk/hlwBA6lihNtffhqbnXzy/9y8mzrHwp4un
/DAWzZstM/9iZUzUmxs1z/ytncr6VIW+AY525UgXR42SmtfrrhzNzeJIMWyKa/+KS9a914/9iu5N
NjpOUQVbA7zbp25uNhZWFssLWb9X7961y2tWv3tBeYZnRui3W224vKR1iMWH5svQNnD0lQmn3d68
z++9dDzydJWPVD6kcNSLX98i6x25QmlUNJavduEMe7vn7OTUkp9Y3vJlRFNSkGzqQ+ySLGWDY/Lv
FpY/u77uLBf4CJDdDGnu5QBPwoEd4gKMygxwQgOrG+kyJCld7u8Uec13pKqT3d0nok+wfJisFT+z
YkLFTGT0jyn+dR/BPuadvd7b0ozkk2lelVkHNAofVAyrQclIQReapkOcrCNWhIsvKdAhC/LoTBh4
yBn8hJRN623e72EmSedt6E4UOpGoLM8nHFKslrDoNusaoFuHXZtdKjYnOwnOjpUR2BnK720UQNwM
yYjmi3lulKu6lXyrZejCBzkmqW/cF/M/ZRoa57gV+YUEdLlxWIZW26ISeAT4akD3D9RHIdObT6Jv
WKkPAaIutiXDGx+yCRz+3XeRM+P7rJAHnQ+OzfKAB1N3oUUEyROrwil97H+mlYaWd6WVbKQ3N9s7
xXsMLY9UDFaHn4U1lscu9kwgfNj2WzjI5fnrDxIUWclgno20WuT0kG9nHKiQ/N1ey2s/u9rnc3Z9
KSj7Usnf7en5TvEFW3sBQ/GLQmQwsNJbg4PPPjroNP8cOgmgAdruduq5tn1jTNp/99Xaj3wdhROR
2ewf7vuuJd/GHw8JgDEeIk9OzyVrX0Ixt+dw9sZnuhR5Lrd245vghLJxcls2ZXYBguiFtIYLLxrh
HPjFQZngeTEbHJ5sQ/Sgb/JBAgG9ZHzLuD8CWzrAYjMt5vFC81h48XZwB5UfHLJulSgNqemipz3W
dCcbbfwN2d3EWQRkno3lj5515Z78log36sksx0vihPE2sUx/+RRLoPvPRndzomBVuJ15DvPPdEpm
pdFQ7JljvJW+Z4EyWb3m1GU58yKbqeE32rQcJ7zTfsk+PFNT8byssgC/yGvvlE7BEmCidyTFp8io
BbmJTPKASzZslEcXTdbh5ghteRGr0KSJembgUQl6JSpEAw6cuKlG4xIEvm2bog9CNa7oi65aIw+y
q5ooWsrZOh/fmZW2Ib87G32nLP3bEKFxnEK09RpJjnzS+yiX5lWmRzG2IDuzrDcBjjefHJMt1bJU
u5oO7oisGfAAdfFrOE/7rLPBKKyqaE0UhB2HthlWbQRE6fUwAhbJMKIeqHfILZRJO1JMoE5BG2M1
vkXxQXlzDxUvtur4iRwC988swHe3r9IV8pTZn16TPaNIoP6SdSzal46bHO1RBK8fWDQ+jvgbf3jS
+des7ffVwIIHw02QTXyf6kxuL7s9t2T4QHldkn8gUo6NCRpPo0VudXRG1Ny6ds0uUWexC40aYasy
3PkUzW4e7LTWFAD6lA2cSQZ8zApLKOUcAjDoOnz3JgXO5INDldYPocoxGiqhuYxURQ2+M95J1Udo
EQf/T7HxlTEJfc9H/hgm5GpQHc7vkRglM7WdMgko2UkuY8rng50Gl9SIk7Mf1sk5C+e2WNFQCyds
eE8JvkzvZmTAlMM/e1mhiXqedxcakYxcvDDCjbQNfrThNOcnLdEfIgiN8XhNLTkBQ+ZP7dr0hXZo
0udiU8ssuTltvtu6JSBVfEA3+Psx9V0ImjZOGm14ip2GtuvCRO46t29WlJTSaSzKXdlxlh6EHzze
ye9sTT9BvxN5oEYIZ56APAybmR3TYd7SASIH5cz1ZFIfKOL8eV/mKGCgA0UtvztfRH3d3rakPNUE
+EJafSG3UZR79KZcI92Fm/DmHwCmU+1D15IgyFVTfXypQ6GoKhiOLDCyY296/aWDIdjRMEJV6HUU
DOgDWU0dCpVTpJYABQk1sweARmrzm3ma82Ps9NmRtI2KuITQcxoBhgPodbmFiOpei80/BAfuBXNu
P2Np1UO+0RFbFez/9uNRGIEzj6JNUxxHtIH/3QNgzskODHYKrRGjOseqnISO0ixqEuo5CemS5umw
RwPfRYsozOKmotLoH2X9jK675Xb/aKNDo6n914cj4d0nArh6v0+d5LLY8cawgWAwzyig88EEcrlJ
8VcsDTdJ5Dhryu7nlL9fzgaURjjcWd8KFYd0PDMgx2mNPm2gaEU9OTfnTfrAoK1mFL0FVgZeVRGg
EjoHM9BlkhypODUyBsD70Gj4XRZj2X2jJTvxu2wa3O+F01tPlQSvVIZmVgBVDjUqxed665hF9xVV
gy8Ebt+MySNweYpvYM68mqJ6pEZbY1dv69gudtcsVKcyAkTnyZrmUMk2fyauz4qX/ZrNvX8gJc8G
eUjBaLgOBnB9ljiYxZG6fCgTbFvWynVOXSCaKNJQXnb92rLyq6uTjeOqtqPiNDlF9GYBMhm1plG0
p2lrVOi/A4cmzehitm0Gptj+aiEDA6zMHNkDnE0X64/8lRap2uhtLAqx69pu3JSA1EKzlELas2L+
HFGjSFKgn6SvjoDJ7YBErhSmMa9Di5uPExhongd1AdtWiqJEIFTkTd8aK6cLhw0bwF5JNuSmw1Nk
kuUujx6QEDtSFLKli5Neb0GmQC/Ot05agcw0GfDpkMr9U2IDRq0WJpc/B9aNXzyOZbgDHpQHJ3F8
vEIlB2bhIN9KANStQP60OBGeZl3EP62Qj1/m3J9XKeDKj9TjRW0lIVrVj11vfhvcHhCZNAXE3HXa
+ul8VFNqS0F167cmQu0hnSjSYWKMA/swHYLjXQ0tWdwdY/aRd2Pb5CjABrjCxjZdnGypBtAW/PZn
mvZub3+WRXc71Voyjor0qq1VK+mdsZ4aHrr364VZ5VqtHJgcue8E7GJm6DRr9CoMqPbElC6zD85p
qTpg30XaNlG2k6Iu6+Ixex6zfe32aNsQ6bYUVvctBlLMbkqleYhA7vzZHn2cyaFaoYxNYKqzHIUm
9pQ8uJGL0iSVFgWi+RZlld03HozhzjIAZxhO7eLZihh/5NHxsLcUxbnyTRTE0LB1YwzdOtqMjV0f
b2T3Q/Du1P76Xmqbg6qgCcviHPQCrVphfbyRhdKIttezfBxId0fKUPM2c44c2zOaUdL7LodNMheN
+DFg+ZETn2KUsRYsWTy0W4eHy7nGn0VV64+NmezRyIy6cipDB9Xww9x744m0S5G/27TJPrODXzZ5
Ao5EZxhPi5rq3ZmyKYHri8LrKkGL7S+bpZqdQtRKDaCbb308lisLpwY72jyzIHS2jZTmjrblSQJC
TZpqLRnTXlobu1Vnf8Ibmt4VzVgiKy68wyAE+tXUdKxcFyjiZbpMsw7t3csUDAuf0a/Z4i0wDK4B
UlB0lGm+8blgr56blKhiFrfyovFfUela3MjJU9lruQ72Lteimu6Ets27+K6iOJeQ6ziDLN/Q3NCf
q4iHB68H93fuNfULXQyQ1i2yStFoN+pix/VVBi6I5sZOoFl1RSZkrH11vLt7kHFo1OzQ+VU89Jdp
dKvl1J5e0vQrp9eq8FBlGEe5KhBRL2ZVLqDft6StxKxKQH5TUJSkz6s1aYExYSDZh0yyTksBnn1e
C5zW3NcveuW4aWa7e6BcEzl0Ib4mpg9+svcqxyUQSH+XGDqHRV4qRjAUKLsWGdswxYplNNJEESeQ
S2lKFxwM/wVKEBT3v1v0QVDeWIAz9K/aDayzjkEWtaLM+j1GGHTxxUWRdPXTY62xv8d4AHttcxol
wFwjVC1piAeckAbWbpn3OPUSeKmjeK6dJnQfNe30OWbZplTttv1cD0fb4KByn/j4TcRgla6czHzI
craYkXyKTQYELIk+yQF9poPC2PRBHPdW403KAYOcAk7grbZxjge8NXGkKUsq+0j2ZEpOv+yxo84v
YCm0UJPubOrSNr4FU1Xtchd8rbJJird8CP9DpFmGyf9O+0y8zajFPRZtnO1mUZTfC4CNkYFVNqgr
LaX/kFUMdQxtZq5J8R7aTUCT7Hb5R6ElMiuvrh9eQxdVY55nVUpjl98toCv+qEHRvrOBMH0I5CS+
O853Ikw1rcjcmUo8CRH9LvaS6ipGkEihTlOQ38QUpFWxSdyY+Ma1ZQT2XIY2cJN1HWrk2XWE7/N/
yf6/2AEyDaAidW0AmFMw30SJBdpJ6anqO60NIjzvdooWJGt5BGOpctXSE5mm/+5Lz+vrSytyh+mU
dBII1HXNv9AI2GH8S6RkyNJcRyTTWjEIkBn9blc0yHLeRSE7VcJoCROpHmN0vqLn7WK2OGsGhDS3
dhxNb8csiN5C/PaxxImtc9v28gUrZLQx0otfmD+EWY9vtQDuhinmEFxG6oBx+EILg3915J4zvgGH
pQFujnDWIHcBimGdAcXQkyhjyIr6D5lgIfIb9GFlIdtd+EDNA7VUd0yw5r5xesdLDFhT/idrn/IQ
j5kmtVI08Rru2xR59r6MseQgrLoRUAUvNbiuCaWOLr56clmySc801Q7kP4MhdM2AHXEIAtUp4r9Y
jtG8oooyPgZsclc0pUscj8k6qebm4OQeSMr/zcEeHWM1GzE66RPTP4FL5Y14ITUdpEjNdgUMlOqw
EEYqjkmyZb9sSd5WrgFgpX0OGi1qdqIL8mlYcvEsP9PU9QZrD6bTeEO9T4CxyV+UQ1tL1AXXJui8
tXFStUiaLfChPJ7exhoVwf5Y8pfYypO9ixrEs5fmJjiLgA1XWVHwNrR4gqHCI/zZoFQuAPfC38zM
LpZtdz98Iep1qNwts7u6Z2gKvJggC98aYRu8JXEG6k2Frgc0arajPlEhYu9Jj2ajCbckG99HWqtH
/24noqLfWrMPaG7mb9DeFh/aOX2bWGpd6DKnPn4upPK6FQ1JSHamk79pkYPSmgtL/eQyAipENRYP
ot862WwD60ewN3v2yk0o3GpPfcUeKtiQ4FOwjqovmWTvDuReu2G58aRR7f2JF+u4AcvFki/UWUg7
N9jBC8MlB7kkIlXW0V9yje/ZSbIrbPHwP2QnSyR/KB7ZBVGDn5qGvTpaEF3O1vnoMyzT8Y0qcxDc
rTPktbdGE/AN0KzCF7q4Y45vQV94hyDGmT3JzDk+lliNg1YTZrXB26dJlAAwVUEaoPofXZMhKJt5
sg4jd16C6gC8rK9BW68KX7gqDx4ttzigW/alHyfUD/tNB3oI4S5TnXFGHe4i0mlq5WTKMrr8LqI4
SDAjc/3uFHkqka3CkoPOWr/HWBzePwfVHJPZewww1QB7A8/M1axQZBqQo5xrN5XGehn2aKdqhTjl
iTOiaRomBQHL0NBMq8QA888vR3KhC8nqX84kkjZQGPH/6W6HHoQVKSrCzwaYA4ODnrt12rYXmpce
KC7nygdjAgzp4g1Gxdfa+l5Dc1IXfjHszbl51UViliJcBQxMrw7uU+x0VM0YqUGk052M2Xm4KSaj
oWn6oKVV1lRR1hErK9qXUFfMQFimCszIzlcjmur4d4qP7uHbX6+75RE8rjtPISYIz/D2o2qdo4Y3
9B0Pu3S25qUJjprlQtGmF7ealv45sqWLBW5mAO0ZN3IKia8OUJhUSLrokHQHCjlOyRIS5BQNSj/L
indnViTGgZjGTRd1SHYWPBfJ3INRw0MTXQ/qB1KmMxpvvTAOt6St2rE7DXnvrUg75tJ6Btn7flEq
/9JgIEzn/jPRllM0qTgq7qJZzBQrZL/QWSn784ji3jONGjXlRprswc30RvLWbm8t7mR3rv+v4bT/
P962EkZMn+4fbemH0Nq7T6wV1uyYa5Fxb+1wFF/ME9oDVF8WXexE9WGZCiVumTfVYnLTwEWKFqik
Bd6cZ9tHLo3qhYHvvm0Gv/s+BziGE7kTYwlS5M/awh5SkNC009ETaD51Yq+QG9tCbhPHgntP9oBm
Ayf4tKMhQ40P2rtdeaEpkO0XO67sOIhjtvZQtCiQBbgu8jfzanTQocgV4G7BGI4zSENzGjkz0B0b
1LFv3QjAE6sMBURDaqNuGmikYLveCjN3v6TIFB3zAFWMgyimHzjq3HKk879MvRyPIdpItDxQ8kHJ
yd6XQ7tJXFns6SS9qfw9MOyTh+UkvUUp+sYqc3sbgOsLPHssm05Oln/j8Rg121bwvWXy/7YOw9Tb
ZU3prG7atKiJC28N5Ig77HV5jv0oTemyNHFRtxfNEz/6VNWBe/SSwX0yFbG1UQPzMm46NIC5EV+R
DAssd1fnU7wmuzaXoMFGk3u8dn3T3VUOD+W2CYtD2pbV5YNYi6jv8Oq+izWFeb67dlF5QeWuWF/g
nRomZX92avTL7zhQsdYN/jprEvpKE6S2fzXyHQFioMXrxld7uTF+ndddxNBihwLGyfZ5Emb73NUi
AoOVY20A+dY+k4LNgj24aLUkUWVleFcZqcARmHRQ0/JuN0SCHVDXVKwolFYA2G6fBU36AFJo1QcW
ZdEWha3WBijkiMWdij2UAdssoRNptM9YIfQrH+ucQ5QEAEwkuusRaUUca3XW2VG9/qnrAb6pmYcN
yYxSoQAs6r5Ekfe9lOYC4PTA4uiGDcUg2cAKeEZ9zX49emsDy4VpEig06JCKVtClctW5k9wbnhwf
VHr6gUakddG2toq4eAJuNDi3iyg7WB0wuFDvNci1DFx73Rl2tid12tfy1QuNC44u2gcSyQjgMWHl
7EhHoooX2cGtsODRTneByjSbgYEze7uGZ/22DEz01Pc8tF5Ln4/nxv7q47hHnG7KPOZa/B13HdsF
Se6Jky45wX6ox9ZsRPEQVZpQ0YgH3oQctVwoTqGIQfJtEZGW5FYc1qdfW9+gGrAyw5FvihLbOIi8
PTDBo3Epz12KdxNQ3mHll3/TR7qompdybxX8Rz0yF90ZfjedzC7NNpUtzLVbVqgpros+PEdRgKE1
Od5VEOIDnpmfotAZ32lbIMe42JDsv3zInKSyiRbzG5t/8XmPTjYURhTZlzS06n2H4+MLXbJ2M8yM
nX0TkDFYf/Ls0quLiLNm3vV5mO+S1k5WdVi3oJ5WfovKcAFhVkxo2CGnRUj6KS0CuUHguRzZ+SYa
acmaRmiJz3dz44NYQd3xxrf0vGaVu5O35cCezjch8LjxsgIw4VibYheQ0FfCZRhgTXJMrB5s6QzH
sBE3+wtOllBDQ06zclrmHMhEZ+4CGglYgSuvnJqzADYnGqwwAgoAmn26CAzmWg1cFCSkTWABoZxW
DcnpxuBmSAESlJZvKZ4OPzkhyKWKL7XCVnNZgZoNJNPZheaoQUtWHdqIdjMhsZEmJww3K5QOYHv5
442MhksM7e6YkbUjDV1IYZoTsHOqPNtJNFPgP9NlaBBPmAuoO7z8EyNFOgQnk/WlptbtQul7pR9t
sJ+4PcoO6rVZgb7RN/+D2hr2Bazo82Yu5vAxLER89As0GE+2XzyVdQs4EpxkfrUm9kdsC+/v5Imn
0/C3nU43vi5S9Pe+RYK2XgC0DJvryaZsgMBML3RPzkWDvhe8/1uU263aCsWqNKWL0XYoJKBhYb+i
kDVeBY6INnpDSZu9j6ZJ03trQxnrmpfFTpXKqMKZa01In8c/hOOUD9yYXs0xADqoNaNQzhvd7Fi7
yOQWeJXhJYFKJtJOoCUAxlGRH2sAvb7NXrv4WpOFQ1BTaTNL5EdKAI9Kq30/iqzuS7Z0IQvyT7r8
iU3oXdPLgh6doNnGaodT0NjG0vq9LBW0jRXNfO8N1atnH9BaNT2mQQx4i1n1OVWZPe9cHNqtSEMy
gqygKS/A18DxFtmTYkG0QG9L+CD6Qzo3lb24Lca+/1uod+ALC5vwX39oPHuLzWQY9q7qwORnhG/p
bGbfg6pPDnnu2TtKnTb1JxKD5w8NocqaxJHx5ltZ9r3y7eQQdQNa1jLxZ9W05pYzr3mlS9ePD8Io
pwea1eBpu7iJ/RZ1LbJXY5/GW+3QmWn7yu3+xgEMAHLFcdaxmuzPY27afzDQ+m1ABDReorabHt1x
NNfNUGV/jskXNqf2H5GLUkojhYFfAV/Gk2a4c9XThS7mKNtlRFNsaJrzrC562gOm9ZDG85HkZEHK
u+ldOKu28UC7C0U2iSPfCpn8LAA4t6HCP13pd1cRCGZxA0vNJFrsyBjVcKpY573aMIwcAzhwntiU
g8QaW2t0MIpDNkC6bi8uTst7S7wSML6fCRO9+9cZG//C7zHflXY8P5muC86RLGC7eiiGyzLNWW8/
VvnTjUXiRYD38MTVgTRzDeBhcFh3qxtDUfeqC7iPN2ketzjOHVw0wXpFuVvmgI//iydJcrxOf79z
VTL70fFBgepMT23TtWhU5C5AaXDnazy3ut4UG4P5Ke7zv63RMDhfA0TXOOgNGY1o92aIFite2gOy
fOrOK23EKgMq2tQtQ1ItDnc7P+20yoAvjZoNL94gNxcOj5UY/+hZiFaAIsAOSao/nA2i92bjTfOi
8ciw+GWI7hQk0ozkSw72W4Cb1ejFcETtX2KQWqwlQMPWzDX9C8kWNbIgqg3DKsGOk59JSyIyGUYP
XRc0JKFvsfPM5uyo7W5M/vFObZQhjKU+CNlUWVseU1accQqfXQA8lVmGOMduK86zbYvzqC40ogsp
Cj9PipWe37mQzUeyVGb2KjCKfvN/7vtRPJLpUIANTFZGPc0HWpN34/Q65iEOVNUKfVnA0zodfFuv
WIKxQ43d4YVb7Rrbwulks8r9GjbVwe+NBmhvZvfi+8ULIWDPgZ8djU6aC9Q1qD+8xQnQeQDCdus7
pzzrxVlG0sHpKmonLOQct2NRFRua0mVUijj5Csy35Kma0X+1coFBtpgt8354m7yqOQECeGYAGE9i
YJLikqRFiv6UqtmSjC5Wxgvwxyr1jBqaq/mNZzU0cK8cQJKQ1aIiqY636EloURTH6Q3Q8Yx/JH3g
PPt4rD86trGmWWUX7jONQOP1nCHLes5GBsgnNLKxNQ+iYmfFEvMWq/pDJtEqQtY6VDeJjdUPdrtV
EUoWumdS1qxsHyyzOpfggp2QbPjkcrc8D8iobQjFVcnB3JF+spU8UAkE4kCJh+Apmxz5CVRi8LbR
wU1wsLbpLXFyr7+3L1UcHX8cJtQ941kL2LFfcN438N5GEgPkIuwKNDcj03qD9r1gfC/I31qng5Cs
6wHVeOfuRcFn35rZKetAudj3UwVIAfTBoxcGU3Wpy09I1ZcvNBEZjpz7rJ9QowkdOVVpV63Ttrk6
kUwEb7Zhfw9BsfqEim0gLUX9vPz6zMAGbNgwf3IHECcOVnmVe7b7wFM5f7KV/Hf7PKvlJ9NbEeoc
3sTDuprGaUcAdiSLfQdUXWBtXi04daTholzbQTE+LjIAuw3rvHCnHUHbLSZWf/WjMJGf/kxGMEJ4
CdglWgUuTdteurRjk28Lj1dbmdi9xFKzjlYdllYnUjtYJb72O71N/vcYOq4jbezKmhjne/n8bGEz
HXp596AZKN5FRCQxqWoPJaq9sUMHBEpBSI4D23vRu+PvsciRwpD3eyzbCvtNG+fpxqbe3FGVFUnV
zpt0cYPndg4wITUlxWLzz/M7H7y3s1XQRACydQDd3/h46llqhM6s6eTLih9TNfpI+39kR5EpCsXr
e1GvWuS3lmXN/QonRI4Kp3gBkNnUa/Uf11FkZ2To8NZrIvKgqXarKzkDOmLg2/s7aT+KRTY6wkdr
LgdwZasYTyhsMdpX+n+l/1zw64FTHv/cy/81ydysBJOZ+m+mf2S6ZGE4ITeI/3oto++D8iWvJQCO
91YCryTbluCIm+MQUI4KTUdBbUZFiQr5ZI7OWDIXX0GLuyIMzUqw8WBYprtdprz81IZusbiDJvNq
pt3n2Cq/Ng3KvP1kbduJBPcddy6jOXsrLzWcr8AkM7YN5y1OZHDGnwoer/y0x2ItcKovtvg2gdLl
qxSTc4k759aJW2a776Yh2/o4kZAPWcKdR8Bs87UTVtk3NOd+d0bX+rtEyaVfNGLli+QtCorme4Q9
7ho1HuI1SnxzJ0bbQFdgAVTapCxAYeOKFx0nq9rvRV/YOg73QWPj2813JynXrMrCCDVbEsBFhesd
scKZvrV5s+5aQ6AqwiwfQDXF1Cpq+pbJatpYpmBHvDGiz9can9lx10Ol2NMNWR0ZcNDPoKAHxYBv
leM6yYa/Zuw1j4K1cl+Nc/DmTWO+gDo3Sbz2gUb8MzRRA9Uy231yZRmghDC7tZ2B1vcHuF+A2RS3
a4Na2rE58QBPm7frQM2X5qXJd0LwNaNkzjQBYOlEE7h6UDZqzHJb+Nb4SoWg77PM7YI3tEOtJ+AS
lHi4W4oyDRPJ/PmT978ou67lxnEo+0WsYg6vpHJwdtvdL6zp6RnmAGbi6/fgUjbUGvfW7guLuImy
LFEEcO45vNNfefVAHlXISGHQ6ND0iSH47TeaYgfMGru/CnDzgzDT+aVkSuJnWjG+4E21N11rQ/YX
Atb3FMuZssQ6rW4vsbGaRfj0jGZ2hpAngwQwWmk6dDC0faPso/mzp0b25lCIPavaeujBFkfDJXBp
wVnOP2uQnw5XzTqyhqlDpgWT0Q29JmaY93EZOm9uqOVrxXa0k+LG4BkCAze2LBTzDeuqD0TH/RmK
js1LqOp4PjZJi/uSOdDSNrBbIDv+Sm6Ud2ixAZ9KjS0J6gKsax75FgiX9xRXhAM6Aw21hcZwqi65
5KDcEbmx6DjMvbH2hwH700R6jR6OZDvoQIdwbBbFaxqHvQ4yUcw1IGeFQyz4u7U0SrbkWKi0WztF
X1beZaPnM5OtBDZ6IXBZWFw6jsXGzigINH3l+HPDSyzWJ81wLDZUgQqGpbG7XGQu7Wfo3lhHeZiV
8uDO0byTJjqzQus6TNq0IUEbNrmVvjgoIFK5yiV7aefvCd7jEXg1CzysnTc7ZxCib1Q1i480aoTJ
cG1AGdUOTfG9g2ZKsNqCLTVJPOdsA6B7nlK+pCwjSzU5FjSNdVWb5cK5mpuYbC5Uq5yFUMwE7dCV
jSjNxgmE3E5YJwENFzJWPf0gbBVnkIYA+y5yB7Mtz4Ux7vEIXa/SIcE33KtzzPLFuJoS9P/HPFkV
yhA5bBN55xYbt+re1NL41DYxVLNsd65Xc6RXwX9cFJUV31UHs7Uleki6+ITdxUzdF2r1kUiFgE0I
8DuxSax6XA1g9D0P3ByOeNaAsGJu59+cwliEoQ2j3NfqOH2n0N4z3HPbD5fQuiiLb5GlytBOa+fv
05BdqsrQpFSLb6F5FWqr4XQV6lTtX61Xqjtu5ljPqev5vepNa5UYdb+nYeaNq8wthlc2QfwjyoAU
InshwtIx7vekgyLCtMTul7ABhHE+2Q1vvq1WfFYLU1TzEhvMv9ABDbKmBuOdq2TWqUtept4yzoM4
0Bkd9Ck1z30EaGyEBzb/1tEMl2A24otmtA3bUoaSaSDeo2hN76l6/xlLEeRbbA10Y6n6cjGwSVyW
Pco4xx4OxLwP+YgnZ6gq4pXhgMugpy5Lsa9CY7VXcaNgur6+iZFDJqqUqEK5RTOARUXWojNlTu4B
Y+l3A3768QgidkuX5c60AOmFDjmjBfNHG6X4bmMRfIz0xeNVvHD3lLOkf+YsHsopsMDa+ZSDDbIA
5Ou5daatWXJ/pkR5lHRPVOzTtrwSh3vxpnKtbj1Al+hAh27onBJtDh9jOx+wqgSOg8VNDhpiZWxv
Rxxzpc9YslOCtN3Wk6Ui1bGvryRLJ9LTfRYnd+tW+3Rqop0sM1mKvVdbbPrSvE9M5jhI5V2uKUea
2rGqrO7cOT3QiA6qYsebJh71VRcDqhhMSAB94HVCz6DrnIJzT9x2DUDvmuWUxnQA04p9lEM666rU
Ps6GNqxNW79kXCVHelldrAoakLALCwS01cTDOgMmcM2mpnvSBL5xjs1Hro4QUxamArQq53bK7yGT
jqXhqgFqPREJFPtFwmRg5V4kyICvkkBVvlyFwugqRlfeL/BJR7wsusrUAspjWFGFB0Cw0BEVnQL0
15bryS8yTWhvx3c+0U5fDSmWRdES2+XhvMrVCs+0Fti/PS+N1vSLnIpfZPpZDvGstwJHhrIim/y9
JofMoGAKuSn1R8eI5ez7tI/9sS6KY1nhvcaiZpYGCR6cVjOaqE45j6sTpgnVKYmjwto7w2geEh1s
G8JLjrgGJvaJ8jS7ueS1VRxpZ54JAgperm6ZOhMoVO5rowJfG37fFmJxydeZzwnzdQ0EqZL0UxJ2
esWw5FKCbjnWrjGVF3kJOovsHFvuluJtaLhcgsr9fm36vV1+k8lLeTfXJgcF/n5tO4P47vK33VyO
MpZrfl7uKtqrsOikhJCzXZqQ3KzYdbbb7ZYhdRpdtRK50N6C2o3oNFqst61I5PosQl46/KfbqdEm
ULwm01+N6BqiQwsUDGdRssh+kIkULqDArqBXpM2v9DPIQSEVCHYpS8qO4I8CtYNROBtjBq1LOWf2
hmgTiUCRuBPz/i9soWoLzyL5ookPO47pl98ZelGsQWcHSELbYG5AY9tdMigYfCA/sYRaHIyxeyVE
UGhjG2Q2WXLi3EufMdd4JQTRjX2smi/tIp7qdAa2SmQdEf9V/cwavrSLOjnkcu8y1jXo0XGUnVHn
XUD8eIaVdg8ORGUiCIagj9NSzpgeRfeDUMqd6jhagXI42lFsU6bRvvKiLiAvpaqQ1CInHSYOou1y
+ivWnDxQxd2RDkXVBaB1Lh5qcYucJs4Os+eVfkf3SNdxzaAq43r7e0ZvafmSYZhoXudlC2p9ZbpL
XbSqVHONLUdx5ghbpGI9SzUgGUtnFEdnX3n/GNcqylkdkzoETmfK/ymhjHeiw1iF6i6P2iON5t6e
IAr66SVj4cTZiQn1Rhrmva7ubN4db+xZmd5hLvVae1b6VFetsx0TpQ6WobDZUT0Gyaiiz5rn2RM5
ukI7oMHROdModEN252AlRCZRIcUEA65MuikEyj6BTxqioEEjHjRvmqdW9OpOJrZpGdSzDim2/F8U
sElvQCntolMGw8jDr5Nb8+80ooSMTT54StiTK/qALZZcpyeabW1AbOSu7G7WAAsKLZttZrTIHOTE
q1E7FYxmfYmOSkzayLHQbNLpMn/7nYWzwaKRj/WRSwqFaOhj8kNjMLe9Ybcr1uPxF8+7XbwGvWSL
X6vWWmntgEkl+Wk8zsMQgwsG3KED00E91HuBAx2xOwhDgsDfnHJj5cTcC1jnlnd9NFV3eBjvgwsG
y1agAygAFwusYi6iYLaAJibbAHltqPAIaEZiKc4qqaJLNLnJ4YZ5x1Z06gGenNpFviSTieLkwYQY
KyRdWkyVgPqaHAVSnjXILjGd+gB4kUdiuWh4BQWjcdfUNl4mHxf02G0MlMcx+V4aeOoYaJs/4akl
vLppgY7pBpZ+Cb4G7AoCoTJaFpQobvKC6qVcYXEPZVBsDdURrPe60exDABTrTySjx/E52ZKRGpTJ
RmfSIVudyeGCyGnJAF0MypBbRv+xDDlUfZwtX0YvPdN/Ljkq3b3bx+9VbfB/usRnYM34x3LRPh7m
dfra9IW9xuZXc+rA4nk0rTjdeACZvcQ2eLQoaf7XqyJlyclHN3k1S+hxhNFYfvxTDLe/guvlDZY9
mrGHaNEHFJDObv+t0kgfjwXl95l885GRw3oOdBNPPfT5T8ox3IKVL/KXIX1HHA27uyZkavzlO7N8
fUQkGTWuCi1HMR7aIvKXsUy6fLFwh8W2f7MOQxNTLidUBjB3NRwwPIgOLFMemgYtMye7A3agFX4y
0uFpSHBDJoAUQa8IJZVxzVu7aN2HsiWwEhI5dTOkDAJj0dkyJOgDncaZgHVVOWDlJZr1bgFeVNZQ
WXGEqt3yLmgqsFh16jgbej8scU/RFB5pPnn0MHY3ke2hT9gyoSqJ/WcXveDCT6GUdFWD5w1ko8U9
SKarzMF+4qJqUGKBaLXQ0iuC1R5SHtU5bNaLyUOPuljED+GAqv0GbLGzf2WkFDrMSoPd0aJWNgsv
PhmJHD9uVKooY8sp0gV3dNpsRqWHUAzQeS6wIE4HcKuOrccznfE8Kq6GodX7JWuMoyoiKOwmFq+h
32bM+pvslP5VyVEHgZcX2j1Q1h8XHBwXP2ZyLC5mzqpxlCY6k68JmwAhVECw+WCZswfG71ywFkMf
4jRw/D/nKe7sH504pbEMwtp54/6L73oRKD2WquSinlz8q5ysW2F5IAnIhh+/yzLgzYIgp2VAmUdn
lFyAh3xJngvFOXDznZYt5HIGto2x+JFn7sFNKm0vHTdxkC1lm0LHd0s6lsUPOR517wA1KHUvTXWT
BEmheliQwteHvjTLd+HqG+LiG7vPhmq12ATqiM7k8ArgePP9pJirsppigGRjLsGYijJJWfuXXYmZ
1/ECfLFizNE2t3CWxlOrMCD8Cm+AMLZKbX+FduHJDHkMNC6nK8BuIArRQEy24+qK5gc1qd+ZzlAH
RYH+ETJK0b3EA5bRVTF5utIfFNqF9meGXYIq3idWgs/SS1WqFedqjZ/c1lovRooRFZXG6veXRa5W
n6dl+fVqhqfoVsA9rFYsNjmxNLOuWdsAwAe3U0YaizzwSdrHxTv3oD430mmFrmDg2gumBgz7OZuu
weM+HYpeLY5Nmz+Fk6N6PtmstH+rQpAuyLAahTduiHeqnq3uYQlWHAidaMo9mSiWroC/skbTNC5I
V0Vn3nIFipB2cZVsUMblKpDWOeSDqZ0bF88TddKnO5OP4WOqZOGjiWm6EaEHnUx9lbQPmJf4uggg
E2jD+QHIq9gPgShMgUhVc3Bqju2K3HSofy+8OFAYAu24IYlSQ9O1D9pQ+OQrWie680zobAqw4QJP
NPHAxVs0hyXpJ9RxLlOQgBj1T7ItcYRotA20igIWj0moqLCkEK4xhegZlbmBRFKpMS1/Gq6Xb8Yu
x6qmM+RHq+khkQBYFR0IgzVmDEAswmQNrnkb0hHKjqIp8IsQWUpWpjB77tAFP0z+ILRTwkxT1QNX
hnQ9jSDMc/qUqwegNkq8Ksjet2Ez+Vh2b85ToiTDymH9u51nyW4JLAwtXSdsLPBxLXQV/6M6W9la
9NwABe8rLIFYhKmbj6GdQ30Mwm/AGX3Y7Mmdg96EWsEwR1jwGTBPBJVH3x0ohQ5FWW7x7jR3NGKF
wR9C55UGVAitAeyUlMpyFTI5pWbsanH5uPm4FFCkl8vL0qAm4gE32o/LM2bg44VdoOXyVKtR8q05
ms758l02Er4jYn46EH+/boDrrU0g2EO2llQuZYwMpLNFJIASSw1oYpDPXBKlGIDXoruE5W29s1MF
+3tt9ZZzF8ScY2OBlBU75RG3vM0Qa4Bqi2GYtWWQezk4OsUQm6wHz0jaJ6ty9ecS/UrNVNZvWcy7
k4OVxKUGsAshkN5OgVVXVXsdzfAxzBOot4oD+LtMqK/iMDTqvh/6/ChNFFEMrboZchCTW82AHkeZ
9pnhJMmArvIy5lBLYxZYKrDhcmfZ1nA3xhsbMq9nGtCBfJPeKzsILL3LyMlggFc5KtYCvRxSWuTB
ExwIeMOo+LcfnGIHqmPQ834UjksDhPWfl/rfCw+mu2/L9h7K0Bn3vjVNwx7sMn2ZO0355tWJfRit
ugtiPYneFBWUQTqaxjbknVq7D9okNg7k1UbnZbRAJURO2+egXf6mA2H94HT5Uq/tLetQF/1/6uXq
MJ0S3f6Jtnr0FPAB7T59VtaBgR5w9HuIBoXFlaO71RuN+uiKdgZqdFA8DoI7Gi+nlD5gOhiYSj7z
p7lsmV/3GSQbiqIEbWAMqajPQw6k/t3gPjuV4p3JXAoLmcMpdEGUmkwbEJpAnIqMFcCd6Aj5qES2
xW1XLy3m3GcyUalEQY8Aj9DoZkntihvK6pthPQ79ZmDWT0NwVy901wsf9m2JsgdpyDRMcaCZndDi
aXgpWvDLUyMOnIyhgVeg2TFYMiw7BOfhp5/CAc+IuiWTxtX7PEKKCdCO6kSG26glwfKgyEVVyU/X
o8ocjU9YA7OLtYpVJtXP0IrsMxBKbugp35wriCDRLCBCv8riuZ1JDJNuQa1OqzaOnB+QscmTeim0
eGSNJOLjvuWgYQX0go2ZWKcfjKOQFIPgNc4Agr2cYeoaMp+MZWMAV5CBbFsGkoMOsciTQwrJe3Tr
Lclxjp2mKeFnCqH6V6W/vF6lNLi0OaDn1gnRmrGMKZ+Ri66xxapYgYlgBTzgsSogXetXg/k0dMYE
VgpW3RWOUt6NPW6AfmN9t0sDsBxhYr1a3eltF+/D0bKCKJ67dSO4/uPSEti5/psgD9wPeBiV9lqb
L/bu066iFYjiC0iY7cfKbtePaIeJn9lUmacECSBsi5/pMA0cPG0zOPdpWImIDBEUD1jRfsaOsQ+h
+nThRmtAk39uTfN6SF6iSiNvCmnsq+D89yF5W4GXYXiKOFNuaaHbCpSe6Ihspve0muoHHofqC2Z3
qw5Nd29lEg7H0LAY5O4whFpHsY47t92FnWm82WP7XjD3kjS3XCjBGG9Y+BshHzlFQNFMyrbh1aYQ
IoLYhorOqZAkpKE8lHbRgu3rEjaBHmn0KY4yKI5CdED4ZT4jllBZJcnRb6ciBK0N4b5Et0goGu7k
AYyFl6FWdGNgNq22Iq90yCE3ofjD5p9fpUsbOktHvDWFtvJE8axTjRNapJjggGZCBZXORvy4b6zB
mXzAQSesIQshVfLQWLrJZokYcixlRC0KcSPlUsEimdXSYFaQ2JOzyfNpT1R/MbpxlTjTvw8apKNj
13TuO0j07BqnmHYhGKseijjTAkC2+h8ewBVEKqhAccpOZ/074G1ekFmpe29MMbD1oZAF7R1lU0Kl
6hvE5u4B/Cr+Ri8h+A/Bv/Fke1UB5UNV2cwhviaxq97jCbC/V+oRi0L0Jui5ejSmIXCJmVr+0fXg
8mME1OzybtDfu/xZkweGbZEi34Ml+TOFqjSkDsFEfVmGa2l3MsLJx62gvveSLPeTPpnfWTVo0D1O
ql3iefM7RBAPuCPwZ2471X0fx6BXBJTg3chqCL4D1bKj4RdhlM7i9BJGxXMIMzqpEAkRF12qhdMv
lehRTHt+BI5Cr1+ZYee+XmAGApTxcXRm6x7/BuXO4dxAPyA6k8wSCxSQkLPu6z5V7nQOLoPQB5mc
9Qz9qeLRAotUyx3zmUxZV9S+oU/lkWyplmpbE+i4lUyw1XjFBakKHTxeQyJAQy9Jkb01o5MFVYi3
b2srnbGmsadk1R26Zqu7MU8gqIqf67WU7chtBnaZ1ojBBCY+wQt5OfGOQ/xR80toYG4W4xIgXdA/
xja9+EKQjQ4Wi4bjhQkV3P8qZOTjtAfXvFixYrwyz6lYoqKDUmCvt/JO0hyTeKPtRdV2TMEHI2Nv
8mPw2vs28GCbWJRjJOZI0TSOy/u5mL2TzCczDbljlVv8oWgnB47TauZj3Y3avWkURRCnvPibzXow
uln5o0us8jYCk5N4l2YZX83FmOywmQV4pQAa9pWS7KqmnlegpjWuhqDbNV6xnXfxWqV6GXY6ZNlu
csk7Dra3hSxlyVi6hvaSgqlge30I89jYjbH97cYuYwt0JoM5tTuqlQERJRmnufoQ5KKwtNEZ5UYF
Clu6cVVY1sQspAj03p3Xl/VcsVFCy5VGru90NfoulzXJLp15mn6nET3e0Bnts2CdXtsJ5/IUNKb6
5oIUU9AstKij5VYDcIfeTtAoglL5MrNaJk3kuZlUyeEyvZKJUnAtnFInADdti09Pbj3kPH+1sdbz
loCWcxe1RbjKuQ6gMJSQgrZzkiN5Z6BxeNymL39KgiSl+ZRpUP6qxnw72a0WLBQ+PctN9MZn8TYT
hD/E48M5e/OgY3YkBp/Fvq5aywHbFyh95q4B02YXvi4V1LL+rWKNp5Kg7GZw0hNpUNoMb3Y0mUcq
BKyDui3RLeYbWRIB31inOw2KDHfG74eqrQNMCqaTtKs1ZNxTBzP+nHvbGzsNoaKWbAswU/k0pASn
KUzNZ6yKVui1NVZkJLc7Od0dDQum/BuPU7q7sdMwVavAzb3LK5Gv1Xbdq1ci7ZTUQJllU0W/TMsE
/dEn3QzzVPs8uMYand0XZXdyWrl5isypPg2OCWV4UPpNQa4PaDUVcUswnqy3VG6JyS1mn1vFXFOB
xeagTGigjN7MbD+1/V/L5u/vW8NgZ1ZXKYOIgtwf7uYSe8hyPNKeMmVjKfwSDlXG8XiR5emr+hnz
Tu1lNKr+gKdJsF6JoTEm031ZttB+xqhyeu3Fhja8NqtLeNZ077U7AW4mXKnDpsBunHgPjh3tBb8w
/Wbykm5N3i6O/lM6R+kwMVUsRHmY+aNsmg78SelMfau4xqN8VJKPVtKWd4Cn58aYbslGz1A3cQ5m
yrvZ0ZZK9KQWk9aZjPNmM/bRPJ1uMyx39ILYi5AEBnfDVeZBAXVBElgJPw15Zp4JSFApUX9yzPBF
J465r4JjZQdt5xNzSzQtiwPPE7Qfg+oCkuOgjlhJDxbELzFOxXboXwexbu9Nd9LetjqIlhv3aSmC
jelK912xw3xTiopC6WtYVxrLoZr3ofJNZws3fuF56naKyx/Ein9Fut9oFpgHpkJnP7Xa5P5c1kaA
u0S+ZQI+QAezzsBz47RnzAazJ9OqbMgLgnuyZeggUjHt2JW5hsVSGuczFP2ogGbFYOz4Q/JolO0m
NXkGonTAIsIk6o+tdlo+x2SiD/PtmOAPFGw1V/AIMluNAalGa3yU76HZZfV2xsKEf/Pm0ntW8QHq
moAybyiDQuR/CH9GF9fF8o8k8xLFPDxBiJJkW/45dKo2FXAIbWJtpg4ogSqvXSAssKJijOa/WaWt
TFD2/T3Y0PLAkifaxEPurcfa1U4GPoKgUe2zbZOH5qPnGg2I0OzmR4l0V6RbhX6bnuqdt7YbzfBn
D+TTI/jotzNWiM90VvZKAm0QUDDS2Sy8dPalV2uflXDAQ7qAgjOCiBMeHOt5zQrQmGRFRnKDQ8BB
k9sATqNuxC6rOZ+vTBRCaQbrwA0kAOTdCC2fvHWGoCCmfIAr0axfOgWAH4Lq2PMgVXI1Rjtdvw1T
s/BnB5q4qjjEgoyXDuS9ipbZbtqNp6jIgkjgCRNx4OB3OqcQGTcE8h8A1/aezj7tFEXx0l6A/5FG
sk7LcbcWdjLNIzqF0QN2qQ1F9TlozFlZycklnck5KQ+x8A1+F+zG3cxC5fw0w17oegJwKvjjxJeC
ZZy8XKlPR6srjU3P7vM6Ge8ASNfUYz735gooZPyvCLdPeP9eHV8h+WLuJLqf7EvE2BvbqZj+lfFX
/QGxNy+pi61UQB6Tm/m+BUoS8qRQmRbrFUQ/YVrg+090KIeTjSIw7z0sfBN1BUr/PBszwBmx3vHp
JW4KSqAImQ/9ZuxwL13sE5Y2VpIur8X+AoRWga6rwAPxSarHUr1NwAL0wbdHZ8n8YA1Wcwgn/GoF
ZOopPf2Mw36k5e1iyLjtLT0JNLHPbHweXLFZDJUI7GUAV0Ejcqpim5qGTlpjExmkiyaw+FglkzEU
KOuRg2vsRW3aZicL3ISB4ITLi92EydgcAPvlgklhJkHK8R0jWlUds5hVU2ag2Joa63lI4/6k8vgX
fvLAmCwOEJvc1TG6rSLB2xpHmXkbn5xBLR+voN6jHsDeNL+b0bPeePVbXunNSWET5jfCPEzQ/YSY
+yXKaZ8BrRItc/w0ghQD8tb7gk1Y0arz+NlUlWyNybu7JpsXZ+zJM3eDgR6pIOMuuh2HCS1cfm3p
6Ss21hs3wy2Omc5BA5HZcYAq78bkffEIKTgvULppeOvZ+G/Vj9avSGmDKu7Rz2S4Ne4wifIzntBF
WaZZ+FpFDDxXs+re65MHlY8vSmKODmkKURL4S1lyjll9Lu24WkdT3qx7lnTHiffOfeiiRYR0nfCC
VqU6ht9rVWG3ERnT0G2tgRXSVv8x6zzcYfLR3tPBqCygoJN5sTcGqzd1qxUrfJX/TRwViw+Qldg1
dg3lJ1bOr5wXL53g+Pg9IFKTYetl6vw6dtlNQDKm2u4PAUptlFsXMJSgNvXwJQyfnIyLpQMWvuRD
iZY4t7sPU4wcnvR+3DfakZxQoIpWNlZMwO7ueS9uM2UQCdPsNXkr2/PjLuLBXHmd8mz2JtBw2KDd
MogOhedZ+2kqTfnDY2O5HrgFvs480u5tu8KEUMhkeaMaDIVd/tBHVq6TbpzBtNBC7KvOWBDjd9MY
NeyPllX+ozJm94Q2P+s5a7N+A8KIaF1WtvXcFVV1P4/RkZzQE8Rn3iyX+NFCy3uqqFjcVXR9fijQ
RmdrbfczUr0x0KYG+9KDauyVFMptcZPpkHBtgSvIQvuXiFUcr72KhW4oZgcTdkJ4ztOAeMi55+jP
uQ+CNrzQKAmhkpab7Z5IyadEr/dZMqQB0ZMn+qA/2z6lWVUL9GeYvxdtHx1jKO4QGIAOfRFCPXrK
IEcCQWx8tQXEWSKW58FVDp8ZZF8gBt3kIsN8wg03WUsOL8nF1QhyMDp8ZSuZ9q8KnN2mFmG2pBOj
MaUBzPKut5kJLU5t2RCcVWUAWAKwQNo2nLUQy3+pk+F+hO3C2gZnu+5xtmwqVnF8dOuxfsrr0HoW
NShJt+fxBI0Y6BOLfcoaCJwt1Yi4mj7pIHXJzh1Hz7vo0pyTCuuQXpPtqU9TqaDe7aDNc6+L1RTy
zsIrhxQsc2WwJ3LJK4P//7nUSEovg3JjnkLs1gZfY2dBoyDWW2cVmoL9Vo670GseB3GIwEu/VjTE
0JAcN7ZqnBvM7VEL5C0gHBJDaaP6sh7FYXsWdMBM+Tu2vfI8JJb+CEnbXykf5x+4K3VB6/GL3ayV
nxZIB5SoeZ1BFYtFnBgqcFU5vUP1ecWFWskYoR8Tq6fxWe2r6V7Bl9zvBWl5U6BjVmROVqLvXNt2
N56iTu+F4q4oICptJXDH4Q1MO+YjqFvANjnN7zrk3w+sLtgqEr8rJWR4grHP7NNUFdo3vQQ3obB3
g1scbMWpV9jBBDlXwXSskOharwdlNmNy0g/j3uW1/oxek0F5RrNf70dMqc6NMxhvXrhWszx5m9Ae
eceUvMIOXYJNDAgUbtvBY5tQsJMwsIr+noQpe/yGPpZLUlKUDZohC/3AeFqsCi/Rj4Zp8+c8mZ8I
ov+FHf1n848v7ATFb0vvzh08LPVmmH9bUASw+rDxadgUafQIKP2WRnSoYyWYYjd+qvIJk/IMMtlm
EY8ncmZoAV1loRvtlmHTNVs0WWorGlLxPAVpHg1b11AeBhTnlgacsihsN2P8FEPIBLtSoe8OvfMI
IIB2xz0V08XeUr+n0LgM+jYGt1TYdy+5Hh7mSdO+z3OYbww3LXcUZubvcaTn74pledh9YN6KzN7A
32VVHT3hvjKU2v9etcpsZTtYbvIIts1oHVX2+FiFM9qnq/Q/Z6nZX2z559n/Ic7tx72XN+BVafX4
qRnuTebFz7l4fokSNwIbH482NIzNLnnSs3saJJb5nWdNiKcHbJ0bmvPOaq/d0iiMQCAFaZ7xRGc3
tqTspq2LeyLZ7drGh/WrOLKJwr3St9tYnSALR9v0ojCd3dioMGRo39jIQLuScKBIofjnUethXgMi
25IIwcBDEPQK9rkUX1Cw8cY6brNG8ssKdcAEO9EuaQuoHgTgnSAzzXkG6gpGjgeABIxIUJNAQ6VW
5tk29LJqVUJBKmApSLZXiZea+7Hk5yobjVObt/jpBwkI0X6QKe3YWQc/QBx8DslJ/B5kMsDxSSM6
dLZlnEQS1UEH5LjqvKZA/7ZWWt5BIQnKSKhYQj5hW7dddDBEQ/1IMpV0SgcK8TJITUBhRcUGCWKu
Ar+qc1ti6Cr0umTdsE4Vr1qD0yhb4cEadLQ6SH3uo5ABZKYOw86z4Fqr9Rv6trU7ctJhas384Jb5
tzxu8VAsq4xYq83WXxQA5RBQlc78nIplXzp0yTe86daDK8jgCz2xT9VgYxsE/lgcsHRkb52hrAKZ
Y4doxJvnqttIG9fdX4OLt5CyPkpr+Wg9tGL9WM90+6RN5lKa/Pln6cjC1uWoGd2KFs10cMJgJRTN
sLTCFoe8fTKsQM3wEinASZVo31WddeneyRnmv2E49rtlmS3SAmhXxMDDiJ/43AWLHdYVHlptZJGf
Yq0thEyPb3TZDvC5+m9MbtDE0bDhzUywb2l0PXvSc0wx8OBmnxX03e4Ut48OTdQ2oHhWnE01uPOD
EoftqpjK8ZWDrsw3Ci35qxyih9TEM6Tfz6fq8zJ2lrLlMtCZ798Gvbpchnvl5TJ97LggQB+UefRB
YbnvtTwK6PnBTBr7QEN62IDg6X+GjRZHAT0wUHAthpRbVmoGLKf+2nmseAE+ogxmwP73CeRyXpJc
NbYhy6BzJ7xYe1LvzKF8wMypfFlMkK0x0T7zINO5UrI9DW/S8WyrrpzMuUDOh2zuoGiEB84FfW+i
7Wqj97wAjh8zLB19QBDYZOBA6wpdfy2j2AZGWwzDwViGBVaYjyxJL0NmKGD0q8v5pA4vrVGOjzXL
NLAcAvAXd1AkAS5AfQIPjfZkhMM/M9jmjmSyuwqkAJbzEIPqtgAqUgMVgAkNGPJSEaCq8pKPj5Rd
QVJlZ5r4epKPokRFzTEAMxYXSRPQIWLm9S2yo/bRg9QuX9ed3uxc6IY7boslxVAfViTkFbH8MiRB
GulVhVS3HJJXBv8xd4DKFqBdeBITN9HG3BRubpwkCHtBZ9M4LF2GJ6bJCqSbzii1F/k0/CgiMdgy
nmzMm9hKGYHvlekyRNo+CknfTUl6RSDzspZXL+M68SMghx+FKH12oqM6s2QPKYr+pI19D9UoHOis
qQz32KlbveI9aBNkhFYZ67E1ezROqBa0WURGC5UMoNFlkDBmWZQCjm8BOld6DAQvl4q3GV45V8aG
i7qzqBvhEeFU56bpV6BguC8zIALS2G7OuaDxiXBvQEv1W1Kx8s50lQq78pnxpoepsjEaq91QVKvF
8xdJAEX0u9ZhIEAypo2FqeUxbfB92+oYRkbboqUPmCLNVdqtAlGYta4WT7bghOkd4xwnNnvHwpqy
sq0CbPOVW58MFnXrVJ2aNxFaCqoZEZqKUMjNKiuzLgwfFLTetu0ApW37On9XPeUpTK3wHyUp1l6k
xT9jl+dBzzLjsVVSfatOQlXIjfU7SupF0oykKLsklXbL36t2NNhPFev9K7MEvZDrGvr5qzMXcj9/
9mY6YH2Y7P89VO4Fet1go60agQIn04BFc9zttSNBqAm8HaM/Z9drXrjAqsnBRuxzA8MSroe8Ar+3
BQIXv6m1+rDgtzsUNfooeqBosOZfFSVT1YJ6kOtW6BuT3a1LLwH5jh5CbCzR2MYoTGu5X4LOsgrs
UqmW+yUYl83t/3D2Zc2R4kzXv4gIxM4ttW92eWn3dN8Q08sgVrEL+PXvUVJjavx4JuL7bgiUyhRl
uwwo8+Q5aKPM1pG6+4bAQD1oOr/SaL4hIzwMm1t4z6dbOHkIN76Fa7J4EaHj74u5Ry0DTawicl/N
YxYm+SFPOhOMxy2TFgor7QhF5vfm0Ll3lKdlv0YZJburCJLPUkihs8WGjEq2M/z8T3P47jgM3wRR
5N4ujy28yNB49HqJZiK0nxMBbSHd+CmN/vzoTAS2SWjIo2WxX6Zpl7vMx/8oX3odKP3QdibAoH45
5zCWRmqK8MAPNms7LhOU0XBK+wGkNo9aZFign6rXBfOgjekB1xINePrHrms8ohzqgkCq5T/GtH7y
gQj/AhpDe1+Mlb3Fc976QxOgE1cOqcugn2fb7jl9jwQ74ohGJ8ddk9LhWIA6b5qAzXpXUiSlw1a4
fLGTPOLiP0KCclFMNHIQVWamCNe0mJr0qHeQlvznBWgNCn2/wJ1vmmA/WY/tuCGdG1K8EUXzRdTT
cJqV39+Hs35O/vfsPORaOTvP2jlpXG2q1G9Qtx/aNbXHLgLeGeCj6Zp6YXXS7ea6pR6x8Lwz0ilF
tjp6rtHDYq1q0TRPsVlNW+4mzoqepG7NIPwYW/3a8RN20QCCeNAAFsQ2vsItCoWJh5aSWCkarC4u
/0ImAK6th5i+O3mfh6tROZORFgDDTLSru75ZDRrAUUVWo3lBgWDiOMwCvebRhVAvNFxmyZlmyRkp
uJvzZ7EsBb/fDMMJB/aMPOPORT7rj8Z0XbT6IrftNcK5ur5jBZTw7eJkF+XjzWOoPKhuufHPwRbt
JposdGwmev9io0D0aOO9gkaDMiGTNQTcH+pjFxb9S1cx69DkvR3wvvNB+5izjZXx+uqISL50Lsrq
nyzHEi1En7ZaKhUlBATUyl1nNYHJ8t9a1baPnVY3a8CdW6QytO8aiYSNAaBs1V9hp//Gi5TxZkYu
bul97zzkeAodir4z980U34ITz/1ncBQ1t2C8MtsWHhOeHj5GVbwn2TMSO/Pr4bduA2AYhb79Yhq6
uy2NlM1iaf/ib3LzKeVW/yT0pAiQrtF+u4E2xd5vJH5EUOqu+WomhrYpILh7tpmXnXlq+ptW2u5r
aymwuBjC334QVqP3O09As2vrnQVe3gJfU0BMz6F+bBWXSUecJerQvJ+RjYZQZCFXspD/YNbsDNRZ
tO6Ggu1Z6H1nNX4rsY1fbprjNzVk+J35aPQ4lKCDeOC4Va71BL9bSHv8lnj9+csY0dMJibZcanPw
MOYgQPabW7Bg+NU7Mf4IGhCaoJXX6outstVct2NIe+TuSZpIb1vQ5NvZboLuQDWrA0JxLWS2pdFd
QKI7J6ES4H0deVsZWk71I2UmUJyQz0xk8j1vNWTM1ahDVnybNMig0GTY1OIRs0f62737+zrzzjRq
lL/OlRa4OWRBZeAXUGnI8WZg1nqWg1nsIXXN9sgJ9k9ZnkMd2+vbX70RpEPv/Fpcs0xDfmg02d6y
227bhkIcTLVrTkGDDToOrdzSsE56qMIYETsBGc5OkE60gTqFn9kDvyFsYzN7kE1iM7ZrTLCt3hmX
Be+MnyzopQP0NovuUAmOEqab6D8g5xgQp19mAVied5N8KfDxdrpoQBZmaMl18TVABkD8eeRreTFY
EEF6E1BxLbHYBqLj+nUuzfl6he2sKAEMMvFXqqRx0iE+NPuSy3vAXJtLnFtAweu93TXlvKkCHGNd
Izv+TFuspGJrxxqsZ9qOqdEypzxpjjx7Iw0gWptdSgVpt7jiCItSWVyM5i22QqDcFQ6eJumM5uLi
Kw2WuVpF05xtv5HZblgc1LNesWGbI2psbnPE7XafSRdEbgkb5+HAsLtEa/TO8VIXPGSR+OpJ51mO
Ld5qHWSWuNf90dpJuAbhRHxxI1ac83DsNhB1n125qsSQqwMZMYvEan2vRgbKzZpzjtmgGHm8Ybgx
ny3JQ7alUxf1kTb4MF+2fXOO2tA7VEP6wHXHWnNZJg9u7VfHIo/xdmOVzTNyYEiFOtL7MYLUEn+G
8HfoJl/rzmm+fhbkIJE/B6GWWV1EUcUB13lxteJTLvPukQY5a7BjF2O+AUN+uyZbOBr5lSbgWorh
5oonKUQpu24LCHCycjQQQM4PfAOkv2s04bL5jYHE+ciWeB3b2E3ZPC22qshBHVp7X4i4soyq9Uxc
WeBu4+mafA2x39r6el0dZT8Uj/ifR9FcxO2fBXzpS97kqNMCX1W+1BU3nJ1eRdnj5JXx2eXZsQdT
zWOrDg4T/qPQm2wTsxhZfT03XNTZYNSj4sVwYnbMh/Dm9x5PDosdTVhgl7QL0DNCGvHcc+3qAjm2
TyyZXk00uqxwM+bfIYl0okcHoG/HOJ+S71HmQj7EHfOrZoXGnoLQEZtec4lsVIj3kO+W+lOoZ4cK
avilrlPrtzNpaHgeo1+xB9ZXLnTrNQujAXyxfnnhet4eS8GnnT84/Ck0OVthd9R/y6vsCriK/dd7
OApat/AwzIdNpk/lpR2FtamS/FRWon3WnK4GQETgkOrtM9lY3V+bPksu80h344tdTlca/WeQXfHm
IKxqr7/ra1oFuv1m4c16ymZBzdm2aHAOGoMCWe/Fa6AMKrwxo/pEXxanH1Ep+cTWV1kFHk5Vuqpz
6IQaymd+1aQYLUJpZh63ap78b/qRak0amzWwpl7q2WhYKqwzNPess1AHOoNQj7Pu+xw7lHfb4ucm
rnVmGkP3QdwVb1wCrU42il38lljhAU4xdt16MX1w05sSlAoQT7tdl9ZbfD58PprwzfLN8Dxn10kB
rUt9Gqz2B4dQwW7hzWj9aAculOhgKr2txb4M74hYZn4NmuoR16q4OxtFjxyNpMikGns2NGKTFcyH
+AVKf/SHM5UNioP+evmnJ9viR9uJDzaKXdYT0I5/RK+qokUdvClERtN1RjQH6s5P6OTiPiHsX409
ouKEk9nyPuWXv/DQnn0yOnHLT3wKr7ffHBR3Aw052kErjCcuku5Vg0AGIB4gbGZNhFYmMQapGnY5
KlhIPzobmo1LtH7EJvdA849ZtYbTeuwpNfsOeGoo7ypz5sW3NdquLL86YqzXTQQJj7aut3XpD39o
mvihe3l3tXW/fO5EfyVzUw/dTnPTemso0mPZ5D9E6ndX4Q3l81S2VzIvXgWqIuRVR2N3rZTXAC8y
L159JNujCdq4tajtA2q17psGaZkdKD/MHQPx4lsR9wfa7bKs7FaFoeUPFhItD+hdbVc08R7pTJ29
a9vG3OEHv4usDlk3vt5BFxXAlIbYpIBguS0Fah7AoepVC60dqFKMD6PtbcCA6ZzIb4k1eJ0cUqP+
SqYPaMpluRkOSdPoVbDRRuulQcOAz4oNbr/pYysOme3lAAl19lsDuuBNnht8N6hhXjGkQ1GaBuke
nEej+iZdo3mkSTnhtSoJvdeqj41nkdo7cjJEjB4REK7NF0AHsTgU6gI0m2WhC2kEn8/OLbPrVQmp
9SMtqS7geXLcNFCtRv1TkaSg36ZA2RidCEs/wdxNSTNMxtMGzDGJvss6q1jReM6Kl6hazuM7Iptl
OYDYwTsUfc8yPHGcOu/ONVAnz9YkkLRDKZjspg1AcuEZ7DO7oVWf2q2/7VRqNlo8Bpf1Oa//cA0b
WR4PuptMrf/u/+G6tP4//Y0CvdzvnwcVdX09xGaKRutUetAYtLN6n6LyvfMNHn4FamZLRX0GvTqg
d1h/SbyBQ4AG6GDCCRhCv1hR4uOF4z8ibchrXtgj7bjcuJ+6oIrS4pBa45E2Z14TQzCZZSbE92jG
LPVjg5eks5Em2a8WL+a40WbfjckUoAJn1cNkpclJRlq+RbuZ/iUs4h/0ppP21ezam55Yt1ldPYDM
+wlaQ+ND7T4lBcpUjoI0FmEVb4ux1dYzfhE71Nhrb5NDMWXB/PrTaoaUPeDkOjpHkVdCb654Bb+v
fm28/I3SxjwU+l6vJmCTVHKZRW63ihqBXgQ1/K8gN3+JCw/C5Qoyhm7a5hH3JhwA1dhkMkaDBA2X
2fcJS0HLKIIOhonuo7gtIB7SJMW2M8t67wK/ANXzDqgmvkH1N/lVosdgVctR4IHi2XvUzpN95QCa
8w9XVjTp7NoO/qMtkuSxTLTmCCmmApl6r3mmQ9tyZ2Uj7btbbFBlWeHVLbmS6UMUOj7aZ2w38U6n
ooou2jZzeRel+yGQo1L9st30wQPu8yuTQAyirwaFxPbiCXDK0RDUHd02K3t/S8MPQagK2UhL3QVp
nneY4sQ/TjJCG7vVWpt4zDMwEKNX7TKfGsxzggTYqQ0Z3cTIj31Vf4lrzToKB2wHjdlqz10Zo5pg
Zexn3LYBkXINPP6znVrzbSqjeFND2QDqjsI+2j5oFkrT1p7x5nEXlHBXAKpZixnQDClTb++K5C/C
JhfouccbU6m5ZJshyYROJj8w8/012zLHT7caUjArO9JQM4wBuqXSK1VkE/csclTLqDLrRHV9AB+/
HtAceenQwVuZ6N+7CwoBtjJQtBtzEPPfkDWFz/APNB5HNAc988wwXjo72oK0ovyai649Dy1qvDQs
uO9vRZ4V82zpZMUq7ytU+Iqu/BqZeD1TayBZbLwwpm0oKHHM9uzlgF1Lib83QFxRgBKQDKyyLA6e
ZvevsbBeaznEPxKtY0Hv2+IKVGJzTkatmmFKccPRdNXKby2v8L3I+S2y7J3XxgZcaYm0kbU9Ahfq
B370sygNcKUrCkFk4tJzSolSOs3QZzkbaRq+ldA4cNcwLwHk6sXutB+kht1D26bPeuhClM1E0zhI
oVb6hGy2ZvD0mQ3hn9Tc2XrgDfnEbgCKvxqVPziJ2Cq1Jh21Acd8QJ0cwlRDXH3rwJS2BuNKDtET
P/oa4TdP9qzUGhCQ4pnYTHr5rTDCZy9r+2cKl8LtA7Iv4ZFZcQrHHdw6MZZVq6oxGqSzfbwCKjSd
2TbNJQHPdEBFaqaGNEslbJp1lDPN/ndsBdXXYwqBlrUG8PerHupAdDVj/zu3gpGJ8Dc2/0iNtCL/
kjiDtUlMfK3swnJPbVOn29Bx27sgzZ2DHG6lgZPVLWj48G0lvmNfOsif5Y2zWliSixL9Bp102yMR
L092EYMcyFD69LiFEffoyAu8dxb3USbkD4Isl6dGRDVq5In/SAc2RANAA+FuSrubieyW6LuNL6Gw
+mECYKK3MPaL42KnNbiOKp7hMhc4Tyye+HjTdqro2ox6uKPCMkP6cl2pIZWdHWCn1jRLRWmazbh3
m52U83/HkrPJdePLshStTLHLUjSL9ulw54Mk85K34vUjc4aVPWeacI8L9Qad3bvFk1KBkBPSekNq
VoHsnhp3uIWA2oQhgRmJQ1h6uznbp1J+pe5E2DsmzXqxUULQ9/DrqXTN2dOExyrITqtMYajtylqm
t4whpRer0T5IoNSWJehsWXskBM9n65IjU6v8/6y7XPBf16YJMJH+P39mbGvk1sscVPGGyb3qVV1d
dHXvzoZOQ2VUuFfTrNeQBW4eyINMVg1RsziOoBzqhC72PXADPpKtJ6k2kWolSx3aTq/3PAZCj1yW
S/RTtme6Az12WqBDlpIl4nYJckPq73aJ+aOAauW2PEWQj2OhD4KWH+njGn9/+uUT0Jn6CUy1/OxW
5inaPzIwCyyfal4+t8Rm/lj0yUHmCuSbUYAplX4xmh8DTo8fOBX5sAUqAaUGa+BnqDE3yTpjIXob
UYFYpWh6Pftqpi+zTD/QmA7o2AZ3zLhGjyoQlORSx4PeXmg2zpNxhUb/cF5B9KXRXvwBvDOxxqKA
lJ/RNB2trTC1VugPHM7FiDbagOSgGxKPptM8k3hSGR70eNKimwPJnWZpHTojm6yN84gelj2Z6HC3
FDmTX6MN0FBB09+KbHdL351yyHvQlWexalpt0ppYyfJBA6FFrtrvrRoYIFs2yUoTYw/2vgJcenIM
xbbPy58amB5OVhKW4eo/Tkl8nWKaIf9JI4ek2oUx2Ic6dQBXsW8aESQtASaF6WI+kHWWn1gc9Cka
t+3kdwG5LhOzo1WyOhjKwdrSzJ3QxG3RRVhi1p+gcRHawzbmyDSFowt9JNXUCSQrcP1JLHd4SRUP
y5bRdRkEDvK+QZsDCpVRVcodzVro5NjaYzMGRZO89EIbT0NUHOm13AOCxA7iXkynWGZQmWj7hyQc
f42uBPMviSVD1AZJ7KQBODOSybQuDHCWz2MdYpxHNAxeBjNq12k7IosuXdSm1FmvbBxV//mMbP/q
B9qFo3R9uWnjWj4PzOkCLcqTX7yX6zwy9e/C4XIdu1l7wcZZR8syMk/aaA7ftC7biZIlvzrIEAdI
i7cvI6iAd4K1IwB9Wv+cJiHErJUL6kCfrlbXrr/Ww7QPrKIfHqbOOhIcRsrsbejk9GYKzdxYKeSy
UyfDK7SOOwkDC8k3cNXMrplTzK5F443r0u706geAPfFxKowisJ1yuNaijne+qJtAtyHHQFvkrrFv
s9iQiAfTtjWIbGBvThOxEcrrpCaWCPQngXZ8mKTawtwiaBe+XMjLx1tEJR6hEpzMTPQEdKhQat6W
Y8lXRP0Iehm9ckpQnutggyxLczuAi+NUNb3lrsk3Y2ChImSEbeMrEJZajL24bblyb//lCdGv1Hbs
glekYmf2/rDTy6n4rscBS93hO76tbNXrkFR+80bUEidH1iu/iTfAxqVX6HQ+C2ssL46dZTstNJP1
aApgnYsRCoI6yBffXbml8xfDMtNd2nvPjs5e3a5AoqUWKWSv8SxvaxM9QXePdTr9OKagCu9uAW7X
htLWRuj8zKdxZ2v5odJiqb2AjsXPd6k1iLMcCsU23xfJGVxi06ZTREMe6DuDGtWNM1eMQigRBJ2T
uF+qwhePTDR/kRevUmPHm9Gag5iRhoHjj3dBbRvJZ2+KxTHqIbYt7do/ZZBpZ8hDnTy8zp7M9zOy
uWBKALUvR2MjsGj7eUiOuqbdQmjINSPehh7/bVPE7DifSyBFyyCZjCMTfbqnK+SNBqhqkpxB5MAD
LSsnnKEjv+Rxum7MPNnTEBiVcmdw1wCfEGah/QihmwEKmzTU8uwCarXqnEIdmyyzGe0RkHrNnu3G
Za90AWvQxvkChboAE9jrk6/uo4O6nNjtAiHvh1OlLpA6BX9lYO5UyHNijgO1ijy3zLDW+GMAxPvP
CXIh28wwR+MKwCu9AjPtQjN3R0K3rADVnduqi+PdMuSYSivZuO34LexrA4WVqMaDK4+/NmMCmmds
tMiu+Wa12GmjVejDR//F3kr/CVDC5PgRApNZHsS2kvhsEFaGphfRMAd6H+OWfKBqd57xNOQzzyzu
Ddph9sxKZk2xD5AcciNb6Ok2cm9AMsfphipvtgE+gCSskI+ZeLpP4+E5hbLBxsdbz5OWYKs7Z8PC
uVBH7tIwStSInWSfNE4TRGCEpyfKFNrf9aQFIcLHp0zYe/MM3ucg4m6EeR7cbjtirOSpQAES+qKt
BTI8dNRYxludiukh4u4PmXbuQzU5McAYaKPxuNnsQN8YbcmTAnUVWN4CXSFrpMhM53QrOFR19pMh
ATiz589ZWHqI4quOFzs1MxvnY62sk7LePYf56Gw1kcmZchww9Vtg1Wt8U3SGOEDjUltBLaz66o7Q
VYxiMf2yB/D0OL4DUioDqFzTSH+2hVEGmmnxN8hbdOswNLRH3wWOc4Ts7hGk/vjYTYK6UQd5a03k
8VNrOeHKsOT9wtJEjfB94d7Msp+1WthDpgoabKPcajILL7wX46pXGYnOKvfoBK2+NmY17HB/1nay
48Ob1iUnXbVegWquXDEfCUvD6MNLiLPPIjMT5TffBFqyd2r0KTVA16D355nAfVACBo1dJ8SObHSw
8n5liCy70ghKmfXRNfvPo5q4HR71ZACBTsqKi2kz0DqANnGNm4d3ctWh1GzeQcpBc099ClD22ndK
Ax0GeDS5TNYBzdChLT2juNDpshD6RWL2FCXtn31uf5NgWdD2Y19UO5GhrIz9C7Q+J33KTx+m5qEV
QuPMrC3jkIOJ9ASuql+NEaPLuHE9CKv6oj9SC/L7LI08FM7WaCrs8GOg9dQAc+dZdy3j7LnoycCt
PPxagSyF/hndrLoCnw+eH1QBNkPtAtmuXFv0l22gEilenJJfExsN0MThZJvIxnM1JAiaqYaGzsSB
WJrSCDWCUfP7VRID159JHUIrEOn9ggRYdw5tE233ipivtJ3uTLN9Y5hfbF9Wx4TH9kXr8S7RATK8
ztwQwEtDgDqVTvGmBgBG+eBVpQUl6gmgflSFbs7zmPwE63xooTgycJwQGz4ICnuXrmxAaRGN/rZI
8LzWpGrWopnZydHCfe8Vw7HtDO9CE3Swe3Sdemljbksf78WTHsV7CDQXj8vBtaoG/ywuvqT/nBA9
99dRzwv8Ff6OEE5VPGpFaW+7SIK45p8TqPPzg2c7P8jOXORMgsREzbUCTw3ZKhVPi8gyMx7a+4uS
mbzKJt14MtPPi4nsrq29Vvh1HD7Y2x75N0tz+t18TbqK1tTmKk8kyFnURdHY4qEPtuf1RkebyIoW
XA5GgoIE6GxBr//+M9GZiGx2kL719sE+GaI9l76PJKn6MZdPBMCSz7Nr5iX1Djze5nFQBzqjA6qm
5jEHE8+/2z640JBiKWwZfrb8Z7Z//QRuj3ZYPOJ3y5rLJ7N6n20GDxV5MUnjqtmuce057qzMwnsZ
2bgDm6bngJBNABKPHmsuzB38jWUkm1Zry90Qp8naRClpA4qp/LXK/PiMLzP0OdUwAbbwFaTlrjSc
FxpMbV8GYNyUJxr6zNU2ccYm6MXD1R7z5FxXECsOe6VyhNBUVLdQQ8e73BJqQOx1DqVL4Xb12ZUp
nD7ahytDqyrCl7yckO6CghKF313ZRgXgkw9NvnRlpn7m5coUSrN//8wfPngLho+jMzz4FZ5gO2GW
0FGpuRaA6yu9WKDrudDZYHNAqptpQEuGdLJt2fNBQumY4UgOrV+CMwgM9XbieMfZfXZKYm4c2j45
ZrhV9kfyXq4ze5JxXm25hiwg74v2JixsDqkAW3H8IgrgavwsYcdeIWhNB3T4bjX6QUQI2tDv19Cq
MK+d7XYvAmQKm8rQ+ZaGkE+EOO0EKWLyrdRSeuPo81Ip/gsPaG/yIf6m9y8Rb9rHQkYHHmFJdCim
7EqXlDluQLoOGQd0WP+Zm3Z1MXUdHG10WulQZ+RcP5V2X0HMFLOD1ib9Om78aJUm4OC/87aS0dy9
L0Pe6OtphmCJfl9wRMGvR44qqS8O9y5zX0YpjP48hfEL7VohWQY+ZBOJe6/Nhpd3u1O66Wf2D/6D
UJyVPspfQa0+rJIWXyjeoeorz2O6Ld7p5Je5xfVvr4888osH9hfDOQtBGQha+sVMw7aS9XZKswxM
1eV4IpEftJKKKoACyU8dMhvbRRYItL0JNh5jvlpsdPbv+kE0bbj9T+65QJkuOkMZQLrofShBanZy
/BDNRw6YvYqmfaK8uF3wA7cjjOzW/FK24TxHSfL3Ocq+/28crUKeKm5CVWttVnWL95a2C2SbhL9M
69ApQCEzKh60QuhfkDccNrGcQA6HF45TNLj1Fhh27QVIGCQLoVD7XAzcQB7gLjJiInuBumUftAYA
XQ2rj/2iRzqfDlGXgsAZec553Dh8zThYcWfFHGHzb5bneOe0/5YoVtRx5PI4mBaC1LAEY9XKkak8
g7A0/lr436QiRRV9tuadqTgVxZ+hMWE7OVpQUGAu3xA4NPIcAKGFxbYEHO1nhmWFIQUHCYRmIk31
83UlmINrd0/A/6zQHvGinR6XLgGyuw3vdiCVaoK5mYCM5PMeEULW0QwcxbDGdbAuXGIFqHLM4qQn
UJIPSjMrTjR2rK440eEzG010Dgi5K9A1rxbnkZaZF1vWmaIUi5u5CG+XoIB5PM+BoNFlKTiT1GXn
RZZF6cx6/0DLBNnmi31cHBTK3spgUOskd/oh6Oz+qssnbJCvPg4jczcAdICLQG6cLve/uejP3jVA
NO40Lxy/Yy+doTfrm63MheTx7m9vkPf53yJHmMgCCZhNsACAIHbaxiYqCVVTOhtoZ43fh2ZYFwW2
MAlIXQ5TltzsFuTjddctZ/sn/uhZA5stt8KAOc6w7bVBfONet6J9TwdsP+5i+nD2hzC+gg3NDNDo
Hf8ocvYi3c54daEPf6BI1FXnSHKwwQazztN6OEs7rM+iG15DEV0XCVYDJb+N2bnlhup+NBHZKH+M
NvpLVCmwQYPDBapIN8FUCujRfLiRABeTgwArnmN0SBYXvn5GG+5LN9Uxmo9zdiaTZ3B0IMb4H/d5
AziLNk7IpP7tXKZTvEcdVQf9GyiO5lkKXvwiN5sXdchlXvVDiPLJBQoefY7fD3F6FZOj7ztTvs28
YFJo4ujY4rhwgH3gBfPzdgw6zW23iwudEQnYqOInSJ/S4n4KAVTLgXr2LHYHUZ8qu8uLz1bF7AoM
sJoiw6xcNXO3bslM58s2nllRCdhV2K3qzTJ/lxG4rXZvURfpthMoih9SUhqjFH296XPsZApsw0Gr
sRIeQEWWAimMOloOHFk92dHovtZ5sSIzoGXVpTPwJ+AKnaAV/riDFoi+oVlaI39fQ8ca7ggaADa0
xrprs3khiuxaLg79WE6BJXNw0U7pH1QOmascVPCgMZVQHMlQyq88vrmbNmvI9YALGtFAov9BIfpB
4GlwovPYSzykKFQJhlYanSoEkk6A1FNLT37G/Ss3HR+FFI0fnDE/hR7zrky1LisHGhnqifbubqgq
sAXPyIfn+9wSp+Yyvbqbo8tQHOhUPrsCXU/FLav883rvcREQV2YyIY9SaxvXgzKHToySnumCh8+d
9MM8dtifcefaV9KvNFudnbiff1uUK/89niJq368fktyBgqPJX8Ky5mjMglCPbfoXMuGLZOwzrc2g
UoRJOmiDfBDQr7hMpRa9SLM39iFIzWYP/OFfSgtdf+/rUMyovDzlRcu6bvrl9n415LpcNzbu3o1V
hEdHiblbHhopK+trCMU4MKwJABe5Of5BXtwN/WM7ugMewXsMQIzQW/ZW2shXqbyAaaIJPkXemLj+
aWSWPKhVCsGN+pjmFk8VR3MAlHxhQPkdPOlFFzq4Vc6RTpjKlT560EKZ7C7aJeYYXWhG2Ga56jV9
0+i+gyZVIFqToxhR/CGm+AhssJXz2+cdZOGS3nhtgSLfJr7HkS7MizP4D7yNF2f+q8ZAB0kxoBR6
j/F013jNfnulJQIecYbSbIR7JZ2mtamf5zNWgTk0t+UmBynNbVbZFhc/irLtUDku+Le6yIICe5FV
G1sfTzPVVufHgaY59olYuOqozMFyDhVQmpXjACA+CMmnwciehiSdzfZ7EHkZXN6CKuS3gqnJ5LGw
m/oJeaAW2sdouEUTWv3UqIOHps4VqA8/txnos7iWNvAdoFwzQjwFKRdouPpjaEb9F1Z7095xrHBr
T3b7hxflG3KQVYdac5tjh6QiLRVJjzwOKn6QTXRfvEGf9q6phdsEu4916vX6hvLLcxYbmontKgI0
Eu9uWpGu57z1PKeVfQZ8G1dUCB201c6l07crMA5la+ohFUwRYGp95FbbyXkCCaF2IYZvOiMicIU+
xYtqdCzeSccXNwuc5OtOFNmafGli8bOkLI9dYR3vWMeXhSdjfNQNMR7IBFxot/NQxD+CQ9cPatdp
d2LSrVnjyPT5APJhgICJWYwDCeGH4/hk1+HwiprfiszAZyf43oP1hljKIFR1W2OmI2vBDUdr0CwU
MeY1wjCpV5CVrQ8QolzRHLZoyaWWqj2TRJPUQqztrJkbbfkwxGtmNN1D1xXjU+pVI30YMtOHSSO0
BNIayw/Ezdp9ZRU2rnwCNYUdmva68SAGLv3qOpFYbZZA0kwNE437DzLCy17UPFLHMU25lbMrhyLQ
ShcpvTDWT3HSFXvqMJht83HuPiCzqRoYmk7i+zHUxSwD+7kTuaM3MED/jL1HE3wOcgLc3GofpBdJ
j6KWHKLwzRe/6G7Wjn5z9PQ2X4uytQ7AWozrykEtCaXuxZVWQD3k5kqR5EUL9nYbQhTlbkExoIma
bp6L19+XpVut974WDf/XK3N66Bq0uM0tekYVtM02nmVOoDGFjtGsTOQKo4TAUnvnV4vSNoOai28p
6N8PywIUVtS4WytOPlrpw2Qv0Dzrmt1m6MAnbHPL2FdVB5JZ8EXUhWOsHD1XnLN/S9LMRBKqY68Z
2W0WHas3IZvFj2L7iAPMrJyXicRyQLPmmv7ZyXO5i9GTNOs2FygLPaSsemZeh4SX6yebghX5Eyk4
TzVa0PqqHPHYgIQzB1f9Z6E0iadJ+VBa3csk/qSqftTJThGsJy9mPU3IOAGBWkOF+ZqD7xEYcpn8
hCuRXCyuMZDDs6seJ/KaNU21wt0n+Tn8z6ofXGlVck2d7zOsYOy2GtLtftXIgI2y3ve5NlxbdQD1
ZbdzGEOvX4UmMfAu+N4jMEod+LWuy0E4oEqgULJRfC0hG0yhi5/P4kdgldjBHHu0LBeOGUR4d5dr
qdDFWQF2CgBFbjM0zOKuP7VGsyGuSBD1t6t8aM09PXDMTmqHxk3sgIZ0aIxzbvoV4CilvyLLZ0Fa
AURzDCiE1iDBXzLHAv0HOJrtLJlWgExA8Cg1SojJLtbJBQlzQfTNVWZgp25DkM9U/ndGUDGJh8E3
jfWEFk+PsRWJFU5AHNyED6O0eZvA7HzIpgbM6DQd/x9l17UcOQ4kvwgRdKB5pWsvtexI88KQxgD0
BrT4+kuitWrt7G7c3cMwCKAAclokAVRlZc6deeCZiC+lDIqIchU6VN1aC5NbPdkfQ13HUybZMFyG
u9ars9ExfsNXMW4s4P7WuUZNROqMaF0ifdDh1b50x+LSjHw+R4NTDpzkFdMBf/7sYyiRC6BXxYnN
m+swX8YyEcTKzORdDXcZCWS3P0hnOlv4F2twj2MzN/WOwIwMFmp1UA0uscF3tPJUu/Vo7lxXfLs2
elOabSXCszxKs/QXNW8tqDDsLizrU/psI+p9VozsQDvMh6IW36+U7a4l3agqLQOen5WlHYAd4VOt
/j/0L6AlVdcZPfDG4bd1qjX+5Ex0A2nXIQlJUraRnpU0sPSJ386lA3Sug9TcfSPKe1Wn+qkzdcgx
rWiTPZ8utuA+6ZEmWdvRdeg/elyvcemihqmXVN9mwEMfumF50qRz1zKNHYGq7u4SvLuq+lL6ZxXV
RhBkLhVEQhEI1MshAkkjweoJbKHgu/soKoxyAo2dS6sqqlbO3CRWxf/sq+DOWND10VJ1S5z2evlE
JlBQsswpn9VZlQ7/OEvXVuZgzwVNJaccxA+jw/YD7D+OB186ZHjc+6lOzE1b0nLXCNM4A/lUBTko
BX/o5EIUpEyFLd17UxYWFq5ws/zT9EIUNAzgJKPkY1RlmsrUvIz61w10yNro5yJ7FqIB8yfEpW+M
IquPxjDbkJVJ67cBmCAxgXv4apEZtDr+NiGPOjibUujmUW31aMFrJGOM9Kh2harYuVDTvRZV69VY
A9jjf+nrIRMY4uhK8pFwfMkVYgrr20ow83QBTOXZBNYkz4Ss1dRm7sbmT83aerEdZ0BPBgN5eJ5v
h0omnFsSnHBKQFydqoNdmkVcya70rzb1yph48ZheDYXN2mjpoNlF02E5ULt7wRfQjEGFAIc10uCW
w/R54EkDTftrWXW5WKrKtTfTXfRWXdQQF5vPIQYC6RpPDOa+mJrXodUA2cUvdwddpnvlnR2pKDe6
lcoYsQIoWvHqlUvyYWUJep+tylbKSkvdBQSAcOmmpHud1rHo38YCBXm5UVbKw7tekWRVGS1214Qf
fm8C0TawDCqfOK0+SqqNjWyj2pRP/LP0H/2QskkufvZPy3/pl2AbqsZUo3TCjqEe2u4VmsXhKRL/
rS53ocEHvOSC5O8UDE77C7plmaDHjMiEFcMH1/kqZTbFAxsPcPsHKilWZcGqOlNI1Ok2Mpyv5UvG
syqLtc+XcmW7WPhLC3yGooZTRVTLvhqwq1iyxvzWIbsldFJkrCgVIM0h56SaxzsbSEREHqctQGDm
t2snZVVrswxbwqqd46T1cRzlbx18Juipgy7A8Z48O1/21ypQiMttnnmNr+qWgpQXW21xnjg0TS+2
YFHYcJ3NDx0JurxrX5H51u+Wbs7gYvOa17w3393cI+dFM/LzLGXqN6uZnCwdy+ku3fOG0ZcWlEGf
vQut++gN19KlN3a6e2QDdfDg6NUr3o6paV81bTB2lVzBCIvTvLrO8ksbPXke3H46O9P821mtWNo7
4cQl3X30xSTZvi5r34QgsVn1HTX9lyC1CPEugPy34hQiPIhX0XWf4XRNE3Kjrfft6jzRptLXUyRg
KbPFpizwrFy+WFXehEVuvox1OWwZWAe2zdSDCGI9c5Ps4wyA3H/U/f/trqOAFl3sJBCh0KWWobmm
F6d1TQFQNbHa8Dx3nUGCck0oJo4wd9Dx/jDjY/5hlpEFRCWjLI9LX8AzicdHE9zZj3amB6rINGKF
ywhohir2JHtAwn5+5/Sp+dDp5X93anv9CZj+LFQu7WqR3h1ZwgHCZHB0ibbfVkirhLQxHOLKYskT
rAUKk+9U0SiJd6f1Hx3mkRmQQzLCYu2kDP7opPzszXqVa6ds6ZF4iA6XqzodSJfsEv5LZUy5vsQd
HbF6H3+qPE11yFhpg5htqWMlJzH3pXYHA8zOcO2t2ZztyD4MVBEBMGXwxwid3dWxtdr/NcIfBuoS
qu4vg3+7ROFq+nlCJpHZF8WdKxl0U8fqQR2IWJyAlCZQZHpVPxCwst0g7f3maqH3QPklfWbvVB0E
7qFVakO/SDfBzxIsuvlWI3v0qFptOLt3FrLnvlwCWKRd388MjmmnerBaPd2kNK1DiLx83IQxPuqJ
kd6rIRpwk0R6b9BIGfzLPbsSJCCEFvpGdTAA57res7qIuueGO/TPe1atqte/3Pe8ZCxw61kcNWvR
wrouLtw2OfIxz5+ldC11enZpK7rh0qaYblTbp2VNxHtOIAmkWIQdz9R2UwFSqSvtMKv4C2i8vJMN
zN5ZdmD+Wx3e7loCBvhSaiQ+SWtJLVCUZQfn6LX02U9Z/r3tn/2UE31uscH9Z79r29pPjoP5QNiP
QUVt2bo4qdaFB+9HQLZksv/ScKFrVkzOn80FEIuhqWhzGwqlmgshcbKu0qml7z/4iZ2E3zBhIPS8
Eg3Xfcm3Qz70H2XOTCdoIfccXdo/exszkp8uh79GuAxYmpj/CJcmYnNr4EorXUQB+3x/KRpOhqRt
b41SZa0XUZnn+2SNfFXAdAQfTmRdy3FDq+haq3Xl2eCxKlwPXgFpe4m4U9GncHE2FVLeBs8D9rUZ
GZimeIFvokzzyyC60mqT7DqSqrkMt+SXkVSJVaUNbOT0MNnUOrB+DN2FQeOhExq/6dfDULT8pjDn
Q4UF/15yx542EAYugq5w5kiZUKajizp180KP+YCFvCpiVzXoyFzC3gqSPNC8/2vUS8PnsOoig8Rf
Rp2pvpAuKoIy1+coaaU85FDAGdjQHiSwiZeDWIv/WVd7DcQ8lfWMNaprzclOlVQ3dab6frG7jvWH
zbWog3g0qEoE0npKNKCR5zryeg8+XKjRQB+7AlWpr05zyeujxzkFw50bcc5KulN1JRY2Rai6l9Ss
o3Q1hNYaKr+cfvZUfXQB6nneY4sLGFK5YJXv6qc5E08FvhxbVWpYZZzUWaXOEoiijWRHaxMIg0vV
2kmZDYahgSqV/b60Qh/RWpAXgGakMTgA9kxTeKm8GPzX5S42pgXB4tTcXW6NkzzZLKnznM1Zemgn
kQJShjN1gAoR/7NOmbR1UyNishryT+vMZlvL5VCL+5eh/rRdTfTS+WuUaxd1TVW81l2L6kwfMLOA
HvZ+qoC9KVbgT73Cc9QZ4NL5dKnE18iMSZF+2KhmdciXin/pYuTFh92XzlfDSz+RGJexVOfBnaDp
/G8213v64yrKuJFgiIJoEEB5ZvqDQIp9a+h6dksblt+qM0iz4U9qlE10bXDWVo+WSewthulfG9TZ
WEzFoRvbgzK7jqQa0zpDKgS0Z1W9slD1ToovNwVKWZWuB7y4H5e/2qpWdXnRwid4NVYmIu28zYQE
wbzHnhFvV/rSzE4Zi052G5d12YtZiDdoAhZn4A2cByREQ2wAVklS2bsh5yJkzpi+WETOga6NzUG1
UhfvAZ3Ys+sN3c1/jp2Yw1tqT8VZLzLnoU69yyWrhdAdyFUA8a67d20pjbtCm34Sc6B3rbEAHJEg
WF/j9Dtkfy71Yq13R3sIMi2XcFb1P5PWpnfSrr/ar+Nc65W9Gufv9RWvIEGZdmHTQsXDTOrxkROr
39PWoX456OOjYYF1wwMFk2pUVclixpYgHsg7+fSYGgMYL4wezGOr/VLUNNKYmUSqtcTK/stoczJq
5xTsUsp2cPhyfxE0chFktDdeabxMq3CJ1Ko9CJJCsEyxO9FN5h3whw9KHKuG02RjeTY2mqslkNAv
VyuPOtuPVKdi7m/NnINqTnMgbGRLMJJnSNc5GUsCkjRrBrYGybRqo7o0YMUH89ih7hD3NpzpVSHU
SOk+WZXLblUJ3A8fpTW6D6mjS0ntnD/b1B57LbV9ngRZiYXp1VsJQpRq33Ti4eKPZLpdqqKyqBUT
BX6bcg/m24ds9WeqBuXZVPVr1+tof6/X+99TD8E/YrECvLRwkCpXaQe2DXWNSUcYDqxxX4eflQDf
59AXk88eX+7q73VXH6xRIoXetqZ4veNrdY6l8EyI4wQLMkhZ79lnTdcirdLZ47hw/oikzxc5LNVJ
VbXI5Y0K1qWxKtYpqY8FAzPFtQMYjvyJgClGVUH2uQzsYUYWwDpkx6Zxazs6FK7Wwf9+PSjw8kft
b9frJn2IwITAQYXS88du0b9ez8j66ixpEkoGnpp8Avulyh9SB+2apfRnGW5vEpoNXBZfjK6JSDNU
I8CGkYGQMz9Pkz3eqDsjnJqhtUj38n/3MiM7yEEKaEji1i4/ABB8VB8eVEFrU6iW92m7V0XRruks
NjYi6r8OMMB4m2rJvuNTJhCCzc/cy6cbZfvHpeyMfFzqcpX1dxo/LqVuraX8UGJ57XdL0VxIGfSV
hkFRK8xVH0AfwDldWBUgd5rBS2SxC7/CB9UCvk3BlIqPzpdKYxCB20HOUhExqEPVV/mlM5R1QULd
phRkD//HznlHsl3pQKHuOqA6s3OwMl6vnnI7PxZYbZZWNt/MhR3AjWGfzRqQF3VgXnLQnAxwXD5V
yFhdUojAZvh+TKrM1uR206s0xKPLmvizxUZwzk/3F3M1WKc/CaMxbtV4+joy4lJApumFsbteqO5d
LRTdUkfXOlpYdJvoBvJoP+9qSIbpZsZL5DJohlzrU9yojmDZ8Vp1vdnLzcFDiXdywoJSXUINAC7k
rzesGrrxOdE9G8Hy3dWLenGdrt7Xa90fXlMICOg7WRIQ//zNTHX4w0mr6v6wU0WQAyFO5Jk/lOCZ
OigpNdstPrTTOPfszr+WW5csm9mc75Wdvpi08/+0safRCJ0JRIcUaIFiY2ZVIJk7H9whk+C3sgiw
5BTRF+Ska9o+1xGTSXn91iLP0r35tG5F0s1+aSTtSajTa0d8vAA6ARdleMm3Vam2Kun2S/lyaq7M
Gw5dELmfkwShmjU/90tq7p+puuNidaHmmRYwQIM+lDwcsvykI/OLQmOAsQPiEQTz7ED2qvilBRil
pPJVe7UafSkDV0/A6Lz2Uu2mGOedbOwvVX+aXMrK+ktTQTGzBcwdqk2pV09qipptuq9TdzxINZmo
SeOz7jqJfdbLqpgOqqQOoFhzdw70TYwqP9VF7u4psbHQXA8JdJJvERGn+CK0Tsw0FMmIBFVoBttV
RJDrEoCGYrR8ZdnptbXFpPLrjxEQK2nBoEb866BXi3EptssaprsMrBo8CWScJqx5Y+LhJWFXwd9m
QHYWuC3cwuWSJVjotlarQZJI3YLqidh+d7RzJ1L3er2K6tc3M7gSOxPxnyzA7sbYO8BsHZE8XxzV
mT2MmvBV2TM6Mxrk0PmAu+rCz3k65iA5/LspfpY2TITdBKq/OlzsL0NVVqbvXD3f9EKnVgi/DTyY
ZgAaY81fqMjB3XSG8jD811630bFucwGEgChZWEgCAQ09KgE+nlbegub7nPngpz/qtP4mIFjMZgrI
hHfW2zHWOx5p5S+wBPjA0mUAHPIKsoSk21tii287nGT2Ll/KrUXoPh+6WKQydOufxuCGDdnBpxQ6
5rJdCiDmmAPlVH6jMfArCzeaKYnh2IjE1q4gTEUp0Hxy0xj5piLQkCnNH9MITHzCttloHSb8nIK2
h2qsdyJrY6fVt60JriUOlqM81ux6zz0rpKW11QTi7lJss6bescHamAv2v2m3tXm25aWI7BZpIYMX
FYEEUMBkxkE6IYH+AZWPFUQOsgkaY723w6rtNBdLmBM9WrRxJyuQENThXeUQsPPKyOnKeMiXh0FM
p9xJwWTHYwu6XqY24SFBe99EDnPifJS+BNWbnQECOcgI5BhbpC+GS1lF6/0gGHND8gcro8cEqVAt
lTt8yCS49BvD2oraxQ9iH6mdx1jnbVv83bjuxJ1wItDRAi0ErUgsNAaaxYWjRRM0BtxGbip2O1qV
j0gvINfOjlV5AEQt4Et2YGZLrDlIqxDjZrSbbe0ilG2ku9Ke4oaynXTpBpjXaBzDzB2DqZG73pgA
hQNggiPxoJjAz5tAzRD+Qqnv5t5FYCjdSRsh7+QE5ZRI1lY4ZmZUV3xbO3LDNGidCkyydDnUzItJ
Nm6LBOJxSEGbnSF0Wvio2CNYYWPP87Z5wmIvm0PW4YGYzbgc2l3C5R2mlTiHHFeCGTWr8aEDU7AN
2UeLuaCY2jBRRXoCBkOHIrEcD0WLKyZajJzmYBDGpi4xH8CJ1qZGPMoREnzJWXhzBNW0OBcEE3eH
7PzHeV7ickayP1KlIBQW2X27kxBsKsQ7qAI2rm3HZqNvXIjBDEU0OmZkU4gWyC7Oq3TTz0DhFkaU
QAQuwS8mjDJc9d69YgNKoVjriigxm40L9VfRQbnBGSPTWEIXVE2gZguGOcanGBMFBxAqi/sOuewj
CwGqjvKJRAUxQrgEY2RIpnjHHRbVCe4BCQN9KuJ+5hvIfUYlg2M/WfDTxuBaDMasiFski2iIL5h5
H1kYCLpYkZ2Bd2V45RpkBIww4ViGD7HNoeFQ8D0A1mCk1CHFRkLH1t7AabnRIdccNwng6hI7Ea2E
6hiexJqLJ+Qz/1oSmgdmZe2S3rgxRJGENjIWpZc5m8ZjoZhnHU8zBN3NdJNpiNt4VXrjguYPCjP+
UIGRjlF2gDDDE0+92RccbhNgsM6kz3+3qfbszuSkLTL03OKtt+D0BzTTAhMaBBiBjd1Rz66Ce+bl
LwZtvot+TsFaKzf4Qubju1lDSV7zLAjL1z1wddVtU00HbKUiakMPrs5voJO3n1xjZ4E3HJusEvg+
LDwtPru+XR2lpb+khrhvTD0C/GZEQv/0SqF9U/dNICT4+cxiXgK9T1+Mdf/ZQImmEs69M3UItCX0
Zy0RhrDCxDF20JfymcVvAWjYdLlTRFifBJjEbmgpvmsGEVHC0sASmH8gQthHuT1voTh6N9DuteW5
3/Q5IvJjd2P1ml+M9L0zb0G15cXM6u6k8zgJAERJ98LBbuA7rLwB7GCDoFPtu554TDtr8M3qOYdK
o89T5CgazkuWFqd+Bqax6Xe14e2bjJ/nkdZho4kI3HdFrI3TG0AeByvv0wDkKYMPoRhf9vrRplrc
VyOEqm+BdYQYrRlDfDWyk+4ksxEJ5OWqA99BPM7G44zchzF22/mG6kBJz3CUGaYXl4z9cmZxwCv4
bYFwYimsGyisQws2NFh2wyT/Nk/uDyAhQwucRfM4P0IFfvWd+4PDYtlW284wj7nG9/OUn2gCfe9i
kjcWjYQ+7wdbQmqIHUCMu6kQOwElYhYvoJLPhHPDlmrT1gtUGvqXGoLOPrJWwqaawx77BdLvcsz7
xuxqgd0vATfu6mG4mTR8bN9YWx1AtbNP63lf6u0rUvB85OLBd+wndfkOzpnH0fVKv6rHnSmeee8C
wN1ijjTwt6r1U8Ht2KENIMNVXNgF1krVOyEmw0fafEGQv4F8i76xx/GVuaA9WnpIdy1dAlklCL3L
5THP2CmpyK6yoS+BXN3XxOkPJiQB9Bl+MG3O7isSIeI4AEWW/m5S+c7fBkkh4+g1WAh0/bNeZe7W
m7431U9kAxuHlHwHzaTt6/CuBg0AV+ZyaozsaOhkO7bWbjHHYzKI3aj5O7eqz2Nanqe58QXzXpbB
vXVtL0Q4O+IauysmOHk9v6T6qRrwxOaC/xBDcdtw0FIXpQztBgKJPSYKbdUshv41fqubsjYizWXv
wBCmIFb1xTIUPnXQqqXfiTy10EzxE7t7tPERHwxykpg+6nS8m9pTgiWdX+fzdsTjVtfWYUnprndp
3Mz9ZsmhUZYtR2h8IPJRvrqmG/XUOGm0iI3FDorZ3OXD+Kx55buDfQj/zdBbvBSDu+c0/2bRBd8F
Z9mNxoIZA/oUzhRZmNuS3vMLwAXzBvmDUtwAlQnmXcOfGULA2zHFI4tNQqIhUwVwC2glvCHhDayc
LOqb3Ihk0aYBnynmfW+/dCDUyIDFAdeceINrGWklP7kF0RAG3Us/KRneWQNkpXmlRSNbnuHwvG0J
sP+EWmcwkd8gNzEPWTH6LdFO+WB+FwnS60DBvxP5vE9GDyEfXBHsZPpDAwaUrESSjXHQ5+cMKCQ9
85CPMNw6jhd5lbt3VsLWwvq1IV0SWd0cgxbyqZqRwFAsx6YH4//UbybW7cuFnNs8zvDI2O5g+i1t
z1yMD/Xivnlzc4flAbhpb2vkRvj4KuBTRJwdwAq3Np4WQYTvGlgtYtEJqhtocVYgQ/Vb794RAu8A
lsjdGfIYt50ooww+hwUiQQleS154AThWIF2dPTfJuJ+oca5Y9mo1oDSak3hYf6/UxDfFlU8VJMq1
BtKI9o+sAj+EpYu4tgBSt7SA49+SWJt0WWZEz8stxCga13gtk/KNfLcg6cL16Xsru73e92fJtRsb
wr051hMGwDF+NTUlGMyWh6bHisuw3yq3wVKTAxcIOmfM7sC6HrNS2j4C5oZfJeM5ASeNcez7Ksyr
U7fAuwL+MciHTWGnt3hZvB6EFmyO7QTrzwbOMBkyiXuadxDz2Wuth7XzuUn0fWcvcVVsa2HrmLZk
CDAtCDvy3gfF4TtgUSCFtn4nsr5N+r3GsrtCtLfQYwH32pDCW5ODOR0bWVO7s5Py3I7WU2Iud6YH
Mn22nDFpxK20NgPmeL/hVoGwWGTNww3r3YBa0FedVrowkXyHtt83a5n3Vc1A0NJA+27YFrS+SYp2
05v8trQgxHfSjCr1EbcoTyluPxlJ9c208PVMDVC0znaLcGwJ7lU+LtsS2BP8uivRQymDpmTTk5MY
/W2R2FsLIlll3tPXtknLTeUlAagHUOWNtyO4meAxAmB+gndG2G9GOUCxIeZls9EbMPqUzsj3ZdPH
c29Bt6V0kFMD/mDeGt9npNCVzdhtmvG5yJpxwyd8tzSEUtNObGvSgTIMQINz1o1NTPVyCjpipmew
kPSuX0r96LkpgqIkzc7KTtSA9Js8L6G9RrGDShK0GG0PYN7oQpMDFEQu9BBrCmH35ajGUp3VoeYE
lA+lCLIZF7oyhfDEwJZmGMkW+VcnaYVtOb5TJ1oogb69Ybj7YqjBNetOfDsaoKr30gYb7y4wU7EB
314eNbYViEyH2HUxb+TcNXssnHN4llfLitsUsN9hDxojB6Rv03297YBM2TKWdIMP7Th5JOuh40uF
G0yMoFjS8d4bm1+l12GvNlHo0CF9eSjk2UXs6zAPqXnyGqhzV7OJHEWjeTM67b7tJs2viW1vdDyS
pAXACJwB83NhwktOxpAm+fSSA0CzGUeAjKQnxaFyZsiN4EPrNpX1llWjBmV0C2vx1PgJXZPmtmI2
1A/NTOwZRfbBAMQnYo7tXUemyEuTk87bNmZNlmDvq78PJoH4rbPNujp9tRFx9cUoN6Yj+letEr+x
O5Xn/FYfUmsLkHHjF0g6H+ZfJXSuifNtboHW4uNv1ot2r2spvU1LEzM01otj84oUa82vIBEbJPZE
Mdva2SvVJ7xBLsCqGgUxM59Zfuga80c9pI/I1CMv1ELiOoS7tM2cyOSFdojS61MJTrOkDaq0em+Q
WHnSZqad+GTI07SsK5/EfTEciu+QavCmrt701Y9eVhnS20zrNBv5y1Sl/XZeSylo/sBJs54S5Jdg
F1RsL2Zr1SKhBpSBdyciIyARtZbYp6qq58BkM7DNa921QZ25tob8Tx4r06uBOvNco9iMgwEmajh9
0nxJfjYgBGrTFGl0meNLHbqdzmRB64Vja4hsijReeq1F+MX83da1vufTFrDiNu5YAaqffnpnrtEE
1my4Z81qja0BVc6tgczRu3waoYDi2Mm7aU7+WJnNL60DJE/qs/eoA8cbU5E2B7x02on2WNYPJYm1
tOb36oAJGilQhobcC8nvk2IF+UDDLchXsLcN8M8ItPk92ExWxRIs+lmvd8Bj2ImE5PDSblwvTFvA
qCRkke6XRBwA3LBOAj76+zKdbwaZkV1rWdveHk4mm6Cequkg9xh6di5L/u4i+comXfdoVHN+Tpj8
PlPpfktmD3PMMJmRttTzk+cMO5JD1CwV0yNeaOgPZS5qtF9QORl3HtjsOi2HnsYC/P4T2CTdVwMJ
HTGkhECl4DDE/7HizQYHkxdIw7fDTO24K5MO+/4q29MavNfD7M/IeeDz/agzJBeV4boeWUYe2utb
nfr4YvvESQIH0rxzBz5iJJ5nVgA9oU2OzTjIvyJHK/dQnguxJ/LH4nfX/AJ8P1haF2GcDpyn0VQY
cYN8a9xsUPYv3fDej0hbh/dJy0AsgStYpvBTiKIlQMsUcGhmIBP1tMcWgEcHCtZd+WsyyxAZyz60
KUKX/pi0HOzpyLXs3wescpDwFjau5iMZxO/hDLCTHW3eIJvrI5NdJGDDrxuspsFEttym028AXUF/
zbBF2trajWHafps/6V6Qd5HFfjjWd5Hiq9Uix/mc2WWA9SuWqz9BKgIHzORPGMcYKCRRfzWZDk8P
AiHQdZfgj03036YZ29r92A5g2QbVAbgFebnPKixN3N068yMHYekjAoUOUkPPHiRytfUd4BbfJDIg
ThssgB8RPHNaAzCuqH3b0HwNUbkOeV9gVLLtR0LuXdaAbafaJg5m5J0F115vfTOxONf7e2uAuxlz
mTGnYPPk/ooXTBvAJbEQw70O/StrsHJp7ywK+TmJHTJiQ1hMVNOjht9fJHWodywaQFfT438OkHtg
tmDorszYwf+xLzc9fH+5AK8P9GQLcMLjTuBnKYMErpnWXALw7vkED4+G/EubQTQTvojevgXbmW+A
FreZjhxhpxFEo0P9NrrfasuAw+V334O0Y8AnHWvhsXuAxJZfw1GQz1gitVABZ2DIIM8ccgdme0P0
E3+GUgN23kOAOQGKb+CiaVOyK6FUPYt3qzoJgt0Qw28zEfhJbxsYsaKIO/htK8x8SBfDOgT7vF/2
tP6F5yCRcEUACSAd5MKbwWCDp6pmQWO8SjqFFTQEvFuWYglf5iAkwxeoNKKhgdewtSLkvwYES9ix
/cksrPRD6MfFXgEKO+GG5XT2vCGUrRkhsTJkiQ5Hwhho3lHrbfC0HPWaRW4zRUtSBAseMt3Fe9Nq
wWA8a1Pq92YZNGAXs5xTqR2nSgQ1wK8pscC9U+JP5IWlEVZaHfUdMnfxD2TBCBs+uctzsnxbgHvR
tIcV8QDZM/x6WC0xvpKj+l0kLLxZeh73hQ3NGwN5DFieLlnoAvrRUsTzOCD8SNlogtbLI3y1bkYN
lD8OViuGoQ/fPalxKFE2gNC6YIhac/NyNt7JTL8bDKjHICUGy2IKhr0F3I5nKDu7x4EKlKApYSKx
7rWCLH0w08k8QjR4eETGxP5SD498zHlub1RxghC641rus2PVp5bes0m34iUBFRqS4afXEgy8fj8S
D7uBxkLkl/5S9Q3QUSGoYZq9TGS2YyLx/DTBwzD7SGAOLA1ea8rEO4K18KAkvIAsHHsqm+XB1bzY
QHK3v+wg+ZHGgJuD1pvrp7wS1V2SPIJSQNyLciZBxXoHtFoZ4r1d3+90cMgFVdKsPuouifMc+prw
/wI4NeLvBCJ1f1mOoDLG4yP09ybDLw0ijwyvU8N+V0u6I23yAjRHRbjlu6y6AWTxd7tyVphZYsKX
6z0Oy3Ou+4Z9iz135Hk0hFpA0m6s7B5qjeYzpWeSRZjbowLrJoZtoYPdTmuAFC0v4G8tt8LK14zm
lV6bk+9mhm/tghFpYQy7wXa9J+K5O7Ck8bcOmJUQq+cF6CteQnRwvm/H4dXlLH9D1nUeIG07mz3Q
NCJTwijWPZy1k2MLHzQ7wpkauMj0r+o35H/4Kb9pgCAY8Pe3nm0t8UUJjiwzD3rybDOKFMyzZXZR
ZXvYBlVBTWYAzoZ9TdKoJfO8YU2BtPt7I58POkk5fu4lGJCzmPPhbiJ26MGp7qXAg+SIdU/m9wUu
SsZeO7jxZ4pZW1sVvPGOYgJIfyzuEMILULQg4evOJBXIagULNiB0RfMuPUxp7T2pzyaYB+HEgLuT
gDezwSTH4Pu3fGOx4LySr7kz/kKIo8nPI8lAhrdKcFQITcZNN2eBMwGxX2iW54O3kn0ratvxsyHR
dyMQQEFjSxFyUIndzNKz4SwjR4Ds6k3Ge7rXqzTz08nlAEWPe7dwi6eCaLeOnthnrAqyML2lCT+Y
4Nfis9S3fflOxHc8ZnzN38Q0eie0jN1AiLA8yII8ixqBVq9L0l+Wtfsfrs5rt3EtW9dPRICTmbck
RUVblrPrhiiXq5jzZHz681GNg957A92Gy2nZksg5xh8nzUxOuKBDQRYCXSqU5pKsSzLBSu/ASs17
gei+Caz8FbRBE3WQU8Yy52IXzcA17afRJ4Hs/riL6inqp0qOdaWpu7xi0FjFDq5tX4Kj86CimI2N
92ZhAoPmaOfIm8YtDgnWpMCTd9MK/d+Umh5dEF9QENE1r2v7YGi1X6/JGixrFWqsoMQ7j2Ln9NXn
kNWWZ5pjeiR3EOtRwzHT6dpjDb/3Wrg2SFVRPo5b9Lcdopo8aVnZ+GZdineVrTaVborAowN8cVt0
b8B3/kI2OURGT357o7zXnNZTiHuXGjc7uxBoTcKkyd/Z8PBoaWX6VV7f7Dz3DAnkW8eZvx2BBKuS
FgAMp2dYIBvrCHjdH5XG3K2qDMHqOBWn+Y81kzfWEJxekxNFiC1LSNl5S1WSHlZ3t7rv0LwRqtAJ
9W2JMnQafzq3YZShZzW0O/ehMe1TNMyP+oa0l4Y+BZg0I69eeA7SnEjVPFo736wiwU12OzRMQUII
bbuyeMwjgOilgANLa18UHAxkUAXgK4cpi//2WnIiybX3x2hcwsG6ttDT+4q5XiguQGr00gHOzaD9
aRH/JXqGyWqeH5EpgMHlDCqRttOSJMy1iORXT3QKNLNN06LoKUEnTqbAfRWbB4j8NzG2H01kwuwN
W6KDTmK26hQ7zJV5aLpwj/Rzbl5kIFWNbuvstbVBy018nVoSf6aURcLuZOVWKJ3k7/Yvqs0vxhyq
orGDPku4tFogsvubQZL5nUzxyRIKVT3pH9bnA1FP16lwuRDiuSYJgDe4oOrHDtOzP9dYF+8fu/8A
QJqOMYPgnIgtYj4UeRymE1grYgPCM7aUyigtvmrFfGKxPKVNzqoqNE5Ke3nRUvof8p6LdGoU0ut0
pMv5hKBskv1K1jGJEXqsIoyrngWWrHcMjhkgQqo9DLUuHzW4sLpz/CUn9kVyoPPMWUciamuvLECz
IggvI5yQENrx8mYM6qmur449kuwrMdxV04TQVg1nNV6PUV0EccUxo/YW1cdd5q0AO3t8A1tlhFu+
iuZZhRFOmamJg/NNJ8vPEEXNe1b9I7vY/SjaTDkPhln4uqsVt7SnkR5B+bm3k3eX5krILOGeddKE
ZavUz9yiu9Ca4snHvvcXUeZIvVN1bjWn2dc9Qnp1jrgOC729KOtA5TIUBmoNsBlzHCMPi468LK7t
nGtjz0RuPVii4lCO9NeEc8fKPxfWs5tVJEe1jafjzjRyhGrEAP4SqeWRsRp/SrEmx9hxNUTp2XBb
dETo9IKEyqgHLYxbj0h7qrsA7pRShsBVLW9N3sfsqXYPZf6LCipfxpZnzBXD2EVqMLGcs3leh0DP
c+8jO3PeSANzD7TQH1eCTvxyyotgsRiiZJfJp0bFXNnSvBvohdqctA2Fub83ZaS414PzrGnreDCI
jEIk8/uOCG0gc1X38vEOLlGJBfUNPxDDwZLE3yMzrxZt16jL+2rr3WujHqh/td7nTJ8P1cykL2z6
z7h4LDGtV3VyfINitMOgyIMi1H+A6sqHshi8Jo1B90kyFh6tG9CpKv4Vac/fFtVd29jEAYYX7cZM
pkWYnDOyFrSRyMgO5+shiez2ajrpKUfLH8oauUucReXpv29sUVb/+ec68udNeG19GLSz0aKuSCvx
DyQd73OThnSnHjpZDXi1Ku7Sy8wat+SendLgS/IDlDo9kKdFyh+Tno3TQtRrmGjwd4AhvxXVPs+T
+WAuXRu4o/budHQ5167I4dLd1VvozXiIs5js3GbNH0cp/87jF8aOhaRiPXXyDwcPoa+4Gcc9GoOT
nmaL19stwtIBXLERjjcP9bFL4EInqp781mF9UUsWhqVVh8PSgLK6an6rxXuucq9I6m5+GG3rTVhu
hZc5W68FXeNT2ukP0mhe4f8w2jw22vpJmiZJuY3lp/SyVU/WUssDDyW55rnjO5Job4K0pdFeLegw
c2bgJ3+acBLpaqe4aZxAty5C7/q9YbIU8ALfglFGfR/bxCmOc/Y7G9z0uhIZ7cXrxBGXWym+CTQi
rl6Xz1I5RIYcjj1XxseKB5MtRt6y2crZ0UVymAki3xkWWuGKdicCh6qLnhe8yfSUeWsLdVuTfbOJ
/brtTZkBdzV5/Zv7KGe3SRYecylSsAdzZP4sbUK/6sydz/pqh1LNGkJUr/PMlJGbufkk7R0OA69p
dHRbEGwEQnL/Z2uqwW5od3iSqvLUr6vYj5v7t9bs+Xx/r3SKf3bkWMRz6aS8u86GgdPN2uhJFeJj
p09OdehK1s4urMh+0CLx4Bp9vR/kCDwWa19JYh2V+DDVyIUdVf3UVjZOzR52XAdp2JOSsgPv7f1p
FMu5M17z0QLuTdrijeKYoGwbuctGt3yy9aGhk/mxLBdggFwFaRPt2ayZxAkxSymO7hIv77KnFnMM
MYyD9aZRZlXUyrtcE3nlFfDLHnPr0LC28B8HZHGc1TkWzc+SG7SSYcts2XKe0Yr9M6SWf4z1tM8t
rFCRI7unRufbaqd9EpHZqvASZXTG84Y0IUsfl1IYJxaAo3ZPa6mWeXePZu4pgGYqSNj8Ee1e7x+z
R0FIcwuLSC3y92xPtyGhlHTEDR3oY7l6tp31x8ZoPiu3ODXmijxv7oEetGbYMSwxNkXRe0RDwlXG
B5qvNS8hSQViuGQFxdBPLflnUrBn+hiVIgYRY5fAjdolFsbbpBJJXiOZmKOTwlYRtagUpltDUWMU
50eV3tMeb5/9Z+AhJaseGRVSOEAAFBKN/jIn9S6X84VUj8eSJEJNc8JSdekBaHZLTXNAQop5moVr
8icCdchd+ilssdf0cj+6SegqP1YszzAij1Euz2RPXtsPXIk2Qy32qlfMsOJVLsPn1BrLo+i7szkp
ya1r+zdDs5sr4jNAZE66UzW7+HG7oeKWmb8q9niZVhmx3Nkn2acXju192SWngQAvl5S+KidqPu12
dbtflXmfoFeQGBnmqhp3VY3PtJnL2XOjgVMlEwWNOfbit8nyZC4w65MNUWDO5p4Sqjgs8tQOsE11
D0pLkoyJVzgVTRVkJGIF6/jFLsL9McWJOkl/NoAxQBmyzQmBemZ0+secYV6AEZbyUTTEg9RDf77/
q7GZCPusQGA25wZHJ3bFaLKdBym0PwVRMZAmLfIyPjKX3cOcrDmsOzncq2JejFRxuDMtOxNtRDhn
mn1M0PBO1678Rlnk1VrhzyTDpbwCqr70NfmakVlfa50PccFy8RwnX1JeG14vjqXvskVlMyi8nr1S
p7eqQuth4AlD2QxUx1qD5V1tc57uV5ZBGW1SHJQLiA+wWRPx4wQ0DvnD5PrwePuxS4Il2srbw8L9
oc52R/VNQF1W4PTTIa3to8GWgwrDN7uG2GLgKWTtYlB9KvU2ZGSX0mGTgSM5iu6vZn4ep+iUj3xS
RotPJ4HYcdKsD/RHHzqCn98dntp4/qOK37UT7yBVAw5CHr1uynCRVVTNkHLYcwut7I8irTooVt5M
XKgQQNc6o3RxgtBk7DSmd7tSg8zu96tQ9x0ydjNbIcd+aYdacA1ZTUBp5k4k6QV7dxgJsXeH4Rzp
8oDLnLkBXRdKI3WcfMlf5Gx0dnKu+seITgE3fhlhOjaCkhA7n1gqr41eWvUXEA//SzrhKSMAX9bu
moZa4Y5GAk0G5O0fgbTI9GCD2k0V1OfqAdNxCxiCvl4DxeaSIIQn0/xSoZQsk2w7HWdd5mNU3YmO
mBKr2vcRiVE6AjSEOaznu5mNSt1eE9ozlRZd9UalsJdkyEH2Vg3yNEe7tIzPCTiavRJUyzortTp0
zOyyOrNnIMWsci0YsV7Og7qXDDJxlgRZhR+U18imJ6woLRy1l8RGaDCaBEtXJy2pA41wO8kcpIr4
EDmQxUp1RDeyy9p2Z83yVOrruXWxsxMRvmGxLo+IyV2OkoYw4zEoDXSYU+EIdoUMlnwo1IMBxh9a
cbZrVVAPS7QXFdPXgJuSynXSMUBM3nqTFxqgDq0crBztAcUfGTSxZ21Uu9PvxXpyhNc+pfWR+rSc
MKRqPljDEwsRU1nbqQfWcPDTrs9uHdFo8LzFucrIv6NYo8+6AyoKT6D4kPWAdrEK3RKAaHyw9KPT
oW1rCC/OiJSWuxX2WzPea0P3RuUlEoBLNftmagYqjW6Oi6LQQL11Jg+dye1zsXlquZdvj3M5RLse
ANhUaCcs4jOp/aE2iGNE21KeKC1XCSuEgW7fhd0L5cTRT0+c6mcMWEdHHdw9ojH7oUUa6I/D8FKx
iS9zvwTanBjXabzLS3X9hN4+vUizMwjGlg+QvQiBtG+WDc+pFJ+A6XiLDcCXiU3AcZ/cavJVQyWM
Od1eOOgfrWVvm3K6NlpvBM1KHS4N7seyZr9vcpcRjCS7v2oRKib6HfQgXdCVrrM3tOnHcA3xvqo6
YQM5Co+O62zN+puk43yNKpxWVNTbEiRgKPfzCm5gdUg9Y4tgCHZbEU8PUWLZn7Ep/UFvkPYs5hJq
1ppx8AzhZBwIGpCbyIv9mHxelSTCxHCvljZ7LLsGEI35LC0STE6xgSCRDmyCNPxWD9yCje7N9Am6
Q54o6UqwvInH/qNeAImOdr7j3h8NoZi80vy92P+s4bPsriT56W1McsvPigog02aC7r5tVfNXwVA6
Fl7dMyku3Gp91t2l2zVGiOwldd/iJOicF/JmRLTLtJMx7KPuUHN7y8wlqNen0f1oqseZWgL+24oM
ebps6p/pEzAIVNp3i7dh8I74a4iXQXe5Rb1E6EdKBEpPbX/S3IcUuU0aDuNfC+IhZyarsrM5HrPl
NHJQIk8jAX8JDfc0Ia4xtI+5cPSrk4hXkTTaP7v709uR9bO4jPDU9XRvs500QIEN8kfbOUWW4qv2
ip5Ny4PEGr1Gi33lqSlSP+XRTp1CoiVJAlvM+rllf0X7L/ilUcGhp9YCoZ0Q1q06qmrOF7iJJTAl
FbBdaYcLtWC8puNioRelV87xuh545WcEcnJ7XKQ2HOjAOvd1R/RHTwpuwStWKK+KupBf3EdfcN2c
wvk5puUw7Z5yWWkf7srdUHXm4ahm4mGRSX5S87hj6acBLRuBxHTxUsbq/Ngl5d42kofRScePZdbl
KXVq09eF8kZq6/Bk5nO6y0q8PGn5OWoUW7+b1WvlvPXJ5M3LiJDqJtTjdtInoPkO19MmxdA7jkLw
xxR5Zv9oMJYJu0Up7jl1nPuCIcLT4Xodve73dpd/T/P8U+sqvUPJ+Frpfe8b1eSEuQ0Fsc5GQ1WJ
EqYdZkotzucgQxQJEP4hqkeVlaWzGq/NBmUPV8U4AiGleXYiblmvcC72iDtVgCJkB9nI0IEAY1Qf
EJAxHrRDNocaIvoaHZ6uGL+N3Oh93BK7ZCPPSmiqzhsJD0RsY2TvSz7snKjLzqm0Ki93hnrX2XUb
li1EmokOY6Qb7oyiywOBCLdfyx5K+vCyUySYrhZvgjMple+mfFcTB5lH57+scNPdg8qKmoPeGXAv
0hTeyk0WwZ9fp9/JOvJc3gZYyz+Dmn7ozHO1SgoWRQiGYKm1TBmqUqkDyu2I56yin7UjcTN31Pnd
YQZZ0M+MbXTp8BvdsA74UcWvOxdsg2Y/uWgGV/3X9nHyZfKzmarCT5SxP3QmUEpPoS/i5+Jmx/Fb
SvVva/TE2j5y6WLckIMvV+Qxpbmi6tTja2sy0LvxGMZllR0QVKJHT1bg1S5pfSRkED5ZQ70gFK0e
kfEL59D3pyxzfadZYNwUf2McM/IOmk6y4OqBpKR+HTEgQp3SVMjrBmxbC1N8ZwP3reqVKRX4AYmJ
oV9s00Fv1aiBtM5DsAglPttLc2m2vzzuSKGdZ1eE5ph9r05+q1DPXRWXV2e7tsCl04S6CFLO7Rvh
FYOwvFk3bNL+k+HI/dg3tdz2GvfFhNKexzc3knZYjgCNvVrOb82yHJRKdrd55SwwCYSFKKx2I+f7
yY4yLpVmcI9GTjST8uBo/+i2tIK0exEOQxd1Lux7aP4iTss1UlzkovorwjdLZrvFif+uo7nsO7ZO
t2u6k5yBQ9DHeSkrAB5U5l4/r0RKm9VvUtnZvDqKLlupvqVc8locG3TWK+keFi50p/x3isMRgRXP
cbkAsBg/CpN3JJNdlFzSnJNvLsfiWWqvfZz/Mu3PvnuVWhdSAI9+bERMhrB3jT0Ff4Dj/mnblm5K
xzOsfx0y5jbOQ5IjDhH8AIiT2QJacwvxc4szadWvWZb90NaIkH7Dkkb73ebUKOOyPCWiBmtr5xvZ
rfqYM7mjOlYB+vle62St6HCjDdZRIP6OYnGPTVZUe7d1oG/MhiWBwNwxV4NJjeXRakT52jkgDEl5
qbLhWvVJFhLb7+5SderZJd6baRuFSUCRfoScD1A2TMYAaWzArWZX8QpchxxiGkYW9YHyVkL8q7L1
7Mza7Mb+WK3nqmFGHLa62moX2cY7i6akKrB5zg3t5irdEA5i6k59a9FTaM+XsoPrMoueNvXMsLkl
06KjMF7AUDWva5XLJ5JsgPIr9THq0cOppTF+GcIQ/kDLz9ksrOmtHufQ3IjQePqUPHgF/H0ZKzvy
UgPUWzu4IGZ21dcQIKxNFxgdItjHLroor9rIPYHJa2zwKxQ/JgSLL+bxPAsexLnufhWqOxNFxbRT
2MYuba2PKEJOMtr1g1uvflQn9lFDeTuMJbc5h9l16o2vnHTPpQF+wPn1rCTcWlaVMQPHEsmeTXMG
PUaxAyMKDV7rF/ww63JbjAx65YcM14NuUVEta+BbBn1XeyikAjE9R1+L7eIf10929b0iZI3hdK1r
X19zVWd10+EEUYqs6bqr4vgjtpPp1gFP3pIq6dl9AKDahbxcOyoVhImTdSNnEyluYkmEEuZnrNG9
qu2qtfL6Yj6gba3PubTUh2iUx14FhM71V13V2nejU7nCh2dFHxHaTt+aZn0rK8JqJGbC76qfudJW
KBAXLQ55cQj6BxXpywYkzFe0WaQioKj10HlaM50sA8I1t+BcgYGX+bwrZR9wDl0RjV+bqQld0znr
8+9mMm/NOrzqzb9xdc5jWqHAqA5zmzwVZoiuvTi4qGLNnhCBdoidU4p8IkhzpfZTLmH6r/Lqg3ik
Nz12XmltfqkgBKyIaRlJpGXThjvg/0NVqztBlqi4wda0vMrtlgSyWVL27q6v9lLyCE2XFQm0nRWP
mp20J73TiASZxtAy3H91Of2gkBzDZRwpmh0ZBsz5Rj/6U9XzqEhzeWu17qZl3bZEEEUBSy6Wf7Pa
HK3N/roY/9J1fnAtKjtFtu50oMC4skOzHqTvdp2vqKzukkRUE18dPMh1HCWiOeNccNmF0Vw2BDKO
OIeFucLZtvOBp0PZ43rzM5N6HK7XJB4wsIt3MeRvM7/VeyyNaR+VM6NzPkElEFA9E8FOj+d+SQCY
tkcoYV+M4wtpoe9k9njGCjMSmdDC2p60CX3fyHX+SGDlm0Q+xd2wXh0RZGYvMR4QlT1VQ+1LsIAH
9JpkVcyOhap73lcdzLaV0BdrLPTfTsmna1pDWC1lcxxrZkDzUd1E051yWoh72g29o/j1pBNkkWrN
UenIveUlne2VaZh2KWIYttjlKXUmB4fSSOdGuQO8F6yxMQU5yWjpj23LWpIpzC/rQW3m344df61l
9Ht2XWQs2+uki9VL2jg1GuC2DqrWNF9zBzFOwrmuq+6fTCZYD7NfaT1xNCN65xVbqQ9y4C42Iv3P
CLyRWBw+ravh/MXUydWaUA79SAZa4HDgO0G17Nd0H38DddjjKyozHrif2BKUwfHSNwgNBlZcqYGL
Xub4Qbd85PtUNfulRS4cwzveA8K8HfyxCfJU+jBDF+xMWxg947SGGwB5dFzXkwu4TAXf1+VrfZqZ
WNJ6uWgaIoAuZR2yRcPw5EKzKY7J42Gz63RxpZ+6Vu9300BKnlzNT1y+EjEBvXdSSpszTjMeIoW7
9rQsmlfO7bJXtQmzxjpMH0XWITm//zMmSvI8ywydHbpytCG0GeKCQXBjzmvJE0s97n8+tZamerq/
idvoGYSoPSmkgdzGPl4PxYw/xRiV/KZtb9Bkzie5iu/RiJYYWMnUL7UBpLJ9w/3LdJVTUmuH5a9r
LfJct0jX6XYBPIyvU1om12F7c39v0ZtvaUbR4f5JsWXX3t+z0l4NipH8wP9+4v4NerG0R/rOP//P
D7p/WSufCmL2H//7c/7zPUBh3tCbdHRu/+H7l97fU3qUdvAABr7+//8b3T+rSKM/UfTxP772v7+H
RV2BGEvn8t8P3d9Lhln1SGfCjrf9pfdf4v5zuUFloSan0s9WG9z8/sGxG6azO6cwMf/rEaF7uj67
WLwPOtycdSVaTnD0zLpz7s1YO3W1Wej+/aP/ebd0OPGTakQU04+Pbm3DfpvzjGurnzCbzlTp6LH9
WrYKKI1cvnKk7WhLRm1//zKNyPxqLOz3uE5/p5H9J0MEfFYKYYX9PPxKScnsPHSD0bmYbDxzqH+j
87K9uX/wP2+2b7HMKj/MWvRw/9D9K+5f+z++9/6jm2UmQURJHqx6xezR6dUL/u5PU4m630s5oK+j
L+7RdhwBn28loDN8QrecD4Eu4mUya/Pk1qCl0C/iGvXK+FAVmu0Vix5/pStqTzpJ6rPksfowndf7
h1F1zMfezN3g/s9+gMghgH25VmlePUd28nL/OOL/LpSrjnoxz16MEhXh7BYIYy1pnGVeI9vRRfS7
lrsmbsV3pHFwSapVGabS/KrObuXfP5G6fWh0xvg5Fgy6GQWbyDjAs1Kz9tU4T78dWu2C1qjHixj7
4mnQdU5gGn+eB2v6Hsu6+SowV5hJ/ksveJ5I1LJDOONnw2rmHbSscsvADj1tmjEwtGofDpzsZFfJ
KwGUJHuRNeRb/MemNnnTFJjChbISwdbEIOJubpzCImd7xNTtIQ0Be8nA2IAU9KcKT/YOFfMnZkTa
KxAw0bi0NfUgV0mqo0Lni69REwOOAcThTN3olfmttTPKoDo5+a3a/jUS2g7q9T1boAd6wExfaLpv
KelhpNyD4QY6Ilf2IjMjpGxFWDbdWyvMQ0FXeBYzztfGXxz0iD9/DIV2v+6lQRkEq+qPlhZMinGh
Yy9sJgqyNPoaLEhWtJ16bz10SfHMYW4OaZCN4IFI72gurEJcAa0ndy1NncEsp5AGg26v5nMfTGMb
zLRoO12yIovovqukeRqqCm/S1cjdy6hKHcXD/IfpEk8m7Dpb1nsylNmpdFC4VGDefpzXXjwZNLSX
kFYl4yfzVd0q1xTHKgsdrNnQhoPNrbRInszOCUxhJr5RYrSPQKFZozCjxFyxy2OWtnCwU8JiY6uh
Yok+GPvo0x6YhXKJtg4PTYdFPJv8ulpv7gJM36ydR3b84COB9O3az9WBLQT3BQmblwGJRShl2N41
BPKkUE+y5knsAXjQgtVOe9t9TDHRtOVao5p1njvMLpHa7eCww9hyX1MFLmtmfcqdOVDFeu3dwnNb
hpOti1Da4xTCxx9illckJdKjLvSwsADo5CxsJunRGcGaQZrUrvV7Z7r/v67mv66gtElH9g2LvC3g
7r8sYqtrqpBg75aXTvFSLeJUu3+ULP6oOPK8uNY/C0tPPZ9pCRXiqL+UDvpEIXGJ6acR9t9qk8Kn
k2xzAPU+u9wNrYedYuwnrkhv/XFTHbutP4zzwW4peTYFs2q6amx35bPWv9AvfdTL5b1e0PyScL+0
03dn2V/j4s/TYfITpMpTkmHBtUvhNZCieut8DFoWKtXOqhDIMirSB7UliPdiQ3UR43LgvqPCEifd
Yei6f7ZMevsg0rmCgeKzRccSOeIc2mWTWbwT7UTYp0pPNm14Ckz71lGcgDrxW8rD/UsGdKl+i10X
eHH78dNZFYyZDRKiS7yM+s5pY81fnLngAcgtftU1fx0KXcKF15RdLn/RUuI2qPXtgqbSECkj9YVL
Na9M/i6T2/bPVhbVI+7q23++mCPkZBYs6vdPaoXTBKZVDvu67eJXumx4ITnsfffP0pHUHnJ7SHHG
s865jUhOjsnVZRB4dugct72ky2hjxBwiylCK6ORu7yk9He0d9m8Sct000R9To0InA7yAtB8hovim
LrRgJU/p1HZzapJUUYX4ZfBzDzdLj9gwMxORoKuvX0ks/XZU1ectjyJTlZXINMkdPHFIZVxWsCde
HmudnhvknY10vofJ/I43LXFBLU7blcSSRPtEzfDQ9E8L6Qa48Pa1MjyISzIAp5io6SJrp+B6EDRj
uU9NTxpFVoWcY090yzyJMj/YpNvhxjgrw1Xk+c11OIxLHPqtY21pFl8a0zLtqb87MXKGME6SeEB5
36D/y613tDrkkwBu576Nd1DYOZJqwQzQ+kgxz1n3E+tvaKx8OT2sZfI8qPZh6fNL13BtufiDJ/zM
HhrxH33dEEsRP1Ee90IrO/hBpj0ucg5M5VkrqQx6nfXkqd6wOjXtjvaSvpgaQCylPRPR+bTvfeg4
0pWyCnQ1YbNLyx/hO7Ng6EazDBbrvheEP/qyxzReJxS0G0+lbmec2VMwG2dzYI7mzkBtd9AiveW0
PZi5dVl17Y+rFlfy3c6AtAWy9EhDE7h8FcpBh1Giggs0i1xjp97HSk/cxNXW+duiNktQPkrGJWSP
nWAw/zQS2nXH9dSZmLa4a7Qq1JSyLi8zKTNDRGwq51nUrKGRTcEUP2tCRt7cY/fdUsIIvSQLo301
zGhntY03NNaHa/V+rPFTW4L8538JKRRZBnWj5DsIbJF/ZPOyj5PfKul0eX7VS2odOhaS6C3JMDc0
1Rm084hj5c+csiyXgLoLWsuShJ1N1ItQG62j/NGhRlx04ThWd3VydqN/axoH43iMOG1TckCE+aHn
y7OlHNOxMpBV1rY3dFsEbY9WdgnSUiXuoID5cY45sZ+hIxCsNZxHZv5SNzEBKQnF9J2p75Z573b5
qU9zj7uJZyiwJeC1U6NdupWhnHuYADugFERxmichVj9HHzBcLMFrqOz1g7s+9CvMB3lIUM15Ze04
g/ezGPyVP18iyonmzbS+m6U4pIIVJkb4U9Wha39FacdEjOKYaVVpnaAwzylJrXX8z1V4fjWkCZwc
MR6g2CxOG/RuNcS1Qt5ZBBOAjD4vynAYa87lW5E3+Crtg0sohrvNNdHZtRwPpVJMbUjPZW4+9/E3
Ow/5Wx2AC7wM04GbnTTZXFUMCGUMbyeTYHO/DwIxd0av2XRS3HNjAR9NXP6uvyC4yJYUSytJhk3z
gog/iGS1G1ygO345GgtS+CHGxIuTZb6yFLcOALllW9WbKawk6n05n2L9UXTzTo2umvOtLM/V+tg7
fqS9mHhI8otaEHJQzoFARK/ttpg6eoQCFR9OGSPG0kKCuoKmw1w747N7S99a3LKFqqBtOpTJ71MZ
B+Sg3py3pjCCksM2GVCT0+5OKM+rkfxt0g9TS3cVMhTnuQcAi1P6EdzL3LjneOmeHaLwyIojY75L
f0X5bdUOYAqE5MOgjVv2QnwsQKoXww1NZNZxFAXTSgQnukV0aAuB6VFFGJ7lPC118kHA4k1E4mp0
OLfbsHbEnpgQBDLuo6E+YfreOSM+PqsGsq6uIqUhB5ke+kUMuyt6frST5Vx8tWtzjeKOQVl5MPH5
bIod+K+0ic/5lDxMWv6lIo/Uzfq5TFggog+EDn6EyapwQHBW+Cf7ZhQzkRHxZbsotPaZdtsAZTKB
A8nByHEECBrQvAYtSBlNp6SoTK837M9pKA9rvQS9oaNtxx/Ek0f9A/WwfbpnL38kedhTFY0XOIw6
MpCib4DYY1qJZkQmtSrPlRR7kGLknJp1AO6BL1M+VkV7z7MFAfdTjtVGStjppH+24uJrTYtz1CL0
cM13W5PUGs1X8CqcS9GDtHh+xUgIjO67rMHIwaeXJdaITFG5rHMF9GX05jbj1j37mvkn4U6SOcZv
q0Vxq4nvHnarQ6ntNua5myM/GfszJjawJechmskC1Ipyp0q1wdKx/D+Ozms5biQLol9UEfDmtYFu
tKV34guCIkV4UzAF8/VzMC8buzsTEtVqoG7lzTx552rJqSLuQolquJZOurexl/oaqmUzHhYHupyp
3/W+ewWZDDrK4xdPaEpia9pFlapfIa884cY2lPrbkphVvF11fslmi8jok44oX7G8d4I6hU7dXb2p
PVpu/7vArKi2ZJbTnEZqx9qVNSAWgu6Q044nBCynRb9rujpnX/Ohx1fCJcT6QBsFmb4E/I5trm6u
/JF6iuIRat0NrWonj62Hko9+se/je281UIti/S7+lhfK9W7cqSNoNfuUfs9pGNjzVO8FpqOuYrmc
Vc+2BroR09ZufkVODd2Trsr3vsTaP5ofA7FFDWAx65Dy09E6GCS0KYlvWE7nJWc6HrfgH+u5MEu8
SDPzo6vp93rFPmzBFD9z7KDUUfnCjrfoHmeBW4gvUTFofGrpyQIOneaWCOueY91E0h2NqGy4oSFD
W/5LXfyODIP+zMbVIIcRmDOLJ+Yc1xp/DSL9aVL/5AAMt8/RRqklGNAXtzlb7qkLPqR5CY6gg2b1
1JPEwU0ajdOb5FotRXnUUgYz4sGMuecYfplJ0XTMwtlX0Rasaqkiz7B5G6mxTxr2a+gplWDw1N7n
gkArGIKCq67ZzoFvJ48Ti0shKgr8zrOb4Kpkvy5xEtSnAg6FRnaRvfvATkiMoaCxFk1wZ0hsdQXV
AUEZx++EfF7jum3RBIm56+58yHEMNUn1CCVnT/TuG1bMh19cEHAJxyS/jYH0oqHZYsHYIiZ//RKD
FomXM+78tH8xNOMeGcg+SNzgPncjZSQY3asf6n4PejwetZjYMxvABK527GRRaqpQ95cCqf4mda4j
KNSPtq1fNbkSK0lFevn/PxqSfY6YNjfrGk7VyncH5ETRwL9IHybMfluyrOuYw8zmWRXue+eaRwpE
wrjkhV+IjfK4m+R89ldgtuYQrRRNkhFq9hK7ZK4GdkBYXm0uhWl/TpeTK5NDjP+lamntEFhs4zbw
sgr/ouO/Gz53FcvIcZu1U2QMprmbW7zAYsqIRSlrX6jivZt9+k4Li70IcEuVZtTALV+8moFqdQcs
MA+txXakdLO3Kas/UjJjWj40dxm/wSCS9mT0nnutVU8oQdQ3WXJFAmGZ6ExSydqzEUDQzQAPjbpJ
SBynZOFtxgTc8L6ZO+SlBLtuYxWHrraGndGiJcYTOarEBX1gcGnF8Hw/t8ZNh6bVl9mbRnuA7Im9
VUwyjhdUOqbwMeYpX1ajA36SnbxW+6Hd9HlIxlNhc1co10POxqrL/xmVCkZPf2zbba3zKXh9AvZw
5s85gw3gCr5Xzn4kqwXOFCdjSMgjXJsoFdNr13HS+U9aym1dzxiY46uzxgdl2Ls5njmtT1al87qW
/wCZZzRsB8VqR573t1y1XeY8Wv6nG7uhMt27VnmHVNJ2a5nBvMnPqkhCXGnP2ozjczo1NVymVBG0
1vajInPLYyy1hMyc3BfuV51bLLFRaa3XxXllCiuVAJfyp/Cqu9r+1OfvpZl4QJuXSbOPhv/arknY
Ie6bxVuWP8ZpG1BAfqCzNihw81SL3GHMDEZU+xVfN3tcrssuLAuWIrRYMbVCem8hnmkjy6Qpidr8
u7uZGWcNrZex0TzjIOJGkIGMbl7iEkDP4l86+Rekfoa6ZgRJV12mynwgL7crxuxVTziHYfxGcsXY
axsqyGuJiqGxPnJ7DzIqG5Xphp3+uXcpd+RzGjh5S95DuXh2Jnk3+d8mAtT0Vqn8xs+2c6mkbXcU
3wzvFn9F0C8v0/I8AICWUPVm5tPF026+x1t/uNX2HABtuNr+1Si8o24cZ9gGlPW+/e9GWNpL0/o3
fWjfB8r1zNgKG9SzqZwvWlYSX6v2oqfOiI2knR37hNeM1R5iKj+WvAyV4Gnb69aftecamFz0tQwM
pgNp9eQxpn/r3H5x1r35wn01NnzMNOKq8AqQBOv61becOcw7D0iWwdZfPSIhJ08invA6NRhWy3Bi
EqD4M/BWDG7OFZsDjA+9v8tNPUoXDa3R4vhRBHkIufTc7vmVcHITHec3c6Z/c3fQMwLusvnmkAHC
aO0nrTym1rZALaJV5u91PQesZvY6Sb1x+rA5iHzxqyMFxfJdllc1hyRcA8k3yBIvw9SEtFRg2NV/
TLc595QOAqicZRLanfNpZwnxYIMFI0SphfdUnFUHSb4URXNTgGbu/UTrtse+z548f2vFAf3Cyvv/
JfQ+9jYmlxNJ+8hSKWq7n6UmE2s9O0YO8ch4VtXDqtQu3VJbnRYaw1nvrJPPGp3qg19zy/L76BgV
mxON0pWWjg11Z0+nvuR6gmCHcfc8TKdljBTq4LSQL2P2q1kz+4O7SzHIj8vw2aJW4k8PyII+LGLB
KMAqJ+XYrs0FlNF0cBhkuhyUFfn8vP2XeKijfXW1E/5lKEvHwcY+hrQvotiJ92rwaR+re+e5n9u9
2f3Y8vWZpA0QyH2Z/6Y7omY9Ik0xnLuSJ6T1CidEwkoYiabfJt2XhlwDSxKKGjVI9JJbf5daR58L
9VnqT0kNQi79qnnB69OeXPxs2PfqkT/JfnQw66G7Qzbsv1rl3CyZczRj6JwwcRKBHBOuqUbAOiEc
JjIIXHo800R/LI7ZkEVz+dO2/9T0R4AamunS7YeXJitDXQeMazinZppeEgu1VuNAtXjFOlC2eFg4
pzt4ejadqhjkPuYyvcM62hv5uFtluWeZS4MoY3RfAT0jp95WodOgNxJAUZYMLUhQhhP/M8lL8F0t
uvbdXGwCmPOu8RjacchWfoN33gkXQmDml01ypKZ3Ct2K0+Gb3kJGxWvCD61zN546cxfPfwQUewge
ks4eb8cb6OzbY1DFgIV5xCqICXZLhN6ErGsHcIvlbzfgN57rR45NGn+saFuYJY3/2LEPX6bkZE1+
JNJht+kYREUxrJAn953d4lyL9X7K+VvLrfW45EVkA1lSQCIyf3hAK33U1xXzU4NSy8te1GdN4E7A
V+rDCO211yJevGOhCxS15jHFewGqmpG9efPa4Rt/yWHq0gcAW0YoXTBPnPuPpU3KHQLgrl16tgQO
LxOp3vVURLORh2nlPQ9CxHvf5vRVwg6neCC0aDasbbNtA/i35m4ijBpZ3RnuU4Nqo34kcCI3GFJ/
lTWFrU1qhvnQR47LizAmds97xyrflnELZ40nj0EPl8zBno27LciMuw9/sLsbnOyZN8HOS/0/lijv
NO6imavfic7hGXxw7N++5BzU/aNbP3nuenVD2+dz6ftrP1gvDpqs3kyB8IqjDcZtwLVJlgjLqQhk
+eUiAMBUinyc4JrtU9XEyKSRhh8vefPk8Xxz+AcOtRoafMSMHQMsklNOnUNeMpTh3VvtQ139SE7H
of5rmzeHT1C2L02RBEZzKyAflvVRlss+I9hKu+jOEM5f6QG04QexBgQisefj2fcYAszYP5h4XzNQ
grJc2cvc477GUwSwhwE0Y0uNLba33lIDagyO0NbNgzTXD2piQbAQ3VyfhW2S72Qnx/a5TF9cHNVw
yFP4AWOGTbvC4zDEr0OO5gcbbkzSfdV/5B10R7ZHsXalLnun1FtnPOhZEY0umqROeMx+0OQLHKP4
kJbh+6K5UaNfxv5vX7Nma769haJLF4P7+OXVT1mNuXbM74qyOMTWP21aw77IzrYwXsdCHQ2UxJbb
HzfD3H3Pt2LV9k0B/yrX8+r7WPzITCeca6N5sRGxCmxLI06cPqvDyQw95d1k7bE+rkId4CBZcfoX
RLRgP0aXXMDH2d+d+duPBYegH4zS25NTQJ3f6favpcxrusxPHjYajzWYWoevilugzVNQv/dDdiGG
fITPD/LT37lwvm5LNmz8ADpPVJCsaBJ6Emj89eRMzabLGTcriKfxq2UzT9mE7qyLx+lQ55i1CIzE
CZlsTsqUMGeujdzXUbDm4pQPf/BJB8lU7ajbfmKJjdVrQdKrTo6gZpYmz/isiHaX6ppbC+QqoDjU
H7eLtc9nVtFPHrjjytgBjAtbZLFCfYFgJr1l8AlIJyhKPBrpaZH5QSP00buYxkxWNz8WJ69lMXb3
j7pVsR4CVUaeYsaophffFujxBbNQjf8BkkBXJgR533RYIFus0DLSbed20DETC7itY8Nlk+/op+EW
+E5JpRM5W9mL+LFN5JtIR0urRqmLB9dNK4gk1h8sPR+g56wzeE5CVw5vvwHN/4AHs3ikLtDZInhJ
AMUNsAsYzIrvgFCYNkpE4lqsmBGsMDOKfxUeFa6a7X2lt/bJGJwTJZ9RYg6Pq9W9D5NG7HXzlIqg
Qi/3k29FVmZLhCHBMKtZgSKdFK+8dPSSH75xHlPLPjh1dq698mWcBE+guU8UtZEC46HHSo2tiOO9
FM2xdJ/zdb5sn12BxQQ8FUmR7YIO6zkznnP7a+Ud6aCHeEX+wuBxGglHpiSjm3Q+VtN8WGR5iuf8
6IiXiatdRzLMKj+FtZwHsjdsyHZp2UST/8PkFlQvJXx2Hz+00+jBrGHbR0vlmk5u+Zjo6q2aqRz3
nvgehMPIostDKit+0DWwD5m3mNOHItOd4CI1sXZr4/qoOdwrGIId5od4fRNVB9ZMZ6ebshJni131
p1TeqSLbN2V3rH1KofxfzXD/dJmjYefc+ZSlk5sAxeemXOzaex1Nc7DKKwoAwZYmksYDkX7sAX+T
zbpFYIRnc6WcoUk5csttIR8sI9xjxWLGY7vbs8+J0aj48g7KZAnwQyry3eFb4tUlyrwZdvk3lUeR
nTZAMDcCdXu34BiwdiYAEzl+1C2mZfrYsKXj7J47gDVwlhNc2JP4GboFjY5lI5EmYXg/dPT+ttql
XSnKwAKpaHjypwMlYMGwQXbghJsC33sxPY1Ne6zq5j6dX03P3nkjC+sCJ0wgkuVn8GpqY+fkecHy
2uiCqC7YnQmUQM9Im2I7Ihebga1EhHa3fDsH/0o2e3iiWBz3nZrpsrXPJUoPi1FtOU6kmXwZtonF
UsZ8LXxUa7Mff1YkO7yn+AnPjqCeJCcgzbqZHFmaqb2hxoeJFxgqNvp174ENOpaVBmaEcFfZJBR6
riBBLfeJ5BsAFIfLG4HIW23NMGrbg7Uyyi5a8nfoxpe+c7/8xXpmUZcF+yXHw7xBfeo0NJZnCNrH
vvJ/MxowW11dBW77hCe2dfKQbexVjP5TPfdHt2G3Crc07Nz+D0qajp++TflMDH+4sb46uYSVG7e8
bM7jeW6PQ84t2qshqbRHM+lCPnrOJYYjfTrM8s4CZGEi19OXR/RMfUzdEGikz+rMPrg4BWzGaTkE
6cYOEj9ck/HI7DUK7kaQn0bTHLD3RSR0hPgtQWwpQcSpKxn8WMatxsq8xsxBKlfOdD509f04It7W
aXPLhUeSQLX06DE2Vy4NZYX74pTaTTpleUdEnciokUzYJgr30ZRfWDt4VfUWaygDhGmNc6mol4Xk
lB9huJYXfgv72YCwFSNIXXQEiaBaULXmXBzLiYV75ZgvydpULxqwJa1YUB6VcV4yTmD8hxgCpeLo
1566UmShjccqFPqyXLK1mM65/XfV1upSVyU6RcaeqNKa7qbbQx0gOtf7nsbI26BNtLCJZ0wlPW8U
TiI15OFqtEcoG4A6Cmff+RrrcgDumenxLkR3gi9wpoL1KkCnityqv2Oo2r0zHLHwdxddE8WB0Qff
L3NBNRmH1UIWtbv0kaDQrRs9k6ZTxaxmpXsoAcmlU6l5aFzzhUXUb1HLkYe/eipNnZIGom9Fv7QH
7n4Ol5buNU+cu2Qcnzw5/BswNUWGr+nhZOPq9DmbFxCWqOrF7+Km2sWwygs73FdnFlNkU7BUsQcE
CbIk58qocgJs9fPIGhpPj48IpAWTMZdXERdhlrbuiT6os6pzaKdVevLyeQZ8hoo+cuv1rU/qYF+x
83yLwX3042Vnfs9O+cfoOGLxSLOVWox3Nkd72MPVrckJCGPcw9+qY44p8hi3i2NOV3fg0m968086
uWdt1jqgAcUnS3+g+Y0Z0YRhcck3/pqLG+/rNmffAguXjtwob/EEx3qCr7fOubcXH1pG/Fh27Z86
U+1xomr7atZoDRk5+v2wLN2tn4x7XNWk1pzR+OhjiKtmKz+dXn1rtfMlWKLpilSxy4TFBd9U2rWY
WS6Zfs52yc9QSslTSAxjQTsKe48d6AHM0GsCEx4DqSlCbybgZ2btjyvJNLsYA7VmfvdBAl9LSod2
uTXmqNWuG9ar+PTMt4RO36hrYIJVPbdbCEO8gDI3sJP3vCLfu+uWP4732TV/M/17Wn/S7NdCFse+
S1iDWnMM9w7DB/RaMIEQHHgPp5xwmUq+XLuM9zEJjIAVzkqeIhy0iiwHC1W90N/sgXlOYfmgSqI9
VSkrmXEybw2SQSOLFNgHm+NYywESJgmpXgxWh8GoCFn5853vzXYwFdyZYpOffW21NuLddzO5qBzX
JflxdLjXXd+dE/xUF4opP2GhdkeZlfzyKx9lvaJhQT5qmnhLpez7jsZDo/oZHLozpAY4BpxMi41d
9xo9QpRNJ40yJOm5APvxak2zS8OM96EKijvjJFYhXwMcOFpR7HMHhGCXXsgbXpyi/Qd+4UjUud/7
cE72quciKdqnoeeIt0iUGqVu0ZrRcgFX3M50cwgSaUrGEycSjiGuBiJiUzIUC+mehdasByG5leC1
IfdryE9jXRyYFGpnztWjbrwD8dK3CI12IHzOwexOmGVlnodV4t5hEja446knp6vMG3XAE9G0AGnl
1c3542qcIgm9sXtV8Vrzcz89mwW5p7liiekvTXb0qCDdl2uTh+4qDf5ycUyYS9afyIMFsZcsIYg+
GXYN1JCyVb9N636kib0Epako6RxmfBLJJemyp76L760lVsc3LPg0SOQvpaq9PY59Rjo+kyIbwHwv
fpDMaUe3M0y92jROQp/d82o+VIbnnyrtZWxlz4Jh4wmbPI+8N9L9PMMfIGZEc6jxYafArPsONXge
OISlJZ4yWbqR5doyzCwHZtgsn+YOrsnGoGkb+zbKvD/KApCGAyn7QgpZd+FfWpbxWcYr8Uu0Zz7/
X3ZxUVuNL2z9fkYI/+dlQrXYItBZPXPzIA2nEhMJC+4cFB87fuzYBQYkV3HRFzxB8SZMj2M7RlMV
c9uhDMTyWA9UBLw6uOrzwNDZcIypsh8fRD2fNLMe9oNN2E6k5B0J6ScJU7RO8jLAX4E3M8buo+z5
bExGSIEDIUrqhMSK00av5a1kdUhXwBTac7eyFNayaNWwH9YK6MiiJwd39dZLYrcHdEQUdrlwyc5a
xIpETuCWPtnpICm3jcWMxNydOR3rs7wOu9m7rB2ugor3VROb2VEDLbFqLqTL4dWyqhfHbfu7yeap
4za550LvBFjk/IMUhznrIZ9ZDa/ZxHjyq0aD01/R4sS41ToFdPeueo77imqEYf1M8dfPAlS6nRoG
K1wY1DNz+zHtaSNhdnlOFJqYZRfXydMZo0wr8lcCWsy3fDRK3mUM2+GyipGOlm23NkMbKRKHyHGM
JGSU/O1Xkq9KDiwkS6D0FxI/YZ9a08Vgl3IoLLwHQy6YmEvYfQpVm+fimKJHn4knAtfPxtDpEp7i
Eb6lRg69L0znPqWLuLTcrVijvyt1Jsguy45WS2KSuSpsHXyjQqdMNR/TExyIoFcCAgYsQfR//434
RHPx5C0fYgzEHQKoBu9iXp0joGX8+ybeU94p3M1IYFmLYx/wKXqQJNedZlUPphbDztD8x2rGjodN
931ovfFWuW/94gEhcPgxuQcyE9lmBdUFmaZHAqFMhNqUF3oBhhDYBWUH6uoA1KbIiY1lk0YyJZOv
0hneSZ0LzH7xw6RNXx41UJtspAVc2Jn2Gq25xXRds1/nm880dq9aU53HnIh101nzvtwWaMyRgP8d
6y6dpMV1Y+XZazIuUdX8PDfalw4HEpIHyyJ4dH99nfc/LCOGThd0OzL3GBnKfawIWVxkrrN8AEMU
2C0q7tJm53YsjkZWeQEWZRqGmEjh0BjterEp29F1tvxANvtNInduBUl2JbrHYqzK+9VwLy5unzsb
aqw5Dd2BKG6/s2xKjrvGe+TZIqDs0PdddXz4GABZZyR5HoGbY7ebk3MoCRmWyUgjeNUS4nUXSdpi
CyTb7bsXawUWpJYB03qrzeaMC/Tozk4PabnsgqlToQkIaKmW+DSL05jWVxJmXdibwzFD0ewwgEFl
sKwyrE21Hyo2Z1vyScME0tSn0UMpKbk/c7DUuynHwq0V56lHnDPi2DrUtiLyCF8FftnKlypo+DA9
9rvJ8j8GU9/3LrkH/x5WM+dUWgU9FOl69N9yRX9NA7CAnLHQALn2hTwIOhB3aAwrZP2iQzDcDg0M
C020WPKcpxM2ZtH/MbFcEZK/mPyDLTfmIfQnw/LbCHLEjV8EY67zc1cXq54jbxqbA5t7rnxiIiaf
3rySwHfG7Bvmkj02kWwNl18fZ36oVrZ5dQ6+wnFe81XHuDFrr7ab3jnm9X+zKUh6NhdZ+lLyHt15
NsF+o7zZg5lcQZUBSso+GY0ZZawbLMxkvwj9mBa+d+epn7lT+nmac/7fjRjfOPiRB8P/t9oYhehV
mhnBfSCapc4wiFJQAXODD7iEgLtRLfftVqaiRh2RLtUz7Kn4GUZtAi2AWRV6xENfoepaer0HMP0o
fXpS7bJ5rGADhMk07HthziiRBmnx5CzkDFDKyn8oV1Xh6tcoo9Zjkyhub0gWtO2QU04r415DcYpW
Y+R2zLXR2bx7vjCHfZy/aGN+qSDaXS2P8aXMxa1vwjxB3kXsv/tBUlB3NTSkF4+dGqtxPH3ErCOi
A/ZjurQ73xV2lFdNZBbqud8+KlV36aHDOkKNPF4cT1qolP3POmJg9Evrw89YaWYkNuj5QBGJ+1vi
uWTMPG6YnvaSKiTKCtdSMOSb2DenOnbgDSbsM2VqPp9iP2EXHv3qesxg9sxuzZCzWqgIE5Jk5Wa0
HVEowx0ecERmtmWYaiNu7MHkqMunGHO4jzEE4uBR47HfOSNWO+nRMuFV34SKz3Bn/aO5KPapk3r/
/99OqmvmLR+2V8A4rd6Nhi4sXRpYnv31VYxchN1cbFMYp4F5KurZATa46b9589U0gCWTFiXFqcmU
1wXP2Dic6OBZz3JEqavW7o1x7S3XWfpLIrq+s/fgmer9JEgEdPDithWf6eBCJ8mWE0HBVRwTbCtN
EGvjZc08uMxZzE7OMEP6EC5Tj69hMQRgjdQP3G3pRoyO92/SP1NTA9CpLQ64lTekhUeP4vbfomaO
oyGBr7UOzbugQAf9DIuNf4vxOdFpsbSh8vWzLjjXXc2/DumATj9AgPDjt8JcX8oOFTnNr04GaF1c
QUZvPprpw0/WZwdODrf9P84EdsHB7xzbvI+SMf5R8L89zsGwIoRH8Ip3cONFHQqr21GP3Htc1V1j
HaNWm9eQDGqOMbXUSoxIU0FVB9JvzjAEDobDgvqFd3fk/bb2l9TuX0jJsIvNfAJxMCOc+W5olIfp
MIV/NaePpuPfmatdhUMHynR8Ax/I4JjqJTOKEzpibY5MUZTKzKc0n158Kgf2s45OEdN2ckxYJo2N
k7IQK76QhrgKtdN7PWggh6SBJRjG/G5Z/QBk//TkVAhFW2OkIYl2WkUSZYZx76vjWLRu0AZiQHYp
Br4s7sxXVbg46seGJCNIu1fEZhkZg8Wz5mIU5rDZohS8A+dwGQuotKQF/AQSATLnuzDFc8dBgS+B
LGpX81Lz4oqPn2w4UIopA21YbV0h7nrOdb70W8+Gq0rtigE/sF0M87rCMpR6/t2Y4t1jA1dxBx0+
fdY85N95iXk1xzBmVamGEY6zxbw4k/bB3n71qxQ+Idxs0HEJ08/gh51sKOysF/JpqPtWmbD24ebE
NGdx06HsGwVwD87VJJqQMyv5BTMUT1e7tmGZ0mTSZVxiKQs51kLPrqzXgGF5bRf10HXivsxxVFWU
/nrGTc+YTZKE3zgBt4EtqGdT59XnsZPbhpllU987AYpi9pAl8gFgOX8bimAk6K+6oLtOUaOVayT+
B0LNtApg0HCParWRkxsEMcXqwagH6uN6ErOOpz4qjfbwmvRBmKJTrPXc7U1toFpwrfZr75BYN+B9
m2Qu2NkufymPQt5Jbess5oHiFvywHRevs52Hyt24Hdny6PI+2/kEjCJJy08/mI+GGSd7k6BXODwV
eqYurE0+LU/t3XJFu5xJzm+bOLOT1XHWPhMHPSAfupiXEaj3NKRiEr3ZqHg/mI+kuOuQs5gCggnT
I4x9Romryj+EX2FWd+1TYnECxmmHok4UXSZfaRVOOjiSIW7/Oqq4g/a1o1zyPlHltRXTQ2rqv9xN
+XawKUYTIt7vSljgGbjzbj06SUfk0X/Oe6lYiLJVxMsdJNTM70Fe4UzoALsI8FM4wwAHVEIHr0mU
wLHltyUJBrjusmcjp8ihcpCNJDgRWxd3b85DGXkGUZwpBZyiWd1Fyb4ILSDoa2UmDxxKLClNiqh6
mV1nKvH8NOuvJQ16yu6Ka+FFblNjvTRBO7S2Wd778d00cNvM6zzqRvhg9dqsx34kMozSw5o4B8tF
oBLBeQCVZQ5I53765Y0Ku21aJLtOYTho2sc2pmWRcLUEiW/8OpKADcugCb8DCgIYjWqdXtKEPJrj
nQZ7ZKtqIvTREvvQct09KIlh3nArFo4pdk6c/wT8Xex9ic1tsI8hSXPeLkU5nhS/Pp0haDBpG0cr
aHkt90Vku/0Dl85eNHwTt39Mh/MucVfeWkQthUFOwIEcXToSVVMRe5PZXd3ALi7LIohHE6gGSeOg
dDdT5NACo5knJ+TmagQWFNpQlcKPcDmCJs5KizqsNCJkK0/S8xRy9BM3S4fzCHmAcJzO+NV/cEmx
Qn0waa1sWGnPEK1xxE/jHfrBuZOyvbRdY526unwTsTyiuDkhT5ZqoW9o7oYbskZrr1bzz9yuP12N
1F5m9A3VNbr66KqLL6oFPGP8zdsHFHUBWsdM9Xlv6zr3TLv3ziMNZVCjN1p8c64JKu4hvs87TIFX
dyo/KZ+j8Cf95eLACoHmnR0I1oM5daE34BReMMn1vCRuPGr3lqpQ8FfYgDpazK6t9adhcTFb5OAL
J3365xTyVJRsFHrmYjqv3asQjGBN1p9jjcQDkzk+dy2AatBzsqDCuS3nItcNRsQZZKfRqMcqL1QI
hPmPuUm++jxgzUqNaMq7M2Mkx37l/FMK5LC5pN/C2nrVwAhEg99TVpRUD8NGTWwWIlUSW4OO9CPw
Fd8r0i2uY8mL87dRHVZBI7kuPYO0pAwRNiqI+zbGmZa5VlTqEDHzunpO55JDyMcCgJVq+Asptrfn
v/6y7D1BV0YH3w5gtRkObjscB0s+GDlWNb8qbkM+aZSysqQvZ6jPPn84NQiXdbV/KdzZpV+w/vDa
3Hzkgc7HratUQTbhdjsa/C/rb9qlHM7NNAZObh+zmKXRYjVEXWTxRgkVdXdZ394XhWDuxoTY6JYf
avj2uZe5X2ZeVnQ9g5eSSMzg/Gnf/AER7jyslnXvjHjeWxD3iisGZZm8m7rV9iLkcRqo/kpNEunD
NVRWBbAleVAAtFwDD49bTnf4+llRln8tQ7ZPs57eF15q3yqMc0tLELTRzbeNgZ7UOZjnnOIJNkvy
0Msa2mv7Xgi7OBgCB53PrB7EIJ0SnT/8RLWC0y892uz4nsz9e52YS5TmLB/07tMoG0jcGNMCEB1E
zVl+kJCaT5OJ0IgAlbJDP7kZO/ipwHaTyOZXK+d3Emg0fYK2tAqW1DYqmOOjsGkdsppOK5Kfv4Aj
SS6BqVEyWHgIm6arfaQeoYhlIB/j4UWn8cK76HrqHrka3hHJ1EI3jXEBdWvQ2MNA7ZPp7JTv6kGZ
x/96c8M1Ugs7t4d6fOQqcy1AckR+fNgeFTzkWGaxPPatkBQfqT3X6PFoJygPLdtD6o3GqxdvYVTm
2oETxlrEV5XJt1biANCxhQ8rri/kG1CmA60mViOh5TUx2bvpVsWEEEuH7Vmjz6EldVrw1l/PRS/B
6srjljN16TjPdAMkLYG25EqcaNfMmNC4LXM1g5oZaHWMrauhLtNrZyNKan3EJGs/95dkHhcwtq4J
M7gxSA1h6yhnEgvM7lO1LVvz6hO71sNQZPV9t+qPuBYvdbnmd3XNOjiNEX4mYnOh4+XPpUWSZ7QH
xPGZY6Xqhlcn4axehwk7tDPbN+7Ut6mcimjx12+EYoEQbH0p4JQkyRjjHPyFcz2fG/YkYd+7v6nN
EObTh3ZECnmt7OatTxot8lYsR12Lba23oCL04zlL9AeYndkx4ZZFBIK/ezVrNCvVPdJWCmECIWzk
23RzWvfK0QfZc34lugg40DXnvSj/wA5hzGyqLASYkR2c5D/Gzmy5UWXr1k9EBJBAwq36XpZV7uqG
cFXZ9D1J9/TnQ2v/f52945yIfbG0ShKyZTVkzjnH+IYuNpbv3gdQ8uVTMyQXPAWII5xmm8RDvJaj
v1AVsDGy+BzNf+drP23MoAS4A7nQ0jxmGlC80TkzW9eRLfFpJ8muQC9f4UFfIL+OduPIEEqJwt/2
fe2iZfP4ZEx7AMD1Eouju9Ybc/45fbJrxrHYZegd9QpFlUQNXP/2zZQ0hx69XwbRabDWKg9IxIKh
X8m+OWt41ELLincDJm8Sd1H093n+M/RzWC0mWXpaAJkQ+w/dQcgwCnNoNzIc18ds64BrbSYZoODE
7F6x94w8WwONBy82HWMAwn2YkJJq7Jp6CDe21xHp0AT1Sz9OFpOl5j0M8XLGcf/kMKdcqYZFjmKf
hAL8K01C73iiNd6N1W96IQin+/TTspFc+aQRroRWZ9jKUK+J1P7AhEeHTRQwWZ2j0J8SQSJPVlsE
PLjT29jVGBuAiKWE4TQ9faskp3lDiBFGl2phix5d1wjmAfHvQjRpu/LxAzAI7ufZnL6zGl3cccfW
B61wIWd459ppjXMl7RaBSY2JOzz7Xsl6AiBkQhK/jaPgj9IKjeBCSZcsIKEqDZkEuq34QfPHWCVF
iBm9/ZxSSZs5su45COVYxe+hPWrLJnQlBXL0WSCCxk1x1nT8nm7A0NRlZ7mozd5D7yCuZmfl/NR4
H/WN3KcWTFzp2Zeuykk3DQOPRo4irKrjpfdyTz+FCQtAE3H2YSq3ggGSHJVmVksjqf8IW/eXOHxp
TE8o31MY2o0pJuq1jIhGK8S7rRDBZ/tQRGJtIwBb2s5ItZ3H7Bu4i0wNRtwhjlVC7Jp1ag/RSgGn
CMpuDjQxG9o+Ctqorz0bMR7XPgi8vZGAHxqIR0lkgyWYzxXJ5e2iyYnyNk0TwnRKxG0/E0W2JCjg
9etjc2nb4UemMpCdumevOme6jtgxXvieoPTl2WkNG3xtHAyiIhg7aJ55Q4XzrBrQKIGwcGny8dpj
saEFPS+WWDoSwC8QZngNtLxDpon0chIBTke8wmu9jkLo6/gfc+SbZNADntQ0ajZgeotIISckCWLr
oYaDNRpR7Is8w/a7MydLrFXAfr9uAbkRJBdtPe3mZlQnPR+LjZ4V91a2BdUM/aIppqgAxzFzD2r2
9V5AOHFDFFI9ygPd3fEpHNAsKW2K1iWhQzveVU1jizUno7dv+QuiBXHU6bqHgj9OWIaH6Q0clZ+U
M59D83YOO6C+SZtdUufLYEQYowUqWxcjHR6s1nR4rOI4icY+c457ChATRl6FPC7R0rXDTIONjXnt
wmrn1+H36AvsELn42YmonSPTf2EXoQ/DgrnwZb1r6ZEXTf3HM9U8R7zwDX0mOty6Wpg5KOGsDiWa
1lPQBL7aapnSiM2a8QVBcAeE4W5IXsD0OPHd0toKpwmllNt0566qsF21dOCcsT+PntVR8ps/Y4ni
0va0fdvG5a3EBI2vQNfD6NhH4bfyaxSeWfdmpEEGF3/CPCH5QoFLx07ByssAjSZcE89DkatjkQIA
7QYC0jhQ2fc3q6fAaQBZNYYdEbblFxgLEOcaOeZYqzK7VevWTwbdwFoM3iWsMsJwNfu706D0xMjp
7CJXq548Mg+FXIWaGBpduxZpdfBanDUuplYgaR9umdu/hX1PYnG18/As9c7EoOvuMoihrVse+LOi
SyCrF/x1uFkYkFo6osOAIPmDSshB7T1SZ0pxEYp3pdTNV0NTxlNR29bFFjjkkjC5oKwb9wDr60PN
xnfD5OzL9zJWYMe1/rmoKuh58PsGaqoW0AND101kVEuLvI69TFW0TjSS672xvqVWre8NGxNDV1re
0Q4q4mCCFd2cOS7bCjDs0MuYLcMJ0yetDLxdJF7KoQDsPJFzoRg4WKJgA+SvGfiVK89MLgDx5S2P
kzfEPK9e5dBSddjX8GWtwFS0c9LKNwAm8I8YyzqZFqvBDCysNpc6dzdOgdjTcrx4S3oKm/KUoLS+
J4hval8RYvZXi8HiCvUSJ7qs29p6Rpssjl+bvrlDeqiX5OfEK0/qw0GL9CcwBy50WcWo3IKh4AG0
opShUctkR/RvfgpvWloQz4nNgcsKJbM3hk+9FuqtnOxyFhuRbdCTZexTsNucH3eAZcCtJLazj+h7
illaL3vI04WjnmuX9GIUB8wUhAsH6i1PgydXJWDqG/eUgk99ywIc49Rua93NPwD/ny1B8VwU3cyB
b56Tpi4x2rj9qyRgZ1Wk8tmmumHaMtt8u9kFQO2fKby7MJVsDNAm2dfAX4M5RwNXIm7LBAYFALvB
Z+n3aVzXDEpjGSYn3jTgR7SQMck/Z4rAosim55mgammlqS+jLkVOnC+E8Bgx9gPxSULbZQEIzKQw
1Dq36b8lDRqbhH75BtlcAZMGsGfEN7CJpvrSN36HUX381jo/+DB9j5PjJI5S5P06SIV7dPLyM6jQ
5cR5cSowC53qmJorBRjmlDDVakDv/USS7HHUB+3UIVs7ugaGzrimh4Jvlk3dUQuiA9iMRZA0Z9JB
3FNXAYOmAsUUuu5R9MGmH10GcgjoBkZexc4ysmhnCz/F/QVt2ylKYhpSyN7TC3l6ydW05FfQ6DVy
cjY5DED3bJO/tbHgc4iVJoCOiISpBORnWods6D8TPOoUzQTqgHBeCHPmzXsIzJDdIBuDZh9WCfbm
XF3aGDWjLhgUGCHqS9enKHInoL2ypEomrPbmIzbMMVPsokiNiwqNcVLTrEU1eRngxBAUvy1PaeUT
q4Q9j3gDH9d2kOxUcSA4AnVLfJiCpjxY0OXHxCNPmAhNbMr0Y1yFQBW1D+hyeLYLs2T/FFU40nvK
zdImVeg3mqlzTWDt3mhKTo2Ja62cFGFvF+H46dPsN/HKZHPjG96bbL9WpZdKKNkN9oT0GET5Ps5I
/rI6vYbhzfk2ujay2VcZBKo+DKo93B8i5IoUB5Tfvsay13ZKczcust4kK8U7p4uvgjzhXS6SCops
+BlnfrWk3wB00LwL8w3VW3JBoRqRz4RC29dAEZB1dVemnW0Gc3wVEQHsozFmO8gFGES0YW9l/Lko
LSBy0ENgcdwkaiD10c3UBrFB1eOL7FAEH6QG4cyK2IDMRq3adU5N06WrSRJM1jJy0XC1LlBX1YwA
3WnRGfq2tS1wtzZA+ZIyrpNHOAYYSVsGPX2F31jU+Y6gPQvy69z/CXREEN0YbBTSjSwIxqVuhM6P
AcP8NjFy0gPsaK96qDWoVPURmS9t/Is/JqtS7+MrTYdoY7chAxcI9DQ+1SkNeqbwDW1xGaOEiNo3
RbrONkvk1ZzAU7Za80wlAnzWFr+lw9ajRsdCU33R1lW4EVr0gl2r4Z2judJJf2tKFNyTYRKqRQTZ
EBcn0kycZ9RDgg4UnFfOYdXaVHX8OuhhtiEcdu3QVODz12zEiN/DTZe60ueMznHjB4j2ZQf4BzWN
wgkF87tVu16gC8I//tuXstxMPaacJRvQFPK60y7pwN2bTmS7Infkyhqx4yaD7540AfXez0HpJoHL
KbiotXWfO8aJQSPSiGB6ga/Z0tfL9Bss4BA9A3MK5QiITzYsXtLP+KZP8Bro/hYZuwMtz4BkKIIA
ygr/9QRAnJNvnyGuphF8p6/rXHwzg7NvYr63yMF4ZJcv65q1CUpXyOSk/AlCmKSv1rNBP2dEWkaY
MyWTH1rr2Ukl/U+W9OE5pi6P6D69BoP5QmrWtIu+bccw7/C3qqPbJthEvDb8YfliQ81LaqEkxKoN
vo8Je2TL2Xh420+FT3sJmx9ASSyO7oDFO9C1nQzaJ+nBriqIUBHG8GEWfbd3ZpCHM8GBLgdA76hV
Tgh5jUVrYEU12X+sLXDiC0dwboav2dzY8xPZ5LwrWf6w+uo7tXXrqSiEvR/KsV2Kq55ReFAAC16k
IHhqSZHcihoNJvPDfD02uN8i5SoSUq043esGW/Aos+WT4QT5GnEop6ipPDUolfaRw4nFqtUBdJGG
XcWDyzSqnyyKOUnojLEfF17DWzgBGV4HPFC6lbszPNTlmoEOhFdSHpNvNPHDAUDtvjK19jBZ4adv
aFpLsbsYNMffwQjpmZYX6pa6yTbqcIH3XUNnAXYrGUKjs508JFhdVLd0A9QvGy7cRjZ4VpHUTsus
QgjV41hXvVTnlDM/3+9NHTN48yrfWMMdxRce6cdEnz46CytNjqJu6uyMSQUnaEQ1f8zcgm+ZFudA
dSZaARI3h4gODBPwDi0u9X8XOph15gthUvoJ6TS7YU4Xin1chCkNA+DbL5abRXuvt16GJv3DULLD
eFF9Anc5pIakTTKrsPntlG4y7jfIrPAnyGYdWeYn3WJsbsaI9XdkltiHugviQfdA/gTvJuwBJiXa
fiz5lIYUETDiAFzC0ab/KdKTtEf3zPydPMUhSU95zmYrD2ragWP6hxpjhMvSZ6smc/TlGI2zQYVg
ExzC+sGc2tVAf/bmkY3yA/Veu8iT4KkwMYDoeYaPyyc7r7Jpf3fEOK8cXwPx4HQbBgLBD4kwls8v
Bk3Ud2z1Eval48YlG/xJmRTehj5uMMgRwNyfNdek8BjM7zT09rU+B4rE2qHH9IWtANT4iFimSN6U
I7H6Ds7SyfDT63C6wB+g1WqGa16yE/WAxxybqt9BrQM67HrBNrP6rTQd8+qWJeZk58Ux0mPaUbm2
ChGMSrQ/vmLQanPS29bZ9K2MDsmicvHyc16M2xRfMgLOg47GahnWxXxKcfLLr5F+5Jq95LAu5/TB
Usmj4XK+BwwwMYTxiQOxoeW1jXkpY06jsFuzRWplnxrU0FTE3jaTo3sVvDD0jpkl9ZsMDz00Done
in42MYYMozX3AlFoYY/dz8GXhwq+TWBVGHt3LcsEWKf2WGp1cCELNrmNEDsQ+rP5CW2WoAJOA8Ij
5NHjJZFAzfORfWnQND/BHKP7xrRysjMcLKiU+02QTmhc4HjC+8fgDDLGLhxjJUxKkToQVGROnl8s
GyewDDufrnae3WSvvvupDzc0D3Sqe6TmpHXrpf+ri/VNqaoLLf89QaYMWn2RbpzRiS4pTf2N5ipz
3bcd9ot8pKtFIzxwsuKcVWw3PXvf24nxXEf+cIoFLRGveMlcrdyQ6wjNjzSmTqNBULH3XauCdF0r
AtiqcGjxHdm3htmTEoWZG4z7S2/U04YBIKRzHedy2hTOsnb7hU8f+WDYK+X+nJIU4tBU+DsmVsQK
hETAlfa9rtS0RS6YrrRWIYz0Kc/1HjXa/B67TYrYtbkOpIqkM4ojPQ0VW/FBMykwKHSXuh9bp0ya
r0WZ7aUOrtcPbdT6JjWXH1jjD6EyZz1+o0FkTq3p96i9DD0wxRT3v1WxWbNQml3UnAoXZulPXzOv
tk5GmxarV3SwbHCefNk1G2pRAj1qOeNsGNEQzaQL4ub8AGdtGUTk4ZK9rjMj64chRGnmwnPuGQhX
+ZAjuCgwHCKe2c50OaZEfXoE3H5LiMyalFNe0r6dSJeKnSNIj63uMrIba50pkE21ZHn9e56XLitk
ma+nipqQ4Yp7FNQG/AuDeaGZHfkpEQN/B2DfyDSrZ68Aoiw/oq9jo2vENIYGKAwAxO5AIHBTtEQo
20yG8zqmaAYEyL7VYexf5reKBu+CDyuf8kZ7B4JkILECSabJMjsAkz8bVFinrLO2EGzD18lGjwTQ
mPDCiCj0UKpLsqgLYZ7KsOTrOsMDLcvp9zkugcJv6ws7WObjuOKEO53JZC3uHoimFv0G6ux0nzSw
2XRJsonmS3hausLcBcrQoS2u6z1kxlQ5B7MTZ08Cbm7iA8nH4gIbXYkhPfd4oWIhnrBDv4dy0m8O
Q4eR4jkL4TkJ4dNgl3NfDUP11H5YNvQHQXjfnXXQ2MfMahc0hWl2Q+Hetq3Sr0i1rXXgNC3FjPWH
QtrYQsuncx0MGvMx75M8u3DDeOw1GpUgk1SPlnXnTp/4xe8qJECeGABwc1Pv3tpyop9jvIQIqfde
QiddMGilJJbkPnfymtqeWtlSstbh++OvXWTI/2h1ojwpMxomqDC7xM/ZA+C8NQNgxZ5mkM/QEvhb
ukEBcZbaqVfd61QU9CNqByJTY+GVT8kVHRJxrhSmddtEHBLnTODhMDHRkd3OCXXM4Vncn3v3qoPo
XAacOn8gdUhxntYNRkt7OsYj1DJOvPEuzauRKCLihdI8+qo7H+aWjtkH+HrEUrOIaZHmClsl6WXM
CiussnmNjlja5jFQKTwkHfIMxlTQl2yKO2uGaAW8ONjykxDSwGQdh3r0VpPjx+vC9iZy6pnCp50O
IoipJmTuEtlg1D3HNSFTSlXmhZ5fYCtFVWCl64655T6Ftkbk/aekuljZgY0UA9+ya4TrMn+z+m8R
lmSLxZU8hToWB34V5KnwNqBPQSzthJha7mODnLgUBDuEuP3zNJP7LqNq4Lz+QXL2oRlzODX+iz3E
eFFT/wbC71cyzqeHHOx4gkYlNZtfAFpK/KP1NYOsy4+BYEGtUZzDyNwX+jieh6EH8e00IIcmf+cj
yr6Sydi8TabIDm1J2aQ7mf3WJNkWVemHzKTx5ETTm9eLfo1uANI2gKtDw7ZTc5pTTEgicuteHaYB
EXWNA9EPDO8KRq3Z6piWjxbjyVU79+sFU4GGEkD0kBeygPBlQvIwTFosM1bPskY6Skyb5n8uzLC9
KmL2dnWQ7moF+h4tFF9sFUim0ASxkc9lKvtHLPkEGAbgXY3WwIuOadM8RTgt8XXX9q4gdI2cRKhV
qr81sUkKjbT8rRFW0LU9LM+4SaibU+9gm9VOlZqOWTT89GK9XonY+iyQchegCTYqQsTVtUm9kNVA
gwMcETYXyevUiQX2EdLCbWed6Pj2nKRlV2mUp8GIty4wKQRJ6Ktqhy2WpLMEFnFYGhHlY+9oxiZD
E8gHlkXIZbXqTNYPB+NqS5w55Yj81C3Sy1IPm1inSZ9kdwSlWF84j6mbjddz7Y7mkZEW6SCDNq0h
dbDz1XLsGmS/nthqn2BLYCjIWA9a0X1X0ry5rfWNdvhrRLXoIxwfzU/RwLrgT0u2joMQQ7f7jQ6k
e1f6TNkGAIeSfIuixl7ZhtlhCKK7U5rOUiYt3pS0/2q98avPIhPBgndpzO6HLurvtuOvxAi3Aa60
MKfswA7Sp5OX8CWk7nThW0dsbeaGfwY8oxkHEk0LuY1NTWcQUbUEq4fdlWVGQEATF6vhnQ9YQIAO
KXPOesuWudV/SIbSbDd9Z+b2I9hC0VQjwDyGfHIXoUv7cSSFT3RvumPYT410zZMVdL99OjGI9vTd
GPbAmdVobVjhOeXVBOgEEB7i7NWYOM+4LnYq6ZEGhYX+h4+8D4O5Gy8GjAOrYABR53ckrbkWdbLi
ww/Vdd7kUsgEfMAOqj1bAeWqg2411eiESmJACDac8q3dny2rd/fEfzFYAvXAywWnairj8DlycapD
aV31WlX+LBlrRkNFTZl2091K1JnAUs+SnAnjbY7IHsydLhZtB78lmjpOrPrC1tEY5sie1mYTmscx
Mv19DZPFRFZ9JZOVxCmyWUITVbeb+U8Na+Euy5iB+gMjMdHMe1oNmhV0bZJCja1OdwwEhr6Jugmn
QSzUsrQUzvmuWRjAW9fNQKyCqfntTYKs4jHJich2GD14bA1dZEBRpz9SHPDueQALAVA1T4mWffWh
+EpzEAle+1I7ySw7hWJoetW5KMCYkm+yKpjTITzMd04c7pCO4NGFhVLy3LCnANIy1bkpm12NC3eR
5HQJpIw2eQS0pkhDBuWV/i5S66Px2mgdhi0KNL6Qaysk4FYIphK9Zty13jWp4HSkI07JJBT1QI3I
eRGP+aKNEZIEtRxXGW5ZMcC4DAzLPNFF+FGxy7iksfHZlWh7EYmzjVSbYrR+Ghomq7xqzrmy7hhu
sLnPlioFcLqyw+/YFFss9jW8NA+2Wuh9ht6NJdFY6S5wIgwsM+ghveEJf8tC8ACkvX0gm6KxHhrL
LquxenyzrWEP5Bh45/PgW5/niewYfpO5QALfKD7R7tekx6wCi5BogzIQBSTsiSpl+e8M+WNwYhwq
2GcH67sLWLgD95OAunyhNTXi+YFaiB6Xjz4NCcY43FtMmYu4Q4NoDZzveJVQQOZUi+n4a2jZbjkK
7zE+AwIamBsh1OHtIWWTvdAVUdoxS4HsBaG5EhZZCTKFPG7qYAuIA63XERNJxqHihWnQgGVNJz7L
tSHqFq61bOriR963Fh9nD3dShG7NhglqGl5GBH2w9k3mhhUULCRFF9YjCE1t8CUn/49lfGel/uqN
7R94DJ88wy3jhHtZmQkfqvaUAEJqW+3YBfGhaq0TK2WElCG/x3F40xLnytzsp1k3z0jz9sgjaCXc
E2VxAtPzfWF8CRpZtKDtd1B4A1LHsUcjsavHEX0054BdWol9YfnoZ5WMKACsfQhGZtVGE3Ez5Npp
3vQJKx/JHMrx6t4ZMCbKoLnrFbEajFxUmr8kiYGhT4J1CEGugw305z2WW6wq9DGsXx0ccloNqa/T
28FOX+Z5yknP24+Z/jrY7pOfO2zzYuwWU4A6zUKpXQebuIJLQP7MR5BZz+XMoAyZt7exZDUtTnWP
M0MCoobDB0eDgS6SVG8fewnvWG0O2FJKpzg8/kUiS71JG7ANaFOLEvRnatgwMCovIiyJGI6gmYky
Jvqxhm3RwgpGDAsWke0ooFZCmfyZqXdsmwtdOTb7czyrTqz86Icm+7L4Xqb6O/rSeO11hDcFUS8X
jTYhVPiUhSCtnLETJJWPqHeYAIxNsFLMH1H+zJAF6i3UIYbLSaathwzDKhnCAUYDp0z389DMFCEx
jql+0EYy3SPTDfFQ4HSrrM+qCiRoGknJZrlyH2Ee8VMkSLaC9kCcw5fy2WDDTerH+Iyj9od5cing
WPxZzA0cw2VPeqpJhxXKWoRkOvCm64xfyhMGT0MoxwV8O7re0y1OYXJGI7oRJ7Ff+FYvo5xFDNuS
uTRa0AR2+opDj/w362oUUh6bRnsBzA7QxmFUbGWcPKehsbe6RQBDab5VRmeAZJhlw+N0Vn6zKYaM
PmEW+Qzj5LBEggIckpnrIuB0jAxSxufWLi6FM2+40NIodYtH7zfyVPIcmWpNTWzBaOFEQbrYW/8b
sTKIvgifYZcIcxWOc/RmDakicUA8V+waC1CHU1e7y2gyiFsZmqPfm9piClBeJQwYplK89nDyl6aX
v7mYZ3gPSEV9XDyuJn6I1py1RWBi2Y9G3Nw4MdfYJ90K9FD2r9vaFHuvgd6Az3YwAzaSvVbG52Rk
FlygWDw/bn9cPG57/EtEdbI3w/SMayCBh+H2xKjG8w943E2pmoBEj/+59vdh/xz3uK4HcbIf0F/9
/R3/edzjl8yHBBHNAgpluOND5f0gugGPnxuyJ52v+oWFvNceS4Ie0DkI1cNcqbzwjrGMKqxvddyr
EZzIGgFaPYj8FncKlLIhYmTAGTKB+aKCfnFBK/Bk+hmMhPkmw2k3GbuYs1GJ4DY6vxQV7vVx5XGR
pPFT2QGoml++2z836SztYQGIkOUiuD3uMHOihcAxpJu/DzVmWJiWueHq722dMMxd5qOmeDzs8QNE
7Wzp/Z9HBpHMBcvqSBw3DXir/vQcphGdE0BDedwWdv9zr+4bzTZk28k70trP7lDthRD1mzlUDdIE
ApMcfJNvSen669pgpvm4V9LTYqbc5ufHVcwEwAvD7KVtSuspmtq7Mf8Mtihyr9d1tPrXg3L4h0ZI
1Tn/yNqyv/SiCa9QSvI3xAbzQ+wxlpdCfAnDWJMGuSQoK7641hBf4JL961+P23KA8WxugSXR00VZ
+bg02/CPGJgaPh7xz22Px5VaB0W3bEjxmH9MrPWXkmnGgtCQVWqF6qdjaSRV2j0QsXaK33XsN4/b
tQjhu5HN+P6kSD6mAKEghxfj6G+Ipbe2JTCcn/WXFfTqp5fH3VZofr59HETcg5tM5kfaRgEp1akF
/Z/Huv2327XmO76CAfDvBLZ6vrnCcaNyz3wDA5TsMWLAoNOROBkj24MubI1iUyfBcMyHhIFK3I8D
pP6oAlMUQDKe78lw5B0J9upW6eQMjK0QurtM1w7KJecNhyjnW8f0fmfiNQu65lcbomlBfFPRcOz9
o25K2LVR771P+rhzgwwecMepVLRdfW8m2F9trJc7V5bJPcB4tig1z3ty0xJDjx29Ue26T03dIM21
4jMa2/xdY/S9c3I7Xxu+nr+PRBiwaFflGcm0/2pn95Lh5ruu7O6IvqtbFi4ujlxzEiBJQ3FxzPSP
UGnyGqPqAF0RYdidr9om/i3PRl32uDrUM+ktxgDtqDF5zZE8IdA+STVMsCHLpRU5zpNf1uHdp01L
yHiqEKFztaO3dZ/4hJONRaPw34943Pm47X+PKIrC3A46m7G6ROdJlcJwZv7X34vHbU5cpRmw13+7
53FMOEnu+Xv4f15/PFwvQUUENOn/Hvcfv+rvVWeA0f047v/6zWPflcuhTboTRavGSN+tUVUOwYvp
JSM9usDcCjI9DfnB2f0UmMXVY2j3Il3ED/g9dF3mn/X8nhgZXWmYO7vmapdRTb4zWcADJrKsclYo
ls8pAKYLxtofukZEtYLjc3FoUxysQT/2StZb3yIpuVWnGBbFS2g43nrKIIZq3fBsj0b/IodkV8MZ
zjBAD7WojuM0uc6GZqe/BzqBbwwpY47/Nq1SNizQiOOLjjwO4kUp0aty9TE4H4aJJ+DmkBYdhEWr
f64jwWAHjhen30QVHabH8X8f9PiXS2AvsyELFUG6gXGn7u7guNcpLb56rajfKRMohjvGa+gc63e3
1990M/Gf6qqrnpuhvj6OgksX7hL2d+vH1QkBzqIRarqgQJoOup3elByng49RFymXE95tocJ7pHVf
VdGbx8e1xxHufMTj6r8f8XhQP/+Mv0d4XWEdUr9+NecWq5l44Afmi8mFtd2UFWHs/3kdr6E9RcxG
cuIKQSn+ip2hwcgcVATuNOWlHh0g54WtffrSJJzKGF/7rAx2Q6N1tErH/g3VDaJrHkkspIklJJ6A
c+XhtQ/B+j4eSdrRpZCO8TLQatkxnAu2gxl17+Q5rB4HuLGGPcQJqTmw/lJYFfYlMGVKbB8itYwm
ECoPbtOqyb5484WwiVfMmVJhCPm3Ox6HmGS4Q6vwjy0+Xgao8yN0BjzruiwGvtxc/eeex4MrcW1T
xzv//Uk92si19DGPd5P/4qvc/tUwol4w5J2eZdaLfRgq0lZLv3kfS23zOCKK5uReNLDXRNbxya0S
7JEqz35hJnscoOW4PdtElycnDqxLllHZe4Nl/fK1cqUprfsI6JmsicFqD2jczVtqeow95t8+hf1T
ifv1JQ00fVtJJ0eQZbk//vfpAclidjyE+n/x9IY2ik+1U/4XT+/xy33EahGqkf/i6VFo/Ovp4WH2
fhSV+/9/9Vqtbt+7yP/n1StJE//n1fv79AixSn/hM3m8SP+vV+/fn54BlIdkyooeTZh7MKkEtiWf
DgrynCR2uxuUi+GkA9iu7KQhWdKB7qFKQtSDJHz29SLaIMxuV7IaYTkjJ5eTA8pq3IOPec7oKixy
9AGLUWkkDajmjOo3WyGezDFlEZQ6TRrAFBt2SIzLDKfCxdaCDy3FnBdM5KwXof0rrt29M0xn24FE
Cz70z1jX43ZMLIORabZC24hs1GyvtRD6ehCrRJG50ek8R43AehpbW2FWNx37GjU+NR3YLURwOE+g
YFiQGAtm4+mHakS1MnT/ySfJZRn15S+/KX8X2vii2x29kZHVr8OgEcFMaz0QjlGGo0cP7lVGek1p
N2/YQKlXNEdt0xS0Xax5X0h+aRoM+t4R5XIKWJchLHgMWmiRTCEAFM3GU6TaBzys2cqW2Nc0Rfkd
bmMGY6uaHHsSSpjoTt7B1dkEjebvHnLqMmvp6ykYuPSX6A2bjNUd8r8K9DFro5rHj87EsG+4MRDG
8x6PYlkTgV77erbQEyVWlWP/Nnj7logC2xWLLYER+u9cE7dMWv860F0zx4joIk85yknOHRqG/CLw
oOTjOlkY/kzYAIVSdvF4CHP82RNYEybtUNQUPOkMmiAEkydNY0AzAldcwu88VxD+l3Wff4VmiqSP
yrusrJvZupdMjcwjDBe1jP9sovCftyZsIePkDGxSsR7hEesm/sNwaA9EN3qO8TEgZVgEmTOSnUMd
uJJN84fRrDj4fXlOqTY3ZT5iiQsanyEMM2+geNjDQA8yqY6RSvN0bFvbtQLjGdmmc+8Cz1zpv4VZ
xPss/4StQ5NlhkG5UbsE5vgxSe+rmniCSApAA7nhIkdtCraAMBfTZnBu6vjxIezOGj2gV6C2+Fv4
f03yef2VNohuItt5Nx3cS1Y3pBvdLm/RkKxgbvHyaka8citiLDxvAkJQUHKNODy0Z82qnYX0Wejd
BKh8Ks0z8+KF3Qq8S6AbFvzhtMt0sZL+TFpqMJKZ3fTphsN33A6sVDrQ/jQgzIC2m1N47bqeSXWM
mc8903Wv7QKEr8ZZb/qlVF28p8WZLqNWGuuILj1NaxT4YU1HxOM8AX52FaXuBb4qQ9fKeVUGGHU3
NN8rB89tBFFWH0hHkireMA7LV3ZcOqs0zZmu0blzm5wA8loxO458yCcGkFTxMjbe3oyhdvsjHLay
vZd6zod9YmjS9PovOo6ccz48a+iPhQPDhy0t34CWXXiCaszvvswJTUxCY6EUiTqW1bujDy+DF/6i
UxYyhoGwVGEIUbr6+D+cnVdz3Eh7tv/Klo6N18jB5fXBZE5gFiXxBCVRJHIODeDXfxd6uBqtVp/t
Mg+mgE4YzmAa3c9zh6ltnlzVeQa0EvOkS3aVE3ZLnmI4TTjRHpYICy0cXSebz93jB4cp+XVo1Sk/
N6YZa1LGtS1eMKDcBBaMLdP1Ppkdv82xmx5tBUGgKAQraEXo2omOGUjHUSqyxVqEOTLc4LwWiRft
ykBfdiStwIGShCqC+84fb4rGgTDEitHS9Su8yjDES4aDScyTiD7JGwU9tjhS7/2pvdNJdWzTU+PD
FMWGGTNuIHhwBcXaDwguxQgULUn9LnLunW3ZI/3VF0j4TTjc6KSoiuTrkDbWrmtxA5gsBABQZA9R
RkE/NjQ/Fi1xvrbwP01m+2aPrFGLF0urXthfEVKEiFy6d6P3JVRz+Hp4L8O3wJ6wbGCLiBkekSbe
ojasNyWyPxroB6t2uA0RD1tpLvAtte2ZfbTHKmbxGOHOuDTzHvmbIVf50ShfVMyXYe9B9lUCwqhw
1wmok67Ewtbg/wSfm6vInJbcMWLC8G4gg+xEWUPWZ4Rl3WpHo+GsFigrfY4Gr8Fzly+oQnIVCt7K
AsoDBOEqqWb+54wGRtXiNbyysvpbMY2PldoTr3f7e6c3YXFYYlpaj7kDRwU4Mqkl29pGKnCTwdK3
UKgf9T7GKhixsNR5jpvxlUU/jCZcEYGq70alIO1UIAA+O84F4X3f4E2h57du0T5Zg/YJxbdDmas3
iBC8FphElBBbfOEDeueeBVwzaehFQxshJV76GO+AvnGbMVyRFs1QPYvw6kIVRtH5XMmN5/ihoyMd
Tna3EEp7BzD/WQtSlvO91qGsBBjbKYFOievI2yGB8fQWqNmj5TWfxpl7MwteQILZJDmbBWL0EWSq
57rug5NVfDTadAXnGKPhHrgh+v/RejDhw4+a90D6O0Uv3WMBjZhYhzX0Iuh5iiSVOkvVoxjjO168
8ZDSS4PhySyw+IIsGm5NyDwHV0yPPSJ8K9OdrsduvBea/9zV3L4d6bp9L7JvnTs95GYBqAVnHYGd
nakCA87NEOwsOvEzzQXDFRD+2HZoAiSbhr9aWzMh13Dc1mWEa4JnLcHbHIPSvzM7BXeWaSlM55iw
H9csoqEOmQ8XxHTQ1SMB3vKTl9cnUw82kaeHV4BWn2oU+rdDM76VdvM91joSaVl2R8p7pybpaz3D
uUOI8OWAYrrmNCMzVPaRNMvCEViAteD5CbQbqHcrGWxR9tyYULHvCm30XhKUZUJ0iGHk9TtoWsxw
bgDxIv4a2Y6z9Nt2XBRslVwNg4AEkc00rBCNiM1w1UA4SEtA0wRoMUTCyrpP8G9tFNTtOtPb6pE6
8xYBJxlD/NZrsFuMKoECBHtqV6CPs2YaGXAlZMnLJPlokuDuUFX4CC0q2UfKwWafsU5Icqpz3i2E
ZLw0EErvwMfYvftm54qHTwZ0GQtTddVzgQa04UGfakzCdf02iB97B5EdxcM/2+p9ZEeymZNMsMY0
T2S9qnWPSZZSED9WM2BJRRu/YuRCJJsJuJ3j/i4AVsLmiHMZrmOtMw0Dg0TwudT6xD6idXZ+9DiS
FFtlKo5+eaK+OfysVsWE91Tan9pigOE/zBLWmNAAzC1v+wS1GstbjRbzjpahPRt13Ngx+O+TMII3
rfxoVLgxVEM1EfVmHu/r4WnKhqvOIqoD3oQlHfDKASeMPteQ+h2GI9Qi5GTqR9jkXw0v+iq04K5P
MKESASpArk3WXevRLahwo+rBl4B5wtoXLzivHthNC7F3+hKqJowB2HRQZ1WnPHbw8hFEg1iEKCBB
tlVg1Tx6tBjEUCSeeh6VRxKeKLKyn/pSG3eiQpjNwxVEAweTFRbeEwVchLEmOssyFgrQXeMYN47G
7G9p9n2ttkfVbwnHJgBavwpThXmnkzNU4rJHRxFbDPIGQsk+6552n1fRJ9TJkRbRcOtz3B4bPfet
c++yWgUbSJpKRM2bneKWFI3rdiBeiwwZbo+Jdmeivwe4f42wKTyGFos8C0l0zSz2ljtgWukWSx+s
HspZWG2hVjfu0FfndgVZvCQBusYm8qnr4Tmp9I/gFC/8CVqBD76FtYDWhZsywoeiab9Feoh1ORob
wyjcTaege0+6wAUxCU7EwtmLCTnIEV7mKY0PnbeMs+TeNmIU2KGkLiAR8135tU1Sp/8ygGjn5i9f
Yr6XQdWbhYFEzqKHqJq1KIyjxk3cFNCpF4PdauJvddMSA1TifuVkrTjVq7Db1pDPlo0Zv5r4ey4q
jdweWFQ86kyA18wbu7DSNxWZu61rs1iaPBLJTs+vTohIIFcwflKKkE+ss3ZVFvXHKVXuRAoagUfe
N/LrSP4wEoBqhO+Cr6KEa806A/tmMe8PgV9aJPcWeVcfAfagJiusL7GXA+NvMPrtS5JTDjE/uw6d
bdpCRRjK8IAy697wrHY1zqt4yGvf/bypNkSKw6MSNtoVn9V6qJCDMfMajBri4ew7/NWMUYoH1Pgj
FxCfZaTrNGMNTKj3GglwNMW0/DWK+m8a6MBVGKGyJoDkTb6y6llBLPW0jEgDqW+DMdU3PlP0wtEb
8przae86n8AZTgi2CWJapL+TGtS65hw9EyZI0xPA9ZqdwkbfiCAQC7trl8XE3QPdFlvlcHrUGo/A
fFmka4enJouuAldypLwWha+Cget8rAQ982PZoCGXYMNo5mxOyxC75KyYmTB5skEX+bPn6c6aoE1E
BKIieOq9MtVq29Qh11shNA/FyBVbtxSs6du8vq0mfhM4P1r72Y0ccXGsgEtT2zcKNkKAvp7SmpQL
iT7Ss3UbkoAkK2iyTAaSxh4P9gPr9XwdWS46enl35UMkddU5FOIU5VaEX/w6NdEl1O0Tdu47wKDx
rsI06aoXNkTBxgKCEY44gn7REtDZbWk8FNoALk7RHg0HlTejUW+dRnlM0ijaQvi7S5m7WKRXOX5s
3swjwW45x0pL85sttEHe/zTPqXDr3cYulgC4kB7uJ0zq0/ZgkC60CmM5perHqAI/EpQT/wtSnEk6
g474BYHV/0gMC56uim5ICuTALFiQYxhyTAIo+eAO+XXFGX4TFWoSNW6iSFrBgUaUxMaHJ0Q6n6QU
vjXs/mBYpCyAbfhDowtQqEIT02xyeysSDU9gR7nKPOJlcMW0W799C1VTvU8C8VrOILnMJ5Of5jBh
RB+d2MAIOOMCaZYi/mSRowtN3UbqrAUfwBgWyielZY4I7w8hXFeFWT79GFtZtZySXEfkOFq7dXEs
C9f60uVYUftmzV17o2cj7AgXoQWQgBD+kZZYOWA0kO21DoaiY0ShsroDpdADjSug6cBXwM2pCz/h
LvvF6YNnT2U5qwLhWPLI9+xkNaqYyqcKYOPSvU57dkdtlD555vTKsnBrug0xtKr87k6li+kdsb6e
iWxEtigMYm55Zlg0svaGgaqQ0k3DgwoH3A76+OTC15yV/5V2pxn5t0REBJ0TZUO06EGP7FkB8JBa
YbQvYtiSaL5qJHn5VmG38WWL5gHlA7hWSdxC9nbjdZ4RKK3N/MloglubLS4uB666hvG9z0gUXRWI
4y5NlURpjI+8gtmA67oLVQdMkEzwTKd4Hc8Pas3qnmsXSaXCgtddjwU7WzDHVpKcjFJ76h00uk14
ZYumB/lYDiAjA+YJZbK/mCZIb4gLIOoSfpZmlb35Y67sjNbdWnX8sRF4E+l6cmjKloOQ+ZE9If70
4tS6BRuqjliPhr+GnleHKMb2xYjZReffRmIFK4KirELIRTKlLaEF23Bzdsk4K6AbLFEty3tr4Tks
+1rFWhU00FSFFeBI74XN4M3s2FZg8hTm427s2TellnvjGADJynANDPWogYlYEIYlPZGRSlKwSs/b
z/aARJ3iQ0a0Q74GG1JWpJKXRanjM+mrLTIoaq6aSx2tui20WFRdnOzFDoqXxHIelRZJ1BxWFbuq
DfEfd9GCcHFVqLR695wE2GZpvvudmw5dJx0udJysR54jdYTQX4WJ6nKK43s/GaNlN+a7ePatAF+C
os7YIYjsFbcTQl0VUg+T5pDgKQBC5+TYZlvLciyIRfHOT2Agg8XQGS2EM361afGxbXXcf7TmG8hC
Vs3dmqjuk67ACgoRtkBO4zWMnG9Zb33NfBUisEkIgCuB59NPIySgrPhKdBuCmEg/RjXSCKm3LGJB
JlZfMJSNRiZeVfAo1EA7cickGT9HA3PbFKFPBJWSaRMhdxmO3ufEMMM9AlL1VqTpyvLxicjqh7YJ
PseT82lEKXrToaC2QA5JLGCrM4/aV5gQOht3mq4Vd0jB3fM0QOEQOmSSO4gJ7r2O2QOE67ZPYEWB
wGWXEPkZyiU8sFOUAb0WD9mgxTgZ52gcDb2lPcQ85lDVCqwIH51xGxNKh/xgEQYl+BMwB65sNNOx
SPbEbRsde9cr10M6+8UF5qMj2JbEDYt2N/6cwkRdikh/M1iBgGZ58l2cqGye36qN/cKEyAcBhcar
0YCOd5raQy0uOnYQtnOwUbjA6OhNMVkmGOW8m689HNumrNgUCgSeAhI9bvEhdCBUBTP9C/a2e4O9
0naKVWhxICYSh8/C1YbkWEbBY4TyzIrHChJ2iGM2gtiL7SBxZS2nmrlZGRUcl2udqD4yaJCCWEO6
3neB8Cf0iQQmLJsUDXvjKdMQ5+gSF5YJCJYyeXMERNliqm7rIHiGGL6J2EocWT5US1UQgwL+fadr
TFdG2jrcZzuExJk2LWQienhXtY8kosmSuxztJ/SVuR60lMlO74leIGBbz/oFYUC8OIXaA0DDNh4S
0zBvYC6XxA+uczIVQNEHhFn8B6CTb62lkcmIANkTPBQDCCaE9howSP4Lvk/HwOGut+19l7S3YUHU
dcx5nCpe/ZjN+DaWeNNyAqy5ABuo6KSh4qYnxKsittVUX/MQcXat9L4PqfoMmh1FE1C4IfJKXQHi
XpsVxx2nfA7ZKLn17EvHIm7huJOxlLAoHBiM0fjeG6y5O8sEKRa+GDPUViXBNvrzFhQZzFmX9Wuq
tZ/sPj+ysXpMff0l8vj3M/iSkOzydZXGPPs1+Or80noDc1r2JASvayL9XdXjD6Pni0bMYY2g/op6
QZzHX42sQCYOHREisjN5aakJFDlwANkB2LvOBDYTqm1/b4pqPCa2UiJkkb0h6Yzva1jiC4B0sHC7
2QtEQ1LLq9iF1ebajFByj9LaPlkAUwSWURt18JaqGbQLqwRCrrX4fjSqae4cw8WjpiZwQfIfdlwG
Mql2dQQHWIprcBsBmpLcdUNoqPGyU45qMgGYHL1d5pRPEzmGrjKPWTagYQNXjidXgAZptrd6zOIS
SMaOjyme6rHMERMhFhTXQda6sFuAE7Eozprv6FLXi8HCJzdII2tVFHyV8K4NB6GehCdHFHc3MOgx
rYVAswry76RpZtodznSFhSmkWz84WeQAw4MuLLBIgp89XtVaje8m3gNKRjDUYs+26Jw73wgRJxDM
lZ7CxlZf2Yb7FqfOTN9EG8rMs8ca54jFhz/+/b/+82X4j+C1uC3QNS7yP/Iuuy2ivG3+/ABo5cMf
LKXn8qvvf35wTAgEpkG8FAA8WGFTM6l/+Tp7fc3N/82rFTYzCtJSQ6CEdbsCexhctdPk3dSJ2xAO
QvxYK7wbWSSPckECnDuIt/j3Cmb0a4Wf9+FS3gVoqc5jIK3s3VzK5Ri52xO2H+0rqzKvcLvzbqak
825wdQqwmQmZ8im6lLvI7a2tGAKiLEsdaJULoZXPPIkJuvxoLPvb9M9lCzmm7Ds6Izrc7MQdFS8N
37oC194Tr+BFHoWse0l15gFyzHNh5yDWGLfzvvbvDUFiwnb7paMaQh51Msys5mHOTbygEEd5frnA
aPfvo8oKsyNhExlBQl6MlS0S8cFJHskXGBr1IYSMKpLq53KUJ0i8XJrMFka/dJU9fiqbRwL//muz
bN6Lkp0aYjM/1jmemmyUOJQvQdNtVDOGlFQmCjTDKWQrUBgcymp5zi6mOBpeX8Pz4H6WZeda2fDS
RhZmshBYxnnc86mskePI1ugOGNv//j7nfv7Hfe5xl+sOTDLTRK3+l/s8IzUbxk473XV1lg7lF1Q/
03U5tfXJCGNvP/XlWkPSs0cwMq4R4ONF1jal/rFyg3qHi1l16jMXO9dLE6UMEaiFWwDQ+keN7Cfb
/Bj6p1pZUVVAl7FtND+GuVXtLgOqjfbG+wj3cJHznY9iGhv5psiWgn3xwnUgUTetMtw7ZaOALIDh
XdTjvSxKBRy2OIqQRpM9FIILRLW9k6wNzRSjMLt+lR3g54/kLnoyH5Hab2ULWSHqjQt55k6WyPdg
YaS6lKfyxbOhubFLbPey/Y/3cWnRqOL9fVzKYPIcu6bGtUolLcUa2dpI7nlEeInNiHUdSWa6igYf
gqW1uMI1AGY6i4dbC1m/lZehVivLzt2cPtrV8HVRM0thtA8+3C/BTCJ7nMvmoeOmY+iZ5C775mjf
AQePxNX5cqMA8Rvker+WbbA5YxOoWhpyehbL4xrSJTB5z30/RF2CQxXx0v35UDZAspdSjOwVZD73
v+85zn1ka9lbHv00xE/XOPdHLdD4/wz1P3aTg48Kzspl4wLrn/8Jef3zG5WH56vI93J5a7LlP97K
r139vMTr5qdRfu3206ckqy5vgM8oiYt6f7nu7z+t34/4a+n/8pMyjCrc+x7ZsKnMvQdUM9tN5VX9
AX1E++g6NbQ1PTSAfZBjhnzvv0b6oex1+/uksJiteG49ZIR18MmlkzLF9jF3CdPI0WY7IKFPAh3Q
gEA7MhJrBSAByz/kO4KRjV3FHg6eW3+baKWLuTQ/UccwuhukqPsA/KvwTjOt9C6aXzwHnHnHbwWe
NKcOK4W7FkrtuUyeyopLOxjB2ibQ7aYKmL4GNPi02dpQCdCzrDJ0MQiKiezFm89bDV5q12FvMoUe
aeeRwJXuBQZJEdznhqmsT/I0K4hkCU2pmBlV/aM8vdTKxrL2/9gXxd8KJRd1Jd8KIKEEbd9hALUw
vzV5XkGNWxHDKpfyVFac21zOszF7by3LEAvZDRjuRKEb3eQoUT4p3Vs66canIoZgPhohLqpxaXzC
p8pZl0UAimU+NS3uDNlJT+q5EzfBXC57aTOH3i1VZTPNuIxgHFnRm3ptH63ahtc4gGcPJzP3NrJQ
voSdZh8jQgqo8Hj7cxdZBqIQQgJaO+G5o2w9BFn1PqSOjMvemeJ9m9jdI8q34Lhtr9ja3GSPkeOa
CCUCLpG1OHv3SMf297JSvrT9R5ax+UMZQ+zKQFZhjNmwnJl7h0aprlRDL7aydjISa4fRFrCVuXas
tffBcpf9ZG4SFbtp0JzD8qRzbpv8SxzrfbLsWeFc5XaKTkikxvfyRQsqVKZsnABQSEBoN+qtL6RK
psNgKvH9X/3PdRUiuef+53N0nb5puY7UpdOSOQyyVwnsli9JMP0F9AaKgcu1LP3H4Y+eEis+XNDh
P7W0YhV93jg9hSVCSvGInbbuGfDE5lM3TvQbf35BGAnN3MTg+TefylpZkQv/nsRav7+Uu7MSRXRW
ZrqUEswq94QvH+3eR2JTjmAGDtpHw9Tgqwp3RZbJF9XrS8Sf58ftj7cgK/5+uTxnFTD1hbBVuDqv
jdrglxLb7YIlTvYIBrt6mPLDpJMDXTb2+NbkfOd9FeaPFUubtaXiniibXnrK2qCqZE+/jxDpm3uq
s1+XqbVgI5tw2mKeU5wE3ivG9VTXComNGh0OfDA9dh2FfyuPUHVgj9WcT5y5jsXCPVJ20+yY+d6y
grq/iNPagOJNmXwZzbjAxiA1Vuo4vJehhtTtCiwOIeP9dQG9GMVRidvjZTjZ4a8LX1qKKr4n+qv+
9sKyj4n24QG9UlzV5vWt0hFSbDJ8CuXC87xinZey8oiMdgCF0Qm6XdSJE8qSnMoar/VIr58bIYly
HsICB4QOzzzueQn9o6fnohCjudY+8ScfW2TPx6iYIxAl/kFHFaJeXM5ltaOgESVAr1zKf23363mC
Q/qlS+YHNpicy9jRfMFWA0ZzvpZsjsrd+QryMoANnG0z1vaO+w8GucjD4ZT6kOHNeXELKAk1rjQ3
xOn8MtcomUWNbH4uPB/OVSxq4SvOzeVAAWtyQfoXBzA53LkmI+m2vVxDxyENHE4VCbJpWqadgA40
92VXoIbAOvhKnhIwYG1qLg1rVNMlzpvEiEpoWufzQoP08Etja4KMUrEfy5d+qUTO1/9hY6H+soG2
iHiTRTd1fOP4cx337xvoKqlB+RWJe9/nTUTUQweWh74IGz/E/sQx9tBwqxKB3BZnl3JPbjt/U4Y6
m4pzi9GtL03kUagOKOb96CaPxspy4C8NoDnmXew83O/aysuGPcGZWrUQZUe3fkFqJL+VL8N85BiY
JQSaeXUpNyOjvhp0EmCXMnlk0bZ0I3OOKMeoaKGtWHkzOXvomhv5YhRWc4N79ntF4ojZYhholD3j
FcbJyq61ZpxuixhD4Cbtx2dZMWGQc92QSb4NnBBlud4bn0G1EtYmS3vN2/xHDzEPZcxDhQpuFZeh
frkGDtPmsihqYlHd0N5rKsLVkTeEux4K+7186ciIW7DG5IlvWN2VNRKClaeyU1GTj+zBVfy9kw6X
HKfGDPkcbbCYj5EpxmDMhqfhWQ9tPVVHuCevCTHGB9kCZfJdnfvujSxSteq9vaxMXLc6ovv8Wgdf
rbF2n8IhrMgbqbhXhMb4ucu1ZzvN9Ft89iLkXq07WSxbOcJ5bzWm4rlvBv1WhZt+nybGHbjL6fNl
LKssz2O581gwpKP7MnfuZHGG2jEQWsQyI2WG4lSVutHsybxOHd84v2hTnR6Ei/nZj3IL9ziDaD49
7HAAW3RpPLfRRis5mLZ+pdTAkFBJKA/QYNM7J8jgC3njZyWEWw+PNdjGXTR+xg7qEVfg8U62KpqC
2L74bavBNsc7MdjJHffwJ9m5c0yoSgH6+z/GQtaesQTK9klIDN4rwK+xNh5Xde4ywfcqsx7+AAMi
i5yPE3o7A9G6czXRt+GUzai+xDa9ddXPTFqE0vwDFvBLQLzF3kmRDUbVmrKfDjs566LCjhOdj1Dt
POvLfj8NYcmec5u01ou9PT8jsIBjNHkIsp6JG9I1k3dcP8/ATT/6jgUFwAx0wm5Y1aOugfzuBpH8
6in1ykfZok7Uh7ZQ2icj8hBFT8phH8e5dWO2szEnEcLvvx8K3nkDCq8vn8a4efSKUb2GCAiWfzEq
uNcqZjLeCiwgVn5PuhAvr+FWvmR+o+6tUMX9SQE0I8vKCcstS0e/e24W4luCMBhdA0FXOdK5WZqc
u+Y2etptJTAd1Zr8NlTD/DZKolfDDic8qUoSkM4E28VPzVdZeS770USWya5jjX+m4duvPhKF54Fk
+Y+m554/msme8sXBR2/RTKSRwRtHkQ6lMk9PKsHEkzyyaiR+xiIptzlQRWM+k0VhoWiC5N5f7dhD
on/ZF9NaVUZyFbLRL2MlBHRbmGSHS/ml2eVCKReSZ5fKy3VkmbxYP3QTDMdEBVpG4M5DXPh6SiP0
IPKBIKaBsNCmIhL6XijruxSTLES/ZLlVIiP23qIvtvXIrqyYO6hVWwKUmg/HBPury1AGeRW0l+eO
DKXVLk+CXNzKjYWakjLJ7Gk8mPM+A/8ipL7LaUJci1MLO96rInOy85ZmTKGwm5p23rHIfUoKEi/w
3ei8y9E6gvHWVI0HWVl6zT9Gsy2fG6Q5ygZywBhfFtykfUx4GaxEB+tebqB+N1ga2NNG1upZOl4l
FmLUl5F+vDXZosiRKJxHu/yjrCXHbTUa1u689Dovw+Tq6rLsq1X/KR3tZPtLuVwOXsrOfWU3Q2zB
BHg2nqBYoHaRJu6EPbC1FeMzEQmWWUjHnEjMDXcQn9+Qdh2fA9B+5/If7Tu2LM9paNZLzyyaU1T5
5aGxNfAtmX2Ldl2r2ajYR7Vj3bZQeqx4thOY68xwowFaeD/rnXWLWvBdP7/81ddsyoapFaXqv0pk
tWwoR2QMFESR4ouSeFNEWm2sIl2z4ScA41adurge5xdAtQhgjj1LUVnTgzhWt1bkvbe0M8j9GJ/9
s2c4hsX1eaC5tyH2rVcTW1noWZatVeBKaBu3zaHvlbFcyEM7bzmUVedDWTopyntTeUo4uTkksf5s
9B0qSr/tIoeQDc9dBg+rAiSN4/EKWaOAmPuIIL6DN6z8iORH0/2mzBvIsfMcqtnn//V5XvrKD1MO
8FOZ/M5SBBZ/HV+OxX4fBRPdwHYd0SW2/JVyhPwojs1sqSplny4vsmxM1W41qbje/FJxOZVHeXkq
54HkSfdjtMu4Yh5ImwdKrIKwNYrVy0gH1Hy+sZCP0XbIGYJrl/+CPE/mevkfyv/V68b3NpePTbaT
4/yuTH6ysuIyXtUq1kGu+P/9bzmzRubQXooSyGeA0svfT/9rt75f/+fc40eLXxpsX4vrr9lr8982
Oj1sHn9t8LdBuez721p9bb/+7WSdtxGLn+6VOP1rgwH2X0m/ueX/tvKPVznK41i+/vnhpejydh4t
iIr8w3vVnCPU2dH8yCnOw7/Xzf/gnx8WrwiX/tr89WvT/vnB+JcLYJU9EUBUVbNs3frwh3ida9R/
OQTM5ipXt1TH0E39wx+Yg7UhOUf9XybUA9PTbVuFXWHaH/5oMLWkyv6Xbhiap6ogMW2NdKX+4a9/
+z3Xef6ifp/7BCgwJ31+Sn5ivmdakPI1lUAeiVbd+/veDQVr5D5JaxtWMB6Y8/z1EJkASkKw76bf
fIkNW9k1Ktp+MWQmnnBoDGTurjeRN0FW6bFKuukqR2PDWKh1iix2DiTVGsyPdhWA0yeTeKgrC23m
LjsNamMe/WE9wUI7yZfZopPULIqtvuqdBnvaKhzsR1UE15k/vSYJ4b9pap295cBGaiYLqnNpHV3R
f0b3UNvKM1kOSQD5IReCldXVyaHOrC+ermmbFKeqgymUhF+j81m44lqw+I3Zj+y9XIMz0/uNDqOZ
hLeqDx9DVDJXboycUVhoqO14g7O0kvoUWagIuT1SPz3IjANS4d266NHVwJe8OIAgLA9d610ROAp2
4RBHB6Bx4B/xEPMzPT6FalnsQy3ZuvMZurUJuF0bqFYzmWsmiIgFhJ1Bcw9x3NUi7DyG6W5ysDbH
1Cddd6qWwkP9OpZWtDcyhyCbPu77q6IliQRKAtw1EqL6rMpi3rc5qiFt1uGvbR1rjBM3Zp/cWiMJ
/5Zk3Z6E/6eiDkPMCQekMIknPFZNsAFxG4M+rxs+shitrlEhe48qcOY/FGn8avlttS9y+Faxs1WM
/gX0LZKTPtYUfIMINYp6yeP6W+vpxtIh/L4AZ7GNqvithJCAykK8yewQ3zMoD+hNrXAhR+YWadHe
0sSXaYzXihZ8Tyr7rSjE3ZhbIwI5L5GlArJDD4FYSs0qDl2YdediteAOALe0CnlUlf0zgrveFfmy
K3tKooU9EXICKbrVADQdqq4Q+x6L8iYzMgyjqgwt+7LbK2H4RdXHxxqe4HIomvQqQmUbMdLvgMFv
k7TGbGEWsEutGoW8hOBpCPHavYuMXD9EuKL0gfbgjFiV15G9H0NE0sc0PDV2A1cUNXW93Q4VNMQ0
dM0bnsmbTt3ZiLmsLdG2m8Jp9QP67YcKr4adfnbLtU4qIv0nJBm+6CPknjpAymTM1WLRHkwnwdk3
yG66IDcZ3R2vPO8FbShtQyL3sx6KeDZmwTBtGu6bokc9vmZTBt85Wg1Wg7puDwYJ6OyTbcLgTcvg
u1WjstVm2TdQhVoDsUig0bAE2WrvgSyiIdeZECKLEgRAuEe15k1XU3cfzfGLydgZCmZhBdtv7OKg
Xzg5evG+AlCbHeUUdGujsj7mMQEXZNw2Wl7hdZWLFQF8xEn4r+JAPaDfnc+UJuL8Q4jQkBWeBnSA
2W2rewxh46Ou4n+cGEjHV9gLo1zPB2tMeQNHpRZbxAS/Tz7gR9WqCLwHwlxk23ACPcWGC0hyaT4l
Q/qZd+0vbbQ9+FGZjzzvVLS+LdwoHZQENZyC1Vb3j5qGv3TU5Eu195BknQo0c5P0bhpwTQF8Py3C
pONhHY3LuvLjlcnzXIg+W7K8AuA49B14/jw8To+sM5dCjYNTpXTdjdnVGjwlkSxdq8HUqNm0Fibd
Onp3lQ6+Hjsg3fqiRvkeoMgWsfdya3vjTm3qCP3VwGLOKbBibwi7OGhET5BhF6HHN6mWI9cth1sl
gsKi+Xm69fX8izC1e8Oi0eAUz22czzR1faHGuNnrGaJTtdJWmzjOIASj56giHEhmO8M7Gq4asFkP
7WoU8htyaFs17IqViRBPhfAHzIToqmhKlcgm+aK0DVhFlniJVmOAep7OTiRN/V2i2W+DWXsrG+My
pASczxVuMwg8Yk2a6UhdBfwTBrrV2LgqeEQp1qYoNWzUMYNNGn6fcUecP8Js0Qwrc4VexJGvKNnh
7XjlmP5dKPKTFsGR0N3yc+Yq/VoFEZoJ7bYvbLHK/S2B0mGLuoqxzMgjrtIs+GbbyF92AKb3G8Sh
AeJVk1gnRvZABIEKknw4CLNCe5jwri1K9ToF/rZMMHchAInCcQTjubABcya9x48EqYtex2InqWeB
KG0WuEoAZTrR7PZSQeY1UJUfAA8hFuNH4LGdEfXkQUNasurdfOOQPe6T5DmooSSHQND7HPX6UFPg
PrbZtyQDuuoLHPdynKX0epZsMWG0MysCr4/6N2xiDyX3aJQhLoXM3Uq0aPGFiTVdFYbx4I5+skA1
ELeGErW5tt1bpP/C3H8ya1Burj09wCPkceRnOby+UHto2E6QXZuYRoEXDhMmw3zWysbtvrkwpaGJ
R/eFiRSZbQf3Y8IgoBeWI/6eqloiGgGpQ9Oi+yziIZU4HXaUSrisHbzBQ0LPOaJDYRpcz0mowED+
gVvtKooEqP0u5Mk285o0TL17V6xGBJu0godq7AMyyyC9Gt0gcKaymcJhAgpEhjd20wMNGwBhj1HF
h3tbiqki8lgdukHLr0Kzv4crMKxD30iWndmpR7MKwcebzVaIIrhqMmUziqpeZ8kAqi6pbmKn+l44
Ojrgoly35gsCyehYOE2/zSMLERqVewaJ5WU/DidrwDpUT+1TbCTHaijvE0wlye4M+Q4NyXjVI0+5
bm3xaLoYhCKJ0a7tOEk/WUG/TZt4pYTZd7UduvWILg+UycCbtT/R3dYrY42T9MpAE2HpurPzjG4j
beAtitAcNmMwQf4qjatW1XAxbQN+K0EGuJz4TJzdlFBwEUhVrwOFu34CFwN9Fr8YPO1nR0j3LnzJ
ChScM7WDwZ26+XYSGRz9ZnYia5PdVPk639kLSrpYoomJuA1xhsyD4pa58EfdaK2lAArdcLzPxLwY
e8mGzNhEqvkSBeX/Y+9MltvW2vV8K5llhL/QN1MSYE+KpKzGmqAs2UbfLQBrAbiu3EFuLA+1c+r8
Z5BUZZ4Ja9velkURWPia931e1Gdx+0M0zcnTvF+eCZ5H1m59hKzdpoAS2+SctyZuCI/YDYdlIpaE
EUWiTZQogQEbE7AucwsG6mRZ3EB/z5vB616+ZadDRaphDry2YBffenyyspje9J5Hg7kAreK8bLlJ
xy4q8j9Ipq+Yyqw165p2W/GsC0Uh/pAikG2MDO1KIP0Ls1TyFJjM2bhfcFqTgmoagJqDMvlq59Fd
L3ZZbkuJVtZP9XLfz09UP87JdvSr1Qf5Dd0wUdULKQAzhqK8hRmQSiiztkWEjJWlDsdJ9Q6MYo2p
scReVjG4MesfD762Aru49X3cqDpjIeLw1m7GUQ5j5jNYxMtU4ajkZv6ZllkB9ZftMj7ZG7kbJBzU
Gnh+R39tKvWMzhzyf2x/NpWRgEhFGDykCgcR3lsJ8SA3G3O/eMVBTH6ytceC1QCx9ROdR5Rh8+WK
3mkC7bPwOyboxk1gpLML3Lla/NH2PP+bFNIq9ka3s2lEi/ajwMKsZkWkLMrIldKdNeq1izCpZxbm
l/aQPU+j05FalGzjeAQV0ykNWXfGA8ICDVXL9EcKaaHz4VDbulusQbgu+6CpdRxGy8k064k6NKke
wBcAR12978X4yaid2tgYICwmqxhS1M3AeL4CDqzOHv5VQ1F5QDAIVZvgdFrUhvd2apYx2wHSZOqx
SXK+6YYsxMjTefZY8qyYFO7dZH7JOHxvcP6uIF0IV+tYho/DpUkU2riY3DyrY9A6O8EeNz8m09y+
xQLZiLJxqgXMK9p8+MHqB0crF0BIFeXerE6SfsYIGoMvTh2vCFFad4/qInTYkjFKIgCAlVKTIvzc
9IZm3lTSHVgdzUggY84C8VpbpXHTMUUZYGL9Mf6dm+j0Y0I5yUj6TC3xcIPs+xxVVTC2DXE96bSu
u+6lzOqjSbIL1mhwbAL9NnqQu10Qbu9LXxCDmGWRzTQ2dS3A0akG1Vbyh6mv8TiYMj+C+3iBIbXF
40RNUddfywh714odbDOAHtnk23YK44uqMuRG/9Mr+6paIWhKSOEVoMRcvhnwaeITjGp50DBAFsCN
gpT4MFojkNTBHNpDhy4oW0D5gz+d0momlOMRarqAjnSbBSV/sSdTJjhO05c/Qk5QGSh7nLFbqoK3
DGy9ZhreWhM0B0QvvPdeBqW04Q3r5Ag3j4Rez0VDL3vsyjERaRWuacKSVlNPQGfflyeUTVdI6s0m
ru9ZrxvntFdOWHEaMvsXzwE8rcHR5t+Jex151BamluO4jDFsPIoFZj1hoBdJZJItshpnHY9QrmH7
90uf89udUB61ZwKLxUuMw3g1m3X/0SXsQci5PmcpEDGpa8tW0LReUK+y4scMl0zl37av5I4SwL2k
0nMvYHx5GfAXlbFLWWPNP0ffKi/fL3NqEA+umVDfDGO+pPVibmzQ4Svy29G97YQWYxmC1EPUQblD
bnzng87C1iC+VZJlTgVTK+IDu1PtqrekSrdtO0RNjwBKDlX7NDkfoonzDR3usqs0MiaxhVzFPNAb
58XfSXPoylz1OTZtskmsrRTGjzwjQq7ojhi3WTii5TJSR1uJbrhgtzXC1DFJXcpxtXqt94BjtDtW
siRS2seyXdyjH6O15ybcpNQIXUnuUS+1DvzKVy6zdwqM81gS7eSq+EdWSG0FRR8PkO3g1UE83zq3
jAU0p1qNn7ow97z/Ig4KGIuDWrekz67FvMyhaiZK4gkwPLATAfjaaOD+evIw1jDgGVCvXFPbu0IC
1HXyZmeWOHRrVjx7jG26T/QvP2XsmBUSOmzWwOK3bUHkZWEAluiqYGc2mD8C/OO7frTfu3J+8lw8
Rrau9o4pXtRA2YQginh1+5WJj3nXa4i/Ztkf/AJZWofLa5wJQcQhDJ61GyKNs7rm/HrTdJ7uGzZp
48b355bGV0b+0H+1PK6PA7EdkWZ5mNV/+jW3j+4QUqE5/bsV39zs7PbtkUzoTeXjy5v8LOylAs4x
K9zJDtmTTmxFAwbAAb9c3zCgnIYkO45AGVa11X+I4qmY8b6PVbfNEkqNXrPrjQ9ZE2vSdDSKPPIB
YW9SPDv0Bv6WBXlAX0NUi+HZBeHK2ikvqIe1ygLLHCTkKCc8Msg/0bbYKSCXGfonnmfjBEyxhqXQ
mmvVKbEtkoDkw1FhH3X133M9IytqRHKcIfFiUCdWtlS/e8PxbkHsh5qttrYr252Hsp6MjIvUewrY
B+lg7glDYgIRdAU0vSblzkFp1ieTux8kSSRwkvexWAgYLAlpsBlF+UVNnM3YbgT71XCRd1kqdZs8
8DG6oteKiQdaq/mhi7b54pexaw4+ZWjVMJVI01Pl50gMeciR6YIrZYEVBJtvNQ7F09zoP8u2GfYB
hUekP+zfad1v+I6CB2eDSj5AbtYv3tHrvQ8AtDMUSsrdeH5GwnVQwS/imAMKQw5cvy3DWRKLaOZQ
eErTANMDKVUz+Hyd4iM3HiblZjrgEOK5Jsy/uZF+LORLj81nnz1KC0OoMP9scxyClulx5JbxixG7
5OU1P0pj/ukY8WkMxB0o3CHVMKYFbYG0CWXeMn/5w3gsC7lPCr68YTMHzEaAfoSJppEVA8CokwCG
DlFpKu6OxHZ2u+YR1Z2kxkmSeAk6i6gqzynOM+Eie+KrgRjoWsCGpp9Olb38RL+L7ktPaBrJWwJh
JL1bsWRXtzqPFnmrkCshW8WMgLKZUsHFLrZaemczu8Amxql7bS0oHlpH9Z0vzO+6RK5mazwoYXur
NXa4u+qtI4UpsVLxdLCoTgCHKMQr+gtXiGb+glZOXLs1vNRCl2vTNS6y2JUY7lH959DKfJ1WHMW6
o9fPcxwzXhEPxsEz4HoGgQS649euH9nEo13mK8PCO6gYqy32aRT5bWq60+PqjJvqlbvpjzOR+5UC
vKEOc50RmtHInWPl8rHLeZFy+Mq9ULR+u4ptY9qaGh4ctoUYzJa/nt0+5Yl/zfz5PtuEuMvkjfiP
ZAVe5iLZ5yZF8zdPCXedLfEJDOC5LAgRm+ZrABuewBTUCexmE88ZQxIHe8xh0zGjj+t840L50YU+
cz5TVlHa/bFaywqtmK2WM+h/YmJLyhH/VVMzQpXdUqzrvt5ZUNY2NA3GytH789D1Bxdvvy7VLq+/
ZuG88khAeufFBPCJO3KG52qa9Dfs6pS2on9KbFI7Yq0Tm8Yu3EsjbgwV1W5Iqa3hWuizd2VIcUZm
IdaVrXV7e/L6UGTGNWngGpEIh/UObWdI4/0ep/Zw8eaqWs+tYb24juzXGoAdSY7FZc60N1uPKWT0
EaNMJ5MN/qmUHpUPM8daxxddJZaEZpHWEoTyeJbKfCHh85FIrznQ3ud2VzJr1odi3oHEPgTJz9Hs
GUd0AImCv0XKUzFv7NOcfZU6OEMHNiPz2F9LrWc7T8T35WH/M7ODSMtLH4x04QP3pHEUOUVNINxx
rVvyTsQb6T6iYSco7xPjXK1oqXAes6FAufvA1n6IUv0t4nGn21pI3MCH2XKsJkH2Q2uYLtf9m7Sw
7j+wZ8z8jTULyKNDORsPxh3q2AcmUBCUc3Em95sWEjwlfNBsPI4NPlAL1u2qtfzncaFUFgzHnIZ5
zJTiRfB8dxeI4ScpxZ0NO69ehnuV20DO5xxYygTyPJgiLocdK4Z5k5BCjkYZ/nZyC/oecEJJ8J4Q
QNRwm67mkrFAOu4MyeC9R7DkNaDSfW06mtwSHVfaal7otYmZfx5nXKtKWz6W6Up2F6EKNk8e9O5T
ztDuT1KQMh4jv7J/jmNRhanB3xsa896gZSereYT5lTCvMtgWrXJhsFCvyo3Td+1qnrJ6S3/+W3fu
bdeZNBnLkyYKwN1DAwd85n16xgxxELFd1uYvxWB9ub6+W6bssijjL8ahQ6XMZwayUcIHkpuGTnDG
/FF36Mx10ihqp2U+zXKitx3cjzgzJvNM0y52ckJB1njF2lTdb994oS+m1HV/5fAIexyBEN2eY13j
KIS57D1Ug4VmmvQAqH1pq1rsuk4ybr0ueUOi9F6XEQyeapt71rO9qE/isjO//MzsGLt9pR9dZzp7
h9x/t4pXu/MxGrrpfYkDFiwkBc4gipnMLhw9RUVGezZ/6gbJ7m63HZ3fCRsYI6FZyW2Rr/k4Tr0w
ox5s1kov5QU91RowC9NIE/4q1MOlBZ/EWf/wSr4oOX0q8TIaSh1jk6k3ErlI2WHsxUCU7OC3n/nv
s08Kba5eYoK69bTYSThTfseTDhXgEZ3EkTAmnjiAfzjLtGcRzx9aJUauKitKx+lQLOM9nz3z4akn
5YYxrMXs2ih9qnLstDWRLDAmgy1Gc6ym3zvz4bT0CqRU360BIRLLSFSTmzdvxpJSTIj4SXTJrk8h
rfglR8OcFReCangwENitB1eZV3tjst60PjlBZ7zNI6El5DDxjLDNH2W+SyRjkUzzm00wTdcHYxdD
PA6oBf4YfDWCUxqPx4HFwsX8GMf5WZZFGkm/4azUuIgIBy4I8qtZLOEvqj99X+7helBgLcSjMQ7I
+DLDTTnaWo7BsxGzJSLvbMFsv17ouqrMBVHuTC8Z2RF6VwHVH3LyRUjqOXRK7WWvHSzUY0q4pG73
pCJWIzesDdwMRu+2YnhUACCAbkH36zb3HBWg3cFCqQfvudSAXy0ucXM2mVGCvGPc9RmOh+QoJn2X
a1ZYOU65Mj2EFkGM11mJ8pmB1n1JjWhMAfxZj6e/zCCxSP0ZQ9pvnNfJuu3nsCnG9xqUwoofGIEj
U5FhQUVFMJZG6LBM3U8V4di1JUMjHVmxu/0WIdiH61Pj5Y22cqflqSq4IeAyAChzofGkU8fyrzw0
wbQzzF+DYYktUrIq6lz/y1y4rDKN3iIlDPBBU9bnQkayf1PjY9CeuqfKGMksUXT3RAUyHDRXo7kG
Is7cHXQNG9Ll9/JAwnrh2GrhWGmhV5TGk5TmC3PIQcFHy3V3QJfI7gJZMv0y04EA5AXPkJLsQpJM
omrC+RXk1VFlE7zRxNgHtT7c9HiT2tbXUFfD3jWmhl0Yt2YyMJcBzQZoN848pNcjd3xhZn9NlaFu
xNnvi8k4j0b9axlKE/uvNUflmO/tmSehiXDmnhrxe13H3ZtKIwpuBi4534BIDEVRXH2I0rJJJKtr
wARIZoPaJEU2L39CJh82Tosqq2P9QKAoez8xHXoEnJkdylmHl1LOFs4dQSPDYgAQQVOsh34YeAIz
Rx4t9id4bv1VWxGNJQENja4LLaN+SVsf/W1SjNtsdKhV7f40geDCoNyQfltBetPYwenon6JmLn32
CwN0BAXgg3K874L8EpOqFNVU3wzcLUzQrBjueULDbul0+clQ/c3H5O7Oiszmwr4O5Pwy+WlFSJxF
v/HqpqdRhRSxYEwfe2f6hJDIoLQQrMwdjZtYe3zL8DxMWhaGGMkTu3O+EZsZZ1WZ6EyD+oxtHNQa
02dHMhXrg/bIY/5oSCBFoumYr/sGV6ccxA6VJgDKHKha749vyp8fUWOsvKAdvpAxAMilLeMztUFC
kLLydiOYhvelL846ROn7vIztzdA4EHubvK+ZbF/DZRhXAu1aWyXhW7b6Da1eXEzQjDD/+Mqj2U3H
foDfLfvmNNRMgsEeHhuSKo+5Ub73ZpXjDfNAUSbqd2oGZxTCw1YnAWPbmN11JiaP/SgvRB/TXsOk
MhOMiyNRFRQizP7NEnuAR2DC1g68cw+E75D6DQh8Cmrgsst07glXWTWZ1KPFb2hvS8woJmu4jNoA
shy0BmLjSajMjU3Dxli2UuMja+tNFwxjmGpIN6HUPbetQWRgsPSbGBIevO/VgmLRYdCf+sVMbk92
7BRU23piGcMT/8NvKyf0MHmvtZjtZKwRHubUiALVMinaFy1iCA/Pws6YAExX1xb4YE0AQENS/pi0
NIiKiVyroH7iY5kvFqG0IR2Fw1Ux0jvPXXVadP9TgfRZBVW8WWpniVpFqoHdAFVjqBSs5dS8jW33
OZdcnjBoY8QaA3Cdhg5YOCAF6qJ4wAkstXMSn8E5FU9LusmpFTZnqTkzE9YBMIqufU0miz6rVb+q
Ym2LMt2Wj5PXax2PuatzztwnttvjDxLGn2epsah1bsZE353FzEMdbwbwAAgzLU1t0w3uZ9cxmFWK
cETMMnd7AdvSZd3epwdhZ8VkURTsqgUZvxXSAs5nQa5ga6B+qD2PEntgGNjMw3bIrZNlGOoQCHCt
E3zwCDPY0e6XmnYJJGeG1GLbNIAs5iw/dq5361xdbRbi6TdEDDw76DEObTGT/W3TtSCz7Xddq7OR
Z32aZr0TGi+zlhKjgEBlDzYlIdaXnTZ4fza0b3FMqo2nz59i6cWpKX/0YwJXSIdmqvnxihXrEVLi
T1mWlE5tBX+9g2ZmJkVYl1NE7PQlVQngPI2sP/BJK63J2L8EREHp3t+sNx+tdZbyXu2NCNz5kNcu
QhbCZoZ6glqT5iQuBohK4fSFcUNSEMNVuQDXxhkfl/kSaoVu7STnvutWZaiMxWBb23ETMFoItX4w
kas4sClhfkd0Tp9JxoLv+0VkpbkzDB22aAMn0WNHh34wPVYEdhALuQBBa2NQVVW6ZjpxAf7hH75f
zEGyOCv7cDb697Zm2jk4bFuSutrIicApm8yGo5chw159/7oad505Yt6r4ElDqLO3A/XIKs9s54jP
hUV/y/5ZeZO1LvQagYzFYwPoFl/Snqids84PJ7PcinhydhaEvLXPSsul7McxWg2jFqIFgU9RT1ey
QV9KCLCbtmx+ZvHZ1M4EwGfMm8xyMxtFD0Ko0bE76rDBK9k5h06fdk2T2FujT+UBc6o8NKAp/3kh
kpEKYN/rct7FlgHiXz9NDanVulERXe3YTA/12T3WjN+3TE9pb12GAQeN7cfB5oqJSsMf6RNj4tpg
tdUO0yUSK141YTyjdT2RHcy/BztMuPDL7HZ6SApE6FjMRsFB5beuRfU7BtD9jObBMoqJRdGvLeL7
wqEJQdBSnVK2UbqYr8LONovPGTWgOVgSzWY/KG4twyJSL/sfykazQv7Cq+fCVCMRmB8+yE8G4yzz
5+YAgytdwTfPNFYqbnFPBMW43kKWayae80F3xdT0uQzJtFLmdGcbszO0mSwYnkJaPB8Xi6lXPknI
WDOOCeFvYWx1HGXuL5hDjI2r1rcQSVmvZeO+oD7ccJgS/VRZ7Pwfamj7T6DR0bPKaleA7taxYf72
G9Y4qlyuCIqvANnXVmoxPmLjMFfN08huh0MBdGulffVZui+9oVs1ZvAzZp/ArhpvcjLrZ8+3fvsa
CyVHL14m0q0D9v6+9ql60iDzwNl2jY/ZfmLloR0MrfhVWs2ePLds42X5X4uqtyqCG1Xjiz416NyS
mGjF8XtEE+8bkCpEtXAXsJ9akQRAMOlyJR3lqR6p7uA238sacLrPHtFhc8IIaooSMzLLZjcCVomG
gsq3jONdpown1OjvVLt6731NBeoZwTL/ITQAOGdREmLmsawC+Uz5UrW7tCpuFlXSyurdV12bIK6m
XCE1d8OSi4OvwKbplTxOdb3zRvWOpPRVBfqzk2VsvoJwSP829cNwM10Zwe0J2aP1Ds5oqn8lJPmE
juYfO4Jjndfe7w5V82DlULJGZkD3knrvVecIAB2Nu7O14vOCL/VYFGi1XJ8FUMNDaW6erICWPIf9
5CSpvy54z9q6lEhJGtiQuy6L6pIOrXZA8s9WFbZTARrXf5TEpN+aU7nPR+vVy9Ite2xr1Q2WE6kR
Zkx6zny4fvGzLu2/+ZTs55a7zEe3gY5noephI9FB1XuMgD5iH4KPqcX2Np6veFAhdfnJj1yiSxRN
endgHEQi0I6ebe0tNj/82L18M/DhGK7Fe8m5xSx9DsuOwUuj+rBrufX/v3j2/yqeNQw0pf9n9ez6
f/6P4c9/+/3fIRZn4s+/y2i//+I/OloNRWwAvPwhl2VNYDMX/Q8hreb/ywHPFAS2pQPNN1y0uv+h
o9X/xfrXtYIACrZu2C5/qf9HR2v/y3I83Xsoc5G9Oq5v/7/oaG3H+a9wFcejD4EBRl697wWIWNzH
n/8bRMgrlTMYFahz4ZBG5U4EyiKVOChphz3jnFtXax+jji/Syrsu8tIsuOWWRkNeD7vF82f0Kzg0
4qZ7dS3SyFBRrHhv9Vb2w/7begdgjfAvgHu2C8wxYH9GkGM93ROzj1iWzU9tCuC2yrJTUMlr7cZG
FNhyDPWESzzX1ZtrP9isPaKDBXGa0cMAmWmNFiKvz3Yl5Tmx4pE4jKTheEfAmiUe3G8dqVmQ9+kh
gZC0ZvTRJQR2x8CEVyQL57/c4s3sSiaCSf9ZdwZp9YbzhHCiPUxlLl47/TzqM9m4dIzLY92YJldV
2mxaTLsNVipnjkmkNT19wjywFcWppJD/56UZ7Pz0/Xu9ACenZ8U21pCjjV2ysQtpb3TJ/WyADEU1
iFnXq6odC8ptQJ/1TPfBT96X58yyu0NJBXwyB4NhCnqtYnbcs62jMViptDKOgz2FIh0rUneznEJf
NxnFCuT7WrqnQ/IjV/PHXe074gS1SbCBWMo9E5mXNBi7y6BS1p3LBB0vy65pJ60LCQf//IpxX3b9
Du2wY3sg2Hw4DnmQnXJv3DIf0t986HYNl+mx9rsvAxXAi2CkMjizQ0xBSjiHTPQbyiA2bDUfvRDk
No+ImaxCVuchuWvWfM0nJNqp3bQhDkwrWh5fZSFtl//lZPqFdxrjWj7XuSIsElWKKYEkUjjF1++X
1Cnd6F0lmbXOmk5eiscL0yx7K3j2k11eSTRZT4OWaacOsINZuHLfOUGl0GSyi6WtfPeV+eqNklrr
AQ0C2i0mBukPGlCSen9pWwxInuIufF9lYdfg9iJjHsQtViEQYfYCu3eRu1jLqxOGl+oUlynfIuOE
EK0bDFKyMA/CIPBB5nZ8qNJUO2Q6iTqrf/t1vUhwYvnFtHTt+P1CQLp2bCrrBDRM7L5/aywJQdRT
f9MDH8m5PrT0NEgzPWERCTbk7v0ZlzjbkVT/5WnI0kjPLNOLRwTDJXldPFeis1k+wBE/0oPJaFNd
q6Fb7AMgo0ErGTFQifuYFo+BTP79ZWwrbTtO2dN//n5SWv5R1PmHsIS+JadCnL9fNJn2ZxMNXUQ0
I+skn/6oD+ovOH6UgpPQ2pNZCmvdt4Fcj4NCKjt7MnLmJIuG9mdg5OdltI19lfbY0FGMrS1HvQzK
sonI0fmZaR6DY08TzvnBNfUNbKBVp8bNNzlSdI7/WAkH57iyT6KorEijcA6z1kIDyz8UnDG1gcRc
4nktbXWXVhFv7cHRjsgEk9P3fwEucWCgoo+EhaufgjrQT0NFBgQpKGVIs48ur3vUtbXzrNlucfl+
IQG9vJhgXzZJi0HWbE1CQXICPRqrzbeeSVLe1iQijsV7b0UzIZ1rHWZDVDM7Z9xqOleoUc7eQsl3
trSta7XdpYI9CU87O5KStsX2OqN8aMi4Wri0mRk7wdNsbGt/3BaTdsHQ/djK2OOxIvOaDHFWtOjh
NvU4v/tJDvkW1GY6M3mK2RgSb5Ei/EtRiUL2R1NFHOimTpoeSt6bBdiUTSS3s5wQUtL40B10DBjY
QuQANuOgex7H5VTbhhZ1OmWJLZItGoNXx5mKtR4w/wMK/RU44g8+ikWngrXrot/FgN+rnODymO8Y
xReS2Y6E21qxdx+aTzAV9aFlfrPum1fDf1JJ/l6Nr7lLUzCZCJhq0/81E4NDX0cacRm2jY55sc/v
cDKYKUDdiwXByoSFHiF+PPI09FPbc6t5c30eypYuajgox7nZ5ZKGtEJnyJl3iBB7xk7PIu3TsLPZ
i1jDMQO3VqQMO3OHLX/vB3cC743eIriveHPS8YZPNE36bSmiXjJJGcdybxbOK56LsHTikQeg1fLA
CELlIXufbcj9DQm4jnZeMuKKHBirNsMdtkKinp/d3hbMQNF8Ata/ejEKXaewji6BkKE2YDxAr0k0
ewQnudiIEc1OWiEmnmp50IwCUmlzjHX8KIVbvASjQFrr5J+wlb24WUg+Jdrcq1aAJApioXxvVXqE
Pc85wneCGqM6/jAUcNFR1dtAFmfG6ATQO1PIov+CdR8MJYfwimfRenHjv7ROQcS2q9imtfnOxox0
Ma4Bz+OOTSfEwP3AHqXvI7sC8pDMGDFSTyJ8YQt8Tip1coxAHYzgIZAzk3eJxkDz/TbMi+kzU/ov
Wt5+55UTNcLEmrZs9mmp/ZqDLhJilCuPnbNDLO6qpXElYAZoUoWqtyAQG/E9Q6NKtesqm35O+rqT
w4PD3D4eQSzv5oJcbd2LQOblrMLLoCB8o8VHQPBsNM3Jm+87bwIUZV0Rc5f5A5BJdM1tstfyZNcZ
+s+cEO+IUiFKxppYqKq823wQa3cYMxT3nIjFs+8plJUwildDt4T+jLmoWAC5+jEnQmKUZ0Kqkj3d
swtlkva79xPGek7GDJiYGhMpBZEzO/rQV6Q+nDW+ecfyCXbLBwEqmGzyBoedR0LCkVxt/BFNwKCs
P1ej1oFP+VvMS33IGuVtbKF/NIVsfhT+8IuDhrPVnsotR/xfNwbWK9HJD84489bdjWkP+lpjahyR
BdFcvb7fiIFmM4VntXNxfZ6DnstzVkyJXE+u42kkNXpgljMlajk3KUwKZx7HLUHg1E9N8hQbBVME
nkEroPvBhm0it/FsjC/lYN7s2lyn0K1WE+vmyDBZp5DYkOOUQVHAiAUXzkNLrxPI8u3pcPQHERST
AiN3aM6LLH4P0mmiBt457PVDwvRynShywZqJ6OKBbCNzqeMQ6Vn1VD5edAori+He4fu3MnJTnjr2
w0+BGDmvFyRBpeX5xDkxB4wdN2G3lKfHJo2fUt9cwphkIBat7m3Sifi1muts5Z/EBwFtFcs6ESZS
MsFxabgEr0sWfAGo91XxWqnaPxZsuDdEYtlboslQ+b+5LTNDJnjrwQpe2SrtkrnDM5Q1r5kusU3f
8AQR9qQeqVoOzfDcPIvOPWpzsxOTaveQ8Yq9wzY5GeMv5HDOqU8N4LEYbu02s97tcRx3rTXxo+WY
e89iSl6eh9mxyZ2r7B7HRcdftP82gnrCzOoN6VjpzrP9ZBf0rogWYY1vHaXNWnlGekhzf7XUyDSm
BCWmNT0ZrQg2muLeCXRGd60iqcIqIuk6AykndnbwuvrakQjwbLT4VXRNIXRwcvMuAOjC6y1/KaX/
UVPbrOo+l3u0xN5KV6Z1AZHOOqnpImciJccYvW2hlotflt1OK5H6KbPvThJaw3ZoZzBZSrwTuOnv
/aGsosCRdMCLQUEG6PuBAHQPFvdENQSIep+HJJ5JlV/Dl9L2Rd9+GiqLEbk0UjtCrdWO3/9lCf+X
MEf2W6XcIbm2fkykH27GySmRowvr4HewYEfVMhcu04GN4HLT9ZmolEBWm44tOYII5yZiRbYHZ6/W
5x2gR0SYupU+ucDmFY/DVYzfCk/YCo8jZFtcQ61rFGeiKhJsBPkPJiR/cotTGE20tmszjcc1Aiv2
PE3UG1V76lRs4Fwic2FIoHaLWkcyTqCENPrQTU3ilRRHE9nNZJ2ZbgQTIuoqH8GKVQuydgkxcatJ
olkwx/s8EJSLSrsFyl4XYZO3RzWZ6kJDEEmmRYRCh1quug2xGRsWVfkVtvNfcwIhHQtGsGWjvzTz
h4xls0mpMcagyqLCeNIJGWFfiKfGqkijY64KUBfyLZh85c7JNa+ZgRX5b2uc3dAtGMJlQvujOz68
3flrSMzywGMHXxY3hY6jwpkRLvXGHmMgJD5TPtHEZFGWDzxoLv78ZLl68+pDMgmtfpnXmd3el7xC
tGtqYYqdM4mRPSKfulZD0hyt3L972EO5YsabS0LWGt6Tx/GLjTON8Tx38UISaPtXJnk4EIy00ZtE
QsnvopE0D6blHr2ChuVFEX8+T0uy+fbA9eO0N7UaK5nuc7YMzKv65WB03nD2unzXW9InDREHRSW0
o58gfG+6O5Ffr03be2enyP73S1Niuqe2imxJLDyRysy8s1ZQYlZR2zspuwru96QKwizJNcBbTNFS
dzUYdbtJFg/sskNKSIiME7PPJHF2pU+yDz4zP+i27lx+MfhTnMDkTEHff8506nKGhFkKxnMpSHnU
xJ8xgKuu2ourqNbqWvlrUMSoicrpJVB+sJKJvOeV94DRFdfFjHfugEytntggZw8of14TEduU+8oi
HtDW0WSS7wEBGssF2u0hP1ouEXJs44o8WVYG43p74UxCyaE2Vo7hSTBmjEf/pzFlB7fTP2xjQ2zt
TXR86wmW5NXgDe069r2Q8cpDaKr/5u2xV5MkuaIs/F8cncdy5MYWRL8IEaiC37Z3bPbQkxsELbwp
uALw9TrQ4ileSJoRpw3qVt7MkzIf4lNLU9vYGeyuW5bshXYezBAut0+m0y1xdjleA31I+ns4M7+q
7YZDKtF7RaapU8KVbPFhKsJgwExEx73lsHBR8lYK4TH5SXju5TnDWGpKys/FdBBw6De1JqxAq/e5
GHApq0lfeQP5ItiaQ6pqRlYW+GdmwEPZ5I80WDLrqQF1eXyjZg+Odebg0Detip18vUuFemmR8zkh
E+D6XsubP7ElNt78jBY59o5rpWe8HAO7uSwNzI0Mhl3riecGhMja4H6I9VsiW5ug+czKHE6IjWv5
J1HLWe9m0ZGaIxTMJR6Ds8yYKUzJVMfTN7bWpTuz0DUNcqgOTlzjJcKvQvC4/O2wwZ6GylxXIShE
v8cU6aUiohfCgrlfItIQiyW6MlX8JCX7nemST2oAni/SVS3EsHMLzBysL+SuM1FU+tT7Djr1Kgq0
C5jp2EgmTlX1Ohn0teSssjZpYWH1zNbjbFf/gj6Ff1HPrGKcJt8ZLHCCwnN2dCzm5zaOTmNHmIaY
kAkQvVC3EptTHsJg132pdt1IrtmCkb41KwckcwYoBSinepZLOrhu4CQm29ScqX5gZArCgoG1fAun
fTK1+qHT87MqankeeudVz4mDZbxFO/Z6Qj0VFqAm8J8U7uZp9u87i1ta3E9HrL3PIgt8mtp9dl8F
wFEt3ux68iiYohfZhZrGVMVPwiYv2zOgHmad/XhQ3rifWN8lcshmCKgyqbrgjmXVuuSTt40Nx9l7
mH0LRJ0D2YvVWPEli/BljexbtoTnHvAHn6rECXbg2h5y1jV8LesDNk2uXJ/lPLFLC8jsYFErB4ff
30OHcuJxX3vBWjJzrloMU1s51c8NxrFtN1Qvc5w+El88T6x8i4Yvjev3HIzNOxuZYa9m86ky408q
Tj8oecWVkzXrznHeGFxCHh4dzhgjRNojTmjPFXijAlw9xvt1NHTHMhfxRogxQkN3U0dutfUbGdYt
zZxXY/hzVIIXuz3YuXNzA6/bewkNoEZ0HorFK7rgVSwLG4sqdp1rsz9l2bwq3PDW+s13NLbxlgFh
WdmSL0rKPsadDEqTBw42uYRUU0ZdJ4c+QZyqWdZSv9BTvaMjGkqZ/Ba3N+mM0iKomAh72pTcdoaE
NtksJm6H/7RYuVaBrqKcZWptCe7jm2cKolPPSIL12DoUPfjWNyonz0KBrcjJ7Jehnca9KOBJ2YVP
nL9lKZqiXYZ58TtFJTW5mDAmj3Auj5apiX7mgvjZ5Fr2mrod7eyJsT7i1OcDSG48i3jY5h5hzBIt
+bg16qXwhlPuSFevsxp0sR1Nm7nGyC6Wq+JzbAyL8af/5wgeq4Sm4m2Yy3JdjyNe9rllEWfMdAd6
+bqu2cYBAuAG7wgWo4FM1o2BRoLhdZumHthz5ONVJCMmYjQ3cmoR1zbqn6KOLjE+0mGVbiVWhVUy
uBQv6cvcf7TUIraRw6vrREcinnemOhlaL21yW0o1j0QfDtSCHyaBnlzaCXVWunqBF5eypKW3k/jH
ZikkWE+ROA12562iyG9XQ20QW2RTR73TkWMu2AXqouge4LI8pvGNNr4n36LUzfrkhd04gzNtM2zv
G9uj5SWz1HzGm0FOCqctmQJjzn5F+moY9qcV4VkzPQrGYkEGhu0QvOvewzRUvQ+FLI616PYwxqg3
S28JZ8cZOTrn5jUTlkJD1ByPq6rt/qTTPfraYKhMXjHOc77WX5iRFgvUvS9eoAqdCSzS47dznPmp
SWkSGtB8mm461XLYN0VNWsYCIRfB7ePe2mvORDv9DOf4d9bqEMf6TdGbtZKjfk36DAmE9elYsRhX
OsD+yvM9IuewdjBXNeXwV5mWtZqn9j0O3Dvj/yx2HbK3n4JdaxM7CFB5Tw3s7s41HjDVxZtYJu67
Gf2W44j0tsmXprMwdV50KY+2Sv4UuaoZu4m0s1M/c73Mio+MhPtouh9piQuG8Dm52QwD/GInTTKm
mmgibNMG86F3IlxXWl4CrIM8S8TyCPTLocFjJV95kzFAdepSBJ+BgKmYm63PXjbCRKnsch0p8RUP
S6Pw8pmpbajPMeUGQ82Qyje3Kll7KqhrkF/RjGPx0xeECFKJP3bghp1meAZ7m8hlBQoP73T47dYC
S0+6K23rD4/sA1vpYTMV5R+mWn3SsXkmnUhCuqrPoeM8JjIsN0PM+1lbZMCb4d6NCaJjMV/71qUk
7H2YkkTtNR8nkXfvI46XHttYE2WPrfGb9AYyTmBQVFXSChxyK8dmtSojdQ6N6skrcLLn4lG0xd3C
/mu85DCU4Z3ueUamY7IrZ5/iThbRhhVfbQ0FcRzxeYSEzJKZLqvhb0AcR1K4mGb3WAiCpD7Wlyy6
dmNJpLYb9IZl57rupwMUBegE/WYKn9OYmy+/7Tm29UVIcV9pLjAuGd3/f9aGTkuDcHZTvhi+3gek
mYniNET8xuTJSVruH8illly67MusQDwkbJvFn26cZPj2ho9itlj0DpfJ4aBiEX8ocvEeDIHeUMb4
bgzGpzPNJBhK1DWsC1tr1IdwI1KuMjonHVE/tKxK+rG1cEp2r3QmkZiA3pAK8oPLucQ21lc2TkCh
jqgPj2mVHdy2mQ+NlxLTTEB7+Fvau7dFOr5LB995777ChqCUL+GU6URwVS1f/okPmq3mL5+IJ11j
YAv4Z7jnApKYZAjrTRjYR3twDi6rs4JOK9bZ0cozwy18R4fxg5VuqfRZlDO7/uzqzSVyUBj9kitf
Z50NwBA7m+sv7uhqM3r0AE5js404nxel+q1jziNgisPKzlsO0/xLjRY52LqmJqXIT57Tf452fUrz
+nluIXfNU/c8UTnoetGV1N2/0kiPjeHm21hOPO+D+seLyiNauzxAZsVUe+11q7mgYX2meWfdW9we
E3/YlQ09dEaGnbo0BjC+TB4Ur+J6YNKK7RnheKl7kxjWzITmOisaH11drJ1ifrGN1NwRQGpWMdyN
Gi0vq6lMmZx/FWqHO264P+t7xrV1WctrS74sScfnbLIf89jgGlnvMlXs8wAjMgrUtxWpd6DS77yP
K3DC3M1kv8kXF7xRm3eTCtgF9FhtcSDwqvJAzr+r5hBpXGR3zTkYsy8uN9yIwuKcZOEXyw2H9Bld
6eGIxRdqRmVlGGEymtja8mJWEDcs1X96gXpzDMl5z+WAOOB9L2OGrnm+62rzk06H20AxbkOjVca1
gcof47Oloju3XxEo832RVzZOEq4anXvP7X1rT/mPiPAmuB1uuLG6czxIINZDx5xmTNPR8nNEC6Vb
aqySqyghvi0hRCXlyWoS5vzIPVeReXHiMyvlF+rpBkwfE9XFOKVpEvoHkwDepF4qp7PyJ27AprdI
Wa0rN4U33eV4S9bz4CLt9tVOWmmwalVJq/pbKIrwNM/hjogfSPEheLVk/+zi3Vgi4Ojj3jalgAG2
xQIsJGdu2D5B65y+aGVR88NNCKt09Vbl3JpLg0WZ4U8nNyojTNlwlTJKJ2UcUlzlEaUhOrmRmdz6
WU6IQuSXWDJxGKbsUR4Rbdmc4KN4AKrCCBa/NQVwlVBW36II7PusRxPoUV+DkBt+lGsu/smE2TOn
BpiushmB2R84blPXtI5s5/eljQVqMrIVWtSHSr7hLfECkZEaxZeFpcftvee8AHdUpyeFPQ4DcHpX
2Zi9RFOyqExJU9UZiKkcW6Ydx6AZXUyPpo35dniq8/rYdOopkCOWKcPc03gcJC+yq94gzb54FfA8
brKXKmofrPzEwn7dY30fqVQbU5OyEP/d1M2BP9qe7hN6Od2CRQG+lM7LMyLkI3d2/Jfcdncax2SA
3BzlACBCvSUzV6+aQYQbJNaHqrM+yS5Xu44G9bBiaCuWrHjF43KlmGpDOlD3pcffDvhllRFRkQeY
ZCU4yzy3AlbS4GQjUesJOkMJkqzBlz6CxIG2oIMLUZlT3HLuF16UEvYRj+wh17YbH6qi25TS+1w+
6rFdPii4v5sKak/XEmNO5qvSxU4v7Ks0/THqgrCAzVbFnH/04JQbL4oeI500e7TWUyA7Pv1ZuHin
NAlCcKghB6sD1j/0fmwWHEym6gUnoruCezXhGaePljxWA5skyQucdkQKrOINsqkC8c2SJ2sV7v7e
2mas1ExCTmt4DYskMXwKqZFIapNqEc5+ayogBqtisWryCO8WPF49FB6xXeOKinS2fPxvYwCtnkEY
PkgIxIoWlqQpH8KWdL/H8tX7yikV2+YtW5UxfjK1XWwrJE82Z+ltonQxz+DE54oER6eJGBmpBRiW
STq2w2uSkvmb6/ipxwhuuAVfSSkXG8JrZ/u4zVF5d5Gr3ukDsgjAzZ86kTxfxWNWNoCApMO50FSn
wDeebYRyER8t0b4X82NSB1xfpbGa89bYNB4rpdG/uWVGE7dtCszO068rb5j7j30SwcCZ8WfyDQ+N
4Mnro+2kyn2Z0i3FiozdrRU3DFbYPHiVipLJ1J8PWhH3sSdWWK3rflfEq/hzl1tzCYcMcu9XnXcQ
7opGa+Z108JMzANjMQ/y0EjleTSI6zr2eGykbR9Fza7YynFPG5BrTOVcsW32B+mXnxgzq+1YsuuM
zYZYCtxcdublHmN9tl8KIdC86mNoCL7PU2VtowxQ08gCmd1sefLFkTw3Yeg5ObLvRDEeX0iE7nuR
97uU9LM1R5/z5FPl7RPM9ko2OkCXZGTxSKNfpOtdevuyg5oN3t9cxutBP85R85IlLkqFWVB7TPpO
I5g5TnQosMNFXGCTXJFr8Csu0CJFg+B7Gah2Z2n/uZnDw+RPd/zrP9HU3mHoZLLNeTFadUxqsz2j
k2Y+YwdhcXBK7C8tvtEuvX9hzXkOibQf5oiVY/xSD8lNLqdCw4ibwYklsQ+CYcaiN+XzQyc6Dt/y
LwHsEFjGfe/xBo4pnzUZsaYoo6LbykUiY7JKHe8ydHO8LWcWWi4jvKcgG6hciE0DMmTVdg9xDFOC
ep4K53n5Zc3qgSrAJ3LJCVTUcYM7au/5/vsoMO95sllZObofjeDfDYO5bdMj22fuofaMt5gqXCfI
P8zMgEXml+82NiPVwjpKMOuIVkIPiY+sZXieCNZ2ur/6tFs0rnWf8CmaTS/dLx3MSz02KYSUJZlL
OinSZcQVzPsE+Pya15o6CS6utB5ccjfZ9g6+mRGpax6OadqFGx8LTikQURg8sKbvvL65yDksMFxW
H70dnRz2EOiNzkspJ4SD4hwQE44nqk3c8GqFTCtmBCXCzBLOxT6nuVtT51iTPjeOMULDyqqjkLiU
eNGuqTddWnvESqbs7AO2mwTp5AgT5xbbzJn0aoWG8tJVzmsyHBOCGvcTu7JQV09d1V+ymDMozzLS
G7q0YUhR4zN3n7PjvSsYaEaHQibS7t1JCBIOXfAd1/GtTRfMggkexrB5dk1YiEP7V6Adr4STO2sV
0z1tk131qFZdN213yqmypSLU/0eYZVy3y8pZpTaqGYunrupmavPQ0t3elphN8qvjYILNLDfd9DNL
wN6/a+viWXS22jhi5hgmOYRqsULI008+WtFKfhseahlLg2SHX2sNvAEHWp3rHUu/fGMltY2SbW5i
NWPr2VsRpVuEbrjmOwlpu+WEc4Ke27J5R9h9HQ5mtmHwobfQ7brNctkY0j/Pmp8Y2cqTW013oVnR
bRP6fOoT1RLc4mw3MeDPi9hm9DSOVRrKfTcV3SqY8duQmzwSSKPP1kl3MWGJMkNeRrGkxnH8arT4
CFDnXaN5KmV9MRk7FyW6XAk3fdcxJfAy4CcdYn8DMupYhPXRC5rvTLYfWHdpbUlG/K3WaarotQv7
9jUVuG7qPN+WiT5FY92tucOwufIwr2IvwBb3zy25/WWFwzSW1l+V95BUQbovUnkLJZWUeXOciSQj
sWIh8BxOShZ0ZX4uyLtN8/DocPqz5fP3eeTx7ebDV+Xio+f3IUL+N5fFKXVpk2uFOrGD4xIUxMcK
/rZT2KcgAVXLCr0xPfKJNKGsxym8BNFbNpcjuiDYsCl03l1IKZn7oDzIS0amtgG2BADGmPGSkqdm
bTvL8ifchNw/Ofv8HQh3zPG+Kk5clj9oEluJ2Wwe+yV9Exucm6UF2939o2WJ9BsOlhX+/XyHEjfc
ySj6TowRx3MUyX3ovgxEOVZzN+TbxB/Tq6XAzjPmlLJLNxafjq05lxG7BJsUn3jA71CuLNzk/9hg
riusFmqYj1bXEaBq/XfulNkR7MGXtCkWj7Xc9Sk2nJCssapJizjTE84tdz+oce0LoIpT6RobhtVj
5bvhtvSgwhjhJ8BTSpYJuKyENE4Z20rXImpOV/E7f68p4BBM3DrxrAAUUhHRJ8wCK1orjbUPboMQ
C9GO3JjKHd6DnxgzOq3jRBjssADnZj5EUeNs7BZVq5n9BnY+eLY2PIVe+Ry5xRWID+XLI6tGb8oQ
0GAMtqKig1iJP0xd+X6a9Tv3ON7ZuEUkKOr9HLynEPlXQsfZFgPPl2fpkf0mrkRDNNnaEsZbUFrW
2Syrf6wEcb0vBfc8eTJpP3NOc8y2/RU70mepwGMoIGfKNI4ggV4HH8mm9+ZjNAiHZWV2MqN/pDQO
rl+1j2Zk8D7MCroUaYnOwZRtT723Qe1PtlKl9DjdygBzIW5LxswGUOOMfjQn4RlzSoY7CzJXTrzf
QDBzhkLvZOT85p2vr///xet7Btp41TZEZSduY2UBsMJPsifX7rj8dZAwHOn8tGkDuGkiu4FVH0L6
wGoFCP2PnxuvoEm7K2Rqe9XutGd8qdCaL9acPxNNeOfSa22l1zyNfsVzWiM5T1H3XQSptw3r7lVP
6tG2oLc18WvMRm1TLOUKG+gbwBcCLFGDnreRIkPrZqh2hm0TlyiMcdtUfKkVUtLUePcYM2xSPqxG
rDIHxOj5Z7ta6E7ztWDUrC3j1BK6OjZeeIkteTGt+deUJg/Qz6AMfw03esNV8mrbzPn2/DkHzh3L
iP0gzS2s0S3Fi9dEcTCOefBYoq+yPDzOcXdwguocyDDcuClh3EbsBx6CDrk6wKCLI+YtSOujO/FK
jtp+ZH/1V3TjW5uF+AdHHDeh3uf47AhJY/zBg8NtPHYIp6P1DoW6h9TXTiSRytz4FUSwNiSG76L0
uVOEL71IBBf6aP4gaYBUgqhjNN4TWaD8jMQOddI8VqzrWqSYg9nEEsPV0CBAfzpjwRjhGPsYgee+
pB2lGAGyZHP1Fs9cZC3f/jRjUFzNgMVrImmxots3WfHuc0yBZKkmsanDmoceCdGmAobJe/BtsQs6
Sui8sDqAtsrAbplTD6Eeh6207D8zb+dVPpExAPhA8MUCo0Cq+DrhRLYmYbFt5iTRBZH4QXCIsyrc
Mdh9trGVffOoeq9q4zAP2Af77qWAgkdGLgMzWRISyNjX6P6eiPljFP6zFr5TMUSfOTnordk0Gy+m
Q72Urz6f6+WbAG8DtJWy3syxZKSASMQTJo4Se5UnXryTfX/2zI5nQt5/FSFopjiY9iLzN5HHKR4y
wPT1ExmrH/wDMbdf46XUJMT68ljVPy7BWvpVidvg0IjwerNUsu+C0fydNq4LCifoil0ZErcHoXGu
XS35KhVfBunEkpHDbwI8N+yRKUw/1HpU22iI7nXRm8zx2ZtyoSUy6eGc1C4wy16+2PH8bA4ugDD3
qieuiWP11bUvoW5RTPVlmsddB9OO1qTuHDeMwOwj6zF8ouuNW1NyMCsssrHQfzSD0k4992A3WkAV
Xn7Uklju4Jn30Hq3PSulrcaESvwbwQp+xIG+wmPsKdAiGWR+q3qAPf0q7PxpyomS6ZmQELWrGzuz
P+zGr4+mck8sX05yNs9a9jfod1A2oVMl4ZNL8jEzgw+oc/VaqGLV1eA0IQxY/S0xr+xG6LBkBeDT
CObV7zRZXOu0f6CcFoGQddzEazL4VMmBuPFX+H75MmygEK+C+M2wr+RBgRD27c5F6Wd4IzyCdZHK
9F7fVwMaB0b2ddMEeMn/V8r9N549l145lywwv5csCi7/NYxRh/AydeL73FjurskhitNrPqAapqSy
t4VuviJRQPEc37VHT/kUtwceYMVaBXoft+23FfAmu+ITfxoXSo02VeMGCnv3p1HZ1ebM6SLj2bWZ
on03cQgW9QxvxnyfFP3Nc/z7AftxafT2OvZDmrvGgA28fRkNoNKjnP65+RCehpH1plsoczsu6b4C
R5vQ7Y/rpZQ/d2hFrQHyMycFtEpF+pYauYDWmkyXbsw+sqCb9sAxcWKyMTI4yQfBYj93/mrXfQQ1
odc52vZqDn89VgorRa/5pjALn5djOvbqPYq6+1F/c5svKbXUwv1n1f0XlhXg4M2zFZTc0kCshbVA
lujLCD9P+auhWAk8UXuPDevKUbxaUd1AI3HJQVruHoLDasxftBFd6Bzf9KNhH6bSO0WNCFYBTKB1
qqy7WhbETGXPrBD9hHnFJa+mn68EzqZZN3BfTHfeaDb7coLbS72Pu0OkvfYZT2zci7/E0qedlaR0
1jRHMBgPXgdZBtzcpets776Jp31oZ8Eq5sOzJuvITlROH37q6yPldsTWdXzHDjhn56F/md8nSEdk
GIO8PrEQc9a5u3xSppgR+ycc5n9a8IWFHLZgXZNluPE2VhBd2YwHJ0iOzUYM/0I5eWvPb38xSm/w
lGroj+nWDfxpP0wGeNbYOnCdxG8yWSfCaPwaxr7AYVeWd7dwKniausGvYzd/Jsq9lRh3Sx3MmmZR
VE/4x5s0Fd3GDfJ3HDDVnoVJArsBl0jPceti7XqYQlRlWkGR+0pxMCXoJHcCyrbUdIKexa1mTFRQ
kno5txYt6An+Tpu4wdR8BLwKVPva8X1qJbsxHkkRzsVHjckgiye1wybZQZUy6g1LabF2faCYfK2K
fi4gQdmntOVP5HkUr0MdLNahHdzSgghONKR7Fs74zPnMuCR2N4kHAsKA3hk44GlMt3yzUng8Y7QX
3hzuW6kuNXJF+xU19sXVpFb9WmIoG7mb1Lg/tm77mUzBd7vkBHNmjtotrw1PdoM0B2RbXoJsfJ8z
b93l5l+bJsxU8scuh5cqvjQU7e478jk9EoLRZTsdwOEj8EooYkxwm1IayXA93Xn9fRF5Bu6IMWUf
1OwnR9f/+sDx19zV980cfPqm/+yo3Dy0bv6cdOpfOXosjGvyEVnPRUz0zg7RGHCIPeCl918CY7IO
U1s9xiMrXdAp97XJ8kSN3TZBv8Jjnb+6PDHZ5DeXbspeGMu4GvIc3wKuqqYeowT/VGPuWQ22f4+i
ExFRquSu2fcBMXyzH/ShQNFm414cGr/9zjrvN5tQwZzE/g7K9EvkmNSrLn1THo5TXaCNINv/Df2n
P/gX34BEXdtHJTLaNEPzQZlluwdP3607SWk6WZZyZ0FFGSvZX2qr/DBVLZ8z9i8yU291PLUngFgv
dRLy1hs4I53K3Vo02jMn4v2Rc49/y57uwZKwLxUrwpw29A+YtTlqVqOJKhv30K+WR+2CosHrcJ1n
f6Vy62aH8XRQjfkMe+dzhlq2BcgIbTyjrXqc5L+yiAlJcnbYkXMRw/RUGXZ6oN4RMR9mYTrcFNyk
wPLJ0oj5pS7tdJ3m+UVY1DCJ6tMoiI1lJrkIhOuse6yCutvHJiYdVmM4CAZCq1mz78wE00oEqDEM
XgepDfDj6lZNbA/Grr6jw+FYGvOv07WEwof0oIaBrjJzOgQTQo3U/q+yxh/+N64RQM35Fmoa4qKu
YaSJ8rNrG0RWQLDiBIPjK+tjNPYeUI/2GTDOpovUc8ezFg0pQqB5qaFwc8p773YafvSCHdbyf5TM
7k3jPjeTHGMtSQ3NNmmfpBzZIfj9pIE7bdxYRHxE9mbU8r7o2dblEsbOiK6OenQvCy4lTH5lqp7L
Wd2cnuaIoj7RLHnf5A4XaWFJfM75vnXHs6rD90En16ZPcaB2HOe4C+cJQBGE8uDUQHkwACCXg7Vb
ADi2MV7xbt6ZhT0we6zbPtg5yYxBQnRws6AyuPbTbKF75wHQqq5ZuyBlbJZgejmKLTe4j0OSN3N8
SS1uoMDxrfVzBiZsO/r8ArP/CanI2BBlXFeBEf3r2EJvRFfBr6t/RYLAoipxbU55QaBw7AFogiH7
w6rnEwQZ301PAfBHbofj2G9IARsrNdkQz3HE0QYH8BAqsGhz6Jr2eDNbgjSJQ72FK+1PG4q/igxj
m+d+tpet99t5Ptbtgv2CEfHDcsPjd4mAHYMEV6dUjAdDfeSI3kcn0rfMq38g2TN+eLyWWYmtw5Hs
VlymCJVH4JMIKxvut2UV7pamB+4MQTEdBRc1DGzRltvXXWDq5zawuPIwG2zKOiAvF+BF5xjou7xD
cDv1Mn+oauvZ7a9DLWCYeI9eB3fLrZjLZM5bal2yDGR9qQdQPZH57sQKTpGleC18531yu4GlQP7m
cetcFSYPYA2GYRVzQ15XvOvkLYpvMbZg8h04cL5SLP1xZ3RmUbBRlXvTCrtj56cSsBkdCBa+hAaV
lM4/PPbxcvspH61a33WiOUNiVMxX5tNonJ0WY1sW1fOuCMwntcja/JoNcTIN7GZ4cdGusJNsRJI2
JDwVWD6CJuRiKLnOjrVyq41rj/XaHzjBl1WE0w0bM63EGv7+KqhmFDZHOwhSyTnnKY7yMM/HmJxH
NCh9S32z2YoJYKGdF3xSYh8emcOlKGrlMabhm7oG9lQjENyqjzE0C+8nzEyMDFjYm9zeJ4XijNIF
9M30u25hhwbCld/MLNSX3cqsDk5+j+8uyG+y4nZJnISFRZBEu/LKLdXdNl3/U/XYudtJU2sf8SPy
UGM28bB31QjLOHqcfENesjxC1kBxb0D1euCP/RgDbmNaV870rePIF7yY8ZO/YArzwDF2UaPMo4/F
I+aj7YWmCe0BKnROrvHkOu5pKLGZWh63yqSQaz+LnpJxbSw4ZjtIOUft/k/QDAIDzrWPNRgAdkjd
zYg0BlkycKs6XqSoBGSiJ6w3CSKC2ox0D+903M/NzKdPaPlYmerYhPNlcAnqE5rliDe9Q2VC3Qsm
7NdklfdaOx8Q7V4MI+bGke9rDTGi0WEERLHfBN4M/jjT6A29+4FeavJue+ZdCERr52Pvw9nYDXcg
2epO8Yp4/Rsr95TYbXXrGOxgUBlvSrs8PL8NyhoF/3LfFmwM1fBpAUSZGCMJkxAlszLQ/1CvT5mP
R88vy/tSjc+YQmN8gimqq452gd07OMlitZGj/WJyoO3p4dbrAPjZJi7mq1sX4d3k8oiuGTQHqwEV
lJNl8UJ2FjDSc7KPVstoIov+w+xhjugOTkW4T7kwYzAImeoC9is4fG6J+BrspDpUTu+tJkC/RPyB
eDr9ox/Jm49LElFMPHZypp5l7PghAB2P2JtSG+poktm71BmflidTGxCH+8aHZnXtgzyHgfeBdAIh
NQKqwgUDkvHAjjROU/w4PP1Y1J2qvHx2OwXqqxb4lmR4hx4JpTzUH4CCYqI75p3kGb3QSvQ6Snkp
jK6qkVQwZbTp+OgBLwAi8T5b+f1oxg+B7N/gsaD5Lk8MbpGtbvR6hhPpK1xakf2HULflXaxXhYzg
BKbzoYzMO7YfvwxTYlX7wXdXfk1uj69uNh/dPMFzhudPi4rpymZdnYx/vIVQfqLmsU1QIBPv2yhu
wkYWII5wouiO+dnnv2nAT+Ch98daAiYStRwZb3Ha985dihyr9kh+8II4n2UwX6KSM9qgQAXRGqIH
JKhyI115gApB53NdxyffO8nS3Bah9Ub2QG98SVzbQs1F/FF59ubkBQhcMORQKgH/yemtKII7LsM3
cxp2keCUf/cmj/TveGPx+gKkf2bW6PGL0FLrWSMkWxM52GLPVJgpUo353Dj6Fi1uyDbMviKnfrab
p+B/NkjZPrc2HDg3O4RR+ZzN2NEtEDIrYLjFrh2dF9zhQNehbQgv/SrnCKxQ1dxgDdEA9FZzt6RM
4oCbdy80/2kamO+9pi52SeZApa1PHfQXqZu7fP4O3JYe9+xgBBaewflVVOLN81Bl3cl5EekRI9or
rquME1gBhO24ktCJx/MHLUC0u8RfXC8OeJSYwqn4oeXqO/TMNfFiLsc9tTY7b2P21VH38b9k4pXt
zzF9WM1cbb1WHKaOC0z6w+xSsMAB8dcUTK5E3I343pnnc7UszZrscSJya3l4CaJlNMXRMw5UC0mM
uZalDrT5BUgfEIYGZ0uWYhFcOJtkBa7Lyo6kalnmd7fYg9mecWZ7Lg5jBJwdKCxkRGS2NmWYcEJ4
vI2bbuOZEdHny784PQYx8as5jSJCce5/7J3pbt1Ilq1fpdH/mSCDQTIIdBdwdeZB82BbfwhJljkz
OE9P3x+dWTdtZ5YT2UADfYELFIRyWtbR4SEjduy91rdgE8wEUWbmZdMl/qU0rJ2sQlg42FXA8rO5
BuqSWtNb5wJgU+198NBB0z6E48iwd4D6ua+m5nnhYIneQeLFFpg2wj7DRqXWaNDqd+mIgp7frM2i
U2+fqYDHxS7Brp55R3ugz22k0b09+8la5fQQ2XTGbhhXMOoWawJu+pRmmRkf87ou9k2dQ7WBG1on
DjkgWXvoGZsr4mtEWD86h1nYUFKtYkl9+uQY9i5Mm2uwDOGWvJxPrhk9essD7E24dghSkiCutzWZ
GCgAT8nskma0YHCCQbwPAUNT+6QnTniSDzmJ2cgt07nyesWcn5URXMvOSprPAwAqrCXeheGxtDLD
ay5a0IAGWWCqeMSbimxMVXvL5hluy3yPD3Efo4gKpF2turq4p3d7MRBdkLRyuigH5pr0tT9SK3JO
rfO7jg+U+ogZMkZ+GuZMwqPSv0xEcSgmoLkQddcGOVYlm/jCybxuY/OJ4M37jjajVTWnBOqORhSO
g6tAL2W8jSZ/MQfsYHgqAhfa09zTiCDG8ilg0mBEg7yr/OnaBWmemfaNUxUf4sJ+oNg7heynTJDz
vUUbdfFQkw3CAgWqat2jp6BvXuFffi2txkWznN61bofXLsecw+EV304MUifzTzbrBZt79dFdklq8
nqYKl4eqlicSu3HexsnWd8fPmvkf/VIS7S0LGUsv0EtrBAJNy16mCsx1ba7RZ7qb3rQbwrkMnCRN
me6GCI8AiPLrole3bFEWLrwGByUficm4/CKTxeMMy/ciJ1K58JAqO/SEOaRyktfugfEf9mgpnjo4
aW7qoi2uiABxQ0iCKNFaCqCLxKUjwC8VdObn1iuNlTlOT3h7n+okwe9tclJlREB8zZ7Ja9HU5sqr
2vvlE5qQGO7F9OSNU78WBSgx5ijMcbmIiOdaTWyBG893rA7mKo2lsa/DL4DUmHNk4XShVLtXeroB
knRdOfm6L3OTRnZ9/LoGV8U0cHhFZKSRSUzIoRd1y33hOgayT7YJAmaWLIxont8bPb3Hs6hOVVqQ
lECQWW9w0DWcdeH2q4IEI6k50oarflfr8mFEiLW2HNPkRB9ejcF4L6AnWNgZh9q596l+V5MLglaL
7HJshqe+l5eqnne2mF7iHpe4DNWeJeYqqjLGk6F/bwwcRj2kiRXMD6QCEPtZKPv42e5tsYpHOO5m
bBC2FZOznm9t0TAbBLhNSValACKjZ0NbN27gcGK1Z+z4g3rAV2thySveSch6Jv1RrJOx+JwAPnCK
7qBsL7o3vf6lJvxnFYaMbBZcOjAwPPAeGSJ26O8KfPfrpvEOkVEidGgkA0yeJ4eVTetbtGXEL4vh
uW4p9bPIvqFWTrYGh9fEcBB1sCeR+MPhA1OLnR+r3B1xUsnL2bJvTEkbOJ+8fRRxVi9MTvTTeI5l
+DyAgbmQJOiNGhAjiFB6GGzJyz1H+9XjkHcdoKOtslspHqwKzb0Mifqif8AUmsW66K9CzbC6HaFf
do1NDlBA/7DzNaAQ88Usay6vwY3uYosegQvqDhNjRSvZCb5kYNTQZ/LAd2my/3pBM0qIWts3FOPP
wUCDBR1u48xvEPidfTlOL0HA4mmxGpIBdN9ip7ZxODisMcvAIRx8DhPsJFB+7yEAjEcGwnvdywfK
atzvORTNynDddXfVzBJxUJ7d2o7/SWUtC/tAP709Z9LZJ614twK8x8IfbrQ7YxNnGx1rcc4bhnpp
dl8ZtJhsDm8r0Tf3lfDOBJtsaxtTonY/dkwZLlq/vdPdiDImSj/VIs/PTLQNoMQsEMuS6JjbqWe8
CbBmqtiWy1LKnTET8Ot41+HE/eYGUMpwwD/DR6k3Y6I+IFNdqMvGqU2fgCJg15YofrBKCnr7aJ3m
DYd04pg5G2wa2qY+haaSnNinoPw0mCPig6imT1vtcFVrwu0SB+pgteMmeeuKnKQpnSL/8M44l6hZ
LJsul2RzdtProqXEanq1cfL+XjRUeW6s4XEFIWknKFFDeKYhjsMpC57wyJ+YY2JZIWokreJHaw7v
etdnQ0ZU4FnqDVPfTe/m98tfOjbVgm+kj8u+0W1Fo+SaDqlH24kpbDif6BF1SKUFI4esv5dxwh1Y
wvxcWGaqIWHBqB8JVTuU00AD17nPWtvclJ54QvaGPCG7qSxQjKSNWcfc6J7qsCLMsQGpPwv0mC19
elof68orUoRwRPPUGdoYL9tzmzP/aE8gS9eKefFFlzQjTqLksxliXx3AeNDTnMSmlO5DVPcIoOzo
EeHhZkY+TFeBIV6M8LA3UCvTaOczhr/TlbQZc7/d1BXylqW+QjAzgDG+wBDxTOvGX8V4FziZILuP
ZeevZGd8wGb6OEBdLWPxJUNHjkgr/ewXBaBf1njiVIj07rJ3q3ae9BBfB3nwQu/eZHpmnRBHr8FJ
X3Yesg8GzN1D2TNisn14xVBensf+cY77kuCO5FCU+RU+YzDnc4IQXfs3bAzXy8OiBh7sTHBqztIW
RXP6XsDY2EDBRazpnSp+dlcxdtUzZwn6FUvpEN72s723IgYB/gKJWCaDwgfIbMlDm64JJHnPwpiE
SkWbI5zWwUhMZh5jarLXI+OGw5TlJUrwW98bof2n/rOJvHm9VIJSTgCcmBBQJwfrMp2hkMcakqF5
Hlo2/MjOHuocGrXtDyBSYwrLFPZ8r7FxU/avHO+kmvhYFNZHlFpgUBui6thvML7VForT0eQ0Ztdr
OxWE7FE1If1EZ4R0u6px5yVjV7IZY1T3jP6+0eOJpMxgv/woYxgzqtdia9Wd2GiWNnR4p9LiGi4i
bnCU47OBorHKA+yqZKSsWj3fA8G+5qEopop2ejdREJfYWBm/hAp0Qwe0PD/gydjTWDmZI1NWG8Mr
HnUsIHoaVoQ17hJXn4YqIy40JqaBXPfP7TSfaUM4G5ThcBWGJ61N3h8WlDbK9iOYZmyRxocIgAiG
MuoVo9FsrCLYiLlfL30YOzZfIB3T4lb6OTXoZxWYpvvBBBVfOsiWHRohut5ZhfU42NnjEDCArZaB
3iHJJyZI1puvy+Eg3AhXUZKtPVExmuZXKfKJRpIRH5zIWyLVXbJ/e0DpFJ4tOFfqnisca4yeFaJi
TiDXhROsfMo8bal3NrNbas+9aCP6yOS+zJZ8nkJmB70HFGby0UNtrb5ENlQSLcqmSeWXjtUROfGq
TsoTQooN0IgPUz1xwA2ekKUhr7QRvTG+RYX8rGbsZCae25Uy45s6pNnD/koMR3vGg/88CWrEtXdj
JCBvE28XlJW50/VAe7HPdn4wM1OfxmPiyXtsMhjtfesF9/l7psuzkaDLFEndb1umg5xp6uQicJO7
mCbapqjdaVfY3FhtjDKyf+6YVS9hWzRQhdVtAMtgynVccMCmekvqIlj9D3AJ/yyv+7sM8D/7hv+F
gd4WJMB/jST8P6RSx+AzvoMR8i9+YxG64heC3ejSK0uYLBoL3/DXUG/DtX+RwreF8i0lHc+0wQD+
E0a4cAodPiCXk5u//N3/hRFa6hcqWdfy+aIoPGz1d2CEgt/sm0hvx1GuUK5ypFKelCY8lu9RhGY5
mxw3K3cdIOCaoeRqj/5tkO58cUdnKXzB/rsT3Pc50s1K3hscbwZWAgaKm6Y0YA5p/KDPfpztB2xt
9YoR8cqhRiYcgR6j9+uNx23x5yHk3h9+XcQyvpTKdGwTGR456N+SEw2zr+jukvc5up979SnkzGcF
V1rNVO2/wTf/5mt5dKQdU0pPmj+8lvbbMewoNOL4UC48XrYFzNOczzeOefjmnvktbP3fii6/0XHR
Nv/570ty+u/J6svHYCtfsRwL2xa+UMvH9A0Rcmz9wSaTTq71pEnUWsKb71P/wPyK1skHNDAXMUCp
n78mwfA/via3ljSXF+YV1Q/vz8y8QkWwpNbz+Nlmifao5orHMbr5+cv88SPjRVzL42YWnvjDHRYR
rl4xH5frRJ59wj9okNsMnftzjvToL15q+fi/v4zLaznCdFwT05Cz/C7fXEakQmTmEJHHZJ6dV54R
ASX6GU4y+1V5duMrOLltTdaJfBDDOe9OucfMCFFQU7969QcFx1jLXdO+tsNDFK0lchwcu6V6beDH
mExG6+KUg9sd+DwEngEc0QqPSrLJ5vX4UgWvVcic7YuDJmrCuYxCDxP9RcdQzuPAQxyD0Xzx8Pi3
NXlqGIHQwJIHQPU3vBb5yegfERp7j+zouxwUEsOoqn0QmKx7Ws6T8Wa9D1TkRC96rjj0nbkEU+yd
5jWmk/7zK2mxwPzhSjpMwiQXkzXCW26eb65k1dENchrS6ayEM1SFNwxQQsndb3vhVhrh3qaF4I8v
Ie0YySheI5VdWME//zXEH+9Rx+M3ILHAUoJP9od7FCZ+CXZ9kmtHP5jkvcU5GYgLEid2tmZf3pF8
+xZl6SkFEkLf7CKq9ceAZj4pPl9kg1ApUeNT1/M3ClRUFd3l4/Q8+PnNbFkbzgxbU3XHWDFG+O9d
wW9+9R8gr2VizC0uarmOdLFTebDWkI+8HqTHNnSarSPsy9C7s9KObhlZ5C3hVO3655fvj6vK91dv
eVy++RCZX+K0JS+MxPRy47sVZSnHbepic+Ys1h1KBh5NUvztNZpXtTmQOabn8cH9cOughZ/NuoFl
y3g0pwYH0p/nsK0k4s1YYOXOr3/+Nv+4h/GCrhKKlGQWGn+5DN+8zckMKV9jEsCRtNCaeILZSWJg
f/z5q/zZOvb7qyjzh1uR3qMTBXHNrQguNXyX8ZsOrgGGuslfvJ0/eyHXpqPPfuCbnvrh7dAFIT8k
4+0k6pFkmPUQVauYfNzAeq2zYPvzdyX/5DlnHzVNShHqS+eHF2vBRGRdryWdsrchIYAvfvr5CwBW
/vlLuD9cOEyGOSQ73k9K/kNY6kUxfmG1qGk7TtYw6BoYbbhgiBCn7x3RIsHGQWzQqgAHSUwdjSi0
pTWQrGDTB+62cEdQa1CO0G3ajdonyXQ/wA2evPjM5PdooOkOsnVX+iuF3LljetBlD17LEq/18wwy
AQLWQ0YeaWEeCJkkEqenXUDfa9uF+Y6ghh2eBHojas3ImjPhMsx1NrP9roN7iTY0Am404OwKX1z0
VW6F0yBXl9IzDx5tlM5trvLAOjV5sKEXs4kgi5SCmNiguRVqWltgosjn4diOIiU8JpArTD8lqiUh
LiUHhoW6EsdFWhRbM1HbErMVcuRVmw57YyhOmQBYhNGeOdsWAeYqqsY9kLvjnHfHgJdIsgbyzbyu
MXpV1i1oof3ceOvQQbeU5TuXKXtEJjQBzAh+I/s9h/0Vk38DXGrP2JkWP53HhrdOMKFc2m6tdzna
/Z2BajefngOOxbrDPKGb62Qezx4h6jU6oNhMzjmTthnxSpSbW1wKYVQyIOEwGKod9/FqyVVSLejR
QV3Pvrevwd4FjbuLoWQq3wR43N+J5fSKwwWvKPiLzWVnQw1U/h6+LgdChNMW5DzQH/i616RyrboO
zdlYI9vB+C8enPbOih/S/tqLlrDMzZDfCoIUx+tmYryFQXC48hVvjzLEI33+zSRwipPuyqmt/SI8
73EhDUQjMKxnJNN7nwJ33zdXWt7DbURwbiGe/JyiQUwNfApjskOuBFZ45Y3PJfZUo0fenWaYGe8r
Sp2SztnCnrmg97Ny0Ch127aCzxHfLK/ruVgWKvJd8+yyNOqDr5pb2xqRJMefbJzazoBm1K/fpyDc
C7c7x96+MHkKOrGLjPQLaMQ7iDo3Tv8ck69QoQ+hXSARvBR4NSQuXEb/gT0RLr6bzqJx8FX4sJiJ
rMtJ842nbVG4OL4FwNmaoyVCR2FtbRSR1WCebCvGyj7uMfbs/cghgyTB+vfKR3Umqe4m0tysVr21
os8GduAWDHWR52SGZ5tUTpAJi7slg2Uax1cw/MdBYwtEwJ9odXQjd+/I+mOW1uhbmV9ofzOCqFF5
fRRVfWzobdW6XRhJWDbDFvmzucWTCI6uuWZY5M3Tg6uCG8e/r+aPM4AfjQ/TCT44DmKcqOUSK0bz
jI7QrpuELuEk3TnONrWTbQaov/tMouxflCnWsoT9WHe6bD4c7xzh+fKHVdSEvh6MVceWVxV3xWyd
a2TfYcVTtVxbg3EkG3A7lQ+Vuvv58vpnBdI3r/xjgcSU0bSqFHz5VMoVUBtqCwxH2FaAYv/8lf5s
l/32lX6oZzyhwxaXMkeUrNrYGejeBDmJG/13NqTfL6XzQ80yGUTAVBE967B6CcaTr/5iP/qzC8bH
4UpqFElR+cOB1wg7V5bgaNd00Etza4BND45x9ReVl/tnm7jnmLZvsbFyVv1h06Pzp4fK5XBlzhMK
f4S5yMQynhNLts8dbtXEQ/MCcKODTIHXZ90wBago/Cd4Ub4TbcLY2iiePq8A+7JQ94y3vsr3aq4R
8m6MgD41fWiTUBjbnjdNYmK/Ik2O+RDJItu4R1mGcg2HTY+YM+kIZK4xDyNXVFnBEQKZmmRSNm18
/yGMb8HAoGkbTz3RLh4BbKN0tjW1Kupco/zQcJrCZlck4ij9bac4+TTjVTh0Z9+9CoNxPSufboDJ
GMNdhMvbqkx/rb6Wds/vJ//mH//xbYPohz/+Y7+52/zHdw2i77//H7t3ffWSvzc//ab/R7pOihv3
X3edHqL3f9u95K/xd32n5d/81ney7F88n/KbEz43O45uCr/f+k6W+4uybGn6NFGE76nlEftn38n+
RQnUbfSemLAQk8FDDrGkjf7z3/mBputQI0qLQpsq2/s7fSdf/rCc8Fs5/M+1MeoIISFcfV+0RwTf
23Wf3cYJdl4vwTk1s18NzAlwnh799uR3eHHaSj4FUUrCG+ZjCKrzoi40s7exFGdBrHA4YWxi6r9y
RhysOi8fYTHhBjE4jdPXVsACmBwjvYvK5zzyiHOUJXsxgQIXc/1xDNxTO2CCiCr/Dt2C3mV5tC30
nO+DCgS0b5j10Vu+/P7HqB8AHwUafoDl//Ytv34fSIR9WSG2nJNoZ08goqDP1jo2tu3Wwg/uBIyw
8BByUK7y5vj1n3/94gpO+n5afs1YTfZiTLe52TYMbPUMA6pWPSe2bjp+/eI35BtEY/2pGv3XZNrG
5YcgykqIXh6oxcjYDqGuj51kAajc+K0SZOcVamMaHwuSAOAqVFhjYrr/FwT36mMaCn1sCRTaCwLD
MhmgbfQrEO6xRMNsdCDdZtMcKcr4v1+/pJk8mAX4086f5hPs4njlMXFBtu2PV6jCHZ197gel967Z
WbehhS6nNbdRat+77CFHo54/Qh71rlAz7pXZOKdwiR9vYPKbF57uIHqVITZXnHkXhpVcueQbXoJA
ebIBvtxmDqGGjmaeaxNfFDTdSqP8cZdfwsaMyGpqvEQ2wNq+u3Vi9CtWjj6QfsV6jkwcF6YmIaAR
q8kD1t7KCP+L09wprNyYgOyHrs8RZ+JTRXeOv8rNPla2VR6UO6lrbZrObmw80ouq21hO7i4lh3xl
L+hQgjd2WT/QIzJTcZ/OwcfeL+s9GidnD/9z7XXuByiFcqcS6xAHjMcZ+xcYwwbCtQAvroQdISAY
y0fkoeKIDIh4FiTRdEIZ/yXZl6arJFYipCzM+oTOn6tywMoVktDrd2e0c/0TBTo9PGpIDEqX3pxZ
jNP6ZRYxMfrCvQbiGbfDyBQT/Sd+odrZuBF6OMsswWlik64q+aAq3ZwNm+zPEHP8qy2itygum3Vr
GGCSWFCOUMYgcolHpm2vA6TIa5sZ24A3Z9NE5usUdNdJ3wCGjt7c2UJE3aN3Hk2bkPQGgIByzHx9
m4xj9GSRZFla4Sr2GW+i/gRIXhgvrZvk264alpMEl5l2IjCt6LHI0bXUlnPnJqZxLroQWO6QgRgm
UAFXbLCr+97YF1iqc1EtwaWe9xj3cbYzpUcketleEcCXb3BmEcWgXRzdpdtt0xk1RZ3DdK9FvIlA
L6LjB4hUo9/1o7k8WPxMxt1nNGMzI02embzs9vnAz7R4DlZtIkCioDNKKgWdPzD2qYtFLPfFl9oX
CBkwRiglYL9P3VbG8cRpoYlQKQfIMoqWgfly4soHfakIacFZh0B+Dj6HHpbqwM0+JA05HKMoLvPR
zbapgRI7tqc78iW4+2DhQq81t5hzMItiKrJz2Z7dzHytzFsAcM4plrm5z5FUR0ySjmFzRfhXgZZS
nGa440nWgZdQCdoe5rIJO8WqGTH+B0ic7MIiwVhD+XZg9lt0EKghhFr3ZsDV6sr4rKNrw2Dw2uQW
QXAR60kosufJxH6Clws0WeM726bhrGT6CLlKy39yTAzqKJSjHS09jkY9RyYAopCG6vpKOTPuFWnA
0k68KzjX/o2pzKu6Z2lhHUn7RxAhGcyR6aHIy+rJ7cFjmnRUZUE4jBGVm0kbV6PmUOcmxhFdBHqP
Huz43Br7RMXmxrLrx7pLabpWHK9TG2QJglgL4bXKq3DTjaKEG+CNyDXUyDkOZXJRGmc38sjqrNpp
NWscTH1n31gTQWiFPIwV+h67dfUltBtzO6MvSOhDrYq0du+E7eympj+WgSSZrABCJybinpTC2RiX
tccBN2HMa6Neqci6OwoverQb5gxWh5iE/mR4RK+1zxXp6NK8dqqSQ8xo3BApdxsNTbqfhb/3mp5u
guuWV/MEzbM3SkBu3Q6ycM9I3JA75NZQ30lGhI3sBlx/OEnxRZEQXMYBuyJDlDG62/NxBHEU3aSK
z9cqhIPNUbyzzfU7e8nxjgmv83eaenJnd5gtPBvVSWwFRy3xNo+qUHthGxirSQsmAd3GI+DAEMi6
cJ+iZcDDwJ3cTZaxzXVgrUnvQ49SN/UpmxFZFQGO+zBMjrq3MVPK+diDxVy7E/5VMw7dnV1xuAOX
GxGxzQE6DcKtyxVHt+ERXmLcanPEBJwY1yHl0EHYUwLYrnvwZyhthOlYBL4FPlvP19Bnfz9pv+FX
vUxmonFan9GrNNR+dAd1RpynSvPLUNX9pQc86wJkMEV6QEyxXcVXrk4R5KrXMNvgUCTSFqJ5Jxx1
6KVDKwm04y6KkfPZ8mA7zNQhf5QbaItcgaJpN5ZVVYeyJ8zPqudPFZK4XbiYsT03uW/mTG3JEhww
vLVw3/F0Jk7BSH4eHvuRMBrTk0/eIAhgLMzqwjFCBC1AOjlEXyqLeLt4aO4sZ0Fr6GS+bAwsPyai
wTCLzwW3W1N4LxYrAvP4B4cnr/Zk94Qih75EZN6Xo/pgB7W8jTDfo2yZvjhuJbZunOOIKV19lkEj
kcRhssqHBzTAiEcT9tc6Bo5ZOJe9ys3HxhOY8gYy0kU+BRueSVDcBZLGEbQ3q3WW+BuzbHBWJdNT
urAQE0qHrW42nUm3ojSz+FYUcbfLFCuiaJCrmUZ4SWQwkjsEzh31gKFdACEIdNejQcJMr6Pi2Pls
vePonCpQAKd4qKKNtOJqBUsh3kwT2vlW1Pkevu++dLpD59rjrq1eHXT9KFycF8fRqNPt4NQaRb5T
fYPafe52sjaq47iUU/3yZbQQO1zAdom2njYefR3gpyR4vj6WmnQleo3lKpln9NDEQB5p6RAcWxc2
qh4COkK8OCRhKB+h31pSleymYnzvMfmOJC0c+har3mBB47MMH7GHcStrewZGx+u6U99lbI4jMRjD
o6E8EhFzSHQob4gd/folJvHrOMTNuaertE2XP2VlUq7rApiD1H7Iytrc5SluLLBDTK16tP/Hdvli
TSCfSsU7Id4b1qV9iXSOUaDbdGofWxbWHwWeK1XXbYI42R3IcS00ZpP2Oge5vPr6hWykT2FXvYZi
xuUR5w/z1FerPixT7iDamb4NiGBGD050R2QBdem66lj1AndRW8JSmeurGLYPLajxKcyTeVtU8auh
bec0oktKMD5dZLN977cQpuNUl2RhU8S5yiXeSH2OwvEMSgQFuQzslSWL/dc/WSjvumFo14TsfiH1
Hgw5nU8oSSCrEyjNKQfbBLIkXYJ4kVjiFUGFbsWdWgvn2YI1x5pYvXo038D2jc9VQD96MOnoyajG
uTH0mnTcegFsSgwIzQUmUFz1HRsTlIx14QeICHngGT25V9Drcgie/BLjyDiSCqe4cDOwGa2ZYKT0
eScDaz9V1aZLc7YWrUnQAIqB7XbaEKFymMfU3wE8OzZFmJysCZcC9mKpWckrNMaHcL6u4PY4PUpj
WIyw2mzjS9YWzXXWJ/AYWkrRuUTzB3UeDaRbiPFGJOGlw/FjM/lUNE013nhf2oLmi5idh6rU5cpw
yNRVVlVuZ80vH8/hVWGRndTDt8TSWdKJmJsVFkHilLFJ9TW1dQn1uyzEner6ccWyxzND6pTFuLL1
IZQO/JwECkvhTq9f/0FqIlYWcrw0BVpEMuks1ngj/tJr4xkDyYtdymzluHSMc+uJc5GA/wjDpjSD
ETcxN8ImZX/Am93fQxj5glwdvB7iOYfJKdZae132OIFpf+5yRaJ75cUL3WkmZqk2/E0So2zQUh18
ORAB04UMIVpYiFHJyDA9Arvm8AOgVaBu3EoXxZhtyU3t1SzNcMq6uiJwqOwEhUCj+U/GLrCacm20
41UVE+492xYLFzHFSdoB1xPNORPAuPzlUjmCEiwEPmkn04YwAXKcz1OTsvZGMDd8iIsThvK5Hmlh
4pldnhUoWYdcwH/BwIWf9W25UJ3mZy1vnbpxP80x9r0c5W1bE7wEvxKuJRbVxsa9MeZmRLr5uAPP
yVAcc+CGKKe6edEj560Zv9d60F+/TxwrOby2truzIFKD+iCfA8zMAvysEAxjjkNlviXaety4+Mw7
7sV20J9xJNZrAqWcfRrBtGLWnkiIk3PGY1OTolv7ZF3YNqSKOjfesTg/yYo1sswprgfiBFrpXk0d
q4gHkq6ycmdJQAcfliskZstFDk3U1Awe6iL5UvCWv35zMLu3k3td8R8wfCZgbTcalNk+KBVw2yg7
WZeJmchNbOAnIyS3bWxqM+PVzPigk+XDY1k8TD7IusLlijsdt9HC9Arbh2qOvnAgmDZZ8QFssnfw
E6YThRsfm/5Jms0h96TefG3m/P9ul+6Ktp7u3sNYF98qppaO+b/udq1o6tX6j//i114X/SzLFxat
d4QsStFF+GerSxEEi1TKtIRwlUnPlybT750uRquIqyxMfx66RfrA/+x0/YKCxJFL3Kvpmb4Q/t/p
dKHM+r4X7AFCEp7l+0x0fZ8Our1oLb6ZT5uRm42kjW+xrV0aZbXNK4KNGhkvWZV4noJiZASyVUzw
NkPcPQTpsC0ol8EXME0Zo1UQyVcrVK8YTU6uIPS9nYEVhi4cmzKvVmjND5XJpF2gNM7miZA/W77n
OnzoaD6tdIWfKvOZ77SCR6dGo4zcCbNgn92TJjpTBkC1HuwYa0r10ZSph1nCz1dNeJ8LMpkRgAId
k+WVbWc22OSuIhZgW7bhp4qzGQ8OkLkh3EewFMqhpAJlxKQllUZKkjegdB9k4Z5z2do0EVgGM+PX
MIOgGk/PZQqaZYAAM6VmvuuYmciOKhm3DdaarlgpGe/TOf9YBcUepxsZJCWNop7jG2q1aJtDWusM
WMhqQgZdDmm292G+eK2LCMff9vLAcW/EKWotcRuYkLQ1M0b72KUEb+hSim3se5uxx289V9i2Zn3M
KMPQq6aMPjNOaNUR1MkLHrMQB2fW9Cm5LrTRVUnwTdKBsGlD5xANehuL7ppexLyyHAKrxZDz6bX3
s5ffoIcnbk4nIbOS9OThVUQmeDMm8/uAWZ2IrWBbP9qVhlFI7ro+uvn86pcq3JIW8gD96S0epodB
kd1bt08GWYA7f6mkBi8Ez4CUaiT0RFn64zjIw9Qxwa/nbnHpOTDniLCn0tlFkfhAvl+5sSS2jjZq
TE6BMyGZBJhRbp+FaRJ307/JyS7XFlhVdg96WrUf3vhwXew4vs3Zt25DvHBe68F9lP1n0taWqxGt
HcN4gVyMBbaP7TNXap1pepcMv4Qbf6K1uHwixmsnvQ9xTu1u1AA0p8a8cornyWZrAXzzBdhKNmiX
z2Fe2yNi1tGeWJRxs18smX5aHMex+BAVWczOxdsnPJyhvJEslo5jLpH/dF15ZYEr6McA7r4T0X2p
xmitgEbpEdQbg7JsI0RyAMSoNp3q4bYSvCzGJTunfhhzrPTzIgye0s8JSEIVEVqb8eNXGXpfP6dJ
GG77vHgpy+KAPfDkeuhw1UY25UECIPJ1/TiHs4TZMq9at34t2/aEV/TQ2hlyBftO1mTr6WO83O89
SoTlOITgGKtKOuFSWUbEMYm8QUPAZ1BvmR1hvEyNTRkT3pVWmOm8bU+k22EMjOsK2oU3jcnatYtx
HTYWqrUaH1vZiH08We1BGwk7IpuqXNyJHo6OpE0tCMuwk/PZ+7r9vuKhenSD8OBaFKK+E1xVdANW
8FIpeOWNwJDRTOUh8+Sm9615Rfui5GSLU9jzruKpvR894tQaIz22OJguyJ1go8bGJdz07CXlrmeU
3vWQt7uUPMIgyo8Sww/MKcpP6rdE9w+Fam89CDl3ENf3SW6721YMzor0Ue6/tIGclwtyPtOtAXt8
RDsN4/NB0+tKXFi4RkVSni1OUdUCXevtA9ZHFiTxjrEY7XMCZWOosAuUvs8CynvEF4Lttuj3OXcn
R8cVJqB2P+T2qxo+YRO5sQbvsk06864RhgkGOH2rgv5GlOCwc9SzR0xyciPxDhyDJf5i/tBZrFNl
O5xUWZ9IKvEuQYvgJeivDTEtiIAeImnsHf2Sv3GWLCwaz1mdX4Z1LDZyMrsd4hJN6Bsf5pBDkjQs
MFw0NAgTjQBxZGEt7i0bg3ttGO1LKweEL4LzeFQ2G0J3xhTPled8bBuumx2mLEGQfzfofU8NfAVK
U3kLvbe+aiizaSAddVWfQpi3pzEBVe5YHjFffnNHVN601dqiW2vV6ZYKjToTFntsAJ6xWuxI/8XR
eS1HbmRB9IsQAW9e21uym7aHL4jhUCyYgq+C+/o92AcpVrESRXUDZfJmnhxNyzgGC7R9yF19rYoO
LVFO/b3sXoksp5uo4g0Oo9Q7epBq4JEP2N1n+WzFvEVIXnSnTMr5krP8yHvbWtHwdPFoan8ypn9x
9i/JK5qZ2ubdSzIkogFgLAEkqKEdb/bMXbutm29Xyvwe59pHtRCI2qbIb8gKH83eSjyS2wP2AmvA
OBX4H6ZRf+Gmira+2Z6duQ43EgjmLgOKcOs1Gm/Txwn+gjndhMKhPM8qf2CxfUydH27MsFRMcWrC
n/M9czkLjkCXVbM8OV3jr32zeTgIdRCMZzZj090WyC/hsx9KknIU1NOqxBoDYuXa2tx2oxrGa+Ci
abTRHuX1bSELGJ37ko8kJ1zKL1gZ/c8muRbtu4TAAKS3++gF2rsI/gvmSJL12jkyxRlDcgM9jXvl
sslRy9yNjk9oYjh4tr+LIxgkIkvZwwrxUg7EdDLrB7r58g/8urX14kXUa1XK/+W++pIx7tj6xfhe
9skxmtJf0Hw0MqQcv6t2vkAg2MQdIbKiPBoyoIMVnDd1Gv1rSGA/bDq6pRU8T99+pmNxZ43GvyrR
M7z64t1sSZdEXwmBp3SOEjzb44UGuN9chBtfAIH8ycfwD/GOh8E9OD7SFvYCBu7gUwXE3W5aFYst
iBb5qIIfV+09hgjUSwDArjRZ1ygw8AuV0O9SRkc0k3zntbJ2RkE1WSGqe9AzYYf7t2rotQGUVz6r
1icQRkUah6MX6QA3EvJf4vZYM+2dG3P9sDzcToV48oMbHU4+rFIswSlDm+YFDMspTrgSle1aCpci
4ML/DpJoJ43h1StsVm1/fJiYIlL4S2XAVAet+9p11DvSRtiBGxhiOkTy7p8f9uysVbNuB3D5CuxS
0vChW5SfQ0uhBmph62eszKs+FL+kfvD3hCymrBaUWlLK0Weobowy2SGi4TVp9AT5wnvWMXa01nlG
VnrOHR5BJ1HnJmLGkFd/rcpzqAnzSR8TxDVCq2CMWf9rzBmxNh4J0JrqZCuklr4C+ddyjoTKS2Y8
BvxXu8NVTPyV7GgmqCMM0Cqby11F7/Pas/JvgAsFtePO9OoW6beT8eYRBgwrjaIiFra29QKd+Z8J
NHPf3IfSNIjCRyVtNAVPrc2wre5OVIi892jg0KQzvE/dR5RacBcSKAxpcmKs9l/oDlz0p+5RGEm8
SqmlEmF/JQWXrbwQqVLR94G41G3pp/qi0OpfxDnD+1uxl21cJxasGiuZ8/tEzJ5XRKczqn+8fdYh
WbTT9FAhdbgdqwKRAPoyhvFpoWx1QbZJkCw4YFWfs5k+2oa9HQzJiqAcpPmkeHfwTWBRPVqh/5fO
wqPpo2rC/ByxjWNh1OLTR1cdioY/Wf7XVPLfZJOJKt35NoJOmJy7V40PXs2tXYAtgkZ98gaSZJby
eu6qBFYnL92hIj1TvYPHLgu/Bv/J6h/CiS91xBl24LPcBRk0CyP6Ns16XaXBhGpZHSKPQ8VKsCrz
ZVjfqjH+uXm6kz7rdVv4TIfrAKe7wGe59crhrzlAiIVfxkYcvgEg/zQy/6/OCBUHtfndJdUtN9tl
mC3LnX/pJr9ZCwMF2sRV1xadWItyfMl9Ge/LoPZWqWHc2iwOLmmP0bD15z+aXpx88oa1CqZbyza7
FlCsQ0ee2x7BECvJ6yyjTQuvbKWDhg5XKCGD4KGGX1jWBK5qt8lXrpMCd3CW4siQI6Nbo3iSDllT
u3pDAuQ5pSYg8epV1HLvt1KspsL9p/iMsDs6/42eeRpzhxFRuCzq9XdtZcVejc590NZD13x5/Ziy
h1sXaLoziCvteA9iE3igBGfvFnhCkBsX2ZVH2aMkGGNd7rE4Z3uz5BAPHgkW/Z6z27vW5h0qO2XI
cfmVLVHTKZ3w/w1cG8biSO3euB3sifFewPQy4SA1mCXKygCnvuKgEeIdNLj9btqWsadsCf4ZwFLW
qarGbTTw/hgR+LvMdM8OjZC2g1uwdeG5eHlC8Uhg/utpsHqGqtFE7bgbZPgmY5UeHaagTBpgBgR4
StuuuUnhPCMQDZtoZmxn1BbQPuhb0AzgyomhwYpL9Jg/Us8ZtqkaaeAp4/ws6eGYgsQB3s7aXEjx
4jCG4FNLN3alnqeeM6dN7pvOIl4ti19y5lzO8BPEZWcQmAZ2Bp0soyHL7KjFpIpPWI+YgyXp5Wqh
3U02Vx/+kYk0P1UGZ8q6wXvqA5n/jg20fhrfyEn0+6GjKYM5t0ErKivd3AMVSqlGyhYEaQ5DKZdj
SuYyJEZsALE2qy/bYAEph4K99VmpkbRjn13rSN/Jdb0S//uYbb6gQKQAtp+lH7CBe4S0c5hrfuxf
0LtwYNnBi1cTqG5rqphy9Yhl9+WNhFEmdHkv17fO5KJVogJgrjXXUxXqgyjETnWKuTw3DFtYJdOk
Id973G+o654PoxVZMN8BSxAELjdwTHFwcDFQVV3e+Bmxn3xRg0aftZ+3qObtjeK753yJKsXEHdZR
UD3KeTerNOWAXB/gWJNSZXK4obkWWlpJlTAfOYDolhqdjVD1qUAf5c5DO65TU25Zer3YEVC7m+F5
rvivppKz5Jen6Ge0Sro5Wvkqy4iHDD8pyoCE9QZSajvXsX6Nex0BppcXFxR9JYfiPUjmRVeg5kRn
xbuWh7a3uFrbvr+rnC6ny7HVx7nt810OoqYLEzwds71uQYRQ58hVDL33CADyDc6GydU+fUU3ijZC
oywjhR+M3poRJOWX54oGxlbK0wkpDkpgQvAgubFcJ6orNyQ3px3oVn8buv6mDhTRcHuZSVNA2ryg
+alrK4eXqZs+rBF0sJPx42pZ3sew+AAF7W9Lz2CTdiq8xO3crEGeLGXK8pMZLGq1w4SxHpDItcW2
MafLrjsd2kQe5dg9T14mzjUFZEm6KL2t8K4RGXHbrm7EiN9rAPkcfsBqzAj0ZT5S/TTHfzQUV6uP
P2Qi6TTXcusn1q0SWXIwcdWX4YKY8eRXbVfPifJh84T7mJk47HqMvrOzFE+y54cxCvXYE9sJGNQx
nmO1eUVKiWFJZfOmqHHfS9oHwFDLvcGi50aFyR7HiIQPWkMJGeqcl5vnxsekz2N544RO1XyhQEi5
Dl7r+ZK508Nu5TVuuysIPeRczzlbcWzCX1CHMVO7cMypgIGZ70IzK5Jm2KR8QL6Ut6jD9BJIGR31
1NAeB0hRLS9N0/4bG2UAXhY/kfNf50/MkevjGHQU1THT35rCZlKnz47Lhw9Po9yNjyEiB1+1Xn1W
Xg5xKvil91hveg/hfSzYNcesveWFddM6c1bNCYN6QpGdkJvl9Ao8E3xX81HxfdRZexf+8su6WXVu
ATcuB+XO7s8To3cwHfgoAkoW+rzZmLCW3eZ5CGafzYgJmDM+m0N/9geoUkZLuUVDwD8IWw40MLOm
wXu0U/c3kIL2GF19SYQSrlMRLYpq2HlU/+2pi4JMmgHIKTEHxab73dcainxLI1v2UxvZi+qzkZIu
85QDe+1aZpVw0YDNVeVfe608Mzl3Xn7TEF5y+L2rmKsIlZ72jjeV/9/08j0VK6aT/hfgpdt70Vc7
8MzrnCS/3bePNg4vc8ZRVMz1e2eQesD4it41clwwbyrg0kntmLWJnU2v1MmqguAkBzgDk7OAUWtn
WcjFTiAWMjpmS5xGjnKhMTLaYQKThPbJHsS+DceRJDh1VyCZHPCl62QSh0rkdIHNlDESNER/MeSl
T1Vxzb3UvvelY91n932eUyocAE5oiiqky+FGtdQIek71RMHGf3Vj31JMemsET2+r9T/HJbknbJa7
uM7NcxcKrA8DzJvKvAsx+rj+6Ck0Jxgnvac4mxA9PWTQQ4Hi0JczR+e4Tft3CWziEMJn3cwRcBOG
SjMzLPL/Y8byI8Ct1sWCXzNpwWMfhwllUXZUpfnB7fyD3eM4YQRxZ+/EXYWX6cnPm/gJLuqzDBTF
gwZJmV4fwYNYx7Fr/zYMFbHG0WKU1hU7qM2FzJtx9JKNSwZX3qai2JqFVz2xe+V7QmB8LFgO2kaU
G8kMt6Hjj1yfecoacgJ09w3rYki/fW9+jAGXaJH351oT1hmD9Ddso6vDRNZsFrNckz4ijJrb2DDq
g13ET4UbBPsZ0ARiDAfJUhKmjOP/agJ1W8tjnM35GWsgrNkgrvBegY+nmRfzYFpwKykoduqd+uiI
VGF0il8SikKwQSfGegrt78LqSqRS8AnIhHQrA7EYncNYWhvBeR12ADfqrBm27XwuJCimwhzjtVk3
X5V/k3W3y2wj2Im4e67miMgOo0Psej2KOymhgZIkEPszDNwR4ov2kV+7qYWUULD+9S4HFapFOTSH
r9wOr8Ia4JoVfJRGHgN3AgDrx/I5ttKtmAtGR1lz7Ib6OSx3eGjLFdPfjefUP61ZHizUo4zW0YJS
yqQcH9VQHZu04Nav+WobehobavwmMBmgH0S8rYz46Lf2UUl6LtFTNH4h6zOaIAU38kdylj05OEaF
BcTQAw1RmB72LBWQwI7NnRlbrx7nKFuEA290k54CXaAdAP2MhxRnSewDMMu7+zR3kE/c0b2rpOT8
oteuU8KCNrgQyphzO/82KOODkSBhGftoupiJU66BT62SpLlPNVoe+curmRYnZ3IQuvIBr5hX8w5U
yXsHZOpP6WE51S7XtaLZhTGVz5GLEDFDUsoMWsIyZ7i6bTdvKxDbMDv9gxkCaxtH/GXFKy6ndNOZ
2XtYChDzi/FSDerMGgf2KuwP9GU950U+rBpysiZT2vUg+KtholPAszgeWBgZgwnkOWylTnXfni5+
HfrBj5lYkksPviTduTHYC/yPVSrABw6H3vdukn8oayp/bzjLJU0PZFI4nHA0PRaYPcCnv6Wx0e46
k8MYBqEs7Jq7B73cEvmLwShn3ZgepNmWzlnwnKy0c+MyAc7FJjeMYxbRjFJKk+c2o5OPiz+pivqi
PPDZJtnWtXf22/IHaYo7gktxDZYARMWIxLCVK3ZC5zlxWyotI3o6ZFFSWMQvbgacNxSvVALscov9
mjyKEXwxR4aOm/BiQXMBraPscVs7Fl95QTQgSuixET2N3YN6ctHmCM71BP+bP3pKyVFG9XfpwPQz
VPBVe0gS1J7qrTtP24beUhyqwULAiE9Dxjqm0Xhr22j/RXTw9EbzAhde7KtyARTiUV+NY3ZuPeOH
u5G3Cuce/AZ7qMd5dJf0t8zm5E+GynkNSK+kvo9Xj6uJaiv9pmmTo4bxJ4MUtuMzQ+mz+1NVHLKe
gzzh9h4TqvBffXBNrpJXP5GSaBWILooZ4SmbxOa8pUOTMDEHF6/wV2644G+NzwAbKwf85pwtTW/9
N59/e9YS/gc3OfyhE9VObtHvPfxRH5SSPhl1Z57JcpB3GJEMfFIdtRd0G4gc4Trp+rtOge6Ek3UP
ZU6FzcwhIhRqW7cNVMGq++TRQUNviZRlqXKwxGVkoWDkbEXNthojMRoHSbfiZpi55LQMjjiuc2lV
OZahWEwUGJrvatx1ujhNdZidmAClSMHKWU/R8GQF7xNLYx4M97Ds6AEZwdjbDUbLme6ddUdl0tYd
F/VihhdWNtPeZ6hHFLU/tXCHByr91rTOckSIitdYOyQe+d04KjiQqEretqoOLlPibEyDZ3wUyZOa
2icXx/jF8yA7RYsbu2FI7pEN47/NhbpTQkAa7sjTNT9jCjZ40sezLZEcAUoeoRdhO+dtJ+u5bGn4
sBjzLXck86e1JEj8ut9XI1gcP22pA8mMC+fUn8LFEUjG4b8sjM8+32YTt8iB4HeZfVFS3AGo3o4p
FE7VUWGqAXRNE5NXyJF+xos7RO1Re43e2BkvuIozJqcpXZwjh0O/yahw0jrehSEuwt7aFB2LWT6P
7/HE6jAafbAKs64HNdl3XLYluM4PaWegqXn/sGK7n+TUUtRDiAeAEeT+1x5oMpNGbKz9iC44fbDz
ADnc8jb17N8cIE0pahE9N1SagNX9SjUagpO4lAATaacyIFmHgUXTZsAfztyd/Wj6AyLwWHUuhFVW
s7Fyzc+GJcC0to6pKJxHPj+0oG29ntRikicHqVW5BaWDK8WzfASjfDcbQMmdHp2qtJ1g45Zc2k0v
dTbhXF+zhGYev/gzdnIzz1W9USVbYUiSaPL4+xj3/nHGJSoUNHLXGD3/MaiUppL9HesURuAa1TWX
HtzlhfdlZNXnGNcVRaTNtrdCXH3RbcRlefCn9BzTkJTg6cFeHRQ7yXFknVdDuSkNLjR2tczlQpxa
jd+nmyQwLsJjwSo1jVPQjrxAvwZY1/oyxcs4yq3b8ol4GIgHV29Vx+FcWkV5DjO176sYFSLNrmFA
2ySYzGIbQPTbEFcftqE9fpbKq46Y+5JNV7l30FpAqUIYQjQDm3zHbgIWLMMLjxVNNVsDm5kztr8V
VKBkCRgySKo3ZWOlhPwbD5/YLgkwtXdFyZraQs12w/EnNfObUgQnjdpBrouDsxjZImWm941nvE4F
rdv9MnVveZIP3Ib20rV2nU+lQmwgdXsDVCCuvlCznBjQ88KJCo2KdtIxvHhPaBR3GczEfHtszH6h
aTLprW2VHOzObI+FTsRy/T6KqAcGG3QHbnsjIzHj0bvuk8gYVM423QNk8vD+zCiTbrDUsJEeGEcN
kKzw38rBek1m7lEGh3c+43U5JvkhLKt3xFwJAQP9qNHjiiKF1MQ0PNqUoM958cEuE/Dv0oLzAeIm
xUc/VegNO/CYZwYNlOtS4rJeEObHWJwKHIZ8r+4ubFWytdCzMC6bKwZqzaHxsXKhLSg0opCEXEsF
hfqTDdausOP+ahTHgFL2fZ36E8283Dlydc4NB+pklyTbqCOzFjv5re/mASEUn35MP2szWIcxxNXO
YbrF0TV9ZGaKBVy5VOhWikhHx9iI8fmpcTyDTHM0bwbdH3zr0QVUafX2cuLW596DZ9V2Y36YIk0q
ZKcw0x4B45hrxbkz0a23b5PoA275fz59FjvLrYM1mfGTiZo5mPBwCTSc83ZJ8cXlI9OvUJIJGk0N
U1gBeZjdZSUaao/qgvku435p3uAlgOXKlbv2DeqBHAqhd7IGGOdilNmbKHN8swlxeptBA2OvP0Nt
FQfkUvB1BpaRZLgZ3sBXl7RcK75iN3id3OTgeukx7Z8ri1NKme7qWm+sibBRh1kM1p4RniSUGvRp
5M1+4JngqFjUNz8NaFviQhvtqM5lthZUA6EMZIIUhDGVUtkG2WeTOMYjj61FVpgfdhl+02xI9KZ+
Ye6crIx0eLdn95H4PC2Ck7QW/rWZPPYU/Y/2re+K8xpKlvumm1ZsHVH8joXcUYB5WVTWTgdPbv3T
xFQzmMVwiiKmLkg9n0sTUuf0zO99Fm1bPsUBpjGLaBOzF953Thqyf/SmgRgs78sX07H2oP3/5VRz
xzdy1COEScaWsEl4rYvppJPohhi/jiavp8mGTUsGl7aZbk6h9CbOphNvxIdlvbS4GPwPnBkNg25c
d06S4AC/ggd78UX1nqrgAnLyxQmP+D5opq26Fw572yTRHUUt9Qvb1m86KHJbyn6N1XclonVi/iem
N5QIimgSIhVd6j7lzRnK1FPIIkZYQyV7plrwm5mBchEAiu9Veg32YG3OMRVjPfKEXAqm+R8NvETa
25msFKb+5iLUX5TExD2oGwXxx27Mvr3CyblxUxNXxK/VpPaWRFgORiNbDzEnEMDSNE1tDC/WqO6c
eRKEBKNtGhIXPpkC5X+FToouHZzahgmKk3ADDf2jg4NzTsCCqrhLN3QtGYH3b5i8l1ZSnKU8n+WG
K+eurQ596rHggzm1fR6zjKLuhY1GVhCrkYoeCcX3qWeQghm/UtM6AVCtOMTQymhRz4f6gh0/pzOh
SUO9tdtma7bmkfMs36aWX/zgr2pyH3gvOFmrJydQIMnRuDtXPk1lAas8/baS8+To597pp40dQG2y
sI+L4Rdt7Y2Xj8EbbIs+Go5Efx5GYdxGnjECLazIqI3xb7c0aXZ9e25ImiV++gIM5yts8djGBW9E
QkQhmBOOXmH+m7rmsZUvicu5U+jiC8vkmhbyP00on1tBdaH2d5aRtOvMHOadMSdsdJynPYuNRlVy
yzYGJ5c3EJzi2sPPoGCPQ2ElPp8x+RK1dwEXxVHMHUxISWAkKetdPhE3eIy2/NsVM72Qxbxt4Qat
RG9fdY8VQUUOphneSdMqGFEXd8kKz1TOZCewf3zOHAU/T/jOPm4o1kMhyFbUqTFe5T7GGWtro+SR
8o/arRGxkVg95T6dnt47mbxZC1uZOAbDVQc8dMveOlPKES0VyVl0sxzZk6/XF1UVn5nf7mcPRaKY
jRvH8Q3eQI8VxkuAWbA0jfGfpJvfe4Q65q4tS1X9C5X1yFp3ThPCooPZrmnlvOVegDa+VKNKwXYY
lPx4419zrYJqB12hQX+BSsiMjzLbRg0YNMpnAgigQ3R3Cd36y/YUZMo5/ImF2pumsaZomRU7wD3e
Ldrd7GESqH6jNnoWbn60Gv2sjbGiBNX6mMoeKrQzkQpLmaixF22UQ1Ug4ZenqCreKn9xdtsTPRzs
drPF0TRsb3wljD6KhkPLIkJ4E7qz31+TrqOFr+GQ3LRfGT/noCYmKaqMPth0qdmYXwVwc8QPB//5
E+ZW+8JdnqlIxN2fKKnq5pFKCY2aEj+gUrMRD+bfaJieCDzhns9pTzOqFNj3aBw4DRIJG7XCPyXO
bRdOBHVCSfplbhlc7gpy7Xu0BLpj4/K51vgDu2vR9BZjPCwcMjyEi7Y+Nj+oq/2mGyZe1zb9tkfB
SFtmMHi7m+T3XVsFovtoqYfnpJ+BxhxFRQpupL/zPF1G09DrVKThOnDyk5BcghV7h++gqlDms56o
8PbV9B2RAwMeYv4TEXVeZD3FLg78t2Ipw040XShz9DUl5G44OXerN+iTwa4tj407H0sUGxJyr+Wc
JkeKHK+4daodqUkk37BBTTyGESGZQpDeA6D1HCzNwALbCJkt9RfiW75KAj665WfhXWsbbJrdFF4r
8LN7NF0mE0iImlJojs341dM03FodoNJmunoIxetCzfYxxseGsBMDe0adKu60a4+bLhkYkBv2P0Au
PzlznCzkFzF7XqfKo5LC/ttYpDv8Jn9LTXoSc38rrbx982zSFTr/ItizvEF0f/FeW7TL74jF/ErQ
3YbffJqV+e6L+DQSyiIqXMsLfgJOaISSsEe/uqWxWIh4/103Awwune9BiBt73LvDVYbNNlGcDvpN
GPOtp06g6YuHsCeNxXQkmFQ4Z604VbTezV13vI0slTbZwGgyMHjBwU1JXOJq4LKojGRP4QhzYTcy
+FwZWia0l3jxfaiCdc7WImINqkShf5GAWWvy5rouMui/oL9jDFeOSc/PPMu1SM3jbJrfTBBBnQC9
nyxTnL00+SiplT5C3Sx3HgMFuM2Nde2s7mAK9W1N3bwnxka1pJoPJLEyYlpixbiccHH8NIZxhIFW
v2eEj9lp+tQ48mpMLX+P2TZ/arpM8WxVzqky2c25ItUyxiDjmS+QHBI2evunLAP7VKjJJlaUUIxY
Jj+Zke3J3kX7UIv/6mIAdlLoXzP1n5w5hTIc2TgES8a8S8Dbx0iDdyg7F3XJ1zxsktAMr0yCqVA3
XaIUkbn3CaccCoQjlOV2Y6Qh1Rm0xvz/T1Uwl2vdTZhi/DeFPlShoOykO7EDTk1xzLR7o8uWeTTg
27XZ+KekEMcAdOFshVgPc4ukGDfgrCfDHPf2ww8ppmAkJFQornM4OVfSOubOW2JNXms9F+1L0DCS
ooiNjHU9SHuNuWfaZFH4j8nKuyU4hIU09CUwi8mDRteJnjqCNMW9S0mfWg4tk+yphyQcjZOhzKOu
Od7LngJ48D8MjqUF2QenlCu73zacb3Z8FghWQVu/N2jWa1Imftm+92F+D7pOHmAJf1UWKbU2gEPQ
OJ3YjcO3rRw6EmcjxXELFYoUAQiqp1wEDy+NbnFGo5aNOuqIddGpa1o6mwJbKF4lgp8F98/8Hz2J
Dz6FC9XB35gJTw73bi6H3yF0TeaiaufPZrKJBuN3CiG4ZdgHhxGLoRhmmBsWyUJbMdOsBX0rRC9d
/kRby29kWj9GSh1b7lYxD1v9J89gEGSh/11HaC1DzXSkit9DHR+cyDgKnwFHWC0V8HOuKS1Qx3yq
PwVnHmrBsdVKDE/dPhzlOcHvANQuo8gj3vqB8RFr37neQdHcO5zqQlv8CmGywy/HkaJ2fxq5WCEw
au96v3uj7uhuZZrh7ICeUsMsXsn+rRH9z2xU7CKxSNcRMGTt2etGZq+aasKJiK2ps6OBOLqw7H/T
aLh6YQVQrwzuSRSRrwueLLqGrG0bjWc34DBvGfZWCVrIRIvzNU56fA0hgeIeIAIpSelSbZnV3N3J
s+aCIjz7Led4Rv9ovEgKD9z0WByPs5+DCkimc+MxIfxoyvk98ReRtWN8WlvRSx10LxnmMO2kTxg1
n/Ucdjwg8V0o+2Eu19R67q11FufrNGYCK+OJgqEW1LFxHSP1Hks0NS6kNjJUfCdt9p6EWm/LOFn5
Cs4CI/vTYHxTn7vHLFnRRSW7QxeBrpAt7Kdx5zJfnXBQi5TFL+OQCU2U14cLhNHQODDGr57fPWIQ
rQEHCAK4Dxnb27aGEhQVlzjnRk4VOH1amClSQnOSEgSC/AT+Ay72GoPeNvXUxp4w1jmYkQNKaqgT
tx4NwBiOWLrNHuliz66oxtZ3OxrMjW8y428YC1LIW2TDcxpWOF3su0eVLLqUfxqL9CkfBKkpqt1n
N7S3HvWneYVbmQ3C6NJ/4cCgMzB4oF0O8tKlWNTsI9CoZfTrZjWdJdEPxn/ic7ABUrmQPhil1CVr
vD/9JBKAspl0h7RtT85JpxR/GR2LiYTUdUgBRJl6ePfzeaDHsv8yDUbjzsmx40daql+BowbLwLny
KaS1GTp1td+v4x4+VRLWB2OqcDsJ40/avWlt31QULn50aGw89yhH6K7mxCLD/Y1jR+EV34q9ahuU
zpHchr810AlXlKvd3Ny2GO3m536SVycgGo8H+ElVsMRZWADKXuKZMxz1EumW1CHdy2287115NuNK
Mo+iIzMpE48awIoaGN+J9p5LXBHTMjVSjMRTzPan0ufqjPX2oAvmQnF5dMPos7Wy3zwmsG8TZfdd
Mg6e+eslvza8hkz17trM8N4BlPgyE3wzcd0u9evqeabOlA6c7lb9ZAygLn371BD9JKs4PSKTzpRo
dL8pcgW14lfEN9wXr69foqb+LIvMPQ+FB2q793kpmFqtEdCj3ZA2ARaMgAe3KLiNFy7lvjaqH0UO
K15VtXIarr99hQzAJjNAxLDpiU1Bq4aT+uXIhzEt1zOdT7JnRw9uqePRJdwEx04jhAyVQ5KWx0xY
KtsH8adZYBlwOu3jG4FqN8ch1BmJgZmgrL/IMqbiV4cLZYeaW2kX5jzuNErCgz3qqgwgFRoG1dUg
8khLXhLLqraiiL2N0yZvTo1ByaHPeRXhINvrCdXWhkWnvDjYKl0TvG+sr1B4e3+JRZpcW4m8OtvU
zspraeWfpP7rdZ8Ov2FvgdqAkcYtvFq5ClU4pD8zn1VFIADv4xiJj7kwQwIMzW0oKL2ZFQ60pKw2
hDfAyhJO3BcuBHtk/57rxTrtInBteXY0KYl7GfABLpUDLrQIJNaEJpJpmwA9XpMdXSWZrp790WYW
KYeNohYBp1lzkOJO/AFOSqDgvMDgUdqCZDh8D6lNue2ksLDYKH+ILo4BSTfTz6oWF186f3NN78GI
BWht4vIbU9M/ZUW4m+zsIfr2p/Bp7gmonJgW7qxqMZt7t6mPYGiBDyxpYLLtkuTU/NnnVG3VWC90
Sy12ipSfJdyrh/yDkjN8gTVEQI/q+IgoTIfCd3KoMyrajpLWZqZ0O/nD50vNfViZXJL4GzMfJ6mQ
+zFcYkI0Z+EdXE6dgpHWBinrUFgB/dLTfDLD+YU7uk0FF3XYnnnRMMY2oWk9YUUu+Nzb49BGRNyb
ELowVaTCn77oCsfeZ4YnLJor2YTutsaHB3owPGd2R7jzHZP00l/xJ8hRjOux2Q0X6i66CxWZ+OLq
lnS4zR3OSuAXYmLYJh0ltxF0Bl8OVMvyWDQGkK85iT7HMt6qPF6EE/8KzEvtqcUgYuW9u1qJg5dY
+Zrk2wZvrbjYvsE52uCOm5KCZ+YZcYfEeZgWMTMOz/iyaloRHbT5tXaaczxmLzn0oEslkv8wjvwl
LPrQkY/GB0zSFlcVy7cxL+HQBY3P7txcRlL44KxdGitZU9mIWqGD/VJSKqtwUxj991DicAzq6ZMU
GgEQqBPb2kQAsBJiPanF2CollSVlsq1C3F1m73Grdr1pg20SZIfqb3MsX1prRqtfSEJNFBlriDnD
egB/S4teBIMBZ5tPjdulKnt+WfSHlh9K8aC5Kemm4cI1XXBVrgcjnQ8A87eWaKeDCrDbD5hP8F8N
EJzN/3F1Zr2RImEW/UVILAEBr7mRe9pOO8vlF2SXy+z7EsCvn0O1RiPNQ1tudZfLmQnBt9x7bvLS
QxBY/XbKIT+LnB0+WTGMVW3zU5jTuxEz1HY7Y0OkGp2mZK3E7I/VlLcowTgIkCgxBUsykEedXPUy
lHRPEsOA3blrMsE4KLuNlibqZE3EBMs+3SK6+5u04dFsZHpwit8R7rWrbZTXvkiuZqNs3yMNmF+h
NA7GT1gaFxTtXL+6Mp7rUDbM2yr+kdHObnmwWz2PP2XAlG3GZf/ZpMlTV0gGgCgwyurZ7Ul6HMvu
ZS7LS++oI/dI6TPz7w4FO/3u4oWJ3wzaw2qtRzzXACdJnwDmtK3cudg6zkJmmOPWpy8glydqnnCl
BRttcE9Fjlk4QgmYvaDadtb5DuIP1MjKoIdnMNNgpYpRITrJ6xC3PBundVaMb6Wwuh3PjV/TyZb5
t2wJ7WRTTkKm7gxMcyD2RGG8cfqcfDmTvjJ0YuQ9AfwXu464OcSL41waQhWqAvMjRzf9AYyVjT2C
PTfKBtsgPy23XJxt7NkRbQWrdABX7DhYCCKdMArDInWX+C2r4nBEHMGAmzsWLf6tCeR0KLzsJZH9
locpmZXGahgGdnkxK7emDy5zqZ7yafiybOfhJP2HzZSepXn/RFLO3FA4Cuaro8R4SVDdTfbGNgzl
vKo0KLZ5EX1JUe8RR8q1pcMMrQf33UpHisribkBoxXPh3usCGtFMcHpbp7ymIvqoPMLl8ky8qCg7
akP5XSj33gCtQLJ11LQYNkHGrTshQUtCZu5ad1IKtJmnMdIoGbB5Bec0LlU+luRrCO1FNagvHVS1
i0H9YLjgY1DtYSKrir6iSI6D6qslseSkOaNxcNjqryIhnhLcnTyY5GsqEQg1S0ak4hMvmP0DvsXB
VxLrlWAkYTCD4KsYBcqyT4eyFFNAmm/qDHRIyoNGNjjGDdvxTelwVcmBLB3kx1msXU2yfnhU8rCH
W+VuI6M8zKF7H5KAojLrvh0Sq1Z2YpLlh+waq4vt51P+2loRrN/6jbXmsB2YLhadMW8wJyXrWmIQ
4rjLdxDjfhPsErMF/zFU9SNNMe/UHciH9KdgJiq7c/fGgBZ4MCJnLcvk1s0+z262V8ktVmr2A2+8
KItU5Xpi6BWpaDtRRaQdUpdMmmfk8PZqETwqAN0OVvcqCtBHB8mbyb2Rcy0zn6Xw7nJId5Zz1S0s
8UTFo6rg8Ak8Hoo0jWlsKqg2uMuCv6LPr5K8aJ6AfIKtdlPIDqAM+KkXTFemgXg30RxvCy/dIcg+
4HNM2SCx0/cmlwQuNsdzHnR7za5eHCnJJGBtRX6euMsBw6Q2iy/Bnb6biALqGzRLxqx/TGjNNwPC
DxuBJH3vR8G2f5gASNjG0kKO4hj3xqfLJOpSopIk0mxkVahtgoiJD/oXr48Fsit93BDEdkEYR2hY
T9xiClaKGTjK5cTt15o5lmsSH8Fjmu9G1b25BnGlIetvgqB+YXi6VsPE906EOrvlAQD1oiOXIpjX
InGhlgwkv3dt5ZMtX9kmAzl4WvBOiswvyFKmy2HgxFwdU8iq61yMjXBOVjCYnbVy5cam9EJCzfba
RhwvvKJao541n7Rw/hOAXtm0RVD7Kawv0aovgbKNrS8jh6gt90lFJBjQt2kTKV35Y2C9xppOFaOv
R6g11zSOaoQPhre2Q/PFeE4ge6yRjn8VAaku3XCOJOJy1BiIbqLz4NKFFCqkYO87H4A199A0j5+i
dN+VEbhbpT3T7hJKWCqXbWdXbHpTbNuMNV8G9iWTgEQUm5ttMnhEjy7D+DYtrswD34lbJp3G6i6V
i5trpihed4AR4rQ5TigiMWIRjICn9p7G55noCHxwEOKSSTJxQBS3Dtzwr5OW59FtCI+jJNnRbLCe
fa6K7Em4LeYOKDycLdcW7S5iAPosmRwibyJvCgDxbCu1U6UJTG2hlJJKr2FTjQ5Bwg3nxR5Binm2
tft6ulVrp0yIcZXauo7hQFXmTHabrl/sWq8OetKw5AfYAo3N/DvXk3MMBzYpgW44m7mWBJvqW/x7
ug+ihUUk1m5cKe9WZbsnF40P3JLA2yQ5MA4jHDeKmRfaH4vSAGtnhycD216xp+6O/a43URcnvwY9
ademHHnfmNAG8buj0nINVxBnW/7SYbLOR4bXcREOiIOw4lts+ujTXfdg2N3vQfJYSoL2mHvys2vl
g14clLlT/NSYJPBci3UuRIPWQlyCvvtxijo59Sr2C0c/lJhLmLwSE2eAy25HrpIpVZe6wrQypcPT
oM32ttU0Y58PmEiMvr8VDtQcsfTHPE20DbZZYgc9Y9N1EXINo942vAPoZK+JTtTkrLhzUnO24SiC
vbKZ/3ZI+MmHpO0JJz7LWUew2BHXbac5iguEAsVArmpcw70ZnI7pRngUkzgn7OqagEzwgqHbNsrq
nNESX2w1HgLDjg4ysf8OEflMM+KqTEMSrAjAPdHc8jzJCX8zZutBdhZ7bIenyhy23MGzc24TW20w
yN8DUfw4jJIRU+avlfVbKKqvsdatXShY7ec1eLYaAtFxgjAlPLnQjLLvcKqJD1w8FV3r7YwZBdUs
F9ROLaSPxozXOrMYgoQHTsxzE4xsAXGCDjheojB3eqgeRFHw25lZeigzaOV23qIE6OwnZ3Cm3ZB4
fzRc4VvNQBgxRQmRr3H2VTU42jRZMmgKjF3UlfVpUsjkhCt0v0XFEThmvw3rRNvgOx/uUVQdf+Br
8Qzn/5IlUiMkWl+1qLZu/WrK3lvpggaS3v4jVdMPsncGcBk+K40e9wpZhtfgVlx4xButhWFDcMq+
5wjzPYFnH3VJfm2ajAyIeeqSbJV2aHUqyGKGMm66eCkQeW7KLiVKojR3UxjbW/vIgMvwa50qLBDR
p2vVX6nmhlvVoEqfnWOvrNsY4ktB4GWTQwj0kkRg3FyW81Fkcs9FfirHujjaYtobWtzitIROlKrZ
oQG12m3vInjp7IcHC2PrlLW2VQghkjlJfUQFFSLh4ObF2nGMAmcr5/7dTdjBpBoS5gr1x6/OHpEY
2hq+/Zm7rZVnr0MRbcwIE2GdfTth+8I0GD1KyuemmH6EeoXE6pyGgBBSaZ4qLX1F9fo+xOFCrAnx
8ZcMCEu6lbXGKdkvvM9WuyQKyzDvNo03BAvHqgc/sljQ2NK6jiZ/p4qrd33g0T5m1W55ozoOG5rv
N3scTkSe1mv+EBwu3ZDr2TaIoYkMrAm2em16E9pHS7GNYxqcIR4Oo42bTRisKPAwawJhWZeuqdZY
PBwywKreHzvvT+nV39JAk1dbecChMxB9E7wUgePR4gev0DPzs5pPcweNygr7FyIRHygLmJca9gFc
VHdMUJTI1NBO0ozvBamPE0+u3sgHemT3BHcAohF9Vk0SctiTqZZI5xJ4BwOkFtF94aYNyxMphjVD
KGT0WlqQ1ed9Q+Gy2WQN8O57tFRTON/nEf5fCfUHosGuqcLiOON7Wqn0I4RGWmQ8BdMmefNEfpI1
QpypR+k7u6xj0VRQeI0d5kFQoyZNyWZu8gtpR7QKEPqa6gSeMWIDgjzeQ93S5MyM3RYid618pVV+
meAZtsi5XY8N6QOy/jYBFG5GrE2cZKk/SVvfy7hs13UUtOtE43oF9ARyLSJts54nwlrjOjvNbN87
tItuac27UF0GN1PsPiuSDaFB0V7dzWzYB32xrLyYTKjwx3Gw9LYmH2jeO49CH+jbR9hOOgz5FUND
ohSJOAK7b+x6cIe7gCucQOcnBxNOqjGyH50HhSu2MvshPYjwGCUCPpuJKSGPGEwyBAMbtbj2Nf57
Z7L2YdysGXabu5wIBT/UTV4jpsJVHzB39QwbL6E6uJXzSKLs2T72hEayENDPhGRzgmDuBW3HLOke
dg1+yxQzRj/WN2lADQ3yM+/ZrqlRCehxwhxw2NIfL/GqhPEZy6YunIaPYpj3eiAy3iIER2b6ZqGS
RmXmqwFGmhcTtTtn8EezXL/1nSNRSXtv3LnxXXSOhgJixn+GGQnOU4Ug2njN2c6tAy/6ag2UPPlb
mGI0IQVro0JcoEMmL4Nnf3kRE5B0I4F75iL7Qh1FNm/9E+YRyg5nvBuVd1Qt/Bs0k5ThUB5KPPDr
MeWwzS0s1QGYrTqOUUejBlMd8AXXtvY5FkaU6mpvxpJBJ2p0xPXsxRIsAKbpEJM6Pbog/rEL8YBD
c7bIRGD3PRPjSbTJbFEZinA4Ea+2mSJsxFP3yThD3dpqJqKCgl7nBTxFFJ1QAHq00aELKcbadNLT
95b77JgJ06hU/xlHuW9mbV5rQcO5kKj3GvLbXu8aMkEiFwFkfHEmPdvHlrep3Y6uTJ/OXVAeykAP
10XD3rx1Z42e1PDxK9IC8NyAp5x5Vx6X3kbLAyLUc3EjRok/zMCfgGACP6KPsB12qTM2By2aN0lk
xLsmtxbq4XxzGxSdbUu3k1K2xkgxalQsIDN4EPS5w/J75OTknOswWa0FU+t9WDOcNNvIPJX2VyHQ
v0B+2ElUCce2FtsosJvjkgYqMpPACUJoGaHmAMj8dGrECdmWmlSVMJNonRNrGMkTeyUU6oawCsM7
FmNkQ7qR/iZqirGTcfGShOEhwkohTMa6qnqqCCHIjIGCPjqMs7ozxGvB9bXHVHtIzXqrsyWo5ic2
RyQ8FOwFQMd8sW6XhKlDlhwRw2utSRSZ+zmlHfN4YCr1AL2m9jJE/rUH6kP0fgFxeQoD3nzkDNQc
9Hpei0HRUO5Oq0Zk1LVMTuh++I89S0gjGj4XZFmncQuQAut7s0kicOtFCNMzsCujAh0y5ttaMHRH
U5kcatPFR9l1VPQaulDCOr6d9KPuqvuIp/8FNJDFOB5SRK45XLDMnoN6andKCUypuv5uN9lT1tAK
FlTvO10bWtpUAMrCoREtI1Pb4uqKtwZmkzlHpM0Cf6Ehw3QyxwClHHKUZnxNIjbus+0vN183xhuZ
wlPBIoSQYD97oT91YpcO0zGk3uc+ntyOhM2aDZUBCEi181M60Wm2irEJDmm1MvMlmFXrT9D73qDw
Qm/WJ5zmEWde4RLE1urL2kofot32rqwR2TA3BqklI6Lzlnx0IqTWsqKi1EX7UYXxu8XIpUiNXafv
l9OhmKOXXvDJZLn45XlUhDBrvrF9go5IcOEkttXAIiHOwcYoetEQSIctA1aKbj6pfRmkrHCNKTjZ
eb/LKU10qh5qf/LISGixl/QFQyki2MdiVeeYI/t1YziIHmugmJkJGCua/rRB7EtXqvVsLrb4OX0N
+6hC+dq8u4bcYHy9mvBvxix9i+mFowH8CC7XmbcVMS0gEzzWfheJVzny1ww46UdAs32AoabKfR7E
2mbKHdwofbGPFOt/21JcmPG3HMq3RDg/zaj9TZZp+UgBfIKHznFYJ+0ZXj7R4UOHSql0UefqiGrT
6eL19LGcaGh+gDbUhXZDJtBulf3AQHFoQiRsvc7H4FrfMvBoBR0c+UyrQ8kQxejhV0X2I/xdSCD3
dfU+e6XPtb3sOCxtA6S1ekqMztmamYdAy4t3ZWO0z1Y1+0ZlJltpc+w2WnAONbKJjYgekljLdU+z
v0J+ywhz3tpmvUWsxMQYaP5ep/Oz6dlXtnMS4tOU1e+xctGzagxv0sGvvehXniBtsvSUPFf7QbIG
ombqxNFD1C1PrFI+ktDYFpH1SPgUxljQ4DGOXNP6cYfXj4TFIUMIHPw59Z0KactVb+OBMKJXbLtb
g6g6Sumh9qWFVm6cEB3plbFJ6+e214+9pgc7gnWMtaVF3c1D8hkFBicesiHFTPDg2CwG+owbSJPI
MPToMhfYTwdJZuUU0jwaUF19w2KwGENyPaYZ0QYpg/qO4zWzCu6ctGXoLsnbAScVP7lNjESACgRu
OaXm0ojmKJs3bu26T2VrmQyy8GtIunZZ1fSMdlMCp9LXpZCfFta2v8gXd3zENbpXrv0pHT/dzip9
M4bmZlm1LwZCrnivYbWw//FVnYqjmauX0dCwWZVkf5U91tpgmM5Z0jDfwCNEh+jAOorRj0vs/F/m
FL+QEc94mgRCKlZOGQ8vQstaMWHH66W3pa5G1Pp3jBCAODxGjQSLWZ1rVKJFg8kOWT5Sxe4tDsWH
rcXQDbJjrtJ9NMX44jrJsgVEdcdDFpTdb511OPt5lhUiO0wqQDxgYDrp6V8oE9Dy1yyqGAAHd7Dz
wSrXQu9Q8bm0QmfmpGPoCorhmDqoKwKi2WGE8E2mxGbZCAAqGN/Gxk2wMtKv4v591peFEB/iXs7M
o6os6o9VPG5NjyBnq1pQsnFYH1uKPunEfjNRHl8zXT4KLS5PYMaK9bHrKWhTEPJbPbFuXUFYK/tZ
3M3iq5baHyeo+Xml/YDrhUwdrn2AWSo3HPdqTGyn+pDwpSlF9Vu/AiLhTHN4mZ5bMHhPggQ0+PRc
I0wg5M2KucQ7fJElCUzOfGpMZMlNCRDOLtm5aLb8IW/Z3roV/vq5+AXJ/dDEESMOtxv8eEiewoCV
mspxQwrbutLIwuJBC4akFKEyivP3yq3oIT0tZ3c/FshbkN7wjEcOlRzyiT1ZUf6YklJ1slze/sG9
6HPG1Y9NHr6CuWqq8akXf/SIxk4q4bNxZXcUdMespCQbdAYBdQnUhF05Y0x7SG5axUBQzGCwx3va
sVUZcyKwhAA0ajxVJH5wyXGq6rb+0AiD3o0tGrVRvXnhsB216DqOznm27GLHKggtWnJ3pwiBJR6W
rVMjb4hLwbQdXPEyU0/X9BBJjFBNaxjMFWlarN50AyUJ3hKdPFLrM4RiwNuT4CzziFocobYu9AEe
RXnjcTZDVKlAJhR4y7bBbJBHaiKEmRDkAwFONwxjUHawZJsD5ZPvoVZGyJJQLBRYyw7wDRVib+NW
8WdTXgdFWyBLIz5gZ1XHxhLProbsqw+si4eE9m43wt4wUh03Vdyg1FNDtWu7ZbUvK7bGTsCMN2Vn
r4n41jlkftTIJGMTkY4AMf9qZXn7PFslCN8wwUoFa98YIWAyYmHGJouvtp0FvKXKPSccF89RqcBR
wMJvm/EdWD+LNw1cW89JiYLAPAVubpynOUKeHyDWiGbG2qBdmLhpwBsdNTDtGQIWAnFb+HJqkN4i
1/0dyBJZQ1O2CJtCZx9Jz2HHNOOLaOuDAbooJ8gj+lHhkGLtQcRZCGBVU2Wcqzix3qYhA6CGQZ6h
lkXswDScp7iwyXuDB5LN7dUqR/e5rqyXSE39w9DHlenU4pdlOUcndPKLlhAMT1jKmloONmXj6ivD
CRDBqaRbF+WAv9fIf2KdIMASY2w/9ez+MNWsZjHSYLdjnPgZs8NRymyDAsN8syfjQdq7AYbZIUMK
RoF9TyAOHBgzM6ns9p41jNtQY7TtBF10ScKGmjOMtrbUqt9RwCc2W+GF3YPYi2F4alSf8k30W4MU
gjgWmbPWBOei9roNbOD6q6Tsprg1ukC/CagQzyPhRJtQtWoABixYNoh02NW4M6CPaHwkRkmtJDVG
0BwZ7OGZgqwMRnIrADvFU6FMDvS8KE7DbJ3MKXX2SUemj5GKp8ot3RcdLP01TsTWLEyDxSphL4lV
tMcqQiqssNIcraz87JBbPRdoIXB41jcEsH+MjCKZ+pA+3DXrW8zzZ42EatgAXsMmRaIWM9TwgBHP
23QICA72IL96TYZP5C2qjV4X+q5FkXgGBrSNw8hgQMSXRdk7NRDSMUGt6eO9a/rvZWUeC/oWD+4W
3qB5cQbL3XrEiIA5xSo4Mg+4p+0ws29aRMWgxsR0d0z1B1E2OtM6fgRNr12ruAQjOQOisQP3qjyM
cI6Zl1dT5yk6lS+uA8eoGyg14niP6QJnEUF6hWjE1VrAQIKsIN3qcj8LenHVzAINbFf9Mhr73pWU
TZbWvsykNl4Nk/mmGxuZT9qk9ctsredx6s5anTT7MdNIz4V6nrvF1YxGQNnLJ1UpDAdz4krfcbHk
2MFfJg9/uynV3kahw0JBKbsdHTz3WVDPL2j3XqjXpjcBOAl8U0TahUWYFenKOqeDjkyiY0V8tGHj
MhVigCNat7nlcmaBa8fxV9g0t6gIN8SF27+SEJdKOiXzw465fYKoTe5kIsdbJibereh1ezcIIkac
XJ2kW1CVyqb50D1SBr25/zvZjS9tyWVZZNcuH4ZXZLL22tE0tRd0HW04erdAKfnsMYDRpvr537/0
Fjo8eMS30stfozYd7hz4w721MKfB2zoosDFumU7IKv/3i5FQlyTZMU0HBfIrSm8hipw9rrSRTRKg
InMAyM5vfYh07rt/N58t4p1VCHFCFWxdNQ928H/3SitrooN7qAyGA8dnSqS8KJ1VWh5PT2ZYjucq
mn2BkTPcdCwccN1n6KC3FfY6AHeLj6Cwq7MGoC4DSs+oyco9GGz/71tmyKekbB1+34rRgrvqRrYv
nu7+njV60sQi3GFMqJOlk/UvfVOlq/JOGg9MS4cEkIQYVKcvbqGLoDZHKOvGwtxoiXpKWrB8+eJp
l/Mfj7rURFpp0FCsSPut0WeyH85RyGszEz/47MHMwkAU0SsC+mvGrBuu7MYq3GcNiTXMER5iOoMv
io/c8PWYuo2oLrUCZbQMYtotr6xbJUXd7at5GUCl0FFDESAAlV8KJSRXJtQVK8RG1YEIjHQAcQWo
B/YFnLXZfi7gR9gC1To6mmjHnpneACduljivLE05QNJ40XV9RvaLSSd+igftrXcxsz+wcewGmjxd
637JkKIfqK1XXXUPYotbBILu6EcFcfirKBhsltaWS4MMsjZCDt0t88UmiN/EuOht0e2a0mxPPFTB
1oX5nnkq9wlYEbdXbG77yf/3J9wQN+disiPnYfkJhHDMfmmne0hrSwMhmnJlGSrYMBSzjzgfUE1J
QDcRI/U5JWWc7TSaoBT0YtuVHKOkQGTC4blhG+Pm//7Dv+/++/JP354FHw5kiMOcQ1cTZdkf4Gfq
zB/sdqJEjWR9/PedMWkLY3/g2sRle+xrxjgaKgmCKJZvOYyYHn5g+Y+vTU7iR8eGR9mx6ztT41M5
V4dh6H82ri1oCSOXxAsqieJosjzxk9r01Sj7/QzxrrLZncRN/TFq2PtTKquJTgvByb63+nvmUCWO
jAh5M1KSZapTGeY9qvfabzSlESODSYLV7kqzWYFh2697LDzwL4MdeijfWgAK6YEMr3sqAPQsf47p
tJ8v0MWkmn8bpgJ/y4aJ5LBVHOr0T1H2gPTFhgGBs8xEsauHCUjaZA7rnFwWfGxoSctqL1uPGW2Z
MBXLv4m8ug+G+1egbEgDxFRzyQYrBEUPuSu9sEAyDm3ifDRO/5y1DZNBLuSCRpfxF0AWbJxaj2+L
TvWzyMYjXm5s8PeAByJy3u4k9AFB7dz95ON8Uc26ZpMN+8RIN91s4emtphXXGpqRoCMjiH2D1s2I
pubHZFLlRbPYmT0la5m+mBPpELMj0Ae9F8iNlT6ywq0dii/aO5nbH/88Ow6kx4IQ98H106iihZyj
m8E00VepCSa5v6JU7ce+2aRmR9R7PO8a8xfjX7UCIn1xSwPdnf6IrO4vxvubytod9ggEgpHxAVaW
o4ntri0Hkmrru+EsRs6Q/JVM/oGReZBEsmMR2CAbw7XL3pXkA2CCQAdL+2y9N3AthnbaImch9Jf8
dJjaw+9aG19Yb77bUYOzNymYXmO7oEIPL4UEAE2KSMmUkZ8a5REsZ+RHbnIw+yfbgI7lIiNf5Shf
MGrQCR6JgSJXST7TPjOtSu0P4eDDIY8+6ndyYePYegOHav7Fu36ROUQt+Iyxt9ZfSh64KGv6qn2X
ovLpRagbNKDTBbhdDVRr7DEAKNl3h9lTCk/bQDidT7QQQVKd3ueUAbdK8PcpKAaupRHiqmdnDHDY
v5IREKPzF9nBkzbQ28f5YXGbk+K2tY2lnCjfvRAR0OSDaCOVcELfYslty2qnyPgydGzBYDpzwOlo
l0j+XitbPYl6eAWvCr0gqL5Gx+r8zGFQWSSndgIcHXuNtbFj7RYEZz0Lgw2mjhw7/NCzZEUmqWts
9gY6GURTPA/02vtRVcXkJnmrFTP3uAHaXLIPg+X97XFilQo6bEvpWJbIOM1QP+NWHF226VA8pDv4
gY7nRpu9I09sliRmy3L/e2B7e6Or/5pmYq+Q/pegvnDUc+rQYZqMDar6WtiocJ1iwGGnKYCEXfOC
RR2a/jT2NFQWvp+kZxYVV7RchkuxYlsXW/OuPX4DNsVM6+u6PIISVKuQqK512Pd0EyhsXLfHnOA2
nMN34HwwYOqSJTLZ2oH7PEjjkcQYqCOmACuCVWgrnHAJIRv3zUBooirR7Ufzkztk+2lq8AEH0Q7V
prZJE6Ay7BNusozfoFfh7vqeZ5ReUcUDENbXIyz/1Jn7yx7GcY/Wpd0Q+SN27fLA0sLsDBVR6d5F
d9K3KuP3C0DrraIRwqADUyaT7t/A8OAokKzSa9UaSSBzNBumPn6dWHm+F0JSl17MvHkpqEBhMTUo
Fj/rjZ/0lbnup2nkN5b5z47qv5sDaBUq6fTWTTV6RbVHe9eykLI/KdI4zoP6YKfTu+BAJaVpM08x
vw5oOj2dfnfTLqr1eQuB0MN7wlXuWGwnDA3gRK3/rhp+otM2ll/bp8okrkeN9p+qdS/DgmGy8cIU
TgNZN/yYhpTJQaeOo4UipSFxsSY5fFoQEJOzH5TxCIb8thyB2oyHtDRfRraTMtGx9P6TrVfvuVUd
cVE/OQrRakvpo2btU0tPnu286p77y2gJG0MD20uqMGP6iLICv2nV3/scWXGKI4GJ9AyDWRrojzr3
YsU0QU73N+2cS4fVHm7RjDagSbono2T5XRTDOXSGi9PjYsjtPx0+trYxrgU6VD0viYQrvV2VOL6s
U4DvVviC/8Wf+/htSSvQewsEzyGHMaPiM+/5k51Xe+6Kc92272phzST6eSxC1pviT0/Vt2jSCptt
JVWouV6y3kHBbfS4pF2V0ESmqb1brvbXUhTsvfkI5t8khR6CrgCVr2/TjgzLroNokDkYStjTrGiK
nrRXZQ/EepdcMUhf8HkgBy+Hym8r+ce0vdc55gJMXTB5Lf6A1rslUX1k//7tWHO4nsMlAHLonr1I
Z3OxcBVJ5P5OBPsdl20Ix4llkKWap4cJaQKpdxs9SctDk7gNRZDE9elaIRo3J7+2iTb6JXOpraky
hjSWSSAY0qf/voTLv0bT8MIe446Bfxn2Fx25ZFSNeo+hr3bR+nQFZNx/BdK4FFLIgDir/31r4zkb
2WvvUpQZMhqHTZh0gBdhw7BPWlLDxPIlJpCR1h3nU2ghLazrk2JJxH2NLUEY/FqF3tM+IFg9/vuS
mchROj4r1nqUhmkcULS0AOQmNzjilET1JNBMAeJc8019/PdFXzJo03bJMXPsW15pV4WjhFsp2TZp
+d60g7VarBR1bfmgq4+e6fyp5tHcd3oDH7CxxaYZGIHDXN7opYVW0QQsQ45Zt+y5wiB67Q1Bt53T
Ckb1u6ujGaS4A4JsW39mjLJUme9W3t09i6qAtAnthc1MuopTRmvB1EfbaPAsYHDJoofDU2Ti2HrX
Mo7TNkTcC0fflDuYBL+wwjNb5DSSY3ZrGV0xg4yOJGhRyzjqpQLBRTG7RFCdXTUTFWSwC3StN7OP
y2fdxRpd8GxP8OJ72syMWzzmmelgMqpoLWV8cDLvNwJ0zUyic1CkuHQ4wEJEOjvUMohx4W1Q3c3C
azY8efgzkM91Mz84nnUeZ8bVgp6Zo/Y0Kvdit95rsLiwWuAXk0qoHtz+lATa3zY0CQv4NlAWg+c/
RGLAnk+0ZvBWeHCaS5ukwU5cHDX9MSzjwUD326Y6kr1CmlILH8Oyr2n7Ju4xBTf9fS4sWjcr2Y9m
NDFhAjoMFXctuNbxnQF7Y8gZjY2308bufaK54qPmJOQhtBUZZshmjA9YwbxtY+IK4bX0+HLyLqz3
UVS8eRH7wrwdWf81Plxl9lMjF2WgMZrjZN0MAa9msvRzVTpXqP6IRHrMsEQS/7RG8UuWdFw8UuB8
e23IBcbhQubLOFKKO71KL+CaXp3pxZZ8IjrVQO8CJzbamgXdQ8x1iwFDQDHULX4UBb0stJGWX/1x
MsRGo0jQT8v2XLk2EaZDedCSKD5icSiYpVMKasPe7m0GOUohRYYgBb2YffamH5u76s6JF+dvDRlc
tWE9ILZia2crGF+UXbDL5S8QafjVT7SDwKx6gIzIUo043wwYYni0IxhTxdYO5w/J2AlJO+IhA11O
WbnsA7GtMYdaWzWqmK4ZVlWcEXqJoqLMBCUm25s5bJxrOmjg+6jWbaD+E24ltD0uIyU2tKjP9K3W
sH474QlfRBVoZwxGX7WGD6OOAVOXeniuEnG122/y7V5mi9A4MB2fPfHUG63mTh90b2tY9ksorDc7
4a9jipfKGo9xJ86EjN873CR+RyAqusBvdtCvDlKqjWnyK4XkjA2J9TWJkNGEcw1mih+E16GbsoAR
LNwEBOb6s2Z0tMIV/jHm9GVB9gy013dmcpBt/seqB8ii7Owxg0bEsm+yvORKtKnUogmBrzBCdR0m
Ac0aK87/sHcmzY0jWbb+K225fsgGHIADaOusBWeREilREqXQBsbQgHl0zL/+fVDWq84s6057te9N
WUWGgiIJwP36ved8Jx0ITayKYpsbHIyw3e8njURlp8w4rPf6jamsje9749OopcbG1fy7YuwfcYaf
4wyUYFV/NJqR4MamIJg63nMLcxG8EXaL9hV4BmIGT3y2XUgbkejTJaGFQPHtWm2NPDnmZtDvtb54
8qPwZeideB3b3T1tg3png1lTdoX7UzOBGZDjt6I9c7TCU90k1GmiYrss8zeU1W+jyxTGtHkLJWnl
hAJSrM+tLKJ+jJUrKEDiaSQEDkaHUHzRU1uSSZFFIOMSvh/TMHFOUubWDPNQRGjbIiOnQ9hDjzJe
O0ZEsckJdwuKK+tgjeTZdRGxBFrIJu1UOzAUdGDLBoiEbRMVHbr5Wk8YB1stXQ1kCHpxhYX22k0c
1Wujxz9rpncsvAQURBkVa++be6Dq+cChMaQAMStMUbHJ6dSyrR+upm5AeSI/7hh2u7oAYQiedxXr
5CTRYDtp2aXvlEe/jqNqgiDcboYH0MRkDogInFDEyK2vnM9ihGWBROuzqdsDFXu1/N+0tfLzt1/e
/6e0NUNYfxW3tr9m1+j9+sd8tu9/8XvcmuaQt+YaumeYumt7pmP/v7g1zXF/NUEJUL9KnG8m/pv/
yltzf7WF5YEZkhZGN8/lHTCObcLffjGcXx3d0Q0PDAttQ6Gb/0remsHvKAsOl0V+8/HbL7bNa+jg
taWwdWnjTSAN7o9paxyH0UIqFaMgyU6M3Hb0yhET/aiw+oJt46a/GfPmzEz87FugW6TeoYjMrDNu
raPocN2PJVvTH77A+99//b9hx71nvtOo334RfCn//K4MHQ2WAxSZzznn3f3xXdF8QVTmOvGmH7pH
K9nFg7fIGK2ljn4Yy+FsWsFVzqmDMrrz0gdge5vAHq8jxzMx9BfM2yRuEH1Y2cEXqKar5TfgNHO/
QZFGYzXlzJ3bNnP83V+/cU/+Ob3u+/ukMjNtzzJ0KaQkQ++P7xzvBaMvEKAzlGlaWy5oZZncDKkq
yabuvXVbMBEMwvdEbygO5pjT1C6PcY3qoTtyzL01Mb+ETGcTOsOd4gTjlKcEf31vmPehmJbECK/K
BqJkRD5ab25EqL1oRnnblqhbM6g9GesO5gAcFdmQXyzLv4SJjxQfYxqj9WqppuBpcmgdlT0UU0jh
ni28dW+2Z69oNoYXf9kxX5RuDBU2chIsNesh9fd+m95p2O6sHlprXO6xvzyK9sqcbzNG9baROAWG
lURaqJHHGoAaGnSMUJhuLIBz6Ehe0T8xcM3bY4bHIaIvmLb5BerajYGAyZGkgcSk9+yFhQyJ3ysh
MaEDZv0FE0pwEz1m9kZEKMAxLDXSiR2f7ZRWG1gkFODzTzCr+6qqy1hg54xQcC9lq+5yN3/yVYOA
nHbDGGrN8vveLvCsDBbSM38EoqHHxzYZORrpB6uMXmcUJ0rXC+jSS+EQS+9NmIxNC/Vme7bo+C5G
ZJiyfIoFmEj5URqHXkCGbWlg7Ex539ARXOiTJGmhYtNoZ+Qf6eaEPAVQevJrayF0jU9GDWq+6Q4R
H2MlIGETvUH3oW5qJiXsbOOAMyeLGQ9nNRyFjETAuG+uCp/W7LYjTtB7wcd569jNW5i4NgPKJeLv
aBUx9lzkQXQDx/gNxcMVO9W4DM0eVzbbaqk5qH0gFi6dWYjYZZAJev2Z6REz8EjbGYlpLG3n3YHY
iC6D1+LLRkpEBdwwXF4ETl9uen38YTnI7PCV8rB59q5psk8v6E9CevcOk6Wyy7GwNaq7c7yLiUEz
SNJw6wLsZG4QffJ/PPRIn5W0vYVVs970MIto7+EvcpOMD42TCCrxcAu9c1nPFAkDDj5NAAAZwAa/
aosTYRicM93P1h7qrlU3f1Ii6pMC3lkkH4xgAsXshQdnLKJt0I83hRDocXC5oCYwQUYVLH21Pzyh
z18Enl9uq5QXY1S/8yPqkzguqCTnpOOBKjcMSXokFIgwDqavsFBGmJ9Eu489oVadk6zb/BAEOa01
zbpYJBCWgM2mNESS7sB9mmr9x2QT/FuU3IrlaOHUG/jLoLgvnZiUN1zAC1Pr9c33eMakHu0KIo4H
STWFwNNuy1PTqV0xTpci5UZ2g5k11qy77EcPOXbjNwS/hLE6hWk78uuQy2OfJhhSYhtp+SSDRM+a
Oy9ujst4wsYxxYTrpjUYHVN6x17HfuLl/DMOShc0Ui9JShVZ1szLXe4C4p2nGNxJMP8E8bR4ay9Z
R6LvaBGgm+QwlIZU3IdudNfY8YlH8qw540WPOQt3yrmr9QYZnTlfWoKzZ0WuaeZXACw7puhXfnxY
8+AcagM1Il7XtasZl6nP6p1ICU7Kh0vMCLDWqFk5tOMjk3dxhREnFFDK4TW2M7oRaVxCMWtr3Uaz
T3WeIf7wPgI8v2PGI1VFbb3LUcUQ3hMN7jZOaGuFFTea4wANk0QTOhwBMpufTSC2QgjBsMobSuvR
wMCC3bd1mJMp7I2TY6zDCF6X1iMxtDz/goQNugxN0g5dE+wbECjIq1/DsV3UbEWI7y85eQMLe15t
jenAmsH1g6wG9BEFlNFfQtLBFJc2aWCrmEl7q88U9WTwXotKsCsEfPAKTF43GXjo8NnEvf2JTP+a
0qWkj4F6Oa71u7CN7kuLq2nw8oucUWPocQGHSG1Ki7uZywmW3jjYRY3sXxObygep972uEsvzbs40
wvDLzVgn2jkTkDCMXYerm6edP9Vx9JSko0OON+1Y0ZxwLEmw2LAm5j02n8D5I29F40rP9PtrL/30
zhYsFISyn3FAnM1+PISyORcZXOrkOCmeaYtZ3sIUpE/bWXM3pdX9NDbneZ8vBnUW7ExC89fBEPw0
0vHipvJoTfqFFsg7UINl0fPO4p6bawBloJBuddDfFmXzMgXNTRAnMPWM6eJntMGsTsA9G2/bmFsW
/gtqT1BwwazsgQMPPLntjsVnUHogZ/hGOVvk+1gd9MTtVkPG3DW0cYpn5m3vW1s/4kQY1jxIJQ8m
cub3eYYWmMnVGEz0kW12pdbDY5KAsayCq6ULSO7yBl4h+xZXsKY/RVLYYpjHAJwvnnSTj4AekojG
OthqnnKRevC1lAFNOZ1Gn6DIwm9RDcvONUg3QeziOPeSkSe+J4SZfWHtY5N4iXji8o9I52kqDTD/
+DCTSWx1hlYpwFa0mHKPnLgbkZ9yi0laYCpYw6BZcoWJRPaQA3H20mIwV6lDEnkaUFcEA1IHpRP9
yHNHNidz7jT6igjHqIPyU5tXywhl4KLlBZtydrTNN4RJUhgu7ea2ieu1boGohDtE77tl7CV4pv1S
lRuti8mQgIa5iC3b3fRl+/qdgF6k0bUbyzO/bKdVfAp8VvgEAkUi+dz+nHTt/P2L9YpbNhbktxW0
q7mHISFcMd8fs8h/65t+JSppbFK751mKRuCK/aITNOb9AmI4VQpIpSzaQZhjbWr9U6M4zUbel69R
9n5fgyGunuHd30RzwdEkGf7o9FOVZXQMvE+Hn182Ifey4/m3fcOIyc4xPrjZvaObQMOiaxRyk8//
Bx3wuCpqugEDN1IC8YkZwMAolvyzlhKuMyq8WmV7oVHENZQ01GOwRWQIfmSOxow3LiUuYRA1pmbe
KNW4K6sM45VFxAMYOYchaoCQLla7DtxhYNY/fGh96H4jogJzQhX6QdmQX+2DJ9qbADnV1ogEUk+h
bYFm4tTqSZZv03AH+SDD+T8YG4M4L6wHR80AgyYDqv+adRB//pjC4S2o/Lmy6WOAjHvx/flGb3oI
vSokdBW7PTO/RdeRUmsBiVgkNFCgU3zJrn2DWN0wmgHXkpLxyBNCkKV2OwIM3wrz7MU5XM0G0YBG
3h2VS83oD8i65J2mPWeW+Z53+s7Y9An8ambSlCjOdt57RE3zskw4ZGeqLjcTTzJoPkWvHFl6ea06
hr/pVKu1kfbA4eIRyhN3kJm+RGXGkCBFWzO1NJCIzChIqnE+aOYHHK49Vg5zYJcQMVeM4wRXK8EL
tKKYJS0Lpz65MJzDCX3hAOIHvMPvh7EfsysuvAPUjy+zNWjiC/+msGqWR2BljfBuvLT/Molozufz
AtkUVwaXpKUl7hM676Wb9Dx03NRWw6alm857U/REW3Et6GzPvuNNNhArVZl0ZQjUeilCUhF45LtE
nod5mY0c/sZi8V3izZ6DrQ/kZ0ervuMhtV2mGt30yqN7j/EejSO1B/uH+86Wibul4Z2wrC7Jjkfg
PNeoXmS8ULk+D6UCYTyxguZTeptkwcEs2Ncn92GwUf2aPPy09bk7HW3hVmxDW5vcmZpc+mR+lP0a
/b1OikrGEGxNtlW3clTI7DRPN/pk3gxR+eh6RrfGIKkv6HXfEVRTc8Djm4lY2kfhEe0WdPrK7l/o
h89WWqNcp9FlGKpxaU73KiLedSQGAkjKir4epMrA5/zU4mhJcwIsZkotg2qkIXB5ScVql+WU5mu/
wY4AyL3niDR3ntgMWbHRPJCchf4TIeDL96sxdx0WANUP38cnL8b/7epJAcf9Bev9MrFKsYzb+a0q
MLpe3L05Gg7humTRpslvwn200U1E7qEt6BkFcYZ+/vRdCMMA8Jdu995rnMeznsOCabP0NnehaWNV
94IvTELFKvHKey+pdG69yV2VcfAEdv1JdgNjKDZjiRhnC26Mc712p2d9uyq0BAcVSFqQSq9Boxsb
L9XOkuAbYMDXoONEY1rFxm7nfhh/kKwUVDUjpAiU1ikHM9VHV+gJV99u9uyFM56E1R/m2udo6Qnm
BAbHGqcAj6F5iE0aICs3guZQ3CjQpOxpOKEPfHMUAuoVk6DWz7fR/D/T0LCtFk9WxTby/V+61iCw
VDrTyhleaXyxjWFuIKOCg6//UvqskFZbcDI0Y2shxhjgnNKZxvYEAYrPTprOojLnCXnKf5lzZCFE
FJuUelhHMr6QnjEwCkmiXYH5Z5lBpttFFAsZY/FTw4RUT9JmM1kUjCiHEeuRripHgja8geRTGWMF
sQDsFvxeNfQjQqJwnTl6vvfSGitwsiHowlmNsDE3dWPNc033NkwtWrnJ/dBb8+xD2GAVp6fACzYq
cirwZOyJQdY92VHPPZMCmjAY9KCdIiG+QMDbed5iYECMEFyvyTzEpeyWw6tHs58Aarh9sRjJnGX0
tFU5soIoOGSV1lMfi9/bgu/DfwSfxX/TszH+u56NyyjDkh4qOcN1/9z5SDUnLT0yQJiYmwvdKF9G
v1/ViLj3Hk3kZRFoL8q1sVwEZHGMdbotp+QKYpQsNDEQpjd5i6LjhvjuyPz7n96X+tt/8uf3ohxr
1KPNP/3xb7v1ef2f87/4x0/8+ef/tv0sjtfsU/3lD909bp7++Qf+9KL82r+/rdW1uf7pD5xyo2Z8
aD/r8fyJpaT5fgN8sfNP/v/+5b99fr/K0/iX3UqT7/3f//jyf/9n8wf87ZdFW7f5R/THZuX8D37v
VZr6r65FC9Cl7SYsZkA0t/pP1dCgc3/1PGFa9AktaZqOS0MuL+q5H6mJX03DMGx6lJ4hpUtr8h+9
Ss361ZK2o3vSBW7tCU96/1Kz0nTn9tl/tStdw9AFL2VavBTnMZSNf77JeANoidrykrtX7PY/dRM3
IBiSO7uuHwrsTtvADl5Jv35E/ezvOpupqTqbjAmeU8pM3ZdnDNGmBnxudJBJMJS4NXMaNGUyZ0F8
G4iLn16BAmMK7hD2aas6qn8WbnaTYTqpuiFb1lnyMGblNqdoZb7ETl8UEzankCCFSaL8Gp3LUMJv
bPCVdHl/wu+1N8aY1R/wCQ7t/OB5vmLGQzfGsw084q5FvJA5PhnedNLd3Gbs0yYHMp8V3kFSGbYl
KXZwBJtDk3GUrFA+Jcm0VTMognk/3P6O4YbmtQQwMW7Po7kNauIqdZ5sP9kmps4+laKHivPpPpcK
STbYpM4FihlOD51uPOq9OlgzYxrl644gNTKlMFw4TfWRJObF6NtdY+O7sFCZUkyvbK8JGdMBUQAU
iuYAHWkvsRerxGWYL/pbPDf9XuUT/zlbeq0yXkzDuiN8xViBMSjv2N+tTdsz1kBqvE708ozoM4A2
FS/ZjD0oOixQaTHz3/Bd78vMvhkN5yuOoXBwi/wgNPPg1oG1JgLxeawDsvYCPrDAzOTZYIpCD9cC
MbEfZIqVvr0dKFdi6Z5DPvSu1RkyJ8SNcISb45BKtXRa1CU4psZNpgeMtkRJwKW5BzerE45DLLEW
BXuFGJbp4bBO47RF3YIgE7YYFu41iFpMEUDdYPjPDTOQfVmIMshGDJbn2zxT1G7Oh+GI+x5pyzo1
x69vMVdGwJmRKn4CIW/srafe/yQ+bO/tYtzqCxO/YCTTZy0Kf4ZBfOwn7il/NAnPxqGfTuzUrDZv
3Elqj2QvPcbTsCdn9XaSzkM4kIzilR1vPo+3HtrxuU0H4at5rrPiZHp7XxTbiEvJsWylfxG49hyF
yY+GVL98RATIRJBx5cxWcFso4KLG8c9knZLH3dvR+DqKydsE3dlrR3lDWQp5JLrvY2OAnRY8Tl58
yEdr3NgaLN/IVkhbjz22FOi5Bv58xztanfuDmI4zBtc7VzgjomixHuJ3L0FTaFj9ZaiB5+aA0szB
wZcqzZzsyvgnxRNTvPg+SmTD2D6kHbMuPE1fD3Qxdirz7xL89zUuzCX+V1JwSu+9DuPmWDAk9nVN
ffiKGVyinyspdSiZ+VfadEhsyukpdXsAOzMdkvHlGxzSDu0+narUB4NXyH5YE2GD/RxrojOo5AY/
EZB8opSWQnGMiBPtBVMNTz57PHU6qwoHFbp//VKTQbIZ/OyldFgHhgJlM0FQqp3t0F39VsbaQ/Ll
DrS+E9jpTDoFkl/anifs4FsSEaJtbDcHPTB/TD4ZVnaLXSo8hARpkPqDfpNGFSF10R1Rcai6vwZq
SSI6cujtwQvFLyG+2qM/1KBpU4x3QWKBwKFX2BCWUHIm9GLL3LighBtEY49Gf2QUzvGgrZn/wn0U
yIor87VREvMdnD9beu2mjBzAUnm1tlRxcHWnfh7QX0Y12Ar9Xo7oWOOYMGgfSr/XwgwApUrEZ58Y
e2kTSlIoBvYRwd588+Vz5xeEE6JKLuO2W1qtg54XKQ6argZ9RdZNdJjWER2UGZCVb9raRJjrb/1w
wAJBdkg1m0udgOipuNN3aBHvcHHd6QMhNYblfiETWXicDit7yE9pnuwj0zh6U4TiuIBx1dKVDnzv
4s0EbFO/TybaHnPMTFx8Yj/MFrmfvrRW8haN6lbW6j40cp5HAbbRIrk5H2x7KRIX0bBbhDwS5Q/0
nvrStMN2F9QObFkrvDPH/FW5GgGI5srhK1ho21pmJ9uY5BOsPPQZ1VeYaSUiXCp9Ey44Qv9idrwp
jFyDbjSbsJ9+5NY1zohlRzUExLmlD9ZEaAUOPohVkTs6HZQUW051yyDqNlDFU9vJZheqcm0M3lei
Cg7SVQGBwrZY8Alp9O19qumModhQuix6xQOIpoTmNA3at0GSF4oQrRE05tNsM/Vc0sq2tCMMQYAp
WXrSwE2S1O5fzRaeif5q6vWFpipNn7jeQya/RiNm2bK0kyUhBEQDyiBamBYR58gbwtncOhIFUhXW
kkBjsfPEF8Ei/sLAxbcYZLmlOc8YByD3BBBhamZZe3Z2Qu00gsBYj01PD6u+CM2JWeUj96bixE4r
Wr0gUngSqQh2DEKXoiz3Gc463ikiNh3UBU/tCGYCT0G2s9ybEu3Cs+6dDBdkmKymfkfm26Hq2lXT
2/Z2IiRJ03l2Jhz9Di4wrWt1VuE8WhYCLWz8Rgx7hcpDUzw3kDjwEeEfrbrHSs/FzhHdtLKmdNxg
rR5uDCp+ywEWCuIrQzJs9LkEgu1uumQgWnXErgHE9WXClHkr7ETbESyF3WGyHknjAvbdqPwWor+9
wDNL18VNX2V67cNknTuK5mJFt0RY41HLUGTr0NpSmCRoKtuHQue0y2hp7SUgrTw8803O5cPdsNM7
wPeI1IFfBU/ehIRdm6PzLG1FZOopkWPKReJY65Lc0TEhgpbHfnbpXZdMSuCDkTu92qSe5jb6qpHd
A9zKF/TERZRbIPcqZnhTR2p1tEFI5e70KfzqhAkyx6WzkfDYb4WbCwYhaNUw4NrJp061IVht74bW
fgXdVG/HXuySmvICZOEmxdu85ds5eC3dyTit9HUxtQZDDDO9VS3sSwNxCUUrY+LypsDon3jRS4Np
Z8vsZGvq7RNaRTK7Wh+Agw6sytYRzfYwPKWEBA+gS8xACZ/7jH4mJkblkzqdc6M1lXg2GNJmSBIn
I34cuE3HXCEAHi62QE0+7Tiwhiu8yQnoSd64dKkrNd3ZZojBtEyOd23GpjmFaiOa4iYUBEcOdaof
wp9BYYbriar2pg2YvIHWAftHYmc8IPCz4ugm8UL2XPqk0aA/+xEGdpM2CE6I8QDE+qarbRBcSXZ1
x/Y+pgM1Z8k2bN8tZdFEkIGq8iWJjhZXRtfWpgWk0TPDtzasD1FgcDSm+Tvzc38gKMqGgu2h4nLi
AwE0s3BGo10FXqSv28RFwUZAWx7p+G2LPtxi5sHbNkHpGqoDmlpgGxXjhHwwUK2b4b6igELJbCwc
aGULw9Y/9SSC/FU/QCZcULdhsOI7ob1oJtSmbLYN28AqxnixsolbuxNppC9cV6HPNR/sWN2o2prl
y65B6dk8aoX3s0E3tTZoZOpWfW5I0dVq94Cpmc2nZB9JmkAt5wRrfwhwmxolO7uh3juT6UJAJ8YQ
z0QufAZi7HdG3AJDY1KS1I+pXT/GqngGCUCcHLBCsgUlCWNVuTGoa4wBCghFN60XFcx7vrksMzh3
TN+kYHJQ6R0ZXv4e5JJPSMMPQarw0i5dCyhed4BZusEtJ27jce5RiABFomw/WIYQIlXNe9hFB15l
HU6xOhKAgzeX1EsC2ynUpyDdJTTAAj344XkWJMdW3DJ0QEQeMD6LWrLkWre+90MMNBTaMbVUuFG6
la2JLK3xm7809UgWiJ5imLGw6FruI/hHRHs94cecNRKnRYNXEIZYmjq29PYnS8RxlJK4z5jYKd2z
3vNEWxn98Joh6tgqZyyRqzIuYxJnWix9NA8IGUnfApEcfQNbQyQly6wfnvz0JzbFjaiROhlibO8E
g/Zl63knUocOVBo/tA7DvRU1Z+Fm1tL2mw5ARUVEUXIgVmgg6xMRpNW1JzSkLWmT4bgFWbZoouER
YszVpRe4kuIYYp8OHJYirUqXrOT3Zk3Pym8VbNJWfXgN8q9RQioYRPfZxsNVK3rz0OvwOzoh7muU
rGBRsiWPa8AMhQ60ml1uaYDQ3K/58ILjTw4UO57cp0RH9a1LD/fRl8EwYRNMzaHIyHwTjrYrCHha
KXcOzIEK0KR4mJXJLLY9Zz392cT8LDSmAAUN+KWEKyFgpi0Yxmz9OEQQwqXpHGuljfbS44FRwlin
2Ritw5hkW60LGOg1e32W5nTFORpCsaCAZAI/5UemUvi3hLlOFKSZfMTuXE/rVDLdy4ORIm2KjzVU
b5Q9gMFcXMezG4vgPOJgYXjQB34YvWGfGuzSZcQ0W57dekCpPDpPlc0z1tsUCAlcC5rW8E86bCjL
0LE+64iJu4eF143C9tZpjVvgQX0Lty63rYtmouwjuYU+l9MeJojTR41FzG7Th5729mIggGNRCUSf
uc26N4eOJFazwtR/Q5/WAXttEUMmBeOuduAGNUA5dI92XL1ZnXoc+ukUmhBy5ihfVDow61K0hjax
EXrn4z+X4sBg6sY14LRJMIoLYUSvrjrAN+BMKv1+PRQuo20oClOs3+uOu7cshoZMmwswsHvZ2nSx
uTDr2oEwpUbvPoyOTtXTICRCLFLsjhOxSLpMIee3h9ZsXgOiavEfsSi5RKhGyDZFF7W7UV8BO7kJ
0+E+6bt7J+yIhRbPGRENcSy+MqxGbUF2b71rxuxGo4PmN1Acipw7pJb0yqtg447cirndnGzBcwhe
Gyek749vKXEh828vqeVaPXou4+hDwziNthGhcNABhotpYprOQ5Ay/tC6m7Lq7jQofU6SERPQwcnv
sC6YSIjWgyPeE7IZKHT3SVlQKUocBXEB3sHOnnyoVUtVdc+BV9JPt6o7XbnXyA8FwYavuo2VAEuS
6ZTrLo5OBnFZsU07hzzdgefTDO6rYRowk5AkQTOcgxRswkq+U/fsDEIYCw9wVmGDCJ50V1+z6+OW
njx9P3lQsSefMWnOyhBa7UJkcmugTUW0jmVsyV1yNhzj1rBmjVXibKRRH9K+qRdmDQ+kN/O1KypO
daQ4bIykem2c+CHOCEePsztzIsJBoNUM42PcJA/gM7eTpT7qLiPQArOLVxgnTCYPFhNnMmtSeFH1
Bwm1JIBJXUGiDuQ5mOS6RHWS5eZtMH6YsffRZiXkzCFYq6H66eOO14Tc6t30lfbjifiaatkRsmy5
/cnBG1zVCUl5BiNGtfEs9Vw26Wsvq0NXJw9prX/VjfqITA7Uvr7r9FSsv18hfFOJeHXN6cuMJFGA
+DG1Wl3imHhDvd9MrcYK4GFJqIJjpNBTRNN7k7nDMrbDYz77wnkLGtrnPomPXZ6+EeaE6iqvAPk9
Ki1+czx7M8YG7QfgXphHqUeitZIwSmRFj57Jp2lkr2QgYlhHdutoR0cbniIJXsAQ1mPe2Q+dDZHY
Dt9w0sC1i/HZ+fS5HUORYlQiU0ofYptfasoAO3MrKUe2wADus6nCfTo+aSy+Yf1lefHR7Vl7ymFp
dnRS0FFjIGFpwscReliOMdnNn0Lz50B5iruZqz7V3Z1qsodsZnqpYZ+DdFDSvVTTu8VxuxnUs9cg
XM9SHlWTSyGS5DSJ4ibIbUYffvFmBRVPtr+Tbvgwo+GFEVx9wsI6QF0rTdnn+fPWiuQtPzpmSfLG
EdhcsC5QPJXeNY2ijQwAbg0IvHzBNdKTXQbBZuFQU5C9F+/pZvHASfTH2kz4014q+zKm1cGC9jTT
27MFfpf5AZxnMtiD8+AYM7GjXCtOA09WGIZH2McEeltgsxR+NkFEF8EmajmSIKMG88HqZ8ZRX17S
lAsFO3qloMElevZzzjbKhojUT+bcErLHwituCQu/VWP3Uw2I/tye5LBprA8gJGGmY2orHMZ+DdDq
QDtYWXYENvTQeeoDLzuCHZeB4og8aJq1C87A0uNSmYYlWTclyqe+UsC8k2Hrk9JnJzwR5vDF8WyT
DEwzcmVAJdlP1xGHM0/3dAKZc9vp8PyK/D0pUHlNmHqQkRfJIuijY27xRVdm/NjE07HCxwGdTHKT
gNMRrMUVEzzdp1FcsVsQ62os2zHElq1t2Neunsw/58vnePnP3uTbxhyD58jb1opKwBmqt4YeJL70
cekEzaWNa+KDSv0Fjrgc6Q5M5XDiVoSi1olzL/zd1E23TTkZO5kmbz7O48a278ZF/craNAwJOaUz
rHnESaZnh6p1nTdv5QfJbesZ4sSjhsl1fp9tu810Zrci4xdWZntMM2wOQ/9VpgOF2QCtTcsfXRJn
KisGU8pAF59KuRWqX6bg/ZGOi2JZeZakM0QBVMKvrLpv8u3wMtpxuf7fkcxfjmQsphj/80hmGV4/
/jiPmX/693mMsH7VdSFt17VMqnZj/pvf5zGG+avlmBYjFYYrpo0S/B/zGMFfoSaXrusa+ElslxHJ
36Xjzq/WrEr2pM74RKJHl//KNEbSQ/jTNAaomnRw+KFRN9C2m79Pa96vZ1DciLqN/1NMEiGrIXET
NgePZPsF6sB9JrAk9u6ls8Z74jI/dQa8flesa1Xd+ZRNW8KLRdPWR63wt16ciNOogbj162RFoLHL
32cFLpLUv62KF9nq7T7u960zyeWgp8zLk/zO0cCaF3l5k5SACcyaHKNJ0h6qfUYMCXqjEFRXJDSa
vX73quXeupTO+1iPpxHvJaYxngC67hw4MspvxQgHOQSvXNyCfZcwI/17q+miHaznRZv11t4q+51K
wAX2GXtl6QONUdm6DhpwTZZcYFGsgmDayJYzsqQAWAQGZ4MIGdgYtQkOaOesyFXezcFnOryNpjOd
LW++24zhtIficaSVq69rzXnNwjEAKEn3K55j0ltrIJqXnTQx6ll6xv+ZsKTqQy5vIi39yucwAhdj
br5r7PDDKZigmEa5RSZy6MvpY5CYTJKq/MBLThIWDPks6Vc26LJsnH6mHYOK9MFN43dlxHRmTL7m
STNPArUPGufkTPzaejKSYD3MexLdWD/1UUtx2nXt9I1963EGOq8QGNzn05hDRv8MhUOQZ3RIHPdA
TTstW5v2Z2AnqKVRzbl83Sgo9nS1c04CfEcOCfNNQnpnkZPupGnXPLZWmSMOJNVXB1dG2Czr8Byp
9CsYuh2plhv8nV/kQUVLOTSYyyvjoR6nalGQ0zQ7GdeVTMjUaRC1tcEi19KfRaPFa0t0e6I3OErI
lmMJUWGRQT8FMxo6T2DuIG/2HBAO2VippRpHuQla2iDuHOI1qlfIQ5emH5GkBi+64uwdD+2L2WOS
Bf31Sej0sx0V6CCb/hAOyQbvA0c3nWkbAIGjlTChq4DP9Wxja7y4NzF1MUwr3ToKk1ZEAohS+nDg
++DIBHPrK8QjXTrcOFZmb3o8mgvQLfVOdt2JHfriEsV+02kezeSw2lRxcWOk06FhRLF0FF90EW3U
LFN0ZXkBN7xKCgq3QHForj0yDYr+rfAIm0BVeku0vSQhhXdryufajL+ylDThASMD8MfqjcvwM7Ww
JonYeUVVtmuT4RUi6wQMXbugPIHsR2wJmliNC0mA0Moa5AcMzWNZSQUT3j4b/5el81huHMmi6Bch
At5s6T0pSpTbIEoO3mUi4b5+Djpm01E1pmUIZD5z77mmf/XzhurXNE+l/HQUgnpdeb8xpM26Qx0Z
15CNnFI/9KVl4ccvyA2MvtxBX9GAQSGpLp4IHoS/XCMUoEs7JIrCc7/y2DiXtfdcZC2I80Rcba9e
pLL4jdD4kXRzNOP0mjIE0+LhOeq1EH1EhUibsrRMLliUYYUe24jJo1GoT5IABlIsiptqg3+IPY9k
W11FF10qKZqD5ZUPBzQAKWzclLyP7D1p9UkNECY3qJPJq2rSfTCwVss79wPADNrZbDcUBaPAjEnt
4O5TkDFWYDGIZJCzRmtGvVaJg8sWHFRpevdqujhE6uf//lJiY48IkjASdz1/acAN/Hi9AAk8ut9A
6VkABzQVc0VcFTEo1OYdKv6Vzz8KzHMVx/uRTdWgmXs0UU+uF7JUceqvFoCTQerp2aTALjKaIiel
84YGMYUxw68x3DHppxtdacpc5435iweZHFvAV8xHGGWn1LRJsdMtvoO4B8EZy/kL64eqdX57Q7+l
c0DQ2HXPhd5c67R7KJNSC+wUlfOsh05tddGj5jCG2pZYPxZsQfwQAi1PHlYzIQhQqhxWRiO/CJqF
ZgkfagqmVdtByey1l8KMUceBAWwT8nitch+H+jH6miwXEWGMFxpX+mXyR24F47sarZMWokuBi0UM
XoaP1kLIVVYlugBqTqCxi8z2PliDxYYaN03FpKBt7pUOUBF5fcgRDgq/94CZkIIxEq5Dak30HRiI
8Sp/Ov2nh3NM9wYXN9/ERiGWSXdxhHN2g2MzMD6py7PhJZ9ppT6bkv0zXblK/I3R71UG+10FdkN6
WnHHRP7e4GNPneEUtwnRpBksJzSTRd0fGaUA+WcnZJAqJbMr31vIv5btqWudhjSSXJykLTkDOiCR
JY9+nFNMJ3bhubYpTLCBTvnA04DLV1rPvQf5Q7fL8eRgDVnWHp6VqN6XSWVeZBAdOiAwuqdeA94W
J/V3Exw2skWZs7WnMoUzDagGJ4YTvyND6peYll/ZVtymvn9UenKvQ0RngQTGEo6IkaC5D+Zr2Wkr
aSZHYJ8pV8LWJvJ0W3CEera/E/6vAW+ldDV71YDkYX1Ao1PlB5AB7qII/JqNKpTbwdFo+tn69tlD
9mw086iEehWb/UJX9SOtKmb/6QdtOTHP7k703pU5JvV9Zz0Gx8NjosovLNpY2gGPmpWL+DJ5i2P0
spOzAmvNtxxY69b/JQaqY8GCdCIaGIiZdbPXJm1not+mLCHBNggBu+TmZ1G52sZD9MaBS/A1z4wG
F0k9VO8Boe0bpmh9HZCnxlRSJnnz3q3SiA8zNTvjSq7aLk7A82HfKKD8rqJuYKg7IjNT6C7RucbG
YZoRUUOUmugm2runBEYJPf9qmFIs4gA+VWgH9mGqnQUvz3hkO8JuoojttTd1zsaf7DdDo6Mh9fLb
KtnsuWLsj6EJOkawIg9zmH6hbb44moEjqG6f4Qh2ggx4IAepV4O5JbrMZHE0Fte6ifAF2KOOatY+
KogxiED4QSllqgb8sGJ07sTrVPssCknujIYrrB2y7ujU5QsHcbKdQuBcY6HvqiJpVh1Q/h4zHLmk
PeQv91vVjb4S1fA8PkwHDSHscdT1lsQjAPpO15OdaYwfmMm1XasVRxD4LIepJ/CEwBooEMePEyLa
Sv5KHDu56YgdP6W7DfPokbf63Ze88HnDfFXqJBbBzthaEQZtH8ov8WJ3F7/CAqAYmTTYpld1PU2b
OCGjKjaYcIga3Wca41R2VoaVP4f9PXZac6erR0cu87LCobRwa8CkqXx3UkajVIqQYHQNgSz/V723
1oVbOFsj4/6oiGBFN4o8liqyZxhqzqB+pWBoOw3LTZd+Ub+LjMc2tUnGC5PipPlsRCemFrlIUJ1w
JbcuC9FJ4Dh8tuuWpLsQS2RVf9dgLyj5ThWrYaadWIwxIgz/2Nih2h1vfMg0fGaDnB3rdB6IHd4u
ImzKJ3ucXkIuvQTRi11Yl8bjRQCfXJuEwZrgGxdIFZ5l7zOzTj7ryPrVG3Ioh5tt9WvZcszXBfsq
BcI3ycONzR5BzSIIA0tjmr918OcjGulxco59bNxCvlcd/mIVRDfiIJ7cEQzI6IM76tx702qfZK85
pza5j2b7ExTQdkXcPwS+AGZh6mvqFn3rvYQEn3EeV8ci0J/afAJDN7EuF4yP09A7gayDJV4fshFl
g1aTQzZ/AK3NnqrGPVrHW5J7t5me/WpBq5F4w1kU8Brl2M9JdiD1lU0TmCNuW51WBtDV3Ko4eogG
Qns4mK4XBjRnfi6d6LbqVMj+T5OxsYtgZQ4Bq9DeXRpe8QbC2luhgkXJbZR3w7hBFvsZgn1HbFGI
7Hoj+vQcNNFPFzOrVQPTUS6yuNvUlJRhbYcsS22PBWx606rkXTOikx5NF6ppYOSRh7w7/cIjW60r
H79W4pLf1vEiaCwoMYmN4YqyI3Ni71RblclDOb10jnEbTZYotdMdbE/0m7z77aYy3VutI7DXxzs/
Y1Ll8rzgW552rp5fkzZDeZccR8IYsjaFnE/m4iCNA3yEt3Jg7GOgoib247mx3Yvmsj8lBwEjYo8/
YAq6FxIRdY649GlCI5x5zhvpJKhhUMstCjs+ZELf+G1zISBLZJcum2isgCl3MYlaabW18mSPyh1S
cdy9TqZ8sYL+p4/Mg+/at6FEl8Otwzc1v2lzDziPXjKU6hGjX/I6tbHdEyv/a/ivbqexdmjEvGBD
MzM1ZGxwDAvEcwMR7Gn6E5Hey4uECqnM8gNhyvdOWD+NLF6GKD/EDRmowyaqMzhH09eYTET60MzQ
gn4RAcjPGE7FiuC0Y8rbo80O/7KlUAlwqjB9gQydvcPiW9mZT/IPN3ghSWmFdPcB2op7RDf+mjzD
O6lT+lbpfvBclweYFtYQ+mGs3c1o1BcCd1/qrPy1Jr/aGeCvdDhcYujVGtnEnoEZ+NNk1WTJnSzU
W4X9y+q6aOl04jSSnWx5aPVaeVAuLuGhsw4wVRx8e8jfTb99SQMCI+2AKymgson8cA1RZdzYMlmH
cb1wNPeDffReGzgqSrHsiBPjtlZ/OnU2agMPb524uq2RLkd5lIn+hmWxXidaApSmpOSdpoPnxr+Z
Xp0jRGbgxL1F3LiKzUK/UYVj722vf/4hIKQCJCnqLayXjMHEInG5AVmoVivbvHZCb1YBFz3hruMh
Cca71SIJq5ATav5DV5fJJo4msD/zMvlNB8a2oyQXkyks24Oofc8kQWS1so7OSNCoo8UbZINL/MY7
EQSv4Eaw0sCXYgB6kK315mTUOCRkIjLQ05QxhJ7dLWX9Q9wFOYiy2h9igwVaIIllmk8z+BND5p+H
UiAcKuBqyPLlqTeMX3AuGCM8Yhf7CoJodZSwhNdNhFORthAq4Kx5yor84salDRZlQBxGjKFI+xcc
NeauTImZNYW15t5BV5Tr9154+bap0+d40LDPx7MeYWxWI1pe0uucj3pqLtnkvRiVNp9szaZ0s2ef
SLTFoHgsfPfJ9kvgrEWwIG+7AjEH8C0uik3sO2ckDNjQPP2kieaD8ST99bDOZiuDn6MwY/mxjNlZ
IJxip69jv2ms4T6Y6jg4BoLZ3uDqMsk7tMyNX6rhMnXW+0jYqWRrsqjMkhB2rrdg6L9yy9yRREb+
cBh+tk2abCmZKEKnAYRih33eGA+h3+BQMnr3UPbDobbwOBgVgEMRbgKzvNkTnVyTvIGyZME6+bxv
wR9zlh9oJ9h/6xdtyn+qeHrtwwghYb1p1GRs8A3US1lHmxLh1aKjWwtLwk1TLCnzubqPNr3R/M56
K2iGdMcUhqRJudPNnebxrIWEz5u9AignI9psa6E4Y9lDIlmzTHzjZp2v+j7ZNO2poF4+lciAkcC3
P7A/spUyLNLBwUlimICSE0/GyvYamLepAXixGFbKc/9wEUZiKA5xuBPUGRunY+HuEpVckaVRFPmL
ISu5LvmhnOpXmEaAGEvXVwkburrhOhGKhi0S2yifyL8h58mDfnpg3JCSsr5O3e7DNv03slB64qXk
Wi8RtPqE+t2QfIZbNy1pTUXAIaORkKskWp0mi4KXhIs/CT/M2hp2XdmsUlIr855AO70s1rEO623E
5kegwVxyxP9QL2B7xIhFsbnV7GGTcxjwK65Afjvyo4p1uh9P3/RoNUct+xu9qNvpyMzs8pWeh4YS
nwmzR/o9oQ45iSCjkT/iod2IJORKZiASNSOBRSaGIJNwTGRk711qE4kzVY+ggMsGfOi9zNF7wh6E
n/IotOreN9NbJTDslm+Ep5Ne2wGTBda+KCzt12GdjsCG5adepph/LQXVR8KAhtv6h47OQaCahGsC
iwjdteNjUgwno+TxmgZ2oJmxsCOrA30z3FOcuWzg2Ton7BlK4xlP6kugodHSrOpTvtasaImTGwSb
fLNYMVmkEMe2M6b9ypIt9+uE68ku7S+8b+9ja7QLx0HuhwXaX7Ye+QJcsB5ItBBdXWHyyKFbSfP+
7ndTuyFKktC8RL31MtzPe04n4Dh0p+bPlsNDR1G4AHFcrSLoyAtdP+tWcTLnbbyd/QT63WNeUocz
bCm4Nhjhti5Ht4tp3GwFcaQEpCBPKC9jR0JBwHCUWgtfYvLRj9qFjmlaNeZ0gsL+FtiAqEDcX4UV
/DKf+tAR28CbAm40mRPsPluetYy3LNUJHUP+RYcY1ge2+fexTknlffeSSW37isvTanramOxaaej9
2qpaQlXeZ2xHVnFsvptRfaeMf0gllpynL8XIgq/xkANPLJMaMij8T5w/42h80kD8BRYkziYJdqXu
XoWKr1XXXPW/0Jb5ITEjZ+FkOMD16C+IE4fWVc5zT7KIzOyrDcxPSXZCxrPr9jPSws23ramN23SA
yMhpvXDk+IQnLdo1DsM2kq4qAyldj0RlX3nNXeZiFwREZ5H99G2yENPmNMfIhshblk9ou/aJCuKT
VrvkmRoXgN/4hn39Vcn8UlFVR/AkQDMVOjmt90TDqdtK9U6rQ+ClFIeBhVE3Fk/62O3NAASSR2VL
LgJg3o8xTBk8uJAiNVhZiKUaai+oESglSLqC/2y7/rH1AxuVomh2YA1+jA6d2CBleU1zfnA7XU1Z
w+cjpq+ADEErMIgvBeikRMpPxw3BnJKlXyJ3BAY/jYo4mGInRSc2zMk/yXJeNOOnQidDrxn+k5OL
2s32XgvRDdgCunvt0MwQe/uGcE5bxLI7efismQq4KKVP9kBWUh9WXzy+yKRaCl3uBRSGrTWsSDC/
BfZNhcci6h6lJb8GK3lC/vOXdAbr7XDYRmb0D9niS5+iRYqmYSWx+9dNffWi6Bv2VU14HrSpLn/k
Gq9MNHHRWwynMDGeRt9Hj2ERI20x2uzr8mrw/baNOHA8JEvk3nIZyvp36nxzZYi6BXI1T2y8o+5z
zFqUAjnKD8sklMLlpXPmUaETfdh1uEewwMWgqF0JyOrSkR+rjY95cHC9GhVJWrQg2MdH+KtCxQIy
sbdDx40XkSdHPDA5JpQQeXL08+Cc1hKEWud96zWSVUSA2Nog7XQFjA+mTEzaCXHqVHeXwP7MBu9f
apQnP8JTHjXhOa+7W+enmxwQ3nqklcThSovu9+raub9K/+SB0J8rKz0MKsb32Bifke9VC78bPtlJ
zywZ/4K/Y1l5BSf7ZJi7iHQOMspeO5NPPyTsAJUl96hdrAKXgVMcTFvLsdiIxlj1Kv911LDyFnZ4
9ol4z0h09SYmUQof00aRbjL/zkhP+AnIw3Yrech8RBrKjs4VhvN8it/m/1LBo2H5bi57b/rnpm9w
Q29aA1Ms9YhjKcdnSu9/8xTdieCA6kZMtrlXvzTuO1jGbyszup05GX8m23lGqQmzuOKk0zpahfkz
9hiLUhtsV+LhlkT7a6ACQntqXVzJ9K8ZOiwK/S6faIuGvEBDljrnfvDCperdnOlGcDDqyTqYA+Jo
HKp7GXobuB8Z6q00BzqnjatwgkvuOE8dtcUyAjdsIsYb+Zgb7wNjQrryirbY1VV0hchg68EzZCVU
yum/ukJLW6TJpULuubXS4StEj2Z3hJpXZRshsjDwquOVwiqx6AbXWgMr/Wkmh50xwLVFbX/Vk486
1onemE1oO4JBL41Bhjs6lW0e+D/hff6UnFExxgvJUcr04Ft39EUFhxJeffhdw5ddwlPiEmr+nLGo
YP6Mf2jaPQDMBDKl7SYNwufcct+0IE/58fbo9kK0Cjm3cUXUVg/ygxgdH3Wic0vm34eIlVrp5qfu
WjBsrXdMlil0Eqg9ZjIRpaxNd24UPcfQniJ5oKHr1gynZ1F3SlvlvSqf21zZtCdtXsxAo3xD2Haw
wo9PMbIzLbKnFVtNyVazz0HP9/XLoPMh4cEcXdJkrIqxuuUn5bYtSL5WPU5wFIOdU/1pwHYIlVn5
gZqp/XLLqJE1nw7TNLL2GJjmFlxQFZT+0gzlsHRbd1OkiLjNRhKQQXlUWOM9NKG6ton37RRBtZNr
SP93zUJyN+GRYqDdb+gr96YHvL4iIGNZNmevF8leCEgtFaP+qB5YBqJr3k7zX3ug9VP1pwYdLS/p
GIS//IuE5e5aQ96l76+QKi+V+97nIl36SYTCzfBvBbvTQ0FCge80/tqtgyd9pl9OGKwYJzOUIThB
307M06O3jothqVX5d0yrvugUPYEimWRv1CbyXNoEP+XGsCb9w9QYSA6JuIk5YDHSz9UUHZoaQkAY
csQZEo12SykEgJVh/hzolMWIHGKZ3Wx04ywZPn0KP9DCJNN3/E6URt2qLIcGS85deYVwt3JjNMP5
zUJATfzqxixmrnodq/UYGWzDoGZ3MtxaPdsVwnj3raV7VFK8/LadAAEqAjSFsbaUApW8HWqXNiAz
c0SooYlzBPo39SfsNAHg9yG8D7obHWAAvMSkbCmd8HKM8pkJWJ6lmEM+hAY3dIz3yUwG6qWSG4u0
RsvYyAhlB3E0PHpEuczfdrpxQrp/DuA9Dy2Oo865W6HubyIrOpGvwzyTUpvBOw8ck72FtMv0AkzF
h3tl+8uwBSPp5cF7GPgrs2DhaDU66IJa0EQnNVlMdvQNtB2UaGnkK4t6BXlhUe51M6WUjdNk40HL
YtWzTuzKgNzyZKo+eGoKh6ghpOVbK7T5rQAaIE7pT8hguutMGQ89FsO+Gp6C2tl2w+ie67qNIJED
hK+0N2aU72nc+wRNeP8EQSmHev5HGSh7lubi9HF+lTEVZKIJ+OIG52fu37K4WYeRHSwmMoR1AJeL
nHi3dV+ZKG2HSvEF+VMPdXsls/YfxQNxBeahEkO+s2NF3zQy7cI7JFEMH0CRYyUjYyDaGFZ/0+q9
CKV36GJuHj8friCzqUYt8xP7dXxTvULcnIGXADXSbHRG3BD9H2GR3bxMO2WA19zQMde48hmvmRa+
pMF8g+3VbfxctAcLrxCVIgdryCZVFVN61nLXgnUE/7TsjecxTdZ4amMgH2wq/fStiDRCypuxeO+y
j2EsUInarC6yxDvTT4ljHOFdaLWb5glCUgyxLdMOVHDkPfduz/VGw7X2DCRDdsgJWnFyrZugcC6l
Ko11SCQhIiD+6qcumJkRa0/BhXd12DQSsIJgYP6bZ6n2+t+f8rIc90ZTfDC0R0jlkMfidLRSFWUB
7728BxBzbDRYVwWguXDN6dKBYMBqwSzUqidC74NlVvJLLBQaBR/V2rLxae9RbP6Hsj9EKOJxAD2z
39Z4WXK1czOGigWX3soEApUN341rdns797yNZdY9KkfMT10PNjkpa6DfRPNauoNhM/LvtWQ9ZoUM
eSe9/OdPvb0pgUXvCY1aB7GPZ3C0MfHNLE1ljrjo2IlDC2AISDPaNvaGzYy9rZhJM5WpSNrKFSd/
nfNjK7/nku/JikiLw+CjoRLgj1Pd07b4Dy/WLAkb2pFeodugtwbikvnPPM24UAO2BCGwmjlrEPXc
/DiZpvzp6r451oKgTkraZ5/1tJ1Y2n+/VkFPj74/3vJxPumi9q4EoFZbRejxqqV0KYte7DNFPdmS
qpB3jK41NwwWftz2e6pg70lyoQxTdEFYdIBdlDzVfN9QivEjzlNt9oVXOCCshj1uQyWarZ5GlF5t
t1ed+UaGUHkXxtozhXFx9OYUEli2pGNsd0mi4pcg+si6ST4aUlZYaw/XBi9ZkgXvUo5nn+3FSyWr
f4XN+e/EQmP552VvKhJIlA0shWaNFi5M1bGIGywKbfmmxfmbVgeUgMpGZ+SDy00m7tjC9bA5YdOL
dNBmGEiim+GovQYY5/Tf37TURERs6uyVDK3ZqNixD//9I/clxKUux53bx8MybzoEiCi7KQkJ3WLV
m66VTcLqqMhiytHwbe3SC9Yx3X7BvtvyrY7CX7NOnIRHWU2Xtk4A0kaiQuQHC04VDfbqjq2Xz0Dm
FPQ5U/fgX93Kv8ZI5bKl6ghx07JW685YfV4lFou13vQHIycdcCQ1sMycP3KxrbXpVj8d7GvBLOO1
qdQXy2rtkFZsDDsRnBrGMnEk5dFn5B/WWbwOJtCxJqZY2FK4I8iUQePsPBjy98tNZmAg1g3IKXYP
4m50PpMyP0e9+RDS33k2To76v7ZSFqcMqfqWrLklaVYBOMZY7jIEoctAowf10x0iFI5Dh8CDTlA3
TQRyYH9l2J2rGPNJe/eThMwHyGbc1vaj9N0vO9Sf8pQRf5iPCAJIlrEi8d0Qcap/RK33aUofmZfT
3PjlMV5wTaoMIH0mHWg1evz2ScbelCiO0OOQUh2xpTODVu0IbgQjUZcX4rIuZlZaGxOy04mBtlzq
Op91kR/sKRbvwMIgfI0HZE1IKLwku2aXxkXT31dc4CRmYo1d60Gf7BQdhpRJvFQtJlWZB8NWBi5D
1wwhBy8xA1v4JBCeoyMgcy8K38bSXNWZf5Jx3CA+fund2aZgcAOTpbSUHLcb3nFeS3BIk5ZNS8zf
Vztu71E6XAcHWaZx5JxOGIMlLK3tRyJnI4A/HEaRHzWvYQLORjnRzPAcTcUeGY9cOg3xetxHj9is
dkk57uKiTK/Mqp+nwrqDPCV6abKesTegia/XMh4eFUo75O/LyO3MfewgYXfkWxKbH1FmnpnFE4XK
psQtiDNBwgYXIVdikznpW9XhQeWnb6Vl7G0xPBmtfJkIj1gOqfZRCEnSS++/D63xD9rgc9/27yx9
H1G0Z5agbf22ulsDTofQsomWMpoDqzPi49qMUBHwoLrEq1XINwXkgyOAvZVlvbEG6ZOelCWrJumE
RfpBanymNnnKtnA8EuUEm6kh7U5qGgAFtiQ4jkNIV2XoA5hJc7gpPfjKQi4lTXfEKerQhuBYG48F
3oS17xzHovH2gaWxBK0YYpNoxhiXDzh1NGLbjewPvcZ35VEYmixGZl6BJFXjhQw5lGdDfOcLlagD
M2DoElg5W9VSdRA1TV4mV6sYLhnxuybGd89Ek7IgVKeavgTpYsdK4F/XRwbORomY1yj9d6lbBO9V
pg+9yvlooCsuoQ96O9yvz/oo1Em4s4eALSzOezPYuhrZoSqfjVxl9uNMmVhIQ6dZMGA42LhvqtmD
Vc4aegWL3e4zfCD2YEMd4HgaAaPe+frU4yi7BfebSejc0qLqXcbAvFzpQrmiYHOdqtn2yseGSEyu
avrt2MkjuSjjXNMBbmjGbRezlB4qB6mAm90UrXXF5Fs8e8Zs6KgEYXzT2xA58gzkreF0ctAtmfrG
LjXr6KKBxU3HoJhk0N1gqFfWEuC8iJ8rJ4pU34v3XajuFvkhh75oTpOIo1PcpPhRnPnB1tU+5x5K
01zeYGFj7LC/O9s9lgOdNUgaXiunOnPAU1z5OGfnyPFmMvRV03D3opBhHkuElwdEzEmcV2yt8xwl
I74mnE4uzgAwanITs8IUmQuhwycxwo4H5/zfPzQKpzM1F8U3B89uDG9x1idPBdnW9xidwbEmgyVz
LHmpVflm0v95IgZdSPho25eXrEntXTmbqG18quemjYg3Qi4FcD3C7FpqN7Qdv16RlccK0yyiHbJR
pad9OpTY0iLBgUfj6DNC7fNI2yMa7peWK+09JBN4uh9TNPmbVEfn38/5SB9aSVysoLeAQEB0lV6T
8dtG8aZzI3kojemQR9mldfAgufIdjVO41vhNKIX5F9VOufZ0yeAbJ7VV1uxhC/w9zKZZO4/UNspq
nqBmzrLMZcazfukFm6+uKo8FXtl1K8IZUvTqD97fLDUiyN09tKlLuHbnnscwgxU6VHIbawr0EdGM
ZGelLYYL4b/iPXRQ91FF+tXe0bHmicq7yuxNw3KFgY0jTvvwQw6cbrz2MFqbYKo2RFjymOryaGjp
XUUTkoHCx0SPr7tQ3mvmANh16voZ+BXsWgXfGMowBD8XeQPjm2T0bGzroDoL1oqELQnmCA4pafSR
236i0gOB89M21kF1IW2/IbKtBalyKZV6KQYadj+lq0e9wpUT+NgReNNZT6bnDB3Klqk97Tnq1ZVM
UoEbsMKVI523PMJRbNHcWk7u8zQ732lPX6qHO2WW/ikLnb1p6cTa4bjpeTnctl3p8bC3kOL6kSSs
QvjoFK1iXRqMrXlBlmw6QpTSVb3sfeMzcCYA/h6jmVRwqoeEPW+HpBtW6J0rg8/W2yecfJD98JRQ
5LOdLD/YLFCmkwy7Cmw0RIjWdwOB1evSnYuO8Uiy5UrmBCboHhlp5MWR8gu8Zt/PzkEcvavO9H7o
XcAL4Kxb+C0c6LJEuis4N+PWYN9ad/0hsdEPFz2uWM4uPP+Vw9zQIwoMi5SNLNecXlhxrkiXa9ZF
jLR2lNgsfC1/T2RXYExzHpnRIMIbBhpkDF2d7EkEgKl1TXrrAX0y203oFk8pND5tYD2AgilvoG2G
WnYriGzGX+OB1ANZamOIPWZVIDYiBukXV0Nx06g8AoQWe56GCIOfG756JommPSqInDgvWKL+c5mW
Djl7jnEdp9S4elg6QHLJlY6OcmF1RnKUvUyOISXSriTzUGaWt8sD6ymqpDon5nhtc63aDKn7IisS
JrDUAtQxHf/gcfXEoV1v2rZ7RT7Op1cF7XpikXzhKlF4FW1OihyblTFET3pC7GzH0ixnUHA2cKiu
Ihp13cDy22iyXTVeDcyBCcCoa8YGktrjv0FUkhUvxtByOFC3qwPWzWbb8ZxTS87KeGOoDrly072A
69hP3gjJtZ0O//3JEdn//wTa7uD3jp+XqHEcxrWOLrZ6n9q3XDjdiwh1Dv4auCAXGI9iq6nXrGHE
zV41OTM06F7rNqTv9Mabpw3pK33DxI4rjLT+xQv97orC5sC0fCVTlkoymY9Habhn5v/f5VT0j6Av
7pnM7S2c1yNBMx9VHlevFSX3LkqZvTHcLF8xHrj40ZDZpiQ97eAH6CtSFAmizEdKc0tvl+0QFwfE
OIDcbHPaWN7Uv6KXT1dVRpbcMHBIzP+RNDiwXDqIYqD8HsPkjBTjzbONtR5bX0LCZMi6rnkFoIu4
KjnVhZ+epTDq1+AyGGAruHCI/+s9MHRYvcyQ7Y2WgplmS9BC43lNisantR/NpQHNEMJC/opu1r3Z
QpwFJI5XTQwjKxwQWYnOWDQ9jv7wIyfUAuxv++2kiurcKLIz8YfufDB1T0p0wB/48SzxNhqYDJK4
LV4Dm9wbeyCpzqxZYed5RfJX5QKeIntn/d8XnrKcwWXN3PO/r5xbrbZiu0neZsO6nFD0V9ezQgoK
h/MaEc9rEjic+s4Kmwr5j/UA9zwYkxtUwl3hAmMtEpGco9HtnpvSWxPrtPVk7j/ZzAUfI5zbkt5r
WynbJp2dAYrON8q1guQ34bbxx6jYYw4u7w5PSIt7ueUlatBrX/BL1I8mOkyVnT41yGEmfXppLd6L
QCBor5z+fXJ9unPzwK5LbZBMMIQgk3UZYlZbJV36p4W9T1/jcqwxaSUtvsGPOMyXUZtbB7DZ1rIZ
YRW7NdoHSAWrymDI13IW7Q1G/FHBMUq3vZEWTG/fKvpXCCnROleDB1WwWDSTyTq9Gut9Tte20oTB
UsRjdsIsGBCmFX34ajy7aIqnfNqmbqVvYeeGj5D3aAnHt92r2ob5YiK5SykCqRJ4+EYeswnF7CLw
gQBOk/PNA+Vc+EDt167hhPNVcMXNi7yrNfaBxBJieIusx/qad8Q0VY5lr4Paf+ngQ7H/TlfdMe3G
8NKFwMfTntlV49vDXrTmglvaeXghyMgUkhuOc15VDbyRbdvBkdxacgbZwh775nNooGmXJVBzny4H
PZNaBEEmkQTOeB8r/xfi3X3VZ2le7gFUjHv+91VdFkfXKOb6F9sIHBMMEln/a8y2faCOOckCeUaA
gN4srTnQ2+h4pFPdrFHgoIr2ut/atryjI4bg4HglkfXIifFcj7/CGOy10iCGKj0/1SJhgjQPMcx2
1LZaH2OfmP8aTv8j6ryW49ahLPpFqAIz+arOUakVX1iWfc2cwQB+/Sy2p2ZeutSSLEvdJHBwzt5r
j8Vh9JGJZ3kGSrfSjxkzcxXo+QAc3iYFmbsxhlG+c90YydPy1PABFKsZW2ESw7y0ieG7tWbwIQGT
o72MqZ962gxwid8Wl8ou8Id6A0ddHo22S1ZJ0VW7SRG2w2FMHZLEhSlSWSEmqpbs9jbe6NzdQ6Oo
nkui+LZkVrdb2RNZGpXipZqdgB+WwmrSpf0m6GJv6FCP27qG29PWw61KuxkH9g3oMPJuXRZvE8jn
PeDjbt3kfc4xNE2PvText4tfM3/rC3fUxnDS8mjTMFwZohvehibMT6bDy3l/2ncRKlVesodETlA9
mUIdVdv4J11GBmgQK3pnXj8fuwl+wv1pbHnmtvB9gFqCtkI3928iW0wXuLlBKov2mDKNRlurnQPl
g7PSy9YAXDvb+XFtbNzlhuqaIkRoyQKOgUQ9yrp7d5izryxVVwfmlgpiS9IvLb1kL8pIvYl+maWn
ntgGy1MPHPoWWA58veXtLi232FH6MHxdvgpzv94LSB//LoamLscDkVITHH5+slWkztFpIazdf3I0
qPzM+Kh7uP8o0cfyYjfWn/szZ/LyBRj0en+WxKX7RAL38d+vJHP90pvd+v7MLuru1qXXqEiJhkXc
JINwvN2/hO9n3RbSfLk/I8f1ENZ9+HT/kZ7RvOTGEh2y/B2+b/5uIQNc7s8iD5lnYBjV+f4P1UR5
mRrK//ffk8dLNJhuZkoi/ulMgQYrz+vYEnkJhqaINyMqi939q7bm6up6XTGS5CXIaxIT22AJib6/
uL4jdkCkRpSPfLXNq/yQOwyj7v8Wv4U6elDzVvefPDaTfRrISPn3eiWBLC4Jclcaw/zbIqPjHw7h
2/0H22JqnxQMifsP8oc2eUlDC8UQCpC2N3DJJsnwWuOqqstoepuJ9rhZ0+LSeRSD5T6ioDXPHmvZ
Q4asYUyq4Lmv2deZnXMujfXzLOtLzdn7JFHT7js9EbHVRDQsPdb8Kvbljff+ZPQ+AnIKyz02Rftt
Wv5SxBoFeAJiWcmeWFYlOOjBPE009bRBloqBAH3G0tsphttdbySYX4Z+Q76iRDifERRPxKvj5s+Z
6YtbPvXpi1fOa/aa6C1YHhz/y+oi+Zok0yFtKvlUlj4O7z7ZNT64OYx4AZ3OeEA1GL+SevFfzi5/
kct9TWMTts1IMoHDKX99/5yzsBsZBRyUu1iMzGWLU/OnNw3jQVrgc4dCzW9zPQPkrojTssPu36co
gxmM4eIHwlv7ABv43dKECsG3xVdmBO4udjooQVBqnwPcQirGtHN/SOxrFGfi9f4X+pHeqgi5/NS5
jy4JkjdvWSlrahgSccsfwqRfpKOdW2BjVkkYmJ+bMhl2nowl2cG+R4Pc1/ugKJybhW50i5dObfTy
LxQupsOgHNSdHXXuspTRnrPPBmd3BPdu/uY5U49WpXi6f9HyumLPLY6MQWdrh8S9N9T+R9UUuMpc
prZlxWpc1X9NQBpsHdZEtqbxCkq9u4oSRXQYkV6qK3gqlQXghVvYS42ZlgX8LNN2dj0R1Ws3Z2TX
RcNNYr9iCjw8Y7VkHL/sCn4lokPeQL+bVNnfurCIHpvW5mJ59MZZv9mWFTxxaR/p53uXzhm/JBmw
VzOfST3FCpEPxY3z7XXE/Y2AkAEgaSR7VkY0iTLhMN8kz3M+/OmD0lyAWtae9jf4MzmLhyqMOVD2
tILSyI0uCT4cGD1bc8k+lRmssiBiQNGGRn6L0iHYpnQE1jZ5ebdk0r+mlDuHkeVET/8xFd1F+aa8
Tk7dPfuN2nKMhRcmk98hRdnrJBMyWMo635EYbwJL3klpH2MzMuH/v1seEiHyQcmTIVhd+4ZcpZnt
7pNljubgpdpaAekuqiOujiidovI5/c39X2HR4gynOr/JloIvCt7xbuAcsoiVrjhexE3VvfTiD9Ic
77XtXWSGTqyRUWTUU5zYy9E8VYEeL5YTvOZVR7pchp4973FMGsvvZAmnozvIkdut/Wi9vJuvCC68
MBuvsmlesaPK2/1BbLSlkrVFFClYJn5tWaesQimNnuUZUVU4WpcXEZ73NmhSdy3rG5OJG9xXBS7V
OrvM63MP7nnSsJz0hblstW90nKG20w20AhqJURSpA1a3gy8H4sfHjmJdwGfRZVDR9gqaW4iJnN0N
oHoj6vZWRlDZuerGB1ePQMuN6uI3XrDPM+TqFu0Zx35r/MG6xsDRLWV0uFsY9Efd51ALwOo+VqZY
596x6GkfER0JjyQm2chIGvGqZCn3GUZTSPnbpEaBRK+dLGDMLmtfD19+jQWmsJLidP92p1xERFK+
A3mf+5bc4yoaXydRbAUF9C4SPZW3RhsijEkTl5GxQdfBo+EIPMWzfZsDYd+Wsgkt7I3bWD4yGD5K
nX72hruZMmtE7BO6NxNa7Dr2x2yHrsy7cVOWmyByno08/aqc7Ny5cwXKsbvStkGI7qTnKacljOz3
gRHGd9AEKTAPr38FqEUTortR5mcvJUkF7iIj8G0SEzoMPK1vXgMolPvZk/zXjXjq5EfFQGthQdB3
dfVwHQBNXu8flSUaer9qP2qwGzGNG5TTrBo9U6gMrxyeKIDCdZdc7w8pt9FGD/1TUbcfqecV10xP
xTX+v48qzrw1x9NDNxUXu+oR2Ny/o1i+rR+wV0O9e8lGtWkpoamS+XRpOdDKMScMD6kpxTqy0Yc6
jX0s+/ykMZStpp7+0URH8NrkMU2kKjhl6K62dR5RrUNIGX3m9wlWaXIXQxAfFgsnwEkrOfroxC60
qRiq0mrZxUlC7EAxdpycYYTcvxCgB/33LePyfYK2X0jQBMMyPq8Uu3bZo19th89cZBzKct84sub8
70f3zyE1Lnamji7xTKra/QF2Zg5tLPyO4UDHlkHMVmAoDC0ZTQzz/ujNkLHunw2GGeXL/fmAFMzN
flHvRVuhqFpcnR+8sH1WvfEGfq74HupKrRlxJfRVyuptiOVB10P2bFVYJ4dCb0Vg6h3ksxGJp1mv
Jw1dq1cjpNc26NcoHEPCHHL4AFhyfkbIon2n5n3YB4Bk7dA4DA09XVCi1Rdv1tqvCvVDYeigzMem
W1GfbRWNBlSF1GcmByMsD233HPv1HhQOoj2CA+C5tjBgUYvm+dYZcXNp2nmNq43X2vdONEqwubZG
8NxN0KHccY6fRJpH55RYBxp2/viTPQoxJN8N3b4ydxGIpMI4MWIYngin+ash8TKo2hOG+gSH1n0H
qkQs7VxNLwHN9d4jTQ6NPefFyYJBp0HttVfsaNahHhFvciBBB0Vy0qGIoh+z3VXKZ27DmPbWDIyx
lN+mMK/7aRswh93PtbM12S5/NQX53ASCR75nvxutS9flc1ZN/5sIKXIeyLZ+LJBcb7zUxjLQ1tk+
07V9Tk1aHIwA+5UhAZx6IwFe6O0PcUPahV0M5o8VvoOdNj/8xFs3rcnEKaf/jemEIJpm+pL18u7B
smGFdm/Io34ZtO44A0/iybcs9+wqBg5DH+ITacxHa4p2OuKVt+Kc1hKvyqOJ/alj0IKZwui/mI5/
0H0N/xOIdKDzs4Yzud6Mpj18cnmKMSR51wsAc4pm+Oy5FNCGkLaaYZO6OQDz9PKduTsiRKoJJ8GQ
iEOknJ2TJfANWmmDt4iMlcvUmPa7K35psgU/2wxwYMvMbuXHPXk/+CX7khZwnrUBF7+aEM7Y4tVj
NUdMWX1FfupsOzruO7AA+SkGYbSOUHH5Gfgkn/fSLh3kzyabnM8Irws/4qAcdmmj+/McpsiclNjk
kOcubtbm9B+mnzlEW8XoGPpZgSZn1D6qNuTdlW+/dKQhDlyVlr+bS+hzITO6JAdO6ynA7BFSlLyv
0p2XzVcoyz+s7jl+TBNIlelf0tzTe9JcSkU7mVb5zBmRnm/7bEVBCpUT6GyrUM9QFMcsUAtV0i5X
OXi3I1wblKVmwACCqEnUUEzgWnPyEGoSZWQ5Z85A7vn+ERlzf8e2j3aY75Hzx0W8GhxnkWi5xLx4
hLi3BjnWy9TZjudz1stN6jsY+ArD2nYGPT10RemF/htAlfLEuY0cJa8+xcNUrsKm85DPUy96Oj3f
H1zOJ5vW1gDM/KTeOKNwWGwb4kciX745VoNgRRonw3DfiCohyjsK3XOJROHc06xCd4LarWvCBvXz
j1Y+prkWXSAv9FlENx+92mpACLka7TQ+IX2OT/ePZJ0329oP/6AgtXeu139BM2XIXlv4iDFxnRLy
u06xEcYnZ4SJNyS4sE3mCye5PDCyK07aKIKj4ERnReW/z/z/15pE/5IT8jFt8U0WcpPjLIf//chZ
eHYBZpRJjPjledAGAr5Ud3uM15a9lwl14JAb3b+fjfrN23upv/GW/ykkfHBOzZ74D/N3MRrFsabn
03hWcPC6sSIgDj2Gl1zahO52WXKQ4CDHWiiCDGy1UNWpUfhTu5TBaV4zoHGn9uBFIFSC5QHI53CS
IXzbtMuBPy6YVRDcdWD13socy4tTN5yPpjinycX+o0vr1/3ZoJv8dP/o/x/un8vd/DoGMoZlvwLs
IU9NNYiT47CaarhTD3GbMZxVFhCmWOMVcp3ihgmcxKt+HyBxPd0fDKSvm9qGimJX85LoTKePYh/D
BvGmbWcCwjbHgzN2mw4rK8AWax3Mql0XToeZNE1P9xfv/g6lSaSOGY0Auxbj0yDiaBPRX30RKWHu
2ThR81YholUHI3uuq/rDNhQTxF56X4MX/PZzoX942x5prxlPaG4xClh6GwAjAQrUvJcBXBmQhK99
V1knrfqjZ87Of0TH7xPf7f5aEtUL1pJjUlpPjLppgCOypRVuiM+5n60HINbptsGyvu2Talg1oi9v
aZ2eY2/RillV8zJaSbqhs9c/pQPok6HFs+ziUtlZ1phcagtMDJf5t1m2IxEornFoHC/Ci6KyE/Mh
Y18boFdnC9moZNB7lHV1NjHnQsmYyyemmPnGCEPwDLNZruscdWIKr4U6kaFgrn7no7Xxc2Q9U+zb
bzUZlRnjdVpx5PjYrPNxMh8HC8dZ0z4Lds8R29zzjDnBtKEjO5y/xhSuRj5n6Zq0aPyXXSteo5q8
BDxKvCYSNyK4D84OlXNJZVHtQWVkLCH1dDQdgSPQoIjvF6l4o0xE40Oo9q20/C1+LawFYIUffDFR
ZBmMKGtA+jOveaLo6rXtcBjscEvWVUtVn9uHMp3oHyxpXoPJX09/0dkQjDQxHsqzveEFP+EMbil2
g/CZkAW81Uz/isK42LCjD5VrPWY1adpoDfwXeB3dv4+6eSAdow5PtdLuOcc9jjlQrQ2p5bUyp4vj
4aCIwwa2R/jI2bdjiMYEOfaDj6VZQmxhStmOwM9yxnIJHpNPZo1/b4L+kzjTxXTBABf1Y4BzbgtX
j8zGyjkpqH/uPvVwjLkpDHIqi5tjM9/NsWfkZrrLKv/A3V9ztMkC5M6NoHs92tdhDj+HKH9Oim9l
Nc427u1+11HKsjyYxMsm8VION0+ZHxNIJUdCsWi/PjoQxydVyZfcX5IFACUFVZJvvcxNfwX6oezH
b5fgDc7L4mEyAmNlTvVrrQUSB7ZoJ2poSBUYrjrwoCnmLS3UsFMMHLiaAu8X1QZrhExHmiXTbiag
byRamHGmtbGt4r/cNL5b45CWUm5Cc/CONWWfjsx1UHvM7pt2l3voX4KwnzAh2azz8Sw/aNZuVdwh
3zF942ZYt7GITwXthD2T626XcBlL3PZobAvPjp8WvmiZpmJDxZ9Z8LhqN5gORKiIfTbY3mZoXW9V
m+Kb3QlZxYuwvfgFfce6A8zFdsZxyQqtgyT5oUjM37jIzZO5QKcJoOFtmNVX2BlcDkn+6DVGdYvx
QzG79n7XqfN7HAmVX168avTQkRGPCRPiincuJfNN1gSjRCuL3ImHqGiIXDFxNDlK/0GqJFb24lxD
t/OQpYmFCDmfLzXL5OCBxu6q6q/DBFk5Ox0MmyHPqdU46DQNAKyBplxbhn/GfhUW6FSNqHmZ0bnu
mO7saXXiiZ9MwZzNq/cl6Q9HV3Pa1brOV61YLOgakUkA0t8vjPwoQr315mQdL1IO8jf0ni7Xf53/
x02DF3+07K3qgGzVbai2tu9E+7EsLfAq52Gu+gsArnZVYkRf/iG3J4AX7mYJ35FNsvgpyBJbjbkF
nsJue5JgH4hbQICZ4Fo2oql8SAB1wrZAgqIRGz40ug22YREna52EENV0JR+ShmM8JnLUQy5+dVvp
s56VcXbltAUoiQPShm2Krx1IFA4mtGnJD/phbhwInzLCudANxUdVe5/jIJsN8CSbJq/asUskW4Uv
AgFn81bVRY+4+pDbUYufhKK89hqfs23jA0a/JU3kX738GqDbuWIS8y4wv3Sis72foBeWiqaeTQXi
dly8isRewL8lMRi+U66HASLBa+PBN1fKTVfxYDCxaH3Cb1wkiZa1T7EAXu8P8kEN1i7Ws31qo9Fe
RWEybODCYJOos3wnRY4w3svM3eB6waqz01OBe4wJn+Fd7w8ZpQiIZHV0i+eg4ZyDYZJl96f3v3Mu
PfbsrFpBgHmWaiDfi8wQfHSBC8ShaF/qyC83dHt+TCr/9xqoaUP8CER01BSnacnzrka/PeAr/Emx
G27GNkNZnOgP2TvWxkioOwFxPTmJt4pr/cHvzdos+UXANAGpar0zWDZmHy6IX2fyH+rOffe6hO53
8FlXwrvM3JJjUF+nhSvaZdgq6L+m6HmhjwVyCoAr4Boay3QdJ0jdPQkUG80tUVX1B5LNaWsCcMnz
hJwXH2xOa2/CrvARTpgfOta0+sUqERxZCSlLLm6QPvJHhynUksVLxq5XoeDHn0QyifztJIb6qQT/
oQ7JQQj9/CFuEhRQ0h+hEXX2pvbsR0tk5VoA3qQlRAyJ2KdH5t+kWXBUexyBgwI7Ygw0R8i5oTHN
7HQ2qaQE08YxeTdTHKK/5v0c7frLzfOWA7L8MYR4DUT8R6rYYsHDdQ9P/8Prq4NZFBd8rOLcS4XS
A/FPnp4cP5DbLDJROJc+3AnkeCbqku2cuNe56P/SWoD9XaRkyDrBjsWJw038hz8NTLdixlzQ+ARU
bP4h/Qr9kCNfqjykUcXbS2gu9UKN+UFJ6CbS7b4mMBVcyGs5JOKQyIqbWhf92+iHAUSa6LHM0CPz
LVLO6btNV0H7I0u27uYd2bc/KMb3XdCwPQeCyEQXCEjh5kg4k/h9MmR0imdbPwxd8qOl/BF0NuDd
UClYAGuAiweMZtaqLtKNAsYfENm2kkBeGZBj1LSSMxnVq8gJn1PiWUaWi9bGaNNCCyCmEZU6GRUU
m43/EHs+ZENNiqTosJODaIelANvceoIjgOLMPLGErEVEfIGDdVOnRr/1woHMQJvNsYo5rSU0S2pl
v40ievJy68eyU/1g1oNH+1Jk6Kyq115Eb9kMR1oX5FAqB2QRBH0GjeZb6DYfMSjsVpt/45rjGib9
FcjoXxaTF1TL2bcNkiAzsvbWw+iLZfUCgecGkM0gMsT+hTeTjBef1lQt2ENoiVvNn1gwWyP3CapH
Oa05JDz3AfgSXWxDryUMojUP+GP5tTX4azqGY5L4mzCtIOwKYu9B8ecjR44ohy/mA7C04GOv3IK6
fj4wngYW38Hlslz1S5hsF2CDZrYi5zGPXKqKgBG4LA+Gv8SOcN9kaNAJq6gvTFHiQxYWrxDI8enN
h6Y89GbqbV8z8FSUqaDIdfAd9Rj+AEbnxF67N8/VtL+InAQ3Ln+j+cGxoDRtqPZkE90CaIMUyZjT
hcjCtWtlxzhK6NEVHnnBwXjunF+ZGR8hoacoHqKPvGo/J5ey1AlaVPZj98StQwQNIzEm7D8w6ysu
ETmsA+dPF+GiB5q+r2MiGRve9fZS9SmtnLB8nGOSyXLaubsoxRGCFgbzD5DHDud1NkYnf+phgHmU
hjmpbymqjX2RkIhD25Fd1hyxHU+/WHPsLYlTGMDVlhR7Cs58CAllwwdV0SjKHONsQmKwJtZDNLZl
+YroyoUTGLwzAaweEsrAfeNW34aB83mxi7lxfyG5hl88dVnLOGWxllB0kLSgl8zdzlVfRFmxepfd
Ix29W5CF185ivoWGYG0mXYQrTeOqKgcbwL7xDkRjsXaPj3aOkKUWjz4sa+pCh0Hlke+0HtKmK3E4
R+sgUjtn9v8YjuKXt+vvtu/OpTYMev3lY+/VdFAEPXbEpwj2VNHsCQ/YkrxWid8i8cpzbF7Knh5D
53A+wFv2NMl2lcaMy2hknkTVQYyp/0YNDDBSGDiBzW9j+KUQWCNIYV9yfOkwGxgwTYgn7SQ4x92W
Mqr46OgE1bboucw9+obIN3lDwaIRC03AAw4UxHUd0mQpwlc/H9/kAG0SF2S3mtug5QLxupXvkO0W
NodeuhMyWAMhVDABGRvNHSZjShSiDtz5D0rDt2y5/8O8eK6lQYx77F5Ex42thm4jevPCO+Kx7BTz
pkUnNJok5xbhp+UfYhyUkpFO10nOFD5pWVHEdpmGMa1HBAYdjQ87J8EnAWpvdZiEafx0Vb6xEYM+
MBle0VCyV4kc560UMQkbvbttIkI//PzRicTnFCDCDNJvziwxJoCXpJ4PnBv+cvfwIjc4kUtWCt9l
m+xL+ztyYeZpH95ke2qhe8OZ/eu6zYuULJU449IyICjI/xyD8TD3aEbz3lojRL1FRAlP5a4PyIlq
8YfBGeg4hxxnM/mZqA+7EAMg3mEa4OopUtfeIcuQEpkmqvFt9fn3CGwJ+LlcVqpNneBwoulsbxtO
CtIirLauWmfddkgwY2mABZporwsETfM7r/SnJiz2wdRkHLjFkxkUyMUAnCDycD4arKkNsqrOYWLX
5KLZDNp5QdD5O/jPEeRe6BiRfIrnfewcDA3ZFmWpeagD7wi44hz51jfW12AHKavZBIUH49DsIZK7
/WpqAnQF9ssY9M8CcMVqysBB2RxXwuk1dCUo2nvSVBj9pPjCfRQDMSvv2CpazlH3E8QZQ5OauiGJ
hg5UefiK9gkEHA5hzFOrrst4g0IwhSWrN5Mf0i/cLVcK4Zg4q+xrxvmvBJSIzQkbNmo8Md0i+R8A
/VUhfsU43xktQcao1d/MK1+imMSKrCA/paBZoUj75vVuhXpJTOfsRNWbHQ8vLEog1rcWPhsqtQxY
z43CGMPOS91P70Gqj2ahekpE/cQqey6Vh2WVBXQkSMaMvSer0GSGsU2YbYMurOOetw5z6zxHbQlA
gRhur2SU8txLgfk3h43cbUlB5j7QMz0l5vihn15j2+SreJzqqYB5WH74pApjK+iPLCZUi+5vRDhX
OXePCh3FyLzPjIq/CvXsBr7RzQ4Q/iPk+LH79rc7Ws8q4pZM63XkErthzFx3roIxCoMQb+pLyX6P
8+HHcedPGXJDRJbACtquq3Gi6DTrB6Vnksy4ARv4MiFs4a2F6FZP9jeNAgDSrHEKf2zJypShVQ79
Yx0yUXfl0YkbRFRqiVjZlsawi4dHy0kOAFn2ge295t91TGs0dEZjU8bjk0oFRrIAHExtFPvZKL96
M6we4KKFm9nix1um68Ntpno1C/IqHEH53fY48zl35xTgTzkBLYiYMdf45YFWE1nGCJgeAhBROVIs
knhek7D8TFsC5YymOg1SkV9R89rwxkibEHWnKMW2ZzzUxMF71LfOjtKFmwnKUFe71aEPtlPQfzaE
wu/ZaAnkghCH8IpcZjAijvE59MPeGyGl1hieN5lZHl20n+uyUpz4lD2vWeGmldmO7zoRzb9+QJLJ
fRQqBogZMvxuHjeBlT0thGGwGjhDUoH5MMnUyYudTZW4OENGFCdhcciJJ70kBKM56strh12BR2Sf
jYUCuT0TMuCZzV6XEWJET/72SJTdsNRt8wwGFYTRiu30oCfyUUIgQw9RWJ9KH1LoPJV//GQpNNAD
rhQLPJHHxftoojmJpdWuvOFQLy6lLoTJQe7rymMmV0xxxjSAk/KIrLIFBUgvmCaTexunHip4NmIe
h9yBXGDeTILjDAmWyUYkaYFW0b42ofgM/WyiQEXvJJhNUYcgAIijvdFJDmHx3nXBgzjMlHb4iM6Z
h8ANgcmzfdVwfc6eqI5jkJNvZ4WI+FWARWRsUT0KZWxbt5RrpORbpZtd09moTq3cWk0F61jtIIdJ
iW8d+3iP4P0U1hbsKcU+E8vsyUK/21aAjhByM+lfsK2EqAi3cdY4DZOLHD2uIDxWxHAN3+bUAhGk
IELNtEkCETKQigSzEYb8VfUZ0kiGwh1QotvPcgT6VCjUuZ45fVg27EaUIgJQjio2nhcwsUnSS19h
6V4o3c4c0OkXStFKURtDUKdGXbD2ciifrS/eLeroSQ79K1r02q7XNrsLRIvwDEwtWXcDWSyhzA1y
aCHWALcBIeuYjDhNWWxzC+ZpGOlrQqplngEDKfRTCoT6EKGH5PIAQpRVHwXKcqTITsTxvHUBE6LH
NWhVPZP5R7NlcNZAD/KtPQ3YZZ34a3YotQJgFn1JExFvF3cBtnv2qi+0E7tgri+GkxBpy6xlXZmW
t/AvRmoTbjSf0O7BMYjhqLSBB7okOmjyoz3OOeom8XsM3W5vS4Xo0di0zJJ1ZcsP0n3XdQe+0Efv
xjjvy58biHeL8VKCHBcT5IEEXmuqQdgmBQIKeg/fHfPfZXRDl6oFKDbbT8VsOGsr8765n4MlkFzg
b7JGSZjLg29a+S7F98F2FEKg8+wPOeKnKkzeZZ9rHux645ec+zpE03lGgBMZg5oibHwLI2pT4FGZ
b0SrSJchcTxRySiQQ5OrPLkb2E5xdA2rfiLnFt7RQccMsSQ+OV67jfC1BpFXYIhL2ouyI71xohlc
YYXgqA0xwXqgNlBfnFwz+K+0dbwr6+zPnIqzl7Q9u4r0H0aaZ+CyiM6r5J+x4S+ufKwisFvpTSGD
c8jzw0uVDwcrx9xS+hNrDxBBKE3g2cbnPCnNTZ229oPLq2g3SLOgl8KDd8J3B/fIuSdb1SST4GoI
58QBYt3Sjzp7cTlypjWtbUIsq8CktiU98DUZI+9hhOS4AmF0u1MBtKpJLEk0oc7m1plAtSuGQRuJ
4H1VVHG5TnkdV9AK0Vq4/bPLK+j0b9Bnru2kiFz3DZBktZ8iNciOTkNKD+dGRZYOpe9/RoTl1GoM
YlkYfK9QjUZrJkj9UrTgp7VpX20KIRo2osKiEYKvTFcM8tqg/sC3DHVCtJu0xhzo00Ai42N+DplO
HOAKPLcBeQD0GDqEsNSdXjrCoA1hDSSpPBVGesUS0r6Hk+h3pEtxXzA8Xhe6PNWCwrOKfkQS/oZp
drK6anrP9EeEegYjI3OKQFOH5wWAkygjmskJYiaZ6AKZx/jZITLTiy7SZ4bFzqvqGSFYc+Bt7XAn
HTUcEz1vk7FICbjJ/yhoWF1b9YSpQC92XTISlnp6yKzXxJTowIcne0bJiLKJc8wMMqHGPdU44g9F
wWkOMAuWVD8wn9No14vmxTchxpFk81sh+R5Sgp/mMgyP5J0/1DFpwtasN03S9JvKWfIL8BoXFnGL
IWh7pRN6yFHzxT5zsYDGrrtRXUVfbP2Y4Pq2YK+ultgwV5kTloSJ0L6YmQ6nxHDdC+/btlx7HQWT
2pSKRWD2IJw21rin2vsmbAs2FGZZ+EPOI/Ivta6qgJzHjBy71vaQPKMhc9ryj32aaeetOI4NO0S4
Z5mDKEpRcxS5nE9JAIaM8uSQ0OBey7mx9wgowALSIAKriYNyNodiNYXxS54X66GPm+eeJGFIeA9N
57QwJ255FUCdDmV3aKoMT+RIi6dqd0lTubuMe7p3HXQN475MogMKBHdHizVc+Rz1jfIzic5mo7qD
3Rd/URP8MK15dflHhMLj+nSW6ax23wfmpYvGQK/qRt1SsiZIIGweQ0cO+2KZk4zYNaygefbKSGxa
mb4N3O28jcXrOJ1nf6qXA9y+nBb5XIswPbHGSyJoamhkKb7tkqkcskfS4Wu2Xm9/sh2QXhiGX2MV
v8H2tbZOBm3H1ND15qQ4ejFyiFrIXcQLArET3x2YaB/keS523ShiYKHIJ/EHY84TOF+gSPePLYkD
Ha4LF6fs8zR3Jo2FjlsMVhXecAWBpYKk3RdrGTTJ0eAO2dk4DCDYvA5JiJJXYeSSjsf5MVsJGSEa
GWJEDije+7j6U8t20xjWhxckPYvYQD+cOr0asKdkYjO3iG+WVucmaKBg2fTME6vGLjGyFZbTZ05y
sqDgJ2ZgPYhqb1s1YUohWyGVq7ewg+vHCeIVmZr5gZn9xgnzx24ktYlONTlvtN+FZC8kjP0yzu5r
ijDxYZohPxQVLJuoo/lZ98y4XDZhjjpygzl46Qp4nD5AFg8KzX45Bz4twO4xMQVpTHUHPfRprptv
0+5obGNCfyibk5Vm4yZhcXkQKVKJ0kAHZe0r5HqLUwJaPd0voyufJt/8qSNoOobBjG6G+UEmN/Ip
qz6kBbcUcJ4SriXkhwEcujBp/Xs9gAZZIgGUDn/LgI4/CP8r6LgjqXBxMgR0JHLb83ZGEV4DgXTf
L+ZiQy7hJ70xGnnpvPVatGbJ/1B2ZsuNI2mWfpW2vkcNHJsDbTN1wX0nRa0RNzApUoHFse/A088H
Zi3dZTNtMxcJIyimIhQiAff/nPOd4Hfegr7V4u7YSzvd2Pb0kfTRFxXxIN5LCl5oC0bxHblnplyF
SmrXdVbcBWYbLoKu2sJmzy9Dymqot5Ib6RxEY31hGTCTwoL5py9QcYqZBdDX1WdppCRtunaPaTfc
KMlgt5yutir9i2PoHELTPkRF+yQ6rmNm7exUHqmdIcQeoC6YW50Rdp7mLI/1/LOPBSphX/G9IVvx
c5sMNtME134U4xaoou51nLzjqHFDpd5mWZbSYOfQJMdpdCRzCAssOWDqg8+t+MkuMIYHAQ564Gf5
hACJSEKYTfuq68peh6Cwl3lp3BIt+07gjlzqivZuax5nRuVP3cgbVtfM763XNjPFU2xHxlMbNekZ
wvIJI0W2V5PmUDOn5GswBjtfMDoszCW2nmlXugO9yD1EDxfDq0MJeoRmzc1sQH+Oh1fNZcjtknEx
CrMFIpM7a4Wj66rnUh7apjlQq03jJJo5H/v11Ou3Ius+GWMulcdtlU3wK1CdbJnNVpmo+GiUamB1
cW+3vJ/OgOOEH/hb9zahPqptp0P9tJUvNoYik2+MkjBXt6tsdRucKjySjDfUpzVk+JeLgjFGozZc
4w6EyeETekieU/BH3ZabyqoPmJu/7C7CINB1R4w3KECkNbZ9BtM7tNExcmxWVIz/1FrEziwoP8fI
/HANEq8QoEI6McPuWdjy1rrEA+Es0ZNh5oeoBsQxmwOOYdUwNJme4oq8QocVij0133V4ESUqcJla
qyQ0PlGUdHQFalYMZ4q37E6uFXnoLhQDhh4JxpnB2pTocLXsyt4n4fTstYR6fP2TK8rP6JcnFVQD
i9u3bzUbOuomdigGbaN4z0Qro13Nrc6eyX2OB1Dl3+dirP/xa/iP4Du/YSgI8qz+6//k/FdejHAe
wuZfTv+6W9/Xj//jH6/4r6//6/Y7v3ym3/V/+6Lz8+blX18w/zX+8U35Y//211p9Np//5YS7eNSM
T+13Nd6/6zZpHn8BfoD5lf+vX/y378d3eRn/2+YwMVdu/d+rw04oMp//uTvs8fq/lYfZfxGmwMNr
eNwWMRJYfy8P8/5iUnht6MgWust02+IrWc7W+3/9u2n+RTh4x3ThGCbUPfHP8jDh/cXWXTwGlrQs
l+4v+/+nPMykxuhfysOELQQOLE/yp+m2w/f7t+LX5z/Kw1xLKXwjSOfKm+ocdpOYxlB/nrDlJQZe
E0d9q5zPtDYbeCPTOxuF9K59sK9LbNauP4Bs8Oz0mURp+ty53R6jH13Fg1usndZT7zFv29ES9mUY
8ufRCYYn6K6X1KSeSK8Gc5PQEHRwKcNlB495fEyulOwgbRd2fyKu/AWF03z2cnWyaoikvV58G7zo
xVFpQwO6ehvsLttVZCsOH6xbXSST5MJmHXA2n7VxmOc6bileoKuLMwPLHzlJZxqwYrBavh9s4fGu
80YJpiNhuRIMdvHiipPlZNnJUC1tg1Ic6tpnmwvaZRGiyB1rS+wcyv+wF3jjBmhDvCw8i1rsnslm
207d0+T5zT6FFYPC4nCPc3LmBHSUoD2zadJtBuTRNOhbfcK4oCwiSVrFeLyJjfxjEtjNbNOZfgYW
zovMSMkVQTRm5NHSdaHmz3VQ79vKIXaQdg50lXQTlFqAvQsCcYjdcVlK4Ck2VWesPN0EF5bj3FIL
+Jhdubuk6uwL/IR6acWV/tWk9IeI/OcYp+WH1SF1SgiRYyGTY8ZIZ08G5lP1mC7IZ99ISU2LpjbW
0SD8Xzl76EXgMHMzR00cGM2V14ROiMC2yidV6afG0QjzSn+XWYO9Qt6jSdHDsdKn9L/5oALGMi3u
hhdkh8ZFoUiTAHhEm/SrUsiBXggTmJeB1cAC9ezn3UtPIMBNNO/eWPk1zlm3QcZistP55VOfumQH
sC5CH6m+86hgCJvQZ20RZ+TW2gJz7UL8OSMCNlAZsB59dgLm0H06AUvx4Cfx+OmkjxCA08ZId7EL
3XVEftaTqiA1jnchx1R1R6egmRlmanaddc13d9y22RTCDrKfW8GnIMXXh/7dnCFlkSGyDIqlrYA+
8kpDOZpNrbSIOCcrHyNUMv/m9oSL4t5s13KWFdu+TjbY/Jy1MVDDRyU1hkoyAExyXG4qAb6mECRI
oe96EyUYcJrYCSNtN5ZmiF3bjbC6DIdBUCp/BncFMnqltXl2m/gvFxlZ4rF10Lj78kdt0PYiGS/c
4lDS/pEW31oG1GDKqBkZ7BDYd+A9U1SC2bHZO5aZn2vt0umDtfV17EwVPlzTwF0WWfUuF+wxvVZb
Fal+b0vFnbemQNYtwkM/Ry6QNbuLCNuYN4q4tIH1h2PW0X0qzH4Vu768IDjVdAl21D7IFEcXWwOv
6z877gN3w6LMKlffRhpqxy73XixzYM8EwPSgAv2pkyRbH3muDIb3RhvFsI5q6yj8lEi12QDmmg+m
NOpjRpYSNtjUrYNoaK6t+wZ9abz5kz3cNItHlWLpXWLBgT3vrIMui4+PA4OB+Ijnj30/gcAlYf3o
mOJ7WfWYQJZWaNRXNQWsxcOqI+HODwYCNFR0ySaNdyqSHnefkQfNkck0/F+eY0twy01vODlmGz5n
uJ+RAAi7PU5Z4YDxSwUM81iK3aBZ2U2zkUvyiH8KPbReWAHCTgvZx3pmqu3csrAuuPu95ahnr8xL
0cuHXPgLYWeKOQKptMcpQr6JCSFftbaXbqLW/aNlEceUo/dCtOxKUFEQ9UcTutHZberk/HgEIPRv
j2YmT+w2NIMBFSP/AlyBpLsfAXvMgfB2SXby9A4HHVpQvIn9NPqk+euPHLTF0gRUsdUc0z+GEAmO
9Tg9x4VVX0UAHz7qUvovBDr8MJcuDWYlTmUzJfgi22LZ+J35GuDuA+vwljMLelERG1vAoc5XTeSw
MttX4K3VLio9dSpE5O0JsV0sXRDsmVr7HigkJIccBCtgWmR6i/Z5x7G7S9V23SUICJVPU/D2OLNk
3u5cKfGAzG8OjRTjzrJLQnhcE1cSx+bG7fLqOZkqoGiwDvdi0qtnrw+BFZuSvCwxvUnwfesxhVI5
H8zRe+8bKzkkA4VyRuMvidbBC9apA4Hq2230wWUWPB/6DrNY0gzjPvIyf1FnxN3SUGq3tKKko2+9
ctfOSJHHc8xNWYZDNlwTFGvoSiLY2utyfK7YDA8egYvHGRu0nH8Io9iyI0KX0FpuUsAODqnrmdRg
8AmtRPUkbXpMhpRvafTgihq/gT3mKyg+PUvh0nXXNVaJu8cbFdGjH9eDGzs7kh6/kZ7+9glQ2cC2
KlQvbiJDEOCEc5jiZjTguXGyBtOSMfNPfHaBJmK6347yQirG31Oofmd2xTzt8QdaE8jwukO1SbOu
C0GgCW2d6yaLXizBXajkLRjUtHKMSr14DFCWVhKb71E2waIdrPHTHBcEVbYeYuHtcciTHCZUfkPr
9q+PZ4ziTEAmO0HAc09woNttUxSfPT2bc/mJj/gAQqC+9VPssVgw5QVzlAG0xvrV4oW8eIbZ4ifs
xZfZ0TUCOwUOXCO0N0rl+X1YEYiu+bT1GG1GtRedHqcJ2r4HOy8wXe8kUy6yY5yQxky7afs4zXkn
H2RbM7hJcwbF5N4ix9LuFjfLpZ04w0y0eYnaZrgmoNTeIJSSdUmcp8dZNZJeLh3M2SLtXgmSPJ4F
oqwdmaXewb7cYZjYXxH8rQWCsvaEox7bdx0FG9uU6kfSgTPDmfplJYC5jMYMrsIophOXd/CW8/9a
nmDpjl+00E+ruPPKE+kIqpZpzWY8hhNwSG5ZwS2CiPHwoneQLzGt9T8oAfuYWGt9IzxSXBfxSYmC
2SISDzsJHWjfU4lgMdMjN+x7+xxv+5pan+4Tw2agT93PvKeHJqgaZ0eZT3+KuChQVgqAJQDtJog3
0r9JiWlVeMNHLbgCu25gncNSNK+FN66KSa2tBp9+VA7pKbd6CRthfvg4pLnKTpXAwR9SZTZkSPdr
J8c2aQsbrepxPomSteqA0q98vb/mKo2dmffFiB14Zp/jpHNIDH9MvfvU2O34lFrdcJ8y52TXNoRd
/K771FMA1gc9+IhtgCmGHIzj5OrJmwx/uyn3a93Tbj7vwWejzuXKg/W4ietmeDYH1h7TqG4mv2zA
GUPyLduCqx3z+GUaeUBZip73qFfTheO1t8ehIl14A645LYLBjHeP50xSpttYY3Cp6dYvk+aRq+23
7SufasY8ynx3DH9W/tmvP05bqq/WqL/eNjEG850k+i/d6f6P/5Nk88r94UPGhf/DCcSLzHTtF8x8
yrO95Lc+WuswskAKzCjJLqQWY8ECgKwbdi0HsJM3AmATRkULR+h/y8EkL4NwoCWdPKNuHalRb96a
0HO3jdTElhGp/Za3w0EwE/1iBIYlFqPDxRtVf3aahKqv+Qtep9Zc8cl6Bme7keYhHBFakCjL19gT
EKgs6EmP07xW1cXv84/Hmdeb1a1Q8elxFvWqvytCDIxU1bqa8CJSSIe36s+j42ObnkWZBe8chSDs
1yepxN8Of77mP52LbDg4eHEeryOP8BqTmF/rIoNAgml5rfQiWGPWhROVGja84Mq5Ph4lqfqDLEm9
r6LQuRbzQYy2gJDtUeEEn45rdDf+xA+5Q/wO3vSxDQ6Y2rO1kAFY7jDb9YOnvXYQQA42Jv910nnj
T0LYO/Ib/Ey4dXY23g9cC5CFClmWn8POQQ//1Jqs2jS26e1cIfM3pbCcz19mJwhXno6Qk8Cp95TF
JAWr+QvVCNifoEJ4k3gioTDZt1Lz36A8jx9AjQ10ZQ8YTdJD5ns1mJNBjAhOrjnkO1Lk0Q6d330e
CpRGQMLiF5rNGedP/l5rPgu9ucqlr+gAkjW7A0eM2xE4/gpfEx9DEWdrq3dDCrAtOKw95qDHadxn
0e3xSO/yu+djVXicPQ5VpWt7aM4///lUSETIgSV8qASmMdkJ+80xuOVXIYCgssjtt0gQd877mITc
/FWdG/TSKMPZ+O/d0Obzs2cUxd5OiOYnZgXOrjZruUpDFMuJHqB7Fg71tUyzFThLVHqtCXdNxm1r
0aJW7giUAwTABluBp4WFyN2g1kR1SJuIKl0IpCalGiLc/XmuCa3YRAJvUk+kHn5AxhVnLNgFCXUe
Adlc+YGy2+MgFIqKYghMKqDyj0nm7zUasoDCF0N87sDqnDOU4gpc+fHx1D+ffzzS2Gj2QVVcmEst
DF0rLqaVl8y3tdTcj471M7JCeXXmd24ng3WaE///0fNX2sADwuzSBRPBNR7N8J5jPM+vvAEd+F++
8HjJ42CLktYelCX4oqS0sUNUNW7F6a3K3P5sZelwfjyiiHz48zRp4xqVRvz5isfraaECpBWZdBHX
2BhqLRLILZwauZ0e2UthI7T8Of8z9sTspbrWbjk861F+C9QwLnTaa3ZEORK6eImiUuLinO0uTt87
hXgbsTTVBPySyAouj1eZdZ0coVKxsMGLltXuuyoBFoZ+ZLwY0/x+raR6klAgqavu6ZJlY4T3m9W9
TDLIQqrNsLG1VB1qtX+qbNG89+Gun59u7Mk5DqZN2mA+dVofxTHynT2d8dlHGUVkaAn1FixZmY93
1kvd/KzjDn6ZTq94Pbnbx5lQoXF1igDIDV/rXKc5VzRsLWjp8wi/RcaGbRB7rKTDcjxMiNWPfULd
9Wtyj9N7M+J96CMfCEpL8VWJ1z5zWGwtZOgDwuUaH9vZeLPZ/9yc7N61mOYKw0q+AHRNReJ8RaOZ
r2z2o2eD+95ldLR+GVD281WKbqkBTV9N0CmBOZAnXGe5u46NnjfyfLCwWF1NnEm4VJF7H6cUWpPb
7HLqYwPfs3YSk+kBDAyk5Cm+QZG075oTU42sTTWZmcq5Z0HfUUtnHB5nRVRRNhbg1LU0pc6EgxXp
te5Tgjnd8klU538+H7bJhD+VZHlAyqWLiM8WQcxCdey+Wy187l23+MTUUbBQKacXi5IEH2VsXYW6
3OI8DT7SyXiviHzcsp43YSn0XTqZ2jvGNrkvu6Ak6pYEH6h2wOby2Ad/h/AVkmYD8zPKM8mOfgPC
h2mdlcszHyXulPPh8ejx3FjJQ18U6UFIB0/TUBz4HYl7Z+FoaMI5wkKa6YTB/unxcz1+Qps9xU7m
9fPjp//n849HKc5f/GZhcup1ASo2IishkOZBKEYNSWszfAYoQG1gCi8pHcY7Sn50SQG4WJ093B+H
Igen1fvVtA7K0thSEo8dCXicvsgK6ayLUtLAWuvh5XFIjApXGfyaTcrb/fw4aGaIJTKkg44Kueqc
eHa7DEprWEO+QUnr/PUo2JGXludeJeiEa5u3CI4Jqcnp8QoJam1pwOSiumNoz/ZZhWNxVoXX0ImQ
tWdMI/g5Hg9pmdpnpMsPj1cWwuBaTmIpkAwWJEm7Y+lo8s/D45TcQV8t2Ot8kvBHDPqvL3m8uG6D
jlsSdwJL9OE1soboYLAHepwN1FySrZm/0A4FLafWyJ2PM0YIPUII2VqGWg7lYmFzsKkRew+d4ihb
o78bRi/uTi4YvETTO5yc/jD1EIYep0ZsyVUrxoaeS++jMdv0RQ6Dv4k6zVo9TvNQ6860i3zgzkhf
1HxosNZPLRgkozYpopXaVdOnYAkDUd/rmQheNG2IdwNsgKXbFfPk1fFWHWsM9OyKcUNHMHWMp1PT
/7I9/sQhrJ19USHig/GJ37oEgxrNdyMfcPCEY51qwNOQFvsaFk8WVdrGmHu6mhxs2WQWm4ryodrX
L5mrWCcO3oeUH1gZ00UBnXSdZs4P/r3QpjEZsSoyymPg2Ih4qeEsWldRMgmR2+0asAwVHH7ksRx2
0uiuKod6jbQI8hstXjBVcLru47qHTGr0bK0dTEJcFcHRmatGJ/Vge0X15IJ0AUXX9wefv6Q25s45
3jWqts4lnjYEMIdWH+MttTA3p7KQVNf42WwJB4JC7iSCcniaRo0/eLLFkkbnD5iBv51Kx5JQJD8h
TzKKrpdR4Ipd2WXMsUIEUPBG28JhTmB0RQtNOYSN47fVkjoUlheJGR8HlXdrfn1bMvfuRjlA5OIC
MxSbD1FhB/MamnkMO/0gN0/Hsu9N5977yiYzfLWL7zKq048hqssjm/FxKWv21yW2hUNDrdBGbyyx
lSIlYpjSpZMy94vVe2Oy/q0MVW2rQK2oFnWOIVmyrJUXFqK/a2viLoSnaT2FbGFroDSxat8dYQGB
GqN9wgzUBshxQZ2PXMO/UHfQUOindxsGqMmNX3CKdTrQN1OpqBTk5iEdfHt1BVA20uN77FkGBmHj
rReGt26qaiXx01w806UtllHkIjEOVdbRA2GhYNftkk9cc8kz0NhewNoFTpwoy/JU5NazXRjTNo3Y
X0bY3tZGA2y1zIpnSK1vnm1Ft8o2AdaVkssTkdfAT+Mdk1y1bZR/ztTEFHZwTlOBTd4g37HVy+FT
BLH9hNM/XpJQJ9NqL5PUey8Thl+96k6VW1q3WPO+gK2/6QrzMnuo8aAal82GPvjMDNTvohySUxIZ
jKKMfNnGRJL91MSQmHsX3bPiNUYhmGCTcyNQhmbjf5u9Ee11pa/8BgOpJttx6U7s7PKaO6jUg01a
8609jOed2ex7PeEKC8TaguycT92AiSSnILv8YUnnj9QsikOexDs/UsMWRycmMiZBcO/6zRxnXIzl
S9XzdoocPQWBZT6ldZRS9oE3HF/Um8LlQCFQuTHwMq2cmvToxGpjz+1hETaeedXy73L4swXhjSki
FjXMQz03KvbjFYR0T/5Im0a/dQH80ol8E5aeMqHdY49X0yxCscVShMZC/dgkrjXWj2tHwYaDibMR
sKmrMYKcSV4dnmSyQeRCpO3MlBVMBqQLZyy7xZrMnuMfAzdgkDfOMRWmoyq+NqQuGdLQcuAVUf7a
W/0XPdG4b2KQtqkboAiRCsXhRdBrak5TSM3RGDk/gpFdKRiMaimyfivaWqyHEGqFmRIHrnttVYHN
AKrIuoeh75npy04BwqACh24bJwpvIsawmtn0SJDixtwPEprqZA9DGrjycs9QAc0n6Olk5l/MK9UT
Wp+2yViFlZSvbQrGEkuX0kfhE3Hp4/KrnkkvVVZPL3k/vTINVxdlWdOLFuHErqgtNXS8Dkr0w0WP
jZs1t88WbU5e/Inh6das2zUMuuhJTHlI0BcBjSzqntXhwfSb8uzapX6zU9vGAnOirGWN04F3FrIm
84YGNHqcn2lK/aFNuEZkkeKmZogduRLoMwVgotDIUTAwcxztwELz3gx74F27tG3yTVVNrKasaSMG
53ei691V11lSSQtvsIsM11VYxOmw/BQUnfuqFNsu2NT6zPTtA/qpQqGWU6DVh5RFMR/32iX5b27Q
x8x1bHXHsHW6ux033AyJVO3pBipAjiTuejCs56FWwxXjG94y5bn7nD6U0qGb3G+FweA3eLLkaxIG
zpqh4UsVMrdAJASmhX0hKcbgRxNQ0mIwk2C9+EkjMItUsxyfU3JgXi8UcKFBbvsImr7ZPZlUSOFn
qI9FnLx7JFyOmgMJrAQK6IDIP8eIoDgoK//alj/0qKclbirN58F6Ka0cCmYGV7/pAvEObXc3Yco2
Z2CYMtSKvI/YmWXw2mP32RqTI1a06I5LJyv0g4Lptm7pzWrpuPjBsmim6f8xxpjBnDF6MqpKO/aN
RDgdK+L87VM+ARIn+jPtCbkTXA3mih093ZuuOPKvetUtfdi6beitXC0DSwYV5ew3wOuy6mcyzXcM
KG4HqyjEtqhLkCibVmXOlSLAq2Ej/1OMQ4Qv8gHGC2Pb6i2FpYNDfYatP8EISXDjO/lavehZ+iW4
785RYlLQJevNxv6B43qVVtR8Azj0MZuBUkv0NfatdNcH4ORVRperJEy44J2h4wdWvy2PXY/fG980
VfK3gxaPawVMP3nwH55fVyuqmXdZNUQEicSX7yMmunn/2o1WAKf+NxD4YmN6iVwEibnT6T84GaIj
JBSkRFYTLMwNLDjwMrsaMfyMethvumEYb6MF73rIRPZioWxUtfaGqAKbsbwOCiJZbgcn2Cnqdzxw
c5NWe1Sl5wB6BwfmaFzGExJchpF9VIMVvDctnOvEv3vhdz1RB6GK4ZnswoEOZBLYml2uyeHr21hJ
gwJHQ4FA+KbtO9/3MwoKIBPBkD4PEBh7qonjIHozNbaqGpSvXTSf+i0FuuB5CNZPDW+E7JrQK3Qb
IYavRzLMW9gA3UuHiS8ay0NYiyNhChyjUy5WJhHYIgzVWwXxYxGNbxj63GMd6vGbzewM+S3Wzz6A
2W1O+fZSqra4OMTME5d+d8ZkSLStuBQqIOI0wgBYyzmc+HiyT8h3itKLdvn8GuHHFCQVgA46PTq2
XC01y37K6qrdhA0ascrFiQGre2FXVBI8zNZ+PwBDx2J1joJh5HbOmC5wu+HweORLHkUI8evBMmFJ
19SO5DI8pGZu7BMwV14SPRN0I6YjSWCPKTqP0cZPblMQ46kQeOWEV1gB9bFa+y2e6HBF9uMyTQSf
bJIXH5P8GSGRvu06d7dFZ74hvUfH0gVqYwT0ErDgltfcbX5XLoVFZY7x3TaKo1Pi7kdpZVEQ4BN9
wGz0oG02g5h+jVAuC/fDasubodxsS2cB0ehRa5e6xaUxyCkFfxzsWmuPMY3Ji3wo4M1iB/RjzbmO
J8PE3dsHCb90L/EPRKy8Q17z6zUB3q0iX1IsVVnFwlfqyiqB2b+p9dfHlPzxqGFwyptsyjZ+gTvE
qc2rVSThc1FOlxKT4bIqphbTmN9cc/NLU6l3VSONTpOapXfDfWUiN56C5BrNowTI8QLhxQx31bA3
stZ44hkQ4cKOtzuJOf7kOuCM/PDdsihFG6m3qKjLxiugj0xlCmubpS65odDpD17gG4u88rSVO7CE
YbnWbkY7hj9syu+gJr8T9FRqyu1gTN85M0+0VnhRhiYgRCVGtIGRuG068bOu7a2KsM/yqRp2SXuy
0yDe2bq10k3bR6EmM2sAvHJSSJVpoo5yzJ/Q5JN9/1HIbJUNRDT7wiQKGiKMRXi3ZmDmaiieoDOm
x1gEl9g2bxQXYSM0QmjK0l9pAwVJuv8VK7uFnQGUoowppMokuEjZOiS2nV8xEYdz6SJeU6SHmU9r
fhFiIKUTlGdFN10+z218EndSDEwdA+rZfe4XRzIdAKxG4zZGkpW/5mEwr95Cv4cwiZd/lYGE3wyD
xlPYgPU22EVSezLBBS3aMH4Hw3+myfWUg0UgCtEXa6HA3qfts5nq8oLRlvxTTWImFC6JnmRvVmZy
LKS6dxVXFh/vLbeZHnK4FJsBMZpLagQ7sdN2kU0wrQhwQgZhUd0UucCuyH7k0HHmsokX267Si5k4
266Vwx5VdBVqY8YdRe6CjFSBKYfXUevtUxxJbHxUN2x7No5keZpjb9vsZwwr3qS9/B6M3r+KASY1
/Qa0hw5LS2EV7bUWc6laAL0wFlYexKvaiMDj6+kNYfOGh8fZ1zmLk0UfUpld5EwuZYrMAHSLWvHJ
3Dlk2Te1wQ0q92E46M6+T/t3T2ufoU/HqyBE7BsCQ6fboJU7exjf+rTr7lxE/mADd+L9ax6ptJYL
KYDbdHb85SXG0c4tcffaO38BQuceaEkiP+yr8uLM1hdAM74RLuPjMWQ1ccZ/tnHSML8DOq2X0tXs
dTMmR93d5r49vk6GT3GfaX9LwzUgU7BtsBGec6bmMNEdcTNj65cYM3vRc7kmZZSYF3++tTL53gUB
EAUqyBFvXNywPQ+iXrITkvIZ8PPbANiIqaT1q/YtbU/0WK18jAyqyA+Brev3WSLbAok8ibb0GCPV
70pohAQdrqDu2NDrSp+nkUNbszLtPeeNF5GH3tStfqT+KlhFiep3BHzm3vVWbnSwwocqxDOlHNaG
4HfSJQptQ66A9e3QTJcxyJIL12YN+QynBaXwGEqzslp1Ku/3Jb5XFjZQRUimv9hy/AS+0P5qy+Y8
0DgNkPDq5O5r1F00C52xtEi5lAYeWNMS8Um6NtmSrloluARfhzz7UUdRw0p9cGeO/UljwPUxwipa
M8asTkLo1VnGgHNMN34XjV3SxRfS+o573qmaJR5XuvBw1u6xkdPCKoLowoQUwj+VQ2sqW/MPFlHH
NInDl1QaP8sGL3Q64WRzC3kxtH48+GOlk1/LzZcxdnFyZWP95pUGXuwRy3z7pLv+eDcYaJIsGl7t
QckljTXfU12Q/KnBm7LM0H8ZJnbnDlyRQzDUoL4Sky22uGzkUmiOFGg288QkVMkf3dRt9agQp1qy
3AgjWBGdUtQkBgMklzQw9wKwCPAj/eT4mF+k3nyDqnuevJjievCF26hjjI1B1gI+7zN6Hvx2MWjF
R2RlEZ1wC5GX7o+ypbCRX4JXZdzdzPCkR8OhGKgO7KLgrZPEJon8HWvaZUptKBmNNf2iMap25cl6
VfXskLj06KqncGuEB8/Kj61/oon8kM2HJnwpE3JGWXGpMp1CxCx6Zuwqw53pyGbvj5lYUmMYLGun
Kw64xeheqFrr7w+ZbUYsYtXC1YdyUYqgufeIPXpxLJjWVGQrjF7/I+7G+DyZxKSs0NuU9tboYCWb
sieLPHZUt9iYzDTKDZJCUDcnWFH6o3/lFjstsGX32xxcBzXnGh6bvx8aCeKH4D8ZViv2lq2z5cKd
r22NbjgRwQapMUI/zQO8H07WDbdCJLC2KsXoLy0R8coeESNpnoOyJ6BLGm/JdLhcTiMlEU0u10PR
lj+FPcPonczb5VH5VrRxfus17ZKzqbGR6/YWm6NKsCgCRYMA26oV2/rkJCbZMaxxmEoy2TyxvWCc
aUz7mHIZyAOO8Up/GBibNTJVscbSZzy5ymapxJpJCwjCOg2XOC/fA+FrFtLphidXM8clnw0D2zaS
rD9xgbcBUja9+Yc36jtZ2RIo+midQn7lCUOvvV9RpzzSCsK9plCrOM76HVtN/gHKQeEkT9SdK41D
4Mwg8ORbFNENBKHDLPau9NMSE8EbvGxTIPWiT53b45Cn3QtmUJwOtnejr+Vehxr49mi4O1ga9l7q
wOxAhosUYK9oB6sJODNCrstek/wLblS9n6tYqWiaMx9w+iWD52rj43k41owJLCbmLDr6c0KUEJf8
q91q/VPWJdj02FBtI4ufXA3l1S3VM0ZMftwY3wY4thabAlJCxAB0JTJNP8QuvZ+ZPvNicYHNv8/Q
JI0a6/RHm6DCOw/EfipQxeoi/CSrgdiTNddwzIxjJHQDK6D9kyZeLF+WmTDzKBhqNcfA03psOF8x
/n22WfTHj0W1antEmSxgXA8M/LepPNpMqpBZTWitigJ0nctWK4TXsA6b8kjmBBxIQDlIUJPCYjoe
o8rGX5ls5FaQynzWJ/EJzc895eJ/s3dmy20zXZZ9lXoB/IEhMV0W50GiRtKybhCyZQOJxDwDT18r
+VX1FNEd0fd1YUVIliiKBDJPnrP3XrPxRl6l2KJeBZfuBCbFWDyt3SIyHmJ/+hwiO2jWw59kwdFZ
TR/KU86ZOGMQlFP7KZEm4HFnoVUcc4Xg5YfWOIZWvuHunZGJeTc7qB0cUjmdscpSIFjmdB+3Xbuq
8vgTQ3O/NkTk4sGpX3zNT4VM9rsdcmwj9Qhap3iofKd6bUgR1DerXXAirFDyjb3TbLNPKzP5nVkX
0eslFmZyKEWShe8UBswR0/KcwyDEH+kOyTlOrYfKttXVyAQbbLCZSBdZTTZcSTKiw60knIuWtcup
g4M6uhn2B9N01dbLK4zCPfGZhVD9o9mzmoq6/sVcm4knztpq8aYLx7SVNb1EMecXGvo/mYH3Bzsn
ldMmfIH81523VN15ccrmQqSuty9ak0tVG4pGo6ZnwxLZtMPeKLx34EPeU9rgRmqMaxbk9s5zqvpS
SLPGIYoPFS8+rauV2cSdR3fRIz26ZwCwxNZFOcx/fBfrEyNFHPF2MT+xFjCwdt1jCK3EnfzuMnl5
d2HohHUwbx7BfVJKSBtzTEyef2GlglPlgY4lVT7hEGtq0++w7udHP58h2+Ln8oJm2IiM/cSajJ/S
8cmiDSrnIj2ipZE04oNy3Njb9f1tYvtspwWTWm8BSCSAei5+yYqp2VQJ8o0c+yFjDbt4Vt7senT9
Ky2x56SBj0OqirfQbkwkZMvnwAr3z2fNyJMxq7farATeMENu9RR4tJPzglVW/ZhtOV9wjYjLUkfi
AglDXKaeI4Kp4F5k3Pik2qCszt30jeMUHe4RoFjjjhWBd/5LZ3iUczkWfPqG9AS8rt1iNEa0Oof9
0XTED6vM1cVvp+qhYLGxM/hGzoDokDHoLmdIi94PKEFU9z/jpP1r5jiIEweUvGo62I+pw7rcWBg8
+2kkC/EIn2l6q4RqthwBYrat6pwuLCaqvWboKQ+oP7tbEEPBmt36wyVD9tTMmpLeMvKlN9ad+qqD
ctbWxYthQ3hqyxp7rlRIVojLSqlKzn1NOJzfMG6lKBVtbu0DnLHrRGcLyE5+KkPVbw4rop80+7xw
h9Pg+9MjtVWx5VgeXMnbJXnFTau/I9MUo+JBGMWHNpPXTnp//aZubn1nBBszC6FtxPk6tZxkC6M8
2Ja5/dIRMbqnTOsZBU2X1iLz2SWsPLPIMsWDuhIdkhiWvq/EoYSMCzVf6hoAtR+m/WOZpiRpmGKf
RBwA3DZdLiXqAaBZhvhhRNOho0w1RYDnN+r9s0eMP5ZmQgyMtRpLSZJjJU5GkHxDOTqyejTHUXMJ
lmYg25h9QgtAxna9EZBu3h1JcGooWIBRErcrbsGC3MApfZ/ccNolgcFfVdk0e0NaemDFDNiMVnVa
huBV1dnzwuIkOCk9pbKJj2kEexfrxgYFqnip/N56F2OWkVM3F1tXdJ8RhwwZhRMRsPMhrnqxzedU
o2qc7q3H6myW1jFymSi5zqdVv5h9Nb+5XWq9EHBDMFM2vSOEIbySRKod0JBVEXnPNt0dp+kwUAvp
v1lU1BvH9dM9J0F5krwWDN8959zDI0T8quWURoQBTY4vUDh2lR3MSLX9S0ljeFPH+b42x2dWG+JW
6brOLqnCgN9TTUgwWtt4ozjhqkX+RigompylCTggZvHep5u7nQZyfQIK8tls8JmndA+zNHuNy7J7
R8ngJeXwhkqFiJBq/CTHGdGJx0RMSAUUud1ZQ3/BoF8+M3J4ICPv5yT9l1G/eI4kv7QLHIW1IAg2
WF/899A3xpNNsCdZiB/kMp90Cf7kGia6brR5RPe8z6Eh3kGmQE8wQwQ3RJM1Yt5F4disSyKg1sS+
kzWiSKBCWvrmBHO45x4YI5v6DXt5wjX3losmPxM+0kBzm3/WKYz3xOJ8RAN4viLLM4NhhEowgL7W
307bFkqgvtjygKNmxnZyCl1p7BZbWRvhfjAfRLxBgN6GInXjNZ5zyaV/9cczwe7EJFRpdKAyLB+9
iOTEjjPrEvUx8cR28961jPGI+qTNYoDO8CoNu2go8ErSFY+svRydmMiPuDCPjcC0WqZHH/01gb+m
wRlrsGnVFQc3D5yjjFuyxtyHxZ45o5T+u7I5w5VoRWcS4NCw7gwBESQNq+V91pSQBVzI/TOkkMy2
NUuEyO9Imu/3DwstHI4p42VGyK0pJK7mkWSaTGJrRompaSVKc0sAt6ij0iwT2w3fCk03sTXnZAZ4
wiL0qDQBpdYsFJ9C6K0zvpG5t6/wwRkWaHLKDELFCG6LJqqEE2wVOg7Zhp3nLzBAXJukCt05LJrI
ImrYLIn+I6TmtUya3NJqhIsPy8XWzykabrGmvCzgXhpmeJr+4msOzKiJMKFmwyzyN4navBpksu5G
wBcvbQBJRoKUEcmTjcKCKZKmNAGdce70Gc2hMSQvYq3ZNEGs5e+aV2Npck0CUT5h15AxTBurh24D
Eds95iaJy/CKPaoeKDid5uHMgHFiTchxQeW4mpljGDl5wIRaDJqn0wHWQdyYvw+gdiw84wsZOBf2
t5/sHf5jApbHcZzwGazCfG26p6rhj9QEn1GzfJSm+qB35rwTQPopNPPHB/6zaAoQQXDDuwsYSL+b
5LZy5tLMIE/TgwqCHAilMw6uJgvhwBqeI2BD+Qh1aJbWG5aG6Z1oauZCoIkSzShy0Lq0mlpEb/cE
A5rpO0AjZeA+sX0YR9Wd6gb2CGVC/+T5jOcJik4JngwEbpE+uzYYrPtOk5M0Q2nSNCVLc5VsTVgK
NGvJE8F8mBNUF54mMbHMsRtb9fSA4DFlR+MnItBNGQinUrOcmA9hLm3hO7lT6z217LsIQnepDeXK
iKFBJThINCLq/gFh/9YoKusldtt+k6Kp2fuCmkjzpUg3hKHF5smAircl1hwqFPHL1dZsKuYxcBLA
Vd2/tDgQrLyJsRVQzg9hQ7dqNeeqGLOj6BiCowjPr+JOwxpZTV1NyLp/TWlq1gQ+K/GSt07730cg
AuTjEx8kB7KPcrBbCP9NUsXoArcQuUTwEyNMfL0/QQ9ol8Ks83r/C4WXvWRkCCea8LVo1ldqQ/1q
NP+r0eHWasE6QSkZXyfNCQs0MWzR7DDzThHTPLFAkqw0asaY23MUalq4Y2YfOKsSFFmhmWRC08k8
zSlr5gmGXhLDEM2hmM1m9RhrWaDmm3WadDbIMnxJnZqJOBS0sCLHCz2791SDSLOnh1kT00rNTiuB
qIWaplZTaW4Krt29BLXmDw3MNQ2Ia8GwOZrHBg6yu+KHu5Ld41z8GGpbUiG2TkJIbvdv7QkFWw2a
84ZuhQQwzX5LNQXu/r9Kk+FqzYi7/2ys/9IogCB3f+BaU+Voz4VEZmqWnGbOOZo+d//ZYSwrYJiw
6e6PnBbkNzHXJ6RFP8VM0+xyzbW7P5SEpXJqJ8Lu758GeBAfDA8m3v2ba7aJRx9g3j9PyvKrJ8+q
//lbQ83XyzRoTz//WrP3JsAS989wXo7vDGiMLAXU16RIOqr2/f5fHbcwsUfz6/2zhMZOool/91+Q
AwEUEzTA+2cOgEDiLcx/Xi+sEe3K6OEI3n9QNLAFbU0ZvL8EmHcRSGgG4f1HIwsuYaEJhfeXYJBE
beYO/ML7/6IdincYCsg00U99TCEeRpp9eH/kWvMQTU1GvD+yrWmJQsBNRENyQ17SPY2aqdhouiIr
44hbAOIitYPaT2M73CbGZYBEITOi/yzoHEBrRCtAhKwmOBJD218DTXXMwDvS/bZ3HfLvW6PZj56m
QN4/nTQZEj1NcI40LTIx4UZGvH24PmFJmhoyabGLEkwEafL+qVNDnzRdOJQVQMoZzeFrCaKSUOJz
opmV/yxlmmM5aqLlpO/1jrIGg8l7oamXtcZfag4muDlEJA5szFJTMkfNyyw0ObPRDE18oZvFoe+R
E/C+E5q0OWXeIdTsTatrzqOmcSY0DzaJJnQyoc62SQ6109T8zlGTPANaW1jHyQFWmvOJ0LdlsJQQ
z5vAyLLDH47eFRLNB0XyQVKUZoa61NU316PVFscQRe+f8v1izZar+1PpS6EJpCko0iGgcxouSMP/
uRhGbh5Ls0sTfQOUDTxT0oQfOoMmRm3BOrWAnhoeLydiXY41zcRETcBGFUBSzYkNE83z2tT8VBt/
/9WiebDOKBtOi+asmpq42oNeLTSDtdSSV9eCy1pUEFpjzWpFv52slw5+a6hJrrRkvowAtitpSO1+
9Alx1NxXYkJ0NDbfP9SfoLRREWpKLP0THVhB97IT+OxoSKNmhCpL98W91oBmq0BMRznCnu25gFdS
82j7swWclmsS+kIVvBeuI7ZKE2wRQyL69ulqwbb1NeXWBnebB3Bv+5p2IpvaLdRM3Bk4bqApubPm
5U4anKsJulKzdHMbqm6n+brg1bpjqJm7nabvSs3hnYn8IC/hEYHTo5oh9UJu2k6a3Utfj4AozfNN
NNm3WmD8zsB+VU+xVGn+r69vKCrHaTtoOrBB5K/Zjod2ghtcaIJwrFnC4IvVugIvHBQ9oXGaONxP
sIdzgzVfgQe4WYIktChii0uAFYcDl/2i+cUjQc0YvGEa5wRPz6RxdqU7fgRgj5GgE81mLu8Vv2tG
q/FSUdJqUjI3VHhpgSe3QJSF1a2Epir7mq+coqJAPIZsTybdOdUU5qKHx0ylO+wn0sYcBnNXT1Ob
LfDNFRhnIs+Gt0w28jHziCMOxvFghbN8Nspp3iyaBJ0jqUpC9y9OE3UjmoAIaM2NDiOhboEHSzoB
Kq0c6NK1Jlx7JOjsZs2edvQ9Qvo3ESWaTK00oxrDaLxyJhQhAR1KwLxdfmMS3a/s5sfCFQ1ULDr4
Hdzr3O2IZQETNWsmNtkY4544DGc1EbiH5daX8LMNK/iKNFH7/ps55T7WmrZ9/8UECQBZwUqSoEfd
t5rOTSpLlJJQjAHY3BQ+oepEjvmHUVO9R+bdwaXRrO8yD1LMYfIh5TJLh6G+EQk4X9Dr/vI0Khxk
eKLZ4Z2miLupblxDu9Z88RHQOFGGphbPkHKpv9RpHnnXs6+3CBVPi6aV95pbDvyIek2zzKVewHWI
1zbUpHMyuoqbAXsAyRMc9EIT0Z2w+RmASAdyI/YB0HTicsarM02/F81TbzRZvUln40Js2CZqCXrW
9PUwNsb3mSuEiYGHFPfmOZDaS5Dtg94acjQZj2lNIIHsjP4WacY76bqGFnQ6tG4gwC9jKp7RUO1n
TYf/78SQ/2diiEuMxv89MGRN6kjzlf3bv/9t5O+v4t9e/1T9r0z+/l8zRPQj/GeEiP8v4TEhDBCk
u75lB+F/RYhY4l/CNrkIbTdgKhK49v+IELGsf5mm73qhg8dR8PF/RojY/7Jt07WYO7uha5IX5f//
RIj4ZuD8nxEilm3zFEzL9XRkieP/7xEidGkHz6mzfYFpLIVN15WDfCZOpFsp22dIp7QG22P+i6i1
yePlpU/yc55aw822VPDo08hH6jD0yKscqPaGfQNvgh4W1TWaNhfd1vQjm+JvbFMo7tDLcK758Bjd
b0JMN+vayeKbEXfO0TME54xx+VWG9XTJJ+bi5UKF5Czf7cADBU5V3pLezrc9+XH7+6cjNsA1ZnGE
fvp/zaTzSRkbp3XpEfBl9f5LXWKOXOaG3sdtGkf3Eo+V+vEJPpWpoaueOjOfj3iuiXo002/+PqRj
vnecqjB7VgwcjaaZqRVQnHZGBb+NoB8VTtG180jqWFrfpeM2pNtKiWCVk9YZKxISAGOtmBYkm76d
MMyXm4wO89RhGPEpKDZWtMMEvJyoveX5/sHwFqQEAQFllQKOwzToKS+X+FSZREmGXc0YoBhRsVpR
eUSq92RbtrVyPZaXdFpuBU61JN0qF0+Qg9rLImslYHhDZBbLzZCQU7kI8RqZy7zKljR4aFKHMP3G
71l+1E6NQXNq7HJG+62jgyOojBJrUEKo2toNjHVGF2Mr7FqtGWR4a0NOaC2DcF5nk4bsxGSAl5Cu
mJ1EGAIzVraF2soNfeuoKtr+wVz22w7VIoWvz3ggL0c2v1JsRicTZ+gEW92UOw6l+ESGE6+EJJ2b
8uhn7agvl0ouIvTpF/lUW3A2DRN+5a7x+U/r/i9DQMb7tnprmgpHrVtZtEocApkdYmjMqXvNm6A/
ly5RIyVyDC5WbGEGzY5EB8kGXrbtDSQesJyYSRVEjeUavlRG46Nj036vjAqcO3WgSpCUSAYu7UDY
otRh5JZ+M7BwRCt6IDQ1SSep2vgS4U9cQb5CgBM+Pfagt9MFSgCP4dNkQnS2LfrUXTleWG1h/lmI
SaF0FTwY2n9Mf/5L0zZIA6fLRLH3DIfqTzBymaBgKOn0YVaIUNxFv4Oh/YjqiVsJ+UpFvpqcYo6T
I9FrNHHT0L3NdfK6dB+ZnNKHgQQQ0C42CSa+iT9vIZJmRMyC5N44VvYtSQ2q3pYKyye02YOTAmoZ
MzgdqMpbecS+Mqr24lVhDE/MUZ9R9ZzYfhkGm/GToAlOfP7gHVH83mDQzUc1Yf8Oy2gbhBBwoth5
b2IKudp9TrOCyVwqvsOU2A2uMFkQT92olD9jqRkpuU17mh2wBuiz+hVhE79rspehLdSkSAzjxska
74VSI9y1Rv5pD+4TsKD3tsw//Wiszi26jEOrI2riEMvAuNQlIjvL2pSe9aR9Ij0J6GaQnIQFAzLK
sr+LBjXlPilyblCjQyDKf4jmaZe7/Qo3bPQQ+Ml7nx99S/XnIbhhUzTIDErUmqR9Taos91jTSNE0
HpP9lAYwPkZyzqqZqbtReddgSfZODYdFDWG2U0Qln8chcXXJP20CT7fSxcZLCDxLBZenaqBAGMBe
TcBEJKeGvxT3LMZEmyp2JHQ/+B5H9G9EfnMSGdawLT4J088OrVwK5Cn9GycbIJWjtSaAha6xpWxC
JxoahCNlJpGIQ62eU9Z7GJExc04a63TJHsyyO8/8QxOW03mWP1kcJwyuRrBsOsBL6C8GuA/+ZSiZ
NUTkOvCcyzP2BLUydBQBFitvQ9BCmHfWKmH0dMy8Ag8HesGN2epUAeC2NXMLrPiUOfZf1gzClxF6
rGKCJexm2RUzyVKeIG3N5JTYMf3Wo3u+TByn9dwu6jop6xZjrjoQGYzuS8ofZtwcULoScTr6864Y
+o2TYOAFcIP9eiyOixlAiOwWe+t08IetoNrXJUKRvj0Hc/AetYBELZugW4sjp20M3MtV9EmGLToQ
tFS7DjsPQtHhNTRcf0fCymXpux+TwDrapCmjs5yuZOy1OtDOeujVCRfWuPGQaa7axb8lg3gt8xAr
QDa+Yb75g1XeRiRCKkSayWezs4gfR8PMgg3eb4yvsVxQUgfybwcmA1gVh3dspJziwk/Cb3rmAQxp
s+UjXLJvP5MRQQAnk/SZTUHSCndM0pN3N4MTyW2QnmGaYFKThG7WYfXsFF32mDzGCCnWXTD9EAMZ
9lGdXGSUP9Vl/W4qBgdueqt6FtKgJO+bnk7Ww+1LifybcSlRyZictvtbLe0DWdFyRTuU6ZZwzpgp
mMKQQLOb/GEbLN5RoR5jW/LW2VCbJxqrq7mab4no3kj4IK8nejcxyqwofTFIsb+w7bZPo6xW6RSV
2ySg5xQ2KWCV1rHXMfwgmQoA5ciAo9JmUDgs18IPTSIjYyjFPXfI5D8WZHRieBLEHo9Ffw4t+YDc
helqrrgrRLJVKfAflXgv+HPQdSyOvcncteUD5RqyGYzBubCj1TCgxy6qzjwQC5wcDDWQkeyb9XEp
1BPhaO+dWYK4H+xnQggLgmfDFGXoAkHHW4aHITM1NYy+X05UO0f/TTjXxabtZUE0jBkdw+V7Ypaw
DQcbUhRuIJSOzRYmyGieJi9iYUVHzRa9Clg1GB6CpwDJJ1rAlS2SAC5XEDe9IPhbskK3EcP6oE6f
ktZADDc7NRL1ssBeaJC7WmYPhqQnwFfKA3nsh8WGTIEM+jD3Pd4ms7vJpvs5uiREFM3y4sLzW7XJ
0B+K4cOSc3AMI2xp6O2DNQn2wzl0r+OCrpelE06C0aPixBa0gTZAlokACXlVTTDBBI9YBv+oKO62
IUBlTmAM0Me+x7C1vNRsBURNdk9TUbevlUsfHJ1fve/GhWeRhutyJHmtKXtk8yizzcZoNnbXl6sl
eyenzaJJHH4x4WelntsXkUSruIox4vgNYJaIMqOt1raXu0fTFrTCa+JJEuzI6QRIjt33OZ6XtZey
5zOoBtNF1nkM7Xbl2uOTk2bdpmt5C3K/IT3b/45FOW2y8eS3JlLyRD4IvK57G0NYASZmH3qJ3BE9
dcGIhVyo81alW2LdGdqnhaurdz24s+IbKULxFC8gZSzxJ9ULQZS2kCPTL5rFzsPUJH9yb5cFs/dI
DXnw6wCNY8rMQdgtvmRkmSy1Beq1uP9oaX+fGEl3q9Qrn4rErw8RJjiqhieDGn1FZvuLIwkNoICv
BjM4Zs+D1djbnsTgtR/3ZAj7NyMx0SnA5XC41jB0eSj84/Yr/kq6dCTTBdsG8y3cF2BM6OZjEMqg
pIFPDnYWY4VLQl7EbqDgdzp33IzYgXc5CyhlBwUaGdEI2PdDsndFL85mO98EyDxrQIbKijVgmkEP
6k9zAA8Wj5RZmfjzRLMbeEmJbhH0+ZcSlcF3T646/QGwxUluCY68kFLiZLD3WYtMRhZXP9kCWkYU
gwhubTcY+oXdXUxsjKpjqUVtzF7f7ayxk8jPOmwhcXpt/AYIW0Y6i/MQJPWwIaYanqfhXKo6Fuhf
LjWdqwj2ZkKv4CBbZqWVRwd8HqN1JVsiT6LMXIsXlNeStY56wjQfMYJh03MHrhvypgntbYGdms4J
UGGyS2cEUGFYv3dGt8oSvENFEa1nzAaPmBRWTeUee4/rl9zwZDe5r3CnWSES0A0gULd1/qeb4fY1
KQ45JayXJfsqbGHv/Tb5ttkRV0PFH5gca5mqY+JavyoJPxzBibtVcFGRI06EA87T1g+wLWDpRosP
a8ebiPlttTamIyWxwKBsLgROKJAUZOP53Al4Ens0BptqbhGTSMG8oraSvVDyo6apsXKGXodaOQFN
KeKgC0GYzmgRjrIo0jes1MDYP6gD4SOhMyG2yN6AOHqbwRi4OKfm0i8kDY8iV6950rxj9dob4XRg
/Z52Ak83+RYz+a8VydvpX7BY09qLoLPVptJ6MtJFsiGOVjnHEwIRAELELqP1hJD/KCTzhtOHMTPc
A5QBshR/oKwL8vdC+Q1mbjUjqN7VtNpWWUoLDi+DAjsGIqc/z1ORHL3YO5HeNp+Myjp3PCVc/20J
4WN4JwW+PITkYdHpTdGcRi+tycAkSenKDPIVekezcY3myZ6ND1kVeHa8ft67ORaZzCpf2xFtvIsf
5lBNFpFQKBOlaX0yCfpVpsPv2EoKMrcUYQSYJSrJiwKSG5BCBVh5rAXyeOdXyLEpC06FLFlm1n1d
YdFP5avJfrsNrV1Sx1jzlBgOXZ12a/IN/gCK2PtSmnsy5OPt7BSfKeL2ld125sawAEA4fjBsWI6o
ashoPHRe/9cvPPS3GR1aiEEEh4YMvMaR+YdnModUEFTogLHamsGVVWHV1RgChxw8FXI10FU1HLvJ
zajAKoxAOXJOY/GMrRiaQxn64ljCNinsst8sbLR9aDOT4RQMMIwGqYP4OnGfpyyCQxmMNwe12To/
L+R0cFgKiieHxOWZVjS+6NHjoohjLaKV6dVK67fRN798kU+HTszxS9hSl0t0QdKS5YPH+8V0DaMl
AYC9W4H4IqU+VSZvSgAWu60prAb1V6UVp+JxgG9u5w8J2u5VnYfuQ2fNC6ssB9aA1XKt6IMXRnTG
d4eNzk/+NBKyxRzU+9yk3c7MBsKexIc2juW2THGRLlNNRnCb/vIRWJ6k44ACnRjzhxx+ppJSzo+Z
rhOhFq7BYOwAYePxC9RzDNjCEoIiDcmKyQ7chLykuaDFW9oYSQrOGpNDYDg5zVw4vSRPqkiSzTQk
36RYMsJsIFRmJXnjUfwIzzQ5+Rl8y4CET3PkubquhMDjPBOFbNNS3UdL/Vqfm7I5p4xMd20ubkQs
kU8/mMQ+cwmYZQB4xYC9YGIeJffEe2DiwW0ZY3PLrfpBIF+ZBGPlsmznTauW145IrG0jfmBq+W0W
xrc9PsRmDkuucML9bNWnlCj8WXE48HAJalIBDpeSiEycuNtWgZEALvm55Jmtc2XLFWgIo+T1NLyK
KJIVfSnNEyiPGQJpUCHWW5D3gNTuwwJOWVx/MG7bT1f5BNTBDG88WjWs0dzMuqZN6ehGegzctuav
cVLmafaDTZ8G+UMawseKY5TpKAGDlky562JmT2NR6gArLUZfnlSc0gKircH+g1gcaSoBjQjmPOcp
j2n0TpZZQ5Jx1IEEiulS+FxUpks11xClMS0c53NG63v8Bnkc9+vBCf6MCCcPPX6PgSQu5Bl5dzJK
ZrLDF7cv2TSaHjjA9SbJ5le9VD8s5iErJKC/hvjgzPYDaMNqDz/nI1jIjiqgzEiPrJ66MD5HGiFc
C124SmP7WJgloqGOnImQZlXoiB7vokRQgzycsRZLwLCvyLo7GELuYyQXqxQk+d7Myk3oGRuB0GXT
g7rbZ+HiUBMqZOuBrWcbh6CEdpC1CY7ijxIBeYyofV1GQJHt0fsoAxkxhWv/eEwvT6k3XhdreJ49
+V2y0W4G4vK3aN7ibdgyTKJBszHT9qMvWqjMeb2d5FCe+g40hT1Y9FWojrnX+l2ApkAPrs2mc7C4
wNXEMb1ZbDJE05ksFVR6q1oyEoy2jlfmVzpO7PixZjEswC2ycee1Pu2s5ifz10c8B7yNDUtT7+ac
8nML1U5EBbkM7a9iwHagVHjO8sBgiySeKA2MAJCPVmIvaJTDM3lD8uCk3iUhHWDNEAaXuu0lO8Sl
CLAYefBuOWebF3ryp4/ZNsyt6rHuDWNGbs986xp+bCKZB3WyOGRdsjMTltfoKzU5iVuNxKgr03pj
GmJcVw8YHttt1emzRTPBRSp5ePMKLGKHFNF/7IhDszpRQAB4cf0D472OiEfaWwTbR5toFAePLeLY
juw5QXaAwEayz/SCKwKO5uS2RKH2N9mnv30r+kt6DFSDPuG8yEfikmoce+2LNTdED6loi2+BZQCv
xwixLk9olClSAKs097YLER27ElpLgVlhXaJEH1EM2oW1HdU5F6wzvtUuOPOAYsG3WyXNUu5pj/4J
Cbgf4fIFnHQhMEw7Tlz2Jnayd+kYf/o2h7dDiu3K1wCysSVizOVcVC7pLxeZwYpnA2xZ21DND/h1
X9AZzkic3oaUuJCy4jfxwvhW/rOsBNiCPPLpzhZcMH12C8bpb9sLnJgtv7sj6GmN93RDggSD6YXk
3iJ2+w3pbct6GAcap870aGCA3qmEFXGOOfi3NQsAydguBW1QZ6RFWZyhfd8XTGFRX/fZ2shxNlpd
jrhr6i/SKXGylUN3oHFCny+GZK+Ka1OMTMo43hwCjwb0AFo6S/BkkCbG6NF7tSBzrknBLA/Dkl9z
2pOomNa+5EYYkJ0LU1/OUEBGy4CJEVlHbHTKyD84eFHgAedriMYsY1dgxODlc6phh6R2hbfz24nI
fm7TAH3Qb1Wnw5q+NPbgYn7LZtKdu3s2tvMFCQDzVGYl61I2f52QaEhi4biIrL2VKxZsAqXW0ho+
us75gj34VuBL3fmTdZkxazI8NB8x26CEDNtToJgFyu9MElGVl8fJlyVS5IfW7Jyt07jhKy2YDVHa
7Tbsy3A9iH5DLdKWGJVSGU/sFUKB5/LeAXH/rXyMjraVrpl2E5vRS7w1BmqnRH67Mf2MHEQvV5C7
r3/EuCe3NHSZR7I4G0SfbgbZ24eI49SqtF9GeIOb1ImDTazD+gwfymCntni2dgnmrq10iZGKlig4
lx1MGoOscM7CHyaA40MWTt822x9/dIW2+ozrmOVLsY4ZnPo8hQ1rKBA64PpM8+HRjNTPxGvFzonk
H1mRcR6PZEpqpCuincdh8UrIBGjkM1ZGrEbGeo5Fvitb79X00mYnAT2vkSUf6Ur4G26JjS+E3pAH
2tDkNQr/OecYuub5/2U/QJGcsCtUxH/H6fzTxKaQgk/ICRHYMu6n7I/JSUz9aWUVcHFSkziBYfqR
TjGSuNh0t0ZLWcXWgIFVOacG+NOK/L0naL3NDpYX/Z3+UoX49RcFJCnzsZVErJOtyv4OAyLlphqM
vWg5igaOZpazjxhmwdm9bWgmiqFYV26qvXqvOAG7vWlV2Art1ngdbH+fZ027hZvKFe+qvUqWH9Ig
htkKrg4GGr2hvknuGL8hHINnhLKAYfgKHYzacAe+xr5FjaC4oScZgPUxW4X8gas/XjhJOd4Jr3L8
gAL0OXH7twrdeGN5aE6ZkPgz/DUkvWIacadLUtvRs6w6mfcHEvmDGvQDroaIA8fPMJ8yNJMOVtB2
3NA0HFPmM8tBZ1VCFFk1UWZtcEYRMBp1p6E3gMsZEu8i4pks+3KX7K3Vw7qCnB7eAMKPi5Lapskq
tS0wHMfO+JaWatxMBi5pR7l7KDbhxeuoBoAGckRKkFUgAnfdtZPRuMXWmJzaUaGAV/EPHCWMnKIS
6Z4KAff43bjtqfBsBBrQSpyHLp13M949N4L/Nijkp6KpX0NB31qEXJoJwfNlxslXoOLBUv5Ug93b
+Qw/pAjiq4rwUMyB9XOOH80kIC5iJjJAkqfDPMh+iFs8jtw17+30Kjxavsjgb7U576Y+fiydOV41
NOfWsQyeK5m/MEQo10bmLmvB/Y0BzHiJkMHhjxHPS69DkRSnLoMXyUQm2SEiXLksJ7tWyKfwDczu
jXaQQ4w94Gzc0T6ouX5JyOduCICp5MHHa4QnpDh6fssGlB2bkFkIsbIVKJcsrTk99iylTUoOAylU
3BbNLvb77hxRVjfDsLE4GK/KNvyq4lirjkDSLhB1Z1TQZu3tmyD7VZLC6zpND/pwMJGbu5SRXbMv
A7Bc9JPMZngTvvpDMm+w8frkmsSOutLHKPZxwos1ep8YWcjsX8j5D7jV12VCrh8kwTMrAVoDbkGe
pHNwsEq1kSvoNDnZpsuifVWxgk99tk8U/hUyTH4tuW0/m7VPGz/NOMyQIa4qEIcqRUcUc7rHkz3A
fUEgbryED86EVUeW6uSQD7FYOmDLw5gel79t9TIDWWPIzAysti24N85rlljhpQuD31M9Psu+fl5q
vzkgBlpHTCZW/8HReSw3jmxB9IsQAVNwW3orUqQMpQ2i5eBtwRW+fg5mM/b1mxYJVF2TeXLsQYFW
nb8ysuGE9etJK1gOz0m6/GFZm9UAvJj9o8/Ic6uP9ht4NLZgnAJt8dmPJiZX02Yj0S/qMOvZT2iX
Y8w5z5GtgeefBKkE4kXK4zCRADT5FBuJRtMk5UBqmavIkU3JW/Yj+aJmNSGaDTAWzSI0ylcaBqir
MS5G6zSlAwl3tTxYjfit7aOeMzUzUaUx4GHEFmusBMzlIAXKDb9iIRjFf37WPdD71ysRQM/MOUKP
6tZ59afKwB0E2JOMIK63VWu/idQ62T06OhNkAG2huaIzQjbT5q9GyVolho5lMWpvWb+AAkEjRKTk
wtH9kCR1/tNDRt6aEbtPTEwt1qeb1HAeFnvZBQXvRiMAYwnXyl2mWvhHF/VJf8Xeg7saVNvSKaed
z028nbmQu2lIn2brIaDxdGV6LIBtYZyKWrs7IbPEKOn2KnDf9Mb5ZcBp4a7KdKh1e1uQ2Zv5ODK9
djhEcfSBPsfYNjrTb6SCy9akItCzaj+E07k0sUtCnVNh9BfnjNPpfVMSiwi6M/oXXD1nPIUM2dvo
lmktWy/zHlaKdlF/VP19ENPvOGDvjIfPMCx/RNRpJ2wUC7RiYGdVFiyczjI3uBn+iP2708yVe1mk
//hp442hFRaJxIRs+wqmKOCtih6fhLuOkHj0Aa7iDZSNB2GyoSji5UTulbN60tmsU+X0CwPgTzt2
ZDMaKETt/som/Vbo2NvgESzS2pQbUNaskTN1LZyGYj/gG3PZlUw9+xSt7J83XRSf+9r1N1imzrFv
tucE+dEyYTuKnDF8y+KJDozd7DQapwjd8dJDQ12ji4dSgMAzl3svdX6pHS99oX23ZYBTt/vNA3Vq
/ZEnoh0eLCUvBUPyWNOvrNQIKWF/D0XtUtvUOfDqOH8q/JjcQDoMHU17MTECM0nEQ5DJVam7w1KO
9jcaaa5Ya8fBC12Qr7FRsX9mmBd6asUo3puDz478mfhozDp8Wq9ta/8P5KVNAdNYNhTRVHKLipUy
858vPcoZrptP8O9oHUr5yB3CBkVqnEdXP1eSKPZcNp9JB7EBdFXvRNXWlubDnYOkZvdy77+iQbin
hnvrkwzNAS1FnMSfGmHsa6PC/pdOHx7dBIMkYI29aa1rNwZXNSGC018DRvE1SVOkGXaEm4DrqjFz
tnW+MTq+woyVawk8TUz+i63bwcL0iJUvNUhtkcuiONWDjTAVyALo+9Yr87tm6bneW+8EL4hwv6KQ
ptBjYDXFchuJE2U6aJEx3lgC9Lvkt5iGPBrCuoeliS1Nxqtw0DBivkS8cWgQpnsGRIu1WPAFBxSz
oaQYrrA/1emLydUctBmsA+u1yQN6g3klbRuUT0N2sK30lmQj41maACNJIWCJ8dr1tOGEaq4hooiy
2RjpTyzVItTl2okVyDCNH2R0hh+K5a3hePpSu/9fwtvk5BnSPfu46dgYTsv5uc8iuYVB896HlbEv
WiosCyNuN2EHpFVsl3MlkgOiAUH0XuRZxuyz3ZQ0R6PuXAURJ5WEtYReCaP8fB2uc7Z+cc5sJliM
TWgyICEkRMe5V0RPCH+OzQzpV0R4G/O2klkoM8q2B7XICUjeh1ftNM85Q877IiSGDazkAWuvUYTQ
qESpL+Srn6m75KY7VKzeDLItAO8vGm/6u4eN3SCajv9IEniakoIxdv8cmFRGeufOgqFfNCDo9AKc
kOhAGO7wUwJpXFQmf9UNJ7LaKOsICYgmANOUori1hqMjyZILtfTm2tpzzaChcXnd6to2qKtYP4Od
2dR2+aoadq6ht2EhZu3HwH1mOnUNOyDEXtgf4do9+aBCd7hGq2WavVfIrGA9MExrhU5D4ut/kx/9
eA1RP2wqYwEALbDJdGD/M0hoB9gxs1riHuYINu30Z2AV55rhUzz8wNz8FU4JHYug4Dp5AdR6mByK
NjNL7qXXP9KMvVPtv1H23WsiQ5ZVEXzOcxvGoD9uzzkBwduF8eqRYUk81TUiJBvNvYZVoHrYirk5
CN1ifrR4Rwncq3foT8Eroy+VtX9GnAaZodqS6sMvw/uG6JINBYOFzngjTOUOUJ8951Cf8S9daJMo
r9n6UwUUsjiDOeSbqJuD1XX3vkN1a5fnMcE3RhtzDUqkoENebf//mow8eWO1PI8CrhA9pjkFU4ce
y2ms6hpN21isRI6Nvankh5sXMNSXiAAYDOF1LacTPhvEE3+1PYOtfZ9cgah+D/T0NQj857Lj2VCI
ENwmx87vvxmj3DUC8X1eMxPmUni34mrlDfUBl/TJsy3O3Tr+yrkx13qCIj9TdBFMuaDwMEzgh7Iw
f3EkJ5b9YDT8q4xgXcU0ojiV/cz7ji1eIo1tHdSLT6dnNTx/Q1wfOp5DeNBv2bjq3ZoKxyHUmOX3
cX6L4Bo6NWgojbBFI/XPXYDzyTUx4UUhy6/qYvGurkCTHqFKIH5ItO805xSPceb4xbIBoCDtHBpM
u3eLDzIfjl4jD5Ub/ghV0bWUxCeQoGkryd6R8YAVpeBOOC604qEccSyCnOGUeox9iiN7NN6ZVasl
XIBDl8ZyU4bub+Xxmxh+mjncgvHvtMiaz1An4aHlIcJ4+IBeGy6cCVqQSi5C6PMSuuYs4YIl7PHS
hP5r3QUbzai36BDdBalRO7fhhGp4IWpjEzvJ1Qn0k9VWFdCvowVYkmAt/n8I/CWbUZMbU8jPeR4O
SZJOxfHPnipWWl/uKa+/ywhyssY+whzrVfmiGvVZPpi5HMwG//uQ84WG0avwxMTnZ6ytgsCPwtK0
hd+i1AsZp2ilPJgacVljgDujq9lpcqzlqj/WfcOEZJejGHF082z1Ryyut3Jj+/Lbt9E3kwkaISjh
rHVTosF1799kwdmPerTowYC9Nx8eU1swtDWbc1uwinCMewnRpbSa08R9WtgpjAv9ZLAajjNKuz6S
N2BWv64P3aSHmw4UmLcswMqb2JjqS3+Vu5emUoiUvPSrireRNsv8BNYhvdxprn7quVqi1ttbwp93
QnxMGgcdjOO1x+iGc2uZoRCyAjy4McULytAr4+4z9UVWtBis6KlZZuBnJq5hXRaUP1pIla5nHRSm
ga5Vex71egvb+eTnDAMDLSfxWVB3G1eZkdXOt7e2u+yXDL83yCopmp/Bw8+gm0xkdHu6o/VU8MRp
ONUVVMYPIkN8jiloWd1CVVWEPwC7bq2NSsuKu2Ot0VoHZrnTB+88kzhU5X9jzg+ptzY9WVLlGL6C
WuC/ENDjoDe0WyZsNKioTAFobUaH/O/BvpWN/o7AgzAv4vqKfWQ1BZKs0VoYLArrc1iqD1sab660
z7gQ2cLigkhFtwsG63mwYYK28lgGzZbzyFnqSXeZyTptHfz67qTzUStcITCKvyXI3WVPvRdoWBNz
dEvkoj5cp/yHfBbz2S7CPN7Igo+YhZQZabfRLi9ED6Ev0dFtdA/smilASlLGRXcfgGIshk5se6N8
GXP96mnYndDWoWQEYhCKDwT+4Hi5Lfoxfo1ldoNhwj8Yj5llJQSGqjtLfVJpWdgvGHIfdcyXghJm
8Ka7nxdPfjmwSomRmVW+n6yS8Iu8qGBvU5whueKT6PsFun9m4zBMw5obXevGM3xQ5LOY17G18X0Y
fzw/LI/QHxNbkazrXu2sUNtNNu7mosEqrzDmwAm0z+gO5xgwZFH+wS6lcQqFtXWtrD8O+XTuO3LN
iepFB6snYh+TChdQMxL1TRZBTs4908A/+nx5MlkuL6vkavU6lYsXXqaKb1MNOP/MVrW7NglJNgdW
wuAX8jwOJIeFhEKqto3LIb+wCSQmoDvgDP9uZPcXDLx1Qat/Zwl99pwcmsxjz6xTBTPP6VGRL71J
JnnrACqjDJ375SQi1qDV4r0WkyJtWf24FrnPBgt7pqdT7zbNeOlbHmHfeMzXAh4oBNw0ULwwH9Im
sVazzXcWJkvpolRkUOMxBhjYXUwwi6CnhYP+rCeDt6XzmZaZDIl+Uel3lOnaYhjNd0QQ4Sbpm34j
k/Ej6YzgzXXPaAmtM9ueReU6lyIleykhTvvidHJHHEl0C4uho1fUNqH+yHKXz9FvyJnCp1HB7Vux
1aK2qw4qYK05aaN/HlxafxTkazycZE9kL75O6WlTiw4pVjLElfdEMmnQnYywFjaCjJv8bd1O5TrG
b7MOFUMMiDz/9KRhTr5lrRjvE9s7X8iRwfxmR9vazQS6YXxQE/nEOgonwhbsjSq3hsq8J/mEq2Rc
D/MDCNz/O7dwLlJSexvyaTcWw5lVGDjROhR2yorAxdDak35F506q4SWyetIyuhCXIIFBUB+AExf2
VG0vTRR8BOzNERR+ZSHbK80arhnLpHXqvyYGRxeC0YcMLa4FxOl9BZaWtYGco6fprhoNrYFPbrZB
2xfm/wzTtZmIOz+TiUChJsKRAiJdYk4jeHrIPtlE3obSLbcN5dnSMEM+Vy5ImZxSDwt6gOVsEeFS
rRwMSpR5hP0Q6YVOjIm6W1z0UD8BzfEZF+PuD+5MmzzUa7QbXeHsjGQsqRDSH/68LaOcJGvmS06A
ZlnmxTJle7IKyug8OE+aRVUSmgivrGAkOs3zinXEDs9F7LOEtqjn8JZRGYttbOD98mGVhDFR3Rmb
JuSCNxQ3e/JGP9OGjRxLyEOidTwdkjDqbtqVFWDWNvXXRECLRcE4eaGUB1Xatb/N2bETxvY6R6ez
0IC4rWIot7VX48TpXTR8DXttm0F9idYD9ehPnMoD0M6v0CR00vCa16IUGYRiD9s8FnuEbSSYwtkb
DbFsJ31fdtqzMbZYvE1CT9snl9N1bSpespvZfXgoszlaPfLI2WoFmf8VVU55gAfxrw2zkR08YORy
DiVmxc5RKz9MB7bTCO5hQFiec4xmqPvQi/J4qSFfWl68lgxUV3757mZM9vjNf6NPDLhreacVerhQ
6R8Wc38KO0CMJfwpuLr2SSs8zgnUc5Gt2J7YJmJOgSDOMO1fBjkF0IwS8BWZp03ZEhdmtycFgHKZ
SPd3ghuwqgUu1FBenchhOca2C8g0n0zQhAvQDF9thkuWDuqf7QBPRDX8gmJmzj1Ei6RYuVh1/4MA
IFZtt0gSl3/o8x9tkXbWYQiIohuQ+vf+mbbxS9kEIciDnPHHaQSXiR16MBz5gbGoRjR9ccbmrUaC
SI9A/GlQT4/UngeGKBGD+GC3xbAprIgyuFGoQod6YkuFzNwsjkrR9ZJs3dPmAbVyMw1Ajbq4EZKP
Jpj0pU8w4dZS9M9hIVCD1yCL2/pS1TRV3f9xqZxKyoeKR5KLzUBgger6b7C0fY+3k73UvLFJjee1
ZUZPVsSAPZSEcpKaikZDDegwkIWAoV62Rb81OJYA4zSQhgpwBnV1aJXS1sEV1zTKoYSJA+ybNGO/
xSynXcYxShFhv+YO+fapPZYb6NI+8vjl4Hg/ExAacvFQB8EU0pcoUru9YwAEAOO6YeWJclFfTXlR
zw6AJxa2fL6xhVQxj19GjyspkR8OKiTmCbm+bIL42Wkmj6GxxMsKzWrQPHBUPbFL2ngKHILqQHiq
lhDBinpCNBXVTrN1cjZauZPuizzElVx5t5LAmo3dY0/0kadmVFK5F91qxX9E8TNmhOsckCULDhGe
p1eJiqJhaOsk5ofKwtcp0JC+TzTwRjqoRR3pznJM4z81+lSraG+LrOKuMU6q6h+uQf5EYHgffkad
N5VsGVL/o2zczyapLqrUfrOMMSHjl0tfx3si65ylCCFnh51zrAXpIdw/0NWCbZkwOauMiKMr+J3C
+qcpGBjEBbpts3WY0Vjwedet3xIK7yLX0mib4nJO9oOHMEw2DRGqf6su6KDa7BVjgLMiJomUUgpV
hW3Trg0GrV1vb+LIukOfQ70nSo9vyKH5DGBoGNq7iUKjA37ZudPccb2iQQFB0rIgqzvnSZT+Q/dH
SGwh/M0Z8WoZqL9ThmKWVpWca6UkQFc8Gno0l0tKKSorFRmMzrEFiQhdZu9V+NELViPcSKWmu3vM
xQjrWiZmkoAfMaDfn3hBAfVqxtGY2BvmrIyyQp9x/8qGl6on8zd+NVuqv96zf0syI3nuWRRSh19d
2DWbieyeFRK4tW1gURbY7Gt+CIwISLSmdiNcjC2hY2MZqCquUd50GVWHPCmrBQvbcTxaY2wD6UGJ
VBW/dkvF0ysfxGDdIB5NHXeNn7qhAk7MtT6Ed3wj0E7L577rX7hymJdHBkaTJtkpvAtVQS9ux/oX
7jBrpfIC4RBhjQdbemsiLhi0Dc7vUN59XT5IsU13eiZ/IqM06eoRHmDEZ/ecsjXXZIh2FPWSY6Bn
SpAWeA0+7JZLVKvBI/DroFusITTpa1Z3n8HwcGa5MTBddpDFqwfedWWV74L0Fob76AgcdXQC+xc3
vU3EfajWJlkqLfOMsgPRqS8sn2klUzmxGHNwg5YOdMLEnFB2YkmyDquCo/CO2EhQCmX+KlPwD0iA
vZisNJhM/3p6F2/KhGmLGFW/caqTaSNc7nn8BOwy9sHeB4ijqzB6F4cC10rDVkCWED/rCH5nnzKH
nGR9IHBkEyK9BG7NTCEHeVqYwzl14GjTx4+L8DeM45/UbD4rZ9/30Z+c6zdLyz69BGGy1n3VnMDK
HBCz9wxhQUiLTHeoXcjRSZFHTnRYCy9u3jLiQ52Ac6ETycqH4MCkSp8AK0c/NqS/AiimC+wRZ472
K5RnA9irV7WJA44degCDHhwbuhTBE9ENz/TBiKLfgh6xL5NL00JuUscToqP0OaGRXeRG8TqSjr7Q
OeLLms7Wp88g+OXLy9kGdY018ttiMBGX08NOxA54ncNCNfiFe8JYeSJjB9LvluyqSwQ75jbi2rIP
Ws/UYxTZp49wLrYl/gLJA0tp15ic9jS/jOs0J19Rb7KatOot0/VHySJnrQXFp+M9rDHKmDeTy4Xy
nu0rJoUF2Yyw1zEOhYHcCoNpAYIl7IpwfEIs+oyBIhnc4iZbu0bxqdFqel7yE9h4/z0XcV/t2Ax5
3wHLY+MU3UZ1rLXmHj+vHIwnitTAgDOoxVW1qM3kJnx3FYfFD+zRVTZ7UOQIxR5E1jzg+ORFSrce
7Mpaicsowz+4YF+kMp7KOYBTqb1Tjm9u7D5EE4uVUIFEkMOIF7bQIaxPLUjBu+W6u0mjkkQqv/Zb
uvNMuGciWRnE1t0Tqvl1npq3Ph6yVTia6MdktkarbC50g9eSt2pGBb15yfyOBgVybA1BsorGtZUx
/3BYEnocZcu0B/8l2zZD/JRsB6tw6V/kewHEprcxEdYYBuW0G2pcl2nB2m3Ed9FIPV/SNhNJToOY
GMGxxaaKbcpxme2xWHDkPogYq47zk+BwOIyTXBEO+kgiNEySkgr8VrGBjYd9JBBnL8pXWTNc8Dah
XHLiAs//AQxhTfHifgirgV4KEcIVWrnMhXNjDPvl+NHO5PuI/n8VRPBRNSzEmuwHIcytS+G8j09Z
rcect7zmnYyZKGpBtiOH1VgYABPCtPguKVVPVMh8A8JdlgpfEYPKKia5hdg7xjxtt+VRvxuSuVPg
EWtEXKnBcNvziUrzqtc4KgvCqtmLxabN6E9ZEeQuFvIhNs4SxM1SCqKNOyIuqCsBbxaMmZrkQmzc
yJwINSnXCZp5xUwG9sOULXNws0erlv4S68a+rpIKOpDxzypnuhJgwa0ltmZK611in3sivWnhe2G8
tU3ul1z6O3QRMPLLbKXNkzpUii9Jb2sHq3LPknYhGvJh28L7cTXvYNmFg1SNYMGsibET8rCAiwhO
BAbgDiQdS8cnk2NEgtLPmtv2maeIoX1Hx07FiJ11U4eMiit/obX1IaMFWxYJmCE+TJS5UlwKBH6k
eA8HUbFVSfUTYg/+fcapU/mz4yBnb8oChZ8aQAUgdOL63JApgKAt1oJ4nZot3TJr/5UeMjytW2sZ
Dcbv6JTucmJ+wvBa7noZ8KTY7Eg1H4BdGonfIq60DdTRFLGME+MJMu8aGgAvzZl/RCkJXZDEp/zZ
TznyVZVbazdhKZkKmAwlNw1eJtqAsqjZlmbxVySMYxZY39EYHfqeNyAb0+cIXNiaTfYKkvCcnpFs
hBb9Ojlim9DlarI0AkVqDAwVOuyIHO44DJ+Mxk/uuqf+rNjKlw365JlDdLBG4sq11h/WijNsUWv0
F7pgiSnBm0OhWYPLzCYBhwR10ljbw5OdMNukzdd27LKPElvA0mrA8mQBL1g57gubi5qJ73ORAu92
SB/O69hjTDrNrHVyjh2+9yW9Wwzzo3SQatzqfrA2ftoFyIBZZReNtYlbTKyVAXqzFBc7PCZgLwh3
8d/BWOgc5A5ymkrtKnNqDu3E+nU/VH73w2nWFndLoioa/PS1Y+YZpqRtdIeqpF4mAtVkCRMaazub
ngvqjD2Ddg/oOvw3QiqgNw373lZ7E0loniLMCMIEsVg2b4a4cJaYJ1+INkK7AJxWmCVKIKjM3dgi
s2wIGpDqNZOMLzDLhBeMON3is4i9f9WgQFSZ3N+G+RnajGctgxPVti26gIjX15LjOnEcRpJ444mf
kdW0L/wAypvL/y6bP1K+zLPmEY6ex2iupa8DtfffM9NFuxdELJ5Mbx4tkuajN39lOmpPWTptythK
NpOr3/0yY7+nuSnCq6+6dOsruUkEw9rbLPC2qhj6ZVbp0QoWT2vV4/Mop7fQmr168RyurfZ6w/Ze
hUa+1oizPjGoZ9vpPCuFrxpRZJNon3k0n0IuPA8RxV+u1SKghuy6NvWiXdXtqjNxUrpoqrYlV6Ll
Bec+wCkhU2WjKI9NHE3DlztM+tbQmfprWBBZXx3i3D81+r+gUO0RZXu4NBot2FhtyhETOcyRe8yF
Jh5Y3yuQlHGsLgs/1JGk0PEZOZ8YWpCtRowNHp9iy8/RLn27xgZbI9+sW3NVWYbcqgTMZmt05obG
Rmz03jgCvoTNzI4h1pwbmM2jCNDvBD35E4N5aDPzi5Wmj94qNTFfiNU45P6iSsw7H3bKCsRC4V4Z
z35eBkflOucuNjZN2J+iob+aYZlsu8764O180wOr2ndz9GNcUas69Jxy4n1MQe6vmtHb114FortT
11rkYtl3tg1ndl9Iq1j4Vm6+IRx88lKPVXokkrPxh15vXdXuuO3qGp1rXy8SJfeDmbwD5GVGEOLB
hfD16g9Gu8kwOk1mQTqVQBFdUQTNiw22VyUmb5dpDUvfAUQ26N8JAX9nlpusZF4Nn5smAz/bmu+K
kpZMQTrlfc1A5VilajVk3lvDJG/bl9zbCduvFl1CI9gyeMAADMioK2yZWLRd3VwNPSW9QMXlF/4G
youzK4f2JjFk8C2WODOAPq11Y1saOQqnkncLdROyq5jEJ8DVn26PTtQxghvDddyKOoeOzCjw8DMb
K83dtbqyj1quv4WJt5E9Hy7QGjVpj8rUP1oLiU4DznP+ZbZzJqthvFkVT60E518yMU7RY7RmfRVM
nndN89H1pnYAl/Uk2npn2oRm2GZX7VMpzxkOb9kR45Z36lWCG+M5NrylZ1LMwEj9Y2LJw8Hk3Mew
jgKKIivT7xwye8iWbZoFV2v61cv46DatdhiMwuVzgRtNDt+iyWmcdWgfTTqOG9M8hFPxlSHzWFYd
v1dDjjqSkZXeeMEGeUO3agxGNQgVuG4Km1so35k6EfOJilmX9t6iDZRzCxv1Wr3QjdqvLE95G8Du
JzFHtzf4pw4BNuka/FXcjzSoGYys+e90L7f6haU7/sme/8ANzw1OnRaqCO0hqpoPHMJQucQbVRCs
ATuDmTB0WOcy84PL+Bm/fHVL6kNKjuMTQalq7mS75yRq3nnZgSwCnj2YWOcePTo98n0e2uimR9UG
aPbcWiytVHl4Yewb8qNN2k93EyflrvE992YWw3NHY/bhOigSCxt0MGIwc9eZLodppp1RyF8TQ9Yv
kU82KLr/AOUV++Mo7Ebc4/KrrtRPT0ZwNZrGc4y46Rob5b/GoVWPYzWSDsJa3W+1pRsxMbdBGO5k
ElAWI5aQCKxPSPoTJ1VPSWQTvTrHDLH1vSQ59GctgYkfMPjsIjrtlhAy2ciZvmmsW2rmQxekoMMw
/JWCPVSZVSuwDglFijJOtZInLEMPPKSw97RKvzhRAM2vvKUqrE59OKC2VD8VGnH8Zry0qXfo0G6e
PKy6XM3Qrsai9TZjOjEhjQYGvTgymGeCVaIdoeIMyUnbJ2YiaUgn7dbCVvHIT1sg8jt5+QTI1icF
hBXVhllDeDS6+tWEG75RrXh0Gvwsg+5yiV4pvpARERwqJWIyh5ru1FNY0diw3iBG4sufdZWuhTZ4
dKg8sKKh+Hf9O0v+eOFIL1s5TNVILZ1IouXVcLnDMxShNMvYfTqfUAfN98hv8x/UMNm2SVmX6zPK
GwcGEUVmvQgkrNSgVgzMFR1bRJq6CAgtSXv7ZknY71Ed7Bmdk1kG5W1TMMtjgc+OtA1pA4SxcUHm
j7KT/HA6tOqsjvaBrkFYGbk6uWtWzBUJKYiejNohNq55MfgWDkPr3VDC0hCS/oFL4hQX9XlE+tb5
/soOtKe2yR1+KQOlqcl9QCbxki7LXFZBj+s1sfdNyEhvpMTc1j5yPZAoWeO26zzK0Wl2GxGPbEKa
5Ao2HtSKoIImVZWG2qD51FiMJgykCvSvtAym3HrJZ4lUiwVBeqURI40j4wAHYjSb0zJMlROxqhG3
l0Okxa6EXhLWZ600mUsn1ZU9O6nnqfpIqf1XnPoNrlZjbVaAhFlagsObYJ4nevzdZBzi6B3e+rWj
4E37EhMOSJ5omY7IoePSffbGlAGTbaw6Z0oPuuFcpe6YqzIm49GUjx4DeQvluTPkLUJ/uUsK7V+p
ypupjyRKTOXfWB70EnMt1be5japxRBXE3zUFs8se43ATnolCw35UgBRia7vPw36jJ+zCQxHrZLlo
zwy9lVHuRim+Nfz18wd181oO1HyAv5+gYHVbh/255EaLChYQZnXr2ryBPmPte73YpIFPjp6QW9fv
0OmZVNNIMwa7/JufN6cbJPzXei28uNiKsmWEbA5kyvX1xkBWatbFCzD+fBc05M07wzHwtXPR2dPu
X+Txs096uhnzWS6IWX2dhzghQ++tnFebWPbKlZtqWHBJOEw75BUwXwqP3rMHKC1zGAkt8c+L1tcf
acP2sfysQVisVO+olSitKyp7qAMD7HajLF/HPEN4qaG6CP0d5qxkadfivbe8O+kTGzxAZ6ujvTZr
9Yd8plyiFxGWDYaqL5ulPrjfZY+sIs0ACgbOt/B4mNAO4ZEtvTftlvveD7B2CHZGcLas6KkQhrYL
uuCt5FTflOIr8bBRO51ewSJsf7rR4W2LUp2ncmU6Bt2mBNCI/rpfcHCv3L77EqF0tl0VPmVtae4M
M/nnkk9RCN2/owAvw4uD1W9XMSZc2bX7MWZPQWF+a6nadkjCl4NlPee6v9LnzyPB3Yx3vyBQNnA3
Y5zsOzcR+DBr64C+4hD4KtsJAx/JWFtnvjH8g9NsFwOGGHmyJ/TJ3Wi59aTzBmybTG0ilw9X0EUr
JpdIT6cfj5xjlGq0++G5m+hATVv9JW3b79B/fyv5CA2ehvndR+vLIMCp3tQU/WPEckeTeAzq1qC6
Nq7KfONI+Ocz2Vp2ijqqTn7SKXovNCxSIjxjpexQY+Hmwaw2/8uxCR69n+x73zE3WmIPuI6mve7m
fAsBu2PAdvO3RNTyOil6UL+T2lYsAlYJBy9eOqCBvLeDydA9Duy3kKxIhvTmrnJJWMmZPtkDacY9
d7Hfj5/CEIBHbIWn0c3XYREfogrpQQ5GqP5NdXkBCokWTGPIwpQAiilXQlW31wHBhwxxT2oTPn0D
pT8jgeeu62+RYoRTRe7OnUjQrVwCI3hpee1dJGm2+I4rSYBn5sMxj4929sRlwhg37HuwosTRCcIx
rQaR2A8QyNfairBru4wMUv8AafbQtJ256A373xhSGKduvbBJz5g/sxT73dqpz9NckFIuXwkewpzi
Nmurt48OFIUoRO+PMNEEoZujyC5IKhyAMIx2hRa0veFoI7QPhKQI85/atEtekOyEL+Vn0Dza14G6
ye2zV4lqy3azCteN/1XX1aV1jXVEUTgmISd4IZCmhv+EZ45bJfF36dpvS6oq7eIX2buvfXAMxBVg
59VqrXFeFrDV4qWgpksgiDT5Vzihcu37kz57XyV6WN9oT2YaBAtE2+++9OSy4vdr4r8kRMd+a8A3
Atbx/pFORpVD+s1Mrezzz6aBgRZTPI4dhfb43KMiLOYAQSjgCabOaN8GwNSnWH8aPRcX/PCF6iK/
6RUXhmZ+ZLgjLlWAks+Yph/isNmDSYGjOHePunDyBXsI6pwKvC5U7kWDQDwoYh+roZvsw/JDTQwd
HHhhlq89GarfE0z63PLB8pUeYFeKbSe7R6LNK5zppkCnroauwHEfT9dOJU+ZUm9EujGhjAwS2Zxl
1PnRyVWEdBTZc0j2eMJ0kTUMffgYfAc+wTFt1vCs17fRFdZeKOIe/fivwtqFXnYMd0KqZ6s0mSIn
wyPqhNrGU7p1ByGJH5s2su6v0jc/iaL5Sly4I7kDIClCPDGFfyIl8672kR0HjBkO3rdQ5aUHY5lj
/q5if+fBPwPLL/9UNH3Shvv/UXZmu7EraXZ+lYO6NstkcAo2uuoi50nKVEqp6YbQyHkeguTT++Nu
23A14IZ9cQ6wsaUtKZWM+Ie1vpU4705UYauaePBh8ozyGU/0kzSIyq3dm0EhHYTileKSUjHz9xyO
ANC64mDE8ZlY8SdVshaSEaxsL351huCnntIrC8RD1SlrFelauQXfAyxOq+6YBtCwDSFmuZS9m5+S
zmZ6PwJtie1EqO1N+4XRy4m93bSyhHc/DNFbY1UHsiQg3yoMcIRQd9ns96UGXUR1d1/NdhFZqG02
uWcj0hjLMcnXr8pKvruGKW+UnvTqjn8N+06ripldUCwYjNwqJ/9Nex4ZzmbmEv4+MOsX/rN5lBtw
A1F3LdDjLsIyFKvO9HetwdDGtkALCs2RS8d22t3UGgBCghxbkPHZZpW+4s0y96A+QVsRGgm2il0h
MizQXb3watbmydOUZ+9Dx5sWpdRTnRuPLkkOAKuXJkLgZSP6qx2YPantmM0H+RGOMEXibDiNVgg1
Yt482+Ss5aOGI8bKf6caC5ByS8bfiNUXkBSR5pkjI3Vf/nRFi12Z5fosAiS/OXkp/Jvy1UuqFRC9
8xvOrfssbd67CEUmoigqnuzmpoRGkTbwCguYhpw6BT8lnDSBiSBigBAN7WYy0ltGNnLvNDA3fKCp
HGFmzCrNAqYmh9cJsequyqLfYD7Yee+WIat1UVVvQcMiNxET1FbGvLj1twOrMGbG+EZq7V2rsADm
IxbwSC9febWolPnNRajeuhwfdGkOO5KK38JxOapJPsHfNlfz6AttApVn1UcUvEHtA6VuR8pAHfiL
xFg9aP2qQMeuVe2bBl1t3QEis0XFDDRYFXlNZiXTbQI7DoZwuo2DnXJMmOnnAJcOCGJ+JmclmqKh
dIqfNGvedBWoOWgHiBRtNpG/C+shO9TjPgst7JjZsDJjRB9uxU4upL9JUYxhFjIZ2KF7MQT2VmWx
hTYNAiMcCLlOfFINhDsjYeBtCvzO1BasLoxLjYqd76f8dQ2PhZFnkr82iXPloDDXNW5/iRyGfQfX
gFH9hJsSz2hvh+nal4xM4ilaY/3l/ZSiTMqxm9XdZCDMKTcDqtMynJ4nOCuafKztLt54rvdFTMpv
1lHTjZC/ck17BnBwZNV1qfyNDjqceUoLzM3vD8JQzsG3SWkBPzweTFQfZAQvRcmrM9Qy3CatfIcW
SmB1ZexCv/30QGDSzqePjRbki8qVJzM0Xr28G+4VXh/b6ctNMYGwGZHYj4TmVnoPF5OOIM5oEgxn
ZphwQRDF1q7k7Fhr7GGtcwN7OUoZ/ZSnZIRF0r7jt8ZmNVTnqcJV1/csiqw8/fKYMAI+opxEhxeL
6DHN8P4G2NRkbT95VnEfCmYJvKcQWmC9z8NpFw14HPF+Pyr8JaBZxiuEhIQmoWYCHUM37oTYmbJ9
iqAqZ3O6Ame0NcumOLLcbBM7PrD8YKTa94ZgnRTF0YlVcfSYLiOmgzVh/FyZjT/lqvge83ruzJw7
Zw5GiEAc2pPZrBufe96EkBlEzEStzvzQ9eTKWQwUyX8IEFgkQGuS0HhhFX9QMfGFZoCZd3SfrWDY
JfOxpYVMyPkleTZLANJdEHlXr9KcCDwiS3HRtwJISR79SM961y19Z3T3sbo1ky6WFpS12Buvejge
7Kk2F6rGEmeLc0dM7cpRdDKpga7dT6+ksRBTMKPkfmxXPTLrs/Z63G+MaegOwBhcvG/9gtHinXTC
HxMyflYxCsDQtxkKupM20l+m5uhy6C5dVZ+nAVGekUf3LNR/+Q1QgKm4xmJ5n2oxUFrnTWMMxsND
juowblITmb2IunukzJRJXrjORP3kdlpA0O4ARc6D5IOsHq7PITZwsEV2cvLs8kSMMa9updM79Zc6
ia4mfmC6nCcdbngzMGYCzrUQHrNEROo7kEs/QTA8TUYJecPZhA6Ia8jeG+aygAncHdaXYFlj0d0G
zvjrIrqAbKPefGIfFwzf4POMPDyVR/5D8hrEHFzD9BETaAYzANWk1s/dWHjsZJet3I5+qKvFJ7MS
HoueStpVn0oLn1ui1hVnkYrZj2dPqja/u9K7Mno4mBo/XdECV2R58I1szxQAVMZ+WkHMqlgJ94it
6qPbs1EV8pnX65vcsP3Aac9G4wRK91Z09MJ012ODoA/gEEBUOsHGFRer0w9u1n1DvX3Sw/45rkd+
WivYg5zktw/OLex3XcK369XJPVuIormPCXTLLbK8jdn/prPz1HP5MpJVwO/6IZwqHS1W/+SFNWZq
w8YD4+DOLS3nnlXSY2NIkIkDjm/de0G6aDDHz6DQkgRL/C2OomPYJnc2oBdpe9NudDCxuYk5cyV2
ooVt0E15vE/6H9MlB4EUl8MgQkxDHLEAEp4KSi9uytA9zVVtO8LWIEsBAdA8wXPsbU7+2JrWHgt7
/BmwFwPOMOU73AD3vhGcENu/Qta6xGR9LL3S8nnlkT0zJ0CzsQBbfnYRgtu692Va4R2eRo6FMP1N
DSTA/tdQXSC+XnEXzSlRlDulSl5iwbs1Vr8F0akTS/VdN7a/k5GdCofBtc32yMDRsnBz/OG27rNG
IVU8ibFLkXQOaMQcUTRbObNag8Rsiby1o3Mk51VbpHryM6pmW0XkbJYEp7HMZGeBms9zdlLyW5MF
AR7Ak8kdP2XkAGKNmd7CqU5hKYwPQZkfoV5QcpCSg1VhNGt2QClaNavFSMfSyNGqb1s8CNTJJ8eV
72NtXUcCtCGy4QAt2eZ5ARTreqcV5VdBUQ3V7Yj/9rNLabOsCIa9OPIWXZpKrUKGsVFHNkGB6KIZ
8C6aKCv1ARuyxdGg/4T6m57bEFkb8WhQkdOwhIT7hEwyc8ZF9NOjz5cip8MecajrOZk7iJeGahcy
/FymRbnPc94vhMFcAuW8WNHHSA+GaXCfc3tUWXKqWMGGfK+kCaQbu2zvFWfbWKEVyq4B1TsAjohH
E6eeRGwC4+TEyYe2mzSNhd2MV0fw/QDA6xqc7q3QOLD9ejmywkPBphL0jX9+AV3HkyZbsZ70ns6J
xkoTJYdrBiCh91/GFHiDMliN16LTlzK8eV4qdll6FWbKsNomvWapAbym7UcE3WaA8HAFA25tWNCi
OKZLyN0UfYv2oAcRDB9m+x2tKNCFDtNrblIoQB/gZbl2vvfEgeZsB64uNFPZclLlj2O3v/4fyRhK
CU2YOUZz+CmgftHAhdoO7dBbAhqRqdg+7enQkczOTgwk61TexfDIcYdwMbe+Ro2po8JPX/OqKzK1
Vo7lAy2Cw+FGVbQl7PppaHBqejPQg2kZKz71bmlTuAY49YOXjqGlmA7UBX45ngSoamZ8UNU8TJOV
SEibAUIBDtwtkV34gDO6UacWd5P60dGgc/qD/oTyAsCR2WGV1lJ+0aUCoQWLxAndL1KcQfRO1otm
IwX0A9dc95rF8k6M4zHX6bU83YImWxSIh7gBtSD+NLsoOYq2Jl5MMklrgYWOma0fOqupyUaJEF8m
EGMzsH8rKEC01uJh0sdd7yYGUCq+c17L1ixfrYpdSmlpwMCrDJbBhFu1CG+u5eLjmjczcgRVAULC
0bDSi/fY9XyuVbU0Y4AXVIYwREtMVZhIzQBkCqtyGh4J69PD/+hNp1a3Vm3u3xl18NL11p2nkAA3
Q3TyuxzVLn1X3Zu3ViEfYd56zpQNmgZuuRa89SNZNVl+y0L0XrYNfxFZcrtiw3TTdcb/gw1pzRUA
6PEP92GHnopMHE9ES6SssMgdDesVgWWN/JGW3AkuIOWF1hawXrJ1hkc9Do/EV6wEy7XJVgxHuQua
6VT51DilDj1PqRti5AtimucJsOUyabUXL6S0pkrEBGjXp5HfSo5+2xPOzg+iteF2zy5DqabV9vXk
Gff6mO9TxkROiGzDgB94GlwWB2NjPiYxwkrdzm+dUT2UIFz6mhxgcmIWptSenAGjuQpQ+PDmZeuX
iFMY0QXpd90KDveZWzYD2krwG70M7ydh8ISX3D3epP1E9nAqoxJw/PSaafEV/yUpx6yR6bD2GNc3
FfyO0gpXvVm/6270bg7pHSXFwvWOTg1LqAdnltVLzcU8nJrWpc6RT1h4D0sDaikpbZ+STLTKZTZr
I9GJ4qrZxjXIHHTcxj3ylitsl31k0AGx8WwK+w0PEtIBrAAQwG81igV85NFvwbyLu2Uu9VDjVsbX
KLnIYt4wcl7694mJRfYz8vXjVBI/EmRXkpyXqQi9dUrCGaie71wbV0MLXUDVPJ5V80mEzrCaJDeK
Xzw19YgCxNCe5Lx6rRDpSvBgJLrcTzqGiURwzLeioZaK+5swi7NTtcyQLQv58nhRuviJGWodWv+l
JbR0C+OAQyLKdnBunfXghLskCJEVlv4zXv6fGpyfmEIWE+sRDMVOE9oT4bXIkgGyJPrMRx0Wgpy6
u26GSNvlZ5W53CNa+zBqYj+N7EPDcB8kxt0MuNWys9tVr6LIQqiy3NnsVhx47MA2TDYAOck6IdJX
Y4jOsTHrF3CQ9J1z1+vh1ffjO0woxAHxB1rNEQ6Lxs1EqIpethiYPDBHveetyYvZw+awFwaajHpQ
yW5wN1nvvJV9X2x9Ge7TojqjuYKk4mpHcKKAsrFBQDKWq/lLE3t0KxtuvaYP7qkGz03RHdvW+2ja
7FJY1kDMb/0eOhnMjQLBtLGiZr3XMJq5ZXHUeg3BZTg84i2/iDQ8E8dTGLj5cj3+Ufx0blQjsmtx
KJbuI57mO63+JD4SIbCmAnByydkkibLy79i4wAKdJgwu/keK+HzITZP3ykgaHHK2qmeyGZWQdjr3
x+mmcon4EFjCyZuVp0LIs2Aja8ig3RB6d28PDgMedMxtqLXbjsEd09vC2WSR9lz3AMH6hBEEV7IZ
u68sskhY8MpPFVXvo86sjfgwlIJm/At+7tZKMHJhgMNLxKDHMRcHEQZLdOiUyCFaVt2Dx0sUBkP0
NmR0VUYb2TCjo8KDQmnrx2oo9wyLqg1feq/bqGNtVXHS9OdglPWO4SUhnFZmb1Q67DVkxgu9ndn+
wb2j7H6VeeHNJH7OdHR4oTmNXNaYmKMTiGs9O3Y7IQgptu9dHeZQnFNTRvDW/3jTI3ikyklujV/+
xHiG0V+rF6pU6EBu9GI7+vNoDM/INF6TIF+RTQC+wqyJVs6Q+YpYJz4xPeSDv2pHyUhtZn2hJaHS
a9GKJmYEj6RDLEAuD075z5gRFs6h+hwJtpoD0KywZFVRqmqRlNODwzO48lwAEJPUfuSIaA0OqTNG
v7Kk1GD8sRROUB25Fo5FbGF81j5S9m0EbDkrGbdbL5qwVpnoTwx8yJ5Dudpzs0ewnJ7wuK8rW1L7
Md1NajK5hbsHZpORYrgksvASFIm5EtAB9DJ+9618n1XcX9ielT3wAxkJYbKBvh7I3xAM7hZ5JM7S
73Bl5FrHJjH4ApH+ABgTocon2XfPmmSMVxfRsBijz7Qqv7EP8YKM6ttL1HFqi602G0Q6O/xWWbYD
FCKXLqD39Fcmmr2XmbS3ZJZ0dMXEX+Btn0OrliaSH25JAiJ8eLjMjuzXkvH02lYA3tVwSIyu38Ch
cLcNq84kYJHfqG7n5u4V81YydxyoigdnHZUpy/OJvAdYBOOGxqhkldej6F7LsMnWHHAqYkzSlJa3
tEu16zNlHbIIyJSXR7vUkpcqSpBndnQTjb3o6z/dAXoXL9ZqFlAOIurSBo2nzm1if03zhnVoXytg
sBBfmbeZBROQXGcHBzmTgxggLZuCXWEDuZdQeWAp3LUQ/biQsfckcLnh6oEVe0Ht5p1mj1KjDLk9
CebV+LiIdSht4+wiHfOjpL5HpZTlutyCuryjHgHdOxxVbP7UtroAjXkWnffUQxwOBU7yMGJc4GnZ
CgN5tGyJqxKdixplBvYA/t1gfJkWggAXnFTIGv5YNL/8uHrXEIF1xMNlIZZWaEZ7PdUFQQ7RWkV4
LwH/Dsu+YoPJGIJY9xn46BPkNxd1Qzd9kAdLHVO5B3TQT5qLBVO2SNP7eIc/x6OqPkhQ5sfR0eMd
ou5DNKF57CUZWch7Lj6Wucew5pQxk/KnFka/mTpwxArzk5TtUTgYLw02kPMLGMiCQchbl1SrssPi
7qnZRC67kz57naVkXqCtO+HkRKk4MGKi8iHwk4Xl3dwaf3FjYO9P3ISRGU85b6sOAjLCi4uXlJeZ
X7SIZeXR2DtM1TrrF2zUySpUiX3WAZf1TJJ0vnEd5lAuFCZJ7+/PYwFWHeUOrfU+QYZZFj9oJr5S
KwLLLT+RxbqrohTUzRGYKZNUxDId2eTk8QX1wU6Y8EUcWEGoTtMNMTxQBuAsJs2OPkg/9ikBvpZO
zzJVd/4U3/WVeq3H6VS7xtkYSnBgTUlShZtfbNIYRYGPoC8TpCXpmV4ck4tkYRXhfIKFUhlZuiXN
EMuBT6AFgS+zNsXf0T4jKF+YLuEynZWMZ9CG2rYdJ6b2SqwRyzq7rPXuYyG3Aeskz87OghOGVGAE
YQOqU0S+u5HuNWuKdD3YMbnf8tlnt0QiyJvLcc8mDq2TDxO8rVGdS7O6GaK4lIrgJMjgd6mhwlNB
UgafHBwHvTqbU7yveIGIEgOaGxG8ZMBb9mxe/NoBwwJg6CXOUNjx/qnmYXm1cuckCKegXffG5NlL
0odY0nSxUDaXFbFQMBCvo242d6OWX634St24Mpw05L4ihcXGqKPh1N602JtWoGuzQjvXAuGckfcB
TgPKdouLaWzi96nt8fcXw64o7BRDYsj4ygge+aknltzd0+Dpe5OyjPU5u84MpmUiZI16bDwhzSTK
yCEKKphoYgdIShtTU2inSSQhcPkGtmhmngWPqouzm2I2TKF98sfUOyDL6h4DXWjrvgS3wVXlrEsT
2aCWxY9QJTpwiVyiWcBajO0ZGKPp2E/g11nrb1iR41kztOC5y2fjdAPmIgoZs5MGhdQgnjEwCqGn
PwlqijYhfMCGisD2l0/d2F32isANvUkCxoQp/3mqy4tV+NWmqrV8N9pN+E6nBhfjwmMCv4HBQYV8
dNV79JGeqxsHnlbmhS2qeVEmWx8G0NWxh+yKQW5fRNp69hfs2hwq4PzQNF6rb1zDbi9RfKKpAf/J
liY1q1ciZZARVcyRk8qldKzXTm6fRrNsl2HJT10qZ0sm60gyuWbgfKtC9VxZzmMrm4fWDMEyxdpL
fB938NDE3MCESfbuJzz0Cmw5dgYMqTFNTCBQCklYSlISqDgQgmE0Dr5xQixQjNvdtr3CWrnPStqf
hupwN1fyuRcdh2ApS8Yf6BQFFXkBG9/Ou5WmvxoDGgC6hWarOpI3g9l3xFTxZGWAUZD5UxVx+2q6
BU4NENLAhBY5CQ5dGa1EgRWLPv1qROhDIesyGQ2CI46t9IiKDZmyzTjIar3z/F9fsO+l7YATbTVU
UVANy4ZmfcgH6DWBeYbpeokwGB9y5k+Led+DKDYivMl+YoY1bPzp1Ll+e25c/Qv5KLZMJhgHg1qW
OSJ26li3mBGDOUlUDJc+YsMrOZKRm5TbvKrR11bU3zrVqumy22plv7UmDCuuARo0goStdKD6A1wu
tgfpXp+ac5TPPmSDMyzCHJS3U8QRrT/E1XDLJpnRxYC9yz9DkcRbHzHANukzXoQGjE7k+qeK3Xkw
y1pnH05Xmq+aHm/z31ByXFqs+EvkvxauFRwHD6ku021mZ5+cGaTAYXX1ctyIlv4z6BosEzq9oY54
SfHi1hhOZ0TTnqHOoszkhQYdZhFQf3R8lL+dV1ET2cSNmHmyqG0acZlGEKkQxZNsT81TnCuDORHP
MEyP8RGJUcSbNzkGKUlPI8djKdWliQxFwASbY4cZY8+euYoZO1IiXjK3tNE8gjzUsuFaZRj0Jqit
GlFpXJJ+tRR38LLyTawzm6/D4oK+7xNJKPVW7Hzodvqi5NPYzSHYJJQvrVx9aDz042IqXdT3mSOR
S2EaMJOIBTug88D41CyYTNJudETKaLryyCUjVYe8XrmftL63oO+yDRNr1HxMZ8LotWdAHcv3OGdq
kAbZeTTCzRig4ddJFwfySqxMx14cAxECDm8ClTa8Rs2D4VCVW8gJgmpLQ4RfM7HeVQfozB5A6Qcv
kw2pg0IR66vD7hFK816XzgfgCrEHUtqFENoquEfCYswCyJYI7Oh16IqXIC7NfY2IKUNmmGlquLd4
sLiJwl0jK05T9arV1G+hNLeq8uNlSLwCgwzMMJz6JjiaMzaEgAnCx1Ddu4n/OUz2e0uc78DSc2EE
fJTjzSuMuLuLymGXhb4H2qJ5dS1lr+PJ/wlD8p/5mWQEUNj1mmcRUC6b1FDo9m5u2RzSiscnrNLd
GDgUTbmubcsH3Q61bZY4X51x1QO+H54g9kspAOUpezdhg8XmOONHvqKNZSTwvPFONMQibgqP8Kyk
4Tsjn3O2Qam7Bj0smA3+xKwhg8ziLA009ki5wbNi5VoxhMED7ZdfOKJQQ3PODahxF3phm6sY8IqH
oUiE5L+aULK6MT9XpX0WZAbXoX0Oqo61uKceWapC3Inh/8LbO3CUkz0iFZDzFmlSJ4PfyEEGwchj
EaiWt1GKWzWoKNmapFpUMypKhgX7KNlfhqT56n1MMlb3ajk0BCpmVOrdYfed/eLDhYhlah391coE
iSGaenRCbwMH7xN9Yn8IA+QuxvgZ0zlwxunkJ89uc0eyn6Li9Br/TrfdO9MnFS33xYbP4URMv2j2
EMBDKTLDgVWtSzQ74po8ghTJF1049Cop7ls/Q8cYl62x8Xvts4jEDFDJ2Zy6gBM7jubE5qntVmCd
JxuPq1ccSoDHlATAM0YGheO61lhjJMU1JF4co6YWvTah89bIL2hWMe2HGzq/yhlOdMN4tc3w1njv
f4rXdKZOoUDVB+2Lw2YjHHGu23zXGHAg9Ti5plH/WJE6v4yVgN+S5Xt+3GVP705g0skLyFlu5jrZ
trWfrA/3djbc8kkDOcMULm+dX57McGuWxtXVfrEgwzCOje8MpjvKpquGWR+Pjo3aUzgbRyjmMeC7
sLBSEmveRqtReFrzMgbVlpNC3YmyVYO2EcQFbq3mmaFvxlr3RojQpJkvQQFjB4EwvthSXAsGubDq
nzRja+ppPReRODCJ2yXltr8js4CxpMVbkHBa3ifDuQuuVOrWmt5qQjUeLMe8oEhJsdJHSCrbKVjD
kAvwaz8IJibAPPN2OzSOXOG+f56M/NuFS3LO5BStyn6O9OgKZDYWU6HETcONmEq5svX6aI8M4yet
fE9d5xmS0q1WKPGhU8DA3iax9xyT4HNBfJItsFs5ZzNNk4eqrD71CTMuHrby3mUf2CtOVCuMjRVW
yFuQFMmbF3/545dlmfo9/fYp7gVx2hOdxtia72FZc3j6ebvMp/ScuvBlOJOhn3pMxNhMzeQ2DxtO
84gKs3/IsxmpkVjdnZNb3k7pBpOYFgtxqKVg1om1YRJe7NFSY9EpsMtPZjjOQK6rZbgRy3KITNoo
nSO39zEeDnWiV5sp0er7uLQe6gSNnyuRlXVhsRYQHpZwZ+35OqB9x7/1a4a4ehPK+lNjqUOlae2H
bnYuRUoteEBHa53rg0nYpxus+4zIo47Ex1UR2uwS2UhsNVx966TO7tKUS91mtSgxOSJCJGVvJIVY
jN1vUfTnRHjgNQP3zi1rAOXgSw2cb+OLJ5uOZKBIHTontdapbsqDUdqkGvnYglTyVQsNlmbc6QzO
+eymuLjqjQris0KUuTP6+d4qlnZOrHWE0gnNDStQhiJ9NShOtqlZpLz/ABXbPzqbTdu36EkQtwem
QE4aHrAAoA0fAk7uJ1XwyM3kRSNJ2IVnAhtSQjg9m7FG8LJFmekACEh3Dtu+K1FPD1HR81lwcZS3
NVuNPFXindsEU2bb86eOo9SJ4QsqVmorYiqUh8gwA7ssGecrF7+hI3p0BucaJdNisHVc3R5Oh9Iy
18zb9kAOoFxfhC+Ii8yBO9lGcI64LxfjoO1yK75VmfaZ4v9gbY93PWqButd40DewvnaDA0wn19hP
j0a7LxqBV6eD9Fwb1tY2c+yHI7/MyI83RuCf8VHFe76shSfe80oSXgg1GH3YuF26EYRernHH0Vk2
kCrIVnocTFz3rMA6dw5Pn2UbOXBieGiFaV4bE5cvQL4CCoCdlZ/RhOwpmCz6n/KmSBKxfCZdtVzb
REYG2pG+Yo/S+yPJoI542ZU9W6J4iNwwU6uoMpbjmHyPvXuHnNVdmf5jB1thFbj1KQOctRDdKNdZ
Ge1dshNIdQCq6rrpPq8gmnMvi003AMbXIxQVen4vfM1Fy4tbMpRQAlEeljGXFPDhcJtm6Utia4SR
LcOkpLsi3mQpBnwuI/QW9ArIzssVoXC/zuybMuy3cSAWPJ6o/FIBCMZyX8CefzZRJtH8RG/EISQF
ByjRQSvSX8xT6gUG5Zf24RPiq42QkpTVfzst4ylNxqvUEs0DTJcHSexuB3j0wkkAKS4Bz0C7tCLG
4MvQ9U0icqRXon8qBvgYYaNv0L3AHU4Hsl/16cUFuFSYLKSNyYZu1RGa3sX6QikLA53BmTuo45+o
6v/+Nfxb8FNcinQMaAD/+e/8+asoxzoKwvY//fGfu/V1/e/zZ/zvj/jXj//n9qe4/8h+mv/yg+4e
N0//+QP+5R/ly/7Pb2v10X78yx/mTWQ7PnQ/9Xj9abq0/fMN8APMH/n/+pd//fz5V57G/zLL2yLv
+v+e5f2/srv/Kn7/asOfv5ZFHhT/Z5D3/On/EeRtyL87licpxXT0c4gaCMpWP037j7+R1m14junh
PjE817VNIr7hCLbhP/5m/t3VTd31POZPUtp8/t/+Ygky/5Vm/10X0tQ9KYQuBZ9q//8keVuopP72
V/kfv/D99z/+JnWpe2j0DOwMFuN8U5BBXn59XKM8aPgm/5vBOyGOwnKjCbTQgaEjBOgdXBOqcb6G
+JZbbf3jmBwaRWnWT91kDhua63ijK8Dzmq2fS5Nj2itGl3RNQGNVb5KNdYphld+7iL94ce6HpNfu
FeC3e1JpxkQj7xBNpI+zbucF26a78JQexplyEIQjnl28bnsZIh7U9YGx39RDO7Z+ffZnx1RCtKgt
BIkSC4/HLK4XIUByzbqRkomNhtQBjKxq1cDbDStiAb1EL/FMedqyD5zp2HgyQScfcEYN8q1ydIjq
PEylrLL15CL0LSPzFbcWisDMGjayRoVndql18Nxkr4biuxyCjgRnxMLo90gQ08lhqRPifo367LTI
aMPBRAXjD48iv7RDne4bN3hCKYJ2X1l3iYGhgoXVsfdYNECN1dddTsBNJZD/i6LytzU16mZGSqyM
onlhG67QXNXldhIkh1kdcS+IuLfmQFEQRrMYnh3fohJ99AfCOPT6izkjD6qOQDabgSLuDnvFQGXl
RJZ4nOR7OHaEQ4TMF4vgKRYwGDObVhm0s7b0Xdy7EI4WRhMS8miSPWwbGyfImqMnYDqHqcbOKW5/
hfdEqNGjRujhPmKYjQk7/rTG0MYWxxQORyz+Pgq1wlAPlcMQQZvzTr35f65lY7bQHXUfdflJIyj8
M8PfRSeC/A+AEZKJBoY7oThkJk4PWrArBJiVOm+mJ7enavNrzkObxNYV1J1Ol/JuTJzhVkSU59a+
m1PLfIf7OmDXvm0LMEMacJDGqbZekH7XhMxo+QO0A3YWRf1e5cE78R+bwGFgUguQBW5N76q1wFzY
IsueDSaF5IFNN67sGIwigMeTFrJy1eYoM6fQm4vRwcnXyQWyNV7X0IBiMbWEzWnxkeKIoXc7gaI3
In1VYoFd6eiGGCvDBIq+hcmX9HvuRGvWP5pT+FioryqAwUdF7w7VzIwG0Nvfe04+HqFgoMVUBbIb
b2Wazg+xJhczV69BZpzcju7QQG7mVuMBsdcemMGjV7GN1CiCg4Z+EIk8vMw0X2tZ80Cl+jr22a/W
v4VNeg5SMtrs6EqQ6k3Z08mGYhNhdkooHvX4czSHi9Hj+011tvhhIe8SMVxGx/9iGfdB0sGDV5Rs
Xg6Ajp4L2ydGzgMlk6FxZdXhPHBsMMWBZkedp5/QYG4LVOAK4fjOQY/RoT2akSqOay7CaeZJ1dsp
beEbO8nZJbIbYq7qo2c7NG+ERH9XrfPgVHhC9OhNNs0jA6tuG5viJEmQRhUcttfUppKnELWD+tDx
NWMdCppqi59yULyKzQAEbt6+K+fZmqcIwkbEaKPpKhhW+YFYmB2BxBWciAT9/Faf9AusGSDIc8Ik
DXTlOfeOJnrAdXT6JKWOGx4ZECiIb/OwnEBDEDxXcvBgCrIB0GrwxdJw2E8BEwCUQuUyq9sbRmXY
K8LGbGbaa9RdKejdLXEGoP58b1j6Ea1j1BT1XrGqYuXavIBLYramKyAdxnDxAptDWBte8HOGtO7e
DNqAl8eK40NhLkcngBAhMYjG4YnJgdlEvwwaQHl2jL1ziximcXoYGKSf4jIBmUB9mRqYJwOj/ULA
2inADJ0NWsoHKBhEDHiMkr+u3d+0sn9ZdAhwr+hLW3AFzmgtvL48dD36DdvDIaamw4S6XDP7Tyyl
F4TGvB4dM2OjFN+BiDnEivCzPinJfCFH+bYc0ubFar6GLhpvhjPctapBUNOxCZtynJx5gWpdVJ+J
LVl7B6wjSaNZO6Lo15ZVPfIY2Bv8ko/TBJNCDuXFbxSgGPUui/bSW1gKAs3fhkx8mWk1dGdwe2Hg
xHZPRqcsKdhcEe1yp5OkjMP9MFHXR1VJ795FpMVrZEHU0GKKYFae2zUE4DBOFoWsrrb7P1g6r93G
lSyKflEBzOFVEpWTLafrF8KhmzmTxSK/fhYb8zDGdWPQbVlU1Ql7r013hH3qMyeLceti9tmQfHMX
vHcIEtF4TwqjfgZqrxp0xdK0andDAQd7nOXffykSTVNh6+zPJExCorWrjxLo80qp3N/NdTg89Kz9
zwN52leozGFQ+Fzb9ddEfDnNTPZqElXaOfa8ZYspdowx4XyqY9160UaH3dKbCHVdq/iaU6WO1WzH
z5grYgRbeVO8SgmqLR2bzeBaT4lvf5adLoLR7n/xUgsM36Z1rnz0N0oUT66LSSTrrMc8iPBuTYz/
dDkcKzdmaVCK5OgtcimLAa636C+8/mGPsDEcAjmZ4jpbJZL7CDNu5Q7coqSIPqlWb7Az2BIVeNus
QxONnaIf4m2BO7FApAtPR+LbjxeewIjBUBQliq635a9Nln6vtrFlsaWvAb4mjM5UEgVC4MAs0GFp
M06eLhnQgcTu3Smcd93wQQoW8VXYEp9MEwJ/mqrvUjQkCJSICxJMw1gW/b8sykAeddGH8hiAKmIS
LsN3IfTxuSDSNqSfVuSMgadBWdRJgMR/kOJoxX9e7XXIF+Hdsho+2TFPfqc1B3ewAbvE9X1i869c
rCCz7gawJPb1Av+ndPzscHEwU+e7MpwCnqYTwFRQbE64Dm++zplKsBWeW8/7ihyF+wPvNrwRc2dO
hCf3Tir2/VQcZki/mMv1DWZUfcWyAwpXUb35PRQjy8ATA/fwT87qlJQz6R8sv1vNGNj3fjx9d0a5
jUr/J/FL74hmYBo+jDAeNx5S183cwy8udTvQHIhEHe8oGyj3nuYzeBAwqYHalWYXn2azbg9Rp28U
H8pJDvV6QQ0aSfmcpumD+jBZQbtguq9J3jDX/zAbthou7BHH652jI7mrpZL7ggArlYBfbyb9YDXR
SRNuzDQ5bM7R3mtltTJgz28dFX64uLKCzJ0BP+TWpznhMLGxdTVJki+bXZKjQ33XK7nrEfacGheT
QJTk3qYmkIx8ICFxajhHpXPVNaNf7JuievCaL2ONri0m+2fTEHBcygxJgiizExMJ0dp+oKb8zP3A
bEDd5hj4qdOGCqcpKlEKEgJApzjaIHDx5lbcY3F0LUPfCg08nO3MaDULRmld17gHsh4eefqZsvpf
Z82srZhUo2nRfVhpE8hpD1Ttqin41fWc0AFRkAxpdDYMCKzbI7OZlxQiDwYYNLehRfGlEfUzYmRH
Zs5PEJtVMHDKyEk7qbkc9nEpgjijXWbctZ9SE1yl0QgA1ixhWHOnDnNAlWP7IhEymsRnazvAjER0
83AvbcjShEc3hgzLS/swAqVds/rK+vi/csKHY3cpjcPUbhvd2nRmRpWZav6exRCDHIUGLmYVy+z3
1lES8IRCWYn8idfsph6SfKs/NQ5pCVg19v1QMBWeoOqOLNVP5rL+rHV7H3WcflWXpqxPyoQoabu8
2CkXVJ7arxry/yMChZVV4Ya1dO99lsuvo0dRknkQ1JtCQ58+kdCLnZRt15TtOjYlyuIHDA1c0CU2
pEAkqTzko/0ym2e6jHDjSY/E1bZ+bg1H7AvH+rJ8+cGdQlAsaBV4ZUgrEw6gPi7nk0cgohjSqzRR
NraYwSHH4NznubmIGieoF5dGoMJQBlrcxpskD/PTlKffPhKJYOB0I3vQfJoTx9kZ7A4ZbRF/ZDb9
ZbSx6dWHCUnxbu4q8mMW3XOuW0G7vOvQb4EVeK4VuK7g3DB+WflBhCv1s6yLeIdHouOW1g/eYGgn
ImBeYVMzPqN4SVW3ixA9PGq9nA/8OyuvXeSTfrYTeThdKwNSDj9sshnLFGmDN18x+5iXKB7H56E1
zwX7qj37pueMKO09fK8v6Yd7g09BkEzAb/O0h6icuHJnyPHcdRNAjj4qz27j21vNZ+QEC36gj8Ta
LQfjaDkIviePrqMHL+INZJ9UCHjnJMJirvEbZem5ipH7UZiUf4HukFgZ1ug+bfCObpZuWBXBbwux
jrXioQhAuhFvWe89fkKDJWhLSOeD5/LNSuMU0pp6yhUrQ2ZYyZF4IhbjTYaw1Zr2KWaWFwO91TVu
9cs8K/Baufv49yX1fky7IbbK8Z5FK+ogMVmyNnJ+J70zPigfEXVUsNGdSvhfKXL6KWlYZ8RcyAwE
HjU1741DqTsRc1VDIGbUWxpbZrvaPULsFDA5J4ly6V5i7RCzeELC4VfX0NaxGy5UQAmShzXYc+4i
r7GdKsRTSCssobps87q8SNMeb0T3PibPiEi3WTc6VjkZujcZ2cmN57/XcZKmtfdaddX4NHrR1S6y
g1WxbBjr2dyjRl626v0xVCmiDimaXdyXCk8W4Wi5za8Z3C/BzbWublMrXipyY3dcV1wZYXOpc4SU
dooKMu4HTMaWld/iBABExmm6KoTzJk0dDMPsX0xqLJ4CK+cYTQD361xbpjU5GzG2ctdN6aPh1R7/
fTHzbh9W0jp2SXId65guTXIpj3p6YO2lB7KttuRmOAc9H4OuIoYujnpiuzxjPql+XUgfdlI8BuQL
15fSxNjSIbV1nHZbDQgv+glEAqkyUODxZkReEoEkyHFqpIwjgM/KTd9Zw/3fl1EVD7baTESrP7lP
rCD0tZgFdQO9KXfm678vqPSAhwzEBJolLybSB0IH53E8i5lMD7Q3/ir3hDwCcJdH0+H6BlFobCay
2s/6QHBYPWACjCG9HEnyabc5mepki7PxCQd5oyev5zh9H3C2IGIEyAxeK3lfajErTZG6YgJ6gFZi
HtPC5HzWLNFvWtjCK22gxui9MHkDN3zUbH+vIwL+GheJhuYK5AYFE2DLJl4ZiWr7IFoScVLbVLQu
2ow9CTFhTOAdolUnQK/DJjvM/taVvetTUXxhvmqhuKlhZ7I8ZcMspoPZTsZ2cozsxFxgSdPOr43o
rKd+MXKWCWGuBrri49AStuNGH+R+gFZwPggASQ5T+5YQj76Rbhi+ih5whufSJf371rIBARcakZv/
vm37utyGS0iMTm1qIUZ6NYou2fGyiyAGX/3aTTZcjXZqyZLiW+BMw0HNBVgwJAeNLaebXtbVucnM
S21ZWzQv0YcVUvHS7RHLFGKL8JPWf8VA6x7I9iOVHgXaJh9EfXCpRCnbPbmNBazZktHCBZ3bvEH+
W7KC5GzVQMWssAv2L56Hms5wNWwv/vBQ3sHjPgTjIaanbo6TvTD/FMALd5VwehRwmEBl6NyLIbPO
GY6cTR0zONJK5lFguw4Di65jiG6fOXFc7Sbaqk7SdOojUyhzqHjoS5JxMCMyCKpw6xoDfBO9q8Rh
cIw3xV5opYmyO1R2QaxAPg+nJLS+lDXfcA9ExyaQ5VCTKWqeWW2yPW5nLjeWMgT7uE1QWi7NwdRG
hy5MHpUcsk+2Krep5BGaZw+VriUu+oTdArTYQuAjBqRp9R0SYrnkgJCohJv4sy/mJ/D9V6/XZphi
vLUQyLkRrNx7iRsSHau0O4R5yKHg14s0mVDzllLDSpjIqQZxu7/Fc0aNZ87uzbRblm0RaEUXxgH2
ozz7Y9X3cWwk1sj+w/krzAlPBnGJsmmTcya6Htn24pRJHf0iTKT1wPhebMsr/0YuySLI2Xae02RA
nMZf3bHrlylXuMimaWupBr9LTpQ0Hiltl8fpk2mTTVNGnr+XkdzxNjLZLBN5HdDLhakwzqIFA8lM
fGWhkaOx5ZQMNcioURweDSVqUMjzcAy7fh8WyNtkDKaS2KgDkMn4kvMnVT5aQechuowBD51Ce3B3
E1LXmAQS5FXlxKIFCphrMKiBW0ZgiAAtiNoKtFB3aSwU81Zh4t+y8JYWHgi45jnX9fhsWiGmTFtt
pW5MwDu1YwF79GwRZ7/PSLBB3zuhfXF7eeaSdJhRonGsshKIDo/l2aFsfGHH5D3YfN+Ykznn3KPC
6yA8jaGXbyM7ZCEVlYiSLaXOTeQF5a9WadC27VwGkT4PwUC26h7eer6p2l+FSvk5hnAxNYW9d7vp
qmnAdwuGcD81gBdrBtNZmG9TSzyt7lsD2tT4S6NO+84N6m+z7L5kOIwXzaqnDWj3bksgIr+XucOH
0hPXwwoFLEpkbLISgaKnWz++xlqIgYjYSdH+DiEKP4LQ+acYfLGDT05jEianAWx5G+p8YLMbhmlI
GhZwPCDoTTeBnugzgcxYMeSC2Y+kzVqyYMR3nFpv9XxOXHa0sVnbT9Kq1s4ECTc13LvCmxyKtD50
CKMZSmkwKVKNiLXAaMf5QOdKTpK7Mfr8WrcF6hmXZb45gInVGudAkVgd6UkKnPHywT7oWDnVj1fq
5T2MifIqAfgeZrfFz4nKbOVqaq8UI9lQg0tL4CWJsmThtotH0SnjPfL4kazcEWnV7L6bLdJMge3r
qe+M4WwM3aHN3HEzmQ0v1DXCbelxlujstpFqLgivnpFYERPxWPVqPQwLL2WGws1SehHd1JtITyC4
OyuVafvGqcP/EHYz1V34flH+1Kc8Y3qLq6ZLiyRwoxhzEL7Vs1vKcyQRHtTxqZae+cJv04s/knIe
dwwYVD2lZy4Wkn0WVIEOAt/tuKoMWqbebdt92mCLg4ewHSZcxN5E8aUZMmes5BJC273oMAXBDics
5WafmN52xkIZLbAEdeNTzNa4t9ZsVd7RcJfB+BUmo7X1m9GkY+f1YyrG6+k+lTF/kjfQvCSaVKeN
CQclYGG1QKITr4/vFsyQLWEvt2QpYAkeYFEYf2ZeWu58hUWIUOGTn06bQvTjoSZxQc6Y54eUEtGd
y3veGfHW9YhY1ksqKWhTzMki7TecOWeR2jeMAMunuABtNiOZ2OoLZypfvJwRapG5tLWraQJQ7jT0
SwmG1djWfvpOr3YEI5y0BfnIWBkjRQMIrAXYHpLhE1dQEjK9OGBm3xGXjlc4z5GQsdUjjNqEpeTI
JWvLRnmUID9i64oGvifU3bQhrVKvQo+8uPHwV6nur1034bo0QkZtsSPJMgjRx4pLCE+cN1N7ETjP
ZzYBTPuhDwoW3iUaysxo5MaX0a+xBFz4OAIEsm2csK3Y6ACtak0nZzXuzpKx9k6p+FR1SXn896VZ
QAygVNkyyfxJ4xbf2bNAvcNxC8oy2hCq1RG/aSAccwHMocgDJFiuMYkzXkUShZ0H3jx7sh0/PDyf
OvrBB3EBEwNzPWmpFjyGWRfV1sleT+gVdWKKVoaCBTWMhlwzr6brAad1VDO9sZvT5042XrqOLTYT
pWZP64nw9BbH2fjksfupEJdsOr0F5Avkq9XIy+iKBkPGaAosld7KKhRnPrWs0dfik8BHzbPYPA/J
a5FRuTV+8wH1pwAHgcUbomPCG1cqQsDnuyYx+kaD+wZBnJaMxQFhALm7IkTU22UeoWRCQSM1cj/e
ACHfJmNIUs/UwDoaackhBGtBYSGttpMsvFr2MsVY8qVF1v5EC/8qtsw/jDEmfYT6BdRs27bVufQd
wPUmzZK73COdtxk1qrwhdwngyqM3lm+O5QWNh/OjjUtzY8OqXLOZ22iEC15s4xkpdM0nc/5uyvpC
KNC4Vlx2hFy6fyeu24PKh8+qDEm64PJ2QpJUQP/eJ+oVr7DFVikEAUPRP4EpKpi7pNp9NAwuQ/NU
mP7PnBbfcaZPpzmP/5PUfIFRovvQjAv6AWM7uhaBnKTt4O0tCJMhEniDXzlZ5QOTHLtowZtrFHy6
0bAt/ArN+qub8HX7WlYF1pQCz9J6cytMRMNdZr233PUXssd/Za1gxJTV3+V/i3P+oHs/LUtGfgGk
X83hk4esBIyy761y3qugbL12R1ZKw7eEohGBy9sxvxIbTboTaDHC+JoTGEQdSbC89iwnX/qeorR/
zKk+rNMZfYOdEDMTwbuYOYyNmJKIapeu3zo4jEzCTtqA4ybq1QgWO8/PDDYMlQVutdh5yqEKrLTR
QqQxAEutoXNwIS7VwnDyOksicyZgKCaqx2dAE49Rs63goge+nF///VyCFFcgBksQqjiHncnyuIVp
l3jNfMhUWAUqQc9b+92NGNv1rPcE1PJrXFFGvFC+3fu5fTRCvuWQbWoIu0cAahiAZIwA2D7o9hDw
QuftmBIUC/r7BLUAI7DgO4DNe1ztb6bhaatqijG/mQy06ypoXUZO03JJDPomtdO3bGr4SFYvTpzf
CiUutiQoZfDUe2yDUk8uVsnMuPXru72EGoRpLDnUSqDE7kAWGhPsFKbvyiVE2PI3pXGUpuPvlJ/8
glD6gL2+Q8s9bAfL/xxyaHXCJ0kzbopPpDp/K4tiuavDlyz0bC5LZ5GDYVciD+NeYOZVeMuZ2dt/
jGh4jL6Njr01ntGUvmF75jX1VMshuSx5op8XbDaM+kXCyo5q8bvQEPbvnt9eQ4EPVXXyeUBytQAp
8i0ZP/raqsNPUyAaNXU3DwyjvWJoYGs6eS94xboTb3ite6D6e4rafjYCWjs8+mlxcDE6ssTwmzVN
AUGm7rRVFTliesRNY4o3G5YG66OQVB9nIho8eTXu1ZTzUYJSvh26ZqdbER4qDE/VhP3SpOuN0zzg
BkBql3n2xhXG3wluthBcChhWYM4XWyw+NTGXSbvJXTEf4gnvjqnvBglTidFPs3IlTKAEEfCpN3Ct
uAn8f5aJYyI/Bt1vA00wG441I4Ds0Sb/VeZcENrdn7AHnNyUHEA7QgCOjT8jvOk8Ntm9qt1AaYz/
1dDuOj2jXJLjjI9SJ94FyW9Bl9dD79gYBRnRZud+RgaoCRAgBzVaO8vzfmN7/CAOAR+kIAJAON/U
uOVOM2FeeNpwzqyU7JqY7AMIFB0zGEjePZg9SX4HQc/kIJEZubUaDxUkstKocV6bCbDKsKQ8T6mX
BglBa6kgCYNMw2rX+UhyGz8G+lwWgmPzzdMzMqoJanXjl0bXwzODUQr2SW2Rp/GJGXmwDEeLt2IW
R6NL/gK6cgmr0uJjO2fu+b/In2+OI2HrWpxyo86ePTMqymkXb7T0yvrEi/hkGf5STOatF8WnLCp/
a8EeehrI15ro8tZtN0NRMcOfueIDg0oLJGOWdkfLTY2tOfCkE2daryxyGT3mHOSn/CY5EAkmkndm
9gAfNfAwlMWRloRBF3sHosIIDpH+m2hLBygsjZ20wivuAiw903jUcmr4ZLgpwISrpG6TTZ8wPIa+
EO4liY+QRoCn7AkUqDasPw55/QYXXjCZIIEhxnbIJkTXWAvSUaQLzkYr07MQ73QvT5nPhxDsTDZC
X1FR8mwDl4HjSzRloz58STzQFP6kEMbgwmpvqTMcyCU7DYb/ZxIeH9VGXTtCCqglI2THUJNQTeLi
XsXYJtYu9wqbWVbsjmUWgac/8AVjHcZutparoJDubfGMDQKPoD6FF6MliTpSDgsH7GRAoasDeYLE
nOSEsiVsEvLYFpt54u9omGxaBojzugrHCwhgcCVInRuitZERahqzKyeH9V5qG3bfG6/g6UwrNBSj
2QcDPlQ8e+2zqEyQebUi2L4lXlPGpJsRAv8oZ6PdQDT1G/Z7PXOT0nKaa2Q5XF2z+f2Pw5knX1rY
/Dci4iEiYgIOYeqfReMD/GAVZg2eebIN3CcYq8lxD00yqeYIvw3+xCArKB/zedaxhk0H5VEs5go1
QpVFHm4QwtrUwueTWFnXadiYYHZSZ20a3C+Za6ZBDtSYQyrBy1aPQSTnAzIAFi1ZDkjPndvj5EAu
0yYyOR3mLLVru+cipdUpdeOZaQzvgQ6p0dVjpCYUWFuj3aWAyJ75BAaFe8xTNb9ZcFx0HRWynxe3
dHkz/oUU1TlphH7DGGFgD3bUu+HmL7WXBgt45VY9w7F5TE7/vuQE0x/BdDhMeFE+IIhhi7QOK2aV
ZNK0Eqmi4aIZEGl6LNxqIdfAhld1GvCX2YFdJESKcz2/dmgc17XJsTDSXboO1BsPKyfKr/w+dPbB
YHvI7iT6pXvhWGPxdahBY+u5kKtrVXjpex8VNhLNV9nUr9PgTLe4t58q9Ecb6F0KeTw5Pajfyrd+
oDiLrNxf//vWGAy167WxCP5966F7xDmkfsGq6cHgAmMYI3V1vPF7WQJw/WfmYbIs8aoMEBk4acaN
aMcPa0FlGK57iBeenDa8A7vkL9LL8CBijgpNe9P0cd4R4sh0wKMCIDrDvRiilG/DkJ34BE9PZarL
N9A1IW7npfAfg0whTI7rLLmXUxFACNt3fPikG+1ikCjMwNpkF8XtG8b656YeX2pwzHUSvxDcF22d
afzuzeI4M+NpwE+8shfYqrL2WcLNf3Rdv3sthH8nO8kq5ZOTLWNDP7srpq6hxN1pUlWOhH+uG7u7
IS/fqtiyDgLEeNcafRAW7EKyThLIEzVAEta+MX2FDVS83F2XSmebyfs70/eIyNrpJTefw8w2UsrY
GhPRTk3/Ueo4tipSFUG0kdo2ZHTp1iErWLWynqVqWyEfhgrfcpjTG5V7/CfrsPai7cg1xe6aMiWt
OC9mTsgi+5hTzN4KkbjjoXYauj7oa21Dd1/shERsXGXNf8wnP0W20HqBq8wai/ixwgEi02yPA/Ul
FX8I88MP6Poxior2OaqtA/aWvZP6QFYwXFZ99F+SbYn6bAIoRKRBFlZ9zUx2ToaHPC16kPcNPAgD
MqyF5gOyWbLjGCXjzZ+PZIw/ulSnB+yW7UzE9cz8dF02AJx6zJEoiqOX2rT+ZDMeHisEoeQkELUM
MK6IY9ZjRMgWhQ5WIaPHjV2djMj7Nnr9WzOgJahcD9raDAZgQ5HXvnDaDAHUc9H4AUQEujyLOr1Q
MxvXvN6mpXNJ1dish3Y4QbP9U08+eNbG/ROlvrkejCTdGB6/Zn+Yn9K6bgiOjr6hqqMMKd+a0ib5
HNMxaZ4DU3qXkaxAOdF49HK+6A62bf3HL4Y+pQMn4AMfRpMxX2jc/DGErpEUWAIi1vZzaeaXTh9v
I24R1mjDBwO5L4oFtAlgRbL+lBC86ticE3k2THyq1h2Se7fZR+jeWknHYE+e2PpRY50YsJKtyMiD
evpq2mrcIp9na5QvmhVnRPNMyI+lm+syM1naFom51Ya635mdHcFDXpJ1GUD5YH7ZQAKPNqIFUc8s
vWkmVJwYhnCYJARKOfXnXJefChw5ewgxbOz4hif92qtF3S5MbHN2Ez45IKFHs2r3GTHi0+gu+974
PVIVELZoPBolwDi77XaGQVQBYTD+2jB9E2Gg9qftC4OgpgGjGdWvGMID2O2rIfkRFLtkVjrVr6TS
SEX/TDXx8IkumkXO5h/y9ktbmNshJgkH+8uGjXK5QUPSHFsVPkP8qXYxY756xMaTduYW77q8Mm4g
gtbk0QdH/CHwF4gBiu1EnfHmgwjQSuFsErPYoIdgUftEDCZOl1p+trSDoIq6L8hgFgMTNJogRHPo
lTno59S5zqBdIRp8xyiakArjho1M0tSF/WJ7v0NJ7PHQh84utN2H3Vvn3G3SXY7Ka+2kV3p4iDj2
8widJGpRSbJtwyab91+CfofN6/ice796aF9rLTq3WC5WVEf91qjdI3aUbIlMslY7jMzwsN1SCzxB
GcJkH+W7g8N8MTyN/Eg5wWqsYp3rCIfAWky0ntk/CNBbvPHA4tjnwm306AApPUfNOREtAgnZyT84
k8n9kuC6kNAqshpZtbkU8XAdfOxrYYi5wBhsBAtZ9E1XxgfVLo+llVyKEcKrs2l1800C95WFkeMY
ohOtH4mho+jAplZh8hrtjTPYJESP+4aMAPigDK0wJuLnkRRSno3ExHS7s98n2JPxb6fp8CMndMZo
XpYgQf0dyDymy54Q+7p8s5lfFBk78lobEZq6892dnmG3v7jDmF0mRSCzXtd7xXQXinq0Q8vGIQ8i
G0J4g8qh+suroNon4/LYVLy/pnYeQwPfQ4O3nPPoA/qYCqbFnjIrhgQkNKnRdtjgZq85ru59n/cr
7MxnAWVAtsIPgHEdqiXlYAyp4Ku4ZNIjcYxl7QeTC0xnMr2ZKXBVz4w2RZ4wC7AKFq6oGO2OIXiD
KCfqhgcyLISEaIeNZuf2ikx4b/pwHBQhZYIkVn9jJvPD8X+xqikB2jyBMwtfaxppS+K56qA7Vc/h
3zbi1eCg/6t5w2nm2d1AS/gQhV+c+9x9yU3nMvvylFrM0VHYLQEjZ91A1Uu5ZGJPXtNss+rTmb2h
oKTo2saepW0rRFUGR8qqbZzojP2SMcl/npswbSAlS6qBXW6HVlbM90y2JyZlFmHOzZ5xWvXkm68F
+vmVP84kd7MVyblxmoypoTM+Z/28DGbjYy+ZmHsqv2lGt61r1vp8uN9Nd9tV2K/UmLCYF8HZqNlO
YOCtDz0hvKxszHvoVTG7f6AZWYtSOyKb/rkOXYsmrHukovkwy+LgDMaPF+Uj8ySUkQ1XnMYoSOqW
DfM2fhkklF6of4ORZlu9gnCjJi3adNI9ma2NYVsjYbqZlbGPY+oVVRwtkZg7fLOljvTI9osP1Flp
UE0+FDz/2vnmLSOqhBAJCbLHqjnBli9oAaM1W+F6PdpMWyYvPLZDNxy8lhSOyLKPMUKITWFgvLSl
BVh++cIvQCF4g12I4JDSJbWjjQn4IzbT22jqCb0voZH0rxXID744+gxFxqrIyPRiRSE/lNueB2vr
GERSddictTbvZtIK+M+U/PHjUOLVdlDibDpNGBi7MkrPgQAvzUVpSCX/YJPzPCYDwXtD/v8v0/Jt
MfNj1bBQgj4VaudG+TVDWLOujDFfm1PDNAxdWnlA3ADug8QcDd2ELkyAC7piYO3Rj6Xe9Kv8yQjC
eFlkl/Tn40B6CtPM3qS/LYdtCuvKmZ+j6Q9iAzKZkvER+fHRJH2zxrONp7K7z452SxmzzFZ1SOCV
IJM52ahGWpCWa+Z1hf4jSpv8x4bAG4CwwOp6h9mrO1WHGp5QZLWYpd1jzd23rlFQYHh2zrjwYkLa
IjjGXt9+D2FCaBSr74oLQzg5HPFqD7SsCsR/ltV/IFvieTY5SDMPjzA1bZKzMjOwWKxz5T9Jo+JM
p+2twkPh5/2uoKP1eUgd0/zgkUZzw0/sZPuyTs+KbSoPHvHXVvLaNGDgGW69Ic/aWUaFOL8W/LOR
zZGUVgfKkWY79vHGN9GKhXCH1AzDjBQwhz7ZHJetkcVzsXSIrdz6DIdhNZCGQaYWbzwDv0uZlzDx
R/vHo5FW+by2tKsb4VZta+3eYV7vBc6XkdJxFXnW3pQkOmgcOGZWrRFusrcfH6RakUyQt+uo0g95
SB2Fm+LTrMY9CAysxmZ+QMtCO4NoTZkvpUIhP1CuMkp7x2oKKzM59CXG2C/0TG9RyE+c6nTJhuX9
aFLbtUBu3eakHIZxWh3fBFBKVGd8AHSD+PbYzO7p/NIX6g57hgBTkh+Z9NW4R6BkOj4tu8tK2PBj
1O1xfmAP8+NnJYemjl5XS8Ryv5ZXdKEfGfmDq5SBiEHXZO1Jc+Cdcwnv3cUFjo22cPdAJDraouUf
j5l1W2P+ZwnIJN65fUR19M2jeVNhSeRL+ISAjf0lrNuKoRdDs5e+dv60vv6mRe6xTAAELySD2a8/
MMksa7jXqqCQzdqjZYYvI4PK5f8Mr/RWmESfJtGRwFh8K8uktAMNkEBZN8aza3dc5B4aqkNmVq95
KR8GyDbNVm8QojawxJCZtxSoxkAboHfZfZ78c2pXbEqKEn2jv8lC+eg44vKa9ClZnyeJc5rDGtZg
fhcZcPnB+5lzbjiXkUAs2Ut0XY1yjnBBJN11hYwrMweI8g1Z6cix0v6YVVHD5WJ9ma33A0Ob2AgH
IX9MRdqxEygMdXa18IU+aDOohIi6xcoCpcXq1J5h7rko8bVDI2Uy3R/aNIrXTs3YobEP0yK8H5Dv
1b31h8TDT8Pznkr+DJTW98CsxvTbDmgY/z3dBySzJnX+yPZzan8TIRzWfwQERVZ5TNMcLfupLkGt
RfRXwhkB32E5XBndfI978ea8E+z8qzAPNLkPdLA+OwwFcNOel6QIhPEchNeuiqNzrZnbrOQs8Dp9
DsYQVrnj9A8vb89dKL9dIzklHCeNkSNYwBijuTSl7P+ACfG7NofHEoRdFPWjST22VkbyyqxvNynr
jdlRghc5psRtCxTzCtH+1E6PaMiitTsV6LvEUyrTY25yGPa8j8qZfVo81rZTkj7DrnttWvtbTBiv
Y0OxgEDTHmoAnVWyuIk8IhEnxw23nRY6sIg/3ZplZSx1Po2UQoSF8awhU7fZs6R9fvAsPmL5lFHv
bxIqwRrFUEx44sZ1fIbG3poE6iXivk0DPAhHdJmoD6f6ldg6/Nf5Rxa7XMvcEa7kVcSoBWxlkzWN
Baap5wmhdn/VQRvkHsrjxrmMFslpsgHpGFmMr6JcA33ZnnqgxxyE0zYFuVINbLciDz6KNrRberF3
eP9XO9fRNhXV0YbAxsv+07X6X4CpACaAktHFPTFVfzDLOBh4szpjWrmjfEvy7Faq+Tx32puYyFXJ
dLzAxOCS8wudswDY7ECopL19SWeMIqRFMu9FlLBky+rGljwkqHHF5zR9OUZ/b1rm7jiasermex45
RovAwxkzqyzdG265L/5mvGnY1BlSOsIOLHuE/m5xGKEpQ6xmdXfZICqV7ZWtP805ZS2ilN4S0Aq6
CP7HzD/CJWo33p+wrd9daR49xUc10XQZjM3wRfz8B3FuuNyb5/+xdx7NkTNntv4rE3efCiQ8FndT
3rBY9G6DYDdJeJcAEubX3wetiTufNBFSzH4WYqhb6mZ1EZXmvOc8ZylZ08r7nFy+jZisEyM4Nt1J
MrvmymDa3AfM5RuPsX8vlGafbSgA4zcwchHyCOfvjk+swLjfuUN3lPaNanEjWEP3GIQWxtz404G8
tqLqalvyI1upfdRD1uVwjngc3uv6M0pLxqchNqslECCs7Bp5FROaGOwJLVWsyrhOG5YVdgjegSL6
KCUROCRw/Kt+xiR8ti9QGd5akT4nwCzs4TPpFbER/jcfJAGa2LLkeMmPl7HmjCmPSNV8TtnI8Jt5
c2IPeMW8S+nyf+taYx2JcY0Gw2PvHKRUD27D0GrORwzV8tBIUMOOODclVuM+mF4gc0GdqIJTWuX7
Bguu2WNSd1z33EPRIT1ivtNifN87LBEwgF+oQelv4WJdmgDLY1n1t1kxubuZxhHRKaAo/YMteKeE
0yTbrrnPIuMmshAFiRs9dr77O+uLDznRKdv6713BdSUa7PfQ+FW5iAa2j65eBzlmXjbJNKK20Ma/
Tw6J5czQuLYLIuV9eRqL4I15pbeyDZDA7fQrhEl8dHz7mVHE1Qzw04uQhDpZr+8hFreJn3KxpxMT
UPEPrYTGupAGiavcPoDWup9kFG04Vr+1IeayyQjeJxL1QRThLjXHbhv0F/rc4ZZH7VvedSQGvlOw
FSb33DnwP8lhDyh0GeYSqAAM2wPAZEQFFwxVp4Vg3l2bpFy6ee9RILaxMb0yu8H5zqEW/7MkbZ+h
BIexd03G6d4zikct22mlc2hc1KkDPanvKs2PO7fR77LEfKszQQhSnj0p38mrcwOlTe4YN9be4eRC
hOBddkF3slN7h/QttqoMe5Qot4NFi7dgAOkepOWBfrHoZ5jsfZ5tGtdsP6YKKrVXPidz820M7Zvf
lc9k3WhasYxXl0d2M/XTnafkeQQ9+GDrdsfDEXHrvHdDTR9kmoGsgNk9jNAy1HgUTU6Up8Kbbkvn
EaJm0BCvsTh0DEu9ED3mydapuVi5bGmsuBz0R0Gvc+/hBkkdhaUo//Lw0O47ZW4AEiPNm9e4kjtn
4NBXQFTHBEr/QtNe3R53ohircFsn+mwXgu3TxgglErjWWbqjj3pa964m/hps6QgAD9ixh/earR5o
OebeadsbjbjHOEUPLV3Ug4Vf3AlvZq1pKWFXjQocHLOdqDtGac9oQ/cB1sfBCcSpS3GPutiKfbqy
nIfU6T8xUchrqoGzlUG3C6WdnMOZn3YcePMxMR7A6u3LSMrXLjtVKfgaU1ofPdHlQ5aUFwIUMcRT
TEuSSdJUju4l78KveIbeOpQb1eD8QWGnaqse73p3fvYoovTIZt0AV+WaXGJIFqTRVPYTJpWAbmht
27YHH+n6d9lEa0eqOp+U9XfoZCUPLinBxoEvVMGvbgAl1Ny8WjCCS/CQTf+S4PgZkik5KfBt8ZJz
aPHfMjjMwcBAjD2m9Ez3HDb77KcZux+x2J37Pjhltkx3LUgprSS1J0N7QIy/BVKyalxyb203Phqc
jeuBd5B8bZe/JnCaz+w2fPCXgLNqKwiWbvbasBxnzl7EBgNTE8BjSftgSjnDgSpqyBmdA8rSoenL
S/zjuCQxm0xT7Cyhe5S0wmDaxLln4twqxaNlCZJZHAAKTOvI6BvldL/g2/4GP4vfklfVZBy3Y8b2
dJYyVolnULc46FRYcFldjzFUUSY6tM7x6ZUwZK3C3Rt2cSuNK++v2OATiXcpjhu4Gx94BmL4IO4l
hnOxak38+jI/87m+2gkLhNPb1N0uODq74czInKw4W6wVpsGZsNUBZGb/d0iGB5f/gw/4+3GIbgIy
QDjC5EgLN6431wnRp7J4F7fuMYhFuZ/C4TsO7XMhAKWUShZrB7hKOJrPAS7yFZsI5x0fhNsQHriA
PkR5ScEC/VebrL3XggOi1Bq3QghbiSK8eUryI/x7VLKJntcY3uA5REQzdgDTuDeV1gvORffeCSys
W9h7+Zg+Bwu01TdqOrPKBkBGm3wW+fTtZPx4OUCgE9QTA0+O1NVcbTJ660mtCciONZ9/IEc/hauC
Bzm2i0P4U5uhRecRc0wMJtyONecHjYXLFX7CGhq5awPBglAQu046B1ubJOCDdUeRztLNyPZPJALU
fDI/Z5L7gdSttzcqCK/0c3eHIo3Hm3S0YQThWVorYgic+EuN1cFPrhRjEfg0F5N1zJV452te6xig
39kaAlFX3VdDcW/o8M6nvO7058ucek+OksZBAmhnVaPuhRhoFeNLWpptLA2bHj/SFs6pRMpts63F
eGidWf5Pzvh7duz25M4F0RYfxIjvKR7lW58J5qnq66fCCYsNEXo2ff8+zZj+ZSMJKJ37mIJhLnA6
DGm/jZvbBp//IWUIAymaLaqdxg9LlnTAU5E8D8TeEdhuxrwJ7sMEYtbs8Vlj2PVkNdNrbhUmDcGP
0hktFq4Oa5RVIobicOuZS2L7QBOQ94EqQD3aEPETJLOYSds5wm/Fltrrfa2tcVUZsr4QmjS4w48b
bWMpdFPDxPqWmWftpr+GhpGtwXWIYLaGL4xVhNJ3eHKRxSe3NhOxgn0c7nA4zgHQ0aFbG2WmztPy
xa1z+nMz/K0DjS63g24ClrL46I9td/7zW0HnzxbCQoLHiVzARncT+hwhGMTE8VZZwBexvIJtewcS
tJvSiAY6rOerJO+8LYBHpkiSNJkOZk4UDpauOmC9rQtYjIvE0bXevPP6G2DVDeYkiLQC1W6CJxCZ
dMurabokcAyOoTu2FzuFGAbdmVFH2q9JZJ2DXH96mKG43gTtya/aayuRDX0XpoeSMRflPNmpzHqN
iaPe4hQ0kFHoT9bd0iOTPeFL05u2Lz9JSTqr5M5FkNgM6L0HZx6Quan79Pp2PBKOnW8Dy3odKV/I
2mC6tQtkjdrX+PZMVGyBa2YIy3pjVRi9oiJ+cQI3Q36iDqJ8H/zWYMCsg50eVq7CUdXIJN/7pfEa
gm32Y5Xuzcp11twza4goK1XhQJw1mQqesVMYMtMwQCZSqjSA02xoUWh0fK2Hrjkr+lCOo52BtQLC
ZfUMlWrw6NRPk/vGiIjtdNNgWALAK+6COnp2ak1srkIno4Fs2T7SmVi8l70TL36vXVHfxx66zaiq
dyyODoe4vVtPjI043w5J6e9p4Lri77V+u1b5oNDTQCvVR7ost2DNc8zYyQ7gpAd115qwyilK5vDz
EfeYDmLC/ejHeI6LMSJMXZF6CuoqJf9Xv7oKqBQ92WhzxbutvF9JBFwF0t8RvtV0sZIF1phlPFAW
0SqQr7pkOFC5yW3UGtU+6EJu4ojZBuvCGzvGxMaaz3ujFdObN+Ig70Avd9ZWNfwx1RiPZiMvbu39
rhvRvZQNJgb8D1dcNly27XVTQluGONod6lzZF5LTXP9E0wCujfJzPBLEzpy5hveUO1h4mhxJ1SML
EfFptyhecwcf/K5fAndy+LwYBS3IDTdF3oJnrkwMO2NjP0Whdci74mrPM6r4XUvyng4xx78K6Ljs
EHTfQo8jyZ6cfTX8Cuyhv4tHZvSGd1ACir83JL9bjh9s5cTq09hD+xqys7cMFdN4wmLJNbgGTphJ
LBxcX0hJBeNlCLtndjgCQalpA+yNqK6Kv9n0jNc2fJQ9n9mS4PauDBiqeGYFDn4kMxEU8Poh0lEk
tfBYK3XPRYgo1hScwdhjPT7ZzDcvnV/umrlqnuegf6FnoHl0oEAQW03mjWmeJRfVZ41xYtFO5wNe
bEMXzZ1oKYtw+wFvaDkcIwGCWCS4oCjeoXudbljLbmkRzcadRyXYXZYMzwmIBN8F3zdKndy29reK
kO0r3zy0lrsWflXiuJhumhzX/cCckBxpHO6GzeIB3U1KnZo55mPlGZxJuz8+dEe/06JGUjkcCfoy
jotayP9UqJJTImEFe5ALfUdbH1Uq9FNo3z/ITGO0yKkJUm334SQIYoFDZQ4VE0ObUhDHG5eSMUEi
mSHlKmetjZYKkHzgukqcaXbkfQ1qleuX/Gj9fW52wf2fwjpNTUCpER/gqtwCtwVtPKP1+BM9LGT6
n6owhSrBpkf05ChKk9hmTDQxf5BTZ97My5e2wzjnm7rce+kTWLz1iLyxEZ4qduztVMQz/bLjgtRX
hE14wOel+2RRAZEEbLWh8FKCKUKvpgHoMOlxb84eF/YexShrrK/B8caVVTCjD/CLqcZ3N4Fjgilv
vQdzRN3C53xOJtABJTDMrUkNgN+M1TE0hhewiTdtynlBLGBZ7sOSNpGMYvIuoGgCSwbgDqqAuoVg
3bfmMerqk5nToE41jMAIubLshkd+mqhCNKAUzMEMy9+r4UI4XAaacZ/ib7xK37gdBHtH5fbhHRyL
bOkHhHEzqL2LXLIJBIBJdu1hy5zYWfuipYiuqRLg46WLxrrkFA2CLPA0MNOn75TziG2JD2BlFrJh
++LywGNn7UGRg9K2ocvmebJKtDw3DjSZgey+0HPK9Q4Pia4p8HLm/n3QuXwEQHDPdx1oYjLdDe4N
RDH27M0SW7RCdDIi2wtVgEgx6TJzKS4oOUBmeiutlGG1HnAv282ZrOV7MsQtYbLsh9ZCQZrCQ/8o
O71l2L9zLWVgj5lZebEdd01/0wr72A7TD9mdYG1PE8Nn6Z46mxU6aZy9LVB7ZdoiHaED4Xp2j0CD
beIlbnkIuvlsZ4w/B/xEew8eA5TB+DiQJd6AGH2xlbJAyY79fd9S62uYRnj0Bk6oXVah81WCY24s
vtxIxds+UyOhHu2fRLWEAWH0zVH2wwWGvcFxHao4QVF0UfI4hYXzXnSPoWPigLAyhAbaNlwGogfl
ltY1H+bfHmkerIbYdecBFlHviy+P2dImDDl4ZiGYXJKvtOJi26dCdjqj/+sTrUWfseWlPNb41MWo
FyWqxW3PKMqtjlZR0t41huam7ZIn9ALWJT86cZIL1/7AuxeYvGnwDsc7J6i+KNr7iKZ4p6MAmhG2
F2Oq46Nuuns+oRjw4Yg1761w5X7Cn71Je4nK37TqJJYvoKHR+P/8WjUZ4E6A+I/t7PtbciccoZyC
YCpfIq9jBuoYuIvNqblFRIqvg6EASM765HO8oBqhuOEswGIX8reI/DhON3PFoluVQcg4iOv81EWC
eAhE2gADNHJtZqHWYJ8wtpPHMbiAIyt9J/3AtoARn5xOhouTeX9BmdK2x9F0dpmIg7C/t8bF11ol
B7dgPm6MmX3iHHhWJScjc86/Zp/4yDw2r1rh+EMyifjpCm6r/neFm12XEnPsjEvWsilHDON4F4nT
iIt+nQpHXYZoCeMEY7khtJyTBC8/KxGm9zatwmjBN4Q7lieVknSrYKeh5mo363YC+WBwoEig4FK8
bL9kwtzlEJBkimEdID6TI3SGmuZ0rfOXOohpQwMMZPpFcQbYft+YPUBWt6PjHiEKAZLZxOR/gyQ6
ZQwrzMq2zpGPgO8n2bbtkSoTbOzrWaUMkHPvXXs94TKj+FE1GGZylOuwZA7HWe65o+mWT2JtMIeC
9diY4d42uuiiHLAfLdCIKmVgl0X6pHCarDiLMi6PMw5h8Rxc9DRsGNYJlozu4mEUhxFpUIdhimmd
GVBVIAbsJqNjBG7OL0JIuFwjjsSGDp4VjUUIEGaQrxTHD+IDPWao+87C8jmRA8Tl1TNus/DMsGPq
KTaOhmQTnQccK6p+dv1WnPwWC7TdnxJcKMwwk69p+sqBrG7aAOxUmSUblVO0g4fmWKb0qZdDuS+X
I7CwsRV0LZVXjhvhcniFEB6cpwcCKcZdqCRtKKnxm469mGCvvbWAkdACZ59wmidPoNxcEpkwa+BW
xk9jzD2AnvVbUmigpMebTJfBIVJR9USNHjYsR2M3jx1G+qxrj42VxI+Jjdl6MomCpJG7imovvrqV
3ibt6O/hDybE+7csIB+NAYA3t64V7lR6AXEY0oJhDBCvRw5vMZnOR5PQ/RMWyI07tMlNY5bbwK4U
thK5oRmdmGBMlCmwIPLZrMG4btm57eTAeJS9K6APb/b7eM+sFrQs32hQ8tSa6jtiqdxkNpX2I0bP
mSLWFTq73Fk+QmyHgYOQWLIf/dEg1V/BaRVRfehwqq10kRRQ/mtY5DqF8h0DFzM8fzc1rfcCcG7d
ZfYn2oAi8oo3Qhtb7pcelAwUga6uX52fhMo8BkocybtGETiNG+NEKnJogvmXbfrj71CRCQ9jcok+
euEOoHy1lNpzXA54iFGJd2Chpp2kDmjVs99tDP+QxVOIY8Bdd6WYb6o0fcUJx0QdxynXCw4hVh3e
uhkFTukU/7an6LPp0/ziI9gBKK3JXSOyK9aDtngK4sh+IGZDxZaL9Z4Ku+xpopca2yappYydq80t
79n06ZEbq2QHSPWtdYG9h3WtNrM97LzOHB7czjqUhjvueroENhyWraewjpiZ2UBXFud/Dy0HIhWq
BS5KSDCUv3d+equQPJhShJs5dlhwXDZ8bXIIiXiTbOfViuwXV47OYZySuyaun9w+yF4js5gO43L8
Di3CyUZWHlhoGfLb7SP45ocRLgm1OMTTbTegmKjn7BYUxzzWNP2l7jF3Yzp2DV/cAoeEDwCywa5+
LG4H3GO4Qtk29KVkHJjm5Fx66UUlsmt5hCKy6dmmz/kaJmAGYrO4WrIRG/Y2vBwQB2m8Gncpllbc
e8OlFuLE6kuxxgwTCPf7eCm5joBFjvGnjOjOUf810Ix7SMfYIxTsmRtstyPG3cahwZqGjSrT1hus
ylOqg/vBzr2LNhjQFWn2ZgS/QtWJw2gx3gn6Wm9ri7uysh0IE9TMnOX0jkveRLOCg5ZDwyaUfwyH
tHrMCp5C2ArSxcpu27jqvBoZL6s4mMgJKHqXp1cSaT0oPe7tmCkw7mTn/AAvRd/qSK65kLC7GPXF
0MSjPA/KjUntyy8rNe45zM/P7UjziQjjrdlA1k+CYHqL3fah6hnoy75zsL8C4BCDEZ2ZBFc75RnD
sx86oB9Fs+3Nct76jLKZ8+gvi00U59Z4bSOLpHOQq4d02gPXIJjN4PBhsihcS2CunUKp3W2olMlH
rrPuitBGhfC7+RKlgKZE/ZylyfDtN9j/rCKXL4Oisy81x/pK7G46QApAjm4dAs1h513TiIAYMkD1
mUKUKvB5fofD+FEhjL5QnraJArTjUY7ltepsvZ905J7tai5O2oy8Q19V+sbyb3IOR6ehoH4lnYfp
g+TKSWaJeu6wFK/8enDOreW5e8ejU6bvh2bnNK6172OTkm2nHZ/wCtAuymj9XIbk4JDaEF1sfCYi
9ZglD6Z7rN3HwS2aDba3ZF+rjpO26AE+Dd6lzYCjYduz2D56/dQWPthJ9qN3L2vfmzl/8Qwrem7s
+r3ltP0oY3KFy+fNnImsmCrqPykd4GNrf6qxYjrBrnEKXZum00BQvebHT38IuP+LCGZw3i3AYVw/
5V8Zv0xU/rxDf2coLwji/0QLLxDk//t/HpNvpT7/4+a7Kr//2x/7OxtYSONvpm+bFqIeWUwZWLB5
/w4HFtL6mwXVmcyBEdguNpH/ogNL4//TgN2/BWCAJYh/khauEVj+/wQGLN1/QAE7HqBhA74kOGI3
kHZggx3+Kwq4CfHWmNJH5QsYJFIJu4JM+uRiYd4SwNuEaYcbNZytDZU7MCaKw9j98vIG8EQrcWh5
Dwruyunwl7ftP9HT/1H2VDuC51yQw7ytfwEU/3lVJm8D/8UzXWnb/wQohqncgqEfjh67w9FCizfp
ScIc3F3zMenX/FGm6khdG/L4CQi4SoAPAbNDP+ubF3Ij/9evx5T/9HocXooDMAEvs2Pzn+Vd/Csw
2Rc6nPMaBPCwmshp30VGSwbeKR9dku920QlqXQSDfST7uZXhDpBH51nME6J0vDAWeIBDmZHmbkxS
3xjkJ7v8ycjF6cgYn7ET/7sXzPPxD2+gA3/Psg1g0Z4jTX66//iCQ2nElj/j5zKWDdN1LgkJ5G3Y
NdNG5qzUHmzLNB8/OzLda7PAud134w6rh7HrFGiDzLZOJHEvSbE0YmZVvUM6+J2UnCa1J+7+9dvL
c/3fXiw5Et9xePAl7/I/vtiuApTpheaBxsKcG49NAUzgQ25enSyJUz1K4K6N49u//qZy+Vv/C4LN
z5O3KHBN9k1w3K5v/NMzJvGPSV7Vwe89Z6kB2jcNNT5VUQPfMBKE7Kb7rI1w5EzJ8Dsd/Ktn7lID
AO+/eSHWPz/tjrH8kEApB07ge97CC//r0zVPlinUXGIf97ydTubhSCc52FGdHR2cf3uzde7K0hU3
f75oEvwG0tGqTHEkt5EBESuG8+QxcxhHuU+cYNxz88PIFvhMM5iUp5K5MPkBz3UZOUqw0K1gP8Zh
jIfV5jwNc/F2mMbqtsCuooLyKIjlbwURjW0/KHM/C/GQOQhqmHlfAmG9tFK+VNob9rBI51vUdZKs
7rqAOL8LCp/IYYFaFSc3hh9/aVOqmwT5qKXiAwlmCGCDutl+GPyP0LHUoeqj28FW/YmjRLdvff/D
tzzwsFRAImN2O6NrdrSI7T1t/NYZjbOqi465AQgjmwVnJgNM9Yx3JJm4fPfMWdBiqAg1TEyUKSVt
lk1UI5Hhmh5bn23egKXo6vG+svz4JMzuK/N+twFZBbcwIIOZ7h3f+idVVODJ+kEk5NPrqtfHkXQM
DVGMEocHjPAUF9oRx48uXii35htGoelgUaN39RMOOUUYt/DqDNqY6c/DfxNe87DnS8fJvxqh67iA
ZlaJ9OZD0vT23cTIaD9h7FsVFLbeSWcdZGH1MJijTba2SzYj0YKN28Qt8ko23yMecYzEAFRzkjqZ
iqmk6ZDqK5oaPUNitc+H8Qo6FDxNFzB34YN9+jfPLi/3nz9G0gBPZXlsHp7lMjf/x4fX5oCBJTjf
ywnXtgjLszOQF4ZDSwzODLBv5LjBsmiEdEbaNFyAaeaXUCykkECoUHYmi9B3wDVXP4QiqXfcr+yV
8mukrhnpI4PCARa2KdOvNrdnUEviHBVglfQnBAKG9Cn49IYp34ocQJ8nmB9j7vV4UJlUsKyfgJ6Q
LKr0Y1rPP8BDh4EAsR4pc5pN2nAasms97zkbTgiZd3gjioXts73VVcnDb8AyAj6s6/atLIN+HbTj
bbng2QEbXvHX1B4Q1droziVOp5VdZg3tPP73JXWDCKUGGZFoxdq3GGcZDgJK0P42jYkcfUnljlsL
7kEJHWXA4LGqPsMV+l24xmNvfXTUBCeK3vmADlORXPtxOIAvWlmyOzMCp8sit/du0+l12kNVy594
Ic6Kc/3KL7NnB18wHmbOg7PhPhbCvPDxRRIdwMnDKfi2ggBubfBV2aSQfSAja8t2zxgKwOMl1Y0z
Df3eiGwGOfMn3sNH32gOtm/3a+Fe2qGERotgiVKHXqTLZQKBP5wyL3CuWLgx/tP9mey1bNaEhXkN
E+NMAeAaW/BD4RAAgVQLPb9bcA7B0UPxLo3dBN/n4PTqJNVFKcEIaJJvc2YMW3c+OmlA03zGtjUm
MZNpc4+sHXD7BtoEu/mXM0u4dPHGA0CakM1iwBderJnhYejNt50gYFPGW0tpiqHMwT2aTsuUPn1q
mvwDoYpKzWp6y2RYbtEcf0Lf9Xk0k3TNwoJ/0yBK01cHYCOkH7gPmdmjlxIABOPylfagM0rzmGSo
9tYIfDFpsPkAd7Q2hKBcAAOf8cASAKzTg+MXcY0zeATnCJhv5BMaJ+5GK3HCsHiXSjjJdZMCPiRF
PnCvB0DB8jBF+wmyaDsbjxbWPlEZrNkUGjmW8eJYzA27gDlljqFGtfRBEm2lz5cRVOieRKzeW+B+
RC/4Br7vxtvuxmcO23I1Z5yTVKfc/+VMqMKDp4iAejji8E7xnem4WkWsukcFN2YlLdpmkXc6tMPE
12/WQOfBaDMKGJbnZpmG7MFjcSvLIWRwgwEu3zInO8GO5t/azAoHYkllRF8WGMjCDJu72ElbftGq
UNEbF985wtfborBZqYGm1WXpvLUphDQUrBdfqebGj0aEWXicfY+TnQjZREsi6JYsBw0cKW5wwQXQ
7Y9lhMbNHBF7AQ9SBcUe8pXYm9n0UtHNu+klK0fRDynb0Y4E52tcYetyEtLt8TB+SkjdCYIuDAIO
uX1vPBJofEdHGB9jBt0kom+SfDD3gfQPoPJLIhDJxzx9LSfsg8twgdlDgE2YoHnbZlgR2BrJoAGN
IoEKFt5Np6tl58nZgCGyob7xPesG85hCcNzC/inW1lyNN22EoybHzZlSobWfHQ84vkuUWwzUW8XJ
ZbR4/ZkfvuSO5pPnB9vOG49eNrDKJbQ/TKTaPC3I7XjhPlqoDZknmWWW1sXFDGAQ0NmrsdFM3HE8
2VITyJ1JnfYzuZzBPzMiJWiqQn8Lee3ViMS8zy3KX3MZ39qpdS8HMLqGLfp92QzE7mh5SGT3OHj8
jig6zsel2eN/i7xdFnpIMwYYrxnohVMmH66BTQGRroDh3a5dpA+GN7/IyK1SLwNSRTNhHjnGXhjJ
JSLOv2zdKNei3s2GFZ9yma9zDN7XhP13fG3zCqOVl0KVAuiJPSLnnO7x72N+ch9W5mOfpuG6DcqA
JdrxmMlf8pI3LKiKBxQXZjAeq2M2Q48pTO8GPyie0Dkg41HdBAWWKs0GzSjY/PL7aMcpE0ddxlw4
aKEXNv54rZualRn7hYpG9I0ZGjJo2VxNb4xR14R1z6Cmf1y2gZ2bnJwSXpod/1g8S/m4rIumBcu5
8WsS6fmtZzoY9iI4I8xEAjf/ZTLiR2LC+tPf2HJ6buFYEqi/gvd57ht550Szua6dT9fATp6PVrz3
KO1bccKloNnUqHLdr0lREtYWB10pkmrUg0W2pp9q/jDWVg4Pkr6OB69S1g6oOUUBwqHM3CU+G3Kc
mzTkFKmn5SDhs3nG812YYsJOcEEs2/gK5PdGTcEzdUc4UUG47ouGuL2JJdEZLOyRlbESclzlnjoA
T/5lhc13qjBjzqzJhb5xhDr4RpQvfdx4dGtn56vmvSQXlUS8KbYcUkATDcNADjkwfwqGdpzKIqxm
67h9NTV2dNzalASYqG41pQuO3/BjLFeGo2/z2uk2oCBpPp3GZQZrjgddWrTQFGQLhcGILWM4aS9k
+xRSKnFuCil62qSn+U3NEIEC7PErwBiPIUGkRWqBmGi9lTUSjkuX1WqK6UJAU4CcFdTbpkdHdNBw
1p2GuYgA+lTpiULeiqBu01XPQZJMe51UDzLCQB1HZIabpaAhLyzcirjlx+lcB9SX9vYjXqkH0bn9
tlZXlL9fU8LSldVgHEH67O1Sn1CS5ENCc/ZIXJ2VehPQqrWuUnPTTyHTVA4XSHb1PYafetspn7HV
ZF8mz8UCCHJqRwCjxZfOFxcaJ/1VxVtW+vm5QHzmcRQI59isKGEs15gX3kujc/dQVSLqNG6jjNFP
trTz8BmC6UiU3iQhToG9mRKY0EP+nkTUB3Vef8JKCyFCbgsQy83QP9nc1hHxsT0YkX8oR1gFI2GC
WleHsMYBz7yjvWGnv09a/ZOk2t/QE9jsVAjJpGUtGjD+BBVYv951UT9VeBHDLrCKeo03zN9PoyfX
ojDftBroAyjA7WvYxfAM8AnG0SkyJoZHBluRCpf+yGJXIuXz7F/AUf8gJYJQs9V6yllC+zIrNqgj
m3agvdLO2X6usuHxwjX300iqh7Tf7yeaY7xSfdk9ZwRVo94F0fDpDvgD7egbl1V1SFT6o5hVoe5Q
XyfxqXQBUfd6Lr66iJU2YlExLeORVZcCv6WBIQZUzaNuElHd+bxIxEmaMvh+Jc1D9lvHtu3ETXGJ
amNnOxG4FOrvTJDfqwrgDzG05mVpdzVNDg72jsbUea0g4F+Abe16oQjagaCcLqls5M3YBAvOY+kQ
mn+XxXhRI+Z+j/GSS2AVfzpmRAu7qSoYEORK+JvJyC5xp9AzKs2/tm8I7U2cYAyozFmb7apJeTsG
H096qe+ZWqt+4JV35BxYRkT9NXpaP9oeQBJk+RrW3nx2psg+qYk+RPxYxAyrgaF8JOqneehun2Y/
P3izZz8ks2guqsx+5212Ei1Ni1lH1oP5+tk2M4M6HsKDXtoDzYuTo8dBbAM2HLuqQ57QEnAAYA3I
eRLbNGztvUkFzjYu5SPFCSJuTxjhQWRi4oZJVh+NIZ4YUSfBwUcPwfsJyM+uFTgQZeMfdZ2hPjrt
N1K+ZpzV6xNP4G8a1Xc5sFFytaVxapcvoTBe/WoCs2Wop2LAkYF3laFMDaFgiliETWmdsNqQzLXH
YNO5El/J8qXJ22ATZFhQJ+msWkUoVeI1X48Ae4vA6hgqwvP4MxzXOIexLpvx9s8vafhIj3bSn6uS
IGQ0OUAMEP0vtiIQFgOT35vevO+Yzqxxw291wn0jN+bPkIcNmk89HhonlewF+IJb+hTa5VfFAL43
aXwwOxGoQ4HV85CAcBZFA/6pSTYePYeB7vYdU+I7FhGaSfLhq+Ddpg1nqZvGcerrAhZIyU+ihbq4
HVNaKlrZD1i58VSksngSLY5q/l523WGrLCMB3xbdtn3Me+G0/u2fL9EUPMVLxyRUK9F1YB1FVSxA
yeIWkMijzmMsrWwulLo8u6ntXXpmv5aLX7CA6SfEdNB5DY/H4tluQ4kI9uDZLFlZDt8VHAiX0pEx
IAYKgdkfo7IsLvHov+tBHTth3dV19mCl9h1r+oUiVWbNYvqiLpS/BTdj0mC9KyGM6cJpd7MX39JA
m21Gv683YjyGsKrqOYJNkC59JMXV5aKzIcZACTyDuBw7hCWtQzIRx/p/7J3Jct3IlmV/JS3neAXA
AQdgllWD23fsLkVR4gQmUgr0PeBw4OtrIaIyU2LoSfZqnDFQWIQk4jbenrP32iLS7R7gyobWZQsw
36JAQaboRjBcet29WGN0xlOOa2FSuxomETKp4MCORcDXlKMXWXLUyxawBvpLaaotrMhdJL2jwzHE
DKzniOz6dYjQ1ZM0MJcfL0oWMUSbFy+27jkm4vS3HrLGvkeOTKqYf+e07GBSNK/1FL9gbMaK37+Z
BraFYYRmUBgoqHP/Ngqo0wTaA+QiTRRZ2Hp9MD1FZaNVmTjOuzYM6qmIbjwumHRjL6g5d6X072iv
fUAxPNQxZRFEgLku3S3FzE04AOS2zCevwZ2EeU5qP1iJikTMbqAhyvZMl5FxwtK6SSoHUM4knwL7
k48HD4Vfv6JtqD0JnA9ntTVzvY3YeCeDE81YN8eBVEm+PP0onOAT9KxPZmp9tPyKK3eLQE7txtqn
NAjq2zX10Tf4054VNDhQxMGZ2CmouDxSgcQ0aFo7ruQDF0RGT+oSPhdH9edWxB8c0DXroagWb7P1
lRCMV/B334j9/mQFmFfKHopfElDMAZKU6+7BaZi97UTzyXJMbtV6PcMod9ObaSaf0m3MiwVcYBVp
hHcFnoZ4pkvqV9YNET9XP/PHjRW2L7X8VBkBGNDeu+oJ0bsaxnWdLZRopPVugBiUqvEN0JZ+Menw
M4hdx+nY2uG1C72HyteQWghQ8MPwPE4t0xDmSpJxtLc6Q2/RNl5CakATUaIPCUIOgV/mAGGUQgBt
2EvYVuN+KIAt4NCuddRvnBQ4fDdaDntfvKVXdhxR0Z8jj9JCYU0OaUoU9BRXMxyWg39T0JPkxoQv
r2lfKQL5kNvQb1Sz86IMBNh+mJIAMCQnWPsvmjikY6xA70Q9kS2h8wAumIjAPuo5B1QQNCu9iLCc
l7nMWAfmynlCvWk1uXkikKalR8kMcgifcpyW/lobvQWVt0QPBjsvc9amRGlgxgYI4957jEb7dhF4
rAX34qH8nOZxdWPZxlOfsbAaLUnz6exna0SUXo0OeWiluWnm8pq3kYtTYTn6s2uPLYhhco2aEmte
KEATZzE3/ZxjX1dD5Chap2KFQktByQkOFCe/yuPYC+jNX5mYlFf0h6+tZ6T3tUqf5pLBIwxGBVXZ
rUAEcCnORdAkezeF0+iOuF3mpWkelGV36Ab3WwtlENGbe469IsE9hrI+jQp9CDoH49/oVCs3nCLs
7iWyGIHUoGUGOOWsDlXZPkBQEgQBD6TvgEitouxr19126VNlI3xq0O8RT7Edq0FvPOjOpFY115Bk
Xd6+2Es+KQA4COwII18o0RW0OWEWW1pU7QpfIJzqqdb3MxRw5kHmbeG5r/p6oqJHmhCFOffNiyKx
VYaNA9Boyl3O1WFp7uP9nd+CjJATq8vhTCE73QY2nNt0pHCemahrBbm75Tjcpb2+5jmAR3C9l6hR
XAZSbABtmtwkndwOfV+d/fF+4LR6CzSIyprRXIpNPw7evgocuFAjQMYsJ9HZVyjZUi6XuyYM9cGa
UWkCGTuktNW3c506B9WSKyiyKL2B2vKN6LCtcCsYUgRIc3If0CI12TVAROuOo9o3rUQuOzGBK/Ew
ztEE9W54Lj3V0QoP2MBkuIm0cjcuaE/QsOpDZPlIYzr7U5Er9wYgw03RdG/oA2iuhDT4Si7klGao
p5dZuYn7AVFkj/K6bOgu+5h9jNq6wlnLH/uweIV4mJF6NDWb2pyy02znj5Ph6xP9+ecYJu6KUnB+
aO1ob0HZy3R2JryCDLfCqs6D9F/svP1oj8hu/NLR26z1JiTn6EIlUu6dp/QzDL5pa/qpOtncn1Dx
+PexWaU0+/LPUZZUe88gLkixOe9AjvLyGzjpRuXvLerup9GuHiLbnVYdE3s75ej1jCH7YgiYg2QH
eQcB6uNYeR5U46jYTr433LpO+dHGL/wQhwZVw/bij7N7cMdTEOfqNnLrneme3J6fznZDMh5nZwBj
wVkSgLwiJiS4oSjS4SsJbtts/qxqfYFmnie1uR+lW90JpIBcRbkw4GupjrZNQ02wy2M943AtUgGs
PsUEQhzAITdjci8H+2PjtD6HpITUSBlvJs3TS5foluAP1dxqtGen0mvmU0qu57CMFiOVy48ngdzA
6qScdI+551DUTnNP1Rm/MSxSOqh+RFWgk8rfKbOt15RDPhqcsfdBukglS0IMpcPEbHrSSbJW7kyo
IKdat/21UVQNW7IVdzH45xY3L83EgH2KAnsa20u4xfwNzk+4L+sJR+bIFTTlwrHXNRc0FRFJQmub
0KmCNqL2TDSuSdzsNN76hxhmIO2D+qFNFVKlAsptqe+sPqJYKrDJxH5zbMh5XEsv/po5dvQypwTO
dFrtSjMNCWlv053XcRPBu3Wipjiopjx/CxsQ0t6A2IM4WopRg2g3bWHdO404SicM4IsBgMEoT2mY
/ckX6bzTSlGpTKtsX2SfJ8RrRxKtVlogvk4Co6ApMCR71PhjIPHVpqPcxcSl6xEVR6Xahi559UjS
kXl226qh7OnfqilhA1+aP0l/iyJw3mZjOO+IXDVpc7YTVm2sUofC2WvZ1jsd07TtEvoGqc652IUF
3oah3tVYZSmendRo8Esibs1AFwcPRR4TtX9yjHsyQByETyq+moC4doVG4z5WxtaDKI0OqG4PS+ZG
00/ct76AkhaXoVFnAdnzruuuILyvTVq+YCFCgtJztq/Ylov4XotBoT1ik+8y+qQ+uNSi0RtbWfKg
o/EzWSIom2NT7E08VgDmtlloZQcJ94TeI4JFs3SsTRhF+nEobQLR4+LkN6Z/7er8W8TqcDQ5NGyb
SvSYSPF6BUYsD0NMzFhmmlwkBmOd1n+QIEm6ZwwYsDVwr8s6oA1odFt4y9PJ971DjV0p5hZzrk1P
3/Y5mVUsdqhGcQJKsgXuYzdyPkToiABB+Ou+y1mJ85HadIM5oShNOGozX0CuL4ELns0T09soaZmA
2Ye/oIzNxDJ/1FjHWFwT42zYY7DsUIjTFDzdvgu+FCIxH9UTbzr2Ier3eKFXc+DBGfY5AhfdPY7d
7nPPo3y6DVRpMU7JEWODbhYhkhH0SL6is0tUpYZ0cOd0QEM0/iflQgqUCSitnioVk/GJy1Gl9l/M
hoJf5EzjBQ7OjQtz1pXEzQ5Kfg1tuBq1OzSbCuHy0c2Iv7OcZoVnbqKK0otLB5e5goCSSS+/Y6O+
5HlwIAoRJwbRGNxciui2UN86u4BT6UJnLdL8MjezuxuGZFVUxlcfLfkNseUnc8yYBtJNbuW+YBO6
WCa8FStvm4chcL7qFq/LYI3N1phJNwv0qFC6sTG0qZl+MLw9jaQr5x4DrwswERsgOFaZx7YLoWBp
Ig7yljOFGfUHVTxHgTgzPvADYh8byxkxZDgZqzIHn1Wa5akn0HNLgcw4Uqxk8RyUd2oK2W9CLn+L
NR0iS8cOHnJ7HUphn9NDOXu8U9vfa5x3G6i2VDf4qU1xSsOs3wBm30amWZ3TSiUEH4O/mQYIk35P
9I6bnzu+bogUXnSaUn3OwWNiI2APnGZrlxBJsrej8llwvVvVPVzB1gBWm4TsWyE0StGYLxBTxFNL
7ZBjVPNHki18QV9kWA9H5Ms9G15Z0/1SLcmdbfeWdA5W29DhRDUbeyy3wTH2s3o3SOIXDF3S7XCQ
0nrOUie1lVxTRcOXkczFPdF0oNxLLDwGWlRMNm5zcfvxNQ2tr7hOu92UCZgfuDxV27OL1AkXlEkc
jaG+y+y63HTk/G5ETNOnyczmMtK95OJkHJPC3ddpIa9NZX706yi7y8LTUBxRIRt70VbXfLb7i604
gE1hdZHt2NxN4+xvOlxumzBHkxyYDvECbubeExElSOZEQFlTDrA6OKd+FaqrTpvxOo349oOxvatb
MW5xa1VAgozoNDreUlzKrCskKesKgkKQsJiwdyz/SZPMvmPIbN1gNgvO4NMM+YjlNea0cxPP7W3S
YUfpDvPQUYPDEfdoLb2gIDHnv/7fYMNfmRZyIf1/Xq0U+kOG//7eHCfyKVv9wXFT4xgudBECoCKh
noUr0WF6IGiiuVbPFubIvZ551X/+LvaKfk1MIIekRKJEDmHPR0HwSDBB+sdioOoa89kZC1QgS3G0
qYqHwlzh7RkeW7xPYsodtKYgzTsnZWWrDqIykse0a1hpzfn8Z7v/fwR//1Tw56LV+V//5z/+ieDv
45c+eftS/htAg+kHwd/y1/4S/Fn2P5xFqRcEtEgXNRvSsb/0fsvvOC4aCBs9mSdtVD9l1fbx//53
x/oHJXrHDzwEOZZFzMC//xvO1//6LXqo/HlSK4TPb/3nq7v/S9zUvfvv73V2zo/iDc9msDlE1/hi
UXBI03unayMUxI5GLWBNgy9uh4fEIc/mSxjCwmf7Lw+TuffALchVGhzudkV9Be5siwjnvA3DlcJf
wTmWWQuxewXTtmw+ivqjOz3F45M538bN/dA3mxRXNL4kvSdgbvIfltghjyr1xQuvrvX4PyO0Rlr6
9s9GqGTY/PMBuo0Ag30/Mpc//tfAFPIfpLr4CN8cxKRIPBlkfw1M2/mHRBUaBJZAU2674r91qML6
h/SQ6C0dJAu9B+LT/xyZNoOWf6wAToFAuGnb/8rIXFRD/y3OY5p4Au2iBFXneL5pB8vA/U5wiQYM
jXSHCTbM0/Kud0zYuiPQ/grXS7H+7iP5f7Pih1nwk2dJz0d/CF5PuP67STBX9QjT38CjX5RIYEui
rEbT3f7rD/GYbnyu0nQxcv34hga3HqCnVcRhTXThOsOPL9YIneH/4ym2zTthubGF9+4ppNMXZERj
Mc9pWOwrBH4X8qsgvf36Me/0sH99PXS7/+s5DIPvvx7TcM14pPa8RtgxbeOK81eYj8DIhE/ToLG/
oiZ9obFKQItnRQ+Tm10pKDz58fwHF+X8MqryHCe06yk9R1vUMGLVu4a5rwrwgXX7kTPE069f8vKK
3g8oz0HqbHseg3MRVH//igckkhmWDE5RXv5qttEhUNYz8Wvpuq8oTY3tawxw69fPXD7t75+JklVa
0hU2QlPbYeL8+MwmNmrTLQlwLKjZPpREOu5apyiPv37KO7G0hx5HCNtybBfTicm/3n0ZmDNRWTtL
t9FYxMZBga4ILdIhtDSxBLn1VlQ5hbahSXZy6okYInFoxcGbrEQKLXs1Jt1vxsf7D/vPV+SyvMDq
NtG0v5tRqKUb7YNJQSlpXjIXr7+ZUSOjpbbVJYD3xqTQ5unDrz+I92vG8lR3mWN8wYGD8unHj7vg
GoR7DFMnDaJPePUwxVE2WpEA2O9+/aTl9f/wxfIknNx/7umuYBf+8Umwm704p6i9oglRHoAsGIDr
m3BjYYjZw4EafrN4/OR5rpAW49eyMA+8/4bdcS5qG1HCemj6w7xoPGvwEGuvBQxAbrr9m7dn/Sh3
/3NEkTnMEwXaaOjA70bU8iJwXMIH162z60azOyq77c/ROHzqEkTSs2VvSHrR3zKUDiTE5ZTScEP/
ZhT9OSfffcx4JNgElq0ABN+7lzG6tN7shAthhOZt7VY5oX1FElmvBSRv5AHWfBgGNCLcnEDUVDgI
wyD63Yfxk7HMbochA11wwI73bhJbwzSms2wzIgcQeA5FsRUV1sx+rh9qLTcDcbcHO5l/8xX85Btn
BQeHi04dcbj3biwT7Uo4QWqCiaMvfNvqJQxbjtMXrgbyVJcRR7JfD+kfNfjLV868sSXaAhfRO/Kg
H4d0UwLVM2eG9Ih7oZxjbnxcvqmQfySN6pNfQu20baSFfUgM1a8fvcjbf/yaJQdgZq9no8LHrfDj
ox0rLsEedgYV4vTeGiWpjjHkf3wGlJNyax/XTfSbCfXTR7JGWItsGdHyu0fGuRwaxzcioGYm/ZDI
ym4AB8KVRSFyCCidnWIrDn7zPq2/LVBOYOIisZZfF6X/u6GUjQpC+4wPZI71gdPATUM6w3UykATD
0VzbKqFeCe41VgCMa0MfDN1Soc+wvxQKtgZIzKCXl19/+j95UVwxfMfne2djfP+iQkJSISpAEVG+
VdI29haaGLhdLtfyNwetvw1qpjCPsazAkj42h3djjKDXsiLwlNBNj/ZjkbcYuMetgq1EbzF9+vX7
ku5P3hmYQBRfzFuWMm8ZBN+dIWWLbbMBasGBJOhMTWPSpay/yfjOw3XqmMQgIVFD7OjQC6Cg71Jf
3LquRxCUHywqrH7qF0Nohzm8WykfvBLOV84MOC0hWl4r239lGKHNwFpDUKD/hsmQxCkjFQdqzN6N
DIW3qeul9NnqYesEo1zBmCBVxh+A8bbiawEUCBuvfim68uOg6TbXM5wI53NtWPsGHfIMs8veTuA5
cAzd5BNp6ZZamyTEG7X94LrEyR/a4FV2zRYIMv3X6NyFFB4U0tAUsmfd7kObbBBDre1q2EYY7ROf
/0UnjlZvke2p/WxjrzoTX3ioB/UoSYO0FDe/XhFaSaav9baEmNn5EWorMrniRKrVQ9m2jz44QCnN
m8zwNpQHMTTGYAFJLql8Z81ttoL6N56dRt5WfnwIPdhB82Vyq8tIhgfKuVs5efhYLSJdMFLB8IEC
OwSot6ok/cDHf0hQUHJsRrcRoZTXm0Jau2imwt/RkjEPqseZG37o5VtixDtiCZ9owstj1ek3BhnZ
JDpaWtV7k00SZxFUK0TIUdteNP7ndZb0SzXuOFHrdyT8HvVZ2ESmQ5hEIYA4wNoU0bAzYHxq6ewJ
6Tr0FHA9hJ3SDLFVUjdss/MAnyY1DEyz9d72S0BkQfEwknU1SSJXBNHz3oht3AX+7FH5W07HxqsS
NxXdtaZ4GwQMbKjWKQFlDtttgwyytM7GcMhoNkLpXzo/ToabPvAhCFHq7O9xwlBGTT/40XDy8+To
e1hpVLk1MvXsUzVuID+4ttz5+R6IvZvScwNuWig6TA9aP4WDfR0kmNdZPo/Qw2R7DqtHw3cJvmnz
veYKD87ey4Kb0YMU2iUIhSmcR/GE2GvaNgllwRg+pjSQyJDknoPyxzRFnkC/EwPqXns61aNzN0v8
MSq7mrBq+ELn6UMLDSU20atwIo3sD3Y4nMpWv+SN762JZwOD7+yTsFi3TgOAGWatTYGtJNkT5TR+
kVtLP6dIUK2UOZYbO6oUz6lCnO8eq4g49pSDCHItCpokEZNW5GMiuTb4M9Zphk1HSiyNgB2YX2Yl
kSNV9s5BmyOU2rp+R/4LN5BtCxlxL5xU4x8gqQhJ8Y5uyIFw9lsrGPeA3dBokY4yZ18VHFKQU7tx
ehiQGhPk0er97Dv7yYsPkHo+DrOzdqLw5MeIR2G8PBhGddflzV3RWT2aKf+BuDOcgtWDoIIHwBQh
KZEmbzNmGbqWZ07oJypLl7K+xYPy1ECIjSA8eNqYgEcjXqYbN1cu9igF9c3flar94tRwWYrkDB+Q
eAD4tNErSzE2IXVUZniQMc1M544ao6md0xCw9YEDCxeYzyalY6o/NNOwDaenEFL77FzSGi45VWME
t4HYBoD+mg963Jsj0VQ7ZZ8kmkoTIDYy2OpAUlZiPDqM59R/q7wcS+G59G4MIDzWV5ET50vKWO1z
D/CZO2S1NME6zuQKfmFXHyhJg5MtcYKV56b9SFea7aivz5TPIYoADeLv8jnG8d42HawBeifnV5Sv
X6ypeMzs/nZcPp+woJcj6DVO4Mybh3ka6XbBiBuCC8cXGAFzRBMdf7chgA8KFkEW9E+s5rtAy6tD
Fbrz3iwXYJolsUPgsXsOqFj303bkvhJCcCr02Qs+lUiAQ+sB4KmkqEKjFIuR+qqmfRPca7oXgIti
/95Jn5rgKkNkK06+nQJuyciSSKtqV0b+tWZhV9FiF1o3Jt8cfV5q9dp6mRZfFHXmGBCZkXw2o09o
/x2SmxwPcDz/Rlvvg46vR/Lzdiylq0b1u7J+7agIF/GVUEFH3ArykmDLh8XeRAYN9mVEn0hKd7kp
SxJWIoWg2dx1BlN2AVh73Saq889xJy8IpLfBIpcwOvUBCTzNyJiYTc1nRged2HK7H66JDJ+Mwfkc
V/cBC3RfBjeenx8TJ977zec8CTecWre9rNGHRmvIXXsFmNYpcFciNyJqc2W5H1yO1AkNhX6IHYKU
2zvPFFe4hSthg6K/DRQSCmJAC1pNsf3UYNNaUJ9Z1t/12jtGrffcqOw2tYOzcoNHTNd6Rw+QpO0m
elTIbsteHIExX5WdbtOZyJ/5bggfZTXeWyiIYdOdaqL7kiW3Nv+Kq3gzuNE2hlUq7GEHHOowARSP
3GznY/2K7dvI+Ga14cVMgx3S2I1pOJcsxTXJtlp7BFK4r2Uut6NBU9BYnELnIP7sBq+20hfLrfe6
Y+7QS87Nhig+ACKJujOMnCxdlgxy+ghqaB4QlJ8GNe6kTNnMrBcR0Rtw6Xp5841H8nBGlNucuU/0
YGADo80ppi35thzYuw4hUo/8NpvLVzcHj6qThE66ob/hOHkjE92hlxaenB77NuxhkknJAKwhy9bT
PmXLw3eSnW30mXNjHkBWZ1v2DbIg3GvsfPSbRwPPWjTnuxAyljkkJD1E11yQxtWxFIVomglkoKkU
Iu+CmxMNb6i40FCdY4A9fRVviHz9MrMEjd6zmONnxP7nYWp3KYLGSDjH0f1UuWir8xzlo4TWakrA
d3OGgXKA0W6aX8oRYBza3thlw+ZUIODYdW/UFvKOChJFNZLjWNBBAw0xhZlNLhJciUM7c1BB1NYW
H8lvibt0J8IctM9qUl5oFoc0k3QIf3fcX+5oP9xrOO5aFIAs6jLcHJfK//fnTz/ouiYWkE96yM5H
o2u/ycy8VGV1o1yOFTXUc0g5znbMkuk4hxg5f30C/sn5F+q7oKQppUu34N312UnnFGCOTZRuRr5m
WVvBHSBnZO7g53/jA/3pyX7x6VuuSeHgfQl1atAshjnoGGhTFZobhqZIjfQyJy3d6ERl+1+/tZ8/
j2hvuiTUit13N6nGaZLRjClQtAA2EJdOmzDOT+DBG/Sr5s2vH/a3y+JybbEdj14J1SzucD9+jwWn
76RMeHNpLzYaaQ2J0sw24wUBkC6xQf76cT99b5SvPG4u3In/NNx+d20pbKOxZcpNvOwxYgPtQTVT
BVzMp+7O7eAh/fpxfy8fLm+PJGEyRelPme+HqcXKmbQt128ZhRcAVo9lVByTNk+3XRPptccusR6L
Nj3MAAw3dqwe50xcdILTdc4lyeu/fj0/G7XfXxLfXc1DrhINHmp4QeqZenyXjPfVYPzm0ruMj/dT
8/uH2D9+paAjsIg6lApFbrv1KiES90I1J/3NtPhb7WgBatC+AGEhXarB72+gCPTcEp3IavZsfpGg
fSsXkxn5r2fRg32vxtdyOc79+iP8yYD94bHvJj4Ee8BhE2BzzE88RBnVlXxW/SwyUFF+EGCx0ilW
wV8/9SdvFra85+NOo9MZBO/mJJnNTkjzuVj7pJZU255rFoA/rUmPdVrTAGbJpx5RpxsQ504W6QTb
f/0F0BeSpgyYqtQtf/xS4R7XVkSLde3RN8ps7vi1tUX5sOqMa0VQcJ29/vqBPx2qEFw8sI6e6bvv
FgYPcyXheWwwwKMKvFIi6oLjIIL8S8520N/+y08DEQFgyeb2ZlN1/vHtldmYeQhXiEbj41wNTbTT
XjjjlHS//vpBP1mAAsrblrDM5ct8v2+4Id50pCP0w8YyPjf+qIFejlX21k20lraxb45/dW3/6prf
/zXxvu/A/eyJMF0Cl1akR7nm3QdpoxOt6HYzHVsFJ01/GhpPc9znIB2W3m+GyU++tcBDcEUzaGnP
/K2gS62HZmAQrkTSe4eQcsmN5ir10OnCvvv1J/mTiRj47BhUcdmG5fs+gZmOU+2hSyGdxf5ctiNF
n9JFvTECIxz85sHqut+8uZ99kj6dF99zqXz9rVMwW0UZRTaQzrIxtsQ8OIhzFPjtBEpULn8zUJYJ
9W4VDSga02aEHURC4rtVFDFDreKMnlptm+05t2S/J3PGvf76Q3z3lgRflBPQRKO15Vi2+X7cd5kK
qq5F/EJAJvcUcHaAS8qLiLnT9GP+m1WMhtGP7wophOQIw6HWD4RgMVnGz3f7rxI1FBy5UCdLoWCM
mTos9CZsOEuTc28Vf4TKAI3YGNqDkTmPOPnwQqWjytI1KRo2B8lJDYVVHObOtThkKgX3MgWhqGy4
2V7FaS08sxkn1naMaokKmApjVjy0vYPbvJUQy8qBbA2A/DO64ESFz50RTDAUVZCX4EM1V2xtOM5T
U7vRq9/4hX02iPwmeDDzcVK7oedm1NI4zYPqLaPhMZj72N6iBWuKLaHHPCbWnUjgpEFoJMkEif3c
qSZfTzMpCDuRF6M61qOZvxoEmdj3cixJu1uRCg/oIJ4T1/oKUZu84nyMFitgl/B60xEWFEWF0Boe
dRdN4s1G18jtYEy59HB1U5iFntVQQT3J8Gk3+BmNDrRtnE31IU1qGMn5lPQl6mvHnPfeYBY14Xai
kPO3sB9J1iEjduwoVM1CgOFw0jY5WGZd6TWyzBREnYk+YK0nARXDtMfmi1XkjXHvkBuS7orOtsNt
YRSSqA13pj5hxnLBkGhiCm+5BYBuXKG7Xy0hdyDk1h5vYd6yi0EbITXn3pe6tW+7KQPGYCdlZWyW
3ptNt4IozU3gq7DfacvAN9yHHXW7EO8L7A43UiGAcTVQBLJbrzriKHU3U+G1/tppQNZCfghR2Nko
yAmTR+g+ty+OP+TlyaU4caLoyzXNUxX2stCT+k7WLrYwF/DKNy2jaAfLswamobu3edD43JRN5301
KxWMO/TI7tHwRH2LAaF/NjMq+6alwENw8doMhXC2plkUHP44JnChZUsA/yhJ5xQjCbpTrIMnWcPZ
NblKl6uyrhTJC4Sxb/pJD3+oKUy/zEGJ+55jGyipucYftZ+xB4FTNSqHLC3dfw0TWWBpNcRNEiGw
praSbMcCPx1D2pkp8FFmASpSkKeVgPAjTcTyDlZk425C5QhNuOBizw9VFKoUl20CobIW46IZoa0M
x+geoj6JgJ0kgWtj21MAo74w9SoGTPHqe/6nkgzVVaZL+O+qCk9qGijvOuplQrW544xCJHdl1bch
+8VWmEP+kBLmoG+A/fjJsWgLyD+Jiz6cmKf649j1I7Fx9SsFdv1G3FpOJamkZ1MXAzYa2xeU0zzq
WTS7rAdXK+emmnz92SXt6QA2xTpoRJrrdNE/1KVNSb8po8XG1J3HEvni3FPhJMyAGIEQHXVELSoz
INCW4Gaw6dZoAgcLW3DSj5+C2fJOVpQb5loHYUvNahzGRwMCCnNMNVSya7/L+pVG60+pxnSAkJl9
vMuJmNjH8eQeGgm8rA1CY52gbWRI4zWrA/LMgAkX4En9nHqDzrzkddZxfDtFdfMQgTgEPos97EmI
PD96td1dIfnG/jrG0XiK47w1YYmjqJBhhCukitPNtNhmYaqHi568SvdFCV6SZne3cZy8vZ9s8sJJ
xJhfSaltTubk+HckgSy8dokMMqg7/8Vog+SLFWIN9Cb86Ku6DsRLhI0loohYpTnCncwMThC/IFdI
mF7buSN3rhey3NbjNL3YfUTtzbM5f9t9W54rtoA7i2Dku8CcBSQc8JXIj+GiJy1292FyG/hPkX9D
3CMFZpPKDpXvvGq/lZkdW6uUVPaFCQXgtoZFgH22TfsPclZC0SbO9NWzgDQ5appA7zrhYzqzPE++
wh5vEQNUFBP874n+5sehtTFSTklCfTuC5FFgVSTcpjzQiCdgoKnlNZtiegh5SdkLN2DG+kZ6lCnt
s+6yuT3MqgwVI89wP0XuwiuAMgCtPqE35m2GQfPO2jQtmfWVEUHPNjhB3DZJNDVnt44Hh5pyLgkw
crLAZI43jnUUJV6RQ5L1yW3mD/hIbAt/wBeUzBgIoJ975mNNtZ7eQ1yxE6f2lLq3QRuH5nEqQre9
s5yuDo8+l6Nh7U/CxTkbaRgDA+kE/Scj8yT9nUEmRvBiuwo63Ao3L57KYuYSuorLQg67hn1s3HS9
O1oQ94qy3KfF5FGPhPwc9d3KJYBdfRQUB1HzT7MoXXdVzIFmoUwqDQwn1PVbb086W1cjQpxt605l
e5cjJUdu69bejfYxjq1QrGh4soKrOaVOI9J37RBSoE89OwqOWe9EnAXgO3zWrUzDbdb087TvlaO7
b4Hd57dVZOQpqcI2vNoI1wScky6m3DdY053WdlXBQ5ptve4x+u3DrIk+xOOAQTU252PncgnfqAgk
vWENnkWJc1YgichToEMWgeHpZRjvprlv1/GUVLCbLavxrpOn24wCS67hqDeYg7KDkcXGyfah4yC3
MbJtmw2L38xq0KJrG2t/bpN17XcNO4F2vRqMmWuLqf0j5U3QdIoz0r/hS1Cjb0yikUbTOaRuUdzo
xqsa5smQ4zDJZ4irExk9NEwITw7aNpwIlEoIupsKUP0tetCkqlcQ4hmtptnPnOczbvUE2gz4KWKg
CiCiaN1gFiMcEkxtJTuyZ/3Q2tcyUc9jB0kodCZyHWKv3lqVjlZFTzaJNDgxtYnA9Y3nFDU2aTSc
zxYfzyKM2GRl7G19jB6U04ltAVNdvplZlT6IqOhuXeJSbgdViM8UFh/Ssax2S97ZhsUKNrjRf3L8
LFj1ZjthzTPlqVXFFywuC1gcDOVsEn0pYDidYeMp6raYLPYs9dXiVRbs+JUg2qL3r24XmnhwLIdO
pkiidSR9gzitxCalDvRTHgb9XaB0be9q/CVw2WmeBN3Uw76Cwp8lmjFMAh8b7kQghNnXhJ5ryEoe
nishWedZ/96EmuojqKDhLSOAliYgxGlVpPJVBUCG4m658zYT3dkO2pfFjRuTF2Km56TJjXqTejPQ
ED5/FjYP9sQrbqF43yfT/Bo7bXCF4EwvzLEDiCoyk5fMTrqPVQHeV8wLeNlHN4TuJ8CsHY8OgbvC
gby/sLDhQojKRoZGtsDYgrySICsglRhfJj/2upcc/E12L6v5//J2JsuNI9uW/ZUaVg1QBkePKQmw
F9WGugksQopA3zoc3de/BUW+yvviWt1bb1KWZjRFUhIpAHT4OWfvtZkoqzpq9DMery2aNbr1MuX4
n5VIq+o18ZVwnp2GCI0HPpqVvXFGK9afu9gdmlPXsl+6UZkp/VOVEZv0EaVmhEuwiYdy2lXmuJgP
SJ8VBlqPG2S5azv6vauGp9exI4KT744mo2di2VXeM2wa55bBqHKJU/700taKHvp4iJkaaXM797Th
1DB4d3LClwxKjcqC0WbfSLwNaW13Entzoya8LylWzBErHTtOaFq1Wz84se62YKBmBYTvdVnttLbz
rONLszyxq2VqtKW3++/VTUh5UOoKB+e+5Tn/pHhMOBt2hC+ZuBqS3diZm6YFszorH2Rl9cG/frE/
SkHz94vZOh1gw0DV/kdzQjp+1fVjjJrSTZdmpcNhDnEAofX7f/1Cf1Tvv1+I8hxJlKvToljfyD9U
Z1NGQlktqd7t2cO9tua8Jc5sXAk2+HdylT8aWrwUx892UUX5lPCu80d5u8TWAJIdNB4kN3BwpZEy
j3OU6l+b2cQJnrZchZMxhNbYz+m/OaB/Vr28OBUvnQh6sjbH9Y8Xd3ONfgn8BF5w3kvyhHZYPtjN
Rf6hlJZ3+NdH9Z9PH69mU3g6CK+F++fpo9ArCwcO66ZaGvngDWQWO4nf/5va+s9W83pEkZTryFUd
fDwmEvH/cvJM1p0ypxe4zma1IMOTgyxC3Ub++OirmbiNYfjmApVTZqttrbFmm+1o5Waus6e+13+P
R/7/mFnWV0H4MhPXmvRYLv561RUJ/V/+AfQJb8i9+rnipKUq+v90Z6zf+f/65F+Q6af5XzoBLE7q
/90JsKXOr//H/wwetv/rH/0A6w/95QcQ0KcRZ+k4miyX02T+px8Ao8o6FmCht02GBIyU/o9Txf7f
zHpwCngCfSrbOIOn/nKqrDhra3W2YAhYW2A8+d8xBPAu3PXy+Lvf5PHSdICoCPgPV8I/TUaSMZto
Y3DTKXuMy1FjyQ0t0DToyjXougNiZkxLetRIltlorXmaUmx6oOFmEl7UdsINHSSe8eFrhFoJ5I6n
zCWWorWguWVgAk5irkkQ8aS1jaJ6OjgqJkS7n23iP7HD+L52W0i1V8tMQgzjIirpHO/u4FeMzq04
J74LfY+BE2xnp9E3u/BszG8dirOiUqtTDojk+jCjATn5c3zbjPSK8lT22Brn+zwz9V1bxN/jsnPC
2lh+GvOMVS2G9TOuP8IcbNy0CtPArBXRoW4b9HPYgt3a/sWeymghADEYLRY7PpmN1p5KKpvfD2nV
bU0VuWDPKAymGdiYxIXssqKhiyJXWOWgQsXUUwNhyKtOdbmxZALHKMsmnL3Mu7RmZMcYl4QEW5pz
tdaD40MXA8xy/PoHDZz69PVV0uW37K64sWmixnapJ0FPyxVPkRgwET7iLKc5lvc7t9KnkzuVbzoE
6hCiB4IZUiXM3LkzYudZ4CvY6vF30kOB2hhQYAXBEfR2WfMzcrrMnPaQiVM28IuYDWO07AdPaxES
PMzM1kKIA2GeQ+YEgnWn9/sWV+Qxmvrz0NDC0Wx16/U9QjETFi9EMfeCJv2uUr98kZAr7mpGQJ6c
Ab2WdG7+FO6kOqKmvvOLU9oX4VJxj6tt7Oaz7F9p6NwvsZvfkcna6e4V5qQeQfIoGf/Q+Y33elf4
+6wwSPRlz07C9purVTYMyTwsx9bdiwGGkDJ+AhrP2C9KrpvHQ+cO1nPjjPXWUQgvXFl04Vg0YTPJ
TzM3iButR3uPtRkYXX439FCWVTol4EwAKkTcfiGPVdN2Zt5vzVuIiv3Z1eorqMJ0MwjENLDPKJsR
2JKC+OgkQOBmvzfCdX4v274NW4uIkBW7ird5fsq7BrBxPH82fk7cHwUYLVGwD4V7783kShBy+72x
mw4+2iFWpY+3VppAsI4UtfPRjxu6Tc1rN9jQxWitVkX7xk6ZLJh4POJFOAwsAUABFaHTWcktD6Vg
aQIBs9sXJ7amrXT0OpglseJad+wcm+pogL87FxMonIiQJRs0GaLeM73aZVmmQGntM58Cf1PkDrlb
U7ZvR5u9pgmRllJsyRHdLF/0BSdgawpdRyEn4U3EHQT3NaaGNt2KebOfR0eaiDTMUyQrUkpBM4ca
/ZVsDaPAtE5Ojel19N3JOa0c+7Gw+ytAOPA7sXagw9XucoQpVmG/N116n8XfhF6gnEIxB/MlP6A2
k7AVjOjc2PoPMBSfPRv0Vwup2DYZrEvUDPHJ9Um79ok52TtN9N64iA9Lwr1vYsuXG5lVS5COKPZ1
K6mPsP/yMM6eQSx8M3K4zNWszO3oWLeeQj0BvOsqxXxTDfDcZovz7ntTTligiPa5U+8Q5Ph3ic9C
uYwHYbbdthLmHBRN96LPJIhKZkf7ouZKxAm0zYgy3HQLDc1aHVkbHw2vUbSR+etaaCz074M0kUTV
1+2+yKyLgRT6wEb7mzdnGQEYA+ooUIXKTNqQxTwJV6SG9IYkIHX3CHQho8Ne/+zwhMtlHoIJ6NaR
BZlCsLcfbb8OOTL+xisqdMUm2cxwy+jCe9Tn8Lq5hU3cGk5F3IpDpvWXTAD/0IlEOM8opuwakIZR
XMwORZapy1/6xJAGKziEFQHfZ2riQIhUBZ00v8lChUPj94fRXjE9qxfSns55Lrztrll0CtXU4+h4
unsupH7rL+is9CxzUHISvYxXwKeULpX34eUj6MEKK44a4qfFZAw9D1a0j4jr0ZMu3ZKx+J735kcM
nS01IMgK48WqCZmazeoRaCBlYQXvF80rp5ObTy2t0DMGwE3AxxFVXmumM6+0Wm/Yi+2XvHT3o5ie
HV3eEavYH0eoh4TNzedFyx7KuHzCPC8AEFa7pR2LgBR2OPNeL9HhkoZVZ9YL9xRcRTotEb+Kw9a0
IcTjLIrEMG91xVqcDqgvjZRjUQVGkRIgKyJq33r5UYifqv5YBg85E8Auby2Qlr4/qmJ8JBmyDq3m
Qc/SwFyj7a22pqkWPXYpmz+9MT/cSdGah5uN9taiI17JB41sKxS+W1BbNtBGmnVUUu9R0b64/shi
MfyMIqClow9puY78ga54noBxclyAyqm1W++Apantc8xIwWgbAWCB4Zh5dSAw24C/QUPUOLe8shda
WUWXWIt3zEKTrT9qO3bLAD9SoLU+ksQ6nWHFuB8gQj5GoT0buTB3UnVQ8MaXccqfAd20RyFvnNgk
MGpNGEjd7EhrxCaYcqbBKWgWF6YWTBY9Bm94cwf3cyBNFaKFjLZ5d6enqPGVTZIPHbP5ZOCAR4d6
7jQw2bOsPNocESLtwruJTtRq+j6zUNm25hyyj0LA6ZTWwQTOQ8fyLc1NeeHsc46hwjeCTKtmlllI
FwiSyLQSKDP14Rflj6x3SU1b0j48D7FhbNmhtEjg21DEKbsfv3/Q6qXZAGIh812J14GcKbZCTDhZ
8kGaIE6ctGBpS3q6AK9ov21FSayZUpdBtRH8X5TzcmUilDaTGN9vrmJpCBY012Q0SXWQtAe3yOtd
0Sa3JuaMOxoVm0VCTMvzEc2+RqKbbmkZHSgw0DTOiQiqxdVogM0nVfU09zkcYtNDmE3q67bSnjLS
1VA81vpOMEjZKqdKAlPbRiSOn0iV4nR68EEUidfbsRp+ZTlsPtgxu9mw72emWmGEKnLrEU+5bVNr
rw+d4Fr3LAKAucrWNV5wOMIIjbBh3TYECTKgQgKtxw/sNOtj3VQfYBW8XZQvjzAr9G096aBhuQ2n
gEc3gyQVT3rurzIFAedIoDxNKfpQlHi9mFIcat3LtnzYPBYVV1vohUfAuWvbfAJXW51a47YtDSCK
ZAAhSyetHQeVDNIYGJYzDMirU/9nAXp906fqQP/rJtOqJ673bt2cwMFcXlURA/QpZ6yRYmOOFL36
soHOTuNKR5cEX6/dgDuBk09zIyhlf4cXawxMeyJXNjPrG+I7XvIRpec0xLum9Y6zxLHQFA++Ea8g
4Z5VlfDpsa0FOA3rHRfHgaWoPJT+OfK43y6AgzKyKj0fZhAf5hCh1NHR0qNMTgln7AAJKDtDRgag
mqDTZDIJfSca/VfC2ri+UA5I0ExMNpkfFJ0Xs69U1bYf5WufJZAfcKUGtGOXzZBJPaT6DxioAwmC
KdeNoEK7NRGViCt1EBMfEm0EkzK6ZCzXBenZH2aV4PZbkKeKFpYNxoHGe9KKGhG4b4SghtNAaPew
/hKuuzlmVFJtTRdJKbBrDCKUuC37qGp+ncoRPpo2Uj8eidPIArPTQP9g2chsYkkjUlvh++oIMYF5
0m6EWt5ZadAwpVigCVYgRvZlFmJrOJvjwIhm2S0LFdLIthO+VuYFpOICmKqOVsGne4QuvB2mMt5W
EPjDYug+uJJpzXotEey5UmE23ekDHZxpHYqJVY88OLBACwSaSb/raecHALDQym96NahXRyftObet
m9Yq1WVu5D5xLKI620pnk9k8JcbAtb9GR3YxA2Q3nxDU91G6c+13Z1TnXgMn+U2MhjrVi1ZtM3S3
sMHuB5jDNI/tYjdG3Q4Rp35Os+lSop84dC1UTm/pBPkY8kEu5YaIi+kGNevHQtDCbV2rH6onaE36
uvgW6TdDryGFHXLn6ouescJiNDvNh1wcuZ25b6JIHFrXRjdE6MBJ5s3RMzLU5m4U3WBqbndOC7HE
VD3gn7jm05FdEqcMTA8Jctonr/Y4CGI2CoB1UNwDcyGzKKV8YBNdkLpREtViDWa5nzsF7dKRNJzB
1q6dSJh33+B8TD96P3tNOIm7wZfOoW78EuW59pIgzruP+/LYebh5TXHoK5jP/hQx5G6i9CEu+37P
Z5wKzAMF6+tXWnMVHf5BPvh58lbmUZgxWQrNwQpbYj3dCsK91BKmj3la3rpakpwHzX9CZUdESac+
YyPtbtVQ3NDP/qn5Y3s1/X1E3PIt4amEeArweZ1/oalv44tRw95tRb/nn+xLY2qpgWANADw/Lasx
AqLbNLRuXYUBujpYFhu3Ug3z/Vxcx9LOHsfqh1qYIUb1cmVNH05WUxAEzjye+3aZn8r0JzMHco17
3w3txnEuWELGliygEhdJU9vbr//59WCuT8+IXVpytVProu//fu73T8l5dC41epXLsBDDNI8jQ3tz
gH//9T+/nv77Z3oRg3fTn+AddX99R+PZrU9wNCGhFh73f/zh3y/cOSI9A57d/v7Or182CSiX3O5t
H6fuUP7+M/5+x19f/X4XLUqGU+T6v79F/3rdr6f/evseTWffVWb49zv9+43/fpsG40RSapbj7/fz
9fTvn2a8D9pyFM3u61f+fSy+/ukwaw5aaZsbPy+Sx157y2KiiJtFvpit+xqpcb5aPL9tem7fwkCV
oNvzTSLGw0Rc+cbQImC8uYnIXk/SfY3AL20K/cktKVVpo867liHuIY0rBa04Aerq3CvVFd/dOoA1
/G0hF/E2Qdxy7amCarBc96XS32XSt9sYWud21FsiFdeHyMK0GU/+rVsb/r05RN6NYFL59ZymCGhn
I9GyFnqU/j4SQ3K2y0dQ5NnD2DzYFnq5sfu+8jCOg137j7HU34e8+DF6SXMwh8z+hr+VPY4Xj7//
OVdkPw3c9Whb9vsm1ronhD7qEM2nkspxSxBT+RybubaXDvHBWiTKQEUUUbGWiTOWoGyztObyMBbX
htXpXo01m9t2MfZxMpn3mcyP2MTwVY0lGYIp9bTv17dsI85WL707MyV4eEBuyRRW6s92682kMXqE
FfZVFkSOi7iytr5r6DygjyltV6M8eoZyCNJ+8YhLdmCvRdELA8491oST0bj+rafpMqSph/eiJnFo
YtRIN1oc3TnrWTxGsm09p76bDDDhukascJJFd20j02eVp1ulQ3EYKwRzVUTBZwGUczUUE9No/PJh
+i0JuPXBBMiN6v6VwmqTNLX4nk4iDqei0k4K/duJhtAv3e9ysn2n9qPH+uE3DoNEWs87DjXzqmY2
1g1IEthK5R/AL+vaT9/KWoaj1Xrb2WWno89ZdyyjTNsvE1oLJ+b25jQWAVrwS0LGH9cBcPxPNGN7
UzfemfDah0YIukorLXodWpUtSJpKgrPtiaXGnmlC4V6s4YWjEsyOZryLlrAMkJ7jsUiT4XlqEU7o
fnsfxelHs2DAwG3ISl6ZYTVVl7yu69tSS8qj0ePoE41RP5pgQOnSOT1hW+mPsdSemj7ND/CzqBYV
u9WqS+69KD3WDAM2s1GRsIo0/Nx4dB1LZa9suMm45Jr1mnsdXGQjtaCtpZ/5oquwhGCVb1BsUYp8
7QDJuiUcQIeg76rWCWD8qG2Ujd7VWx9g0XWXlHPR9cUSIE7kKBd+fRHSmUIpJjYVdlOdM2JVthPD
3WCei9eMj92+GvKFiCB3Pn995WcurQRSTFXLWp9b/N1wxX6WNt0M3TWTq0BockXCcRLsF8XCwdHt
x9bSsxuhbZ0FfzXhg1THEeENGrBWZHC6DGzWjbZPpvveF+P95OgkGffT87RwVSWaRlmv2KknIusu
vZm8MIm2zjhCISsn4tp3CdPKnsDbBTAOmja5k3Dc0nKub0bEco/CkevQDydSmc4fysia80Si1oPZ
Wea2dXFY5nU5XrqxveuQVdxlhLCBBJavOf2qUCKb3oxWVh9mJB53Bl3vgCyQJMwsxvdLOngh17x5
B4WMjDMvZTuH6wWTc3Vd7Jl6m7jZ6josHqEXNGlVRWpE53jErfRRc6Hs1bAD2i/GYk0ndDgYg8pY
7GuIMadJEwP0bPEyaLB6tRnzaxMp/7FYM9hhy0KinKrokVL06LuJHeZ6ZwTaRG2nyR63kiHnmzp5
UWmUnrWkys5dOzmhG1McFnH2rmLoIFo7Yy2atccRxyQ4Pr4h73IyZkwcUYbPeMijAYunzyuREiwP
/tJoJ219+PoKIgznuYV+0Teudqr0z8FiVK8XULNbK3NuIF2PgAjp3Q/loG/SRHP2grpWpw/K9YeO
ejbFnVpAO5o04v3ZN05T9OaOYxFix89uotz8sC1YgIVXzHeoAiDzkYPXZ+0DzmRrK3RH4iMebZKT
rY3OcnCQvcGlUU3TFVZtiyul/FbI+ZdX//BbKW4KCf14IoWEuPlPqrvxOkaw5JnrE8E0af5FIVm+
4EhKDpVY7pPGAbi6PpSm49B0YnY+0Mk1OsfdmelQnFVmFWc0LPGJ80eM0mKcjaVJ91UyvJW4mG/W
L1ZhwLpR3uMclxfT/DHbYrzhaiTI2C2vLhurUGhY4prFtm+yVyVt79T4ctghG3oj4e7gt86H1zdH
Lc6wZvrjNk0RY0CUTkhcJ5ZnMJS/SeBrj1l625kcqvybsJMEIzAf5sTY6VrEkiyJgRh64q6HbxoB
5tvOLp/wS+MwdGnc6HYLZVU/FdQ3s2t8LDYX1jgwPEciC46byXoGBbhtB+KThyO+uY2y/ftU30DL
rnFVjPSgY8XQIks/Sy//Vq5T4chXZzxn0SDei4gm0MYxZkzfNoIIuvaUFcnObOzj6FliYwCg2HgM
SORMtEaJyAm2akXUim/9AlSIavHZQ1ZKF3i6K/LlDqXGcdEDc6C0dVNmtF3j+cDLCobEeRDl4+v6
6nlEank9t7iby0ArEvK3Oirk9NrP/p100XBoOW0fV4Hm4z4vWdsC23Lo9rjeSc8Akq5ZKHPN7Zkw
qbBbLIIB5dkU6atjSu4fg15ucTkcSUoxzmKIjoZNGrBAjVKgviNqQFShaOIjqphbe5CPTta+UyY8
xoM4L0i1aP+D1dWIgDaM0Q3MrD0a3twHg+Q4aQRfr3tKCvKIUQ59/mKo7l0kbjqd5WvkEvWw3nVj
q6XXZVvP9BZRJLVPjhIXusHqEvnTRqbkHaSu9RPJIZaCgpQ23adciRlYbNqppVtp+08038gwLB/L
CBplLoxfqRxPU6exOFdHfcHblk7Zs73GID6hnfRvge76oWj3kTPND7Nd3ZjQFr0IHSyqN36x412W
zD1os3lTFPckSYZTPtpbaaCgc8vR2IxT/eLrqRNa0aLQpZT3Odqyw+gR5EhnhFUZxW6yoJ/uRlD4
FbFSxVmLzekyQAsHZ+sZ7JzenXINpBpx145T91Dk3YH4YwYOuZ3tNQeimN0fF35VZ8SMnVPC3Nmz
qTDF2bIpGOeZrEay5fpFaMwCiJR00j9abtEGy8+lHpYL73ajlMe7Aj+Kn7naMZCkw1SD7Z20nDxt
NHbmMj1Vw17xdk6YqcKusp/RABY0d+k0wE6+x2SuTdOLlZXJQdBdp1Fj/Wh763GmkNOSMC4d5zhS
ngW2GMQ2b0aAOy5NTT5X1cbN3JR+DJ5xZlFh+dCYY7mPuJc0Dkm+dBLxgjL03VCjL1VzEbiyMe9G
NMkG/Y1krkfdU0noovTetG5REUfhkrERMxBN2TvQODt1mee/ZKS+yWmtNbXUCgnVq14SuxSIGMVw
Kj2PFqCpWcelSQ4T3xfkE+KfYipF0FpxsmVBio8ibz+0PFV3XDrGUUbWT8Z6PgZ/rTgYtLQeyPX6
paXcpVKdxpU27KKhMc6N4acMzLAT6+wpz72JF9xg+nRw2uYsCGlDI2vEwGKG8SZuKfqLbOm3xdSN
V9ZdHLOOBfq0TiLQJgu4+7F1NnaHkpqEsAhNFGfZ457elP2O3cJEkQY/l1uGN87+Jveli1atOstS
YCEq3mN0YMsbUPdPK7Xs7ZC6py7u3pyRjirIbm1TWnCT+yW59CTW8LEn5UNxToiWEy6fMsNgetW2
u0HkWxdh00EVQ/8yAO4QLTxqP7pHkv1soeg+VU57HMuE1HTim/wYxbUfEacZm8yS0aD3iOcboN8z
fkQPAeSpt4yO6ZXHFWT6AhNtn97GIyEbqC6nrUck3KFZW5ys2owiSXZxu6DP+Nh57Z2gDCezB3Cs
t5hqn2dgD0hGsdGwJoiti4AYPcjbLR8qyGwQA+i8E1CSffYJTFfNM27zdra2S2f/0p3se+/0mwzr
8sEZOJJt0zxZ3nwjkvK7tP1XQysvbebRAqwJPymjfGe26iZ2hmzXFdWD26psawGWAueQPnJRMDSz
8+bGyNKPOjGeteJ26dorWkK0sILIJCxhCbLCycfHjRAYqwuo9cm/iUT1SXD1m08TAjT1Kw1tA4Ue
o93OxQfXE8TFfYqEtZ5dSWZPZGCXY3GZueDx4w9NwC4+31hK84+FQneZFnXLW+3RJmsxXmWb0M2q
eayH/iGjt7hMXnUq++J72ZndxprB2hnDGZHs3Th63U75CFhqnSrBL4qwsIlGAwPhHJJlaTfOkPjb
ooFe3qRstHPh39e5WW0HA1Va1DNTsarPpWbG1iNE6MY0CRyvKYNJanetDkR8odvod9az1rc/wHao
DZpfRndSOyZEwzN2SjfVyDnzeusjAY1vJ7LFaZCfMugMhc3GWtIuqzGXTfI4TazZGBxSWAO+h7pC
PZqVqGknpuXFXFINtEjQzNw1SqMOy5nRggtYf4NaekdRaQYeKu3Y1Pc50iXTSI7KjVH7DDHH26vf
RIImMEdFsSEHNWhHgtGmusx2dBLZSyW/orRc/YGdQwt19WZ6q3Zfs7pvdBenQ9nq3GxrPO8Mb/Mr
kKLs2q1fsappgSVxh5NJBp7062kQdVztRRRvvr7x6+HrCaOQcuv24IDKYllTTDQbWkkG7CVDhIy/
/xEpjDpUxGGwgWVmw/Bd9+fvdg5un4SrsE9It5qiwg60efhBpIBkoy2GDYBvzqh1Ju+z8ificDo6
vsKMXvz5jD4T5bY/HpwqWm3RCBrK8YdREl0ylbq98SHnbJRFjAfxWYzw8VI6iSr2w0QOipOQU1OV
3GGjKCT0g8CIOOZFx/aDCgSaAizDTZRiDUKLmJwr3X7Gf1LfZhjCsKhEeCswxcjyXWM3CQd67sh1
K/PQXJxh29TdfKVdOZyUY17yRtevuDj36DS/ZYlmHsjDnW+0Wbs10wkYTqqsg5Kye2gEwunI5zbZ
sCOSlpncZrSl0bV7P8eufCWxZ3noPeumWVKf1GrzjUDfgeWW2Ea5iBOO0UcLE9LGzyCQyPmpqmN/
5ym20BJljqrlLWvTjiF4dJ4j/0Jezo8KXDnpOxZLXFffCeczb9fxDp4FtOv+2Y7sOkTNxIbORGle
qeScNeVHySiM8vROGvIZnxL5RBFZKnOTfjJhCYa0+ib79nXS2bSjjEYSavoJE/1TDqTEyybvLp7K
dwu/XgOFyMLpIxRSCtIlM0AhXnfp6vo1YUiVNNM+atC7tpr3ZmSk0Zu3Rmb8wk/DdKAEMOXwYaxz
61F7TIGkg5AhvdUciFcba/mIf55IhqjY9Z75nmekBnO7ZLsFUWhp53dGEHRk7J+4SB6kwLPcwJBi
4sJkABxFO2TH0UqugJIgVkxETHot4Ko2/ZbUKEEcuOWtX9/DkXueLUKlxgXJ2pxuwIpUYfaZ4Kuw
Mh0ub2uTVJPuwYVx94GVnvtsC+if9EJ/dpCMh43tYLlIxkOuRcSkmD8zPnPAM6wPRxBj01lbhigR
g3cC9BL8Y+DgL5lN4dpY5TXP/O8WPg/Zs8i2kFzA+Yy7uu4xKOBrCBGGoafuwrp3lsu4n4r5Z+cZ
TD4nEeFwQxwzE1ps2p9UilMQd408Fst4NEbSAMYJRfX6Kzl9tzR6XtPBYPZvMCcCnwkRifpqK0zw
G96vlmqBCQv9AIe/Zq4QtkdZvARoadVGVyafPpn7kJj8FcBmXdKoKx9mdrGNDfCQ/Z/ayxJsuSXk
1o+cl2ZGIhQTWnvQGowX9SxuC9wu2zFzv0Gz9XYly5VxSnXCUkvVaM/pnL3V/uz+nGVNDBRCoaTM
59tUphOqg9a/FaPuHVOzoiuh9BQRDXpQFHBEusaJAe0/Grb0ZO4Is1s+m969j4alggHlLqHBTTFM
OsT9bZHLiy9wLMjZVU+Wi2pOLozCRP+EkJ24O9Nxj8It1J1IlhIvn958DoE7W+Wnaxb1toA3Xsas
MBXkpVAreu08WNgDjNT+XjbEgc6WnG6YpZ4hGUafclrRYH39kolChnx6+wtxE/bFR2XTjRYKm2mY
zg5JOEHMhNdJZvPTHdmt6naRPcbFKSOoik4LEpze8u49lxH1OB6x0HSf5J5+WotjPyUgN3daFztH
E6fcXTtyssxGNJ9UnZY+vTCQuJceW7waK9nzHGEky7G5PRJ8GofQ3OK7eiYN0bZUCleSPGOgMcMu
8cwErvveVOWPotaZK7GCXqdeg7E2M0VB8b+8amSYkxul1C3TFyecPOmitphGAv62JfVbq3XNdTQb
dSDcVO40xgfvnvLYr+fZaynJeKhM2puasZxVlxGGkKKFI1rpELvM+rqpIIMyoQqZgd7QRVenuM0k
YvfV6Zjfa/18iCKFmrHVvi8yO6ZgtpV97n1YNkavSHrsxz2aIC20hu6mamkB0A4CudTJw9SV1w5d
5Bil3lpdprwpav0q5h5mx7teRJsem+LWLXD60G+7sdylvMRuN4ZGnnK9pgaw++ptRuR9Fo13JofT
OmlkYEWDJfZeKZ96kWHPseSlKNOwnke8YDbZtU43bdO2OSANPhVOjFgseppmW9uS/+jfeBIGnO4b
H7UQ5Yax95NaVMoGc2QeacbahWjAdX+6IMNjF3nxFwCc0vLf604WqzJqjxvLum0l6ELpArqy7wYs
oxgIT8vUfF+W4yDadzVYJwKsuNARzRS4SGfaTZtyptPj4zHEqstf7VuPg4kCwqavH8q1l6PopIbc
LSG4sb/cCJdEAnMyX2mi+ujK+tHNzihRsbpUMb4d/N1b8i3uk74itWh98PoS1FTL9FzVzdnqLLBU
ghEDRCgvHUY0pczSFsvYIzOcT9G4wCss6YPiAivSqb065hNR7/qhs7MrMbIxaUYlt6GqoQe+fC+w
jZ67eYpA9TgF8g37RcaOcfEtdDx+ehOlKbLBjFC/2OjEvYiat4wu9siZD/QcxcIoLbB85Ol1BHFZ
DCEDq2kLJLbJ59y/+VHbhYLx5PbB6VXLnlx7VniPburizpwK7ejksBEhDybGmrWRrtz3gk1OXgk+
Fakddqk73ybe2N3UzrRl2u6e0R0GgpIz8AiICfPKjNYQrnk7jmg1atsjLnokpgcoU1ojWkiI0laL
Q/8NuUYVS+2wjl1U52GFS0uMzEKevH2jl8UdffYUgBbWp5qwHqsRSzBqV9d0P+eonR9nhyGYzpQ3
wKobpgSOb9ER+k/+rC7spxnJC3uhsWNKcIvU+uROpBuENTar5RTa4/hY1kMdetz1c03NAU7E7ghP
/OCJ8hsSsBdX1ISIZh1iOYZo6jkeC6o+h7CkwSX8ZI3zU1Y7HzJDENVWaSxtaFRqygA1M/yeFpZa
wUp3m2JV3dFbugUz/KTgeQ0S8R72aUZ78baxTHUyHXlrVHF/Kpt926/qEf/SeuS7PA2IQqBW2hwB
JB//QdR5LLeObEv0ixABb6YEvZEhJR4eTRA6MgWPAlCwX/8W+g7epG/fjjYSCZTJnbkya9+i0nqk
0o/OXdMm62rOg9DpxWYYsNwvswJCPfYivnPPwC3H9Jiyko5jHJnrTWaM0dp0CUJnBlm16ltrIodW
cu1UTB0fdNY7h4Jca+L6uLOsnIaiaEIuQTk62iYGDdNyaImyqJ4cdoJFZZV3+qXs3BfaYrZd04z7
OcYBinYaGtFgHluV/dCPmIWUBw2bgcNcSUYA+6Bbrh2Ge5f//4M5ttG2sBdOn8baMDp0KgkViWfX
oDKuKN0TSeWvVMHBa+ZBbuwMMtw83FQRg7IcpbdmmDQW3m+12ADzEitGTdMao76qWlUdxR9D6x3J
R+VIDi3/r8RhaQ9/IzShcAg4snmZy6pfRCc8i3JjCucgmHVxfeWzTxn0kSSVQNgqH2ofGIZqZjhf
Jdc0yb4132g2fV8Qm4vSV51c7I6Q0EgnGRQ0B35clPKIdQl04fSfa+QH2ZbZFQ4RxVo+bdsVZdyB
cSnY0Jmx8x5EmFWbuo93taT3ZVJA3Fzqhvd93WJRQFmF4EwnfBWOSUpJZhncUiS5bRFMNPvCjXOR
3PVKWSc9ug++blzcGTye23PYIwSLGNAi3E+z7mydnKS3E1ePmtNOOOr4TWacvLHb/bUj4a6Dulj7
E0hKrJoCmzQMW73skJIetGs7R7okMXHzjLYM+S/jEB2oN1W0qjBN6f7Dl2EETBI32zs2Biuii0DH
6sVzha1KU9hBZsKmduL5Z82jMz6Q33ocB9ReThHG/OaFY0y9cTqP3mb/brZ4CkDcMm7APaeV5YWT
e81T+Jr2/iWGlr7Ls+hO6qFbNVN99/SyfE7iH1pdwlgvOFW3XnBBT/snncS6FW1ytmXKiMIQ1HbD
Nw8EQrUVa3Ibqx/alGkqGsCYLGdUQrcVzjR8s01V/KHJ2yFa/dehMQ9TWAkoK8qujuzakHtri03G
oIGMTQjs72aGBrxySq65xZKKjZOA6wu15w7NdyUyGTpUsRSivbvx8MgcxJMae47mUMU9OtpRJqg0
zt6InFvhqXdGSd95bCd7C+kH04jcIL8jfLZ0zxvtq+xBJDYFzCXfeMmFOsXxnK+GwO4ZavlHUbkk
z1MB/hT7CmpojeWWZldrNB4JKXOmEFy0Bizl0pTv1Gnj9vFIukorsHk7xufRhUVYC2YykFas5cy3
H3tuuAa9fewq6UpLgckKrOFjnmR4QUdoQYG/11I63dLGOQQZ/eI9n4hdk8PrrShepyYBjMZuaLDE
uC6wg4/xlV3BWsvc+AhwA3q1f3dKUuV9ar4OQdxw67XXnIevWT02a82UB2nV8+pLTvLU6lG5H7m4
Ym/f9RGABeG4T07DfoDRk6GXG+AoSWg0rqJPdiqcjG79O5otZWQjiP+s4KEVCWnxgmT7dOOae/cS
a5P7NdRJa2E9lJdRuMgIVgrGgKh87xfFrjUCa/VuY5HEIfHDQXgzO69kEXA/ofSHDFrgF3FqivP5
mGjAOgix7gtanGiJYr7BADPamj6mKobZd0Czd29I+qtF/Vi3aFDjL8+pviXbi428KQHz2kD4cRuu
elfd/dkZN7G+LACC6tpmaJ+EUfwzRjTQcWS1LKx66Y2e9oXJT2RayWvd2L8GA/hQoqxi4GdTMM3n
aqFy0OWHqb4uH/bgs2rYFZWOSzNEibdg5Uw4bwFfDCEn1WpFr2AhQSbghHMbqFBxIv3tHM10iE7W
i2YjKdDqyDkfqCZLyoqYkVpPM+kDuu+ehEufXuR7N6dsRdgJzWKuRcl9MrK/+1VDFS6ODa+0OuRW
a+/L4UVzJVtbUt5Te+nJhgWb0rscJt58SAyyGm1KhyPkg1kvcayIqxbRaj4OADQnxvcrlQNUmFv/
T2ubAI9MGni1NAnpTu39iFFNVbygXaWbaBnKAJuEZ22ENW63MOcbCpdIKc0f2ODZAohPJ9EKYzZA
T/zU2SK9JfwbRezep7pRm7gWbhiVJmuWs8TfLAwGnnKfo9F80lMMjr7bE4AM6A0bPZtisX06iGhN
vd/FzapjIRQX7ZYJRoluvLJ88RFFA57spj42kbVx+8BYGZ0frCpf5rssf2pr1tiSWD93OXGgiONv
lQVfVIKPa82jgrRt6MjmxYwCHam/Lv54PWta4ugbSsTWpeofteH12zEd9h1cXzSz1EyP9TQ9/vvt
EsfuMctmOOi9/CHL9jKzz9Lgi0SljLWPpglxHpuirrZkStythvq36Stra2jTV+kCRtApY0d7OgfD
wQ52pXazmohfrWU1DBJ19JyOhIAfVHufCWG4tLTWnNUuauhNOuwuzUDmkLcHTOnAONjGlIjidBVN
dmW15ItWDVK0cvZL7kCr8ZyZVLYRciiqsM49ZjTF/BXZFOQyGP7gggGDyBtfZWtl2zoygtWLMOg4
b7XyrGaQ+RZtzz1vDEZ5Wh1JBoOEF2HemFcMAJ867rOZKV872ZdB4UmSTn8K8pfSDGApR+TYUjfh
wmNqp6qnzxxBYEVBYv1sL2d+GLVIA8zS5bZA2jHzdD3P/WMMggISBCPP1nzGzUwGQDM85hjmHlbQ
KTBQE2t7fpkYpW1sHZVJlhvLP1LdHNgFg1jTevCX4efOkbtN9ObAFfMrXpco+1sfi+cmKBj0tLhQ
QstNUIALztAuTjAtucOPD7awURBKiAmtpPE6LTSXwfpKCBBg0LVXTPHPuWsdSKlP64wtGTeG5lVR
CCq25sth4jDrxkYWDW2yB2vq7DUMhpttUi4qFkQ4ZwWQlre2IgePEwcfuqXtRWF9U0wJ1IKx/6qM
z2mFHmrCyLVIOa/j2H4uAnUn+/eiGtxhRtW16x5YUJjE42n5/iFppeGIXYwqmmdz7OAIT4+6nJ7S
uu22eSSPXUKsXc8iYlLWW861BPvZm59FP46UGxyZ5rbp5W62apr7FMaPfFsT7L3QBs44qTNOToFc
NDKYDAO9wcCeVScS7M2+yfXngYZWBANCFoH/xVU0HGbzaZT+hjPafU6ne2+wjE4BNneNdJ0bn2wJ
lyeqTGvVRumJ9Jex7dBJV6Rp0BxZ5eECrZBOzHOq94AlWCliXfvBte7uFE1dkfqKgd60I+b5Bpq2
0kE/c3pa8klPwwtjEQX6dcBkZDgg6zmQDv49wtXc9TRpTrxQB7uYn7IKtHdANUFvMBooiJFt5d4N
4m/Bg871JiYaod8se3KxzyIlinZY22X0E5nsNoZOKSa9HwfB24qfGJK2UoxFpIf3zLfFI3H7XeJY
NfcUTIXg9/YtIhsz8JbrCSa7EZtU6Q6rKZaXPjGfglyb9v5P3pne/z4Ap7Ce48hbtdxxgB5gbRD9
ePAE7w9Ahr1RdrwAuJtz12eUkr5g4Me8H8QHNFyiLRV/f8Ye4Rg0OTeJ+QLQGSNCFzG0bEmLNtXZ
exSif+j1UB1nJfloa3nGcAL+hFraoCfdxjYISlxS71wAG8bkDygqDueADMg0zwyci/LocTzYSVmc
p2I8GiVHEqbOCf+lAJeby8owlFzqzcLgU1SM6DP7tZXpuDHy7FbQm8lra+/KxRnhOcAUeti9hsSw
PqnyK4u6R+uyrmaK5NDgQdYdMJBbqnjC/dCGo5H97bPhc7Cr4CDRVvU8+Kzy4ZXN1iPIj2xk8ISg
JvzJfATgxLX+wke9pTYIiwTlPjIeg/JYE5oRLog2h7OnoIkUwdEmq0H4jBuFqXDtTymfXjqltBKD
TwZP3F4Ra6JtJudH0VFhQKkzajH7LJNPbaUp/UsjqbZq2+6XA8kXlzp0sPEIL7N4ho6Oar3JPOqO
YwK8G5Vr2b5LBcFRGhv282AwapAjWBHNF882TqM6xUhZc+fjxngW2m+pdQFeTtyWmlfYgNY5uknP
OsxFmYL98DPyPyPzDr87geTeGXNinOPaP9q8JugVYaUq5+I2+vuMY4TEhqazBAf7OqXWo3RwwXrB
lxNIgA/W9Dul3hd0hI88GYgqm/2l0ik9TVHeQi0ZNykHajMg/IJ4u6qNMjr046cKqI9uE02uRoek
FLwvJMURhlDC303raBydiopdXs1INV463MaZqCymUUZMuGJkevWkeHcmwsaCg7ao/1YG66NTk6z0
xxI6j/4yGNXb2Nk7wSmHAWN363o9NCHbr1uje7Dzcvl2KR4oyOf7V9cGUdWW2pqyhY2t7WsjOWMS
/fTY/NuCXwKO9XvqTQ9VU1eQjl8Qf0yac+OBV52sz0/BmRCF8NnnXh4Si9nBHDqNTn1kbPiKM3Hf
V9WaRmbiei0fLrKtbfcMby/mtBMO32bQlxyddlmRY3Tq0r+y0f8Q5rwqrtDcird2IL47HkKRLLsz
4oyxaSS/ry2jN89h84wjZ+s2vHvuV+Z1DwqbLppZ7V3e0RUC2al1UsIyuvYaj8GXj8MfMzNGGVcQ
zJyT7zSdXmaN7UowudTHm2FakosZIz2VQTGawyaq7naX/8yevmlyDc59M794KYMqD2R2QULUKcfz
pNc7TnRXTx9CIycmi1RCLcWCxjJIGSjSzNPM+saFsibCtBYVmS6nf0m5r1FyoC8YvW2Ez9W3ij3Z
6o2ptUiLA6hgz8W4FbiHrtcukaefMVLsfa/gK0NhXBZhP/vXygkbjPfMrHGNasq4kTh9zGNFnp1m
3IC3LpL+jxfJ6wROlR95BuiK5YUKtzJQH0xpzrbKQ8ZgNIxWm8xEZU6zlnpo9WiigaMyPbpaDEd9
0v1Pnz75xmBVZ5AJEc8hv+1SRi63bSuuc3FyPf2CwwXe9x6h8tFF6lRoM2MD3lbFmZh0MVR/2R5B
+i1BAPyDlragdDsGBkLfgKJl9Cni97HgNNNg1oTodLQ/Jl//GO4wtdcsDvaaZ+3oOOJbDNUhY9Lo
gvRyOqg4tEadLLv9wC5DuIUjH9wR2tcBYuFmwEgkZQgh/Fzb+UvKaKkWzh0H7g1SwD6BUEKzbk1P
SwBtxn2f7eI5rz2uGURIHIDYK2tKn70Zt5EpkEiU+ZgUh/5YnzdF8wFXmvgRWjswfPWtxmcpvJ8e
HMBWjzjEc0kOm3z+M7FEU9bRPxozex9d+5RpkHEcnvc428gcO4zLWl4GbHZDVx1EUh0pH/7yGlRR
TZ2ggY1kpZVTHFpCIlEZ+gkOkrxYnDLal07L4qrVGWXmIl/XrnxWMZv6VLJrRTnB4eAy99puUjpY
NSxssTr5oj8xvCW0HRGmGc011St3Qy/eSM+Ey7bg9enznBcfqohcJEGHYl//i/0Q1hivCfsMi9ZP
mfuPioQggoe1G4H0KpTVAbUs7oezkWqfZuCUm6hO/sEG5VDg9Jz966ONmp0l859iTptVS9lKyJK+
H7Pgbs3lrjatjewikg5R8Aos6l2Y5Z86cV2M7jHqWPkbO+2JaRluU2bzxLVxyrAg7VvZ/nUKWGw2
p6FaFku+BqtiMLRclBnZnmp9etGwt5KzuNcmiy5V5HJXzNM9ZlkwpgTVKzoPHV0WdtfdMC4c42xE
oNDzi2rvY1IcfB9KRT16z9yML1YjyrAKxlvUGXcMwtGq1st7XW0J1+NbnqrdRCdGUwcX6JH7rPKp
YknqPbxtAF6IgOyhf4DObIi/P2qprRIRKZS44YWC9udBEcrKn0rL4dgtoi/d6F/qMvpoMsgClBLd
tDq4+061tzv1MOOY4gTqX5fdoknfhgnnhT0V76Xp/qTDt2+KJ4rIsRFl3zbcqhCkJmFxyGIC9g73
gjs3b/aTid2fFmwqy3ROgTDkfjubspcqBp4QxOQOfeveDYRjRsMlLquii8eDRLE622A2vkyR9yqH
ysKwQt+Hz549Fu++OzhM5fSwqamnaT0WOlejlMcKXrHXXZ0WUVao4YS5AGtMZd1nUmYkl7MtD9F/
X5MmS+7jOl9YFWPQZ1lbJaN7JzT94+hsDhrn6C7oX8uq2g5A3Mw0/40bVLS31p9/sxxMWT2MN/WL
i86AazjcrPa9zKY3Y6mC8ZPmJQo+3YkNXS8SxG6f1LrcgziGI9UXDj5c7GoIyOGyqrmrPkEHWF4i
uwSlOHqKR2gDNx9ySZhkjOIhIhwYXLKo79Sihqgiy2GkrQPdfpE6AcKSDslGovZb/h/T0o5VMq4p
kldQE4h0phZLLVCQW2oKg8hf+SeL211LlA8/P1xYyc/Zetyj6oMKGGvzmZc2CnaX7Iy0+7aJ/eCp
bbsNT8EmQXMzEartisQ3Nb8a7Fh2Fs0eX8YUa5SZ8P3nIwqOlV3buDzmNSGNYeLUXeBvCQLrXVP5
1qKXJaszrB1cOAuNrYanMJ6jf4UxYs0z+XRpgSVLeuPx2oHUZESR2k+Vbd1ywVs3SzSxKX9zwVYO
Eoqh6s5T0u6EP7Bc98WHLNJ/gxu9AVO60wtAn9M7BXLxitbLI9DMaIuXkbkbOe8i5qhjzNCjKk97
E9iP4rHYmx2vX1cXW17WEM0DqMKcM9b2WD0Z3eX6e8fxatd4ybXhGjxg71lsi8zQ8QKaUt96Jj9i
miYfxeADrsiHMDe8q2POt7zw3pPgvaTXFJ6K+eggbOzS3jgmXfECGuxDUZO5NZL5EpkuYxF3GUe3
bINztMHE+4Sw/1onyT9lR08aP3vV8wUpDkAlp7YwLvA7Ksm20JQJf+LT3KNOFGMsJ1X6k6Lb0gt6
SR2+aa0vqFo39xHarxqdL6l7QzimeF1Ray3S2bAvyQHiWjI7SH3BbXaZWE4u9ljAUM/k7phfKHzT
GsZ70zq0LGRCcMEgdrDKo+kct+OPo2nnrtS+ZJ0+Z6310xJ7d+vshBmYTjWPA2xNilzD1iFgwsSU
Sy18uXdmMtW6tJYrRtSqC7/kJe30AEOtuIRppV6tgcVYT3tMyQ37a+E2mLqmF6ppYuQos0Xf5Css
dPVEqd814LRkpV6FiaDb6nQVOebYI4vMiM0cBNbcDd+r2bBX2WB429LGwFO0zsEGb7jOE9ToAmia
oO7xlHpYoxDZUWq6ZKsb8WfrttXBdLNbVNq/kzmY216PF5Q4t0b+ETw8mXYeZP7txh8oLYsoMv7g
awAS9RDGSNBDvzENvw14qAF6gX6um4vZvzH7YO4O3R1Aqg44T+CDS3G/RDm68XjRrZLwKV/jbOt4
B2pjh59U52ISPfo8H44OAo4xE5wu1MGDG7DuOq4pEDd/3BlJ2HXVYZKAnvle80Q/UweIUdLqsvXI
tEofsicvryIyba23I3C5t6EX4gRsfu2E1npPfuSa+EUrXIaZA6qnbLe28rH4Gu5jdipge83Wzmz3
aTB+8XqU6JY4arJM8tTr1oDrR3L1852wVgQ6AtynefYOyhjqwQCIN1BQT0n1rAUOdSOx7tLzJBZy
FXJUoQK6qT7mKz26HuYu3r1pqc+J8u5hVRq/XzasxcDBPIJywH8a3S9jj0JVa3OsSwkVdI39Q87i
aDWwCkgTnm0oq3pc7knWvpPvpcDN8mmTQgb05Fud8aWj3ltAMDnfZMuCBbGemxi205VqEerstyGy
0N9dJtQjPAIaKoPnxA26nbEsHgzZsLGbX4YqP9ycWeqktgT6747K5a4sK1pycjWsQOJAFmTyJqpl
H/KfzJyTT+evkYEgqrrclt3GCfUaqSjt6pepHl46VKIiNoKn3Laudm2il/UJ7oGoOFjZq3D+6T64
SA0A8spG0k1xeNpjal+is9e42utgJT9OKTe1zy07WZI9mdTWsSKswJDMqD3OnoVpvmSq/ZdkxLIm
3IfEg/Clej6DFou5VQkSBR1+xW9loTsj8rWpWhUYjE7ATAgJEIZwTSsmVoTIOLofqE3on3Fd7hJy
ku9eF79L2hTWjpf9+IW6YZsEW2yB2y64FHL/iCVrarAYJsScYm4C4SwcgBZCsKT7D6qBHpXgEla2
wSeVpdyz+n5NKflLpVnqJKet0h2Ut9RkqeyImtGFzKbYMG2VxQ40D1QEvG9E6E2jLQ+AzZGMcEdn
NhV+jnZRBtNfIsd36IAjiXkqlIs7Mxm0BGV6JTPrDvk8dTe15gk8Hb69LylQHHiKXsw+2llV8CrI
OwEg0ufQbvB2VUnxqsX+S02Bcyj8niG4FWG6GLdx592H3Kn3arxKNTPw4MOCUHTGzck9hABiaMR+
xCd6Rhsz/rYEGGHNi/eeGlagBwTpk1Z7lmhKAoyDovGCpZXpTKoxc2nq65BN/XLm89ZzC3c3neAD
JNa54KBDSxqbXDkwELANrA8ZM3oT0dp2gjtyNS+A4YljKpJmLRB9E/k2R77BImLLzZQF72Zt+0+p
R4KUPXplRVG/jq3hViHjkODNmDKhDWU6H5LnYMDSiQTjbkhv9px85p08wXO4dB2niihSR6cf0ZpH
LDSKDUjv001CIeWQcm+7DmiHLqBpLtFjftA8fJWIR761yAs5cZRIAUNDAjV9DPKD1501WzvJmUNl
MIU8XSlqhXlOnO7Wu+ANkIpPVu4cM60dNwWHAW/KMsKdujgQZ6RvkewgO0J6HeCektgZuAg0+Gd9
9p5dis91qLtb48TG1unfazIeL5kx/CkRGhOmmqFZ4nubUVsFR6ZrRpNimFet2nnt1aBaYzOxW4cz
9+oVvAdM1CTiVzo0s8Fl/yjdkiyraK111iS/XRzvoVuOG6uOAC6MLUGoBvqVSzTBha4CLPa5hc62
oi/HOjozAYCgH1iklbPpJ+axaUaAO5rIhGPtJnTDBlTXZ88f/T1YvGaTa0yJMjI0c//X0AKqHgk/
ZQqIfKIvO1DnhsLxXsbYWgNiD0nHKEBDJUiX0ls7fnpIR3zErQzqLTHkK8jMAlk51pj6MoEfKpqD
OEfsuCtdCk61FTwXWlnaCCUj+Unc1t4aUfY3K/oL8i5tIwGOCgRPEwPlaszoIyNOh4PRqU9ESijt
Yio8fhtCOvu+Gx+lhvOVt2aN+8M/pQ56TJK6wQZe/bah9m8zShePR0w1psf/yjJbY77q+gCjaVmY
e2+WE0ZQC+cVx5wYg9Sm+TP70tkNRddsXQE4J/nutX44OF0S4E2ycMiZxIdrL/3Tl+IXV8qbM9oZ
d1JmFArcNMkeEqLYqboqoHvPaDcdU0i7cYKr0pW1yeR58pJqX1aHYhE9q0x8t8FuySE4Bt01BeSM
y8TB2DLnp6rlt9Zc/dYp63Mq1aOcRzt0lHBIwe7+d4J3K31D9pa7isH7rTvNurU+2wa/RzYhDqhk
uBkY+jl+RQS5P0mGDwccfTMo+elbKYLtSB8UugFQYmlfQXdI17DmQ7L6D3CdD1wjkxkZh3ZgKe2X
JJkDDWaw136ymF+5AxSU5M5N9t4zq9iPgw7KebKvqcnp2jZwklZcdfU6Oc5S9XvL5RxekgXUCuvS
eVXOj1mqvcsSuSVsBp85zqmihIUEK4zjeLRzPc+GecXwPzM0Tll2F4fILtuExL6AQrNuUeNRnrkY
af2lsYmujZ3AhyScbj0YvNAjI7gNZMt1nIuOI8dyhu5o3CQb9tt0+X1aDMNNEf1X1ksOwCj+evOr
lFgclu7vVS9bSD2KrjrvE8r9w2dvWRm/geBUCp7g3zTx6fXttHNNqAm1YGmOXOGtk8j/EWP6FuNE
XAeUBvgxanw8oASS+a1070c0c7WruEuwG/NmUUoYYvUDo5GdvCk2yB20/qpC+wOAaBPZ0HqKAQ0f
M47vd2fTb5GACafyw1QjJ564iMBHxPD641fd40woCzxuc++pTYPNPew977d2xJfrNXe3wL+ULKMp
bXjVSJOFrp/vm6FhctmXhy6zUID0iP7FEbWhlGoTzLwxr3KeFpi+XEM79S4cWbdpPb2nM5lUjYTy
UDWbcmr4vI9+j8SZkQ4gPOmjNs4zTPr+0+fsI6XYmo65V/SZU88XTaEXTPexH/Jt3s2bmpK/TYCy
zIATQqFxog+82GcuLtCWwu4tIxTwu5J/jFjxk9lSAwJl6JQP3XzS5Ufma0C7aou3qfC1cw5QuuoH
giB9+8+JrJozIvn33ik86H7jvAKBD89Nw/EUNH89HKRagCEdBzvVHILYk6SiwK2Kd+phExwtghB6
No3yqBNP3bQdr4GZEvVvqIcLconDwf87DnBsXKD6VMgYYY8pjWrEvjpmrIsUPVRQ/ttHaZksFEhM
ccn1IW0sfurBQYZjTVg0m8wd3oHQNMfBb3+kn0Rba3AfMmo1OjU9fIBJsDKbR9yKTWZBSDN7cy8Z
M0rsKZyqZ2sNvXresS/Qj0fryRJAzbq22sUO+RJKAnYcgOb9pHc7UweNqMv6A5PTU2TZEAMUE35l
s27qSyB20Jme4XcdOj3fuob/wYjaWqclIHCwHO+JOz4sTBw7gO3nQex1d/xHzSAY4bL8kw7pvwZH
iq7Pw1nBaAP89Zm6IyzQoD2min9tNNhbMZiUzEXOT8TVO2zgaMSavQtsen40YvCGQ+KO6COYHU+N
T0SMs/1k6BgXBHW6nvXMUV7tBaH5XIGhaPM8B6PPuy6d8Rm1a8BglP/T9ZyIynvQPhmR/qnx+p5J
+e361C9YRPzF9qIfVav/g4nJKILWFPAfCZcrLIMQEtJdaSOTZ5xsUI11lwp5n3gu83wQmrAaXtLG
uAEzW+aN5aFvAWdym7My1P25MFcifxcUpdHuEVFrO8UfeguGqRO+tjZ9Xq9lZsS9qFnNGYkF2hrv
WIWPjJyCnc38IrS4IZTaN1H8r9b+06Ut2e1svsqqJctiV4rveg5LowaUZHenZEHW+znYHMg1gFR6
XCuV3+0c3X0mo7wAYSogX4V9zxqm7IsW3py0ub5aTOd2uvPacah2eUx0F+GIIIgM/bw6xCPI9CoS
F51zDZwwvqlWs16nPv5uSiLmdbdMqZLSWAWYAJciZRBmZvQPCB6dgkHHpQq/HqNxHvzOvDPxRv1L
XrCgk/mviL5AJAp9wR6YezpWKWuq4NLY+8lbym0I0uDfEf8sj8/T1nJKlHAaeo6PORmnL9cvftZa
l7uW8wUgivgHtIRYV1p0ogsIKVJxP/GZbIzJMnDrZ+eMNKyOUaeK85CoByQBWJ5m/IsgcgygRG56
nUOVy52qsAmLN51ucRiGXptFpH+S6pwK7qOkKximTHjbCTTtR0//NNP6VifpeywwmY0uahX7nr3m
el3pr6Pnl896MgZhebITHWOJP9ynHDEmcV50y0hJTbA0If6s+wAvHSzZfWVW3VoKXMOBZx+cnlAz
TyBG5rHgpNfQUE1IofT4dcwRdwyHGKrq6a0ix9JhrvGR8yF7qYymJI9HYBw8bRsEKJRNMPT7Ic/n
nY/PbdO53W9cEaHP2XZD26M0QpgdTx8e4XW20Oxo2fjwRC5wsCf6LjH1HeEiLtkpgfnM7vdJLZKQ
R9zoa2Y0aXLtazmeCi5CFfMCbnHHCHXS+ucPtf3UyuZgi8DdIt4Jsgs48/0spTSaV06m/Zetjf84
nRsfWuWG9Wgc3ZTeGmj9A0xM2PqA2VfWgklPZVlvrEl75Gn9XHOhX+d9ck1o01HYLdfG8n3pmLMi
piCQ46t93/ZvvdVCO7WGcidq40QdwHT0hEtwoIwP6NMet5Gmw+YD+NgOGzSF1UzahHsyd8pSfCeD
Nu+dqlnXE+MBMbMnFVW3iaMg2NFUYW5i51mluRWWtIrvil5gxwBNx2Agkxsv4qHAQjiyTaa/llyr
cmqPTjxJbMY0XIuIgTKfSRk3b6NdZNd+RpDBvPhEgxy+ACNHqvfzWxdY486Bd9Nne4/hCS7nLN6N
gzEz8LG56Abxujcsf0+DUr1vmmReOVnyQOiNd4QsOki3kP7Mzh7XkhdvVc2xR7UX39/s+wQyiJTY
pGXpMyAd546kdsoJXErytJAMwLNzj3JcOloWfB62aWeTL83yQTb/qwWgS2PHbTvZWDbsA7+NvyuT
tINOS6JtvLapDr9Tp2TcNb+TDsuitHw3XGLphrrO6LjboknKs+ZgHaoA/XVjcYnIgwPZ6m+4slcY
O+o3VrKNXnmEWBLz2EB+XDexxAullzxbPqdcvb5wHqZRqfLig/3sNrG+WPOI8uAko94LggZ78yqQ
lc5EmBT1ZJ+F8ZSnyxKYmk8W7Ipd5mQUnquzp6ltj/ll14r0vSTttDIHfkH+KjliD4wTqFvqLNa5
atVTh8trytuSWyCd0KA68RK/x4F+sM2Sj0FynDXUiIk7M3LEWMz5/SfGPbUn2p1gpE0hTHhjs9Wz
6dZhzGb8Qf93rBxjQx1DH44KOcs2K/wCwz3oc/uEg870CrUraT/iXNs8MLqQtGzw0uoDvqnFm5Nw
ewUA+TQy7d2mTI1pzcyMI31tKx8Fi+WCkxkyNuvCI+3kJzdoa5U6ubcWMQJbWkHpb517iSAWlUNK
qis3N/JJIWAcsKs1ZZNdDF+8LudOvgbdfza1S9rO9d7CUZA3fGY6AcAjrPaHR6gILRH7pcBiS0iY
43SZ2QXFC2If2xXkGCLwc/SN0ck6p8ZH56f9oXeROGL5Q2sHu73els92Zn6PM2pSifg9MfHvEgFm
s8YnYk1vvRyeZO/FyPzJQEmH9WqTINt1MUaGVh/Bef0fUeexHDeyBdEvqgigCnbb3rNpRXGDICkR
3hQ88PXvQLN4i+kQNTOi2A0Ursk8ebJaaOd1Z/0JGn0kywOItCcaDIEYMWbE2YHBPqikgHQTxNLR
NFO2VncIWWz9UEata687Gv3kbLsusI6GX1RrQLFhw/VbxmCBFaPibGoepUueGe6hz3bB37HbMNuu
XM012ebRwtti9nUphlJy6SfsqId5LztX7xdvDF2ybjCctw8V2FWCih77Dq88kbmSddSYgcQJW5xX
f0PcXEntsat5JdwYnsAwvglbJsQ/kdXHVIBn6Uzinme/RmnLSYePH4m9YH8XT95xjt4bXXQHs0w9
ZuzjI/R3fx97+reh67c4Krx9nLW4cga1ixPjkJu45GYqPfaIyaUBnr7Sis8xk6PeZp0LnLmLHsiA
04cwrhz+5Qx81YVoUaM6LnM5nc2p2o1p/eMSc7iqahd2NHQiNjtbqwazAG0DGr7RAClgq4b/YiF0
zn+YVgTHuouLlTfpYsP8EWNRnFs7tABdxizdJY7rYudzuptMn1FO1fHE7SXrtCTdtH76MhXpg3IN
fQQmtOhweNLmVWscOlBLpH7Q8mdn2Dv2Fbj4iqg668iKNmggImBjC9dlHt6mVAAJNStCzrCeMNSE
ro+Mxhhe1NzfUOtxBJb67LkQL9DKWZsuf4VkbGwrgdCH6UW1cnMTLXsUNduAeM+VKwN5nQhIc9H1
iY4KZmy/+z4Sx6TLfv79A1br5LLqR9rcXVML+9FQcuN4udrxaEY/6gQwYbRfrIOs+IwGpgIwbxwT
W4kXOvrVXsZzZQKVxW3h4DQRjbM28Ezm1NiNyoAENdccyjjzO7DM+LTeqTCgf1HO55H77SbybCnm
90hY76icmdtkNSlGNr1hNYkdaoKtjua7rmD/kwRP/U0sERrID1j07bGM7R/uN3dttMmw1n1xhVT/
pUWBDU0+zWkO8yHmqR0hW8DJrTbOZJP6ME7ellLBY/5IWYzpAw22hwi5SvuLcHCF4bimHjDzi1Qc
eah3CMQstq0w/pajDBFblN/BMp8uXSdmBGD7Nwl0k1KFQUqJWm3tOBl7yRykpaK77QoLremM0DjV
amICrbw9q0ik4kAUmNLRYJRoNVOO+G2SjXeZRyNFmB9hDp7stZ+lWBoHsKEVociY8V/TBpbHsgwP
3eADcwvRg7iyRnREhN6KjTHm2ElGD6d4AAqPhdei66g33kyKwmj1j3EePaSUNKyKD8Ty/YoRuyN4
QN7r++m0y499S/GYVzcZMfoNBn5mhNlgzgNsCr7DpHvbOswM5AAcLMnYtJhdc01M/6tlQsbti924
ctDAdUl/93seISQ35SxMuvLQuKyvO3MvPUivjE0A7qO+9nvWU6lfjnTYyePgQQ93Zm6Iwbbz07+X
nMQsl0X6XtUaw0zf7aLQ2XVlDh26YwODTJHgAo5L2/a/mzbrqYRYE0kRPCSTQeYpQEZm8ixmB+MF
+sMqrumBOU29yOl33KMFMi+A0sPY/JAA/WOq7IpQKzhVnrrJ1NhjAG82hl1W68TEYQ/YLqeLnXBl
MMbY4NXB+yacdqNqc98U2bFN2u6ck3as6pYhpcanWwOvJNTCA7VVnJvGLJGlGd8FrvBDzuNn6VPQ
zdjGjdo3J/NjsRq6xB5GYb7DZUdWCbmSbg5jglgyZvLV+Ec3+DaNgl2GQ120tsOBrEszu+csbvA8
AmUpadBylTGABLTuOigsPJIZE2hIHL/iN3rXjeOKeIMW9KFUbrqLITzd3TzaDxR9i9aBBXaFmxL8
3AVFMyGyg/1oU9fTNpQrsj/Y5FQVzfdvAmTpo+rwV61KVjx2u089e3jICRIudQj7bGFWO165HV0H
LU34YnqKYVlZZTuvGYx7wNRtXQoS9woLFANBP+RuxVyZ8G9rqfFjpDxzXKkPvltyhTJ9QhS81734
JU4Z19CLLcUJvs1aje0ljHR2KTQYLK8J422VOBPwnqS/sDV4jGAL4QIi0UO6/u/Wmg4TvbXBYUz0
abWpRbAjZy7ZyGCysCeM6yxiOd67zbQKY9NAbdZ560TKks11HyDXxlffOyCsO3xEHOwLIivoHzHM
xmt/dn+xekOhoSCdpgt8mkOwoc8BMwprjQNtue4wcQk4VZgbWe+5ECNzk4iCgI3XCo1VgWck/26Z
zImsfwaLmkNtL1EOa+cou8pYk1/GVrRHty7n5KblxnZQaTEhxrtsbMMK4pzh1MapcfTOF0l1HGiv
o0S6d3siSxofVagq+zFyEUoibwoT682MtfgyGuviAqjkj1gIJi22mKqZTICq7rGz8p868PB5pg+Y
GOJD6xAhsgACFZv5s5oDE7a6pkPR3dktqz9gagRGWxyoaSi/mX7ZxGQSVsjqJz+3hoPSqaqQBi11
mQG2mW+H8w3q2nU2q0+7clhf+KP4rDvxUQ1AFiaXBZP2jLdwzrZI49bsz4Zvw8ZHIMbhFlNFoUXP
t5kb90+h9x0XTrbJgzo6hLLFG44YCFpEWT7OnwhrttxXOESWxRmhhRI1mUR9gtuYfpnZrzM7F4LB
H0SaeM9ON+sXrzUGlvXo3SJt29xwvs32jueIOVMxGx5K29CnrCGuobyMDeS/vp3O/jzspBU0x9Q0
o4upn6rR0Lg8yoPKEbtVFtQxpvrNlXFWx9jXEJvStwlJNV2MQs6avKAJVWfIme9BUrY7dx/GC5DR
gxhmicpigjtz3BvRNe8pxAR4I+kQydtFzcFL6u6UG2Z1NRLLP+WT3IZplz1g6yq2MWvPxM4XPQ/7
rqCM3wpXdbd51EyVuFvoeXxcB8B4mEM/dozJ9iWPjH2paDqYcsL1zntM6231Mqbdn6aK01PRD80e
ED51UVP8QAFg88ViKQgH8+oy54UlwSa19qmiG2UiDYC+z86EpoO5XfdjBQ+hYSZ/sRNCh3+0cIwn
qnrKnNJ9MHoEcTOnSoXOOVwCgwkqPKgZu+uy1JfpBA8CLpbvAHKIM9t9QU9ChiKZAkzS+xmxhnGr
Mmw4te18TFa0mNqK/nUZSVDlLGv7gvaocGB8Cx/PMdiPOGe+SoH5MFRh+oG29xlpSnhMWqgYnmcu
OAbHYqTXscSoGf1bKBKSLKvOYA4ZWoOtHR90LT/riHsCZuawNuxFXonzexX0xtsIEvLYNXmM/9hI
jjx9iVvymXgCNBhokplZpQUOJQwOr2XnFHvCspkrlY5xMuWcwtRjjcSsiGo5JLtSQeNxA+uOUyPb
W8w5F0Vkvq/Lv17sgKQcZnKjZlyBmXHMsrF7zgtj5QVttKnKqn1JndEhQ9OeNhCWuY5VOm8SQOVX
XyIurpgx70TpgpmsVHUEhelvCqMe0ezHLjTHwHsNrRgiiNctMjt2qZ5qw3eoRjtdm9fIwu3kCIAl
OsqOZhQzeRwQmrRD3Ly2WcsiCv4ocxq+VOaQb1mMxvuw6ptXIiQwlWOS7UGh7xKA5q/YrcZt6fHR
/vvSIFaKTjVz9v++xDmH9yR4jeY0PnLq2vBYd3Lmb9MFqLMEysWqcNejpNhyGLo+xmZya2aabuKN
0/M813IXunI6zibNcuZVHfLzEDaNMeSf2Pj3c92lPwjsMK7ZWx9f+Uc0YtJzdTvvvGGp3Kg6NmpS
+plbjaTxKEdJPGIII3YKtWjiNp9G4x1iqU426J03bzIZmI3YAzzelI1Auf8EwPiWHyOoPs8D0bJw
T9n8hkX8K2mn6tZRG9CdGPEv1ez6PO0hIgOiWIhOwdDUu6W1Jo6VTsrOUTEh04wuQjdyU2eII4tM
9adqecGm5a2CGan0NOO5EkaHBLGo+73X1SXz05yNQObMt38vZaIRnOQS7onPVgIN/t+UQSERAc9N
Y3X3fy9dmPQbwFcZS+AMBKXwxXqqwuqI9meLuCogpF5G1FPw0Uiaf5x9/VMFkmQJkhtkZthnxlyG
B/EkDFt0VBWkKhu+BgQ85+jmxS5ivk/yTHxMICAy41fpxSjDW97l1ql29EGrbDr9e2Fi9RwM/DAS
ZxGK+TLD9hdPW05DyIYllRTil2un8CRlwnnjSGXnlGUCRQ+nZOvn4cEvKEPMvpEgHKtrCDhuX+BW
34O1fCkqc3zA2ErtY2PjQY3P4o62GuuepfddHS6ChrI9JQnvVTWrgyptaKd5euy98MZeZ3jEyPra
mGwkxpSVfxc/ME180Byzp57WIm7D62zXzzNM9YdqzK5Jngw712e+0/rCP42OZEkdNk/SiKZXYJ2Y
SaltwKWVNzwhyJsCaz76M1UjJWJJPtHWSCm+FGoEivaVtAdM+qpuzow+q4dGOc+m6E8OSRYhiaTI
jEO0GsNozJeM64kSzA+P+FZ+xbTh62Swqy1PJO9prmHLNt8YuB3UwcuLHvbZhE6xc5wbC8LkxWrG
A71vyn4RmZ9lBdFpdHn0cwRDr7PicxuHb+jwhmdushKp0ZPozOqA2dB88DP/Gctwx8N0IYNSwMJ+
LahjiheDeO01Eb8/bYYNM8SYsuIxTwp4639xGTDqKsiFTFoAUXp4tgzSPBKZyZNiMmarsLs1IYWv
GqS9E77ML2mj0XXYHdudud9HdWVhJiZGmLhDAUrPP+C4+CA1LjiMsn3q+sY+SMO8lHk6PKWBVtcw
mm4h2XlrE23OxsqHAdv5PJElkTD/c8BnpOhBazEdrcI2n1VZ7x3wdAXM4FNeBC9G0RJw65tHPeEk
6RCX76GjXAxYbBuIFX+E7z9Mkg9ysmFTFTpAbTWpLaio/Cx6wJUah8geiUBuAPqzwvbqFibPDTzc
wpwgKAvjUZIVuhkbouT4Jl9JFmRnM6ojjsyg3/pwz7ahVuCbRW1fxwxdRVsZ/PDgUBIzunms+23U
J+e4ZRHFlOmv8ugVMatrIrPb966Qn72cxEGCHWPAAkEzxW9MkFZUqZcZXPHRjaplrp4OBxMU8KoJ
cCFBd98zfcAjgCHN0YOLggbp6jDHrNQzfsyycn5ZE3bXDpRvw9PwVDnytUWzzfiHeYBTsP0oK1ry
MnFAS5eABskCo2cbs3NUjPV6xBH5BJLqMNW5WsyJyF+FYI6YjAbULzbgXouooZ4f2oDeGMOCufVJ
PAEIQanBlCpYa0luc8T56ufRCwaSnFJEhL+HzUCs0Jp8+GON0XTvOimHtZW1xKSIWx8aajeE/kcB
OW9bAy1LcMK9EIt0dbNTOYTiGjsDXJuxzg5+R7cOf4u9fXtg130OWobnOUEZihNlU7by6P771IkC
WYRyOOZ70FpN82LHuj4RUwzxcxGqRzGs5rhkKOa1xaJbzxVUNqYYAWUjLjKcbsVieI7M32i3n1MR
ucfa9xhCjgMrxZL6u4iY6nO3ED8u7o53zKUn1p1EUEvvkW3jyB6JCmTmGRcPQhG5Df39EoLt3E5c
9qJI2aSnzgrM+ia2ZosgNpkub9K1zstn7qaclaw347dxTrGLHCOraeOtXrhYv+mMum6uzh2QGkXM
9ygyjzQirMR+2D3UFXJBSpIPI+hxKJWhswXF+S5t39ulOcJkMrt8Q1+aCEiXrUOgR+ZximENF8jH
6n7sD3qoHidLOicFH9/SscvK0H9vDROOjNKUZMvEpyiyZxUXT707n+YeG+jU4TFozA24xvoImSc6
5wccNM1WAVJF0OvfF6TRvZGeyybIBYqqAiylisCjIOIymbp3aB+hcHEoOt+YlnBnTV9Gn8qDNbSr
flA+EQUAbYwK9aUMezTYPLawlr+RwwDHoQzJebI1fRRQsypkwerU4lCPknTG3N5P5ozCp1K4mT3v
M53g2XkmIqngUdHoom40t+TAnWfcUEmP0WExOe6j3v/4z6cy+QdheVuCPYaNjlnjCn0vymg+GHFz
NA0ikJIcJLblg0gzBUWz8Tu33nvvL8sxCg8TH3lOt4sZuDAjnPfm8NR/TUGbXTm30WI34XvTZOPN
Df2fxEYVT62BUFMAn1bNVH5JHcBrYPuP+OtG2PaEwdz7FYT+nec223Mh5o3quL1rw/0i5ArfWDpu
h6o6sTbniLBJKWV/6pVIhcIB0jlumRWKAcWD89pp40RvhemMjnfTpsEBW/niiAKtWYR2T0vd620C
4kQp09iFmMIB6EV3hs87t/WY9naEmkIReV5qsWDkAE4HqmAp49NQUfGOQXMi0QF7Y2oEdy+Xz3Bz
KYlF+ljm0PW8orMuLASJK47rP0nci61Tq4/Alo8iIaqGIxaZRvrqT8FuNk+D33Je1eV4Igj5c6xZ
X8nI+qtJqNoM4yld9MOSrLS9BylnV4ODNrr41YH6wpFWfNpgYNYVIrAtlfgavdhvlU640ZLA288C
E0XU5O9UNeZPl15iaqL/hOuW3fxIG+pIwmm1r1h9bsMMuhGgJnMzY0Vah6xgM9+8M81pNnlpESpm
xR+OS2JP5emnJEoWYx3RVBVs6JVR2+O+RYs1dHF1TjSACwuhQ5SUEGJ8zb6g7kEbQ+RHOlWVu7Q5
lppeLzL1oZ0xgYmRW2ge0tdUL4b49oNqd9/MBYr+GqoufR/+PnunLP1sy7JHoBrihwi7Q2Izruik
/monVPnsmDZJZ+CVBBEOQmS4ZoY5vlo+nrHqV+0lBPUg1DmpE+TIT05Xirxp/qOzAhQM/Tyj+P4e
KC5nFHz9zJXkEWBOLBh8xfoUOxNPjjZ90SbMvoyohoiEk77+qTLNuDHEJOaIDBqNPbyjLlJXHxG8
0N8gpgsOClSwMROgAd/ihTCtx7nqj0xqYey0DGNrU/yV0bYxfnJrPmgK4hG36dpS3ucS6wlpi1VF
RMQ9GNiRu2XBNpnj3TFYtWGdjDAOVr+4o5binZkVkOL8GLQ25Hi7cbd+sZ/LOCNs1aJhNGtG2m25
DuL61Y5lRaQufl3G1EfMCYweXTJVs1bizOwpiRIRz9tqCcqsYiJ76e+Y4/Be2UKyUvCdW5ij6B3r
gdZxemvwxTGdGfdQJ2iWZ+eYQ4IZyjaBgiq5pUxu2oQUscF5q22xTZuRG4qvVtAE/qo2xn/STxef
JPU8QKWQ2zfYAe2T72ApSBUQg6Lt9n7TPJvxb1cDJKlb5zF3ij+mtl9DO32Ly1vfukzE8wcja6tN
4db7eC6ProuAmXlaHxDsBUTnOAqLmT04EBuCrW9emLb+xpYGOQkE7iMzS3bbCMs2VoIG2sict/QU
lPAwKA4evTr5nJ3gm23W3eyc68jEmBuVJ92sxnsTRV9GgOcUe0zjvIUJdtk6eRV2/AS/7S1uMkjc
v+c+/zHS9j0smkdycBCngpSJGDYTqpw+wqcDPGYPz1UbHTHcniRCJQ8bB5NU81Kb2EeEcZfKYZTi
b/KhBDeqaO7ZxJMwcKM8oEggSoeAoUMdYsEZvq05erYbRCSiL9q1Uhh1rPjPmILMMQ2O4WwgDsKE
j4Qrl/EM2cWrMD0bLZqU2MRZ5whiHU2WoJJAwJVbGs09HFANhTHLSk9lF5kgYI1rM1wzRz6xNkQS
4abHRd7K069aacm3LFsmiANtNNuCj0mVH1WrnG1QPAILfPbC7I8AuZt48zvKExar5V5MxIFm+Ko3
wPRUG5R7c/DX/NRnnLwWsxJivOdi9klOyR4j1X6ZaICcEFjgQAxC7HyUZo7BLFxAWWH8YXAYAlRE
tG3f/CFEyTetGrwRPvx6qzYQlPCoyDcVSaE7Mip4GLAf9xp9dRZJGmw3illVbKlT17WZM79NxHnO
gosdkEerJ387l6e6Q3qMVQrtU8FnT9fmLarJJjPeGne69KNzLQTnvQr+DMh+SPN+GBWWMCTYmJpd
nljsNe5k4d6dYT5SQINXzNE6o4KEjvSusE1oLZ4hKH6KKX0j/hLAbsShMXt4kAeMCngA459+MnbG
YiJMYSEEjj5ldvrqKfNGpl27naIJsAUzf8Q1x9znpufGfyxyL98UTroLfBoKmiU+95qSGYUlT3Lc
N1kTfLYFEt6gVmAFnZn5SRoC8+Acrw2EFTnhAcqgLCeWqmcHpb7igszatGewJSogXYz0b7aNsAD5
vgfqKHzKO/+FZ61cvUYRq39XofEPL8JtNrJnq1snxjvXLFu3CgkMfO/ecUGyxxiiKVZOFZSLnS0y
YiMxwfXE8dkaEWUZcy7xaCItCfNxqJGYJQrbrWKW2A9ovYbYeEs7WECOvSknIsoBLTDtvRcqtjd2
xrI0t6O3YTS/unRm+Vw3+Rqr6d0xl3caqb2LGINd4kTRAyh3CQ4eYUGHJX9SgoD46mPFWEdbe1Zw
CL265m/DrMUgk53CnXqdTBUe40jx2KxtHGQJkO570lQtgZcUUNk9BBszpZALAXln0FAbuSXVmjNo
DEgZRXRLFe/FxMgjOUdWuPzy30sz1GBqlpf//95/vwpstSq6MGKtuGS7O/QAJ6d9EQqBtYiAxNm4
uE9OBZ7PW16GQQzbvCz+knIUnb0gSZcyDEfyDEmKNCkWE2YSJ7txtGgxpUG/koFn06g0Vq2HIMLJ
m2ldVmo6l+xi7WGytyDbPnRDaq5K8ZrGHTkY0bCMdB2af8Imml2uDLnNqPnXk+WqK8c3436hXntU
vb9hTTmb3oqLfdH1t8KDSzt4LtST5VfoUq39FCbbEt/ArU0B2xKCl3+PFet+J3v1SMb+rVoqIzzi
DzjHwEgX6TFSpf/BHtY+1xgPqmT+NOuRviHK412gPN72tCjuWKGInHdaY/fvy9SzPtuprGHXwRBD
a/Gim+Ci53B8R2hT4+qyTLliUScIa/NOXMGMd5gs0P8UxgGMCkMwhZmDIuG9l2bwa+7jX4HKGHTm
bDxc/mcVeVyxcmau6jYn4ZIVU4TdOYNtcR2RbwJpMLdB3VhLvhcqm9yubwuNbJWJBExuyFuj2uZu
kqazixTy6yIez72dojHnUViEibyWgmA3NZ8k4rMNTj5I5lPHr2KIEpM0DonrsXfXxWHy4gOxIj/W
givGz4ahICJpFUHv2sarTJqFP+2RF25J93lSRWvvRTvuAqthLZHMxLnYSfBCUF8Kx5dgrinbLrV2
PHsOUlLqyXCq+w27ojUxhd8I04aDkr8Y7c2PGjvls67T08DDBbyKdndOW4e7EMQf3Pid46XuyqBI
3+SmW6PRvLuUwYzGeIc6zDyrmLHticdweHQSB29CSBZSSdFETBXO/SUlN+xq7OAN2rgKesvVNseD
qD1zM8yAwIrws5odtGSz/O4hX26KiJLAtr0K0BgvjDR5KeAGDJrlVBrSmvz7PTeTqPBJTmP6kXbW
Tpfa2zaZxVzVv+m8T1a6mEnNlsyf/BDY/whDbQOC9m2IZLgvu8gkLgThC/PujW6q3UTQEMqbALIG
7g46lm8vqiRGFM/9QBK/n2pZ/O45bqSy7Ftckr4W5DdQAivbjRbbcXDytO+fSp+JKfIXxjkBsIjv
lBXSBhXeW+62f9REW5zQq+0qiZcoZKFrUL88m15XnkbCSbJo+BLTdJdhe2n7sNhGsIYvxWiBZqoH
EAyhx85ShNRmg4ANkckjpI8LYRiQrmqPMLm+K8//vmy7I6Y2iv3SeZqUvejMuOLNBQs4DW8djc6+
bMfgluFe+O/FacNPNDBiiy1wFU9u9eRAsoQdLK2NzUgEYBsck12dj/k9ZIJMCT1vS1X1uybPnoqE
5IoV/QuLWsOftmHL/W6QBLJimzPBh9X5uSPVxFMF1V5fnMymESn1CF//e8lGI9+mC0ff5A6Jbabx
KsFNhxerPPXLy79f/f/l3++BFcTM3AcIO42SDLRxSKBGCZQdGg7iCVqdd8JLDiI7IcM+VxG8ySZy
9SmSCVond9GTWuhWBSrnY0Lgw+QrvK3V8oH+e3GyPjjBaz9OjiX2CZaoY8elHjaM+FY+S4NLKrWB
/JktBeUPs+dOs5hIT6BLbVxi2D6SceTYQGyBB9muT605YDQIy/qEoxDTDepin4C68wzPmEzr3i4Q
b8gbFG84SpPs1znOx3WEKQBFMXu2pi0MOMkCdYJGqT6xUjpDZ9T/vcCmlqjX6Yb7yPrBnt9uU9td
pLYzg/ExnU8mPJ89UeAX2xpT5ITi9zTi+5tt5DmDWGvSSbGdfQw8BBiSojplTcY+AZG+Y7T8Vl2c
p9n8yXziWVGmZWDeyaJMqGzUAiTOJv4m6HjhOTMwQVZ3naIIaLPzaGgx7HT7UwERe2hs871HvyuS
DiBQtJvlLzNxQVzNvK81QqG18vRzPOcoa8hRTFV7zFJzp1AwMSpYt6U8JR3CeUWBYKtToxGgFSNm
hnpHcCQzfv/vNFDyzGH5OijIFTVzUJaSYGcD2O3FWWs+mrz0GQEchr5DNFUH7D2p7n2ShVIWwnEC
/psa/HmsrDvCmf2E6ssdC8bnkhxwazwag/3gh/mXDKIP1ZC4MwWoI8qDm/C+tT5ZbMJRgFDHvVTM
FqmAX0HooJ9jIJKxtQjwrYRTxCj4nPsQS6sw+EvE1sXz2lOKublzO+h4C3pxDl/ZwmE2HuatZRgI
TfuTrab7+A+GUT2kxMmuoi55jZPxxyzBr9X4Tp3KFnjMgkNteN9GaiNODb4LE7uN0QywaUL/EPbI
U607Kuh9iCzIdbATWtUDGYVzne1GWf24br2DQxwcopa3MKluCoFD1FMIdpXL4oIIjnEyHnWwG5yo
P8AL+BgMiEkyfuU6IYSeDJLUtV/grPBU0vJeuKSi8hzb+0HxhaOV/QIMdVuZrxUKU9ABFaI0KjiY
CuHKQqkVuckpq6InL6854cZgZ/yxDN46e3mbl/cqTloCrtm3OPydQ1f/Goab8O0nn550xcP/UOdx
BrtgT7IQF7TJxwDYkLZBfjTA3mKnTXbC9f9WY/oU18FjqNwDhwHPMc0lOQx05aEsP0ASvOtJfcj0
gzr3jNKH0bqNLTzBJLYZogppMfBVO1MMSTLjjgEF9wW5QFHef5oxF4fuFS6J5If9xZtDmzoNXO1g
x1/sRoRYFekFVIy+GXCF7hwWuSEteftIXXND+3/SmXhOhBnunEQwMa30GZ3EXhUmV5vNp8oHhEsS
Xh73Ef6Qqn1IUA4NmbjYXPor07SvaZWY7OUpMifTmmlL8V0zeaKDIG+PnqFsCUrJH5wyeBa+wSPM
6BhcBsY+UBWC55wQOmoXN2SmEUcGACHeoJz04K7lArQVwIIASyfzTD4NjMDL9Cm4DQZoS9/EuWMy
b1UR0mRNfDSWOYBmwUp0fH92FwutFsutAcjreXpJi7hdv6JzgMnqX3oBrW8EeMMB/6Fk9y4avSef
m+FN669McDf95D2hGtiUjo2hW0RfbiX2jSBnUZo7UBeHqcEWo2UpMa/ylyVwdCfraqskpsScfADX
iu5+qg8ehgD8IzCBPTIW8RWTge4++XcNTHJNxg7DmvnRyeefUIsjZDlUh8jrbOmBSwONn/ZPrWNF
JMAYFwMulWokwc3BpZ69zxi8wyS/RY73ytBfnGodYv7gl07QNo0DTvxq6fTRaZzskgV0wOKO0MGV
sJEek7nLAdCzgk7mb7cExKSOHvrXVRiYv0nB8uSlADvOIwyE6ELaS1nL567318mr9z54n0L+W9bl
0YaI0yVzg1TJxuRnla9A8oAKCvSXCQ9gX6EQN2pJ+s10mHtcE1HNBEYkG6/D+hz294bCnBqam1RY
jIidalEVjtFWoWbuJf/36DI4CtxnMLK0Qw+kGH/LEPHgqHRyyFOHH2K0ziU0MjUYwymwxg+v5GoZ
qfYJtPN2ztSBAbKQTbf9Q74AeTiwUHv+zMzPUVBEpEHyBLQ4iZk3tjs7ry5j6fzkGPR4Q8Rqshlf
W0Xx4eE12pccfv7kfae16YORYe3YPnmE5GEuAymXYo1jYok/2Y34piSUDKxLcDwH+XqOG8JmdeRs
m9T5Xq48Ih32EbM2UEP9R4eNGV2XyaOHA9tJzfuQ6ofYY2NaIKiWE6Zk9hmttURXYqFeFXuGH1+i
C+9FtsggvAntMx9SUwpEkaQpAOn8cnLeUAvt7GRDIa7n/qO3nwFevgtFyZlw8K1h6FFxL3+isvo7
2mum8XV48DrcOklrtmvPdGixArqccZcclPBggi3yYlqChwx4g6+HhX/ibAJB/KYaAWV3nr9vu7al
1OZ4jGz1mUN24QFteFm6+O0124D5WWBrBehZcMrAE1MwXxIrBfjgoFjOHoqrPfrsWCRDMe1fYprD
hAD6SVHRyVmfVKf3TVAScGOdWI5tuhYHnpPbeD8BN28b816xrlnXs8QGbZZnJhoL2mloNsxaqv5R
ex+CS123aPG9lwmvkbBhxhK5uEDlylPAPnjVT3gjnB43WPrk6vBJYZqIkw56N7PdzH9zZ43Oy0NJ
Y7cP0m95xgMGpFJ67IGIFH4PacV5i31yTIPhuXaMbRtOvxD0q20Q4X1Bnlt1BPRpKHLMVUkTKxn9
FTmRqKH6Srzoj21azMVIvk9AbItFc0cFefFJRcXLzhJJ7MPUegai6wSccL4LfiVxIfzNzx0jWoHJ
Iou+qgRsgErZ7Nlyr9lc5U6JI6U8FsK61EUORApw8arLx0vt5Ac/5IqayHxdWBAT7JF9Z9z+HSsz
ZF1buack/ut7DGyKwXyro57cSPnpZc0u03B90tB/G2fjESpWkn4gb2fmJvxDMiZ/EvQA2YjUyB4E
yYDB34xw3eFPFVDoacdpmOhgf5/l33CC/lRgh68JZXCzI8SYAsI4TRlgMjGcEBjULPJGiWl04tbx
TSABaVmcdCrvzfOEXGqwafr1+AdwP+WtLl7nxgdZY/+PsfNYjhxJs/WrlNUePYADDsCvTfciBEJQ
BEVSZG5gVAmtlQNPfz+wenqse3HtLopGMskoMhiA/+Kc7wDwEgo6x2mth+uIHW4/2cdO1U/JJN+F
0TSnxo6wgSywNqfCvy9dxmASXrZIrZ9lC05gckacUeMK45fuqY7crzjOZ8znKJ09R5oM2kzNTrw5
TCaeLt/ieIYElsJMYb6D4HLnpj7sdYJWz7NlfS2OpQ7KGu9drd2gdmK2ZiIk627m7+TaoMHq/rwM
0E9QCrwbWXZF/IZ3LhKfCEbgI+RDIza3YY87HbIG5Vs3o22cIic1TmSf3SUhXZRrRvWe79+I1cCr
LrmEItLFXccQlFJAWXCLB3c8eXSk2Zge+lInh9pf0oACf0V2XhAmqPMUh2Uwjvod0y+UcNmArlPy
afDaeNvLWEDjnHYWhXBvMH9MPZbyoF/jfU1HAhW9QFKm4xofCQi6QES62EdxuGNJMT4tofmzhX61
G1q89EVqbJOZdTSaSPxK9DUIRsFIymTyrvu8ZEYgTcYNWSKuED6XO4r5ZNu1xTVhewnBpvTrDXge
o8a+MrpjtaVg3PnSeWnMsGamZyCQ5bjys0cCQjPQAxF1YpzfeDXABB1Rx1QAgKJy/JxGVBGWC6Y3
BXVFScbWZgQerblMOchiH7FJHiOEhatpLf22QKkMov3BGbPHwkSH2i1+kNSAT5uif7brb6d/+saT
j/S1RiRQFu1drogIX6BKkfy6LeeKCNZj4ltZcu36DB10eehzeZ3GrXeoF0QLa9/sN+NvfLkZzRm5
d3b3CPV2tQ+oL8Z88U6UJYOP0anPlsfG5vvN8q/3vj/8jy9p8ghGaMuxnFQ+/gx+4+o0sPdPO070
oWYhnYkFgCMauj5/aA0g4R4FA7J8ULvOfox5EqVg/zCYWp9i9FSpT7PZQvzKDknZUpgyfekzYR2w
TBt3wLTT04qBmr2frM4UI6z+SmZO0MUMxZO6ugsNcx+zbCTKiRuVUO6Nn+uSZX4/7vRAMog3HCY7
Jv46KREdDtN95dsCG6wDBJFEQY9znZcKVhZyQ8A4DQnurBobfUXZkchnzBJPkRY3aePcOGJ8pK6H
QW6RXYTKriwtaoYIYkYPgMJAeL6TZnUZjOax4xXVQid3WkVHjSvQ7cIbwWh0GxoohzH3m9u4ZH2E
O6qx7aOJDxl3afaZeHcDR2tQ9R5QZ1s+guj9wGj7I6+BASxi+qrNMQK5pj7CCnRMfxKJgDyuH6Ix
tU4q6liir2/aIWQGVIU/Fx1g/6MxBca1Rdp+8UV0wlp4hpR8aySAQeqemASEIE3FTXjEqIB9L4V3
Et9YVgmiU6VnNNW3Y9z/zqfJORjrCltdohn5peZGtq8WhCrKmK4ifz4PsHoQKD0goGK16Pfc6IFV
4/fBHimADbGWTHpSGqPkhznIB+oMxCg6fc0J/4T5czevCNyOnRLBGBnJ9sM1qojLZHbDXbhgaA4r
/VNlbAbUog9o1K/CzGT3VAFusJuj8MWp6mCmLQzVW9mcrDU0ZMX+Omb5ObTutU5mNmndJevTZz0s
R9HIuyq89XHuASOoHgEdPLuRNXL9/M6GlBWZjYC8K0zW1y07jl/QNNBELGO9i1JKmHHd2cHDtShm
w7R+B04dYGlg7FFAaxayhSZVNZtYJTtfsXErtXhkf48TLWJARwRveSOkh9INt5Zcz9OJm+/GDFPj
zPC72tXq3Y+xuZRqAEITjnymB8MWVlht2sR8CFPnrZ7DkoBXbZ+AXYDITLC1henBzdSKTEahFJqq
PRvSYqzz/a5McuCx7QAVLFTeIbfkaVhHqb3RlOfvoer3e9+fU8cp8hWsFnwalfD0lazljfDr5OCC
j+V6XYdNsaNvpeF+TixKiWFmBjX8axCljQa05dwyYP6fz0eklRzCaTqQSphPV7Kbm7OVOuehzcqD
Z8EtgvbbNe4rbi54M2InfOuJwhrpLqImpNogBFsJ3AZsyy5NywdZz692bv0QBEdwv2UlR8xqhgli
8/3YIjPo/0riWyDacWImcbvXEuh2VRWS9OKk/ukTtk4iQi35C/WE00U+KvAG9ChNJdDtySWLRrFZ
WfOZqUF1UMUaAz5upjXDvIP2Meg9AnvOUIcU1qVlQlzyeFuLm2OHnH6ujBMRz/FRx5m7Y6d0TQ7S
ZKbLna36J6t1u9OaRb9xp5RMJaMBVs8VdtSg9nTmrLBq3Jt4Q+m+InLjUf2tkjaM+bQmXmgc4sRj
8zTSqKeoF5iLAGKLo+sFaV1i+HBxQYA22q4D2WjuTrrSR+YmN2EY+Sz5SQVfcehIWKw9Md31uez7
nkwQlSSH3mdfS/F6/n7DA9Z/veesX6cwum2h3QPRWz/8fvO/X/f9odlplz9+dahRRp2p7KNNY4QY
eBeCTBrvMS4c3Nb/GtM2pAufu/XN9+e+P/x+D/UnqNBZn74/sjkA/voy+3vOO4DVSgqBRCpdvTnr
mwYj2bla33x/WGLaJtoPmFHlTh48Nw1srMfbVHUxfrAWute4MLCYremvB3HW41Gtj2T6dhVEg3qc
oppN19QV1pm9tfnXGy+ynhJ40OuYYq0TNlbpQqYgvhx+CT57zEcm9Kb5xZi6j3wxqiD0aW6XOQlm
TY8vyNhqYRYuEcFT0/K4WPCZWLww48Hu7gI2d6DOEJgIxJDB549Y2wdigdAc7hJXDOeGmsnipkv8
2PJSp9U9/mXTboJY+94+XgpWT7+BWfPJ2H9VBPVFrnfTdMkdz82zGdEqt3qf5M3NkhE/ZMx8gyeL
6yQzl8B1vpwZr50cl4+ssvydtUR3OTNQZ1DJYdBkTPq1OPRTvqLpzt+/h9fXp7Hqj+ytP/pa39kh
lD5HyHMazoFhYK6M5Gdq8xK37YW0MJzXOxs3PfPHmcPbGrd9/Kp7YhyYcrwheGSq51FmNXiGKJNY
9+aIwjzJS5vsz6AmEOU+9Lnemls1GwrcAdkLg31vg4LjdLD7HsxB5r+1RcdZBHhjqtr7WTAnxbiw
8OptCaJo3sq2u2eQ3+1S/pibeBkPUAXOYYus3vLjV/sZt+OJ4cGUgUk2E6/dR97vARTQLXBhf28s
QmyWWD5qOK4Bu+Vn8lOys9HirElU/sHpje77HlTkm6/Nl2YAwTgI/auKCx972HDb6rrD7i3i+7hI
D/h3PmDrA3BtG2zrLTF4vv0ZuxAyiCgaDo1/byyvwmuhkS3LuLWr/KqVj5R0QKYlDa9jFt7B8T2G
vpl9Kk16cYKl4yNStKCAJ3YALpPvSbzZso8g1SRzaCCXpL2uo98YiHaWK3hh2NOvco1jLNqnSuFq
wHxLKGZqHwt/+Zm2xlUf4YsvKwrNqUPolLgDRgEKxO9FdhRCboxZa6KdXLNZMtIykxVv76AsE2pd
n/dXiE2I+17ik5qXa7bTAytKoJwqFdijSFRWyGg7XFMwbiiTnGSkV6qJv/KoQXOE+6MiBoJNNtE/
zmsfM2/qBfqk1sMrZxmhHfQ3de/jMtQQJubupTEMmrYCv0PNaHEmsxJV1FptwxWasCJuYA0w6LWQ
32eVU+yUUx3Kbvi0m3Y+cTizcYBmpiQ7Xhsamx5TVFaTKoMMfnA9BfjiWDup/MHxFHWKId57huNW
Hd+68risYexVVPyMR9M8KHf+oRsjJ1SOEPO8OI7EXR+AqdubGjwKNdk87xUDu8hsAnb2XGQQ83aF
VwJXrUJysWHFY+TE3RTXzX6KgOv13pH7MaOYJE2O9sjFjIG3Pjapz+6/JGzL8RkT+xkdirw3HC5A
YTU35ZjK3RjjO/BpzjYoShPAJWRAOEkgtMTqEvFAbvdkM89g88Cs1KKMDXo7CfLUja6WlLjWoeIQ
BKKEFybHPJoPX4065tm6weP3xQBhns1qiS52kUFw9u7qhq5NJ4iyo158JHb7MZLBBySALVKSBaYg
JBK6dI+NE+rTvelMvGIhJG+RLp98EiagcMV7sz65YmGQSKAcEbVNruh6emYOsRGTXTqFwzFMKpsj
ODlVKyiYaBGBd4ddIZEKrIgK20I1JdebsiuYsV3gu+OHlb8n2oHzEoE0gaR2iR0inGZf3zg+Xirt
a7Ufb8nIYwoju73XDS+pb/0SdceLYmYY0TL1LSf520eJkyj1MrIQ3k4Zc6hJ2Q9e/ulrQqnoiEYa
WVx2ur2XiUKYxHDI9sDrDOXKFZ3oN+Ilug/zGzQY7YaRFRl9Ib6r+KrvADnrAXU3d2FCyDoTRrRp
g+WbPHiZLx36DxJ/3IDa+Z6xbTBZ4rFUJT5tO3qurIiFtjVn7OS2sWNhnCRVa2PZNXckIee9RlYr
u5fUJcLDM14TZeR7Y5o/ZU7097ysXffBTeY0EGt5UQJIsODSGpOKcIHonxaaaBQNAM7sreF5d2Gd
v9kp2FYSoB/hjh4Gq3ofbe+laV1igyqmXSamyeGH43hIqjrnWRX178mGI6RVt9NOB1SOKe+GOFE4
N/kZGT61lmgfRjO7APt7kOgekFcqk0Vv4bGvqt5Kok0cLZnOgrNhQ2GQazNtZUGiDeAzRJOdlwbp
2OwKmf2OZ/lkjSUelxF9iVEvZGBYEjTBdGhR1KKy8AljGq5t03sExJlfOam4H/v64naOe5ysvtp7
ororm/EVmQs5RGxQ8IOzGK6tHQtSDnDwOwcq+osqLSMofdz57QQztCBF20fEIAVrekwzWUCte/DY
OPq2/SQH4k253GYjZocSe2dzgHvVpT29zy8SGs6Mz8O9tFgOoZVAfSqJNawXblp1z3Wn9ep9gyE5
WiT2ScPqd/mvKZlN9JRQLtNpqjfDymVcBIBOo5zu4nnFCA/jGTAnMT6SzUylPV4kZ15wdUzj2in7
Zo645S+uxW4zaljhF+iL0rMmeThkKIx31huv83z8VdpBERR12e9rSfvsQknsnGU4Fb3F0LncCSA5
6+OQN1/3AK5gSG4R2mb+VB/A4ybbZYJ9VbDWPCQV8xW6W5PZEejFyDE+uMqNY2bdDlX4LEwr2dn4
M7io0UWaJEDlekQxt3d6UsSKXFX7BhUQwLVD5oL2nYtf5cypbvjJ42SLY0vaK8eEd5wKDfNUYw+L
PGCOjofWmrAnWLu1eWck4dHvMBX0Wa73Yhhmukc2YSwIXtPYYQ+apQjrEIFfVcRZIG1jWll3nyOl
/FVLopeZ0K76OXiosDR/RM5EP8WOg31D1e+WMb/qxYqL8NJbnXTRrqjZdkmjelIkeJ7KqYPgWsnn
haORubpB6A38Qbjbl7CDgstcH2XJUuFEdgqcyqLcOZn5ACxWPzoZRKR46Z9L1ECBZJnd84ihQRmc
1s3ORvcOaYpQTqx2hzBtPlu7D3xpzRvLh2cD55YtoL5vKozxHenWzGrU2e7YY9hZlrL2pSr2ZmGz
OQCwgGWAvApgLkPYfLVT+TOU2cecjRFjverHGKroesp/mj7YjwrlFQMzFW/pKcbDEK7KQKiMQ5Ud
TJZ9AQNF/N/az3e9SZytwUBr48w+2UjSP9VWsR0MFnvYYmIsEm11J2PmTY361KpdEABwSBLrsyNl
m6oc7vPCchIwlrebq/jHYibqKuv66wmeXwDmVBwLdNbL5HBBRUjnwty79ph6FpN8dRFlBUjQt3Sv
4wnAeIFCDn4XNhqWNI0+D17cXkgsn6gRmlnb1zCSGAp6gh2WD8fW8yMaMnxHmAU+Ma8u+3bN5i5D
JsYWA7bekgjFTcLxUmThfvWbWvuSR+W9P3GglegIMMPy7C5cN/vWFqAYBk5gIWiNvHevq+qDN7QY
ebrwMeTtZnjJCw5ztMIRKTqWPkO4iwicudaq+AlLIzrMnb5mgvDoO/OlL4iJBz+ruVz829msJcNl
86HvHRV01EVnpj7cx3KACS2gfb9iap+K8mpy3IfQiSQhBORmV7PNM+1FV3PHD61qiYMQWAaQOkhE
kGkXkrTwYhjc8hwX3P16Ay3Yt0wmyEslEL5nM/1rVJFL/wNuRnS0STJnz1Uik8hrbp1ggRpdYlNO
Ip5STmxQWPMxd/1P+BDplWEz53QFWo0c9QkrI7kVyAaRXJlrCUn13bmw6ccFKpvs7KD2nKea0Zdd
z8ZWeOxExCDfFeGHZGG3J6Mzt6XO2bgx+NtMW64LKDNK3ORoGAIKgLYa0pu6rRP8ODAyHJa3gSs1
22+86SmRwT8INduWzqdQdvHqVATWuBk/Rp35JwNf5lj8dA0HOARqsMFsAbgbd13h/0yLXj0KS2An
T9u70WvHc+G31WXyWeswMCeCK3/3iO7cLGsMVMF+gJEXZFNDZcUhmblHVGnRHAcEiERjG/mja+jt
NIPXBJLDeyXYRy9Pfk5zNNyB0yYj4IhQBOJNjDksxiRTjMI793odEPQmIA0DerI5d7BdkhU2+uBj
uFrRgznPcPaSG5wKiizsg5BXHsJmGHC2eayvp0xha+gmNgCIUzeJQzIkka9lMI+ug7RruoehaRKP
EGNn9fz5WMExbHIB5UjjfYvkuqWBELBb7UpunWFEd6oC0tRAPjQaQjKsqfYNqOEqZT3lYCz13Gmm
H6FEl75Ck0W6imOM191Al2l28NBJqc42BSZuJKcPfA1VgeO+kLdDNCNOv6rVrIJCjs61wQ7BUG3q
fGUROHCa4VJuK4ysu67/oo2vQVmn22LpJLnWBcZqoPGSl8khLzAyeqCu+1gZ4NWRJvRTH1RhR1pC
NWwVTyxEI2Ipw/imdtMz8bmYnROHbIgJT+WYndtGAfSEccqPh9Ciy0kccMdRcVfJxyM7ZrQQWX7U
LatMSQ9czqSeWTgANnFmGEcPVKbyi9totI4UXObBKEANNWZxHnGB+Qs59U6ypftYTtKOrwwDiho9
ABzmMDyCILwmFfse7vF77TYp+UjQ7vqmvmKTNAtXnjpWk0Ud3qNSTwLLRGkyKP5qYYcwWuftsWQ0
HISJwe1Q5U9dZw5bK3EZPGYTR2a1knNsHE7YAXF6Hs3RZ1oo4cdZEZkAoAip/1pUwOpeY6TZJcP4
bqkSOq7r2Bh0siU7qLZ+rppeBa03yo1gMaVQUnriUjgJ49KkVfDhow/VTq8da9wR7izVS/g8zJgH
Itf8MZqgHQatVxCmng8WzA4jZYgn1ls32ZzPc/pAOBSLVIYPDATQ3qn+wkwfn0FvoVFbynvNEOVq
sH5ES1yRODIxkLeeQKe0u2SleRuWxQiTIHU4cP5z5OAn7Rd9oXDPtvUIv26CRlya86kznGNSN89x
qD9dDAp5bAD8xtw+O4w3Jw24KMvexskiU84ku9g2G1LZQmjLObaKBB0DgWSY2dPGO3mdRJqbs1wx
0P5Fzv1SsMuu2Esp2CMsdLgNAOr4pe2v0AedkUQ/0qR+VT3PRJmZF7Gs2Z38Falh6kfpF2w2UfJv
tBF9EfR1mfbWLOYTAUAqQKv81JZWdmQ8HEPd8IMK4cMe8sc+LFDFmUB+gwpmP2aCE0yHJcAa+6ux
sntWyDsv8eTW11xhViExU1T+XTsSf0XExnU9sxPV3gwjkxsB/6x3dWLgE0SttSfpBeUq/RDEQG4J
3orkQVMkbPbp+e+5JcHR9ta+fUTQOEZBVSD2nxQhaE1J5c0vwXFR7plh2Fsix56NiRmekRYgsVgg
6dEdzg6rLXKnoITL9WRKigSnWnqHaZXUQR0+FE160k1B3YuMuOV6yfoJhL9VqBWVHCJIdQ7UunXM
WneJdpAF2wNy3vcS/OG+Mq69ysFOFs0WgR4IKgt1a6dkaTuzTHYt6w7uCDYRqdLYxKKI9qj8CXWK
uEnM2RTMDMgmaaY4xdh5F207HZeYmo/+Yxm4UF0I5ciLr1Dv3QwyznaqZAdtI5RuBYmdhKve6Oqm
SYxhF5WcG64LCqDr1mX/fDsY+SeMOkAByNUd474W4y+S0I1g5DwlLqn5VuJ0CZkAI9FpXVQ0u7i+
XkWGEffQyYfA5mbuS+ZG76pHOBU23hu6RDjhDiu4LLbUpqN/pWtnu0c/lmQLocrcHBbqaWPqr9Gq
rWprrObp+mL16J9qRcCBxf54BIhSrXvVWXZRUI7qhjTb/mjoDMfu8hPtHfQfkH7MBSIMkEMUdKEu
rqI4u0EWSciZ3Qz7sVavFCruUYcJGZbiNWTjnFISBo1DGJPWnJ0EPM0ol7UJBXqQvALnkhg3g9Fc
Qq2jS45chw4I9/cHNm5srQaCMcUNiF41RB3O+efoj6XMowBzGeiDEH4gHQnkwQK20DrNz0px56gW
rQvj9AMImR32FhZRrF423dRHmzaPHmSh00tKVxjLGQ6/Xl6LdT7mjOQnlGjUV7oL1zlJ8Me+dm+b
ebqBM2BtDYQMie+xO7dXfEGIzhyOGftvY4+plRZQsmSy8VkScwTfK4dsYBKb3uJ2x2OVYXMs5kOM
WXUu9stAaEy3BjlVYo4JK68Ji2G0CfTIh9R2o1Hcb4phgFIF4HzXQZmt3ZWh0vwoFmAros9/t7J9
wdl+Sl2mJW0aG1vY0vtcaxMh5Pwy2dy/fMc+QQ56j4F2qgTxG/bWXE7QPglkTBnL3fKqexoG97PD
GrVjELmfJID03CoY6/jC2tYTJx+NfmSizU4l/EA70nTUuZ8gbYDzRL/7hP4PfqVcVzye2jlGkZ8K
+xfw4buKYieI6vDtVbkSmEwZN9caR1q1AsDrNDnnSJBQUNyLxn9KMv0aj4gdcd3JTVtPaBgkc8VU
ygfLnhg9GevqnFlAU9HWZgxEtkbhIXiaZHSYJBJHkTbyQEbMDy48SluCFuoQgUmaFBfbvnLXuARp
DOKgo4VbaLazc2KDNWs4WLg+SoehO1RLfs/QFPsP0oZvhTp6PooPCaIitwyqcSGiKz1ruY0moghE
N12bhRxOTKRC3YzBHFNoemI7QrjeM1q8iTPajYmFoZcwKGoZ5B7jokcqatg/qXyXq7z+1eVrubmU
497J7qOKSVSq70lo83m5SbQa5htG5E9MyC9FwrSFfh3F0py8DMAFj5E3HolbiLahv7hnBo6b3m6P
prbyW3LdAsvXtF9OfRdFtOETZtgdNFh3X4ii3iXj7O0s6V3xX3cMxaCPS4PTUsVkZI3lw7wC853Y
MEBxojFBcHSIMLpsYptbfBeN73lJfdgT4VVE2Bxtx5WrauDsOyj34LeyQDZ3SWvUwSj1p4C+1cSM
4EjFm4F5UNsvHWpaIuTS00gsEI6LXevgAM/9SXG9MgVUKKZt7MsjO6Pt9Lsw6LoH8MI21wcdl9p1
U8HL0mB11p07KCK8jgkE8M36OWdryYE0uvuVgcEtZxU25gmMwneJ+PqHn4GwkM5TV3bF0Tbl78zE
HS/x+GsLIyI5eCfiyO0oYuQTh8+kjrJDwnGOxuyUDq3YpgZ4Kcu35hPzR7KU9Ml16HNDyCV7b4bw
3gFeNnzlHnNTsaxmUJma6IncDu2bkaPRq9gTYVoKA0wBT7Fn/lSF96FN/6Zt7Dtrmd7cPAOpjy2O
ptD6sgRFHQwDNrwOlp/mVntAS+segppR4/iouULHFExhgy8QCPK546gKXDATG5OToMxy5mtZEh6A
FL3GpvMQdTDhTB0FI6shOYDnsELgRwyM/b3VYbEML8TJsgJxEMR3ZnsTJd4vG0Q3DBZ5IQPqE1/b
NaHW9ya74KCe2e75k7gaeJWwTlmqzZwzI53pTZ0Gi7/TsrXCak2i8AkyXLKpFFUOYivPYQlcCSq4
spuYH1FMKqMNj+QuATMO31qfJCJv1l/IiJo9mrWtOXYnIbKKNLKh3sRa8gNi1j0MUZ1eoth6nwsu
Ulktb7HFtjLM+5M1s961GKXjb59HDC689/2moK45IwVCRV9yF0OjbuYaIgxCSE8fDDPHOM0yajd6
KpiZ1dwUyYWZgn/wa8ZkVs12nNiweZs3jT6ExnwZa+6aJJR4x6Q13y2OpYNZQYTouvaCyDslVVvY
gTe1rAojhoHuUPhrYJhzjGoXwe/IHSSu4O1zFuDLmuML2ug7SZwy2gfYeI3vB+WCv0tqXR1Qpb5l
rmkfKhSuAs9kPPCszr13YOH9ZilkQqk/kUTgAmOSzfxpDQXQmtL+THV+oQW9MtCHbrw21VfEWDSn
yS5ejHaxzqbD8YL66AnxpNoyE4bdGbfJbYb1pelBhkg9zw/Gz8qxo51hzuKoE569Kwfu464viC1O
+vom4e8VNM1S7BtVQMzBbBUX5W2aH2IbyKWqaQ0t4Rh7qeTJ7JMHZQzEbqymKBAQdBtL9TtO+WnL
Sm9Ld8z2bXnBS/6gUz/c1eJFVjOEwKi+jRQyC2nDMB0r8VnkrbWNfRLLba46Y1By1/TcO1qRW5vM
mg+EG/o25lQAN/hamNg2TfRLeM4nG0TYOgWldG2khybmeVMrIcCyUd4JYd0JSQZnIVxSNvoPaL3L
fsY/NU2ICITZPJAxomnhkWzO2ngH4ZGw3ElhhTYiva4lciF4NnsWnYSg5aax5fmm+CBEj/WVxQrb
TeJrcG3IugG9Lylm7HEA+DG6zKHxSYIsMKNj1ie37eA9dnW4YofAkvjsfpK2Csre+unrBnouQCtM
K/6GJVtxUFVMYEHEi26YG0aERXrsmlhccAAno3Qva9ABZDr3aNtUQllxmv3w2ixLyauOy880U/An
vnORyJmp85BTnJg/gb70Fjj1CEy3aOkeuoH93fong8W/kLhNq4RUAPxjqm8xUy4Vw2mKyI4RmKOI
hmOt2Kc7rBisqb+zWsOXorWO2dy8piw9FkQzqFzzvWzhgkwO+33kDxsm+wyVDboNXfonD3a0WyGM
ktO0H3tzuTCuX/0VQ/2EMPlXm9inBDz+g+PYN01bvqKVirchw2DEswRxNvTEe4nQTejXYen9I143
oIMpAuVKU25GhD0L44EoK/NuplhRUtYBBrp3W2SQAwFunCEsOlu0RfgcYusCO+X3eGvaXbJnc8ml
g30BDKWJ4g3AC7AjOGo8aVg1EPNzoTWSAOrWPchCIGVjM8+R9ejbDq53a+cqLKehlSPYXLL0INvW
CwAEomAqK9b2U+PdiFX3b48O1LcxLHkNJV8TKAIaAIewuDKZiX4iHRQnOvp122Bux8K4b9WxIpiB
zs049W5MRufFXVXoPC2i199yaTA5CrSHLPNzFzkcYIW+aitrVe1lWyuG+WB2/RHert7BoSNlIwWx
K2wwqH7jPowA1DrkyUeC3tAWEYGCiZ6OjGQF8t24w1ZJyw3BHgLt2jENn71FG/Vpu1gZWKO0B9cm
vGxyf4mkK4IFGMlONNYtEyu1T4Kpx+hEgDk4L7cGooyCGHLN9dCzSo2I9NthZviJMJ3/2TwQpbuy
M7lf+01BfIvWNsOjA1g8cFmcb0ejDCmI+/kY8dc9tKyYKr0c+rgMDwTWHuMhRInkLs0O6cMRG8cj
89SZBgxEOQ4EnAAT3QPLjc3Us57lmr0ndbMgYICBxeSml9bPxLYjCpmhA/MwclBlEDk2joGGc9Bh
OI9T6Rc2VJj0RfUrRqBJ5RRMbNeZR/x23QSS3+Q+mubwpSUtcqVRWxkPzDphu9XxMxwWatbSe53h
Fe6Wdc3pZQ2lMrVIYNc48hfWogeTJAqCpq/ovsqTmtzrNYKAysaFj+bvzVmJc4hZe2PX1S01EIEq
OMC25lC8iQZve+sRxTmJ6WyV04u4AY8xHsBHs+TLkG47HvB4pW9y3Gl7IBMGbgYyTeucQDvEODYo
4O2COpPyH97SspQPpnTCw7w1CzfZDZriGcyJd54W3GokSwep/NTgN4Br4I8xQwQu7Jm3RTedvY6x
t5Sux3zSRFqM2wJXgmFH6Y8yFz9m7PDEx2cnIwu5hIT5kc02Quej7ueblKiEbZmu8kLFoKoAUGa7
zEhqbBJDDQctN/UXaS2km7A6iChdGDcsEywIc9rnA5dlZIlNTsdqlHTpi5UbO8+YEBNwM7EyPKh2
MDrpzZJztSM/56Cpl2eLnNByyoB329O5zbhVeMJ55v4WbePO3HtlCCyzfGzYrcKybhFFtw4wTO7j
s8pfJ/iXuyy6UZb7oUzwgE4176QcLzT8Dak4vDyX0dsVqnoWkvw83zDZCAiG7XEPQ68lVtAR3S5S
KOq48T20rUIsDxeuYlCQJURKYbegOfPlZRj57eqeoVXTt2xgy9spxH9DSwOcB2DUkJKy7FZ7k8EO
Cj6TwIo9eA+iaKHQ9Kg22ihFMOwjoGwTDvdx1dq6VPq28SkbIwGRPnxSMO7mHm/4zLB+B+//KM7r
75nnAhJO/mzDDN2oFf9exOiVs/YFJSW9dZV8CBRLVld94GsIYAtEpLnE10MXyt0CmqW1lutubOWJ
hfMykWdGoLCYCX7HoXCqMM/aqEWCuOEZYeT5CLzS2icT/BE/6i7asD9skMSwXfIPKwe4kLjl6ypV
VY7D1dhJxv7IKoUzoRdoB4LOQtwUCtxkEEkGBAlZx/DOuenEmenu+hHVj2Hl72XK9mUKPYMbKmu5
SdEhwZ+i1/IUPv0K/duff/zXP/77vz70/4m+KjDZc1SV3T/+m48/qnpukyju/+PDf9wkH0hfqt/9
97f968v+/Zv+cdw/7P+fX3DzGPz4zy9Yf45/PSD/33/+XLu3/u3fPtiXPbey++GrnR++QMj33/9z
foP1K/9///GPr+9H+THXX3//86Mayn59tCipyj//+U+nz7//Kc3vZ+ivJ2h9+H/+2+1bwbdtwZDx
ZPznN3y9df3f/3Scv0nHlMKzHduTf/4xfX1/1v6bICrVVdKzCZJyTfXnH0Dz+/jvfzJs/pvtSkso
B1yfkJbiu7pq+OvfxN8cYbquaVq+EiYpFX/+z2/9b3+3//07/lESc16RH9T9/U/heH/+Uf/1911/
Ld+yydmRDvYW//+ydybLbSPbun6V/QAHFWgTwOQM2FOUqI6SJU0QomSh73s8/fkSqnOvLde2Yw9v
xB2Uw2WJBAhmrlzN31iO4RrC5Odvr3eox/Dr2n91MB1yAVNZ1qGMGSp0INPoW5NUFzWA1mJyjxoW
EEhtAZ2N6YIsYDscNNV7doPuZuxpSw+NQ3gQ8Zl9tsELBChD4p4mh94XpypNGtTOtPGtZWSFVI0b
YkvPSZnEMaLV8S6Y+kNng8j3aoPgEfBHMj6GNAHwKQc8h473bTmZB1N1zmAOcQVtLfI7OhOcQHLq
lcfnWGW0wogXH3Hge2iAXAYx11FazsK8me5BhF2RU6yCUZC2yH9FaGMvX9mFm9glTWFagUyU/HGj
HHIXdcIMVf085S0HvYYqgEUYOLwBNhEIZ+BtHHgw+0Ccr/UiBYnKscMYUBZD6RnV1GNtl9dw1bmt
MtsMw3jUmSCLxD7KX5gSCGwB/+ho8O3mzzKI2gFpF1/VA+Py+QOhNsE4YnyeHN4XsHGHMAI+ESBH
3+WbzO+eJt13nXo9YxIOylMrl0oHUjMeufHILK7ytL4ZfDiFqHoBwqQSjwG8eqlyQlxi2YStytN2
wiWtgzO6He+uiO7LIDzXAleLum6c1WC1zbrVgnPUKeNGi+197fTXFjrS5uCfheBhAoF0VlWJSFIU
Ym6pE3IzpbhDK3ZcIbWMuVmqcnM4YPfyU7aWu4xas1pa8qbyfngqekzb68o9IdnTLYPCRu22zcGb
8qUoqBsPkPzgaU7WAdbfyPCH12EBCWQFOyEbHZMlGRr58casodwYIBHlWkYw8Txfouz9675ST6CD
aMc27aWjBqQTGKhwSQV3Z10T605OWJAl4nuMxXeOl20qqEuDJDrTgziXYE8xts5d4yJFcYVx37Sx
cZ1YaCRXmVwnNQ6OcmUcy8L6ltLBxZhUAmOsY6CEZ0+uOvlTkOQLnbYvpRMv+nwlybSP+sJYF4wW
5QNrXTSTfb4tNhmenhViYV0dnzqT6hghgIZB6VppEa5G0u8sGk9BJJBusuNcmEHFVmbIvpjhRFED
fWNijbnlqhhGyAoqorlts5nfeH7cZmXAHrkKyulyrpbjlF0w3xfEG+CdIw565vV8t0rOVp5ESv2p
beZf8aCMm1VYrxsPIVUJ4/whjP4dr36MT+KX6GSZFjxeVbfhS9m2/nN0shHH9SaJX+osgoyXir2O
ORF+4c5pvv7vr0bI/RILuZowiKxC01TX+RILUVoiBmkJULSRnduzb/xDEusQv8GOqrlzpXTI47No
fn9ZovlvLyt//kMIhqdX15Au+ZCOjZh9dA7lsd+w2//wNDXjn65kGwaDX/5Tv37APqUDEzYZnRyD
SNR5p9gK2djeacxtkJsBAmbJxO532Qa9aR5pKy4NMz5lvrv//WfWnH+4FaGZQDd1HjfAx58/dF/U
la+ZkDpCz8VlrNkzEsXjhrAt7wc79nqBwsOlpvkfCcLfqFtGvvlN3l3qoelATV6wyN16eExVMC9/
uDtO91++kh/v7stKGOJI8TGcsNhgpUkldB1jCEuizfovIwtuncskmVMsKsatqQ/5n65v/NMNALW2
WIiuozvWl8eDH0phIE4O1LUW+7qqSXThRS2GeuSklE0t1EhDegvNeyjV7Tr3snad9xp85xIpGbBz
Di3vKTM+QO+fpKNZU7jPEVUCrmr3ltBPWuOcQo9pkTKiLCpH1QkdHY4HDhJkYeopLNcotF2qtXnA
ruOcyWNCnvIgM5d9W1z3wXSkDW8s/IwwzRQsWqQlTR6RH+JQHDM7MUCK6GjdAhQLNL5ov7+ZjxTN
zR0GzmwxedRoEKZ5+XNe8LsjYGBuG8fA2gcH1ZrXZlbDo3a9pYyiFDhoPvCXNn5tzOollB8VtCtp
giWOWjBunER7LczjfHRUxfdEE3cpSNiO4RceZfx2PHSnyUquE1OcyuG7jrTFAoIqPXnXW48pOqp9
s1dNGvupcozYHuClUVTQHsH38rDk0TPZ8QSNh/+N50dmHVxVvIFiO3oma2K+jFzEc0aloNyw9PMS
AK3nI54fn225cAP56HvLOTGbb02OYbzPdjRNTp/pjdVxhuoIdWE6EPJ557Nkju2hnClmtXw1TEhS
x+XnqzhDBJo5clX8fi/omgyyP6eIcpMSGh3bdYUmvsQnxyvppFmw3udMsO1S4K2Gfzs5pF8YgrFj
wSHgVMD/qc5eONHZ7u3bwEMwRZ5c8lGE0/SdgePWHlkw8iGA2r8xs/B+NMS0YzqNrZ/gq5/3/rVf
q0/MWzBxoUHjwUr2UCRfC1sBnRyeG0XGhoYn3ajpUVK6YHh+vlQmnn06HlSl2OVhuLFC7ejHHKi0
H3lq5k6kEQprfKtdmpybCes5PQ0PXse32qCgR80/vLgqaNLSp22YnBP5tOVNtTbjdLA8NyoZ0MDx
M2eMVclZGXpy6dcsQr9zbtMseQKTVS+qnjwoT9Q7/HsPhMBwOS/ucRDrIgie+mFjBCCd5Gp2ZNhT
/PJFAb1Ywfouq+o0r3UL50UTfoWF02ivOndzTjK4OJPRAUt09skYkqnlrktTwjqp8iuRWUZlsDoT
pO+rTa6j9iov73J42VbEJ4UhWdrtJQ4InHJGm23nzagb+P0SLXpqf1c0tz13guQDOQcyU3T73gpD
an7ILQ/KkA3TOy91OS7n/ykiQkvaDaesghAtf+yMLPxGYim0AzOLahHb+llGHS0m05IZZez670OG
IouqvBrTE028+yxjw/E7yogmkUV/Xoz1HpYLkymmdkD6SJmEXPgkYwC3uWaFaOFycoNrRNkXON9M
nz1/sIw2E4SnxiIizts015nc2mRfhabc+A2jI6+Mzjh2MryQsS2GOgAxMQBxViHDIjfSEHYmHY7r
pqIbp7QYEMw1iiwTUAfFPrnq1r6qfReGwjfDcV3U4jTv7NBAlCGfvjdBf5lii0bniYXb8lXR8Xys
KuMeDsw5AZZIr+PCKXPgxTIIpf2jXeavPcY6+EjxHLD9yMb4ak5oOxxuF2hULhURYd0NWwLIbgCD
iac97/n/qL7/Y+W+/Z7L6rf+Wr3/WLz/9/8r5T1lMQ2Qf1fevxbf//X4vXr//lOFz2s+K3xF1/8S
QtiWa7qqy19cfvRZ5iu69ZeBej4/EgARZBPg/9T5mv0XlTyMB3JNHXASZ/zfVb5m/uWorkmBjxgC
AAnV+o+KfO3nbMKyVUK3gQ61qZoYR4CA+znZyhjyIv1E8QgaVEGufVEoybTp29pZ1usgKHatAACd
6O2TY0ExS2LIUW25z4YcQow2svuVW92DMu/g0s0OZO2PANiaZkCKM6iXnWO8MKcmr0RWEJGDZtvH
xW07xI+mC1CvkaXRfFw4xCawncsREr1mZ3sHG+eFQY97hRgWyBWpxdBg46q+lg1qxoQBCqsseu/z
Q69XG/yYEG0oKYU9gWSBsLWDPP0sz+yW+pTtzIJGqlSN2jh0uBX7OfTyg2uopLUluoQUpLs5tacf
w7gn6yCXkPuW3rti1eZSoC2gO9h1ICJS7StLb9b4aNJCkIdHnMLyluHRQKl/Qe+9pC2QE67yvn7I
nQkLvVGGkrUB4GI3NxkKkWFroYJzFCd5MspjY+4xDAwu6Q2BdiOwztG1oNKKtFe1SLaZjGoyTkaE
xW7kN93uJpJ7vNY5aNxRpec/qXhro3LF45xPkUEnpn6WRpUEhdr0v6nbTat7SFpj3chOdk20nyNz
6Pl4O9rohps83paiYw71GpXgIqVPbzS4JrXNy1z1ywvLX+GeSb26Bxdt1GyQd8ODny8rewJZYT8O
lb+ux2Qul6k+qCeAEs5XbeXROt9diVzBfNVj/l76xk6TvzeQSm7ChnvxRx5yC5NeZwgoYczU63QZ
aMfv5c3Id9eAjzCt51F3Fn/zSucqs5QHW7Mx8ojPZOiHCsFY10ZmoFUvS/CHMouT1YyJTFIGQnIx
DXSXWJy43tHuJ9BjavgQ1LivEqUBOrnLKQf+6gTuKpA9AzQFajyDieAJBxCtUwaY1AZxYT6mOJDL
J2E47t5tqPo5eTd9BpaCjc9wz+SsqDQdhTlnNxoTUoTZ8zhxyMoI/0NMuvlMyH6slTXrl23ukKGZ
jmZpGnAY0CE/b3NEcf2uDY0Pv3gTJYDEuUWk6khqysrSenNpstdS1tWUmYfexuchpc9vdBh60OCY
t2AGPYS8/7OrZ6R8AwJUJFjRXcPTd+hgiaGCZNvwDnPVKLdQGpFqFOlzbLKg53+QJxvqKs+M27dy
03/2wmTSK/eQFrq3iehv5+WYyIaDGzkPeQON3mGpzF3AHPtH4KDg70nuZMo2RxHIO0zBY4w7WH2y
v6a69jEo2KX+YH/LYeV+bhXZupq/l4Rcqafbh7PeTdJPCxV9qbnumHAFlfVM7BUv3TkFp2JZO2fS
dvIGQRUfHRWKb2UdRpPLKIJ2k1yH8zKW71zIO418scTkeqe6/nn+B7kj5xfMRcycnM27Zf5cnWce
/UA5mdeUZ59bQ5ZKBsyFTKYPcp/FKD6Uo3XZYLvQKKxwuWXkLc3LvcT6Ql5CCvVOtrH3mL7DfO3Z
RfJdZHks30TJy9eOHKGfrO9KvJFfACWGqlPrZDKY9TBrba1ku8ud7PTafWh510r0YpbMWSP5LcpF
KiuP+ffjgO9AvssnniIvt2ZoXga2d8rT8MZWsrWsv+b20O/XtPVzA4iTy2FNO5QdUHBMYZhfljTI
fhL0sfjAfKra+0688yUOopLVpry76U0MhY83VbRRM+tVGJw2MtRO8u7JCAnTw0q06KbNybdS2CdB
4pURXicOsDlkyxXU6SNNMvkw8IVRXmV72I99SM5gP2VeNq/RuUA2K/NQj/md34pjKLvVpeGe0s7a
myVtWmHY1+wP5mK9d6mkZMBzJVqkd2PoHNPIoIlbugfbFTrfBO7sFUKrc645P+e5SygX1++fovZz
h4mn6GqObVkyzbAsQwjZjPmhw4T0a1J66fQWyPiaOefC6Di0ZUtNPqj5c8/xXdc6UNGNdlUWwLqm
Tc2QuUd9A8uZm//0lhzH1Wx41gYhy7AsOZf44ZaaHK3UwvQ/5torCjBOS4dk68hKbO4aNNEEtVfP
oQr457nsnv8wq/RGkaR4WBoUPxDb/1DuavLC/7falSuOKadOr8/WBLTGry1HrFP6Wmvt71XjHjNq
p0lu/0SqbHfOvBHnfscU0jAbM4qLuWc835vceU1M4PDjdzszdgXdjT88NTn5+Xp3pINMfQwHYDx3
+vNjU3zL6NOigDkcHP2ov1AjWSmUnP6y7p5LY12brpCZ2yRCqtFAN5+jeDnQQ1KBaaKBy4YhaM+b
RdZAusw+WtluBE+ys8vqliBFtxWMb2axSBN62G3Cy60sRksQp3LZSGlCB9QbzyYr0zOxhNnRyKAU
Gc2itw5zbaYmPQINrfKhIaoGn/y1DJNjEupwGxG7tEc2spwzAC1hmOPdzfWRaZJmekm0iypqYbCU
9Kaco6co6GfSmSzCFyOwl3MPxTTFHlEDvh0lvwAPs/9MTJl3008KDzIOVCpvLUaxn1dKqlxWSQhN
dJLfm0w4HT06x8Eo9cY4rQMXKHfZJbCCZIlHoJANKqunfuN7XTgcJfMT7iNqzrkLh+V0uILFL1Yy
P8k9Th0Zq61xaNbGgHiQqL9J6DYDK94Rp4SEIZq1wHubn/OLimjfGye5mrtrcyYYKNZb6rX383vV
SrTW4+y9HNWdVuFBLF9TMDpeZMU3+J6nUIZqeWm/9wjrpDW1ggf3vKOT/i0pqQ/nXMyVbWXiNTaj
S6+Jj/OESX46eQDNvUQA1Xd4Piz1VHmcP9ucbs7NRHmBOS2VobJQBmXd1Ygp+O0dbJELxyPOdlWB
adIEAbVAyFAG0rnMbxrEemKs+YoIqbM53/WU7CLJi9fCySCwaQhOoUjKVY2DCzHB0oG9GzCwAAWH
i06J3dWYDcd5/FAjVrUsFWClcaftFQ2ZOLkmuij/ZkzIu3iAiJaxHHdg+tKslaZeuyTKcyI2ame/
Q0MqNKC4B/rNXHrPvReZ4VuggcuYV8/Tlz/sWTnJ/XnPuqrl2jxmF7IsI1358x9CHVKoYxBM9Rv8
mBP91VWQZEeFcRXUA9ZLn5sn18+Yj3rJEhQ0YPYogRynv/SFkR8cU3lIZdWGTIG+zkK4TebU7yzb
3qL5tJlrk0pmO3adKTA73TWHC6yGGNpyjCdb44IfjogaC0bUl96IsGVWX6QmrmBYeazauIN+ZSUf
lhp+NDaN2VxtcOQAXgFkWVkqRUsinHIOQFIiYbaeR8ICPE2xNdQc31PjAZHMa9eDx+RoAbaOVrcJ
iM9Y7+3a1ETLM6+4k0CsphA4E9B8AORF+DFWqH8yvlpFRrvOB6n2F/dL34+b44hax5AIHoIzgosp
2mqnJQh7ZHr0YQcxwpr1g2Ejc2Xk+VuaZCRKQfzRo6dIz/Sg4Myt59bOLaK3CeXCxfwuYx1/iBgh
oqi/7200pYxhgbnMqsvw27KNxl0bUswDxbvHgV9FBDRYSzdOc+juUs2HxBQX26YuIRfBMfd6cPSa
lag7KdCbjU13Jdp684eFI1sDXxaOpruqrTIegcbN2ObnheNgqJ53anvGwwN/8QxOtfzUFRQfOl5D
8WzFaKyCPb9CURCYUxncQcGGueVfhbmjcVh1sj+mPiuhfu8ng01Iyvb5ODBS5IDZm9o2rd48myBd
ZyhmEG3B8OK5YlH/+ybGoBXaQOsSuinTf2cFPxsgNHDmMsu/26l+k5patxq7y4l2OVZ8+Iy0gOeG
3j0MZfBQC/2bb7FJ+ZYdpMGy56k+FHGZLYvY7Bd57CQIlUe3Ha46K8w52AqYNh8SRaGhqfrHomc1
IrOKFLX0G/EuAqBQaF9OxtLmfJKSxdp+WvcZ8NThw03LcEtmwGfR4nrdjp+zhikCBhMa/pWFS+y2
jlFwsAcKyM5O6PazvHwUJKk70wdFgbmaURzN62VeF4hiumtrbK8DKTeQ3Adt8iFXR1MbZ1W9qzET
R/GHXUIZhag70Epfyb3NvICS3RiJYWWN6nd0VT6wkINflVePhYtCpuujUONipKF6SPzWo3PFqSwd
qoMP4IZI3+aoJJJzMFHJF4LgtgRyKg3xdGhD6A2B0QIh5Lo3o3xsQRw+Q6hmIVbUsKY63Gkhjx2G
hgDo4F8N3z2JlE3k14BIdv/ZLPzshd38Wnea/7BMUVZUdd2Fekuv60t84x1d5Bebt/m4p/KdhHry
YHYsCgdaftk2z43In1I1f87BY62RW0tAH2vQ73xGWCmcQILFY20Pb3EybkGagJ50U0Q/kg/FbZd2
mN6qfnM3hCkGmXr2TQrbzIOkCRgfuo3hR8JoZDfJbIOCBlKLTkNpku8O4GspHJ6RwVPJtEqAsCTK
yg0dycdhVQj/+cn0UP8hU3N+SdSYCdlsXJWBsjBV40uiVgkxRDBdzx4uJB1ArV0SdBQTVeCvu2wM
txq8CwpxraVXlbDMAhelTXrMgN1wPQPWb+yNors0lASJDPnEKrAThxHrHMUg0NumPlFbANO0pqjd
QgCnWIWNBZ0Lc3K0lG589FS3RgNuEzrns9N1R28yoWxmNlyTRnzI5zb6YPPhexx71y13mY5apupo
jJx82QwJU7akGvMugX7hNx700vw471G7REs6LIr7SqniZVuA/5hod4BafPRGlKtVhVfhy+LCwoek
FqygmuAFGaE2FCEyJko8yhUE7MhW8Ioo6m/eAOtu4TTq1RArFZoaI5CGElYM/UiUHUSqrHXm8mbU
nXpUnOdVnLZdiFIW3ykAKGZALPlhKC1Ac7BiU9/cD3LP9HLV/Ckw/xqXHZu0AUtI1VBpqv4cl0U2
ZWYfDW+abKmBziHZIbiMxrjrfH0bVsWHrOEsEnJdYqdk1SkbMHLO8Yc7sX/NLQymw8LQqfA0msxf
OruhZXEmjM5rOtH5dOR5WU04xamGt5yPdrQs8cjgbG/J65bzEykjNEu7ZtOUKl8SvkHoayFxGdeI
2zvoVeu5dgt78C6FKLWGWoB8CPObpSb/mN+A6EQ3FztpzCBYITJLUZXoGzhhjORXCPIwfDPdu3ga
upXmIxPasRKdqbzHAgfVO7fllGk5QMvYx/EtiPeearw1jSQWN3ay1LToGhQmBX5htrsRkRzp0AfO
t7cuXQhirW86+wDXiCpoS5DyUGrhm20Qeyrxv2ZTD0mCvRDUtEAzUKQQnDMwU5gX6agHZeHJwX9o
pegq0aQOEXNMbOSBOWtC97JJUXxDN4ZoXqTVjh7vK7pumNkMo762bbGcnwe84/cpRUmhGMOb+Rfd
COh4EfevOsK6THoRpqtHBIOx0G2Z0oMmRhvgc0cFUr8y7w+98Ro6Tr6KAnRvSzhUUA7YRyVuLkty
/e3Y5y7JP1TOojOuFRNCq69DJZ1/q5PJohZn99U47iIDTgpSgIemJbnCT8jh1L8sVNhOnvyU84HW
KvLz+MM3zQJWiy4prHGzHtn9KLbOpwtm8o9+daU27cX8ikE+uEQpIAt7z0MSsgTMb4bIRlxQu0sR
8aSiVvE3KHtgpRR/YDMKEyZUb5VofO8TlOPmODu/lzw5MdlIOLkl9piCyC+Jwa6OHgoSjzdQ/dpV
FqM8KVOFKM/xOX2zWuDgEV4iCAGzLrKiuqIfD78lYuPL+VlvmCRmCAPidht8yM44R319O28DyGYA
agYN4Q4WN1by0Fh7vlcnMfN1pDfFH07Bubn6U98AcyAVrKYm6FMZqpzm/JjlI5XpdkJTX4enlAHr
YnJRXU7MELNxIHloKrkTqF3TXqdKeK976k0glVZqQMgrVtBZjydOPDVEqHBogVCGNEiWc17PqpwQ
/d+jRQmjJzW/zVu6TDg2i6gj4EPu2OU6mMepfe6d8tk3ofNY0FqgwsBeq2ME3ZIBeq73NpVZtStM
9zpTQHHPJ4AXmHuGI2jwBVg3YMKIwArZ83zYzl/dfJgivXSRt/3bNMX8vOqRMeO8kYsonJ+s6zL6
sKjY4omlP79Lt1aCaUSkV3tr5iIjoEhJxho3bYWyQKMndQgu7MB4s3zMYOclaPri3JZhxQCcaJWR
gWZ476zm5F1Fs7wVxUYJzScOi6vY51fmcPr/x57/DtWs66Qt/37ueaqQPHx/ff/Xa/b+r1N+fvXz
Hweg86v/noAK9S+6UbZhA1y2dfBl5Dt/T0CF9hcjNo35owoCET1gdsbfSGcJdIZ4Z6LIqGMW5KpU
OP87AlX/Uk2dZJLBJWQkcCf/yQj0yzFpwWLivrDFdIER6tZXCAsi8RzlIRZ7Al96sKoOiUVFZh0+
Jmn6ouak011t7nTI2H+IC1/7ifOlhSsxd5huOL9U/5UIa0xxDTDE9a4KlHvEgIeFNliIDpT3ElCY
TeDXknh8JDKh1taDuoAy2zLpX9qgp7t9CmcN0v4fOrC29iVvF6phaLZjCgdWr2rrDJl/iliANGx2
fuIt67YyMU4bb/0y9zcQWJE/SdW1FkJEzi1ryaCLKZZiP3FsvyKFe68FcYD4po6xH5Um/s82Tbga
xQWj+0BJyIeRgVRyZI8Ap5m37aA1Izuo5+1FZEKP0FHjqAAnG3uIy3eVhoETVLJgQBkoK0Duug3U
0cAXpAl7qBiNNZSrZBI3iHPh2QpXLQrrkrHxsZWFVGFBwc4B+a5Bf+zjuFpbjXtlu9XRIJAZOhIf
NDkBnd0PNPLgQh7joH5CzuDRdnWUEQoEeiIED9eulsD9VUGF25wWk2k+cJora7fQ8Z8cr50SqG+M
lxojAXMFceht0nM8IrOGdrm4NUX4HqdQ2efhhO1fTIaTAFYjHhqq94hRyMLMHOZZOuG6Ni77QbZM
GswW0z7bGZZ30Voh1Z6WYCemvRUaThIds0nXwJ0hMm87a9qlnr8NfRpWtkda52otNO+D7TOlT3H7
oq9pbxvfoRWAY9ai7oKj2xiHJkKfw6SnBD2wpuwBjmYwEsx8fFOQF+Cl6IzW/kc+QKLTz2VSvqdp
eY26rracJkMhQeeDC49ETKkaDLp9lJIwzJQ6bKC5A006Z7RXsSs5eGW4ti3Gy1GKunIh3JPt4WXO
N59sKgNmgcC5NQwvGslxD7BXWjfIlldGvTUhgglSTPg95Pp1FR/9x6FnmaW+6i5rCXVy1DJe+0bh
ocHFwEtVlYcoQiI7QKBAIQRiJTKtnNiis9NzMpWKeds0uFjFzSs6jx9umN9TT3foWoUACGp2WJer
q64WNLTa+qKtu2qndP6V3tX6pdN7V2ncO9uYmAeLVGV1W3a4shoP0WaYPn0mVRys5t7CnhBYmQ7J
Gj0d1BfFoTB1qEHIDEvgZu4EHxbfPsac18aAQ6iXI/LpIY2zLpTplGgmx11pwrtHij91oFb3yEfR
ioD3lRf+rYAdBGQMIj4j1ugwhvUx0id7KdDd5BvlmKcCuKjgZo9MZiH93lu9voWxBxE07GvkEZMX
TFu0ZngbButy7Mc7zE+MPR02jmubtoHUOnST9t7NwB3jveluvPGZQhLxuxq1chWV/uMo/2h050gt
gqTBShFMj0g1BnAPEayk0LiqJuU6s8TG1pO3ZjpGLuvSKuKRfYmn/YQqZtDxIj1IX+SC9ksknBnn
5l7EorNu65zgm/jG91ATTJGlGftk7n1vyrZJOBXrqMFxQgtR8eishzqtnnDioaee2JvC8A+d26ya
IoViomn5Kq0LqOrCfvJbJhk4U6MULyWj5jmf1xY3VTxZC/Tx3vUOT91Uv80jDDwETGLa1cmlFjyn
6J0hnEhv2tMIybmS3/tmw4ds6K97w6OaZlCClSdgMXQ6DO7docnK1PWA5vMVBtoMXEPu2M5pO6vx
NjDaPd1tcm8dxAx9eKSGPJyd8SXplNvYTW+sjBmBSi3ra/HWSalhlOZUWcZRs7VbpIpgwxkfpZGd
EOKgeurY6GWvrCOqC1/B90gOB4wYdvhUIgDAdIOwdFIsa6P3/Ioj12aQ9ccScxi9Nm69Lnqpe2Jn
H3Y3IvMOfY08TeMhFsR0osnStZDKPmni31huCBkOPKMRJOjmRwAg9PypMIfHESUbvUGaIxoJDJwV
SRi9hypTCde6wF8BR2yL826wnzO1OOQ1HyJv/DPeXRe0ax4B8eKSEjgPTY0mbBpQw9etdTcVPiXl
dyfmQBQ4HiNT8qbhYES1/+ShKwwp985iQIgdJCEtb4xrhsSXnC3rsB2XvSGtOEOsGq5zLfyW0T5H
eYsj3jcYzqeAEfRb0+HrhnCOmBnmkXZTPTnOdFEbkP9jxEi7ybqx9X4D0gv6vmqf6A5S5FdcR8XA
m7VQxMGLzfQIOYkV4YqpvOTxEVahcMfNg2ejpYC/yDvuzrgSDdg5jRQytnMJ9CmiSKdEyArtJQky
tDM4KG2H5rRZRi++d4EdxMt8ZZFnGJmUHtshXaGUH6zCwah3KBbSAKo6kuboRbMcBweqGjNKXKwc
/dFC5hFPeO7XHu5GdKkrQMIY+WL41Rrwm/2NlVsXHFeQRdmtqpfeDJbo15Z+4lQBT4g3LT5J4cNg
c6R3aDqVpcbIpxzdZYWeYVjnG4dRzGqeW09l+jKf9gVQZVdWcUrw0SHrQvHlnXRgZRMesqNBK8d0
H5yuvZqGZE+qc4oL9tZklbi+THzPDYK8i5H+Lc4McYXhCQ8PJ0GUNhVlY2botOCLckZB5qUMrdue
oSC+PoItEWCjAIm+RFyqK6/GhlQlPPpoMYlGWWOreJMGpr/u++HDS3E+oUVNfTwop84O3mM3v+ny
jNK/fI2SAs9SibGCfcRsmeF0KnHYQXTEsF1f9fKFfYDRrZZjgkeU7FrtgiT5HjRLZlK46gUk0sJR
txpqJQDSAmOdO+6zEQ75SrOR8ErolavoyhbtFZkyA0cUYJY1hhN1q28iI7+BzXkZTvTs7Cy6z1NN
X4a4zS3tCuJ02B4KIvQaXTF3+ZwDK0aJgoeFXQDnO6cI1SeAByW97APmPo6iIXQZvCO09VGIFhGL
am1iShEbypsOkG6R0uSjoeOcJXs91dexiGmgkBr1DWZ9REFiaTieBl9cZX6HXzirVIzEOAT/t0rG
ZLGveCJ2nbx4bXZjWNrjnAOU2a1Z7OxMu2bm+YoRmtV59bbKi6OuZHeF4MSZ7KBY+3RBRdjhvQfA
YMzUdYKyCUqC131jNBfIVtNZjC6nOrvPtRLrSIRZRsSGaXcTgyIUEfAyk3/J6eViBtEoSI7EK7ud
9DUXxEYYWCSaMzoa3W58Az553fXJnZ9kD0zpeBT9lV5mL+l0F3kI8E/TiA9J1C/r+DJoDTTC8xw/
o1yqqAb1ySmmfVkx8u5HTDudcNwSGfAe9ZC1NRACVy7IQB9jXd+Fpaov28k36Fo0OuJcaCgVavhm
RNNVggXcWvO6o5+CUyNXHHT+KCIWdzsIygLFfW199+jSP1wOdXh/ISFv1qjdJjr09Y5kjDL+Pd3X
SYK1ICz1LTSEDXqxzNmLmpOO2LdoLHLBNk2JDzc029B9hh7fmfkeI1TyHQ8VgDjoV24Pq67oTOg+
SGuKgVQprewXgRbYD0XjPwwIvpZAQjVtS0fIz9YNB3qV+aXQ0L3a1tyWQZvHR11OROAm4egWBnut
Qutngrfug7AkRGF8cGMPUgS9Ql3Aai5ubTsA9Qi8L/DK7g/Fmf4zC8n6+86ofRxDqJopS9MfmzZg
eavGyluFZfStyvtvNE/f0cKi+Z21i7yy1zEp+8KNT20QfURx+xTiyoL4m/86dozK89zdmD2SKzFh
vLB1dMLbGrF7znGslC5BDr1YJoiWWiYmNeNvlD7Vpd4X0UrDNfL3j/kfP4ypgv5DNV7THfFlDqO0
coqYULroIeiwnkSgAAKhEdNXVUv6yp6fPAsBGOtaM9MbCHQLWnYXhI4DRIYDCgjLYkTvoeSojAdO
Kau+ZMIBJCLV+UBO/oRneGsiVlm47U2rGnt/yi47A73T338S7QuQcf5aAAXNyC/028wvn6TvxlDt
pogxB+p8WBqojxN4WzRqLpRE3NpKoWJ2wu26qAe7hvL8+8v/UhezXCnIDYYsNp2Hmbr2w7zeCeum
dFt07waluTIpzArFOP7+EnLF/9AsnD+gbZCyoPhDa0PixX9cd2NbjE1v+goUBWubIMXQqQqWOcTU
318H3t6vV+ISkkBp6ADpvmJC0VBNCYYR/KmKmnkcxkfNemAG/MwoFA0J5SJD+NFkOoCynAzpuokH
a8n8zAn7JfNlLPQS1kPSOEuBstK2Ro1xiW7EI6qm9/h9b9lBpLNV8I6n522hsdDz3DpIOV95BUH2
C74GmJyXXtgCi+O6xzzajj+S+rpVrZsAHJ0NtHMF8fEa19RDzgXoltMGEBXmCC11DQfSE3grFzGU
Hq81QkdmA2UdqnKvupJCY+0EtFUUyNFi8gztQ7n3EIGV2Y0s/YUaPWrZVdHk97CQsf0cEP1QfKxz
8i69rluH4iHDN4ABRRd/IOT7kY3Z3kTdFUeAp9hz9vH33umu5kaNYU2PiIwgdjR5Jxvpk2VnJCR1
44P0IcW1LZCzCpfydhjtjcMhUQbRwWzLe9+jLIiVC7rH2xTBbZAN/odIUGrxsqVoUIyufCCE6KKs
1b58qZ3ixuqdfeqml0ovjoXJo22C/L5uKSplkWIljTyw45vJE1twInRbNHRH6Zwcc6Ytbo5QY+Dg
kNE63dposRUfLkqEjHpJoInztWyfA6VxTrg6/g9757EcOZJl0S9CG7TYhtZBrTawZDIJ4QAcyqG+
fg4iq6eqeqZnbPazKFqRjCSDEYD78/fuvQexdM7P96L62gxvgXLxBFpL33uZVUbzPdCiblm47kiO
jTgGDsVumPNHFknxGOLw9uJfs11zqniDCJRNFj2UK7BYTkoeqCZtFMbELOXo/WS+Zm5DdElYvUWV
Osel9usmGGqj8dmml+8b6mza6bETzG2QeKEEfCmn5CvWSKdqvVWGkpJMsM+QMh7n2N5q2RcCvDiA
dr45yP8g7Mkm6ElxoVWWOuM7o+ArmTS2zYkc6rtZ8jSk6SlyOI0IWFHLeI6XaelCxMp7Ylz1NqXG
PVrS3+pXo6I0iOcDVSLH9RSDsa3YsYsou8vgeYsmfCp8gvhaGl9RxAbibE0dqUTtek+pwT8DGQHQ
aNZS6w4nSI6uOTQ/VAB0TOoq+VIcTfziQ+ntR5LXL7VOiWQhmXMquad1PtC08i5jxDgR2IU/IIDy
pfhidE3TIL5ownrOiLsi5Xr6vXz8f0P83zXEXfMv6+t/ifkAL/VJDEfy1yb4/C/+yPmw/mFjrcH9
YyEfBRn4ny1w2/iHx05yS//4Z+fb/Ae6HhI3cPja7mxw/2vnGxdRwKZgMWUOHOv/1Pn++/qP19sA
AmtZczwmbmvL/hfpr5HXgC01C3sK8m1nYqGNBv5H0mLx4v4yz3r+8pL8N9WeOUuy/9zb/viNAHM9
30T9QN/973ubhf44ZWRNupdFU+C2ZN+mpq5KvwsrI08yAGTDcUjUJABr3FtTznoA0ZOsZBk9WKYk
ZZi+QjMNEKbJ0pui+VwwsiThBr9Jbf/np/z33Xh+xp6OoAIBneFYCK7+Ravh61pVCdnzbNA3Wjki
/cC+IEn7Xzb94Fbo/vWlsflVuuXwvpoMCvmVf39pGlJJYhPNK1niBDMpI+nXLjgN7bm1U2CH86Qy
j4AKdWYKGPeUN165Rn+tE1UqD+BLt8ocMVVa2ZfmOqsRg/GBxB8HKdQQk75XtNtkDATyIHnVxoCd
OJb5Lsy3Nr2bNbHXp9yhjAqGjUaHl0Tk2eOl7p25QTB2NGBKC3qZrflEUmLxqkzEUppMl0pjIDum
72ZMVn1hEVAs3XZrFkgHEklxXpjtwe6LajsVE4tVJtIzhAUBXgyBQd+bpCyJZtmE6U9OT8ZaBMax
wMazatzqgyl5ztmffoHN2XOThjqRhbV8TWqLDX2Smx5Tw84tAcXFvsnGp+/TafQPuu7upzqH6sEQ
aU0k2rTwCyP8qRGuX4XiPm/5W4Ju/AAJElzJmM6vtXkKYE1lcdjfKaPVcBphaE0D3Z4ZOaB9dPKU
AGDKg6mhyoqpfRD66ovCNFAWehXitym8N8mPUm3x0Y4pecGELi50nzI0prW9jfNP8AZ3BdkGe8z9
x8S0dwSARauUVMWlX/3MgVttCKFOVwM8adJZiGcGfr319Tw841cAu5GVq6HxSM7z6WQ4BdjDHgDH
InTKix2WK1mRl6yUQ7uVnT8xyf5oRusFJsQP5hdfekFrn+K+nXmhgaAyUra+bCZps9GCokaBcdZi
5wHhM6ABXXuPOVqn3mRt09hMVno6gvjVKPZ0rdiFGOIcrdTum0LzCD5lcyYzL3rPtB6fWxhwDh1N
7S0iB6wz/PAlczL36AaUWM78MEfjCJ+LxjkVWac/x5B+CJuK3pM8wk2EwJ1nzj9Ps+CDfn50rzuW
cycKhc+LL2PK11k9amCY8w9zo2FV65M61zZEZlvgz2oxaruYx5bjCMfVECmsluoLo8WA7pcQcAq+
HZPKy012HDC+QSYwPLVO9YqRmbywEfGFZpIA6RI7mdMSmIA8VY58onvzQlp7rkXbWjCcMy01r0+0
R4B3HxsVUWTNlehceJpB+h0hDJcyf6xT1D5uo1aUQuay9lLsup3E+ij1F3Ne1XgFN3URnXKL228e
v/sD5uyBxlcS8zg/75HdgrAwwnyd8uuCCrn2XDU5LWqJjjhB0NIFxiYcenVMrafBTyEUgqo158wM
U53fv1I1bJBmNKyDcNx82eq0IYivNRncg5UtXHeZ1J2zG11GU/oAEEMMjE4abvG5GXd7tdrSfnQE
GoHbYowX+gcprZtb3WYWLUwVHyqAVtk7Atfp7xKMypOUJLksjNx7ub3Wc5VFPhJQjh634ZDcBGeB
sYc2zsky4SWL2hiEsHdvSRx/84J/+9W95JUQWd+s4CZvwTsa8OSD6009MmIxBX+XLSyL10w52e9X
sc5nLUnLU7p9PW0/y1b7dXu2v79QKirVhgIZVRF4tlXhq2/SDC9zXZ0avGh2zds86OMLgcAviPIu
1fy+y8m5bZBNOZg7rmuSAnnd6uHEy96tGmt+orH+knnGlRiCZ8Kn9sRu2ACUeDNk9Uw++Qd/zedN
BQuFwlu5QUHQXqjtJ0iEjPNyRjLkynArn0wLAlBUcfEyysM+qNMs6OnrlCh7Vj6RAgTTA2kvbe0H
yw/XsktjoZgdpJldlpsg5ZowXJ51FZMoShzx2p8veculm4vIELXih4jqH/SucTtohYtizlqSzImy
ezZ+grmSrPb5nZ7h9QpjfqmpvHOc4GGKI8ClOupKuZW9ax5F2q3MsGu3IiONSHK3DIX7hKx23j8z
XhHHH15dYd73RbPJS356tmoY+ezcirmc5z4o4iQ5LBnEzub1PZxa6vLkOtFGp9I4dXXAfCk7Sc9w
dqLpiREnWZbzhvXe5363K/wRjSeTFFczyEYdT12UBVB2nYYVnX63wfnIHrLvsjQj8sPIu+qNXTtl
FCMA/VYyCR7pNXPuwrzAIlBubqq220scl+YXKO29XRNy3eXdNvJn4XndveP6Od3GzgidqejriT4b
aNq8J1EQB+V2GLaKAHii22fhzbMdSoP+if8Zj7A0M5mcItz/lFwIgipLq5ZuVW44fu9vC0nosppg
PX6TWsjiFT/cfsrt18Wp/pC47YM9rwCzuwjNNeVRc0oS4lQLN7EPVs/77wgOg5qjv8T0uEXpore3
Ud8qoT4L8Vzidb75XKYBth8p97SoG0IyYTF3yDRPmg2Qu+YMV5azPDa/3lTiUVSQwqh+ItBml2nj
h9tXlYI/KXUd5Bpjfyvzo43uvWWz8IecajkAhb4llUQl1rtUIyaZZRK7F6nNzkiqRBVsA4f7qM/6
TV92x2FgYDfoPS7Ttv9Ia/29a4II+CKvPJyXXR4pC4GcKjd5oSObSEewP1FEwivvKMOd7K6J1E8R
xWrj0fFb6/qHK7ToUeunPSMMrEGpEgtZGNZmiO6q+lIXMKJbo9rqpoEQYTZPUI2MRH/3ZL6hpGoj
k62hMH2OycHG5e4nnSFiUGZNhH3NslMsHS/mUHFnsRKS6kIKuO/617LJgpP66EP5ihoG8QMKSxMo
SG/xAEMnOpV1gsVyrPSt8tDAN1N6NfC4dD74vjz+ZbuSq6LqthRYmLC9lJk7BRROETDc/rwHNN0D
fdP6BAMPgUXWs4hA5ijnQSqTEGZ+88IF6yIjdjX7OQT27bhrzqRzMS+DsN9ojT+jO/8RSh1LtyBy
fsxqBKDzY0wojMvbEm8YmIW7PtippN1KZCzrjnB1Fnr+fBMTq+pMBj7IQNdl2Zh0OaJ9bTOzNczq
nOuNiTiwRVyAAPv241K9eDMmW2w8ZQarani3LfZJnvt67HlaGiJCzYyczW1bHpFcVgEvb6DMlaBt
vdOE+RAlWriEhmWgKW/6Rz+0h9MY5j+8ye4fbTgnG8sgxTWiGLWNpYprDAedQyIekLMxyRJqSsbw
mTW4p8RqbYI5mlcW8VPbVc6+bbo9mYgb0rHqM4Jnwt8BpTAfkedgat8NJbdu9NB3oF+iOv5m8Aga
dhieq9hztm7b78l3l4weca07TznN5oXJlhA5jNarnjTmMvxSZhMuhwrDlymOWTxeOTTiBYCjRYOc
Ab7Fnk/uOkHhO5e0sZWlXD4Y9VE1zqNVgYiPWmR3SMaf/FaMbAXUsIRNp1ALwJi7hPGjQVgFwos3
qWsRUWsUp+rJofjdeHD9PFdqG20iYkHXfe9YJ+fW72k2ReElrst3zY9gm3jsDOhilh1DkXVsAnFK
FFdzYBerHIXI0mLh2gsOH147UfQQ0R7OKY6VWPZ5imkwStYVWfcHy2nblZSwMoe4e2pN2GTi1+T0
+THvuHTjBFwpU0oOicSyoKo561VYr4psyh4Dlbzxl3aEGSPTBFNNb3COj+lpUU/PTBPUWvQeE0O3
zHdmUfeXkK1k7UvXfwC9R0uN5kzSxUBq42kLxmcLFn7pOhKbSy0PbjOvN1FiLGm0xJfeQ/87TaQX
VgQso5WaYdvuxh2CD4W4eI9Vl5wKAqAXFlPvKN2qmkaO2wHP8Uw6bAUukYd+RqZOdSLQFZfGgk4V
+ccBhU/HMONgkCDIX4wVuQMivs9aG0ghmbXLnGu00a3kHaDYq6+S78GS3tWeLpyaDJJqcaBHkAsX
nsox78yUTyCuBP6q9rtL4ofCFTuX1A6iDq1ffVSoOyPuH7XUw3o6Mv+tnfY4QnxZVY2F1xvjIOYB
4e0icr0PyLmAY3hX/LXMJnzDf2TBOwqaybhvJuuQTel+EqN5YXneJpO6UKS4q46QyU0IegnE75GB
zLAy0NKuSeC3WNVLstLg/Nl5PpzwELib0ZbcgHl2ToU1PqXVzzRkzA2t8L6TKjgH27AmFjLGXLNg
3doEXijv7IjxRcL0isUxXHEdbUPDaneeIV4iphpbHCMrNxfUDdhe13koSYlHkrRzkKovSETb65UW
HwAsvrij8Pd6XhV3JDIss8I76WY4LjpfEApvpO9aqOVHg0zppR/6cm32/dUu+2aTtcN+SDV17eYP
FjPcgzsMl14gZfKqxuSsFLrHTLqrcGq8ExjGDkZIS1nVqUNl2urg9zroIQ3BuATDPkym2DdWNh6M
klJ8CqKDS0j4ET/TLEzxOrkrhu7g9Gi4uyGwlkztiFnRS+MYNLp+wMOwAG8IX9Jy3vIqOteOgduz
9BfdqF36PmO17F+siJsQHzj53KLaSWNYMZQ+xXEIXzb3d2kUPZSBHPeTNxnXbAiSS9VgVGj8Q9N8
a7JfGaICsJkN52aqoMNNA7CuIpjzoth3guL51nT5/97iv+stGrMm9t+Lbc8/sh/931qLt3/wu7do
Of9AWE5DDYWQYTJCpc33W15rET1EgjA5QXOncNbz/jNFOCBE2KOfRfawb6JctZii/SGu1Ygemh/7
z8SjP9p6vyOe//vk4Plf/6XNh4rXcgkP9g0sir7h0sv8ey8LDq/yIsEkJR5zxjqBlE+aD/DQKki/
J7C+mKPsuitJGsfbN0nZBogL8wfsn3b+80NBf/6cOG6xFo5WL//8hpgfFwMpO1hGNe28Rp8VH9Yu
pbqD1DYnyJOhL53+Ta+BwCCTyde3T7MKb1UB0P5iVARyubcNMgcBBa5wjz5Ao+YT/0tvbzbd/OsL
AljQxQHg6RYjU2Ztf39BpGZWlqWxWotKe0bMmhzTDhBr3WThKmvc9pDOH7Imtjbgmu4rGycEiGe1
6i3ZH4gzuE7CCVeYG/Y942iJ/Wvhe+mvSoMlGGb5Gh0gBRpazLoNyDnvsw9bIIF0OQ9j+npE+cKR
KVj4dfGNiwRFbi1nHEdwrzDXkmOKPsXhbp6mPQ5j4O70bZaj4dynlvWmtVV26ssIZKNFdICQHAPA
EdXpGuhHRuTKtAo0YxuQC7QYugF9QRmsQzQy2HFYHlwXwxGahOOgTdnOcZoZvZI369QmvTFp1X4w
4y1ZE7CSRDgsxko91ZBbVk1yDsx6PQVovJzMEqdSIfSIKUbtFp68P9KSB4WDR6EL+cNbO8SDpn0y
MGzYFI8k68gTqGYK9YSLLvb7dc6Amm4HVXYqvW1WzqbgkLYKT7JxhnqNC0GsoG19oXnm0RJH0lie
TB1TQZGT90JWep0SPsSYG3xEEl7dUPuZIMZzJ/kjFVc9zQ9pmtE/csAtw7iRkivRGTHRj4eCcio1
m7ux5YiRiFGHgLdSYKXAI71YLp07rP3xjjq7KIw5Ip+kOT0pDpHTMpE08E+MCt5KHj6Ws0BiwPns
K1+cOHPCNmVMmJSgaY1Zuzi46cSxgRTi1PtpOLCbJjddux1laQSti3g457lHpMaIHxsFejYyZnqs
0n2oHdkFI9hwoMPYjEsnMNbI9mn+gltIyvAMzKtYpxpRIOwXS60CN1n7MQACwwIxnwx7I+T3FbYo
iBIwH7xRu6ISwBCdZIowk3LcjXZMH53zdmkvVes+MEEDiZwaLx5aBBVmp7S3wHFwJQyq9HaFRTZ3
WT8EUWiRolQEyECds+lxxlTszltbloRtQB5YxmYUsIAcSxXTSMgAccATIDuyqt+TmPAcYmJta9y0
Do4pXxf3Xl+dG0RSq1Ij/ysMILoSdkHajt29V3POE50We/RhRgk1kxvIwRApFA2MJwYJ+45BkVhM
LZqsazg53hIZ0Liiv0CNBnO8k9lXZoFvs1OtXDYyvJsSY99HwQPiBrxI7ZJONYhVM+NIXlRfeKax
KvXJtPcR2XRjzGUWHIMiOHEarzDfVYhCWy6jiRvdYgZK+iuV7xCcqzi+74VAOeUkzzi5j37AxTR3
IjInECuiVO7dvtwwto+T9s1LgLiCUBx1w10OHLUHVmKyDcUzquB4qUwkjA4/2MFcuZat3UOX0g+y
LEMSw6ZmaW5t0m/pgmsXZYlPbZbDh7Ga083lya6bBsD75BNypr8Ysc0k3EnOWA8fFaK7yPNpRrht
x9M2Ce7UDpE9PglU7yvawfh8QCJz0Ef+ODLJd+pTGKr1IHQqnMr8mavyiDnqu88TABxKP9eJeuw7
f8PPig7Z4NgQnLnd+0EuEyOMj42IfhhE8Bxqs//ZlXmwTSznvugBq9V9QQaZb3go9koLQBRt54XF
QWzu4IbH+UizM7rinKVWcJSDDq3J+c/vuoVlriaNyfHtweju8MYOiT4t8olSyUaGRY4eTDksFAxq
zEgyjuf/XAY568hpBMLE5l3CotzXveDMiMVgE5Zk6Xj2Z10N0yZIEBBqT2XUsk9FZX0lHqy+3v4v
AufEIYWRiGEaMF355p8fPILs/VZzacWNxI+L6OInSXueQtITQIQ86Q3Lvcqr4XD71BxNuZ7CWN/c
Pq3q6FlmlraKiQpdlrIynyRa6rNKys/bZ3XqaQ+2iWYfy+lT29ElItNPX5lpTERWon+63eQDpg4Q
IsqOs41nFYfb//35qWHkxSFp0H0ySkAV6xtQ9Nz6WGZmtpVa9Vg3XIJ4VJ3DRJga/gXnlx9HHyLv
7BfGiul6aPL2bHm+u3KFkgs9C+pdNmD+TCFTr+boYdJFYWdL4rfwd7+GbfDmu0J+03x3svtRJfmX
mRScM2XnPw5w1DdmgsaJ7ndx0qWjrePe6LcWdwpRqGWDAkYEX466DK2Rf7e9/rOJZf+CIZ+ZRRiV
h3QI91mTKXCxZcnIbhQPBfFwdmn9pG3pnXwXPpLwdViiubWnLEcB4UUlTvzoV0TD9+TAey5V9ZyP
nYmUDaVwmJbyUUPfvbZbezrDd402ZKReII/Hez/TkktQgEANRtN7bIMG9YuRmB8xv3Uwx4VfDs+s
htXH8AliYmFYufoavfQV09zDEJVir0PSXMSp9rPvmp/1EGT3oJq8Tdt72jFrR/tgIrTZujM9Rxo6
JzqvcZd2RgIyu8OEV9W9E61aV00qf3QjLbgsnIzNILiYhwhTjWu55lobPOdNq9TW47j3kzcTtLFh
NvdlQqCTV+MBDVq/2SQcJQYiVy++fZEOIYdWsU+9fuTt54XCCh+thtoBtGg1DgfPHruAZPakBt04
59rMw8oj/65X9NrSMBfbVgPcDGWcWXJmTg85GdKr6MPHsXA35WO8cczYvExzrdIn5XcsNAYdRJet
4tcsKunXDWhqMyy9iJOb3KAJDMwx87L9RNvkQEPNJqGmRoas+te8IQzbSnNmDp1dHmIn2QkBKavM
jFNDQfgQ496tLPcshXzuOWc+0ffco4PWC62+lGV7qQZYbenw7UBE1YAiLNAbMnsMyFTJWco80+2P
8c+oabWrBM62pZ3rQW4JaZd35UvZJwRi1ksWkeig1TYOjyYUl7jA0hnnCUVCAuhzQOyzlwRQ8NRN
ndmeWyO+MWRFPkZlExY79ddezzTg2ass7KbzlCTJBczqIw5ysVPZlz/5zRZHMLyAyKeogKxk9ub0
aAD87oZ47nRmIMZMGgFjLl79jsBA16muQCXgh5su51HvMvWjda0z/weAW1xOeEXHPhLrDAkcic31
AOsCVywBQqzG94PJ5WHYpXqK+tHeNYF4IILlLgjz8i7LM9aGPHo0Mj265kMwbhqLK3WeWV36s6+8
/Dhl4WOk2Sm7jTMvif2dMVCcSd9+Ey7H6dCPk/u2CF9NJ1C41dhTI6vWr7cPXWafg7qMUKJ/YrXy
a8oA86nVfaQ4KUoz3U/KA2/ca5lLxlchHCOjQqiNujjbqz6FIs37Vfo+aTeN5s1tMdqlcaOO1mR2
j52TGaum99+jsZL0XAl0un1IgF37fnKkjxictVlqkPXmo9W5r6mpWXeRQ+TCMOXt1p7oq4qhvcs9
u3rMMECv9QE8JdPP/mEaj86otffxiC+wkyiZ8pGCjMX64qblJ9EbxAzzb0P0GeuY4FLyG3vKVs0U
i9yqvHs5f6CjOG3SgPaQO7KTcAxLd1zQ/TnUuoxSgoTlRqUQMbPuCCDoktle++yTYFeDLHqLeIWO
jitpSg569BYbXb1iWO7sb9/V1LRLzGB8BBo+3Bn18HZ7FA07HBcaNXekm8wiI/Kuu7KT5HsJkMHV
RkSFze/nEzucqVVczl3oZGc96TNYWjSS8rUC9n025y/cvlozacF3Mz+qsg0aa36RUVT/8/FzTCbZ
R/Pnvx8jibMNesNc3772+9u3n/znv4EbDKe51I+3L+FgM4/M0rgwKLzq1vWO5fzh9qltZQztRVHX
yLEnYPHzd26PidMJe94fD0r93w+vFbetVrW0NOc/UsfeMNbReApExpzz9rV8cuTFL7zf32gfHSNk
amF1xV3WiRBhZXFKTVHc3T6Q64sO0pLxvseXn0Z++5wXTvqYAHS7fdYJ03ryx23lttawDPKzNSXd
E0Nu9YxhlMSzhErR8x4S5mmPEdGyo+Pb97fPDDxMNM/Dfnf7lAGUvXcLhGbR/Niu68bHooXuxfFp
4BdTiWbtmTslYbwa+p9mRK711D14kx4v02IfGfoMJEcXydUgS81eiNltRdLLRz1KLHDWo1T2fRyz
8oB6IHrcnLAQGvD7Iv0TRUzLKXpJDs3FM5oP3YnOHPhpdJpvw+Ti2GnjS9pj8CScvlOr1nd/jTa6
/hg/4+9sLBWiYjTtpZRMVdC8NHs/9KIFxGrcjQQSEZ2aH1TcN4gM59mLCLcgEfedRGKKfxEf0Fjt
iR8LF0ob3bXR5nvyj611awT0m5XmbQYUWFisLiFDjK2uk0mePHUyoq9PGMGS9nIC8E5/C9LmW2UI
Z3oVHjxVnYRDHIeXAhP3mujoUTMQUxU8Zj6a0IJECkYaPWCQyt+xRve1Oa29tnXXADTuHOiai67X
H9vioLfNA7vOXjn9q5frX3QkPm1chqlKyGs2jZl/He2ZN69LpTYjrtSTXmVbrUUiSmwaBq6RzAzL
yDmxJ5B3tQ5pqjpWDrzKmlYmUSEEPKRmeKytdhUJRtWJnv64lT7G5MRLU2+eRZZ9+HhxcMKhDso1
xY/WunU2u1aDFoZA6bySrotjk6pWKST/VSnUOhTTxRu+skF760LOOyMtonD6CAd9rTsxA7Qow+/6
bhX618QQJ7kbDWyrqY/xI64/DG/EYZJbK1NMv5h1/dKS7sst62ejobOcyKtjqF+mp23amrodDPtz
mNTvURkfJ2kNm9GEMeBUOd1t9eBEHfZnym+GvNbFjdFiYsqcEZRin/tzzFzBmLAcqnlVXfcNV7Wl
ho9QJF8RY1suW2+XAggUmIOMijukjWEkdnX1i4p/Yejeif8epojOiuMEe6Wrt2lq3kRsHKtIJ3gr
Ho+tgAuPvAtqtZE4e4eKnvnoXVXYd4HGOK4jq48stpb8KDi4dVtcJ6B4jLo/o1Z+TC4jMr2iSWAw
WEbeEr2mQckMykNAC410k0MS4qhZapW/caYt12537DnWHBXdhk2uyOFNEvJ4DNk6a8OLv3MNpaos
xJLw2HZVKp+wzuoX3S59TtagMkWQsC5T7x0dzxnaVkLeBW4hYySu2xJqE6gHDwb5a470ggnGtjbC
rygTb8mo7pClD2ht8ITlHhD16Cmma1UyFIT4Wmf8qTSlnXqiQtOaI0n9Lr7h+Io2gTxeHcciGSoz
fkH/NFvK23JYls140Frp3unjtKvIGFgJEtgZdJpnrtJvo6oPGvNw5nOyXmcOKS0JESQrSZZIa5m/
oDD2igyiJtG2ZS1+lqgDaVht3M6bNohvJoqRdZaSWzjp10zc6bqJMiZ/p879rgKnWjkyeMjCHWo1
9PAqW7dp6qzDmNJ4rAvk4GH2DGzp0cb9gF2RMpfjIBb6iKm+BovWF6reqrF+qlM7O2pWeyVK2KQD
oJ0zaNxLLTSrV4/X25rSZ0uOUIrlOFfusXuxd+iDBvo67tfI7Yd10p1zDduVM8VMyipwRuiOAdcQ
zVfAfeb0M3pltNWke3KkdkxmJqdeQ6dCRMWsQ+l3RgsKqxjKbz9SDfsF9VbGuHeSFd+PrJeev8tA
mbJm0qtxLxtQEvrgyhpNNIlT85flzrJMcndbet4LkqL4sbeXibQ/CIUwDoDo43sIkVevbbiqEgCc
wZy3Y9vyvs45+k1a8yAIXKJIgUqrreyc6De9Bs5dtsUEtfRQhrSNBxO9SBiZOAVrsSnSOt4M/Xvu
5A+ZUcjXoGtOamDb8Hv3Rc+cxy6g+wgZex20RLfHtGuXwwyFjZlWUs8Lkrstcy/RBW7M4M6hkY1d
ECGKhX4nsDNBc7X8rtKJ1slkbVDC+4+C0bBpOE9OiYAS6+vD2KOoyxSNTBz+rzCKYSYLblPphTjZ
SNlxzfLFnL12iY/JRF/DQnnTUu1Y5JhHfadCCjKoftkWyYXWw0fDVxZa1RV4M7C3+lpjb9tara2+
iLjqsV/EHp21hlu+I0GzaTuPIFT2yEkEO5SPvLQNy2ieC4BpcQZW7SVlLnzoDRckrtZfdad6Iuq5
WYhIuLTeppe+eRSEIS88Lyg28/Cq1v1plrhtxspgXu47ZxLO37JRxGsVSSLB9dFYt4Lyw6XCn2J7
BT3e3MODXqUEeq2Mjv0KJxYbv42lP9OaQ1h2dNdK/SF13ecG6mXOpbwZiowbRqdHgoFmYZLsvx50
9zw4jGz1snmamJjSwfW2teJMw0h2ru6RaNElZHdXLao7o+VoXF2ngID+IKtXhi8R2WLfn8MT/Fbt
NOKkdnGBBU/z9P1YpSZK1PpDE9OnhbIHg6Gz1/ACbsfAlxsjGViF6dlFPiYuS8TaokeESAbdXeOO
j62ZRngozfu0RII5pIZ+9PoVsZDWpkoLm+NDHuw0LAF5vhnTtrtvpXkclP6IsCraZeneS1NQNrEu
NtIgJMPlXVK2Tfukji95j8ncJjNLt8p4DREQ1cIUvQZktRLvQCPErdD5Da+eB8egn6rXQgs+aLKR
CCqSpyFrik2iXHuv16+21tmrIvHQCjDqHYX7SccVtLNWHQk2WuFMEYew6x+8oa92ceAsGKzW9SWb
fzDdwwX9D3MxGlQ1QFhWSLTiDWIKxDjcNC4noa5K9C2p+XIZFv6zkfYRx1z7HZv1cMeNF1ZOsII0
j2AvMDdIXXZpqd9nIZSC3IJJgIbxU+GphdfLGX32ZYiax2bum1uZX12IegFZAFNdO9668ylfVvGZ
kfxD1elreqDash+OHcCyE6D1r15nRS1r494d9efALFBMSkIkO9bkpRMqb2NoGFUQt9DfJy04GNz7
wVfrMZq7KtFSZsFLnnDQ91jjJZmSSfCBA80DID+s+s6eIySSjEwNxrE5HHqi+xAtKCzFNBx0eiao
cXN6/QG6Xi6dnWsFzyBh6C7jBGGs0g7tF86VfBEGJu27GFdW0ejoD7wfrhv/tMiMFMZRutOHVhj3
zYjhxk3SV6/jUEmgwlaq+Aq/M94nDhf82NTXorXIkY/dn5wMcFAdJZLTtRZA/a18XMWD9VVqALBj
SW7EgP1FcvWziJSSuGf9vekDWi3GR91pAyhbHXU1cAckWepgK9dFSCfsXdGlZ2v09E0YWU+0tOlD
s9RnUDRzP/gp3PJH59f3sJJpYoB6LwG4JvkONI/Y+SWlQVY9FwNVlQZ4dJlKeovNEHzTO86JEjMp
fpZstdrBKaQ42MVHHdQGqB5XWzVRmV7HKNyWHXuFzgkVYiYHD2/AlN23Nj1LoKI+ubKag0m30K/E
Y1Zs2CurGqxXRoxMk7S5XI7Y7l2PaczGbFqmDa72PUWIbRpahIIe0Aq4J24u/A0LT8CTjJqOc2ro
sK0pSqNAoIC3P5q627CAtdymCGttLT1j6iyOZZfsbGqydWF6alNJuUi+8JmO56qL8ZHJljTLY9nb
/rppUEBGyfwOJTlit+pU2WG8rpL5L/sP9s5jOXJkzdLv0ntcg3I4sOhNBEJTBIMMqg2MIhNaOZQD
T99flHXbTLdZL2Y/i5uba5VVJAD3X5zznW8dvKr0NjoCL8DBsdFKUeTmll4pe/hOarMMG0eka5dW
oL/1U8ltQVBX9oM0mBT4NaZNuz2aeTsRdpEi2CY1bxibioRNfa160HawFlaiYITvQjPN0INWGIgP
KZPIlUlxhBrpyO6s3eUtyodl7peTKvL7jADkVdkiP85TlKWlEd3VMXprr0ny0Jk5u8yErZ+N7AjJ
RIJESQAiZX5DBY8KebwlEPiOnukK0W9lyY6iomXYln5G1nAoayc91kVyrDjNjQganWpS4BZ+WYbm
wuEhmwUY8cDLX7M5q8cxTCpZblQV8G+CL45T75/3F9cvG0NmvShiEfeRxJU11l+z+fBTcZ1rKkBj
9quN4ZjtrhD9tWfkswrM+GAH8tueopdGtv4GyPq1XvhW/aokek+7F3LsrHsLAwVAggN5zuNGLSxi
msLMWUGal0UQz+4u0V65cR+WlfyO5+BaICUJhajYBBGeQEIOfBeUI9S1cx6mZCzOubQY7XUSUUn2
nk3s8Pgd3RJEYwZQDbQGC63jGpnrVxmpP2UqHoym/+5E7ZzxY9ykaq0Z6prEqIIp6jgOXqhRqATp
S+pP/oadsgdENNhP4tUxneIhnRiIOu3foOLeySI7TMZyF5spVzNHBR7i5WBN7ZO8hagUy77xWwLV
zOWlbXu+BjASQxb/GsJrH5Kp3SBb+WluVlA6ueZgfU9Z9tX0y/cyei4atzZdqzH7oKl01/ZIijBq
te1IPDwXjlFzm1JhVcwyFqN/o8f+dlprw2J7Dj1b6PUcmA4EgfELsQADTa+ElOGlD4ytVwL26gHV
YhpCRWmwSZC+7qYMdOEFoEZ0YKunCwwCE+CzNsfg+M8fI3dY5Pnx2oqRKy04+gK/3y7ZK1e+ERoT
7WBWWs9TxXi6YuMpAV7sptoceE3jxyYx3xdPsoxX+U66y/cQIcfO7ufYzI9p0X/6AGnayTePJQRp
RnXbrok/shHxo9FEYZfzA7B2/anm7j4rZ+OgiFlfOZmzNYbuKa5mYFgClGfNuRlozBipdJZDyvpu
cVnM6ugfdc+gZj6LiFcki2GvZkH8Pica2V/XGHsZg/CSNkiVBLnmwB8T+PPAwZIaQZcZfPOXMcHe
ZeSDv6W/xpbmNjZZC0sNLaS/PabeCDl2H326O252xgeCZAHTQl1nGN6d3ykP6fkOUCrNo+/vg6UE
xhzjyTWmN7JjAZXzM0yl+4ksE9RVVl1z9jsue4dd0pfuIVLeh1N36jiN49ZzunTjN7fRt5u8K301
GOs8kv2UnDG01qugKPYD7R8dIk7fyZkuo8t2VlcRzK5D6Y0XCKj4y7qPgZ58M8XTr5LjQ5pmMKPw
ERGjDrWqZn2OxG1C0ErfV6b1tBls71x51BqSk2IqPQIHvGyGI1WzgyO8eUgwCjd1wL6RNysiUCoe
cTVIwTVulGSI2BGzXUS1gTXutUX0Di67PbbNZL04U0iUAp2B/UcFRAqyKAhp1sS+tBCIxkKleH3a
z8G5sc50n4Y+P/NiFY9g2QDg9qhlAskqRqotg0V7NbTRIcM5xOQoYLBCuE6Y+w9Jl0HF0Cg0VWDd
L1lJ408G1AY7FCVRRBYU5/fKBqT0dbP+po/TVKt356ZD4TL1GChQyGIRNo1h39RZHGJVgMbRTs8W
s1LSV1uzz0/KKG7ZW5jEDACmwagQKDIoC9nIM8mqipaQocd8bJtVs3aQ9G5ElX2lOZfKsxV3rymd
6YE96RwOJsOEmI3kXWVBijEhgtXeO5EL4Uy+VDJS6ZLdpJSnL23M7dzm1SaN/RuKnvtPLO+IA9x1
n1jZsWe54GlkE76wT6Y1/HiTUGBSiXuKp33RCpyyqRvvymHhZpy6rxaC+77orBOHyaeIxHVpzGqN
SuQEShnIXOsBQ2U8BYyCVp0r8er75Un2nxN8Y9h8NBkenjPGU3DrS/hLws+3qFLu8iQ2EUckWIQ8
pocBjXqTjJC6NcifkuGLBiawMomRXZPntaulWYRpblHmjwUI9cLbNiYcFOIIHwI7SA6LaMmeri82
LuO7ru4/kNG2a6cMvKMZU8aasdpo2042RZnjRmqIUWMjP1pdfTJywl2YcZUrr4mT9xoCWJrfuX6D
aKBIdlJgPW/HZs+ziY9VxvREGCDTUladHfXGWlaIGLMlAwYx+SvHrJrbkPeMRDy9y6jXaS3cVWpO
w97Bu7bOZkeubXd86WQeh1ga1C7vDUaUPj11O1X3dgxYPcmy57mzSFTzxcZjn7afVfqad1m5w6Dy
nZY4C0c0IXqe2a4P6T298FOcLsaGS4/W02FdYA4tG7YtHokqHAU69aXJwc7JO7yo61F0by2tSEMl
X0vGNLaHfLFb9h5GHAcQNRRFJC6MMeFOULKWpXPMan01EWJCqKH4m/1gpqgwts7oY8M3KFXxUO4U
Fu/MCC6Gkc/PTpNvywRvZCSdMfRY45cFyLvICAjLwW+26fK1UWrnpneiJmXih8MF81hSjv093vPP
ki4Mmwz98eJhKCzcMV6bQYQ/B9NOHM37eDTvcYq8DVX7hEg/2hlm3WG++FNMVsObAjZFs/wMjIuX
+7y/LCY1TRw8OejNuV2dxGT169rOXYoJbxMYZLOKzCUyZWSyXVj+Y51632ORMKgC4bsd2DRS23T2
E+lYvN5Z3G1c3zjZzgJzR7YnqDybwmyxCQnvxdGFu/VJrCaDMljHkr9lCkhyECLbTmAbkG+fvAyT
l17At3gNw1YrWffTwDIAcBqYPrFNYZV9Y9m4mxtFnEBWPaCsOSWBYezjTNI6I8WZcyqiWrtoRFjU
h/bksXTP4Shk8uJ4zoTJI3vOGo5EcMnDOhHdligf95Ev7VOmDeBjx+ZxxxV4hoUpn4mwrnFZPL/6
EcES9tSzqqFbhdTH9tRd2MIO/j6X/s5uGPcLCWFrDHxvF1SuXDn1R1OLQ5dVbOEK++9kmOuaMjRk
fJKv1SDgd3pusM19t7xnxOLs88l6HNOq2M45yGacaNm2cjPUjazosMr96kWO2yX396TQwFfRdYpU
In5LLPczp9HYZJSrYWqwSLZtAI0dXCP4K1ujd29simm7zK4H2rdhAmzNp9wey81YQKnzHPFbFsVW
p0yRWCiaNubZMn9SPsRJhJAbF47jzikt1HBLbq0SJ8gf+Mp+B2c5ZkvOMl7jeqgaQRma4ydQ0op2
EUcIu17KMC8/RXH+OGXMRHUptgiSg4014WV1DeuPw0SUCSLmVumrjQXTnSPzbHkt91UPNCzNoYuT
Scg/ylnoO/NNP0Go5NI3p8G8IH9C9weTQqru2IzcMqphpY3m6qy9etxaSWzxqTV4isWq8sCclani
JkDttUpiZqDodeBH1swWytbzjsIwzoWznYcez28OR4ZAhPPomnupzTwcWuaamWmElPtYbqdZ4zvO
3+A9te7I9MjkX+0IxITMH7r91KknYm66VKHvrOgdkDGgLOQcX9HpFRmja3gRr/Vk3lf+xjKWEbPZ
4u94UOkTHtq9ZYzssKNWrcWcNM+RMW3Zl+2WiGXUHGENM0f7PYrrC25Oqrq83RS2fBmWvKSE/+yW
GDNwGjBBGZYjE6QawxZYZb0r3Ipv25PuOhbxV6YxM6f2NfewPAEg+Cef4mDodIvtPT+SY4jQ3gU7
2NpU/+5g3GdeQIbHMuZhTYR0rYEE1h351v1ghm3ix7RGwfuiD4XO/qLyf8XBOO16lARNaeTcy3RG
XoUTOiIRIAEGTUeUPYNqqjfVoI1DafSnrkTo2o3WfqlGKta4uGDrAjs5RN3O6b00TBL3I3Z8ik/b
3pb5N9TFJaQwPDsOdfEgC5driEQIEkFwUYmTodqXacBvVnVfYrY/3OHdqzNe7h5BoMPOmv7dAVxT
lheSk/Dk2ewJjIy6kbQx7DyfHeUVdFUz2Fmo5ixmX/tIy9/G1k+z7WOjTIdt7RTPo9N8VSjmDDwv
HD+AP02r3So50INbphP2c34eEsn2EXHERo4V44+g2yrqvnwsdJj1Eo3hWE8HjDRbR0JljQvr1THu
ZJNOO9JMbyDi/q9F6RlgJT904IAUopC5j+qVaJg8KOsnWsxxn9IT3JbQfpcApxqzvaSJW1uj+UVu
2jNBZPkeQ9rWNpnFlVPhb6hs9Jp17YFPeboB/LyEF1iZuywou2ds3yhBsJXRoPLIMbxFpN0Ne+rA
lkvw6DNH5/0YWaKgIRlSf2Shee6KEllDxEDFBxBjMHk0/fFXuUhZ+MWg4H6MaqId6kXv8prQkp5R
Y5I/lPbShDZndF0vn1pyPyn3uefmKpBThBWUGxI9UYYaFcQByMPMhlxhht4mkd0bShZqKdjiu67i
KvOLfDuwFIZ/jpghbpdVsSyfsF7KcOYnDG30qqtZLKRYVv4WJy5+j7Z7wri7XgrkxoW27wYYwcoZ
6uOcoRXwq1bwBVskqcMYkKwwp5GtZD5eLFFdbY8sq86fjrK/c0YULWmbF0ff6d8VRuSHVnrPGcm0
UHAZ/U1BvXUTFhY/3YKPRNLEr+pymva0pXdWASfVujdE1IcLm/F11nG2m9LZR155MSE4SDPezaKA
6xegG46k/dlW7fbmTdwKTZwjueH3M1hgRm12S2nTcP2suiM0Wj72RNnMqZvDHAA1CLQoofRwPzLB
vesM6FJBYymGhti2+1umlvWngiBHQgPM6mHXGNVTivRzZzSLONjopcoIgSu0zwu+JboZBlzOiHrR
S6qDJFvqMPXk8y3BAMbSmo91nd4EhmLf28zNrPI586n5EDsc0VH8dTIf6ntXg4ZFprObNfXmkk/V
xauMu2FkwG75xhvWZwol9vxrPdCDpApHYE7qJnu2NVuUZdMVSMm85h/7eJh3htj0aORZwPC/APFS
pCL4RlyeKq4PgUEBht0LsbP9OefIwGfXyNe5Rlw2BdMzNISzASXJtjB2Eqf607FrgNGThkEzn6xa
X0rRoJZJ2e37A1dBMHwOM01mBNQxheSW9+JHRR0MKPd1DkbsbBE9jw0LqaTloodHCtiEC603JaBN
pgOrBsNsD7XiFvQJmsPi+bQky11s3bzWuug3pYlvgTXKoXD874ix581GGM+NYO7E6MGL0ntXc+Ml
mk8o9SXxo4lcg2QMxzkgWuzG1gAS0js5jk5frtlqUvmgNGSo4lYt9x6yKaOxzP2UuLBeFf5PHbT9
anECO/RIO6Q0bw5egwoqSyElp6MfMC4lNiF2MJi2QabY/k4v2fDu1JirCSvtd7FT/9GO322MISWi
s90vgF0eXLVelOo3rJVLzN/zupgZJfGoSh8Fp3N1Bx9YrE73mduSwZHRzw7xmWXGyFFCgY+9EFmt
6E5lBu0kIIoCfxO9Jehx7sscYofaoir+xrYZ9zggoL1yIeeTrXelxp7Yqu/Znt4QcA6n27w3ZY2N
92w49mP/MyOFW6nolpCcgV2c+3RatbP97njjrrDjaZPX9DhezxDDtCy1vZ01+p+toAHIJEic/FiY
9t0YSTp2YB526YDFNaqFepFVgK30DsjGrxLBEzPRpyLL2MQJfKtVtvXtgVUS3g/0yUb4/z1VzZ9/
/7ef/9VT5WN4+t89Vecv9RUPX/P/DWyybv/If6YWCPdfiP9g/FFYBKAX/4+tyvDwVbnSJJzUk/hw
XQd/0385q6zgXza2KjA+0haw803+vw4wVPLv/2bY8l8e7lnmhYLsNmFL5//FZeWySP1vtiLPFfQz
t7/LFXzt8IP+B5yIrpssurSL8WigZEf1QvGmxcYWiDlYAmA2Zbm6GnHyq+kGSh7xDKrzZMqHTAGv
EYl7qo0ZDI15rkz/wXLdu0KBXTPNEwHX1corirdZNG+6xiMqvVvsd3zIkvRg1tNn3yO2mTTdF5Cp
40QE4MjqaDVwzLPeGK01SmTsOtClMUFMWLR999tBsu861F+ZqBiYNX/i1n7N/OhxMtw/83KM2+7D
SKY3zy3uNdajopk33dKcSQr5TKfmj42BmU/SfcZov9XAqnXVPcaxRjkZmVydBT6diBN1pWuBB7t+
HGrr0xvZzKguQaFBC04/Di2VVLrA8D999iJrQuLWDPgnOgPsnori12gL5ORlidFbdtsuZYHsBBGq
k47xWQYGoWfvss7FzZqaUUlE54jlhYzxiDgOe8k+R4AkBmY6cMUnYRN1TY7QnL8Pst33bpmhsJrC
dFqYvyXx2TUD+pkRrjs6/M1AgjIILbbVza9j/JkicY4MNqrS+xhmmC9mRbKXH9+2E+0q85r3G7oD
DCJ58u1mSsy3uIxPdkOvRPE6rYfa+GVVsu5sfXYzQE4zw2D2VGtdZ/e9wK7e2F/OYH5kagbLmJ6Q
0VxjGdyzZMapbTyLqmI4if6s9F5zI7p3VfBRpd1Ha5wcTXUnbnqCJTkaLvKIPhmfbUXpEdTedSlI
U6x7M4xgRGEv/e1jna6HSZWhvYxvrSwNLl19Z96uvGySaMZaGo1F+Y/JCCDezap3rBihny0fkMzU
zugYvrMoDC3eY3a9Ytt42K96AZdgNIBqtDwyP6+2xbgcppocS1tHd8gW8/1ioLAT0NSrghI6GvcF
r2Wq0A8IIKgI8FLEKcbwpN32wTZZ/ALULuoJb5XbftSBeTaPQ259RsH8tsQJM8LphyxB7j2S7euI
J2x5iNLbaVtoPjkG7n8Ey9+y+9KabSfsxJ85k0iifAcZHb0G3Y7fV8wwXOfCR7S3dHLteywOBHi2
0/gwdfmTwHYS5bhyb+CZqrmmKX8DFTrOFYb6w4yTx4r5Skvxm098VMR8HrJh2WqjO8AfEKTtpe+R
FPczpjKm+tpyyLMAvNCldypzmFHE46X3nwK34QNpCl7ANF6PlnMpzPExK/VvG1cMd7xt68i/iRKv
c+3u62S+NhnzIFxw3LWBOOX+fLE9+2+2GPf21FGoBGhUCudlcdI3S7zqaAkxRgH0rfTz0iWvohg+
Le9PMyxPvZKCpl5+j3C2iejzLoFAOKNvg2erv1Du9QwBMBLZ9rvhRa/qNqYGbPmbWQarjvGPg6EH
ILd3nRbvTvvirV6ai7Dbj1TbjMDQcjGxshzal8x6Tw21XfoXo/R+HFf+6YISPJUg9aWLjgY6W/yW
01/TeK4i+ZvX87SLb27qvE9eWAfs3IFduEpkj23wZlfy/dvwI8eQg6q4wRfjZS3rJDaVa8WMnrXR
yU6iDcNl/gsXP90ESm8d+JMmY9CiX3lgG0cbN0RXODQ3BX3N2LqYkRKOoTmWLGxxFAj3PODIXg1/
c9lf5qW/Vgl5CYH7S+7JM9wGWnOy3BFZ/o26m+LyqavTh5zzcNXGybUwRCii6LSgWZMV/4bAcEM6
/uMyY0v3acUYbp51CgROjGdXOi+zCO4bsOTcPSscKVfPm6lmo0Nn+WenMhjklyvHZZjAavYRCghC
l/cC2QxNPTVoc+m9EWY/Nk8VlVemwlundpnjQwIgMqMCHQL76E8azV9Wrb60BRDZsxSzMdBTEkxP
pPjNLPG1+WjkQEpJyeY1cEknMW/KIB1U7FY9rHmTF+Z282XNvCqVhXipt/pnu8Aa8cQM6W++9D+4
aIB6WK5e19FDVYFMALr7iBXkLe7Fk4z5Eq2WnZU1DQ8TkyxWnieS6/mulJOEcVBuHUe+17mmyWJh
nCIroK12fTZ6kmWT/1S6jBKtBiSN2X7nmfsjO4Vk1z23AxOFgZ4+hRDC+1qGaPWpTgnpJrLO33bu
8AZU/rNUXNUG+1oLMFsKMwQC452t01+sBFDL3ti9WZSfsG8GdU7SDaEhT0XjYSGx/Lesrt58m0hI
RjvVejTde7sE5mp/FQYZCb1xpT94G+MOH+rNxJJ/RT5eDIe9C97KTRFhQrSNQYWpmb5zUK6WonyW
UvxlvIbJJbhYiX/fGf1WZTkVewKoqWyujVqQMVX30kzuHNvJUCZ2Rz0j9PQmlkB0ReR1ExJbDGxQ
PWLBkkStkkkR1lqREtlF5xiKAVUusUpTka2dtj2ndczQDbodi+QgDGL32ltvHMJnNRYL7gu4Fo0r
9jKxf4yIDaVkA9GXLXSI2HwU7dSDx4VTTpzGUfQSvQCmhzUl/NVjEdfLb4vozMWHCpRRoNT0MFsv
ni++EXOUMA2wWIoww0L+PaURDBWqn7q56qrZFw0LvsigCzE6RjxzN72X+EbxoKKP4VG6Kv3xx4Bq
K4KQG8hfA2qGm2YN0/uJXZe6nx1QTG07X9o0c9ZLhWvQuklTW03TxnCi57yJgaS1dZmyOeluvu/6
x7CaDWjiD7ZrZzvjFaFTjVd+xj53qj4xLiFlbXSzwjdW4F3BQDqvPPrLrq3PWU6ykSW56OQZTXtG
Mo96ZXsDwf2HaXVs1E9DQnkzRfDXCkuyJ2Xf2ZHjmXbuN+HXR7vNDo7mG/NFAUJOVBf2mKok96Tp
DrJOSOR1Nz3sSBt5GpadP2mSnvqOzt12Ib/MC7LJIPLYb/5GrfPbobJcOzYqpLi99q2xHfroIXaw
ACfpjyHkhbQZGHjV7xLrey2jQ9yBFB9/usn6NOLyY+zSaz19UZHaq2rki+6ngPGE8enWNm+VCK4Y
BF8roJLamF5Mhy7Tm9/9zLkGc3s2JY089JS2/Mox0ybqIofuXXbIgCie7oVOjqROoFxNRye06kMb
T3exjTsgIo51SlHBmBBeVjcFH0JH7vTKv+uLbj/202McsD8b/2RF8qFyfWqTMTQRyQR5d6NAkaGR
5nwX4jiUVrDOK4A5MhU7q7dWXTZ/LEFBDE+GRKN5wCK4R1/4gJh66yPprU3KwVbDeUNiRkbNG15V
GKRLYbPjKckqv71tnPYmCRtDh+2/NZ756ddwr5KVtsYJ2bS1Zaf3HU/dfTmXgIyzLzjGL8qhSkXE
txXtiG8Y4eJoyic8Y3cTXsWhZOMl/Ad36R+LsTz7nrjXYwQHoH+IOm/PwnWPrATVVYblanH6mzz5
BxMPaapV+0k80rQhaHo/Swt0p9m+DnJAeeE9u5FHzpV/Ljv7RSlKDWHyqU3L1YKIyUWnL1EWf3qa
xSCLtLXvZNfZqL5pPH6YP7J3M7bUDiWe4KS5D/imsUqRYNi7lykTR9ahyOG7p6QduBlMQW5OcbUm
osJcJl5ZyhCgnJy3eBQbUnZ/ES694BfeuuZna0YPXtfclQwOwCOpt7IxD0mH1lnl40fWj5eIxh8x
ZRiMxnM89meE4L9FWl/qtD36pmmH7TC/iVG9TMi6N4UEglD0cNPTRITlPBz6weuxMzGysp2t7bsI
fKNJb2QaNGeXwiYqXoM4ZhoThI3Zv+ucxqHum4YxsmCGWD6OJVuSXCOC5ImsbQE/1CD6s0JEvq5K
JDCwAtcioMxUS7Cdo4FRnImYoY6Se2HTBao+StBYHEzJYDcu6WbyKTnbOfzMKDZGGirxZCOZoG6L
mUy5ZD8IlCUBM05EvewwZFuSRoTreSisIsRKl226h8h1+X0E7ta0GvwLzPldd5aIfaCyy7T+q7IY
cXwsB9JdbjjKRTQrGSCFZHyI5stoH+JK7Sol+aOQXKPlrdQsztOiP2Y6tVWLiIsTqpahEyHmiV0z
lG37mlrue+WygR06015haLtCGfjuPMIYrBT4YUOlkixqH/fNK7ulCWYC6pLZwFpe1dVNObGsm7Zh
ETYWeHpc4wTUwUQrLAVQ3OGWVe8vG9NuwhLZD4jdOwdWKSitmxQMrGNlKxhRHlft5Npih7vvIEx1
TRXWStsQSPVtJC1xPXMrmBGo79uitIwpRHlaHZyAmd4XvAWbrLVX9RYuvOioJiQoIiDXrybjNbFZ
3vho4gLK+wwv+7EkLnSFN7U/IqiyQN8Xzw3FaNGqJ2YYF6vSv4ZlwTX17J1tle9pTDiRtVBz5/gb
XFehqOq9c6ash74hBY1Ew9vG47ELOGcIl/sgkWuNQgC3T8KkkAUWJPY9I3C+IPQDmdvT747zRSLT
I6ULKENUjAOMUXPX0JWuhSdBZwS7quu+Bqv+jSC0hYtK9KbonLWo+GQ6Vq+B5qoJUKiHJKPxlacw
F10XvpZRVE/MyHC0JwymPVM8FZqWeonG72ahQoaUODPSgDjUDRLRQdSSlR3lHzYZUQwlzl4za9r/
2d0kz3lii5D53LafDU1Izm0r0I8PZKbjsMc7LorcXTWd9ZzPCNoSuRN5+0GM1WeeNW+Z4OowvIMa
XKYmLfKmYCJ/BxHMyvEoV1wUuXM7/gUiu2zA8e20ne5cj6UlML+Cpt/+ZUtEwuovgk9ui5u/CVsW
O2GiVRypLhn4grAvy2/2o0VY+NXF6tjD8EKgjkcPcdRe9wyj097W6S0E8b6NiXttbJ+ireb+qSJg
CyNwLaO1QiuLnwuN0CyyvxqO/9YtzjF3g1kOJFhtorJ/Ge3mN1O38ahrv2guJWiHrxhn4i2Rsy9L
wRQ305c+XmCpEuv7iB/m75L03jqO4mjfmokXtinC0lTTPCytAhDXjqfWG2GN5YN9yDii2cN6D4qo
ph3xyt5dU48b4otYlHjWfeXS6UypW20O42BSIDfmTgcGKgrnQaobUULWzO9ZhTYjQlEsqZoPq9yg
XnC3VH0WVD7fI6okuQ7+clhg1JxEne7Hm7CaSEh0JX1b4S/Lzb0NYIQEYeCD8R22MGp/e7orWc+7
1YJAq2eooviiot5baAu5FMYHo+t8ZuWczlDbP5CG/cyufFdBRQYuE+wwtcg6wo8k2TMFcOBa+WbG
yEV1RYhCc1o8vACDaW81bOh1ZVUICgLCT9Dqr9OKfVtSLr9ZF/x4SoZxlplri5wbZMkFmGXC1jsI
mcwbNewblGTK/bWFPCfFPTQSRJ2+DRKpCogIvuG2KEWzyvxyxlpyNlMCszL+IOmgXs8KDdM8Lrui
ZindS7ba81ATj4Ws/Z+fa46TP8YEcq4B7dEaY4Ye6WesavdOQrpxU3s5+iIbeIcD0qfpWweh6Ywp
XQSrjo1n1HsSLk2oqpQsudtRwIxyC6mz3cauHNdENL/7OcDgMW+/yzIYV/msUZ2P2aXvGcPg6rhU
zbKs+8wDs5IbE6Zs6yPnkDDRjd7UU8leI8xWvrnRDsORLp7RUwQPRmY+1GbAdpX6mF+OT2fMfK9c
xmtg7qIowDM/Zm/OJJ651KiZ4McSPFmvi1jSE+nXqKgfilu4Fynww5scDExidXzCa+as5Wz+wgsQ
IY54qnSPPVuXTB+Ert0Zg/9RpsOwGYPxPp1YZSsPbTL4vaL+6mEkHc1u/hLTD4q1q4jsz9z0n7Tq
j+yl581O+e07CY0oqlggus7Ni99S53gJts3AyX8kOniQNGzje7VFOoGjPiie65sTpsSDPNjf/aT7
k/R/jNz66JfG3TilvifSnSb11rPboxeCb3MMgY7e3s7IbTaO6f2iJPPG4Tcy0YX4zk1yhJga/2h2
WxhxBQIe4MQyw0TQNbcNKz+oS4fc7E4zut/FqOUqd/IvH0ycC3ZjsE+jabwUrG22DDKfYBOFHTYk
23Z+4v4KIG/E7cpeRnTQvdoT/WeQU9gFBeNHNyM0DQt0I1F40KfoVZHmh8EH9tXn+cuEJ4+K5aZJ
Ts/L+Lch2IUbrSN6xvmwsoM3WzTsFnPiueGEyZiaco6D/zeoMqDnrOPBqIgIa91DzYa1m+KXKXa9
exMu1LqRqCOyKp3uimGT5CPvLlBy5IusHecB1pMrLVqbDZYPBsVdF3ZDgXsfVTMfwSR4Iw29iTnj
nQFehrZOnZOfezP4WEbX5n3hVED8wcdbl9hmkD4iBd0ZPuesVKBJ3JJbiqP6tcnco0/y03Hx7ec+
M87D0AZragi5zghAFUTP8/tts5unmcHhbBERIxmorVRQXpxZAWwdQE4xH79FtrFR7BiH5JQhIw2H
007MRTqOtoF1HS3blzFn9Z1SuFlvKsDe465I5p+Sd73WZf4ouuKaStwaS6RhheiftKhPKhI/VuWc
gqRC99HXQALhbkadig4HzqGcB9xvbGbah8mzJLFj9zGPepv5vb/B68FT5SpvADgykPZwd6YqdCyA
FQ/LvicAh7QCRFRWQlFAro/ZqGgPMQeB7PyT1HYASqJFw+H9tTUwqoBDgtyvWR46Nb86EQpIzuTn
niAE2jV3O5kzVowciYidyPkU9LxLSMlDomWlo3bIDX5nDYPdNvk+BpkNDybfHhSHYe+pYJd3xVvk
OE4Ie/ghj7HYJx+Njm6bxGCnq2HjUretHcZJIGoNWiQexJLIZ9ImvO1Qm3eTTwlmTQ/aibpDjksL
KwqTAJsNpX7RElH9f7B0XsuRIu0WfSIisAncVlGUr5J3N4Sk7sZD4kme/izm/DeKUfdILUNlfmbv
tclZvdsN++88qg/4LM5ambyZ2r84kXHgjBlFNMnGwHQp2vHzohaO/RPUakxefo6ECW+mM1KztdHc
3O3JeSoHT/7pfXnOa1QwMrffy9HfeVryxxwy8xBroMQWHUeYQ8BSWDcMNaZoJCe99t+7oQdBDTJi
WE9yOTEG0b/w4a/m/jQE1UvARnKTkTkQJF/Me9XJtf86+YgTtLnsjpWTwmHtxnjnOBbOiFUIpfcn
Lfr09GLaRhNu5kVoH0lb6KcsKQmEzPeoTh1mRw+M4ZDKdb55mgkMsOfzZGWPvWyfI7/ogkk6RPJ6
I8a2Nx9O722q+xD7HbHJ6My4YDxnX9toquYh2vEa2PmTJe6Z/q0S8ZJIogvKEU+VyGlBreFaliXx
pFqPEMe845AijmwAGGbeC29B7KJ79XYQBz2zmMlJsz1VM8bR3KpuZb163Vp0XRq9aoiTKN/XZvuZ
Z/gJBtzqBVqNABoxoxAyh5sRBbjfyN9KQmGkevLhfHNmFBjGB/cLUz24r8K4+4OWhZkJdNxlFWNb
3ZPKO2OfsFbciLYD+oMrP156dmOc2V0KsIaZXhQ41WrKpARG0ulb2K29iDCpwXhOcFNSX/rnZCxY
YncUZqMv3/om2RqEfADBTZgIT3Kf5dWTnhhHt/HxIaEhzISiptaMa5JzfZrxQU/ik/Lq9pF/2aoX
cKrFStuwceqiDS99+8XhO9zj6vjneUcfCy3a527KMFLUw73t608b9gysg0My+0zYBvfJ8L0A9uB7
ZOZHE70d/O2WnVpoIJImxbD560RQZ6w+27vLmOzZbB6XVL4aac/R6bQsJSosu3jrM0B7LqxqPz7M
0gpFG4Fq7q449inFB8kksC0/shEeUokFJOvnO1SvAwlhKVu9mw72v1IcJC4WowtUfVcxJijnJMIx
E32PY/8p/dsiM4ZzChxXHxcHFl0A8TUt2ekTIcfrv8bFz8KzHY66xO8UF951KHRE/w119dAAIhyy
WZ5mOf8xO+3slRUKI19+qPLbl+mHIkEO4MlSoRqacCY4b37zwDYYSL7/0zt5G47aQ+cofMrtdBq7
5DUtpI+uPAo7kQ1X2fWv+jTAIJ9eiu6JUSwIP6cToHT1V63W/9qt9ogY63MpYXSUQ3tcuuXLkzZq
75LzU2cnK0ZRbnyn3inBLtPwRLPrFbY/bcjloRl13CyY3HLyUYohwbpCzgl2Eq4Yg2pssL5N17aZ
+XZftotLElEsKAE6UsZlNV2496WAOs42/VUUI+XEEWfljA3EpL/NDUevp7DWa+MbEv69gPCjFfkz
A4CrvrSPtu2BTGjqu0/AJMPVx6GgFF9QLW2zeTkvFkB+JPrC8L585XlB7z4i9h9OnE0n05SAmVzn
16+Srdu5B2tmZDolTraLRnY4TnYBW0PoLROmHgyzX+FV7wtjDxTvcioakyVKcmShS6LGgq5JaAxR
2bNKVrlNL5/9eHwpRvfNX+juGvEdKw6H0e/YIC2fXclDz44ZLxnjBboWyM/7ZIxMNsfWHtXzTvj+
eXJ1d9vOXRHYFiMVOXA9k5ARYBRjjGzWP+68dmM5DtQKNpDzJ7PUe+YOnPu692b08c1lDEUW+y5h
r6Ac2IAj5aFibCed8Zvw6LdsxH0I6+audctvlbcb0lMdSroGfGn/rfn9S575fZgbkDKwHxt5+kVT
FMZxerdjnhY5/kaN/aFp1oGyoh+Nb2FyTfZG86Kv4Y7eulZMfRSiojuJwrM3TZcF0ZqaxiCOzZj/
PdG51W5xV8Y0hp0pPrF/HMfG5PgwqIRaJ9GDrCPfeITwFsFNInLChcPWcrFlxwFyYoBGFaH5kN0z
K023ll0clhLKTMKAkzX6lzVx+MHStPSLSrkQJL/1qVsv/vQEX/N3jp5HXT5yrMf+tymxxRrxvXOQ
2MqOtUeRPljzdG0NewQSqf9zE3iWHDbZJEnXLg+z5iWBLgpjVxvas6v5jx5Y43Mep5+pQ78V2TdL
YZFMSQpWOIxQng3XuHfRcfl7THMXp4uCcVy+ynH6yWaM4BqqHxDeUrVJ0HnMwJPaKQMiI741llJz
9lt03o0+EqJGmUJXlMygt0tdb20ES2vjQbIFVs8OJ8y67jAPEVs4OANUfMOvmxPeZDQoGSw8LZ3P
lmMYzItnmO8qJvDGibVrrrcX04w+Cax5V57TBX2hSFC1GAC1sFM5CfYA++9NZ9Gzwimg1p15tEdy
2FmNGPvMaribhLXWutNhkuZxbv1HloeXuSA1JgJjlwpSdrr+FvOsbNFG0RunHuAh56cdylMy5K9E
hJIcqEFFWdqn2ZcvgrhHr+9e/Lp6Lvx+PojBu0KCPFkAqza9V51ckokIXXQDv81/zNE6e+RI6Zis
EsPYTfD9GIYZzCXnF3gzZKR28cvQMZNHGPqiDcwHM53zyRkerCY+Mjp9rnBeBG1ccv2x+2stpCwT
Ve+2qnCrWZQe6YfWaSjDq+pvNFS/oyZDK2FYtmBJCAhA5k7Kos+IEk3ghubejyIi45chLI0o1C3k
Abhyt0OedhjNSeZqUy4O1Yq/zsy6chxysL4PDZrcHVK5eT+uLMueX6A9zwR92N5VTUQ8pAbnSYza
fxJ8NwVlqWH5uOiZSscTZXVMJkClj5+GE52jImGbA+6VvaJjyec4XY8wpiMogDhNW7AIHr5+6TMb
0DUf4C6WO2+mPcji+yji37r6OywqdM2/ZbswBjdqHppIPJqqmR805vubcPaniJlR/hf1zCtNENrP
2SSzyz9WPjixIplvGpGQuGKfe7mgeyT8Z0vm3cZwgehC89sMA4vRGpGuNIs+0E3/yDdahE43n1Sf
xAGoJjyOpvuiV8lLY6qDRyPIFCRm+GiwwNV/EIBgfxFNIFtuf5T8/6Kq2zWOVoe6LSi/GvvbiYds
WxoDAWgOkaS9GpmBI4TmY5AvxNMbveaZjFgkuyXObytVW32qISbr7nOX6o+RK9rQ6qbilHeoDrk8
X+Hf0Ma4H4sqHTLCsleUS8xOpf5sWO7d69uPRK/eizHLL2kG2biZl+tcmnY4ONoC1Mo6q7GZgtnj
V+aY4InNvRWxe7NM/M0skLg+SwmBpd7Vrd4cnLiAjldd54glnNkRlpVjy+51FDkl9zbBKsQOl90L
d3S3y/koVRQmISTZtJMpOvq5e69zwawOt8vifNEw8usTY6aHAFa2Q2rZOwnyhhqHJPjGdmH2OtUd
zIBkL+G9p8we2SqTnlAyMGvxK7NJQQJMIJfJSIv9kOgFOe/+HYwzPlM2iSmmvq2BQ3hiXkYvA/wX
Yg9P4niSzMPrBR4LOp36UEpLAmRJ/G3CmNsQqDqFRn6LDuuPFd3kFeXR6+2HeOle455XGmba9Abm
iNY/r5lppXJXfarY4G8iF40HE5NI8547RfBXJ1NAGtSJrv9iTZ57cMNaYybJysreR17gNTxGpJiz
03AG5KxdOGU+AGsS6Ua5y/moaKrvosCbqEoL/3ydGqTX5buMOcCRnCP2COY7mtj2oKL5jz6Zt7yS
q3J9jaZzXrsxetXb9NNcg5MIb2GzoZNVVdzQuj/LJod/PPQfvpkdOu6Y70GcbbXkx6S9wlnAR+pw
eyxkgkXY1bMCMM+vDagEiz86cFiQaK+rP36lJcFYtQAI+OeXWLtwy684bPVhev11SBYCABubUSmb
0Fz7Y/jRT2MP/+rSJstgeMOrWuPfwiTUG9lTkS4SS1++a3WfX3U3zmedtHQtTrjQi6TFjuhO+6Zz
PnA0/mLShlaBh9D0nael4TZO3apeyxoW1NMDuBU2XI2JnaYfX5yaLLnZPiLHzkguoPxJU/VDBHse
0Lw+TohOOuCAm7mqP7XZO8NkRseOIEvm/gOZebjpCJDbKBcQmJHWv3U3HLxVSJdaGrp6F9eB5WHb
WqcC6l9GODmKGaKVKtC+LqqKROHd82eo6k7iM9B0M0ZTCXsr5tp96zjMUQQBYpKNTJw32zl1ac7p
kxMfj1zqmQHpqA9yAQtSWMzBJlJ52ogqq6T72yD5OlS2HC8Fu27Tap7rlH/XjBHoxx75If1ghr1W
GWDOxBeULLb5NlgXogfrAB6nsY9oFTTXxIbsOL9UWtEh/orF2DISJMKC+3MPQRbVT28c84KuK400
jo9Gh8nl/JgaK1bmOY8x58dT7kOSlNoQgvP4dt2rUWfuthDMZf1VZdI77qnO7VursDL3TV8zi4AN
4cgWqrV6jgSlXRrbGu2NHVYzCkqRSdSfBrKkQjMdbLycwcWM6iBLsDNzD8bWmbppPmTAH8l/eoXf
yU+GOgz7a2vz6vHckZCd8aNDfkqmeMaaKuWx4yib2MvJSzs3b1pR2DttUXdiFv81TcSqiF1nvy4y
mKS3lXXyBwNvNTSwuOipkPLvcfGBIhulvc5AwLiTxhJ6iWaETtX9qyk/hZ89+mBFcPiCcoD04a7B
8B1IQOAHOAek5aPQsl/jTvwz0EAGuUPf5ovhre0TfG2OOrXMrLhiUFBhTCBcj9LIzDk6UofDNF8/
q/bdFi9Mg0kH0yNtG3t0v7OxnI0ExJuIcu4z9sFDhcgEuk7OOcXj2sasFTnQtnbmgelo1iT0ji5V
NYeKw5GRn+p2IwzZAvW/ojQEo+GdOHX9cCiyfNvbybEQ3ZrmQb2XIA0VuO0HCXJm0POnKBn9i1Vg
1nfEqapqFZqauvWNjN8p1nfTMliELVfYfYQXQr3qoVSNLCKWj2zwsltBXdDhnmesGJs3PZnbd8T/
per8t6Gzmdyk1mUs9WuG+fqti/TmZsXDXlgP1IsOLdZTPNi8cZevMYVK5TQJ8TKuUXxAxX4si5Jx
UxP7O73BEawPtjoD7GEqnGTtkXKYDa8ZMZa3J3Xp7buly6vXI5rI8+gLjKC9Gp3MXbX47TWKWCTj
0XHCTpUMWjgdiMtT6cnsdVK/m/7EHJMhK5D3V6eutFsqVmqYnr8C04qfGqCkzZzNO8etVNgUQ/Fa
bu3qW7pt9sLIZHnFw5Q1uf+icfY/8Jjccv9NH6zmBVer/goemVX7rJ54zvi2zftUtEcs7vquVXke
OIY/H4qkV2zYGOEzgRrqswSyeYZiwdSrLJZdbSsJ9SCWZxiuWqDHPD2JbvNF40ke+QV0sBPW/8cV
rjz/918DWqN9qdwHUwNkhzbNhY5OWIuTyf783xuNxA0JeIL344worZjba9t2LgpD4A/I1phb9uf/
/uC/N9IWBJOpetpaHXZE6nZzOIsp/9+boorLoK5iyASRNpxBUw3nzHTFMepR90Djv+PGNe41nyVw
PW4fmULp6LvGDP/7W6TXxj2Fr3GnHHgCczGeJkmPBg+22Xd5pt+NqNcJmj04baLdMOX/709iC/Ze
Ey97FsknTeRLhjnVzQ+unjK4aezlbmiXxcycmzQB61fEYuyEwfQGt89yn/CF3rvULS7FUh1svmWu
UD0jwLCMbz6dvqjmAQBRxFGg5S4nXmQjGMkeatLsrFOj8QXtTCmeU+n316iR/RVTE+5rsa7gEAOj
Ezbqx8J7JgOuu/paxHQbhm93/e9Ny3qNZXH2g2jxYmKQOi7Qpa7/vSnXD5hQMxwkcAI/U9VtnEzI
kCV7uoXFTtPNyZVAImuL40rfwUzXt5lvTIEWZwbivYz1sGV1oclBT3w9e01ZI1Ee+4goBL10RsR9
vGEMRMNoYNfFzeZh06O70noTTXtMkurVKsfxKhBL72abI8RURBjqJqV+W7nDVa5vkiixuFu0PIDP
9JNpE+mE5XeKuGBjFvonwRPoT5z8zqbswbPHZUvsMBzmQWeyuESXkRHgxpu0BE1EYTJXNOYwa1I7
LBsnfnL1Pn4CbBWW6Llv/73HWNe6zh4VILi5bBQPQyvEQ+Nm4kHqUaAuXZ91dxm5/r5X7EaAfVDj
xVhwHb3Jnthx7NmZOoEOIj5s29F+puXTL5iPvwvcNIfRb+NAt0sKP5+tisNgOsiKKf4FETtkrv4D
YboP8sUFwx9fE5ZxKwSr2TguY7W2d0ELOtMPk1z7QD+TYdAdD4M0rly9xpuyUrEBjzs8lKWozjEO
zj4j2NSy+jfgTN5TajykD0yYPS5jthZERd+ZMtAJrUJVb0Re13lV/RhLr0OP31c/FNKvKEwdp9We
yxkJT9cxoIuSxAsAVOyShTA808chD52PUJT53Y8ReiMJRi9DXX9KXG0vXOwVkmXVz2x9puPENDv2
/f9/UzTqMNoqPhAw3oXQ5qEHlW/C5B3XjT8G29UDfq0BPVQXMqv7sCWrXlGNZjBXDeqGNDN+dWWR
vJC8Lx1bn8h7ilCRQFbE0d5Fhb+ZLcp7p7yN8Ryf6mS2ThLVwWm0rrHCHU/ip7cZE/bNRiaukYIJ
mpi00llL6X+Q3BQBRklwuFGVBrWcyNP1C+NRE+KpFEyeINvNO6u55QgJ+HDvUI/IT1zb5QnsIx7g
budhZzhO3i8DvH5V4Q6PORluVkyTpQlsYNi5xKY0e3no9fIjaipYtjBtnYbuN9H2FPZkbCfOPzkS
hpAOMr4tEB5sI58elz5+nRNHCxuv/7Cd2d4njv1sSHVnKf7N7DE++xqSwnI8sGgbN7JsXRDLdAT5
+nUUncr3kVUuWyzYh2WBfrj0umAFPqM65VCfNQsQdrOu0Ps+VGBy4SRo4LXaFBqDSamnavPRGGbj
cVKAUifnu/GZqXRl3QZRFbvoEGPYKi4MCr0mBkPa6Ijch9IEOej5cPnVbOLuJk6m3rZOvbfkzyhN
aErsk+osv0rN2UZ4S8McssEW2jE5mj0FYew2OLSj4eroY/s4F3R7LehIxuqfbIDmfaJF4zbt82in
yhjHBT7+oR3rlXx7xXaEZNPKiBLTAWCyCYEfZzGTj3XSWLT1e5v0aJ9byXQhCiDEuJ3v/GpsMG6g
JovBp5dMkDc3mS7Fg6J+2vrK9mDjJvIh68OKVLWVwomYa/4bIQDfupCEtx2SjgmwFpUiC3w7Hj8L
Yyn3liKDGlRL2AgOU9zZjHAGay+lClUf/wN89FTxE0JuYZTTMXaueaFWE3TXHtkkZaJ9TN3SPCRZ
/GTXzQNma1BGvHZWSBUhM8XQ/VE18lBNTmDqacY2zFxBMRUTUjVNEcc3TnuYaQelR/cELspYzgC8
tLjalnLnLVy+SZ3724kIy2KqWZ1HZDB2TOGO0c7NSYKp0E+xFEqXPRKyrTmcXElX7WdYxivQrs1q
DhDyR5gYkeufYeaUckrzrIR9mBr5lOvDtztZ58pd/lkuCQhJQwekw+tngxK2pQaehqIKGY/bYsjJ
zqkX/+NXe2G7lwcLm8sM2YBt6v4hjpoyxGXAtJ25DvoJMgK9r3jGwa57QaPYIgACZOEa7Zz/hB/Y
hqjKkQmM9OIoEA6ljrSeVXpQrlvzKkk/8kZ+9YuGxZmvCF/UYbHEuVXZLptg4zut+sjhrerZR1+q
OCQF5lVzViEyKnFil26Dab16o70vgRvnTfODI+uDqCVGpz1+dSP2dp6TU+jn4i+SE5QoeydacG8S
agHPZ0yO9Oa3yC33db1mFJfaZXTJMG2M/qdHsMEoFvqXNULF45Cq5fgni4zibDM8kahW9/OOkIt/
WQXBjZDVWylYEo/t/JTG+ilazfl20/469YwlvnqJmlTtEXON+B2G+r10sE9/WxzHO9sdfsbW3aHv
WpXlRv+ez9Uep3AX1C04c+F5RA4xupT0PUZk2gCJhw9CeAF3GnjTmzlBdDZfvBgnvQ8nakv+40sq
kLroEHVFiTwPGipLxCTsDDJZdNYJo+axswOXl7Vg+NyZnVZOxm0zmvSL9YPlrK7xJRAEI24ry4oe
o/YZCPeWdU38MKm/Xd+kD3X/Agp0pw/Oi64Qy4/ercvGeeOJ+U15uNJsLmFuOxSZjsvQGEo+K5Ch
5tQetx5AeAY6ZAUAfCoofL5M3OZEwP5axMAk6WJtYYFAMVpwe2SDdY48eBWyD1Thn9sy+wfzRlzj
GkIIWsFj3nQl6ZL5R2YDKbKX6svTECqMOjnPBerr2Girg+fQi7fjsCOoC430REpNaek/nNQnLnEQ
iBkCN6swfbRTlylbXrNMmkE6FhVKlsYJfHN6VeBXIMozMqpfnUKdh9j8kJYN/jyq3ppS7ESn/8bP
BHSN+0Yhyi/bkQlDU4Tu4BFAxquAEa9ZIJ/WNLijUThgMC/EhW3uqragKWW1xyFSog5o3eSVYzIo
l6Y/K/PVb7G+L5FWERA9QS7k2dvFOdPHEYA+4czQEME+B7SyaSLQKoHgfvFcZrZ+QeKxB2tEaA+G
ab30ef1QMijLcMVvUMkWIQPIOGtCQuQwJcQtDMUJpMnAeNfzveyqxfU5T5Y3xjWPtpCrmGmkkTGp
52g+EdiNX76Bh9MfkLaxO9hkCahhtrj0liglMfiBrW9Avl2lEcdbCtFWI9pqpoXCudVs6gG9E7Yv
RQwv9BeZnmk2o974nqG48xSjbSfmGgRpKexATPj13TkLo3FemDGPjxNBGTg2+DDNlh9GCpTCVO4G
MN6xFXF5NDzsSSSVGjQi1rOBWWlf88XV/XtSRF+upZ4XZw0/iJsdv6XQ7mKBbIeZjCmrSzSEFvLx
njr8Bb3Mu1kz0jTlTN0TnwAJkFVMdCDojpxIQRd61GK8GqVThWIA068l9MKxETPlaknc9pS+ipiI
/BXmVacnC0TfBqwLZrKuiN3T1ZeuLy+M+CzcLCnQHB7oTQxqU+Y79CFP0PU+1j0iL/c9/Fv4yr9i
HB/7Er9U06qjFouDhaIIKwsyXqgN+yUpeRWnVX5PyJ2peu/Uajvgr6zzsuJiTbaF6Y2lRzF+6AWZ
SePKelWdfvCj+mUkyWMTeR7hby3dXYUAJ/ZKxdjzWoMLtF0WfF47qEOXJ18edEATy8PmuSdAFfJm
bgdk4cS81maGmYsU58iKGlxy5DtULXMlqFNG4R8q4JI/s2YCvPfVgfwB1ARGDnVmvgxVnd1aWRxt
3LG1Sidk6CaInBbkS7MzIDQy7sWeq2nze+yRZqfV6uQC3dgmttceGp/kXCKTZcHRjq6bhN4ONbJu
Ixi0tA8U2VSAWctDb1tXnif8jF7b7fvUDJ1+4FLDsYKjEr06wQG7Ie9CNRKKkpjNQWshxnnWtaHW
24ya/0JIigzpMC7ov+PtYiKw8hSrsMXetmm6BvXGsONqkqZmJgCOnPdA4J4Jc7oLlf6WU3nn7OlY
5SxdoHRPHazxUe/QplTU/335hFTmLlNaxw6RaJe0O1fZSN/LlGTb1LyaxXiPquUVn4q/W5iI4cnA
LRjh8ByNythMuhGi4Nd2TWazFOwXWEpzN4MaQKekFSDPRBXdi6zF1zmiGqX92EnANycgPTG6jYOM
qhULZEm8S0TWe0xqaJO8A6ak8QoPlz6qpmjJF3WEzYAyruyco9TI1Ki3OUo8dmdzFNiinQI2TqAL
Dayn3rQH+3VQc+eE2lQ99sLrmMJRvM8TeBcyRVbCfXz+7790J0ezGXegLZz8NDZLifVc8d3Ozj/Q
UxX0kMU8l3ShbvdoELd9AQ/V3icHWYvlJIds2PtarCPe6MF8tchD4QGHnuG7753guU35Mq6dnrrv
8MFU57z7bnIflKyPUY1uUeNafR8YpZOXa2f7ZqnEe4+Ok21pY91q0YC0iuoeMcCnqWa2r9WwXJB3
rh04707jKHj0En1fNRo/MZtIEVfq/3xq+rvjue6r6b0gNp6IL3jTE0c/p8n8IaISJ0oyvDtaIs+j
0MEocs5ssQsmG6OfSA4g+w9PRmkercTT3tyx+zN1EfqbVdRdEKWTrMN/wz44zX+S3OIUuczjF1A6
cdLqlB7aPyuhKLJqfNmMQ+HXU9VHI9SR1LIgrRSpChdKCzZMP7rN7k7C1PTzhRFW6zAlQXwVmxms
5mpMkVmyOuoHHC45n2me82emjdx6HYpPksb9DU1bhqTc3wpFEDuSLHiMkESpM04x+sKNu9RQxksO
CmMo9QBIMvxyVZ4bAstAAEIm00fdhFuZ/9Sq+hh8SXaO9jFF3qehj/UZa8CjovEM1q0/yjiIN72Y
CSVg8T2ixPL7O69LY0MENkUjK8WlUQiR8xNdxkUwxkVXy15WFFxdBM7thr65OHI1Dy0ZMtvJ+GuD
CLj3i77rmSVyFnWv4C+5H0RQO9ndSl0g3KD3hSTaeSJTIXaSJShkPDLiBpdi80OYjFSQKVmfkwKP
1Fj4zBaT7C3Tzds8Lx5WJzUEtrGcAET9BWfEghL4JaK1mIdmgZfYD9qaVFWwv1e066ijd8z4noEJ
3XQt2zvG+JBNJi2Ly2ylPvhpcZYOj11VpLSapvysMqhoKDBAkc7luetoVEQklgOP6bEwLXXOoCV2
DrK5Xnl/gJI2wTwEzOm2sIu9N01B4ybCiPuCsz023h32gYhXhmnvuPqdfQNom2mXsKPCYc8oIC7c
l6W2+zDrPHSjhvtR5YTRGz6kOK2EDe4ImJCuBduA3E3AxmTWJc4A+N5ogtxN+4M+X6SbfCqJYQo/
YsaIYL9k8lIkXoqyMCXdReafeWHnR2/qnu2+THZu4fUnP4WzI7o/UoZZr340oyFkSr8MQ36hU31I
ZjYQyqXQ7oDSaGBQDxAzGC+I3gxiTHsVjS+NAVbIAwIciukVieN2EPPMwnwgcOAgU558r8aiPmvV
O+13h4gXj+6Sn2TpwNMwm12STfeJyLK9KqvnwTDHHR4RrPU18/kSIihlHuqB5EFWDOHYFvjbJrID
q2qv2PR/IEE/JcI+VYboD+nSXMqU6scrHJoTfAph1C1naCRH5ogm7l4Fo7CDmBm36+fiE1qR9YeE
sZB4jAU4JeoeeH3VkOZQD9D8J4WPEtpXf5k8ASXIiN/s68IM/OIJne+6JrGeWwITYRzj8sOo44TW
nL3PPSsUkJjfTAayDIuMnV0TlxoKdUTQz2MTVikUDAjJxErEWYiw9SJqhIjNrC6QiiaOGf9fqlln
qxqPCs/VQews1QPMaAp3N8QLaJ9TXfLKF6Im90IA45l4JAE+jMVQBbOuJVt9iZzz1DdPhKrNrFCR
ACsw2QP5KCyJXW6JSpytQqaMZF7TdaHZVWuYYE2QCK8NJ570M7G7m8FDFqSRFb8bmw7olvfPggqm
ScUMgaE/Y9icLD91cSpEXNYca7sUTfuSmHkIlCHizsCLlyYo0WVtnOoR4IGDTb4gpYEA+c+kU2k4
QZ6CeUfBwW2AbAoxZ/dW60x/RTW8OhSN+B/YpCX6asPiFZ15zj8+e0IFaITaLGCKeMxVcGmZG+YR
+7kvVvxGyoqKw3Nau5PZMX9rGR9ENY0HaiTKKUfcnMFmIw7ue9swf7Dj4sckoFeQ7LobBAB0BXrg
7BjhutnY9myx4APzIs8mvgXDKxe49tpw5Cf71qJ0QyrvfQ8NzPbONGll8OQ+eRPgkqn69gv7DyXf
a1LIl6EsE+xR1rKxWpSrEzDCuNaO4GHzXd/RSiQAuRBKYRDgIHQKrb8ktdGitmogkYho7y9oS6bm
mwhHrGPuCHnccJCUru9WkfpUCiN5VKymATaYqR5lQbtZEK9cuNfJZGAXWJAEG4ABfhJ3W3L/mCFo
1V2CaeVAYUKgTRwkiMhvRbL8MegA2QAv30lMwxsq6QrOUDYUqFACfcKJXilsif/xk1uNSYPj13AH
afehn2fAcFna0KrHEA9UI6KgdJ3qJDK9ufgNdWunMQLFfb1FU8rAlbsCoRAGdIG6L0JHsE10nIl+
pB8Sz04D6fOSq42EsRWYTma922xxkx3rekRBnKwSUTLDSX3bxdrzUCIRqk0817XGrt9J+oOLs1eM
JB7YwjEDJ+5xXWE/suvcZTz0d3K038qGEzahI9yvgyVSo3GmiuToj2KimM5Ap7GiQnRmIgjj2RkQ
IOPJyfferVn3jpUrEcl6DKrqnvrHttD9Z8ZXlyTd3ayqPUq7b39ygcIucEmWCv0dBItd2jXNFgQZ
m3NV/k3WdHKXch0PzFucJT1gTSLErZLYDXaqHMywj675Gms9DHjFbLiRl8paMBA1rMAavF6L21ch
lq5v4sIZNnTIi8tRuxeOPPU2B23rcXmrbCamNFtSFHcoAbU1q0aJ+aue07fOxviDwrqzYAP6I9O5
YRUYwZLe+b71bBImz+rtTQ5oiCI3xcwg7HkfZx5N/+w+Rey9BxoeYImYOrrlh9A3MIjuDNmxWwH3
WY4QvXjKLCf0XIkmOcfd20T4maGebVdSc2sAXp5W2Khr2sO2yuu/hWtPB2384ZQ0b0iYeeVDKSRZ
oNT5gSTfsHPdgcuji6cOaJGz8t3YgYzZSIZJ6u2qiVU8AoEnLsN3UiGqNe/4bz77/VGgw5ioH2nY
23Bo4+v/sXceO5Ij6ZZ+lUGvhw2SZlSLu3GtIsJDeKgNESKTWhiVkXz6+Vh3gJnNDHD3d1Porsqq
jHQnzX5xzne8jD0/9dglZWi8zVJeDJU1dyPZ4ay5ie6x3f42pmTmmoWMDklk/9HWtEKrtcc8VI0M
j+uqDc6KZR35ibQYBr1jqn5Z6G0HKp+NxaArIXBtPzILkSGL8RS5AkAlut8I1ghwDH5ATgcjNOA3
NMGnebEPda7ex9gQLCw6BLSE9ZDu+e3KRq+rox4dSqPsL7GpBG/wpCJ3M/cR0tKd7FxrvQi4tFpc
cEvghCD2AJPj2tChRRPhjti2FSjoSOxGwSPslJ1eZsb82KbamE6E54Tt1JAQ19IRAL0ile3Zg4UJ
JYgDN2XZQzW2FNIJEqracaa9TQReCi7D7nGMdrwbgc/UMgK+tKqs4A+TJ83wmpr7MHUeobdtcI10
eGWfuWA5hw2wBgTgBh03++n2GI1Xy6TSD3wD8Q6WYujEFldg/usl5DzmpIAOsMuwFthbKZfZXoRL
k/vMdL30rF00SLIIVkU9lIeUeNoMHu/OFTSyJEo5sJVRkQKHj/QyLejsV6cOQGSpkdEbLJtNXDCt
Xq4vOVoERmLx3w89ftmkC/SJIwJOvUC1t7ys41C6HBjJwesX2PBcPDAKPWAEu1kjczQjbu+byJ0v
/pBuKtt88i1OgNpor36oP7y3uBnaLUK1EzyGH17FRaQAeXyoeckZWaN/1+8cvkWbYaQO3ztG8uek
wA6A2O6v7QWncWzvVZeMOygG98DSWFJ5yNLg7nlMXbaeRYgh/cethtRxIjwoXuuEzfWIhmNurSen
/fHzMD/WkmsotxiZJrYR7qL0IfBMAyk3GdDoWfi+2Uk/Fhk1k2+Nl6pcFLZAZJAu20+uzBw+PaAn
Ya3p6YJg7ZkDaNONW3vvPSFGrLuQsFAmRMOpinyuRjpzEVOj+1Z50E32NdKx40RpKHgY2eU9QQsz
pjDgjtNvqswPi/i3tfLtvz7TxFXRAxYudfnS24oR8/LsygWAmcbwUIG1k7qXGZzvdnslp7k72knH
kN2yD7mMPgoO4XMUtlfP6RVvBsnRACMn8qFytmRz9AfuaLbTtuOfjOhWDjhXhrT+i8JEvNtgryPY
lXgsUETBOWbKb+7zlp20pcaXJEN4yBgFH1sRrYHCzHe1ZM6YkndYueF9HRE1a+q+v5Sl66wYOVNW
j1fVSPOsnBm/+7mzk/5RWDp98DBxmjgU76au53oxeOQG2fSnekyBcZYrNbntJfaZWuJRfhfz+zyM
4kuFG8AjYh3CosNNxHkPRqhhBf8UgHB8KEiD3uDJpPtovVNXMqfTBDEeKBP402zLQagPL7F5o51k
3sETo9Vy+GMSstIxGsffOI/DdOc5I41TQBBDBlAawQsryqg+oKXhu1Esf8IcqSpeB2H8NiWSmk6m
wy4QAlaLNNN1FgPxhTaUXT2TjUoGGzxlZUYw9KNjlvmdyMc/+TDNO4ZsrA+Ggx75SpgInoA9x5Gt
D7YaSYwc66OXXA13/GVoMTxzAOcEtFkwjycegmnZNpX+GNx34k23wjtrWf/S8UcbabdHo9LpFh+o
dx1dC3VKG1NXlnZ/V1Zs+AuWJ9uumot7jjqichVSjdpxz3hNWrwx9Y4H/YXNqfnV9PUzbzVfR/Ic
V3j8QMkpTIr4EsTIsKoxDftkkPaw4gUPNgEnXdcVNHZecnJtdkq1Z/+6wM9iwra63PZPgoz0ldPN
RDrXCoS10Pa5q0hTiMVF6WlVemT8iBpa+UQwZUK+Ed4rqmd/Adf0hLMmE9KRZien7ifUKJTTMf6y
EbANNKHCE4+g6Ri8Nz45rC8OqKMQMNSqa/GFToScJ1H/YAzDB6r3H9ud+dcX8Y4Uiz926b1H8UYu
I+8Aj7bU70Fi1jRf/o/VFjt+O+ZlJROHqanJipMPXTrtC5dZQKBhqE89ly935Ll07rO26/GTcrKG
/J1N0cc39KcH2eo/fSROLbc6Pu4qpKvEVztpA+MkszY/JnIRXm2p9FUR5r02LOcpUf2FcuHtL2qn
1wThN/mHqK4USmYZ3pHlsm2HipJfXuMsuBW1wgsn55fBNg/KIprUdWFgMcQmXul37DzYUfB9kpDt
DF8FQCBMJ2H82ZVq/99s0v8vm9SH5Pn/RpPu46/y6//mki6//D+xpNa/bdOXThB4iIEcBsnWv/4H
NsMOuqiAV+pIKwjcALmzZzn/h0pqWf+2PAHG1EPFYvPP+Lf+N5RU/tuTrrUQTtHuStMW8r/CJLV9
d2GOVjlx3OXx9z/+5XiuMLkV+FEsy+Zt8E3++c/XU8Jw9j/+Zf3P1u8GORhf5aiaF9OKyDQN/MsA
r3IfK8uhj5/uUCQmR2RxSAquVWJMR/yelBL2FO4V4vF8RtjUZ6QAWXYZXHIfYzV9J71tOu68nAyY
WpjZpfK7RX1W3QctIC5oLOwTrwnmI96NpL0Msb3zAtPe9z4sy3qa7lObFbEXLo2+ZpTdtCw+hxBZ
EwuHfd07mxl6/9ULGPdlvrr06YEh8Qo5ENT3mFj6XFotbCyGxe3PPz+ZzVz/UcsxWvt2TPQl6W4U
JpTotX/wqrHdlF5ZnojOYP2rwDayEWTYM9KlNTEhxlPCGY80+aTKsj0Kw/2u8IHs0G7SZlR++1uN
BBCnVkcTrpL8UAVzspvtbIQzWZIXtfxxJq8ejtwJGNbpjfeZ3To0L1gA2frsErf9aGd4iEg7mMy6
i3GftCqDXzbtW1aK2yYdnEe0owyJRbSaU3N47ioBxCAYYKpl1SlLw+I+huw8ps0zSHVjlTuGxhkl
snEHNsI6RbrIz+MQZOe0yz+E68HQdmAqhY6DVDFGvEyCwMqcEPLNfFQX0u9SFi/1Pbk72TvF0KNQ
ALqruHgwQotASA+qouG10b5P0StH1VK/HUgFaB+xkwUrYZCmIVAmHJ2keTVqTPOjKsMTWFLvgU/s
I06a+y5D3q0HMR9ibER2KYJ75FlwNzVSBbOGkMQHnzy0hhU/5IKJEtVbySTbnPEG2dWdtv1z4ZC8
Iyx7/8+DwmakfkU+D7LlWAR8X0G0HYOIotbD4BdP9CJZp+cXC1+QO9NFWdSHKKri8Y6VPT4+DAE7
lyrlZIzFzRD4zY2A7VM7affyz1/ymIE8WK0T+dO0VYw1+rAcns3Oqk+4lbjZKgPHx2wgr8idB37z
sy5KdYzYGqwg2sNtHDDfOEpdOoXHFVwPeMc+3tquJTY9fKMdyc0E0kMOxLuN3EwaLdKGlW+jNYxn
+9GZcZU1xmIky26U9+07ClV0xCWTeHSVRAfUxzGLlwxYjdSQ2Ix4Gr8kftg710NU2LJdOwQPxVj9
GqXPmmR59UuUjptu6IuLIZhwBS04CqCLV+69ieByG3ewm5R3Zo3FsUt3lEjjf34oghy4S49K2Rvw
d6/PiErasye69pyMDHznBIfd4GfTOayL+Bj7wEeW/6czg8m0kP7GcotDH9f1EXNtc4nk3FwqQ64m
3mPCz8i6Zy45UjWLcUBtbFY3KaIa8YKJkK3UW9ZR2aoKu+aMZOafLzI3tHOu+USllYePTtG8+gAC
MX9N6gVXz5F0uwIBB3lnIwqNNS8F0GUZsM3oRLmJ5mGxIk/k2kXNaD/0uX73LdQerZdlZxLtqWin
no07nD6PcMS9IRiUZX4YAU5L41WR48AZSNY4F2PbbJzJGTcLnxo4U2TfzlEdvzuqAh0js4uPMeUB
Vx1eJs9M92VYZzhR3Pq5KNGET8QHecO0rZzgT7MURBmAVg5wQDUs8AxvOkBwRP1KWV3ibl/pliDz
CuUV/6uLtzyfCYZQS2LGIji4RAiwb62+4TNsX4k8wkCb/QR0msiv+LYnIjBwi4hlOSgIgmhHySdY
OmTGNpD7sXNQiHbuoyIp92xUzOL91kSU56DRRHsUbZXIS6KGKFJyiiJSs+6mtCi/acT5plXXl9d+
8k7hImoaXQG60qFVmGaXbMCG+aiMRtaKDGxInv9jKmddYvJiStfU2x6V5nr0/HDtV2grgiH7rhO2
1oORf8UG1VEa98XeKd1Tqzx5Lcb+qGZStMg981O2UoroAu2h0JmwODuZaWxZtBEthBs0zgoccw1u
7LZAapYVICJiYMbM/LaOZDGo3S7bt2SQqoJTb9LEMCqg/KPZdWvLG5mT3QbKPEcR1mZsyjL+60l8
/zCEWD/iZbSR9+14PNmWInxGnvOYOgfGS7yGAvdHBd+R+Ap3U0ZQh5vwOS7pmGMPjSCP/trwSYUM
x+pmJ8EbeRkT6CkB+YKcXjK2yQQH+9E2UEua3jm0IrrOuE89xAIOcZpu5zO8Ltp4nYz9uWmmF6NG
FQIvu93JJnuy4va9G+je6yyHeB8QEgUs0qrey8Da9F3/ZDBNnNr5OS/mJ2mD/B3HvVnlkGAgxipX
7bXyejiJ/p1DAJg/DeGh4FJdjMBlcJ7idgEuQKUOufDN+tOw6xPkg3eZs2Yv0FNhPBCkbSiEeU4x
d0wJbYgAqfzsc/cPQJwLr5xxIE9gX2gP89qEl7Ky2rXoJJquITqwapGrzg26PQUvDqWYiFORzog0
gQ416IZ12nxK9oqYNMsvITBxOLHBbJHeYNXFvbltmWduS6/FxS1HklyI05rz+IEv4JvJV7ux9fjU
oqW8QDp+HpdIAcux431i1zw2i/7VQDq+8oKdrIzx0iyQBsVCvSjhtGJxhaBtKZzpqZyPyJLQH46E
LPguZpJGdUdLLTt5xx/IQGt2VRY7SD9qRmAy3fbWxNXij87JRyu8SRc+ACb/CJdrax90PX+VLruN
PtR/Gaila7MJGIFXdObeYrMNVXsp4Igh/qijLS4Ggkzu+iH/EXmKzCVpWM/AEJkaUBb9YNFx9IBY
qktb25z8kUm4Ao8OSXrZk4p5apKk/opS+5VTZMkpZWUaV4+Gt0DD/L39xzR7HBnRogoLs09PO/y/
wUe2pXgMuXkbl1fMDLmnKrAE91gL1q7h/4y1vom+BPzBEuTe8V2UCz0KZcSiq950yD5t52ZfOBZZ
Qy5xeYAyWa+DDIu2EW43hssWuu9pvqp6wsnZ12tGO9Mm8pLdVNjuKZ2Yefpe6ez9rKhP01Cc8nDk
YXdLbCoGM2I2iKi6wKV7A8y0cv6arO4FOs8NpQLzvgnLkYcjZ9VSK1DFcA0xhkg9uj0jH8/QSFH9
CPEThChb2DG+RBY1XoWM2hEK3WflYGekhY8QysKSXZUM/LZeERgHvGjEIPLT2aF9hzb8SwHpLQ2N
lRplw9pMaDUB+DG2ay2f9jMI7qbm2vlhfsfJsAEp9I9qIdpnbLVHyzYvDgFAXtU+AQVhwdVUt9kd
fpXVOuuGafBguXjZao/xR8QolNt4T1zcXwfn8oE5BuiuRlx7Vlys33HjZmTcjrH9yIiVFnh4Q9QL
ZkC/gNh601bhrTUcqD0ovuMYllRsbZoR/gOiHXa7KRZ/d8R/ySF4SSwpIel4jpEh7Oh4kVzN6EL8
MSHmAGx8Uxa8ValrbggbYhaBTztsyAlymxytAq+09zxkgCcBdJA0yKEIJlQdJykf+2L5zgD2DZpH
1ZzZnoluvmq3OdXZCB8wJraM7wBoOq8ySlo4/k7yIqz4aDvhawwWY6yH8xz48tIKuCDSAIbscKhj
9yHTesVslZo7QHXQt/g1dEq1O6Wv+E5Xhcf6jVATNPMG79BswcOtGacPZbtkuSzEda9nwJp+TRxN
DgKudcfwOJdy2Hlxq06wXO4Zlebb4En48I+jeH5ONGHQvRopk+oPLwwew4e2ZqXSaEE+M+ZzN3ut
KhRRhnYfdE/Q45z9BhX4Hi+Pv8YamWzXTSxXeuLKSejWiA6TT027wtfFXqybrVdfGs2lqcmXqTzI
JMUXOiM8InwgW4+BBrrJjuansQmXhBJWlja+x2De4JJfM9HTSEwDc+OAhOSyVO8x14UK4KNDaFkz
rOvPYdWe2PDxqx5YdHEBIlQkK4AvMKnES5SG22JxruI1TmMCCHG+qJXS3iWnnTLnEQjKktJStta3
YVLD9iF2zzlFVzoPZ3fyr4HxSCHIAzp5r0pkbwlP/sSFykmrkdIupb4ucHbhPd2mwr8w3z66YUuk
1QAXUyoXu3j57I1yS2NsIb7TW4Qb27SEdB3OxafV2M+WnT33J8dKbhEdKADgV0rZ9azgD8OPQ9LY
r8g5AFjhzHcWQru5vWRu2231JH5zHZ9qt/7ogym6GmXzFWOL3kAqZP+pubeqnj+eMSXjJdUAviyG
SSVE0XU1iT2C9BHWWvI1qGS+cC6ETNcxUxythOsRzfyuE68m8P2SBHo0IpR1Rp6A0ymTda6dVxxw
ZEsY1tnNmSclzylGxWMvTkNJKG+ojPvekv0+idDzJ9nYXBzm0K00d0pG3sHHbrOZQYlsF/8DZVuL
bnQ4YdMjWE7dT3UrQOzn1zLu9TOcnS+nYdoUu3oTWFN+GCcOxxDXyjTXfyvBCtcj8cfjM+wpYiDC
E9IAf2Fk3o5JiB3qpRsw4XgO9WeW7kOmrHsqt3CdKjY/YfZekxSSQTPcu3l9CTyE7h2J2ShoW2LS
CP9h8fub+eAGO4PYVdvNbqYr3wcWhAQeMEVr+CWTv+8bnQMlgf+UniNh6LVT2eOmEQ9V1iLuBJTN
NxP4DZN6jTUlDS/olta9Q7BFi5pMqkOegIBl2L6BVpZtifzh3vRK6EyUlLqj5g4Hk7qHtFGon+7B
rIFP2EZ3GhLAt3MOC5YM4oK4gFVZ5Q1r1uAGUuLF7tn60EaTZhxg5Q2X26Gp0ltJDQL5ANtIo3+H
juTrIvBRBfXXvhLfqUW4mIMmQrXmc+w7z3yup46tzjbrga22ajZ3Li9nY3s/QSHeHdMlRcmgJemi
64jsnbAtHPVFuR8kURtVw24ZId+zBUtgjfLoKiQv4uDI2zTcANic/uHdtVbxGWbDp+lgxWbEu9FG
/xknAHZt62qGjXNI+VB6SgF01Y9xGBKYMOJYDgIUsorb25y6a9REb/RgB9OMboMZTsgkus8JH4JN
IGJOMsy+0/LWlPDRSZ+4YkPYWYqQ8qrVdJ9wn6MxbLa6wCqGT/ZOGpcoi3PMuv2IjEOdDZ7HxAh+
koGVHCTTFbyT5zJRPxGBltveDm9VV36wAXiYsw9v9t8ji31qH0EG7yDJcRjNfvPgVVzBNexJhlUm
nLDfOhS7yp+e497owDXEr1YMFo1qy9pG0wsIURaBpYDljlcoGub31I7fEhPhcOhHJ7et1BF24aHX
069Vg/bt7GcJIdCAwolu4wgO9GKyyG8aK1lbrN7QF6RbYYW8MsENLV3L78Jq0Yt5hrGXIpoLiCEo
H7UXofCf3IPGNXnEGnUpoyi9mIvZjForhgqUOTUL9flbNUupZPF6xgwWfJ8CxoWkDtiCqD9WoyFj
uZocWNeN6lMtM9gpqoUkR/HhWggzypHzRIaVgbzb2Vogn8Zp5SfVIXOzt941n62xoK2XFhB1F12u
iVRVTTzTsfq2DXmesukpn5yNrHAYx+WTpu3f2arPIREg6lnua2m2vzBeq100e5Bb0Be6Y8J4cYqK
LcoHDPiu/ZBxoRI5GM+zx8oT50d5tafaPVZG/5bzauEyRa8QmcnFWOYwFrYJP2Wf2xPEAFUHoncu
i3XOhgQXnVrky+ia+ZjAAzAX8vLJPkUJeyLYUY81U85YwFXpg+QnQoAbegriolffUJes3EozAmvt
pxxn0QgyZzckvTi0xrALg3ibSJpwauwHoaloTCHIy8iA8nUjdgWRsk17LN/SmAeYCc265+PCRkYG
fIMzonlkeX9dXg2p4hrOi490GodbpA5BZhAW7rDBRp4kdX2QFmr0uT40MwBKAuoroAnxmx8rKB0F
fEMeMsKKiJHjKbh4XvzWiaG4DDJj0Q85LR0k7LUp2fgoarSGXI+ksVSk8YpOHfhv94w2mJexbyzN
Ww/vbd3G4tcojC+jI59HF0QJtQahbOROG+0+H6yHWsb3TtrsqxixnLTI65tSICpIPwtNCoDlP8+p
+q7MKD5YQLRWsmN0Nb7gkoTos2ik6rL4aWoTJqN8NyvNiLYoj2YJAlTcpTaJnFYcvBLj+z6jGsaB
O4/7Bo7RlgXduHWJo1xld9IekuPg1N+yam8JJ8uO+CK0Yy4nC+f1bDFczidAOO5QE1BP7FIwpuqJ
tK1PiY0XUA0zuTlF+mRDHxLsFPVyKpesV4wgIAG3SY09Xs+jcsKXBFfCKiqo5Cr+i0MqehIsx28z
75NNmdp/jImzZDbKdys1YKTToMLqcY9IhOUR9TMpJg4uDngQtyUiTzq7XNfPg4vy0iDmETLas9k7
NCBVTG6dA8QQ/snIDQlRQYR6zWN+KkbrHX7jbTJpNqVw3pkcvyFK/1N5PM2ln21kzMR6cfSBwDpY
2W1uwaH5OZsxMfAxFlH9BFoFr6GrHmLueYCxDOXUk1ca5X3t/3hJtC+HkMV+CfeFkhiZLSxjxnmQ
axE9ucaQ76BeItXKwMd0Bk2WH9iIuPt4N3vhcwRX362uXRC8CtOS4K0XDa6+DOUwHah21r5u5Clc
/gKCB1QRcY9RpVIQypzkyIY3lTkRuO4ifjRD31m1fnLqqIsYVbL77PXCOSY6Z6omVsmLm1vEr82c
61PeJeso4WCVnmLJV6dPiebms10hd+T3rpus/VuaxBL76aNX9GjVxvo8RcylAsN9TwT2KCGb36RG
vZQ6xclq2mdfuGRnDNAj3F72BzJlGXZPYDloL6wyi/eC9m8lWAdQUXHuZkBjAlXQv5EwYiHJqxyL
wzXP8RvEHYa1WO6zejwTZcRo7IIwDJWN/8Ws/NkEnVQ7tE9N++t0HTMEGAIbx6KBRxx+Ld3h1OPS
PzQZFF8x33uk6VAcCxdlVLUaPA0vqBHvwm/gL6BAZLs4aQ7n0TN3MtfHkrAY6fOwtc418FzIVd0+
j4qvtpqNfWSRnUmfvDKkpHjUFCU6pduj/KTLtV7jpocZE6JDIro0iMNLrPJ7q829i2rj7K4jBTKC
jbGeGNVtrd56zPigBpTm21RNOxpdvbWrd9fyca00py6ydpJ7bRenAFOSIf7xVDPvu4DUPGYgNJnj
tB2yqtjljOlmCSgYfgS7H3ASm3hRxY7OR68MNuCI1L2EZDlw+aK2PtHn3aXSYWKajVcyncS2sH2e
2qbcq0YxKusrhylt9RlXE/DPJHpV3l+ZkzTFBqUiQ4iRsNPF+mz0/nM4qx/Ro3e3aRhRm0ThujCc
PdHv9z1uC5mjqTB9kMX1yRyBUKHGPkufo9hvZ9DFjLfTmM+/RcMAwf2Y2OCfq5gZmmCGy+iWHm5r
981nlvsvKrO3Kp84d9oRB54+msgyoYaBw9NnrFDXGTw9hc7w4CuO4vrNDea115GCggKaFPCR7FJM
9hE5aaST1hFe8hwmzzDxAVp18zCUpxTN0Cm3D9JwXHZCzlukGeNUrdhj3JP7sm/J6ujRUTZjVu5F
X5/mFsJjpp8ozOyTaYrHqon/UGiBcOSk88NgXUjEyvNsIYoR+cPYuOSVjuLHYkMNawvYbUa0hkqR
fzl94R9KFDhDxSgn14BBEl9BgLd0hDL2QwTwzcZhPqEcI2K8BY+mmfpPNA9cyVit51ZPx7Kh+DK7
6i+7vpPvmt6xpgNZqdhJtqjaJxE5x95Etia7i+1gGUg8aqWiDG+1LLtdnaT9qV8EK1XA4aPr9G/A
z0yCQHMxq2LaOy0T7BwPn0+8kjs/JmsvcBEXD9Ef29TNpsyw9Ay41C+G6wwcR+VnCwpkP2VQUzy2
eqRVgMcNfe+n1aSbBBEUTuU5bxYP3QYR8V0ja0W1CMqw8tqHcppep4joLUC+ZtcD+jEnkmH677Za
1JQA48m+Ll/aDoezjRILeoi559dsRgxfRFnrctNMTndNpbxKK/JW/RBnuzyN9x7v/hHZ71vBU7JS
jsMvh9GporrDicvYBbc/6PeJtrhfDIuOUbznbYkQsM8JUiHW7wQViWPesfyN0WT6JMAWscU6I/XF
xRtz0rG8IGCoPaVB6Z9sRyMSUfqCEJ1Eo5TfIXfvsrTTJyAFw0raRQ9cw65O0eWfvzvW4n4QU3sY
OpVeuvLqpKD4caFpjKnm3s5iarwggvwcvA1h1bONa76GGFoTe9uNyPIXXDlUxTEq4ToghKHT5kmi
4JNlNWPbIPCAA7PZmA07WLe2t77JtFHJlFUqW9iNhVB8O8bea1+rD4jkxpb1tXX65y9Ovgd4RVZE
U7xUSXVWofHWsWTfRXW0d7r2vkQau4/DmjGGa47g3CgdYnJugWLc0rBdXJARmjLlNNcoLAS6a/At
ICiQ8u8YQ0ebciZBJAYWiiEEiEXF/MH3GRNqg29pluoNSwdaY0Tsp8g8T3PP8U/+Way+iMUkbHyK
/8QAsGEDvXWeSxhHlz73CwNzGoVL6AKT/raMb0OB3JJguI+iKT6kpIGurdg82QMWPxa/QcX6S1hZ
syc7d0MT8ML6cIn6S58CxpmAPtF0RiIFDF2tq36hx1Xcj5UtNhXBMITQp2it9VMOmBmUHrOjntXM
vq8IrxSp/RfHMO4EUT94DbkFZpEjKsyKY2BlX1KgLSZdjh+o5xIwjQstyFuX0myP0XjzxTLIiv2f
qgBwhO/gI9UkF0xRTbIBpkF3kPT6xPlpc7xLPGyu1YglIc+xA+akSWavCFlzoMGMRfGQm7LP3sGR
079nIRFuGLlgvtXubrRp0KLwhfVJewIZiRXY/oDhuwRvgyobXeT2E0tfVjQoEXPkssHiRdbB35KS
dheHA9PjhiAQo83lOjVmlvPGcB3TysCxjEEzhpF+kKL+7iYz2bueeKHJhiVtFxe3sX/DInAOMmUz
0jOBrSb6wRxodo+wOnQtRFD2t+1OQNh9dPJQNHjwD1pgaOAVe0vkFN9rCHSrYsBhn5fPYU9a4tAd
HJSWuyHibqvdwxwCIdO+8A95UVtbPuI/UZ9QfvR62CdQ+UwXNPOEkzln0bmOfQS484j/jvC40Y/Z
jnj+08BTNRvOryqtO+CKNJElPmZgiEjmvWNUjcE+BehgYA/fN5baF63+SLyOmW3l3rUMCTo96nOX
i/tWM8ZyQnyyQQr2ZqwNYm+xyDUZgE8rpxZEzZiszCGxbpUl10722mdufmThThM5N8594hPMXIZP
7gy6KhrCgX3TfNdR04J55gxxh/vYFd8JfDPHr4jo8LBDmPGbN53qWQcHM/f8XUzhNzoj2ALGMvky
Imj678wh2nBmmb+ymro4JJBOUIUu1LiYh+spN83pfqjPiVeF58xwmxXZ6rvSh7qmkp4hdR67K4Tl
DJms5EUrKvLQQyvjejxBlT2fe0YVZJ4c8kYNZ/Q6B7zukPFE+atMGe3tssNiMcQ3j0HztRioFKoA
bnIkSderuvYtDNFz1+3iewgK79g1TIp66+QS310HY4b5H3mMEUZAYTzKk8SnzZUCearIkm9Ltr9N
0hM3ZNFUzKM8I84Lj3M33NWmi1y4U+tKlxjK+3k9xqiFSFv4Y3iKvtnAa+KEjybn5Kpw53OqURik
qtt7SNNXNdo6HlXUtFbFH8Jn7VE4eh/+oM4EMYCYWHVcuJJXboUzngspURzbHgZtYHppyqjZB9O6
qdlDbSCg+Tgcsx2V6TuSYUbLwP3LpIFwxJo6sRSjmXoXcIqvW/beS1nEl/OqDMzlBJToTass5NEY
OSBhEbFFl75uAvYoxLLzXov+vpA8M1LR5zS2YPnARBD85oEDNL3zyT1ls2ez7S8sy9u6yr4uU3Nr
anw2ojg3U3qGRrdMQBJmEx2KAtfMh0MQIyy1/b30MCTjihMsAJi0hqXkvXKeZOvRfXcw/vlFPOdD
fMoHvMdAa1A5qTXTxV/T9btt4EP39eiXDUUbQJuu2T2gywG7p8xP9JonytCPwZY/6TImwUWsd5XM
fJK/2nf4skShGvXZdr1Pb+jSs5mEZFT0jDaEmZpAD0CDYi5BahqK05h6DAnHnkstDlZEZR2cObsm
BfgDBmb4iHgvy3y8wcKP10WpfRpYs1hVxh3mmoL7qf5DniHHMmmaPpEzG+xuJCA8a8Eb7zJBxstc
/SRRDlgkjn4GM37AjLbOFUMmWaYgGSaPTpxMwnqnS16eMsdsa4Qr2EGoiH1zX7VOzM9abCHHNzs8
IqzmhsXYKon6hdKDVihhSLj8paxb764i0LakoY2obPLGOKcJNPhGDP7GVekByWx318wniwb1bvF2
Iygrp03Tj8eZgu0Oy2e063RlQdNnLW+KEQaFkW0NpbZzFQ2XNgf82EfpRrj131iFhGTjBUhSMyBX
JIJ3RYrlOpv7R9fMsEGm/lPewWxI5v5qBPgTurY9hw7TJK6p9WSVT43XT0h1PFJMCK94zaqH6uIG
aMkY0CVbw+lwSkHjE611dPlwrQaALZCxecEd1kD2TlFN6k3q45n2/7iS8E27n3C0pr8M4ZHtu6wn
yg6eMWfWNbOAFRTo8yBJb/yMAXGrHsjKTLZd5rJOqhnMZZ+jMd7sLg9ZxbHKM1KDtIAuvaY51eFc
qx3iJGMz/51anA5Zq+8jXZ5TDIwbdLSMZs14PjhS9U/TMmJug4Zh/hxiEujN/8XemTQ3rqxH9L94
jxeYCsPCG86jSIqaNwhJLWGeCmPh1/ug/RzP3jjCe286uvv2lSgSKFTll3ly2MmuJ99mOmtT6h9M
cLClR+CDBgN7ntPUm4GsAgeziXMqwWTi5YB68NueymYs1wU39sKXAdV9XrDr8aUATql+RBw9FTEL
OIVt6ZlE0IFjeYXbiql7bp+4N6h6Ldmbh210oRVhOVWziTHmwiPc++o3qbjVnTzw8+dwAzqGmdV4
U4HLkw/jI1qciwVwiC3ODlPGWwVeTfi99QSIuttZNekuW3z2XqYdm7LXjn9/J2xIaOw78i/PtQPa
H/i02KeZ6p7amb915S/NNc7BpI+EtbplONsx/td1DtCUZ3l7+hTfBOEp6BNtvJ1rAk+TIaoTkSFM
7cP0oHcuo9t2rtwomQZFfCRMiki/D0QjUrejt5NJTWiPPyMtEJ8a4F66sIxHlAHy30MIIWpy7Hvf
gMbuhvgwpWN7YK+3TugTPUVpzVSdDfnYpj7Muma8+M4KhZIqvBbakWwjGNI4qqyg6l5Fr8s1kNQQ
o2Ua7fTCyzd4+zai/AVt9Q1wrzzaiXXFsBEdlYYlnBy39camU615PHW7cNTNt8hVW28s+yeRNgKH
mPtNAnKexqd7Dj6Qz9TcezVDfMt73gn9ns7TMSi4K+0a6X23TOLyRRtREGq73I2N++KWpGbiyTiZ
FhKVRrWTY21TwucbMwvco3cfbYRbd4x3o1vRAzbXodo6qdhSgxgW4FOr0+iLloDroOfnpnRuPlMj
+Fgm3zjxLhylQ2LuY3hM8t7Eiu56a4hX9daTHTGkOMgvkV0SwGlJ4Zh0ZFLznN/T+U9//8qYigAL
jsPJcoRa1cNf1gTR56ayDgUnwKafKyP69A/jaNQ2NZuzdJzmBOWdQ0TidkHcSl/bEv4wh7oDfiIc
ImaLI8ZyFMcnnE1WYaLtmtDLjO45aTnG9UPsb4IY+hMbcedlKMMLkdzqwPGgQ7jHekrJz3R2GCMv
/LHLoXf2yxFDLwczLEnUvYHjC9J2V7fUcThNwxGAxSXQeRwaNmDQQTkE1umImXq3hPZkPrislsom
cIZFMjnTVfRZpPj84Vt9xG3lblKtLg5R85uTzz5GyXkokR7xXUcr3vzxaKYNJqB4RsaO6Mh6Ig+5
0B81k5cD+uOFkll6NqFo2WZN/3y8lR5ibWkquYaoCIyrN6jpTGV2HkMjOzc+xUhYuln9phkAh7rj
0puAjfcOPwDeSLyyZliLVTLESBqayVjqej/p105qvWci3GlmtMdTTXMn9oeUcdChqM5N5b0afvya
wAWnsph7p6DgmM29vgqgyqzHNB0PrmUTMO2gqVfAJJeDzjRufEcLXhKr4AeEZLag2534REdBScbp
25hzQ85QH6CQYTvyqnWYaZ8p8eU5vQdvuySQNoLu8MfPYui+cDxWHA+iE90ybwBCij029eGgZfPZ
XNCa4PbdWRs9oOu5Tk93w+gJkNQ2jEa8Wa4bErawxRphMyzMN+CC6dZSsb9mwvArMbgofLBA1BMc
OYP1ULgDzhksvEGfnsnaUQFm6phEPzQKatd1jRHXrfg5M85rUQBZ2SHOaADL5iOZ9iPOHMw+45Rz
sauYEjkSFYw9j4GRrvSxYGff8Xl1NRthYaebQjZEvXNsy+7K6YNhZafWkSqxcjmM5jUIuR7cxpZ0
5Q33kMpMRHoHy+FCUQ0ATPesxeW4CpR5LbX0EgKPcyxO3qkgD5Z7atXRNdJ22V721Eykch2GNApk
Zzvqbn6VvtIsY63ItHv+YwwzfqFrwCiiTh5D2R8r2zz9PVfinLuPjPwsPXpMButsFx3t5TbymYVh
xYF/pYoz9sqCVjN1ciPp40eTjDVbA/ehuTLK0lwadfRYlwyWdXy+iJ4rko/n0vQ+FYrcUus5OAMX
H8PkTYyXxn0GPS2XIW7uQ+NkX1SUrNnaL8uazVqXtdqiSFCuNOp4RMG9pDO14PZAgK5+Wj9ArEIZ
cMSYLq0se2EoEW5rnBNJ12uIXNMJzsId/AMo64AWvJock+fSZD2yXPYmTl0xD8bL1zJkmp60gHU6
qVnrFOPHmtE+wS70fjYoDiWnGvgyynF3dMq89XXfbUqBOlSInE5nuzv6g9awHcQwPbXbutsOqfAv
OFVZlMjVJMskmlC/BM31wXAiAssDOx/bh7+/uCKI9vRfvggeqP/5V3mXaNRITB4uz9I9kxMdj35I
AHv+U0Nq9Pz3d1Hs//N3to/HDjMymo5CsIfC1m5FotkuuDwCmKbnnlI3sB5I7eEk77k+HXN6yCO4
JsqKGIXPf/zXL3HdPtixGR78tNYJrXZqE0GbfrC9hllhVYGK7oR1/vtLj/vdzZC0WwfpS0jh3gJ6
Ja+CNd2Jp0eNRfHG083cTSYc7NbYRDx6WJISC0svglueAK3hXGifk7ZHAUxey0HJW6NCjvpRvu89
vT740XcwRcUV2/A6hoYp4tA7T/5YvVMX8lRPqqWAbM6IaI61793iITaH5uKY9u7/Q0b/e8jI/V9D
Rp9fZfE/Qkb883+GjOx/iDkJ5HvCEgaTdfFfISPvHw7xItcXpombRnc9gkTFvPX6938z/4Hw7ei+
z5DNJHds8uX+mTEimuT7tkEFGLkgJlj0lv5fQkYWdzMhon+FjOjpsB3H9SzdM9hskTniBf73kJGa
EmRexiuGAspbQX6dUPw5WfcP457jXnqc2ieTOpNTEzOPGKPsImIm5xmkJgZ1CAklltJVpbtMKONl
ygHyYE5QzboIgZ+UsmJ2tqxEaBJKeOfRSf2jLaJNbeWgZbuqX/sBBw9TGtpOb77zIX9zk2ZYhn7v
nrVBu1XUVZW+Z71lLmiBNhrFxjeDkQd+ZJEKqt1jmYhpZ1jDHyO34jWCRHRwmcp2So4EP6W3Mu2R
RLymHYJuOGOZ8ymWHTd+BT9gmrkIsuZM16rykru2uQkjVuW+1Z/rOKRDmrLeozbl1qp2CFYMnQHx
Gfcb/xOdJJld/lYagHhXf+BEqj2kDj0QTEigKUb9Rfk54AK6hUYb50o90eo7NPkqFPkjza93mmLQ
SXV64AGMYa2cTWdGrjhN+OlrFVXUesZXYYxix8jkxRKvMYV6ABlNhql4zlUk0lWkUXRXQ7PBSZ48
dEm67azMOld1Gd3sDuJLBcN3mTX20a/Cx4yqgKfWsOIV6INxI1pSt605cNob5vdDrrycaWvn6W+j
38Wb3Bwplk69Z29y+LpM8IhMl5sWwtSTIfj5C07Mp0qT9mObP0HPQO9GpRgIavp103M0T7KzUOFn
qpgTpkI/2lXwQNSH6u6ARlK4RpRSdtlr5KGHW64D5lkEW53eOxfuA2FXhU4MNy5GJZ5LWWClEYMY
FdHLhrnwJvcoV6Ege1piUFHozY3+1ZL3d7gKo3rs1zRNJWul1ekB8BCfboXuGq6GFhhHDYh5HUBL
kr7cA534DHHMUp3mvvTcrRsrRNHo+uSFyzN/HvIYkwtz0gX+U0wdRelvFZ7umWQXbzv2usxn9SX6
irHRRyL3GRQXPc2hqvccuPWu+7Er3Tikg7iQAT4UrhFtp56frzWaGgsMT1Vhko2OZ589XrSxl9nJ
p7Bn3hczSu4k4Y2SagsjPrV0NeadQb1aOoW4wpBvzGS6+8ICN4VZ32C+SHv0Rer5NU3FBww6FpQY
oMbobd25UboCyVYkABrx0+hrkAZHacXRXVILdNci0bIP50hElTwVH9AZiaEU/o6gvidJCjWNah4U
TXdj6USgaTi8ubHt7Owpj59SzAE2BKLjENi4SGW0lYn+rUnDu1ZFoF+nx36geFGUrziZzl3DQzUU
ToXXoPc3JRn8bcmQB5Fs31A1vHEKyhxbnx1eGjJHVH/KKv7jKEywg8VuyWPn4xgaErLEC0d5R9ro
J+lV+t5oituUOTlMpuESBx5NkpaAnSpupd90e60Wu0KEOV0bDcmXBJZbH9IXGoboM9KcXiYdog6d
Zsyx8TV0NEQsx1Sn23mYAhxmLQcGXVsNiqKiaPLPlDiUEAy8ZtP01P4pjhUHjIK8vHCSGy19HKDK
nlUI8aOzvXUYtTqYr8ndD0b1HHD+xRXXtJwdgx/qmX8HlyhOnLnvukzMXZLq9rLtmmCBWp2uI695
s0rbQgA1Tg7DPiW1HzdFqqxRYFunHbaV2UW7KhpuIIfyo6JUljMZ9e599uJXctqXTdVynSzp9y2f
Ug5ZiTaXpPv2C8J9g9GMDlzVN7j0O2eD6FQeOfbigmmrdEWjxClsm7PNKnjzRPXJPZutEwBXvB2o
JJy1mnP7V/kuj25VRoC5A+AYo3FJ8LdDd9P3MH1+CqJ82P5x90lTbtVYvyqP4Vpel3+KkrSowiPb
NK19UFFN1xOFgTtXVXRCxOIGFsFUTXwEwUTfD0b+NG34onAJ4vxVp3/7A5sk0kwgV4ZB4wQrrUtJ
A4Y4A8vuPDpqQ43wKf06ReEzeCvjnld/mtpib/Y5Q8ZuWEX0/3qFzKjJ8PpDGGK8bmR0yRkhAnhB
hGLJJS4o8Jv8/SXCwg3A0V+bbnHnzcHp7dWNPFjhRLqFsIc8/P1z3BkzVpVpk9SYP8dR+67ybRKL
Xyn7m6GqaI9uBFkj9L9DM950hvHR6vJPV0QKrYRaM12ir7W1iRG3JfPP4BQ/QvzUIRZRlwxVzJ2c
co/QrzVge8n88ACocNCatKsQRP/kacsPxIp5dBpFCMZPDqnPmVcLnJIeMfS33tP+6Pgclqwf7saj
jR2qlPltGcqip7Aod5HV/ADwROIR8L+K9j4FOcYOWJxjM7PRhCNObQkCWQ/T3z5l2BdWxU4jAXzo
U5poHXOI1q2IfqpSA8uQ4pfxBo2PC/r1vm/gwDID7G5CSix7pfUSYv8gyUyVdUP0vx/1bmulvbHw
2unoFBzMZKpwyvnuPvAD5tfpiCMaTNfC4dE1GrxpmRU4TIiZf4e8e6iRv16Hxasl6J/1+0CfOLyi
aVA4byFntzCrJxdUinS0TdQUvzRdN+eq6d9LVOBJWMZWTKC8mbj36/xoMNzhTZ4cFjL7BDhxYQa9
upte9WCbMaEzfDM4mE2HKs98uKdBdYOiaNztqWNThMgPLIYCUJrWdj0DOCA40ynqjWOWEV4F/FQe
KEZbapxEt85cqGrkRr3JS/zIHmbndZC8u2PFMUw34p0a/oZhCaxx48RbV6OCke8qlgSuETc08ljC
wwIAr0JugeTu2rhKd4XTBdd+7kzWPf0hVpVxmep63Gq6ONNahkvVnxaTno38N4V52q5Haj3RNhK4
7fR8MkStDjJJzX1Atw1y8kBZZYeSA8yTOYSZnsl/GvhBKrISuBpZuNsTksGLW1PNGIAUg2Oq1qS5
Qe+HyjkaY3dPG/fREybPvtpzeA6o4WASCmelHxcUj/4hX0E3QaXBmbDVFrmLRhmifj1mgCtZxW4a
6A/Nya5kDYg9DAADtpcox1ewDWt2IYFLN9gwNfqKZg9aFZ5csy+2su34gqo1T1iizZOfPaYAwg9B
Yd6qqtsLrD5FkIxX5UxPrgKjRi68wzg/egudQsccn+n8BIOWnGcPYy3ow0x22mR9+KnOsEoYt0Kz
frQUq1anNxC7pWBwO4XHmKYXpidEj9m+wbX3zoYXJtus7DEGOu1HMkhzPcagXxF2eSzY5jlPOAdS
HQDIeeBKdywG1oPJ3Ypiv26qTG14x5kxFsO7TQftavREtqoBtaxZbQ8BIc7NQCqyCDaDa2W3WmO+
FWf6KdGN4rlhnbVLe2eRivhOy19OOfEDCTHOtGo667V6LmQPxDyox42e+M2yQWYwZbgP4tLfwJ8C
72JgiGJYTUoscdAU8/qKkJF42bTrTBZd3e2tZ8NEJWRugL2ppAI4qO/K716qqayfqfzYWFMbn43U
rA/IJMo/xvQoMhSldJlIwLfBXNLLETPzkXcOSZyyq7YdFokvm43Qgh6n3d0crOl1bII/MaiipO7t
zfzCGOvK5yIbzqnSG2g5bMBLbbjrQV4eYhA+Du4A0HRDylzL3cKyHqleNTANZtl3L+nc1hMQb8Tm
gUh0V09TX5L8MS4oe+HXBq1wDOHrQHgXSVHnyr1i+oYrWJUX5WU28yxjK+fIBX1Hz0Ud8mahIJki
KZemx1AfU45OSUNP4oyKnTShIGPySc2TrCSeint93SrmHbg9s6MT2fWLSRh0YTB2P+sWPgI2IeRE
oL22glvVwvibIPy0bdO9OFjwzcQ69715h/+NbEGueg0YnSYeOsA09abLbNqi2oJD8nCuZqIEAYTL
PiLdva2c+IE5c7VwPBqY40lcWNwp78r0tbB8de7Cv7hYl8bVALxs+V4wpncckZ+yuuFkw57cLzlD
BUWKjsstT5UsKzTbMLXroIjx0IWPRpkv2snMRAqSzTBoGQ64iB19XzFTFC+1Uz0mHo41TIjQvzpv
LrkpmajoD16x9YwA24JTv7eaj9qK+eymGf27hIL9TjxwWuvCg1DnwQGjoV1fjiNBIhnd6PdmfOf0
FpFL8Nch/p9pki8m2NcHOSSrjL1O33TpPptQu2sJ2WoOlIwaa6EHzHidR1getW48EDbIl0XVQsoW
EntYfbJKRyz9SCZbrdDPfqG/EijIGCd5eIeoDJq3wNRe6isnK96DcoOAkJ4jOu8ZQ4By5oOeIWvp
rHZuMoYu3AwCtrwoUK0G91KlzqsJpxJnlj7uc3psmNWqEwRNDYR3Y6/ix8yacOWG9WdD3QhG3fRp
6Nsck2r5YrRQjGOvooAgtV7tLGZ4iGJKBy2G3Cjq8Ed0F0Pm7UHraDKq7JGKOf0o62Tu62tLGraY
4Dtjc07Kado3Sp1BelZgpSl61sJgnabeeiTsS3L2FCUxfu8mfmHjjsmReAjdCxzSk8iGnJgSlPcC
ot4Em13IzOR+piTstpTEbkRQvWs+AZbGOppmPj7o3C5Dq8KzVUG/cqdYsTp6E814cyaTLG97NFS0
H3tADn//Skt1QnmAJHBdp/KIFVgeJ9K4JlC8c7GZ8inYtEbOjDtEjCbTki78ScVbwrlsGyQe6hBy
H2sM00GrNY+cP8ybDHHICWKtRUwYzh616pyFPKRi1+i3gw8nn/IpvGCKdrwup7A4b9lYkyi4Vf2y
LZwJjuqwbKElHBK9PZvwsPZ5dM+t3DzZtXodRf+ku/gAIFaHO5XV/k33e5IkhI3zTGdKUKjnVo0f
YUsOP510uZciyPA11JCM2QZHEV2fQ4ZOnlEHQHQ0SQ4EZ28lQapCBIgSJV7FBIKZ9eC7XBzYsARv
Z94/6vhqDjkPvczyfhka0/9YN1SQsi5AfuGcKyRlXm2ZyIVBFCgVjb3AVMcw+8eRhr7TE/fJ9w0I
wvMvRh9cqyG/WfFN9AmVoT7tGkDwyh2ov66ooxt2Px/H5zJsvfiCvalfM5klfooRYJmONiDcJBqB
VyF6GMz6VmbfuNvMQKX24+nZ5ELeRBGcybSj/ZmYBmOZRy2Z/HWXY/4w8HDm2DqpI57Vot7Ymnij
lrYEMsBcE8uQGYDEsLNPc2Rj60j/sQ+bX6MSEk81O9Rs5LVG5VSudI6OlV6ppZdoB6MjPmn6+o/j
p5+exC3bJFN2qkJUfFJCvAkTvif+jZVozk2M4oXYqLG3uQz45EJK7AqzrlbSxMusw7OBlo4ZVeXG
TlU0GbmGOunWTU11v4qyIl3qdvkohmDn4X0389BZCcmdllf6s9HHm1JC+C60FABfYB+nYPjhtRfb
uHH29HZu6iCv9o3FSAreAkMV4uNLgDK+aWR3aTxqPRzyuve+295/xwxEJSUiemk7+VHURK6tMsHT
H+GFEjFGu6oPL2Z29DwrBx0bs9XuvbMVcISRfvSp2f4L7dscA3vayEbt4qnygY0ZXqMIq5LJbIMi
24uKjIuLVa8rD+XcXFy47PMni/Umnt54zSZPrvFu5729nobsG8bk12TyytkOJirFa4QnfpJProeX
n+ARn8UMAJ6kQ4TIGU7YDdk8VNLb9wNt7IRdL1gocDconc4coHqNhZ8tSd1im3fOFhcdeOZXmDoQ
aGNkEGPko3MsvzsK9WrhdY//1lI1x/lVSSf2lxUThLDsH8qB0g9cdKs2yp+91EsIVFv+QY6AOOTw
a6VB+hua2yJf9v3g7PsAIKPsAcaFUYGRnKkeuLX4EFneMmolz316SeLcYWIx1JsUw45h1g8aGzc8
PQvqWop1pP3EklxLA/FyKRw4mJrAFeFaaz8utVNBY3urfnmqYh7KODxQBch6m7JPpsQRJN2188Gw
a/aAEZfDHc+4tUgjbl7XOesDgf9+Ag9NhdIydcpzXjFyp0PkA2+/sWNfXIaG8eqW7jbRH5nF4J+P
WxJTFOsdGcZsMFJS8uYOxqWX42eT3XVF3gekopFNBGHy8Di6+crq6xv1Qc+F22K7bcuC0arOLDAZ
sack2imOxYGCvnuUE5utTO1GL/PQJqBuJtiFpe8MCxeg7orjd+8AwcxH3JBkgcOEnGxhUy0qcm12
+vVHXDvBOiZvzFmtu0haNTqbVjHM+MU6o4tWxval8EiVScpZBXnyIsr+aAn3P/d4i/dOk6iAwdHV
NGfpVASClBPH2JFJvjL4jyGAAykmkWCIO76jhtgE72gz7sfR9nd2BFcBnfYXj7Kx1scbNoGQITel
GMrRHz1pHKdOXVEBMkza+ms4KgAEqETGgENsqn8Ct6DQBo3eMZuPHA+msrcjM7ZfsJC7EV+03UqX
ZDlZUWJTHbKyAKaS2Buz9dtDZnTvCAYLOs+pEOsTCExgNz3DeA9Cg3YZbZvF5ltuY2gvJ1DQlZRs
bGt6AHkYJgWwQE/P71Ra3bTIhYvDt2NgRfE35AegmNTggP/AcowSFUXttB11FghGkdpKpCCaZwxY
WfCIopLMWms5vWNxSFms733mZmeT+/4of/IWtcYPmzePBzZDgnNrkvcPCOKtpy7bTLr/3gYM8I0c
rJINJcv101soTGwGDAA9hRBbDd5vAxJmnrAROfQf+rr7mRQF4xD/qVKzrYs/mc/0WGh7YPaCyAZ+
49xdULr3hpBzoDpoJfW+39MPguUmcg5pqEYEs4SYgZ9dBlWYi4pzFfzjr2iw37t8nv55lFbAWfL8
5GPM7W+IEyxZBKp5Spwi7SqpksCPyfahDTqKYCX3V/CkS+lsJmQlR9fUVvbROczG7sHzgxcuDozM
4Vwepb+DpODmzAX+wF7Hicj9WGZb2iAOlK7pCG/qJdbZywZpcCTzBLRswi5Lmrv2iaxO1WMb2zuA
ElgSR8ze+rJ00MSKzj3HoruK2GPvlQ9wZYvPISn2hZWCf4rD32Lgn+G7YPfRwoZUBlbT+DPupr3U
kufGLt8YfJ0r6J6oXNjVcgOpkhsbrItOBgnfGRYu1G2gn6hW8RJHuIFrI74EHU/QKCDsQFiQSMdn
QgUu8jmmyY6a7i2pjJCc87R2NOxgkxZ8EMBZoMLdNQD6i6iHrwqOVeLZFVX4bEP5DJmdLMYZM42I
tE/a9koA7mZJ/iK3mDYEBAw1mzcH5l7FftM81A1Ot8m2P5uhPIC/t/waTEZavJU2wA8ugTWbZUqt
fePQhdQSjOJHKWgjbT5edXbZawH0yLLtlRizXzvJDoiXkrLxc+jUV2P+xrrNqx8k36bWBbCRsLWR
xeDnfps0Uw5psnMS7UyWejXX6/VjBnPeTjZSSpiY7TVmP5GmH4XvHXLqz1TBSZHr9mrpbPRSkhJT
gG4BViIXs/SB+NC7Ybw1aOcAlHXCXfdSjhOY4/TC4/QFpxZWtoCzf7HPHXXXNetmAwGZctpISW/9
GtmPofAoWEZ+gJMcbyu22Wbavur4B8uKjyykZX0ZNwWfm9pACMYuZcjj0HGN2yHB81rC1rBR4OLR
PudezvyqvNEO+4DAgU8uwwcZePaWU4Gx0OqB2Ha+z+D5MLV4q6BlLpy6ePbgEtGUkx38QcJjsWCg
grXx2F4tKHJ0VrXId4RNnz17BQLmLZ2jWWiue2am30o1hIvBgnF1OXj5DaxlkQ3ZBSEVxUj5erDp
+p7dZ0xJn6ZLPhqDrJAJsjkkWryUUnwVDcpEkj4SfIGvwvh0SZoe9jNaT6+lB4DDj9CDl4zeZ+iU
fnd8SCR9qUgzERSOTfA3K4zaL04lt7zqZ8dGpzJreff05q21unvoDihTswdJx1fRsCpW/LhO2H1Z
QMbaoCdEL09K6++lJ6h86cFlNEVDMtixN7pes2HzmPiboI2ndWh0J0fZa6cqTypxb4r82pAVf9zX
uNVeAmlccZ9A+Uh5qkalu6qZJZABPXLJHSO7OLDx0Bc1sIO1U3Z/EJNOBjU7C6yao7rm7fdUAUfv
GcEWcfZFSB9fPB6HMvuoW/unL4xTjH9oIcUeblaybkAgL6282QN+WhcEZhaCYQUhll0eAj4agKHm
In1WlE94evAEFO9kuzzDc+hSBTmqcl5ybOmBkzY/sxLnUp8eRMmODkvKHR/0xiA7vEixlRVhuacD
YWsM1NGOGj3nmmrf9M77pgp942XX3hlgPPScD4bqlFcmiRhuvka0tN/iU86Lg+bPLEPln4j5Xa0u
s5YmEN4F1XEga6ALNX3/YnXuTw5EMO3zZxL97Isgis2OGQXahBhwT/VTxNOvqBywbiEWQB7Cgo5l
33gps+FOM8+TCfVywGtrhtFza4Ls9au30aAhktMENVfeYf7HVez/BJ72ZLkgAhKXSrcgO8GvuRlV
tcvNmAay8AuF5R54IVmMIfupQj5rZuUkPyGC0FTi7eIc3Lkltlbsnzxq/Vx710ZUnaVrPWKHonEF
MkzmaBj7C1ejaGUU0oRp5nzDHd9bPtttq9P2ykcxGg13a4QITzTGDguycSBFsumaTk+xlV4rd+IZ
IvnmU4Xaq2fJRTk8JOO+oZGbGae+NWzvWzPAqqPhUO0q1EtNE50bMrmN98K2nkPHfe0rgEizhp2l
z1TB4w036EO1Mh7A2AYnfWReV3zkAIK5fDk3tdjHOfleCaneJ9xXNuemRjdNBq4+IzJ7x/MXD1DC
ldrS/Me47mqVOUko7aFlQKG7zRWUz7fUmmI9kosxyMWkDZCSOIYKQafMOEAjfncEL9kdgSbVgfmC
B4lth3/uHFIm8+ZkqLAbwiXcxKCjcQ60RPy1ci1MCD2Ks+WscTiUfNEHyEqVYBRt2+RpCtIT7Sc7
zWuP0TyjyJw3ZopvwMHf2Dy327gMKHvnqg2qbTRpN6OmOCpueOdrWvBQT9dWZbqrNGYxYDL2Fn5Y
U1TOhXQ7jkxz3TVvrjObD7JfPeq+yoIJ0eSdveGdFpdTa2EZqx1ckoxqDzYoAh9BjXPZPhL4ITjX
nqpEPiAe0A4pzoXxndCxm4qODFx3LCzrqJJiwwkUYBrCkKNf8OhdsyKgpQ6ycdkmh6pQ96TD3Byp
H3d6pH/4aDU9+W88iK6PC1KHhUEnKN7NW5GTcXKtKVyaRvRHG+UhqbULeWteifxAXmOxiMLnBtGy
6qttV8FLhAtKXS1aL8qIuQifg3y4eoxjCSGw8e3a7q77dBsQeFwH8+Y5LPZB9j4k+gvR/C+QN7+T
au6ly7TBiPmwGsajbgVdATsPye8C0z3wjQUubLsxvnG2QetXJ5yzB9mwD++GE/H3nbLr6zDEp2L8
6YN92gnCY2xO8vA5rWp6csJHjzkgwibKfB+gLVF7MRFqZhLyQGb3K8nFtwq9tyHqzlVR9KcRElZa
2s3VRmid3bf50pvss+G0P2ZsHaXunHsXtr5ieab0hLHOijnTiY/hnuUwBZNs+DAz0N7CXaFTUE7n
vDKLewoBy07aJ9IuNohhWhdRe+1Qucu+eivmRQbL8VYN6Ued6Y8yQvcKpxdzSi+McV501rtJeRGP
ZZem0+RDWUx0CIdO4C4XZRm8u77J6TjYDbhyFr5yyGKI73bwSVcMxzhOrS0RbpfHyzu7xHLlWhgw
q4rtiuZp/tIougkRadMg0IYFKR+yizRCdKuQOGRm9W9s1eu9x4/UB+LTrrFBU+jRKb7iZLEexuFJ
28aO/FMp49bRt5573idc0U9vipBn49n8g7xfDTvPj5tFELLJRXDe6mxGnDlgWAOKlJ1WLfHKb3zu
7yp2QIYHv5mgpmn2oNaZB5UFk2uv++d81g/AuExzbRMhpo3Zu+hCVjXuHJtstvhCGnthqIbLdBrG
VdH9AdG6KbiGsavTDmjj8FNMBeMA8ILCQ4qsv4vi8Wrjg+7zCpCCPe40Bz3R7yhPit35aBT7PkMa
tjLezZTZ3oC4tsBVTkayujc9r0+3hgfMD+uITq5V6Bg0tY6MP4QZlQdayTZ5PpJi1DgMCXyLSqN7
IAHSVFhFzFJH7BvWQQfUld15JTktaIO5dSmWZmSP2uBaVf0wsSiNVJkUNMICACuwi01lvy2D6Iv4
4Xgx/4wm7kjlSAoXIu8QKLzgmYEIWpVbNLTPvF3niNI2A6xl0Jj2ohoSRLQcPhJ3d5cX60S6ZzkI
a6f65Hms8K7U/i/KWboYcow1hgajRNeJ71XBX9uENwcPQzqCjJOf+pe6w6uFEtARVkuOuaMh/1jt
1g+qL3KLGNPr/mlwumuOVeA/2Duz3bqRbcv+yv0BHjBIBpvX3ffqZUsvhC3b7PsuyK+vQTpRmek8
lUa9XyQgSEpZ2g0ZsWKtOcfEszlvayU5ZLQB1rNsjkGgBnXY3soxvqMuhMXJYJFVJHfSzzZcaHTy
rT2TCVEpofrd5nV7H5r29yJWSExa/FA6wh1TQ3VPna3i+SJP2XIvBk6bfOSMZMBHTRGvB5CcKjIy
K5HsA+TkxaDvNY0BtSwKgp6GYt+XFIrG6K3exCNBpjR2URtPF6uxroMcPgG9Ai8ScTZDd4Jtf8eN
7qP3mXI6CozpHnQbLzDDfStr69Unb6ILYgsiOMzuXrnxMeUM1QeUUEJn7gQsaBM3mLEn0t0DuB+r
JkZTshQ1flV+rtz+EUDtG/5rAto6Fv6hGbeNMa7rV3zCl1xMT4S7KAVvj4yVaYPR2A0p46gLj3lv
fWiQHaXPxhkV1ZPt9Pe6JmxcOvqbMYzvOQ4J6gpGdul0F5ntd6zXr16BwoVna3gGD8f4BEsErkRL
EqWawbRcOd1NJQbT9iIjKpDbHaBzwSRv77SkJXmj9pybLeNB+R65wNtmEDViPQKgLH5K+6T1xqs5
H/CTInmkc7wWjblDR+LtlvVPQ5+Xuvmq99v7NpiTCRVYxg70wmANCXHFiQvdZt1Z6ipl9cOiDKU8
bs40i3gDpvYJPYsz9aeR9kbQ40bO6oJUq25d9ERW4Wb+UmrzmUE2D9BA3vsoFUcgjVeUJ9xitG9X
8VzvmFRCkyu/15X/mJgfDuURgS3QG1KPkD1/RHlp/DBHo1/X/UIKsticSXcEwinwYeOuTHvkh0bh
rIiGPOnGgHN4eks9aIVZipAFxYFewzPRtO7JDVHfZavWrPZdWvi7qOIYNgQuJ3a0cqS0hj19f7Oq
scHx73IGHysDjWRN5OMQQFQnR5Big+PNQGVLO3FbGC2FQ+l/hHX1DvyUVD8OXYU9IfEPxL5iUd/X
qXv2cjjnXoR5ILBwq6/1PGtObdjAhvPcrjktX2sivki6Z2POmdryms9UxNYJBQUQysIIh+PAWU5G
DtzPzMC7EQW4aMBhr2ptuFQEgdHpT0CZ4eM5iYRNXZinbDHTlT4ymfnbYH4tIi8+1xGVRWYzo8Cu
KmAoUJCw6YdIODC8EHvFkhRZeHsghDRbZGVfNICSWwKJvDmfOO9OnswQUdrm59Grx7UYSH0SBuD+
uE/3A8en5RktH+I+GcCmxN9FmemHRhhb6PLN6c8PoAf/+BKJIJ3hgjDIMIeakAQSyjbH22M4P7nR
Z62fPyyfmTWr0lA0Fs76m+ytEuxjWJ0Mpy9Pf36ZsjOGTVweqH8jDsnucxnGydqwFXVCQhFtgVwA
3BvtSr17BcS7l+ZIHwNDEUkbA4cejsynMMtoHk6g4aNGffgh/WVB+xv+5YM/UawzjRwcWH9jszNq
EnFjk4H+8uHPLy1djw8CMqybdnTchqil74yhGV+SxY2IE3muHIK2fB84WGyX78USuH6x/I/l0+mm
Joc1b/55FLLFafnun19GjuT2GdonMERfiI09t0k67EPh4UuquOJ+fubaHOjIvYX8DMmDbvY3jkHI
uNQcGtPPH6z5SYQjuYF9q0g0pNY+uWhi4aW+mpiUt2MGjrMsyt0YWt9lRpeoEMmdVKQilIYqTvX8
wY7K4mSEtxwnj0yZdxkoVxWYOYgckIfpB2NqTyWSpkjii5uir36qf0w2A45Cqc+t5q+5b3JO5uhp
4WlsQ2fihNSydkSIx0jNDl+Dvn5MQtC1epp99WG311DMOBSdsqa5YDf8LnoclDCitzAEhpsPpyn4
7hUUX63RYOSUNMSCiHdfWooJk834IufbUCdp+Wf7jDPWvYKFZVg18jnShnejBQSYBskaA2kLB5cM
rNRO0E2iAQH33Xu6+czItF8fleZoOy2gue42dI3IMZ8pgM0FqcS0sS3hce+H1aGlweiWw9Htc4YC
TdfcMbgki0FODLe2KDM0LHpW+VZ42q7mnLdRaFZIlh6wRo0quTeG7qQkiIO6wZ7JUG6V6CgetDDY
+jjVkPb2jCxm24TQ2EmystQO9cQUvslS2imYxyWCQdsrbNQ446fOrLNLA2hl60RRzxTDgg5k6TSq
P5M2YN3Y2jsExl23zRzgXIH2NQZpDE2Q0+TWaA3nWpX6M6JaKlfzYajDbI2YLJ0PyOPR/Zjtm2YN
BC4l6WLU8m3NUs1hPP9Kc5DR2MQENyxqWAZo/SqYYFjsA3HRDOvoKEWMj94OuzJxgS86yJQmwH2Z
ScUUNnCZBGlymMb0t5qI0FNadm9CBy00mQquYks7k/Ji46bOQwOs42bGc1/BcoZnW6NOUrU8laUA
vNtbfB8g1be+VjSQS+bfFbFXeyeu3rkh8CC1r6ZL8HfSpdaxyvEVm134hBCz25pybREedkYgNIHO
P2p4rZ9M3OH4ye01MtTy4IDLg4dSYApKecqazcAlgRgYZE30YJq0O2mNIqaCVXyrp2APbYbDpW7h
lumOWJPlPYJVPPu91h2dBNmdsvduO9p0QwLAYlPqXXKUaQzC6UkJG4pOqRkfaaM798lAa3LS4nMx
MccJUFLRMA+Mh67E2Ww5IDKCMdjVDT9hM3hdLUYdvbaOTePkd8qAXqcxjePcnZw6RnHPkP+LbW+m
SwIKprPZRARVscVKp4c7X/jRGSMdo31e7zyO77sk/LxcE+OEe0FwmD1k4fSQp8idY1VkzyJLXgO/
lQjdwVzSF8pXphZ9CBVVb1FenCqwv3dBlponu4SpyJPE1hcbJJYHCBt2dtbb5IS3vJNG9K4N1lcG
doCtMUivmk6lvB/pgYUDsfJgFpvlAusL71zOjqQQdwAD1hoFNMJNNgTzzAHMPmkydzEiBOKu0zR6
Pjoyu5JhfVHPDB+nyK+yQ6qhoa6UoYF8Icbv23a7JoBsWTRZtDciRFIdo9RLnvlznEfwmKQBpA82
4gMUBxBlBWFXaRNn+1zryUyIYvOlbVLw06obD3hmxPPyYP1ZnwEMfHBBSCyvpI9dOyG+eweamVAs
JD9Hb86Fce2Yqtpxi2uPR5EGio7hNM/YWWB3oaTWrkNuvbiZbWOU4Ks4S+SRvLNb0YCsa6cYs1dE
I36xXTkNIau2kSaXRvX3oH7OTsR3AmFNQB8Jmlj+5GB26IUqEjhYuEnhiTi2A7CBcoK5Gb9beRSy
9vC6qwZRBecFupMEJcwfBNKpn79koh+/TdPJx7JDPpcRy40AE0ThLaqL8EsqQbd7xmQSHEcfLEXl
UHcy4sYwHBc7V7v2kxWcx0xxNQzYCZJoQIc4CozhVQo8wwLwk3vlo9FHX8jjJQyG+PlOFbe4I5iz
mxlJg9s8EpShyii6IGdv1om1NizPPAZ+hWxQ1YgjXPNiDiP5kxaJgk4LIVtSGY+V6V0nn45JPgAk
NeebsZnoD7KlnFTocqhq0nRXZ7jDx1y/LzBmGK3NSsZKHSSadZP4O+uG0KGo8XZ4mppHhvSvTeWH
a2eww63bBx+MG+EXT2SvUsbH+4ku8NF0iC+OiOvZDEJxbloWMS+wriGSgU/Jg2MY447BRgcLIk73
Vo4CL6rpQ6oRZFNLCloGrHGKDg1IGroE5kdsDCCCx5bhflqXG1qd4my1AnZlHbMiCKV4gXsOHSrc
Ld8Kk8a7J8b1FZfyFaZJeOgiynRpFuZRDl60b5o03hhJVdw6NoNuDlzmiX1v6/4ui83mIQjoMi5P
Ppc9uU5sqRCoHxHfRTcTHnMKQQuIW/XSDeWPDl2/QUgCARWBdSSDGvuAENzXRCwqzyH2hcBClBgc
hwhJIOXRsdxjMmL1GAvojh7cyR5wy5suTUzNfnMTcxDyADHorh9A6gurPwJN9O6MvqfHK9F6zjIq
fF6bKL0LCJb6wKlJYrKZVk9hk2V78g6+hwgIEeAZ9q6s8IkaZUcdEtKGBPJmvnSYD+yWEWLYFuF9
lTZomfzA3lv92FzVaD4pXBJBmoyfTWzHO1PTrT26WyofK3jVQuxQQTLcp5P97ESFscuHtL24VeEB
7uEtsZVnUtFyulGRfSZvz14tW68bZ+mut5RzsGaoUOfJJ72tpjuoOO7FCPhHXstfGxNpHyJzLoQQ
Lz+YbRKffAgHO8uctmHMPobo8+amCRQ5R/tW7nHGJZ+DHgRL2WbOc1/HEJknN7nrkTMJ31CHQbOJ
cp/mMzCaYU0wBxJC2EeuG/qwCnH/IDmy6j5XCMtjfx7RcK46OR5te0geUNAglJlTiFoE1LR8w5M1
cee0KZg5Mr76m065dmEBT05R5X5Zvqq1mgwjosSug9OeOrOMtpWYnA22Jec+bvSGnS6E/mgHX3JL
N76MfDKQvLJ8EmiZs7JSTadyIdTRsNvPNA7a3dAgZGeHzKGP+pyQ+iI9/fmZZqUXLut+X1XBcNCc
AnS6Pua70M3MLelFgn6SX+/TWKNUcxzIYDMIDQ4TaC0n6g425vtdguzuoNSzgQLh5FcMYCIzNEFs
1J9yu/jicEytWyme7R6O6HKgJHGnRhWMi2EajYzrp/wRb/Uq9R+BIhHJKmR/UkOxigYngzjFBGBi
0NXpRvR5UiF6c2Z5GsLMuhito58H2q5JmKyOlW5sael0twma8EG0GBKguYb+Ggm92iJR/j4kTMO0
uNMR2vFZoPefCknvAgwCvmQWtItGlDSpgx6hUCMmydm6G3O3cfvC80XaRGvcnaNtHBtVcbHLURXd
fMArEIxU9FUj82Aa8/xVWJ2zJVXnEOnK2dUEXb6bzkUv2+Et9FKfaJxxWE9e8u5ywH9lNoEdWdnv
xNOQe+x8AhBYvdLTcreWVn1xEjxPUY9oWaUlsgElsw8tQphmOZTasfZSp7R8UD33NwN/hG0nHTwH
4s8RQtnvw0B/Pchei6y9FjoWQCsuy4truMF9gmWUWZYrHoORJDFCjLZd14qPUSMHXihKOFSNn7u5
jkPE8MB04B2nDO77ehRPSJbASQRor0eK5nMw/49IeajZdDjLZCz1u0nikDZQf6zwSucHHiDsdboC
9BgszGH+nUVI78nXkJKAI3I41gjzTPGfb+jix/uxEF9ssU11Qzz3yG29TqawU7hzaLG2FGfRztY6
eu4mZF9VUGH0mvsJRH/zIBvzDYFh+A7qn6zvz+2cCxKMHaDsIv1cw3vEx0ZMemFl5Z1vRFdExu92
Y9jfpMmlU6feWxiot8lovk51Mdwxn9IP+aRyMAS6tpNzWDbdjHIr9SF/6n10iXacaeySfrDXBnYP
La4wKVTaZcotmtNJPjzj9DfoSefuMU31d5ejxL4ykNerAkJGA9+BLFzM54UdVLta+eHBCOtP6JLM
jZb56PDYw9Z5hB+B3fUpcKNrZDXT/ucWxu5xtuW108fmB1HeX2gJGhuan+Ohk8KjlVjbV5tGz75C
Tswllm8FRJc3RggPiTMo3rSBgJ8gsY9i4J2TELpP/+tQ/1eHuoN9/P8dg7mto7b+/uWvHvX5H/z0
qFvmf4Rp2TjNPTJmXcsk7fJnEKZp/4evHEc38JyTdynN/+tRF+5/dGHYtotP3Rbs8/y6PzzqAv+6
9KSt8wOucEzX/P+xqM8O+b8Y1OesTY75tmMI0rcdk3DNvxvUyQ0zgeX0FCKohOiRBcaFId0qhLu2
rxzTeUgsCeZmRBaR999SAlchz5J0gigPJJULpkwNtEpdOtsUidGJ6xK2nLfv2D2R7xEPDi3+JTWD
fIuevNyYWXEv82b7l9f7/qeh/n/yLiNlM2+J5zR4qX59GrYwPQsoiU5hZfwS5lnrTJ2wLHC88JPx
jnWDAezOmIziaDV+tqUfwPS1yYezIfV90hTiFlclfVFk27SmuFHRaK0GD17HUByJkXBX6eg4FF/f
hoSHbtFQZ4obE4FiYPr69wcv/tuD56UES+BIPkrj7++B1xJ6bNgaLPdRFzfmpNYuRuKGV5R5O3GV
Fl3C3GTINjrC2VlD84UXN9r3mX2Arpaf//3hmPOf+5NZsFwSgAt0gMw2/+nmHJz6l2DUkIDPKQxp
x+LERx6Xl4eBVOdTrokPJ26PWHTU0QSMV6FVYmbpPKQEuonM5kPVaKheYGw7zdM4AnyWjnYbZJ9t
Wo1+AbIk78CrS+dghHbWRzxB9K4Bwsocx1yQ6Vs17aeOAzzB4ScaYZdeat65teVvLhjx9/TXn0+S
O4+ILNDgnmP9ct23pMDGZhJbKyebKuzU/XsZeh2zQO3HpA+cqdOu3NXehDepMJF8tY9S0forVW88
6mO4qaGuHdkdyDZOqq///g6Iv1Mjfj44z7O4GqSNsd1gyfjrO+DUNdJoBQPaKjmt6Br5TvNLtVwQ
CdObVYJBFqvm0fDiu66P2t9dkf/lEvB0ywMeg/AKUjWIjL8+APA6oW9YgwRybF9IAnE3Jgzzkg1/
a5e0Ywu8jigFgd2D1cQzNb+5/axuQt6z/s2LYf3zcvSk4L2S0hPzcvX3x1LQLQQ7iPx7tGzEmcBm
KIDJp4EXRODXAS5kcYwzvHQIRyEhlyW+MU7hyy0PBgrr3Rj+7vX55x3rsKi7JhnGLDlC/+XqKWue
MGx79CbOlO572GZ5KG6hrX3JdDL/gtKUZwY1Z8AHFNla225wJJNhPQWHOhdy95uXaPl7f79lHeGC
GhESvyYP6ZcLBqQW+OghQyLvtMPW0QnMBTNII0kNt/oOnzcYTB5gSeTsuvXrYM2+UJ7Tyix33M7+
Ss2LXG3SJupdLjStH6JVlCbo0udplu87OxoX1o5503sVXCWnTDzAhXY0x2o9MK06kVdDTkYycZhH
z3o0DLyrUmd0pk5xH7sPauSc71Cw4amWG81nrgPpSiJOt1eVNWQ8Xp+8GBOFNDTgTzqHWoe6jM6I
dRbM/Qoani/LpVdNsThgLY82kwFv2XJtiFjNIy2lL9SO2xYje57F+rmcl/xBT/Cp0S1Z+wXwP8/R
WmJXtGjj0U5ZFtExrG+6/IEZksTUyPb2kprKHD9yUcszhhnmMGUJ1gEfbkFFBRwi2KL9JLZmjD4t
DY+qABcUpvAqVWYDqSPrj3YE8Vyx+2H7vKTLbWtaE2I/l9TK0EWs3Wvrkf7tmmBRdJ5liYh28I0d
OcJ277BftRXbUMNYliHxOQkzok+M8t0pPHPXShBHaU7WbWa//uZC+m/XtWdIm2JA6q63bA1/Wfqj
qSmMTM//2ImGurlovtFv/NQumFc2dDfcbBsOzkmOOrj/rL5vEoLtR2U/9LCsf/No/rlGO5AzWJt1
x/FohvyyChGT2HeyD8Clckxfm4P7yFvwA1VPvVIThxzPlNoeAB0yEV5mQAbarMlfd8/dyrKIAQcC
Sjcltd3f3m//WJIcQ5fzvW+YNFLcX6g+Hr2CfiTPB9WW4x5jcP+FORhrfda5g1x7F/74mHt2ttWj
difHvDj++yszLy+/3O54nSzXk45HCbkUFH95m1pN738WDPFcV/mBcZZMdHZJED8x4Uz2UsQC2Aua
w+UK/fc//l/KFfYFdibDMoSO5u+XxS/MgmhswFYgXUTVggcIZqXt/7BGD0NDLmiygJODw4Hiz8kc
mlDOq42OLe6/FrER/6ZaEc4/9wfqVuFyveoO74fza/UE/1QbK+2PciUybYLuasCgSe1/bcNU7YwQ
3ChkcATbKo/uiuzrBLlkuSv7OXwHLMOpmbdzdC03GkTatpp9P0tBHAzNpTA8tCyF194aQhQSYpsP
5fwHTIUgY/A1OgNzpdb1uX8WJjLZziq9S1L48pw6PkjWgk0x0kJvW2rmnEbjAbsZMUA742SvqZDK
N2QBoASG5DVi0SOSKbv3gN3AtfdGMAMIpil7t26IVbMPQwDdOeEmHA5IgaCaumBa3OBafc682njr
82Tv6Pp0XhZiuyPIwWf2VSBr3Fh2lEGlRL4YdMV46ggy6QszOCWO3LdoVa5N4KEOIkqtdSKbzgx2
8TJ8WB4x4FEKoio4aD57sUKz8haEaIXw2RqUUg9+34Cb9uxdj/dFdapDJ2mGsE65QiffRl7uGjD7
EL4pull4fw8kSSNxTBXRX1xnl8jGkDxv5ppxIlusOgTZLsO6dUPz6KgYnqpdoZEWz9SeZDtbEypS
Gc2JpsPGJgRl6/pmul+W/aj29Jta4rMtfDIvKpr9QnR9zLZG7Tj/UtelgmHmKVGCa09Cz4t1xNgr
Ltr2peDPANffGiZtZRXCpapqcx8fjccgbqL14MSXomvEzW/TVwhWZOgp6zaZrNZJNl0x8oU7LfcI
dGHT2QivU0ieQDh0Kcx/TeWMAipmMUil30mhPBt6QNIi2/cqLOkZNV1OCFYCdKn1g4rg++ZlyuPu
Wgzflnq8gIK2nbTvpZGP+8FPcVX1PkIFN76UkfBOZYfyzESwwSS0e9Wdmk53TtlRGeL2m4Xgn1Wi
Y+nCcoQ0LdO2nXn9/ssylCp/0KoGlRnuV33OMYG/qXEfyczmfWI4BZKZ2F6mKgPEFQ4GVIlJnGGR
86X4zZps/PpgqFQNlPm0Sz2bc7bNifmvD0agCGl8jCLokUkTiEyn2dfOyI0/KLmfRpzTbSP0VT7y
vs7nmnHEFN6Aej37zV1pkAw+OIitUnXnU6Lc1TJ5Kp0R0qKrR9tekDK7oVr+3WtoOP8o9k0hPbZ6
3XZcm/7Nr7VkwwTadWus+iGOa7pO10RDrlMDp8JZ12s7syaWPukZ+78mnZZfSE/bqyGMyCbYEA6k
8Oi5Asd4Hu+EPmprBvVwIPX4ucANsZq8Wp8btE8WHhKrswEl6IW7mW/kJCGktaE9XPsNseTTvrdc
0sf86U66hLd78puvlL9uw/B7VZPi4UGuyeLxpesZK6EXfe55J1NuHFBdxzpkDWmUehHkYG3COvwR
DArnRvMoDVTW8fBGBYgqMgAZm8sC3g0co4w0nqbpj01fySPCgktqNJ/G1rQuqiOIyXbR+MHRiT5N
cSb4XYg1u6F9CybOxeJUc9ltiqJ0d71M1NOIwwlr73ixJ2t46vtSUKHE2hr79GPDQeogW5N2Z3sH
Dqy8jClUd7fm9insZj9WWAyrvMA9VAZ3MbHWH+UMNHWSCKGOY9133EPrtHYeAwexzXIISZilT2Zx
E3PYOVjg7QjTvqm8+hwn2geEXZKegb9vnLmgK5O8Xudm5R1xPDQ4aUrYPkz67vPqpfdKeV7W2EIW
/BonePpZMiZ4q/Za0SHBbLvvxN2/LhWGEcMXIaUUelikrss/dAyPyJFKfzEK5Mu945n7AnDffjJs
krz1b0VlYm/iKlvFdfajjfuXyAYGPcw9H4qM5NBW/sWS/bBSehXt0xB2CEPCFX3QizZqySGcd7iM
rBvkrN1u8nValOSrbih89YPhXqSDQB60ePp5fpgDA+ltViAF0O053nD+0opqdhR0WHk6zWM4Iuem
TPZ7GPDG2htieQqGnn6C+YTgv31Bs2IxuKbzGUg0lYGiD+tGfXdqh/bKfUymSP8pLT13VZTJrq8n
/xZYhjr100fphzXNfwIBA8HExA/1J69gzNXT/F62G1rvxlp6xsFsVP6wnCqWF9w29HRlkQO6HeN+
jx1QnZf6qWzNmxwxPuSxSzKcqtsZ+M/epdPIsnO2phI2GaNgdWZatNLCFkrahJNcmC+T88BRQj/A
KCQQC6tTOmDUxHme7ViRp5XlC3UWatpVcUipMX+oREd0XKLPeq8mWNdN5+4KPAorK2zDXRSEgnj5
Kti4ZRbsmgEGf6YZt3gW2rQc3C8KCPfa5Iis4tLZJh4SHgJI1aaZOdFQH8zuqIyv4I9RmHhCvga0
84JSraehi76HvXcOiKqzFMNQN49mqEjygcT1DnuRdwPZ8mYjalqno//geVRBkX6vzMBED38Wkcnw
M+6jfV6PNrhv846EdvoWYwW2kTJ61bWEaC8/QTDxW5QSQMfWPyBZ5CryAvPF0CnZ6XXgcyXc5RhI
tBTMpOtbUXF9Uxw0RjWuGR58C6a+WQdBwHVvFxTZRk6MdbYndZR5p7iZJGoRB9ZYpH8k1SpyrTsv
aeDN+WjLo7jAwrwyHV4yaxpIrrPzz3lBT62dqi8k/IF0QiK+3OaTMx457wU7fs2HdHXmeRMp25pj
b5iIdhc9zT/yGhUAOqDi57OxSUTFecIZdmoxs5NJPO11zosgvufu4oi7OB8gI6As2wgoAiQ9yisR
CuGhYfiQAhXds/28ZT7K6pFpC75dxOl2l+59y7733fAYRXr82FvF66LvKIvqhxFC0ljWAmWl60kS
rYaT/aLFJrSWPPv5vwjd0vdEikA/42bYJPAXgbhVR7OO8GdoA8xRQh942QoiLbKJnBH0vojX4eo4
0L3amtnruA9UmV+DMLwOQgRbwttR6/G4YzH5RwW8/RDe2U5t3RUwoAGFTztStKybg12cDTU72wq6
i62tkyZ0Lu5onQ0v6u81eQdPM7kUuprWzLZQLiH+u8Fc+/lVnOvNfWhFHdozkCQyj56QVOqo4jdQ
voa9MnzuJdvd4wfkeqIZTN/gCTI7USd91u3LIR12gQ0hOpewyMB0TFsR4FkPUDiv7e9R5SUXWJUs
GjIqji58/7aW2c6Iqgn4E1Q/C5zmHupguo+6YlpHHVGhVZIU9xZNWS0yg31fEIaCZCpbZ1DHL5bb
vVPcrYu8jJ6GCGGiFWcW/EN/C26YfrlsC5R4FOfZmHrnyH2dCFBOYpmewsS2oLIkzbqMYc1heGs7
tTWUheo6rsRtqkJEbDP1Mc0K8FaIQ6EeMtm3/GG8mvnnfqqjPbmbUGxw0KymitZ64+fnZZ2b2xPA
g9DLFmF3HGMhmZmP3bZpMU2YPYGlJdmMwnR3JCkeyHiUh6V2Q0pP9kA8bHB6u7SLGJVqYzldTMiT
mBDYNyQZYx5MNQIOibuI0fcLUDaAXFlwl45KFRVXvY+GE1xvDoqqvdY1YBlioRMCyKcHfcLAZxkm
NXubPAV+J46B4ZMKyL2F7LF5Ir865m6mL5wzzzNf+kltzbjsnifP4gwWeCQBOyUkfBOPPCY8a2PX
7J/aiKRNcjZVbQkdukW40Tny+7L2B3WUrAUiZAZxKLrjN9p4cHGt0zTvE0UESqkXyY/l5mr8cIak
z+MDftmARm1uhwIoXg369BV8Ub8lEcR94nB29hr9Q2+08hnUj3EJhczuu2G3lAN1JQQ3nB6eYPax
/WnyLP2Yx+qG23ru/URUruBHmzvBBqy0DEI+56hlPrA8jsGBBqAyTkrB1S2agnFHkxwLXXzym5ZO
1nw+7aEBytTS1n1aEGQJZ3E3r5al3Op2JDnRojTvA5O1vokJz+1QO2LTWo5gotd4lyswPaU9IgHS
vUNUas7amU9NTJqBYwcMvYtvdq07Dwy+8KCP9ddJGChgfK/bxoozd2Y3+c6fogt9x+QgYjxOy0UQ
EOdCj1RIjDDzQZ3X6CDL1gdm2t23CF5RW1kcGNWo3QwTafX0WGtMcZbXGp0d+wupVKuuUTGD+d7b
tMNwWI7rSzExEgQCLRAByFyLsFfQ/UORtvzAFBtH26cWS+JixgLO7vf5HQzK+FV1DOGXr0LCAs+U
obcaOf7BtM1gLlH39AHIRcEOeVvqsAq7ybG0SNRLczza2qa0W8JZePmXPa1MMBe0/XTEwoM5CI0W
b09+xCiIT8QaAWWY8cEdUH3Ob20TN0cMJfbG4sLfTG6rnWSjIAKLdNsgjtt7nHk2WWh9ATKyx+XZ
3JImefYIftn7Odm0mEQIbtXH7BRr2q3oaPnCBjuyl0+bUDK3n6w/DtvzS0ke6zG26Mbg3NkAHxBr
K3S1V4w6G6eoviGTEJtWKUTFpkiZyEyvpC9U5wCebMIALIzYtJejfU/xv9ZK+dkSqj4GhNkCcOB4
1dWzf9G13mMgg83U6/ASFCIXnmpiSOhpU4t7be5YeyzRqQndo5dhc8Dak52WqsuZQCKSgOHsqIC/
ugaEmbbE0RAZSX7fJ9OXpcG1/Ebhttk5d4Ijj7+9+iOx3XpYJHuDDGHIMfhls8ysZ90xdvv5bXFj
PT3GBBtR9uj5qI7gVMzVGIC1bWN/o7RXz4jCmxWa5yHsuyuR1ffK45RfCwxmTXKNyzn7ovcvOIa4
3eZesxrIqfVE6mz0ISQ8Yq5rqwkMq6Epiuy4ZlyqAQPJk2szJAflJfktNB1wvHW170tjOCHanCsG
4sbb6N1SXnZyYiiu8LsQprbjyqkMGB2q6CkzPaxksiIfYQw+DVX8RCCaPFqRIiBrKfO0DhkQYFAu
JeeyTOnCTqCTnJo7/cXnAIe5vIasimKI6gY7V5JSKoLDrXwfN1xZz3tdlR7zpn8k1rO49RY4kMrX
5yPSY1ap8Kkt4/JGSN/e1wnNZku4LUfvyVcDyGJ63bUA4TJYADLzniA8qJg4lPzLsgdxqNA3uHT3
A7k1AA7oo2ogXjZLK7cUU33Wwvow5j3WXdfd+RUWSMfXmz3iOvpEgBJ+3rh9i+vO8tuKAtSgfeNX
uwbVzibvbbmBUR3S6m93dFHAWRvPhRqI6ELOsdGchnCxlmJXqg9ukn63PHhtIFOLZtVyqYDDOnGG
blcljcfDsjLQZyVyaKzRYzaS6OkRqnsvinXcGPd9S/9zrj3LosNW5FvFTtkOQVJT81VJ2T8HpXcN
FP7pNM7vp5kvPn+lmgDBekV2t6EZW5D0WAnnOlG4ZjmD8+yztJNTJQ1x7kmnYfSmM00SeKNYjNc+
VTtuA1oeboilPBwQr2Ut2TltrGXoHgftNRt4CkZcb7oqS3ZJp99TnqenwdHkCdbG1deS4pYkZI56
TolTcNOLCtiorO+KtOLnouAIhrp/BqeBE0L/GPV3cArVbllQl629pCZFrotdeB5gu33LpMuDSNI8
LJ3YvugesGtug9F19svCEEhSzqRBNvpy1m6C2L5GqXdcDuSx3XwevJh5i+iJYGUdWfakoKb+IvKj
3pp+Emzxh/QcI9UjA9xZLzNvx8tCSoLQoI0fHK5yikHWdpfTFLfO/+HszJYbR7Js+yv3B9DXMcOv
tdUDCc6iRFHU+ALTFJjnGV/fC4zq6oqovJndnQ+ylMgQKRCAHz9n77U3BTtmq6YHpRDKiaMkubke
N8rWTdcq5vr6UlxdcO66OgaBECnrnLCpRW2Q9ptYNyKy5KHHjblNneAz5s7n9nXg0EAmKVKrdWt1
3enmOAs2gd6+1sI8k4il3l6Pgh5q362goHHopGGQQHFtpWwuBFcCvU7tNW/KF1DH4U6xB0gKNbr/
CUmWI1ErggEgGTO19mEOTKzF1XzMAjrTmX/22bYuCc2kHUqdOVmWfqpibtUECezoh+nL0GCLON8P
j3WZUDVM0Ghrk+kIDv7rERhnTUOogVqPH42qfhxtxpdmHhDIB/vsjaBIufUoiCuNNE82G/6GLXqx
inOVkBNY3PRH0VvbMbG+kargUYvGU0RTYxEObbgtYmxPqtGPB+JpmCh3Ee3T3lwyVIou0VjdTUYQ
HrJOfZ+qMb5LYIgshDO+A9lU2UX51i14ySXB4xj8FO5NfRdGcKyr+uIV7/heQv54B0DGBE/ZIaRg
j7BwYYS2dlAppdaJWZ5zuy23TpEQZNTX/crIlA2AqomeRGu/QiddwEGuVtbA9LHUAjgQagcKRUT7
xmOQEpvTC/bwducovkPSOZ+E0CltNZDme/Zvr2Vht/dkqm4MU3sO53FnMNkEWoGPRHMZgYvAcnQt
dSglmxQ6alcDDpw3vrmiE9ZSO7Qi4T5TEM+lnjXQVy+NdwqwfMeHMe3bvr1VhjRd0kSsL5RkQjZA
BevGv4cJlq6nbIaJibrYSgPkl02fYi/kmGwrfY93xHQbQr3Lzj9yjsdY1VL1aNnMLxE5XED2FpdI
KeCulsPZGAv9JOCr5T750CDgRHbI7U7QAQvHx5h5TlWNCKTj4Iwh46NDCEffGk9iXF4QXze3fU7M
5jAkNxj5+yLSV1T6+KYCD+8gOrckgPDIB28JsOlREKpLX8MH3ZNVrs5hoUIdf0RqeAcUq19MGnPS
VnuO7ZuJ4caRBJs9aT6Mlf3M25kYTtwi8+naGnNWbzduJBGDrZJ+cl1hd2H6y4hg1Usl4LoJaX2G
0qLBDirTqCJ2KRPl+KiFN2r/geVLw6Aw5OzdxmTTjv23yV/JxyJvxZR+amE2h43qA2p95NwccKzu
WR4cskIh46ysTbTIgO1DnE596T2mmBu1KkAeaD/iA6F7ASdnWYH1IwgHgW9ScSPFidM6/jYCRVKb
qnGarMqhHNDFpcmCe0uth0W7C6j9uVOzMC3wg60MgwZIAr5hHaSYMDTNO0UV+i2Tvc6mINFoGViS
jJ5wp1Ud1NmoYrebW9A/G11fG0EHW8ag90kjpEVoimHAb6tdWevBQeyceu5ulsImMCnNbxhfvuR8
Yks7Lh18Dewyo7x8cbxS0IoILzJqprU2dJJPKjn2xrI0/GqHlxFSu65tgPk/QACJVwZ4Hd/RV0Nh
fEVCuYy+Yv/Mxg7mgOzrt70GuSFX4I0hIr5EU6Ud9CkVZ4ZnK+F0+t31OwwS8ZZ8tTCsvSPIysPo
HE2Hg4qZnOhrNqBsabqZ+MDO3sZAb6VoMSul4KbZMIYB0mfC8IefhYutjUBFefhXySlgvUMK3sb1
JY1mq2pxcHRy5rOBJbcp+edm/KH5r3pV31eskv68VURB324aIgsrw2qXfX/FoOvdCvMbiXv4YNOS
PJKuwnNiaU/UZl8KKaVpUq3xMBABWCGEB+2ylA3FZGj16VpM0dqoobihuX3sw7ZdOkni4MAbDo45
kepJk2mpxnTMzehs9xUGcggvi1aKeTd47gRkqsI2IKIbxW2iE7IcZ1l8J9C3h162MYjnZNHBPO81
2lkFzYGfHvtqlI9sF3pDoC8fgpuWszA2u8YVvn6SdVOs0pgB1NiUO/KbmkM73BKaqxxElV3wAjeL
yMJQEo1ffReFKx19Uhl74bqpxFcX+c8F5g+dG02cTGQ61CRV6eTT6iqpEEY7QM3pgaGN2VIYBKeV
FtCnuBPQiDW3tNt4jdSo2hkkVHB3FM5hciKy0NLiGFL34TZwIZxD6q8b0FICQBMWVnoz6UcSMR6d
3nuiaxaxgZbKLrjRExYEWciDcGoY4dGxNr3orYWc6bh2UlL4Tg+D558mrw7W9AI3abkHgj4eEYk9
ESvhIQIkg9bkFlj6mbqqDUY2ivMS8jdCb3EoPQr72/NiuRjC8dKUMKnQ9T/AqP2UdmKtex3DmHTy
b02Bpozyb004qQaJR86s36eoLojSrvMnzfC/vAhNoq8y5ECMMN6hEVQ2QQZgRzjOppq4kGE3DPM7
OgwDjI1oNhJrpn7XW47uJt4chBZsfaVVjnmgfjrBB7qT+Gac4FnHwSnWGntL5jn5dJIegS/aPd7m
qDpYU3+Y9Km6IynwtUX9vjNzgzNp8BaA/+4McB80GAtyOafEdVSsYkiBPqTXesey6p6Vi0HG4LKP
VTwCLfCTGNCgm5KwiePUyO+kqI9kNoiNM5ZrwhwYI8n3YUQ7luffptmTkIxVbS1ohC266raiSUuK
TaMzkzWXgvVt0ZUkmo4pvsVpNyZm8yY8hAhVUF6SlC1kGQHh0gFph23BuVBk067PUIRhM1oqACY6
K5jZS+ZtXpB0SX1f3lvGQM8VbjJC/qxddVIZ3ShT9VMbmtZBNP1dMH8X+qV+MqhQDo1JSchet69e
e63d29S9SyPzavbqLO8aMBXWqRYNkO25Ii3VtSM3gQSV0wllTsiJmetFHWCckce8tuxZcwHLitL7
USsscDDcMC+1j7Sodw2xRTu4v9AJO814qkQsV56FtwxQsXJflNWGy1rfs9je232dbPs0wCWelMGl
q+vadQhwa63vwmDTV0SddVKnxD45Wl8dAQ9srj+KBUowW5u5UJLso4F7vuso1QrcYngwpgMiv5OS
Dupp4ECS31FoazUNXSXAyVZYCKAwn/oUEAaUkMK3Hgp/DYxKIdIDJT+5l2y6/KTmrpm2D9gjE9Tx
jtzG/Uz+0/Fmo7Zslx7/uyGdmEG8q7BjPBp5ADRtGN+iMYk3hfdc479bkaSgM0seOVnFkzVp74Bm
1WNUcVSyCjxEkkJK0ww73+lFHd62ohHbvDAeWae7va32btJY083U1j2pAhMfF73PD7+0IHYkcE7S
WtsOOXY1kkwP5doxGg3jOV8SBQoAwgQwHmG1NmvIp2pY1kcbT9xG5t2LsHomVTEUCrhm1/+P0Ait
0rEqFgH6jxvZYsIyiO9bWZTJB4v8CHyYknSsgs5Bog2HHoWHn/SQsNniuE3JeUR+DKeJtZNVy/3f
iuwFkWD1UZ9fuutIP6xpPmFXtejaljvNT5WdcWN0aKEc5nGMuRJr19GDk53jPBCuOlFh4qk0ltKI
j6KBIaUPobYNk3OmCDcm5QD1dqekjwri1yzCDpy2miutctf01Vm9CzQLS2pGt4DJOHu47J707+eu
gkfo+cELgbmZW0ZpCGnMwvnIH9zS1JbUmaDSF1EQX2ypKEA/3sbI82lNOUut16JVe4ilL3Cyw9GY
2vgOQDZDen9aRRqoYyN1+nVHQ9kVk35bGsCy4CWz5Zvi/tCkmbLoB+5GYxrMqEUTBDg1dGbNVXqq
na20eJW02+lBMbqRdbQaNP0OLGTI8l/ewBO1N2NLxHasJatQjFw9dA+h/r8aQaKuGwVFSKY4SMAb
3h1eWQpxhNML2Q86GkXlyyunVzDkrqVzf8naWWmCmiUDvr+WDlBN+omgH1I6f52hv7V64O+ZejxI
0Z0iXW+JaNVv7BTyESJ3Erq69j0aCAI1J9YxcG937F9p/mo20MM5+Nx0Pmi0PRqioHMEpRTCq75j
OKm5guH6gxiSE3a9YVnWeOIj+yksOQ+6M81ID+mAd8HfpKy6vGRbZTRvNhsO6EbNlxE3N1bUfIrE
woTM2BB2HUBkyDCDI99E453RnndLXxHrqokIujRcuzXTeTlk9fEI5Il7aFBJgfRFjZkTVsuiZplQ
MjIkBA0sCz/f2sS8P2QNpgL+R4bUhhAbBxJVPRBjkOIVLdxNSC0NxQDdrDrVqmVXDJ2y2zXgpgnp
WNb1s1H17zWNlGUuxzNwdPZ4mrpOpLkkhgGuSQ4V039tkJGT5u085mF4CaLmnBDclmfxS1pATmCb
+x3ryZdNXWxZ97qSRRinpPKY28VhAvn2hDeMdgrRToO2CGMZAuDOaNg5sFzbaK/zdrAWnelUvhhZ
8lpbBH2XRnwXIowCeh8dVLJROSkJr2qCDjKr8iHUSCMawL6JwIGNRNwiWmEMw3EDpfUKsvc5MJOz
pIhDyAFHDsM21DW02htwULB2ZImVXbP3hAnBE2XsvqgIzaIzOn5Bnw+nmEiumMwQ+ZDa3RdotK8y
Tcql0XAf91PkTBFk5tGSDiUNtz9/ui+1sT+jISIyw5ylwBNyU/jgOlqzfmx2CBn6M/se9RQUYhGi
ASfRAJzVZmgoG4BL9+frU4JI+0Sl18286f7s5W18CxDmcP3t1x+hrOtwKjn5arq+RAgIKdUV43h9
VOYpCy1ZTD9fwcRX6uatBLN7fcUWfo6d1sXp52+Xsb6DpdZDMOXdXX+WDXMlTezL9vozMon8c+24
URhYuwFIxcLXubABrkZu25402kjDUH+Veh/QJRu2xGw5y4GCnRvxZ8t1l+KWzJ3iy3eJt6C34sTf
cioWoBrfgFKD/lXlwcjgRqBcafoXzRYfI6EeZYToBk3b6xT691kvJxdWHSNqPnXPo7cG0/e5bJQb
TNot70ZDNAe3HWjOuGYovHSq/AcAnOc0MCEANTH4kym5swPkNyS7bwu7DkhRG94c0wI7jcOwlwAv
Zwejc+vQhxydKby1pX2yB3O4zTQJT5mqVdVAMA4Ndr/m7EXaQPzYCDo8BdjcPtW3pWD1huvyZaQn
S8klWydvWHa69xR5EFYiwzugq1EtehWeHVOJdWgHzIAziX4Cs2GdUWJLGPPC6HJ6Uf7WUoa3Kara
TfigjyhSFNwDDWgP6iWAJMEUlADFGCbXh9IZqkVbgKHvnks71pgGWSeTQa47dphJMrDPiWavg7zV
VlZgcY+JEuBkk/iRWP7Siwi7gs5Zo44glQCFd66D6hXTTRJCuW5gqQak2fjk5hFuKRnIe9AnnIhL
x+l2jDzSTWsSkmaqdCsFSbs6RSJRIdq3IBFtU3mEjlVt+lDGECSmCCLdhAYb+QaIExBlC0MPj9T4
296Qpz7M021e5ZuYD4KBQ/MaQIJngNYe4ZSfaqM3FhV0NnDj2j7TUhBUzhIEJctxXXCv1ckiNqG5
06VI9rojx3tTj3cm5NyFT1kTN+27x4agqBFM0hdkwqCClZ5CVlqi1EYi7lexESIUFxPSUgUhJiTo
eVljm9XlH4jhIiDKdrQqbIRWo6NsitJnrdUbjqOvvHWd/xEppbIKmmgWDrMdJ2Z6QcwvQHYIS4vY
T88sQitsrg46ohCfvG56ex9KYRyBnMBNxU2MTxtF997P02HVV2W8ktkdC7vzkDQ6MYA2xR8SWtKU
qZ5H1malA2XEOQn2lMGe2QqMvgR9NclwsaxpAgyqd1T8xGyKjIjMvq6WA9rJzrwflPzFKxBjNjeU
vYAxE3InY6d5FGS/urTwujL9FEoHvTckCyhD5tdIKMjQ0uuKKFbs8MvOo+GAV4JIVM+574l7WtNg
dVG2rmoxXRRahlFhUaa0Epcq3EotpaMftETlZSA8iM7U0PAQWqOa2ioJlY3Mxr2OwxZSGzA3DnIZ
s6rEbcDQaeDMZc3A3IUzIho0cmkGWl4JedJaMNhILiButpF/B9awvO+C4dXrQKC3ZXPsSQNYMwdE
t9JP8B/ktErDxqHxxPhumtUbgU2XDdraDv3uoRAKd44iNpdZaTcfBc7a+GXydHLiWvlDAoQoQa3i
izZYZnmwUohWnySNvcH/IoyiKswdXWrEf6Zds4GZp+eh90Rog+SzUHYS3ISrVf0tdvKEbSgUJUHe
QJh08E11DL2pEM2i0Wcgs4JKHmVJFMWncEze4a6D8nN8beFxvoy2wnYcWpwB98LTt4auV6SnpohH
w+SlLJkR4zBARpDdY59j65yy5mrm8NhV7Rbt7Q9Nn2j5pOwaqp7uBLIKcuFhdbzGZfik6so3cm7N
9APeUfndICKI7w0/8s4COD7nKCZ7p3tXIxvdh12Ro2XjyW1701t2WrUtMO2x97SXjpJwSQji1TOD
ZnYMuRiLvwlzfaLdDYBoqA+jyajWTLGFQ1oGDO9OVKF4wvfMeVd9PEVvdlJ/o1/HMxVJbokJ6eiG
pd6aPtk5Akj09buO19zh4qGOpWb0QvL/2kkjDHbYcItF0EnPZBUq8XfUdrdO2zS7HloGcyBrBCyS
XvIcI7gv8mzTUyqOJpjavJc7LXFCt2oFJVuSr+yKSQzdTn/bzvdHQgkOURji6NZuG/Ju8slUyc3S
dIZb5tnSu3dsKwRgasN9Azi0rsOT7SNe02SGdT9+Suf0TLapKrpw2lE1phs2WqxGKiE5ERvHBVcY
XaQwoK2c9gfCe6xFlTfoyLX6nCXowSOWgTFpHkOyFvCx9ydE5dOqIh4iZWtIQ8NfSNISFyZ7fXi1
06vnoJQti/eeQiXD888METh1oXivCrIfmH4xiWGE+P2ImBz23OWWwvKf9UChjVfSP+wfKkYIQyRp
CKCQX8f6eKFIXrWhQH9dVLVrdZq6VVRWmCn0iMZsiCIO02Q4GJi+oDy6Th14D45veQ+NPi8bE9QE
U2u8B3+0p83sdnLBKHkPyO7iUyScjaB7uajJsdoM8ymUiaQ76K2TMG7UrJtRlc+q7tcP1y84f79K
T/FvNOKGgP0OOgxTjun1Qc2u64eKkCVGwNbp+oygVrqV6Ag5uT7DV6ruZJBefP1umn+tRa4dU5dM
2V5/loSEPPF8f3H9bdefNWbPrqKLjz//FQiAjWWiur1+e/2iqY+kECfnvz8BgTfIonnAaqVubWT5
wRfWe0Oj5CKRR6DKqJyNV032RfHLF22s0s/5CaS4lBe1VtOtj4Dgr5+gGsA9/vEbZCrfSU4oL5oC
/f6PXgIFjyGm4o+e0EzWz/dwfZN/8Bt+fcJ/vck2I9+xGeY0+QrSALn2z/nglGyuAjIu0SUhHdWq
JwdY7G5Cn86ggEf5bJAsWEa86qaieuqKWdbqRN76+qgj/dTlQg5g9ZgUq04PkXtKdgGst2DRtrfG
nFazIImXISM4gFzN1hq7Z8VutG+YaKt8QgkO8nNnVRYTOlpNi2iKZ6Tu4G39MW2/1D56NCOrfI91
k3leDk7EIuyABIFAfWxN02Q+6gQPBfIcNzUUcSoNAuGQjjW3g8mpaXWQ3HRBRGWbdN1jE6j+oWtp
QySK3T2qqE5vMgtKxPVRiWL6yJKIB2Z+Ml3Z4rbUjdcZMvVYeVN3Z1bi/vqdsCP9NIThAZgF84NK
NLskN4ZbHIzDbWwz+EE7gX3AsBIMlfMPr18KrDVpClWNzcETt9QgC15Nu5C71EKHXcZV+WoN81Cj
z6sTPWbjxGz/6/pz/ljFddqIgN75adqzQAn5KqgLd00JRktJZPHzH6ugwU5DThHapnbkkmGDhFKe
+av7VSvU/rZohnTreB7tBTkL5zLtMe7Gg4bSpCZaW5kahMd11vFy4UuaTMnDVBITBpX96MzbEMA0
wNbCZJV03BwJuUwP0XetiZCIwKC7ZHm81kxco0UC5AWBzIoYRETQaHolgUpZPo5selDKAqbSrLLg
yCF5QgEHCbDNn31Np2rw+mQ1Q0iAaloIoHw4LlXxOvneX9lAZmfFb240QzcdXdVszdYN+zebnmy1
1qOkp31iABXMguyudUZG2oTmumqeEqBwdTzV+GPywrJh0rbvlQap839hR6GZiRoNZIL9LzZ60fZ8
uA2jsKtPptJIG0bvgsGVlh2lfZEOJEYU/jgb5++b2YwyIdHh3NX/5+by2bSIMxgr5QxV+M2OW07N
UJXDhN55fpVC5s0qlTg1rhgEcAw7ep7RwhsmiWvamba+Z+56JRj3c8AP5Lnq1rHx12ejyabQ/R8f
JsdgI84hkkLMJIlfjTJGinSvnQzW3lkucVXjXz8gPw4A0jgxen2lwMNa0SzQChh7fG4CbC14uOkv
TDvzmfHrmeMYGCgNk36DQYDZb2eOTkfGGzPeSj4OjjvIUG64bpmndQk9s5xOz/Vj+osD8K+GQfxB
mG0Es7GZoDGbYP/JtgQorSGCgeK0QcG3VaSZEARrFK+RkdIIMp2zMO2vCBLixpLiU9OAtlxl7Hrp
3UYJO3EmZae/eE/zQf/1SEgOhBCqwFNOiudvH0ppotUnv4qCuX8b9NTch0a7op9gIVTs3Cqkv5eH
GtKjyJpof/nomb+8dgSM5U2F65fICHtKnKuh7c/f2h/gIKSBi5qO+UzX+Be0xlDOqP+Usk4fAJpG
Q3auCYBXVdCulm26vV3SMx3ZnotBHsF/+NiNOGUMEpzYiJcuLVFmsWn0YbchbhsP2bQ6GDcJkzqc
ksRF2VCsKLF6Gg0lI64seXAaGb7YiFUjErgZe6NfzwAnbUekiwt7Tkt1iDD787/zD2yt/J2S/1Ru
ZpYlfzst0AS3GPUdunFF8YyM78tOQ7Y9s7pIFDQ4Cs9HpdFiREL5pWOGMZ+qsgs2tTfQxoNC9Ofv
5w+PO35WGDAzoEXOCJh/Pk3BFbYGqj6Oe4fcGRTu9no3yTv2WBSkyqZK1ScKjcPkBzgCi2knJG3x
PJx7GQEWqWSeV8YOCWqzi9UfpmxbqQFT+ZzpoFnscs8RB6aAh5G4Pt2DiWITPmkLZZv78Qu0+o9G
QS53vRJaz6T7jW73L26V/+pklrRWIUw4M+ZC/93ibalNTe4WQ8KaHu+B0JuLkVUbyHLIiyDdXuXC
KZTB3SjMy58f4Pkm/NslZ6qOrVKKaRauwd8+71zaQLWBgmJtoNUj55PzKsm5vibGL8NFJk0jAs/w
5s9fWf39pXVQNZxgUrdtR+hASH79aOkq4XcPkPgD70YBy/y69+ZGdRoyO8ZAeZWtiRhLuT2buGHn
5bukVO+LyDTYUs/uxYDwd5LAJW2KEiUsTYm+mOyfb/T/fg7/z//OTz+PRv23f+f7z7wYK7xDzW/f
/m27Oq/+ff4X/3jGr8//2+Y7v31Pv+s/fdLxYX35/Qm//FJe9u9vy31v3n/5ZoXctRnv2+9qPH/X
KFiub4A/YH7mf/fB//N9/S2X8U85T+p8Av7/QU/H9yT8Z8rT9el/xzz9m8bdY17HWFMI9JshPj8x
T4qq8RinGKgZGzQRDMd/cJ5mHNN/cp3Ev2EENeE9mZBUr2XUf/6dv3xQ//XB/TMQyeYa+uX8ntEx
msRSjVmC84x19rclRcmCKMjTeu118dwrJBjAkXKndAFpT5iSCoJFmNvbG0HccBEcEvxFhMTbuJOn
4CMSKpFzFl7ZVO4mCnxXqrG97ssBvVbHrnC8VAWMVoVsrC5KOgZ7BMxCQFsVgplVKuNd53iv0SSa
DTb5aecPjwEw7wk9EvW/SWxQQOqCQtzohLMyKkGWEMIauQEKyWUFz9QZotuR3CcMNRiax+AZLLy2
wTdBdKQafs7ewSOXT7JGf6tgWxwGPHbyx9AYSP5UBluMvenDVQ8WkfVBWL6xG0Mbbxnz1sdZt6Td
wyQQnjsvshaWBqhFJt34qehXil2Wq7L13uP0wS7iHXbt19K/thDaAXP7C0PuY+VwaWa9D3SCLBAv
7G+s1NjnBCR0vQ/hviEATC33XRI1uOTTfV6JH11un3Mxvhlcr+ncBPEHHEu54uPuah4Iil/UWXLQ
NeM8EnGPapIY3JLolqTCFW9ss0g7hXkcb/LsAcUixxlRpJ3RAk774d4sCX3qBmdZquW7IVGETNOw
Vwug2LFaHTWrfZ4A6K2yXN+jHR/2I60UHLdvjqw+M68gE3fclQGg4TZPtkOAbLMo0tdUdXhbmtAR
2VQ3ZdpeBtjlXWC8jcrwMRoDWZYgoEO/cj0ZrzPftFeMvHdF0Ktu4NGZyXpwKF7bFeAK4DpSbe74
BgIMM2y3ZRVaSNSAwHzGY12IbG/p0wX17Y+ABrvFLsiv2oYQY2INYJQuRSWOBsOTwCPXyDHDaJtA
ylgTgodwKN7KUD0mGu4aki0WnWUnbl9g/eoVk+QR+pQjSBZglT4FJlILNC3s5odLMUiOtoKBwpZb
OqHkyxbpY+dA8tXY6uoWs12zKbFTJyD3mHnUqocsM2+mnddgSGK8vxFZMi4at1Y35ETIe7rc67Im
0JsgbBIMA6YWAbRQM0HF0tVseT3jG4wIWi9lnTBc3AhYxW6SRSfiuL9wXbcrTKevE+fafrRpVRfe
a+a8VwoseAPxLhQI6qIosBhm5O2N7PPLgOotgAtwF6AQy81nbXiqArRWvZodevgOqzFm1Fs7DIT0
MT6wXEIa7TvyevTxSSt8aPcNIwEG9LjC6HiZ/awoPEwEwS0mH9MbZj9SkDT/DgX1nTMbUZ30kCKg
kyFxIi099xYqEJoDErO81FWM4sZP1mlHPGU1a3p8E+5o49Gy7naJTugSw7IYWi1035sKiDvTjfau
LeisKPIdnr8Pkw1Vne2Ya2IWeGdsrdZgG6MNIG7ijdQ7QnlXlVbfamHj7ySPtsSRN8yscQuLY1HL
Fd7Ojcp+X+QJLfo2fyO4Dkmr8tLE1lY3mFcQzseCan1GcUrCHD3WXo0Gmi7O6xCaGwtmR5TJcC2b
4aJN5bmbsg8GzKQUK2zXRHDWfURUdElVVx96m9xPL1qkzDDAzwSr0LRvQo2cSrUjnY+AHtWfndf4
GReNTfMNteZd2eX7KUh+YIA5TMl0FrX11LbMKuB81VuFka/mpNCQuvCE7/KJOb7vQpzZjF6RLeng
RAh5F4REHfq63gjunEzal2VS1QfVy0Fxw0oKOsZAZnlUI+8T48CxBEek9c6jg0YA+wzZxSpho1aU
kieQkrw21pu2r/AvKbO1cmtk3TEQaU2rmLJF1/KnKn6Q0YiiPqdq1JxNkKqtm0MDXDUaJn+NfHOQ
Sxl0HMjio7PSJv99Jmxoed2uMVht0O09SVkuiyncDWZDudXsGq/O9gV9J1dhYEoQob6SikqDyygQ
Qs8bxQm8TeXgaW1m3rqo8nWfMdxT4Nvjncje6WW2W2TKtyYVHxcuWHhRqLuS1XunogRrmP65eVNr
h9oUL37jYJ0bbAc6idKuuBuIVLW3NtN2+O6MbVnPEJus6l5+wrpiV0OsOXGr6havV7fOUxxt2Rko
MMIpSIrLCRMKAVv5RgFRAjLgkVslw9RJ29KvXDLIwLl7n3riu0HvS+uhJHDUOdV2z6QTRZdrsnuy
ktB3WwVgQ/2qqwErp1uk4ZPvFISKeEy4RIv3x1cfOnRS+NnebSNhYlU0r1gVzXUhEUAi7HrGhMzj
Vb73oJOzabhYns2AdPIJXqJVGFXmZWACvC7GulwMPfOt0RIolKMT4HSCmHvI8X1wiWsD9YjwmeaV
n5nqepE0b8amQBNQwEwZW2+td0NNJ0u5Q4FyIkiYoS4OtA6Vcx12yVL1Gb80SUGjGX3ONuSioXGi
ukLrsQOojF8wSCMvRLqMgGQDMZ8+dpcjLSSNZDSJItbSOcgxhJgKPTcHOe+CZH8ebO9A0FOPR5wc
yeYJlfAcsczEsEmWHhU4VxmmW7vaeP60Qd/71UjumCR1E0856RDbw20lHRqzKFYVa3zDvXJUIrRY
M3AXV0ywx//MJK9oq7sywKMDXKqJSADuUfs1MekZSayTsUxkRZa3R4wNjEyRaKtJfoHm7i/LyHzz
hr2uMiq29Hpb+89go/ahQKZuF2mxKBr/1Yqoz6qU5FyGHBmy4/mLGQwbQ2ufLV2StmGVR4jJ1YJZ
phvmTP6LxLzJTAq2LgzStc803vHkRz6Pi4TrS3aIKCyPkxaSpBUTdV4POv5g7ygg5DiJj4kaIIdq
qc/NpD2oeHA2ZGyvLWncOUp2ZK8drR2/mNa8BcSd9d5i+/ZIrzJeVroGuSJ1VCzDOhIN9SUKq3Cr
jdatjC99wU4dV+82N+0HS3EO/PyNtum5rgzWP10gphpaKOqR89b0yYfJ+XGIe7atSLPrhdlazwC6
fRzowLMC7caU1XzvM6gVIvIGPVut7oAuyH2TRKfUZNZPBsaXljbJRs9j7yLLeyuSTLYaDEyGR2Ni
AoDn61uPYs0NEPgsyelKXJ1dFqN889aOpVjTaI44R2puQzXxikF1SgaiIfrcRn6XRNGSHvoK7T/D
XN5OqKogRHvj2ZmvkkH1QImP+cFOS2fr6dyw0IYv29AgWzBGxRnQo0W4hjJXrSEdJfAJzTJlJCy7
fZ9byUHxM981xnDlgHxcOROz+ypcqRjFQwvrv2l847ZBb5z0pzh2I+hIQUEmF+2TcxEZxzHVnwe8
fySDkSGTJF85g8CBDvcNuI6lXVbVOjI7Ws5O/VR1g0vqIa4ao1vbMfYJmR6NlIKIsKmTrYwzUv+p
j+2BhINvKObQonpGqkYUPjhsEBZjAXA/8pSDMYgLdJbvCuDNqgyd01BAZSs05YYTaev5pBpYKX+5
ifsb5eGLOWUaxrCSzBoCkxZYKJnnRdBZHTK8MKIupBXXqAyrldrb984PG7XjkuDuElpMvWRpDRB3
QtEYOvRU37ajZS6Jy3ABFeNGWFt/MsiabQsAM+DCC9iGpZHedWlw0MzIVTTJDBXduZVuSmGR2JP3
yFfSYw/yG6vCsLD9+CuI8cVG1bNUyosVTQuvVxELWuZHYBbnoRE3pkWSRERQSf2YH2s27YHdPtmB
d9+XuQVAnjnlBvVssUhNcydb5Vt2JKFOKFhQbL7UIaJcwDOT3z1ZJCnKzP4c80+0IjyOqn6ZiXZr
6/FDzWhgxEFK0qP81nOfLsGod+5gYgWrzDko4UdniGitoRtY/AdN57UkJ7JF0S8igsTzWkAZqqu9
1QvRao3wkHiSr78LRdyXDmlG7QoqOWbvtQksRUrAy+Zr8EFmqABgH10k7xNR7q4Qr+OAdpGH3489
ipvnle4hw5BWTePFrZGzNBn5e6v+1LfZfdJy0EsVc1N+rFDDiVw6DIP47p2Kmh3dRjoTmKlmvDn9
ufbbP5vAmmA3JwDCLZQFyaMku9sshCF1JhDXVggMDRtlflElC0Wo9Vg89rZG0Btp33m9U1RLZfCQ
Vo/LKH51hLqRvVnR/U1Z+VaQPWOoHCGew9rX7PhhSdEoHf3R0rBNehvhG37zMlbi2XaTD3argWlj
+2lqtGI2LLbe47XY6sY75G6yceOXL4YqFXKF5kOp72I2jjZlbDWbrEfaN6jZzylJ9J3Jrn9IYI2V
vfOMBHk+Wr1gWjZxjvJOjCRyC52QXGQX1IBC/uqAph8K2kPT49gg9/ZFJ8kIAAlGCBPNMUu+g6D9
0MoE5kFO7J854YU1F8y90thOS2pOB/vF7bnEw7rTSrL2j4K8OvibCmeN/laTujjokHArqw38vXET
LuHmDZZ6ZGzBZiacdwhNpi2tIkiIDzrwzlH0ZAvvSy/lqrPlLPeiR5HamSYlpEaGxpsaiB23yNqr
60Of3LBoX5bRHaOEeLvMm1U4OrTDbi5+UlV8sc2Dq7qrm1yH5jDRWzMiAQdvKuiCqbE4bn5mMfTk
+1BoQqsLhn4ZUd+0SZAQQt42jK9a+MzC3weog7AhnoNMwm7iFssfZPMmp0Z2EFp6tksuJbmyVdSy
WSrU4MSG/L0g7c5QfR7b2TuVvpYcXJX+nXvzLzV86NrkBc+uYIdCbMNhk+CECe5+6oAQHXuuKPiL
FXsUgieJbhjtMW2+qYrnrV12/ASskaKo06BmpN55PFMaM/1hMZmejEWUQTW6CIGyCQ3GCI4FsvxB
8nuOPA1alrCy4J3erbmIMr1fIlYMbrh4zn92g2ywtUUdAJlqqEaTe9k/K+Kcz7XhR91cfeoJUo1Z
06rr7GEdtpq0OA4Zs9dRNktkvAGCsTiqa/AcYmjucI6jEk/fmd1yavfMbvohAX1pO5FRbD8edUGV
5/XDNOyVX0PUGvGMp9oEAFYhcNRHQkZWb4A9uHLozgUPNW2hadB8/8WctlCXno9vHC1sNp+b0bd4
JFHB7P7ZIWUb2zs06cCHrsxzfzkCE7fhRSTfJYEipTh0vep9KiXdIuyRyEnHlAbVXY7jknbURzO3
BfiDtRheq5SINvJ9Sifu24ZqgKMDIaXB3rOPK9f9VM5rhuw5qFpJhmwH7qGZmytyTvR1FoShbr8N
bf2YuiTCTRMPm6yUYbbOLFcN5y0VOYrrDvmxnr9qHetRhj2P3pAOYbv1x9bN1sDqshRIXYFutMhO
bi2LsCxYSIAkJRFuJfLQsl6SNjEiE1912ElCXqwJp0ijNDssE4eoSYFduE9x9tj+kkarhUKLUcNZ
c3RupBqXVaoVoQXf/Cra5aupczbagmFB3vT1GTP489za62EstuYI2Im8adFDEGUzlofwpg+AB+Yf
l23/ODZ2wNRvjTS5NYh0ge0Ui04YmjRsLhsqyLSk926VH/v5ilD3F/ZG87BpbolcZH7oKSscEHyH
TEdfC1kAVR8/rIfqmNqKStdew3ropjDLqVjM1eqvlZ8/jbVmXbeFF1znSEUfYkVoLW3oYfDYoGJv
C9aSiqMc8WYBsgZLlTS9V7WO3zTdhP4m8yt+0yuwMDZYWvFqbnYVDqUuz6JqPmQiirPU9TbEZhWJ
XDsn+lCRWJF+ZMVUQJPKwAvi9MDNX7kGseya95/ZYwbYquHbpzlCTWnPnThNyFmOqkOu1qhsuKRY
gDugbM6KpawHBcH7mahweZat+2dwR2AWcCD+zXVM9xsk+hpg2+cfV4gGG8t/H/AAp45Zn3vn90Iw
3hHMJmIA55NHHk1anqyXlLuIuZNFsF/ZXY5m7n277VoFtllgUjILxG5tjQmqm581n2jJMcnuPEZV
5LAdJwN1lyZR9RjCRUJBg36sUnX2DLx83oT01Uer2wi+MZwJGVKtv2f9s7kQIWoN3WXrZH3mOdkH
ZGLck9Z2bDfoYgqVOjE9A5HtwngYJus0OIh4kNAO0cJJks2Ge4KXyJtowY+1kp+WIToOcXbPZ6fe
N8DsOIPFVxsdLbe1WRBf4hnncujiTh+QgfreZW4q4jcNRCVuDT6B27yLRq1Lv1ojsmyfjDKBejwl
4tDOsI+lEJIutCwXDzI/7jJYRIVxxoJIhHizWfTRfDmnK8gWSjfsvP67QI7+SiTYMSfyBRnNO/tG
oBsCqlRLI7qm806iXh8GMEDMlb+nvjPOWsNDeSYv5Fz6aiDWJvldQnQjmhW6jWP8jE73OzOojbbi
gwJ1iGT2SCIV8aB297TkzT6+QZOZajR+pCWooK72yef0MhtNciu96qLXvH96q+4xV0dOgtTfMCnC
pKrfeSujn1PZda52A3k46jMbfJndCd+cIqdPx0OCGuCgPAlZpRfIHsv+2jfwW5dyV+lrmXZN6xP0
fXJlku6ztKADTcP4OPCmOjYbE3enYJBTuWJPoiFnEU9AQ/TE0aCa4GlK1A/vQCSrUJQ8Y2Ai9t9a
izqudY7zQiakyRY8v/0q0/hyRLTCmTOjxm2OEoXHbaYkzKaGycrMNMfKiocEDH5r4gy2yBp3huHi
2hkyO0mx2/fIhjp6Ryl2Ap5iGDnJ3b8qrzpo13PWrEetaLFLlpp7GcGSEdVM3T4MNIl5hzkj+Zt2
A/plEHMQnlxmQ9TBqWi5CG7KXM9d3hdl/y6IiqfiMF98ENSb2esXbvUWFfo5U0IcO40nqCuRkWc4
mIiMfBtMJjmIREif3sygKiDE9qr4wNa3HGqqWmw+y/2GUh9tv/nb9aHiMmjzrmYhvICSWIVya7+t
RXxadTIHBYbnUzJLbFw2Q9SFrNuclDpKfg/Dag6bRx9RR/nXCjMLuaM69YfThX66jDdtbFnBeGUf
pg3HgLEusId4N2xuE8p03BHnoF6rCXN45xjvRPDNDDAsCO0cp1PrlbexiyGBEZk9jFto+eWzVaQs
wEvHQ9Zva2eKm9PmtTuWvEI/lONmdknaZNvnhLScIIpN88shOu3YpWM8i8dRF/0bMRvdy6YyXk/A
cSSxqsPgODn6IeNI0tWpmOzssQLgwWrC1dbQ3IY8qhlyRkiSh9AaCLCpKhtwkW2X+5b5YA4ky5Jc
O4cdNwcC8x09qVCoF2dI2miGtXx7tkZTC4yByDnhzM81FqJjlREp3hDCUAAsfRhb6zlZfetWdbZ+
Bz3hN0R/MxpMCm/dOib9LI50zGZgMWm5GIknGd0Gg5mXp0UDsmvsnnE912cGAhSZIyqde0vzgGF1
zAbEgMmjWH5aBvQHx/X8x9IFG5YgrIekyJe2q3lFQZw6j4PeD3HRpH8wVhdnItQMiap74C+nQjDR
z1B1PjHgXu4JAQvbFRbU0NcY0cnGwhm7vsw9dRjyP/vU+Ei9Z8QNCLRZ+QhOXqdFBAqy4t7UGLiX
GWQccgWBb9neFaP1F3TfqNHc6U0Jw3zRqWZpaO/6evbvF45bgqN8Yg5n+32j5lkqYyYNyXg2FP2j
SpiB6Q4MHCvdXmcmKYTaETk0K/m8VaoiS6Ii6AKNz0GuTHE3U3tgQ7LEVa2fnA5QRNNqkHxxc0LE
Xh9VS84Be+MeMgKlzLDIjgeXDl2r42DLcbliGUmi0nQj1+mwxiaxu7ZhmY71078PHDYYzVSuHdef
teaWN9yiuoDsXk4j6rvAarFe4mq94ekP51TM9xgwqqe6SBOeL5UedKAwZY9ZZEJ/t6bMxS2da+Xa
fLJdtTguxBBvHWFhllly5xonX9N7YHCpS+nhjU98b2YOxtBcFgmzbGDsSjAAhkPDIta1vBuXlQbG
9B41HDOHzVuKl38fxu1xE4SIQjIEajH56zGp3V+lzAmbGmTkV+B2VV7lUbO4djBU6XFR3ot0CA7H
jUbW7m5HJB7UJaiN6ADLjp1bZijjrqAktdYKyRytY7Q0qOIU+WmcAxRovjFVDMM9gz4DT4jTeh/L
VsFNQkt7Ry577Wa3pPN/VOm3BJytRwQ02NM8o4NosBxh4Z9XqJ+nNXvry3k7jZLyaTSmNexxFtIH
QxZuiY6naLDmhyVVtMBuGmeLRoDoOp19ShR0ab4VElw4nEfb/moIWtSsdPxoTNyc1eoCQ87JHxkQ
cALI9auPZKPXbhZc+L7DAnW3FEqNsW7fm95BqyQvD83BSV/CSSbjGXI/kH4bSobdNB96ns5P5MCF
RDr8nbD1PeQ+TKms3dMzlImGyLJIsxj8C9iTPuwM8l9zs7pIAOPj1OTnemrLOPmvwCERO7pNB5iu
EpZbKk82UZRnyvsj7MUmdjMYB5CJ46yqfvqBxJB8vE/NBPsTNlfEFEYZ4OP58GVLgG4u9AtZe3BS
N/OlQOZDMo5/zxVnG5diirWZFbceYFgSnG6G8KpPM6XFT7H93ka5qjMzsy3cs6mtlGVSudS3tkvs
O5g0P+gkD0A3ekbZOZNxk5xSY8m5sAyQOpu9BspQ9Ty4aX4zexDkpL0ZrsQnWfH4RJOmh6aa/hL/
PbYgrelAXsmimXi2nkwnId8u6GwzPybN/JHruxzUVR5PDv2jpoWiANUhFJgzqjLeeKfBO1LiA/ub
ELUTeoB0mZJpbrS/g6nzu5bbZ247/7XzOIQQNy+blpHkrZzfpd+0dD4T4lMXzOIMeIrZPhvh0rOf
1KL6oDMTQlWlhh5WT3/7RgZbo/HOghDJoJ6rHRUh02AT2KFSfgJ3I1zdL70Hu6y8Y0X0btO7M+c7
PwaT+t6P6gI8va7ZUGAVM+XEYtuy+n9bA87IKhbFFqMeiOfT/2xQ5c6z+EuX1T0ovIAJ8b8XRuev
i98z1OyoembNtc80dwBSs19lzabbE2v3kDjk3M9exq276ahY55oHDnwHujliTrS9Uexo2TXtD+1N
fzZn7QttH9HCUBGnXDAxdntWSeUf8ASwhpjb5HN9QGJEPkRqsDzYh+seifRBiTNefTmj5se903/X
si/vNFIzAYemEQDsP26qPQ34PENlbC+6O9IiJg2xflScpIucpyVlKGDaoYQyfshZkl87LfmVaJt7
SB0c0soRZzjK4qTpdwPh2AfDABOx7N7rtRCQM2zFct4mA2uwM4xMbZW/m6CCsGqZ4rNJ6P7IXvQy
TMhOuu8odEZOxZumedWrMrN7k5S9cBoYZI+j4d25na+iUmOMTc443VGJs1BmsHWYRq/k0D4A9Esv
dVlhHCHtPZwnxf4yA6PhZfKJ47mICLDtLnPh6MA0gN7VBqDrxl+uyTh9+Bujczixpxo8S4yT3zm1
c0KgTOlca54xgWXwjJI6YpR/tXW+Ke+MDe/Sd/q7PcRrlj6uc8Xkkf0/B2UpUJCkc3abE2bqsMSN
yNA74wqqP+4TqzvjTVmvHSPZIkunS9NxI+QeYRMgcqOsmSh1S1gx6LftVffjujDXa4/G+NpXFM2u
Rxm+KsArYn3jAfmVaqV5HOz5VzIz4lm7kF4jZUXc6/QEroJmw4fG8sDQQtP/MDbGJpX5U7KljYvs
zShM9uWzKvZ3wmtauskxY0xCX80HMlvfSgQ3jHY2Wnmlv1pIf06tnv9ZaL6jXKiw48W6mrJzehaB
rdxni5jzt/XCss45z/a20OYxIsJk9r0LnI+9w5GwliLFzD6/IXzQjrnmPaXgR05dq6fHFYczdkyS
Yjqwd6ds9F9LQMrY1NLpMC69RQgkQ0+5qRhzeHo3kaF8MrfuCfepe2TT8JWxu4UqBiBltN7WCniX
Vrh/nIZnA6gtP6hZ+AX/vlJrZJheiac45DuGhpxJgr8LLK7zUpE2rwpm5nldX6H19UExs1GzbSWv
KySAyZ2vgLnYPG6FHg0pK/VFMZ0yZ+NnzVZwFSjTsTRXD9PM6NtmxUzJkj38+3rVhLGv8ZJLSzF7
2vTp5hZyvjqMfBmTtQBlHFde3f4BDUxHN+RdasKg43b/MNRNnJM/ft4r35hF1kRdGjd+AzWTUTAP
XIexcuWzmWWCFluzJflXvQo52V2kGQdba186dwG8OWeCUKSlDG1+8bhg/YK7ry0YXmMZZ1ZKG59i
EjV4h/RdttKtW2DomqemmaeTifGHsbPmYjIxGz77/x8mSQFcsh45TduXuQx6NEsOr23yEVl0g3do
8ACekjH5qcf+xD8IR/vN3KbphMAKulV+56XVc5YmiGA3Jt5a8u3gfXVK2T7CZklpavPs4kvG8Ja9
3Rugss8p8IPDmNNRKF4/ZiP+euLWzcK528rYqXYlAQoz3Ui6/zIgry6uRNF57nnAsxQWJSMDsS7P
XkazZHpzBH9IOxiOYDLHt3AS562u/fEs5mu/34GISSCpMpPArjzbsbCLg2tUoJ+E1cBjdz1YGEy/
hs55hppgoAFXJ2f7VStCzdbmlcuvrgj28Ksupn3gaFszvToPNabRfJP3UlnDzdIalgJjvGokvkA1
QFFgtfVt4wdkjlb0cQ0aGCEzgzm/u0nTSh+wP0WrCYKmxEfiNnXLWEMbz5bVlMzWVpyM6KaiQkIq
8/IcIje+nih184e0AI4yZrjhZFKyFMafOiWtfSjzsyjNh63mIlrF/OJ02qu2a/ewG/SM/CoQHRzP
1FWsRKT/uHKuBI2X85Pn3bMU1Yq72lIRd5Z+85fy2iyGfAI1Q8SvD9C53vPWlafaO5rDZxDm+9bV
G1kvMSyBhgc9R9e4zPVIK5+a7Aoc8jOS8b0YC4WwZXkzR1JaYAQLfcH8agiAI0XHsroYXrJiZR5M
HkGDG7Ct/epo2utnDcQ8LvPxbRyWnNV/9cTGlUdnLS6YfvSTAL4sM5t4OpZ1vUK3xH8+mDnVqGwZ
iEiIF7XWi7AoWK64DL1ip2WgwxAJt/pOMyYvGcOOx86fPKeMgA3gmul/JCGP0Uyu7anX6DT+fd6W
jPG/P+UMLE9YYZgYdyom+zLYJtb+ReU9b7257pu7BY0Bm/BJxGkO1dNi4RxpZYWCIws7jDo3XWbu
CUwZc2EPgu7meNa5cskkGJJKcdtZ/Xnc9yF2aeevtnLZT6jBwi+evbsP3CbJGWcuYhDN0mjOEvpH
k2mnJVgUuxNufCZmrlbEy7O/oT/0muobJwYgTJalFKs8Na3CAYFdPo5zkpzabQdRbU2cpeKt7ng2
Tcu+mGfroTIImJjHCYTWOhGhIP9t9iPnj19t4UgbCeCFMb49QfNIiSULdMEQRfrsUdSGEc0YM5YA
gdGbNZIvlElZ4ZyF9u9Il/HieU9kUSLbIqY7/nd9k1w/1ul2tLPSJzJj14Dt/8/qioo3OjpWrAcc
YPufICzuZGw5B0nNoLWG3jdu9iXTOlRiTJ+6UTz4I2des3FBHBqSUHLrwOiR3YVq59Dn+Bowg6Wh
luLmBtT3DkW9j2dSiGtLN86m1Lp4ySB95ZWNh/y4WugfqnT4AzmVLzngU2uslEEcFUCODlR05sQ7
Vf/j2O5b1hi4TLxx4WhYabrcLDuDd2KFXr9WeTYeNfD48aoPH5pGaVshcY3XGQ8dSK5+IvUFhUGT
AWxEMnwctaeJ7hk0ONdpsso2ltPZRuUbVVv9p6rNBEstlc342Eu3vji8GDZAYDQs015rZk8zLxdB
0myU0rJketny3jCL5CQhI12p0wNWe2j/u7qLGIWgMGiHPrZqDNTStd9pBfnb/iGfioTFs2+SP8KD
6N/lpzLJ2erPemSWE053Bfg3w+gGUIBrtX9oh7yJLeltx5qrwtxyjNOh2D97PLEC5IefeBKmeiXO
yiJvsqwbxieG7GIU9KxXkGPqDDtifaYwRkb6ZUwEtBjbPf5szEnZm2qyFUKk7ob+uhErnmnzfQE8
+ESA96XMbORfnnZbiw0t6UjllINjuqemVRwXw3bEmTnEUsk4mT9YwJW3tdZFbOXGRXZue88ZdyxI
ebliEqkZExW/Gy0lLNAo7pkgNCcXgdKhSDomPTWroH2bvyujz82sDTfhVL8GaXdnfSNgS1SFc7I1
9adh0HBdMEYPZY5ySNlTqBMOUZpFjvQZGcymly6w9gZQNPEel9qvMYal7M+aKQnZrlVXfr7jpm0p
2WbWs6W5JNFbemA2yc5IYKBQF4T01PrUHkkoH4+rsKHw5NV6J7uR7YJW3rMlh2SZQ0J0++p5G9V5
Y7aQe+zbn5E3VeGUNj8lcBTLIfcECpI603szYk8jXUweu3zUemQg8jZd6peyuspFu8MSR+VSClZP
Hg5XP9WQn5fRiIHnrugHFS4GahK8H6B2p/Vs2evvlj1+B5f7qA8Awfm1qtqJ8tnriIaQf5bm2Utm
xLq1uK5Lhk7ZIynJd4wH/slPriWxnrTHcXaCOqvD6tFhYpZSNzI9OLQcwGphx5ymL5m9q/S25IH1
Ld5JTq/J64ugF4QwuP4zAA0yL506HgxRnBCbntYu7Q9d0RJ16+Vd6NZFYH/2CdOLTKgBOIRVh60H
/tHRHk2q5ZDrCXM6KX5NmmSrwTdkuWp00TD/5lHIrasNMhRMrtgc1owpyG9LJagZ4KthAaUxIAr+
wc6+c9Hx1EK4FcL9A/XnvWXYrQKUDIyiMVWOU/1fqffHdV6/u8b7GnPjt6HplwbeRzqUtKkJVFZ2
LIRC8Ho6zNnZHtYHEivYNe+jZMO5LxQJB4hw19MFjQ+wD0XWi1rq0CI+6FA3iAVoRniUij9likJh
M/7w2NwGGeREoAIuMZBRbUXUo/DfNHk1h7FAfk6s+lzYzAWzh2S1/oM+Sgm+sI/CKv6NQChkn24z
oPByNhHFZ0pgVCHeuwUAI2lNRQDpyD+6VMqo7Jo8wM20k/JwNBXiVVTTVdPq0JztN9tczklnUxSh
gANK+lQmZJImKg95WCahZxaBa/Y/daLF9YaUEmCzAdEz9MlYOq0DzGePXpOyDnLmXarHjmX+Hl39
w6u773QaXyVCVimsk+MO70nCLcU3ZsDh/OckNGLFgtxhSNtDO3WRznBg68eb7vgwN6HKA/qBa6N3
oVx+2OnV0YCuKxi77j+P6vlkaPOj49uXuiXJBAwrmgWiXi6a373mRuYcNR7jJ6TSdQT2SHGL6ZQv
kwBOwXRjqVAhKpQXmVu8ZKxqovLmb2BX5VjGqQ3koZdWfszX7iUtT4KtHOwFoQWLiVbdHogVWXK3
BAXWHLu8fF3s7cngXRmQ08QCHtj9sUlS827zslfhJvN5y4jXZXrBI2lM/04lrBO5PquST4Ek5ge9
+t02JgPi6YttfxYJngq52N/q1TvL2xipIqxzhaJfyyPQQk+KgefgbBfDMBiB9Dp7+wSRKboGl9XS
gSUrGqi+iUwxwUKsdURiANvjOSlv1iaTY2/xXLCAJ8b4848MQkDbL2QcwCUPMcUUwHzy6WC6S8ta
wjqZgJlyu/2rWxJd+NLAdxdQjComSQ487NBmCItAg2GuO33aBiP1yceu3ZfA1C1dfaNGJWRUO9uT
9rmmVmB5+Bd5BEhpf44JuBNKCcBIHD4dZxQazGgx+Q26BVBjRZr6WPsoYOCLBQ0FGjuG50LsxNQa
Ft9+g89239+StSTMeLp2oxvN2Flg6vKhyaE6dYtuhqU5dAFpgxBck8W8ELfDZq5ZL0at1N1GmxSS
Zsb3csaVwYjnBsqiNU5LWpBc1N01N/r7oUeA0thdxHvYPY1m94FwoL20xRX73WO1lSaKJC4/NNba
Wf+sif6tdbvi2el+SNc5svjgxEmN69JVw1Hupl3Xx/lg3rlUiEcr10ir8Pszar+YQoqdTIL6HlxD
lslHjBI3moyRi8OFxoTNMhwxCQtJOKGjdizM+gQ16wH1oAo5iOxKy46+aEF7VsanKoZooPMuiwsw
wFtbsAMaMRrosxX5C0vtWr33BYCSNntMUM0bZJShQmgDeDgqsFNeLX1xUdedxOqSaM6kcvXtbyI4
YwuWjKqOiV2/LTMcQ5cpz/F+9ZjAM2joAxdOOPrkoDBywZqgaEE3WQ1VROJdy1/zAHLZkzIWBDkw
9CPmKjGmGwIsohWM7HfLyOEoTqPRlwB1tSJQLdt5Z3gue/+zgwNZdqk8pisBAL79wCArLHlRASSx
nGu7TAZWlX5mTVJ9Ac1E0WTn25FreGyFknfVTFBM02xvM9TIq0DoFW6tjbQieTYK74pFK0HtTmYT
457LkrgEqns2cadGFfbb5t2ZFu7mqYIpb5U8Kt0BuPnMBB6+Ie6kwemhI5GgFpZCwctD5YbM/Vxp
Alyww7yh0fWeihZotJe5A1KWFJjuuFogvh0ZZIx9DqaNV8cx2bgUmDI22dcvvM/Qn8XER331i5sG
WeY8TZppBamClYj1UkRVU37pHvFgKYE6a7VFpUKO7kiEBEvmhI3JlHzxPXCAI219y998w28h04gr
/I054OZDRac1py1jfInu+1BN5HElSYtaDGJQI3YFT1MzjRZPDZeQLga68Qiu0JiN74zXFSE+oiNk
f8cJbfp5EX/0ebHOxK899zL3A35Nzgm3+KtlHcnaKf2eyCdGlZCV6jzWiUCNwOTmYBtYL/gMViFr
TTdtRW3OVokRPTPYHZjTPdjexI8kMestY77cd6ol8aOp52jzf/CAbRdRduBjPZM5sn9nj03LIGYU
Z/qwcE4cRqOzczfIhcwvrb6Wc6jWRBA0i7LRqR5r0sNuSUmSCS8VvoOaqE7bPhj1fEPDD/zZ3q0D
cInQt0OmsbqWNbW+vTipdlW4gr6EWKrTWhNMIVD1XRPTobpPt/00IYXLk/a96kqazLHKvuZ2gKK0
Z1hVC4f9VnfyMl9FsfFKz2Dq9CaVcbZh3nCt1v80WQqj0FooknTNOsKLT14d7MyqWtSn75vFBc+C
5cOxQVnUfiHp+6k25TyCEB0fJxJvGNI/9Y1cv1aItqGP2i3epmxGjr3tIT8/Po3bF4ug6kLA186c
Es9eRTybzW9NCeZIFipr84C/ZbmWBHUgagReKMzPVdXP256pk5rjQufHt2DNHxKSiIk9W5pThxDh
plruSKizpPwySb6lYEp5k3NC/MuHapbV/YT9Dhyj/oL9BqjDPhkJwkAiO5svwworXfyHzsl8yKxL
4toGF3j5nuUCjimRJ1pbAEhrRp2pjU/wu0ZoVPlI8EF/KYz6hAyaorpC/pEW48dujD/7meYc1v37
+ZsmAkOt1nURKzkwwmEPhsDu329nNblN8sSqk57WqofFYSbWbOFqJRe3G8StZ791+/cnREDPtcjZ
JiRZNHgDqqHMne8n7TlHCP7LSKB8VEsXN9ZUnUseEFGKFB0GHK6MTC1nDDfl98DSKewHtEDNwmaF
mebOyQW962t/yGTJg9WJ/91WM+fvnd1zP6SS6rBdqDQ1juyMd9bGd9lmiQ3SQaKENQNrz6SjwrCa
XyY8TzTe1R3TDCaca3LEoUa9MOuvvo0xEa3+w+xW3x2a8DDJS3xbeop5mijhM9Fww4mNvw72rij1
H9kl4prDuMM2h4WQOXEATrQshizSPNeJvJKys7Smv0i05gsES4bpGLFIiuewbtuejPvigSoaYHlW
53c8A87+MrwIyIwdiGkyMvDZGBCMKbANdUo4XtdU+zEIaguIjVQ35P0NvqrWuOFVYXVXLXMM7Ubj
C2ggRE5ksqenbLrPjalBmAF4xrV/9c3aArgrrjwNjqJ4HZ1pOGb+cPV8AwmcVXfETlg43mYNvfuS
SQIl7hwE6VYh+5fVQ/plFffE5ngR44nu0dyFyBOV7KDzXYy8HC6DrvI4qT3qfTVNvxgxMkxbIGZ2
rXX1FnBSagCk5hvyJjoYPIZyyqd0cl4bQ/Ni+sS/qAiyex1rctBnsM/d2uN+1Lm5tPvJZmbnJo52
xat8V6j8ftHxIbYTvh+eUjyVAfJd6WcpvI2qP7Myo5Ef6r9J1X6PQNBDRIqwcRWv4q78JpwV3Dzk
R2D/+4IUt8ptEPrw3Dryc6hoBSbWXNc6B1IlSDrJIfdFYn9xSFJsXiYh3sn39H+hiV4DJyPysERW
9ugTd6axq536xfnKhkUL7FGaNNbm26h4wDsoPYkW5tqvhF7atogQh/W/UgRYGI1gb7Eum7GlAOsq
8/XBmaORp61rkErJeGrmyYERbqusQJfpM3FhHhlZDB7Y4lqkt1YMEs8V5op9EtsA0fvQzIId9ZK0
xFwM64dmIA0y3athTvabGFKUlHuhL0lnrbzJumU7dM8mToL7b3ktjDfwkoyxV97WpslwhQX0SgGj
Q16SChaG5QCw7ba9xXcpdTT5Ox9EbI9EVK6NjiVwqeLcnHEo57//HbUl6BlE8ds+uKwB9sr7wlnV
xcgpg+1lJDO7TH751lKEeLlAzw9ESO6ZzOSd07tKxgbW2J16VkWXEqkhuj/202Nqkt61ozmtqUwC
3aTDmYhXGr1Uf7EyGbKzenMqRjRUR0ZoeDQUxX4PcO328Yf2V2sBrpfZm6nagqnQ//g6rx1ZlWyL
fhES3rym9+XtCyqLNwEEBHz9HeRu3d1qne6XVHmTCRGx1ppzzAxzq07BgjCWjRfCG9ph/UWzQ3aI
ElVO5SIZNci0WjZm8AId/sUhdU1z5TOnm+xUT91h7KJ721WfsQ3C0GV7VQ3HddKoOKYWMUUh587l
xEuVjt69Y/KiM13qmXkHayLX3R2iyIQRaNPs445spMo0MRY7DybWT+Uxs2304hg6wEY7l+EQqJ43
LajvDMWhaZif4yAP0oso2+4+zcRTHPKi2xprsZnE/tJNiGp2wsdkAp+sz3Y+7GfYKboby2BIZKNu
ZRi+bwzclGLWL/jhp58xos5903+bE2eaVrcegyrwj3BBsbKKcRXMG7bSkHqJxn6NAiqcwdYd9nWo
zWFLcn0SJO3Cz00EEyndOwGO7KYMbGtdiK7ZZYkut4SnC8xexnPcuWQGzsw6NdCTbkpm9sTOOCl4
lRCZcMdSxvJPkzE3HtJkqu7p43z1qe3t2JLA2vaWeAvwqNASqVcpTEaaHW3HBKhQm3GoqGxCnINx
fozYJIZe6AuOtNlpShmlJ+N3m/MijeRc10nTk2hc32kN5wYmkp+e/xiD1n+ZeudBRA5H0qK4RBUh
ey1+yzf00UAJcFl1PRbHvrQfR50b9vqVI4uR3q8h+tMOnQ9WqBFoxdVacyBePHpthmenl9UzSs9N
qqa3puHJrTJoA471Yc87YS/aCT92y/1Nn4Ar+BAitmUAYS0hQ/o7iHDGkaVbQ0SydHxdfyX6lspz
zHRocDNLNQ+NV/Vnm2+aByIDbWoylsJ0iGlGdJcYW8mbnbS3qIXKh6wv1RkiPhBY0fMHRSxHkjnZ
WbMyFIIyvLl+fWLEkF/Hyt01rXcux+pBj3p7KR2PIz4p0co5GxpnGh0PzK6eOLL4tma+yQG9uYsS
HiuZHAZaAah676NoeihtVb3pGctiExlcHKZWvZW8mrxqaFBRM23KmmwnX0lzRuJxZcSALeuebR08
6E1ixd+6dNVtkrr1HXvUq6zH8FWjxbgeDQ/hRxZpr3VkExsKYCIDv7YFd3pTUI2hUarlxianiwaz
rl4zOeJGbTx6WBNYKG517axHtG6D8R0ORUhl6FDJcyy1+M/eihJMPSO4JxtFD/HYeQ38NE7esqb6
iILynJfKP9HPkw+Ea9xe76ie5Mc1naeJm73KXzPt98+Ho1rf2ja91Vpi+cs4YXdhFm+tJnjzksil
ZR+0l4G21KInhuSN4B6SSqe8O2dtH94bIrlFR5FmTbpAiDNS8cuR2p2/j9tH0iBR8Usej1DWC+dt
AHedN+AU9Ei/S2Z8J6WsvGs0VMl0sQPUJK+VLphxaTFaI4x/D0k6PdShfqm2VJbVPQDbcVdDLEe4
JB86hs1bLpdhRZkHp4weSDlMwDszDv8IqYLX7iWr3eYp6sWWJ3yOuInRjtSp3DAgYxNOfEY4qFov
/XSP1jq6G2LmmSKa0ouZ6299VDFxaBjApBZTQMjnVByStRmrd9+gD6Yt9SwyufaZguML6nmFSd2h
WTG6SKR9Bg8OU5Lrw9Aysvqnj10/+/cT16/7+7G/7/7Xj10/Ef//L7q++08f+/uj/utvu37b//66
f/rJ//Vj1x/197f9/fH/+2N//4Lrd1y/+D8+hlOI1mGngi0GXuKUVDGyLKfawTVoaGhJ0C+bqYxX
U1QOJ3pNPbsCXn69C/pTXhObjQmJN4sULzKuv2E4YZ7CahMXOzV/y799zb+9ef1UVGPe9ELTWF+/
j+TIgEV7qxhoH3ULyzHIf1R5MuD0q1moJs34SRomDZi5+8EIDqRlGWGa7sfydP0YpvrydH3XBw+4
7+BttDQf0TPq0XjyJZW9GvRwTUtUnZRb/5YDcgzLasPNEAxfoNjHFfeHIoDDq470lsGCu7T2I/Mn
IeFkMYQTnRmD1mqs5QMAEvsyDuGLkVVYyogiqdHmO73HDarte4+41pockimao0NE+tr27leLsJX+
SZOepzEzdzJI7oNuIh1yJI1FivgjtD5FrWOgnogsM53YXJDy0wE2WLUE1LE5u2slVYMnQyLKrtZ2
i/yjnH85r5eLV2gWFlB0cRJxVyB/VpgU8xVKyjmNKFpNoTGhFWJfZyaor6mk35yEno8V4KNyWmyR
oEMsoXVysayGclqDcrEXo5BHo1ZqTRTR064ukNuEAHvoIQkgZN3ZTujGGir5biv7PaSLX4gvqbA/
0E+yD6ITKJOcCCJNeg5snjjDDWc9KSWFJ4tdl+qvLIf6yRc6tvxY49w3fY9pT22RtGKVNTUH7vAg
rZq0jsj/Rnq1Tm0V7NhGT55NKB6os01GgSgYldKKnHYW6npZEyk1P406r5ErsW4ynaTB3kOp9ksB
1bkf8INozjLp3Ft4mEc0ac26zLoUQR26wr6OkP3QwVOMvpmkgujpNfFQQS1ahgEdWidxz5wAe1Sr
3rYfMC7oXryNobctACM/TjmBldJCG8SwlM4uheDcg5gx280vLuML2eXRLnatnaGre0AmYBokEqo4
jy/KA5gt/OQ9F2BjByTqhLJw1XZdp04Em4z0swpkwsAaNk4pP7i4kGa7fJPBgF/v4KA3SQrRyKcw
Kyt370wObblMuWiZkXXC27c2YTsDh/gLzyandqodnmAnQbVgtUazwia1MRF17Jt+paHax/mKTdj2
kphmpROR/tqvLWbPK59mG5UCfkK++oHuCWobJj18krTEQmbbKY0+IDOD4CBWc5F5gKpjskeVzknO
aL1DMt/BPoPSZZ3MNBYS2ey0POpBFKxApiFFjvnXr/9/3NgUG9f3SW9C0zvQ0IPQ0rqYlvzoHfMZ
z7nttevG1FmRsu5Bk9cUoR8hkJLr2OlbBREfQgx33MRLSTXhrJSg59YJLNxsqvZhbEBC9AQb1cY3
bkF31ZtxsueC2Lc1PZ+QWrmx6MxZdqetJ6luVBXsQ9fBAtMiDAxyvWXpK7sTpcyWWJ5vl0HPihwa
69SUOTeSDYfQcvSWAdr8pCN3PvGnWTDry1/fHboT1hFBFGCJEp1WClKqfF3Y03NUiWTd6NXR0Us0
CpmAAEiSUe7DJ+JoXrNKztM774V230OF+ZzWIq+HNs/xrR6Yvt3rTFgzdu6JMSG7LFP0bmgd+oAj
EieQDg1pWxt0eO+Ia6udrWsnuiFm3Tbs1bNeUql7EYfuCm/Akd7m2vYLiTIuVSercAdID+mqr4OH
YUJPGE4MXlzQkNcl/rrsj6RPrDSHpPaib8DtSHBlR4MFJ6KQWaWR6aCbz9KT7Sa3lT35lDW4TSWB
8CsLoWPkaxYyZ3HwLX501cB0ga2dndIivO9qJuCcGcelUY9HA0Dajj7X65CLS85pm0i5T2dMkRU4
9BIGHR1dnjFLj+30eRwx1yVxsjVdbuzJHyUpBeRQQakhdLEy8LZ3L2NtLPArZQA0Z1HROyJlkAYN
qyyIlhfiOdu5v5XtbdkRNca2eH3ISmtWM4V/Nk3PnXrQAWyNf7/i+hapdl+VkXzYFXeyyfTxFI4Y
cTUPRND13Y6C+3R9K/eH4FSp2iUwvH8K7K5g1myHcObNmyF03nQxqJ2jdqZXlNRSAAaHiqfOByax
lQ1ePW5250nTx89mAFsFuv8rjv11kdo3ocgeIg08kMmiibdg4YtA5xpKHtCBBfwhrGYpM4nEZiPW
I3/n5FzOjWPf+Sp+ntqYSRG5TCc5P4zEFWI4Romq+EEZZoiuckkEI+7FTPXHMhbpnMNDfKs5uCjW
ysfI0l68ggCjtH+qjWHNXDg6BG3oHv1sOcn+dx5ibZ2wevEdlHCe622mYSTihV/QNOT2CvJIBH5N
VDUcLjJatmOpaEwUbGOJdeuk3lIrTPNgzhtObfeUpiRzNxVBYIZDr9FApx3QmQqjLllLv1gEGsNO
jO/IyTHqtrTYNj069iwpH5lRY2jXCLC2u7A+dZUC/hSSsmASMTzODwWSzEXvFOl6MmWKnreINmHw
PpRGuWIUrVHiWR6RCBmJKLmxNMikOQkJxY5k+0US5gwzO5GdXG/KToVWp3s3tw5CdeceDh3jp56m
G/O/Eyd5JCFJL7gyz2PZ/IjZPXr9KXKgJ1IHj9d3bMRgy54T1Y5p6SVt2X68JoBXEDyQpn4LU8+j
gzUbf+P2lIxWc5pd8qdeOdbBIaUFQiojhTEdaevreKqSmrBF7Gu6GwJRyOq9oHs6xREJAYYG2e9r
wj5+7AO9PjVIWphbGSstoXFVz/fVYNiPRguhxA6SIzjewKZoGIGEbhp0Yqd0/tWFyQrQD+ajmNRq
rJwIZQ8nDH2aX/00FWvQQ9MiGNV9OkWkb1gVbD3++LmB21XJ6frO9UG2WbcaNSIPI2xwu6JJ7vq8
hYWhAm+ZtshCrqtzzzRE6KDoTI9cCS7HmJUd0/uOv7IHbsrzin1sXq2ikeymdnXdvMZBK06WVpUn
O/NadG45pqKmfkz8ydyigRR7gnh2bsBL3rhECdGIWufmGB9EaslTNT+YpThi99Z3gvkS3ijChwiv
Bqgnv5tmSR7isKb/hexjhEUWpPYHSSYEPRU17a2uXqFTHaj2UWBGD/3ExhtUKBXUFOwVmvyTUrBh
DKQIjOQV4XBDdpDxKRtGpnIj1RsFGn5XFGi28x4n+cbR9B9Iwlt0CNSzDqsfR+fhlmn8qe27s6k4
p0B2WdUzhCkvIF+h1JMZLoWourFdrd7GSfcdcxyxKmZ7PjmSf87/wRjhMsxhmehhcV+YioaZwz+S
zlWl0Lf1pD0X/MLT34cAlsPJ5Oy5LVl5oBBDhEhRNlZhxkGhk9VaI4J6X3g2bvr6XCfaYcwknWI8
vpgIAM6k2lOrNA5toTio1rHXxTTcNwWxHl7tn+LOvh11bkstzVei3WYdkWCIZZncuTcFRugdO7N+
kvOhqi+eUySqyxzCCUUDG/716k48n2MKxugdgtoTABom8fl3reMphvDhO6HNsM/+cAYn35Ja4e8C
2e6DZAL4DOANoQMHcodgZaM0QBoG39cf6s6ryvWt687+92PXd02TUiLz3D9fq+Z77PoVf7/hP76/
ni/PamPG6aoMjPy1HNxqK+Jq3Gh6YryKUidUoyru/D4Xd1PtPl8/bHe2vqlt0BDXd0c/J3aFHl5m
Z/Vt0WUk4fLNeO0Bc3CW24LvaHZ+wLMHNX64RG47XNC1YxQmP2rrFNZwuX7i72cJv1FRa5+vXwrj
gpqHQ56zi434/e9XuW2aHWrbuyRjZV5GvJ/LjmQMgNW8SyIW9iufRJkyDY2LKJryQnrM9R3wI+bl
+tb1QcNClaKaXMTBuGWmlrKBwynXSutiyvFfD5LB+c4lPgmJEIkGfXe5fsH1gc6MdWmBSa4EKQAr
8u8GSDw+lIPecy94HJ4av39No4H5yUePAeyQZOVRq9GcOZlJ4i0OEL2xzwUBKNy68vlvDX9tPqDn
40hLVO/oUroR+oXSuUwwaCSgD83Oa4+Y9JnRFgDquvnHY75pDtJAF/vnLUsihJwyBsrzZz3mQdB/
NmV+HzlIJLWmDsg70dXh+jCwiRFxCDQzEEFwmJUI1Mn6tsPSxEyc0xWEaiL9khMiShBzVtzSHbo+
Zib62i72xKFOunUG0G/XzO9dP+STsCQlSm2tc51VbL1bsx/C9Pr6ADuMQjZo7oLBfOIAfYoNBLiF
KHCizW9dHxqrzQ5qAPk57WtJS7isGzLOZv2pXxCVhojHIGlPsn1EpvIOwJgmALn9c986P1SNMQbj
8kcZFK0Ea/ScT215yGiDrxPTfL1+iPaUj4OcF4ek0HybR2Z1UMRErIAPwV2Z3/U4VyOELUD+4OKx
FuPcfApVMmciqK0zdthsEQa3sm5WMf09xHZAFARnDTYVsFKxy/sczasDiwN+e16IpiKbLOsdkgxo
af1TY2cS7mvBxJycSPTBphTlhHKEJlhUOWeHTNkNzZaKXHAx31TkqnYy2SfGLxUgIicvpj7ox5zf
OzvwrLIkks33Pk3TUuuiFEzV5+fjzzPgPtUd4NPImvINw6+nvoZydH3wtFBtIfzgcMR/VqQIRfFV
Pl1fgOvDmKF6zgr9OXTivQMHGBlyQ30bk4bc74CAn12VpzskrVnFu/KOVNQKkaj1Eqn+GRRqu7k+
mxz4q8P1yYbmqRZOlfvIpY2QZCRnOwbWa+hjAlUZlhAuYcfaVm3I0i5x9M/Pyd8nUMhcgAExXkI3
+M0ruop2gCa7AUJx8Dl3KIvujIrCbyMrHq+/mgm0vc+07Z+/Y345SD5rp6UR9HJXIMP6j15Z29HQ
pnsOOMogL17/7kw1zWJ6CUbCsTaupp2mKpEbopfh7BsEF9Gc4TgKXCtOXpjEV4frh7r5LVDBtWY9
Wjk2lDBz3iCmoB3M0jLeTKwK17VA4m7Bfzf/o0EK+IMBjrXnlgWqoUfLANoolR2DkcSHNDlEtb0M
lVFeRnz1F8vocE5Phbc2mwTpnXDOAFESpFL4RbXvzqL/nlgoV52UyDZmxzsLYvIvtScen+7kNW70
murdUxgH3gdm/J+s7zJaJBzEMXKyc5gjiK4JTmDaUUNpaIJGNV4Ay8+FVZkE/kkXqXnJFAf8cS4p
uK/WgQe0zAjTfz303fiZMwmHlAQFdWh9cGJjBH1Acz6iMXz0HRgj4ajiY6zzlNt5+DbQv1gkZJjS
1XtrA+nu0TNu4zRMdnUZwR3ru4ESl+X1EHGSWbQhlQBjYbTTGsYa+UvjhJEMYU5d/oj71uX+ngB1
jICdmUcuWCXJvWLQxMF6Z5i4++lJf1QSE7A3zrZ5Bd5jgqIZFsQwimoU2HuahjYVTq08kQRfFMN+
DJvbmpdgI3HMLD0d0E4QTUi2p+BgZkQ7DcSuB05Q4hUAsFRZPXblrAP7Ae2O8+WhAWqxp/Lne+cN
Y/bphjU/JMzPaZsbWxth7KXx/JXraOYlzjx5Yc3YDLYB+rOXwOAQRzwQqmfT0aj9BXwKi+nDhO0T
Bbn/mxdoZfriq416KD0pgZB6zfZV9Al/O6BtpKsZLUBHZ4T1XvQINDnSQtA3QRb3B0sj8lqG3zYj
8TWSIELA2Jg0q/W3aDHjg8pehwI9ZhjrcPk6xbG/rT8iX22ZiN51OmQgDk+EM7CMjjboj1IRgJ5H
Z3DWKdNjeaP7n1i0rBy/f6HNmBc6Z6sEmvliKPS1xNe3MmhSCUZL2yF5p55ByG2Jcs3dgssNPF7d
QkaJrWHV2c1rb8zDkakysB2azC0xteQTswbpheT5cZRrubOUUd80jr6lrrvRfGuJ4GNujiguzzH+
HexmVffiHWAeKyLzzmGKN7be2ShW6+jkz9wlF6Ox6RECZU+HOioDZEFps2gLDQV8Q3cjSY90HVlL
Y3mP65IoYR+Aeomb2JbWAX/TuMnBqhUaBZtNVDzw5gQok3WqCYs8ZkXw7DXGcNQCd5/LFvpID/ND
BMjKiUghnA5LS61wAQrPekQY9EpL+y4TrrGNvEksLQuWX2QTFOXRWBc+QRBhzU2hAWG0w7jHzlId
Rs1+ZgtAbJ7TQJ00CCAFJwoaBBwe5K1lFtraRVIdGkVwrPvy0AdMiIfMPzZt/CDprlI3I/GLMu2Y
ZSwPlB/jufdInyeYg5asTGmJgYnYyCTYtWZz13Xo0bQOs85g7GN0DLB1o0PZzASufJQ7PYiPTIba
Q5bBZtLsS66DLm4RfXxUUfBhWXZ5W5Oz3qUt8qlCHoPWMhdx6UZnD/nEykCOipfSuwlr7BW+6H4a
+DCL0gt9KHAo7/sijzdGm7z3ExGKqLfKU5bF9a6r6YCqiFaPXvxOWe3RwDRpVs9/RnIawvgrSdk/
oOYUa9gJwO3q6ElAhUDUaAIwIcvQqzJtVVh9yCQfhC23eU3dagHnUqheZurRFlB5QWyEqIH0hsbC
cFH8lqjp9hnKFf6JDQFAWBmwMFNGXQrGlNs0KP3D2OOfLbwcESl44yNmgNAqT9Sa8c6pjPfRYImE
0xut9FZ/atve2PlFRiU5wfmiwt3AkHJ8Nvey55hZki6ycSqaN7Bt3CIhFdUv66XfOzurde8HOXw6
GXGIRETxS+lsjHW6i3r42BlqNnSyZbvNy4uQ9kC8nxue45uOp90ttTsPwDM3LVIhBB60YlS+aRl5
9AONtF5u+PTOpqxGUT3p+Pf8dpumMUntmNn84dOvQFEwXwhmW/BB0GNddLgnUOdm+AoLMtxCcdbI
fwLVIvO1HwwvBbR3A04PaiEDEq1ZABJzh5uGW/GGXSqz7IARBH9dW2bl0mKUsMkU7g4/0d4c3R13
ozH98lrg3muw6xsMsxf8TBa8mQcuUOOt4yY1NoPkeF0024D52Z7GH6N6Q8KBkfidk2Bm2QykDtJD
M3AvbbPCIFOLTrleAqON1QHJFKoAb2IABbus5vDkaSSkZkPOQNTJCthD3l2e1Pej6z+j4W4UmgDg
7RVjL3LPQ2TiU9ovlEA3jU3xGQPCuUvnyv92EBRRNH+fg6j8QIKTrbSZhElrPMBBPs+vP91mpnzR
KEb19m53dbzRcBfz3ELvHSyely4RUAxFsAUyLs4kee563dqU0kGoV+akbLIgueAczlYfP2r6TeNi
frUy2M9jBHRgQu/NygbAj7qCV5A4BvT04Gu7tobAjGIWnDRDL4EE6DYE95sNQXnpi2FDO16x0k/6
UprPEWYUdm/5HaO3pp2hmIXjCxTTVzKAcfWm7kmb3PhiD+JMWfqqhYyPXMvCTWuYR6BQiNciKLyB
1t1g8sf0TVcaUCgHucICuBNH49LW5JPeQd4NgaPkmv1NF+t2CEzkIyWEBFmTtWjLYwly/6VDkxfl
wXlsp+FlMNzHTrzEKNKWPb5frGrVW4/WiTF2votMqHqhjfQYdWYJngRxNQMYLJWle67VkG78stkb
lnWmG6Kw76K8HSvtbPrDgQztb8JzMRmB9kOZ0u9k398ItB9D+zuZnbE2umwzgphoZ4HJoCg5alc7
ASX7QhhZ7lUiD8Atn21XvHiVuhH7cXAei8jntsgTG6M7GaxlgZ0nkT+uFxWHyPd/aYVGsn1lC0cC
5KEPL2KNItO4G4b01uOiJgiKRHtAiouaNCvpZjeUAR6ar27ONhdiA8rzRjQ6pGR4Gwi7NYZV6PLr
3sRfpp0DbTzY9ERti6B4u1H5GjNy5sa3hbBuwxzxGlYXCbkB47txzHj+ExLL1ripHhDE4cbouRyt
B0MYxtlrfOiRXjLuuogZaA3yWY7ma2/rxdLE1NZT7ADG7Ldh7d4kQ/2Bke8x5AqkHaMOKtV+RXCc
O3VHlVlb6KrrPnv2RupbzJkn2zuoMtgJ9dsM2Y1FibvwOvXZatXWRZ8wBhqpADa4oxHHdE2getgV
Gn5xjFDwBpEZg86W5U9ScIdKd5ZNfNJqkrm8zRjP2kP3TcRitaI9my5q9INdICCCO/3abev27vqg
d7fCNtJ16vu72EztXVNa+ySmCzXidd6pLg7uXd26R0Pf8sKE5qqnOKQXfEEv75yQJ28JLkhxfunH
iejOU9MRNttNiKSYeLQ+VwALJ0xQN/0cS3Y1An+bo1tS5WDCJXijcoAekWS5awT9VXOQawsbHpxC
+mWVeOaCS58t/N+JD1A6pRc2zYleygmxnAKZi5k/LJSH8s21tdcS7SF0HD1FFcn20piOCZpcr9cW
dtulEeqrbgjU2uvyF6aOw9r14pcYYF5vv7lWMgBC9Ywby+sc4IktASJNW2959WgMuPA3Ea6ikbUA
JDYrz+t3zOfDJwx4a+nC5AsH75v1rFqbBvgTqGtIzACQbVQ6Qkuo3WUSqYcmZkJadXa46pWV3Yo2
8vcefmedYHmMhvEuCoIU/k/A0agE3WPVdPc65porx8A5khNgueoc88SsF9zVfN6BjqWvY2ABRAlE
TbolfzpdFp1NE3daGcClaLOQY5J1/P+zRNLXZHx0zScZOMYhiCwL2FlztmOcC0Of9Gvozyc5jLdB
iKuZo6a/1CGPlIy9N/0EdGHCfijciRAASQs3S7MHCFtpE9yH5n5sLTgxIQ7CNiDsTQiU6UzDexcF
JkeFVRdxSwF81Ix8r0XzjmfAnCfEZCuK6KfQ1bj0yTKE4o0k07BYxtoZV1nGn5o9pz+39G8TTqQQ
DbMddD8CJG4m8kmGTufgItLvHIPawXfrDxczNcJDLiHvxAiUWaOsvjxh4on3WgDRdlCg8PSQiIE4
7gZsZb7x41iMWQxJzEZNQ2CR1YG3J/2HMqXobwUxlC1EQN/nIA2cEv7Zq3SMaf3nngSFjHAj4Jqm
hVLeuB0iiqLAAffW286+rPA/K3YTUgSzu8LODhAiXlCf20wHOac0g83/C04y0sS9m/kA0XL6zlG1
N2bDLN8Ncj5Eu0h11XiEvQ4gHRGcQTGGsrbDILPW6FiXggGx2ZxU2GY3PbW/XReEinK0qzkcuKnN
WqVz45R5ewKeVfPSy18LbBKM4Lc0DilnRp8xd9msNBWhSWz0aNvr6bMPcHId5Xcyd7+Jucp4Eam/
BBPqmj4RFA9MolNv7hvQ3pKoA5R+SbgB9/gj7OBBymnYhGHGoWKD2Z5hFIKDFWqWU1eCPetSd9kh
a9l4LZrdpqNbkLhwq1WzL3rZLxWzLiCM/MNT9ELXf/a7R2/YClLGXu3TqKvTnFIJlFFiKc0FBydS
1QP9Pi5hlCWTt7Ylw/us/7JF8mgY6oV8Y6IV4uVgD7+pVWrr8FmnWJI4t0uJ78e3YYIn48bIP2Gi
HUK6u+uJYxoED7Ta5JJn/PUMNYdA/8Qy994m9c5rP6mInHOIJzsds5/JYFOthxghuH5Q1cC0g+MW
2Smb2MA94yFjd3xE5BhKNkVY/kZDApc9cZtlOLLI0zlhCiP4/RiYVGaCQh5o+ESXdYKcx0uNgxFx
DCsZSsF7+cEteImi/GKV8QlflIbq3QIlq72AksYdMEW7ImPI5ToO+6J8KTLgAwIRHXYpfwNb74GU
XG0FQIcuDLnzcUln2UgOtdEwVR4Y/c4i6TLvtoHtIxkgn3ztmE2wrEC1sW2UeyprS8teKHAgYeXa
0TT5cWP9MsQmFWDORqVHM7ehfxKEZZtp/JkP/Ik4+B47Vuoh9Z7VgLRaz8DvuwhBSSnajk3cXLBb
FUuI0hbloVVgr1OzdBBCFQ1qgwKTaKTZPCsqf+fnZ6HEkxNDgCgMtS2adsuCfzualdzAdT1xLPcW
ygk4CTEb9AbnPYBXPeBAQtITnGijfDqucNeTane7pCtvwgbDqmMGRHmCyqyT+M2Ohq3u9D+4s37r
JHlL6mYXa0pb9PltTz1vTRggnLoEMWSHH1UQjySQoSLIEo7lKX02btfJeCej5nccR5LhJxhG/WhD
zDM3deixQYtv8qHprZYg2hlJHXzn16bRsHB0zvnzNWCz4eozO24MujWa+C+3r+AOjtZrPuDE7ifk
ZTlp4Ulci5XJYd4u4x0DZvyj4YQvuSjW0k6ZmYLXbD2WWukiVoFpu0h4FurJXjkTMoRRj86qFt+D
lYANgZSS5+YWvdg6s7uH3K3HFZVO5NsgtEb5wbb05HQodwcOZ3grtDlYRCqO1rr1jdbnKS7CDRFX
fLftc7CgbkqZZoNP5pnVNecSr4WLe8bHKbX0vO5JL4pvlFxUiV3xPOJ9MNs2XhBy89gGesPxoUJr
nbKvq5KIOkumPzNdKpiUTRki65MV1ouRPkyjC0hfDbPDGO5AFIBv8VMuNUhEn+zJmzHq2v3omN1G
r+ttmaBTsXHTR9IA6FbhOAAxgII+axCvd4jN/ayddr6BFU2lYN2sGZ/btw0UsKMlbQwk6GcXvaHi
g8vFigqhYenqBwKV470rUxqLeFXubPegWdr0FabqVXOy97hrtb3rDu0zNOU5nyloV0Y8V2MgZfSu
m69Qf5l5WruzBuLgjULqG2GG4K10K9o4tSAv77Xy6hOxHgcU1EgLLJ9KR2mIasLzQA98jQZvP/Yj
9Urgv6QC4XKFE7W1OmRa5m/sJE+Ta5+R+DCEBoXnmgnBH1TbMh6fxkZ+T2nxVHKKmNfaz9rhgrF6
cdQmwkBJlwJNtvFdewaFkWVdCajKlnfJU2JdJ7ehBvLMle9ZDPb7+tOgkqxmSmmkyLFP+g0HI58r
HLQOriBHIF6IAtRHgdyYHc3lcJoODkUOcHyHs5jxlpgFiFQv/u3qsyVSbWMMYiMLWtnsnwtXZZsp
82fju6SlZqIQkuZqADmzco34zvbwlCjFvm/2+4HhD12CAKe8W3EPag+G9VNkbbaUNZCymM25yigX
GIjHCIH0L6Q998qGi6+PGCmhXrh+/hHkTXOs4OjwamXfcogVasj0SY1VtrMD5w66kL+uXYt4Bmng
qAH3XW6mSuREaABqH5DC0YPQd70nrHWMrC5LafvJcDsV0UnkRAdVxIsMenIBKcdF5ENBZFkG/Sy5
yhwxC6XKN9W4BOEQIFb5CZ6DyktWkNmsJbyTcBVZyWUaDLoCpDOOpv7tBxb/ROU/CwEIg0pf7MJc
+yIeC/qVxivSDOKrEC7/NkLVXsvf2hrKXRp9MUBjTUgJhgkbnEdgRkB1/fYFfbVyfAYjuzJzKu+0
NOi+FOWTMfdSjJnsCdh+d56q6sUqDNwKyZvoPTACqbamLXPQXYUexvDfi5w7G23ard54jyaTWMf5
hprCL0ezBkXpti18CVSE1cCvtpNLn5z9DKm9WdJ6BHEYNcTPeF6z62zQvhlkRcapLZHfy6IYj0nd
7vuY5GGgeaxVnD8WYRE/WgpiKMFq97QKaUFxtkmV5xCv0HgLURxynaamltKvHO35iBIvTOHqi7qp
wbKE4cnJMRwRYMH+btO3jQMUIgMn58nVlojHjqLOLwob6cXFPQOX6cEcoveGqcv/UXZmy41jWZb9
lTB/blRdzLhllflAEhxEUaTkGv0FphHzPOPre8Ezu9olhUndlmaRGelyEQQu7nDO3muv+1KC7s+O
akBXG0YQ6lyLFyTunmLa1UugRhoZGCeBf0LxQLXDF6Owcsxr9BS9B4tWOpA8oETVQSc3Y1tCxxSA
G4mdaOx2RtoQ5ZDnhyakyFN1GzXF1z8laN400rR8jgsUqa+qsdwokkknz+49YfhnESqucM5FoM51
Qtj7ZO5ToRG8GQ5PoLFeqY3J0XrColW5pNxRdO4UQgMi+wq51Rk5teWiKvIbKgQAIOxDy0JYwhzY
4Luh4aaM57Lr1p6uCte6kX5zh3bhtlZgqOpsDHIylQimE08m4PcLvYq3Kf70wluNMAh7VP7rrkJM
YeNYNyNx26wb1WuXPZmwRInB8WPdXdRNcGOTbRAIEZ4F7LBjsaoabmSvHZEshas0i/bahRQA1UoF
J2eWXoQdcmXOumiOymmPRsf1qfFvogBVKP103NunVInqTd9pv4Snu41fkVpXQPMUofWcmR7tafki
CpRbtpnD182tnxAFPRpD26TLr+vQ+pVHTsgWCldqkHIAQEv4lNoHijAHMA/hY4Hor9OjFTwRlKnd
uLYVZiWHCsdMLm2rLIb+2I87Alx+UoakpGHErzadEIoAiu4awYM/kV/UhhqHuNA7p8oxUs+MvYOH
7K6xmz0t39l3bMNwbfJbPaeQm0Vsfgeb/YjOIdkIppeeymVKgIvu+GtDx2JLVfAMHIoJihLQg+Xk
BnE9HQrc2mC/kAGzqTllLGSrp1DkqdNpmL4YvczrfmCQk7nSe+c1xrdliu7KL8acQp/61kfKhSZx
ZBc5aaf5q1bagDtN5byRszcQ3LliRjA/huCnb7LX6uV01xEbUxnZNdiBeuV5VbovVBN+rg5ep1V9
eJrYuJ3kLvbbq0HJQHln8oq269FCzrGEeRC5gDZe85pC8DRkbEUdQndGe04CSlxpQYjHyC9Gr3V7
mxqALbBwRiW2n7CnJn8HM+W27oDe4C2+YJHt8OkTe9R2qptX47YvYHgVBGpu/VKeWtX8haklPKRe
/WwP01vtOT8Nezg6qBOr6TbSmo4tVncZhrwYKFvO6pB6fllre1U5GwrzHBTfk1Gzwzd5jVp531Jt
YhfFuXemJXetuuh4LPQTdyOddrbQbATDhv1V6vLGbR2zeSw4gPIicLgJHDjLE+g8Uxau0zTHmmCm
zr72SbxcNsT8GQWFmAzh0qq3mtekimIWnPqqGpxT5RMy1xQN/GxjA9kGeaCa/Uxzews4XVN1vEGs
lVrpU5MAFuhZANrUHEMgQUoYwC5KmyrCEBu/CA9dZr6d4WnVWfa17HKMO39ViytyLqrJviMS9mmK
uxPr+cHH4+uSUwOxrut2cVscwB/ZNx6Rtyo1fqmNF0Cq7xIlMtdlj1oLyuC5Zu6N5rUdJlZXUL/J
DG01xOzoI9KwVnVyvDWwbHp53UX5I3Bw7AxdcShtjx2DumwbreDGXQLlo3HpHQeorQujnDZKDeoH
Qu2E/AQUSYwAgTPrrS6qSxP9QEkKVzEww2MAJN+eeRxqc7fS0bQSSEH1QS2NYzQSEEmPpV4LFb5o
kcQ9Ctpi43hCAawlD0VGQIsANRFm5IMMBDYUNK0Jv74rO2vtkJNHbZiQEoWiSdZ0q0jibPbEW5+X
Ee5LWkXa+DP3uoeojY1zI6FTn9Al1xVuY8LE61Wo6ywbNpKG3BWyuGTSDZeNrbNlMBnJSl+82YFK
9dhYKcRHuqkZ26umWiVIoZA2qU9VobCzK4qlTo6yoqFcq8Xe7P10QY/K0Ys7msDdwjB6Fqu6OXo1
GYZ9+kvV423plFcFwG5bMrTaxAQ+DapSxcqOtIgX3IRtp9iMY7U/8ybSnpxLWzMLqDX9REH2kb2I
sknZLpkOERe+yevTBsO+t+prWll4JyadNrFpXTm1eojQOHCqVybXl/pD5gbQSiHyawvihzcSbg3s
BIsU0UY9izsI2nZ3A7Es2uQU8BaSyd2xro0R/H93knHLfJjGKGDJjexRDozNCRCFukAh41F7hfZN
GXVtUMCh8FqQQqvIHdZPFiYf/qDv19vI0+FoEeAEIUplmonJtVJIMqSHK/ddJU5IzxlQQ62tPT81
R3idJDZFo9bQ0wlRdc3/sFQiH3y7HtdiTBz0pBnsL49XE8qW46yQwrZAC31g8jHiAErUCs+gX7Eq
rX12ykuzymhc1YTtNTwGpR7dxIz37HPouuiZT1dcozflYFAfQr08NaX3RlCiXHEQK5cjeEZU0gE2
hyv8WjM5TBJLEyKTdeQzT+SlbOpyS/PbBztBU1fW9dlolMMCvQ7Mu5QTDkmRuH4oS4Jx7veYihKX
loqJXJJMaq1bhR471q5A/drWP02doqIyAV0P4hOxVhhCOkSFpReSTEZ7OjHKfZdBjQ2c+pVnAEsw
wivSmg2WEub91m5eQGOslVQ/dRm7SZqI9kXfdHvNAqfqdymRX+lDP3EAJRVMIY6zBTxjULgyg/BZ
yfps6WMvhutwNbbDveZoRI+Q8+whTcEJ4zp14cCp/8mtuzRq5IyYl/jxKn7Qx07sfSXcSu0nUod+
0XjDBS22cdGtG8OHTKOD4tbZM4qSGl4T9ZCDiys2IeWimaxTzrmgMUgWxqC1Fl4IIL0EQMe5zGSH
2p7xNlWbZuJ1JZVclrd0yuWWEF/KMetqqk8WLDktnbbS7MgeQ3y18KzZ/TZmNOzIRU4z4+BRb9bU
UT+aiXaEX7UMWR9XJaxnREc5xGyAXnn3AKaZm8uxPuvSDaipN1QX13FMN95xYPE5owolj6BWzt+4
CnKfcnaNBVO39DULOcHmmr6itKfj2rQf6ZhX4CIQjBHCCRQMYIaJrkTEPuB8774uyBVIo+opH7NX
0jCKJeF3P81RdHiTMcxNdSs3WpNf5wIHX+GYc2OEdmtE7rYqx33pe+VKtASlxFCNzKD7SYxoytTB
qb7w8ngdmfJoEfMZKLZbqXSB2rC60arg2XT8YSU6QpKzDLZQb95PWuVAXIPoEaj3mWFcppMSQaDS
t3Esz5UII8cg2ogCZb4x68LY2HXprXgVu+A2rFHZkfjwZjCrDEV63yUekZFUArOTGRymOrmTAfI1
sutYfFEMFN0rzthnJSjWIcSegojKqBa/VFRfS7R+ROGZxXUUEMA8eJxffqek0WtQFXrZsQryhWWp
oJlXso7QREtZz0GB2d5b33M07wPO3y1mo9Abn9h5UMS0mRJyJ0FbljCgG9px3Pd6F0ew+C0qJ1EH
Bn6ghywrLT8JVxYEpvl9fu+b8ePsr1jpMEgbOApLmxO0y7plu5RWOapEQ8IheKI1DA/K9tK11lO9
Uy1Ov2Ahr72cShxQ811s92Kptjs7eI4YNlAgyhUGhha3OvGQvIFoivwSRTu+4KbwfulkyiETcG2s
SsfhoSdwaswrc+MwOyG+iGEkeRLtLDlpREHZF2l2iS4ECrATPWjQZVAB1cRUhiRumpZ1Fqetd27p
TBU9henCqglg0cY1+N0r0DhGAUK6Rl23Cu1n2xZyKVDuKoOW72wkbzBvq3hjMVlXUf+zJNS0qtWj
kow0XpzLCNmOG5gKWY0C755jxi/zfIrh3iZphYZ3Ku2jFiMs6oudLoqaFZ3tPi6hhPMIlM6QQAqC
YDhs0/jikwmCVnu5KYhAXfoOuCnbglbU4W0zikNKBizP684zmxzNfSXQw/nDAt+U7pZUrDZtWT6r
Qh5ICKFcJHlfc0+/GZtgB33FJBukuarr9pIIZj/Go5TZmtwgMPxFP3eFgjfcmQK2FAHvjdn1pyLl
PGLTG6ajQfBDVuLQUKY3taBKLjjruxoO3XRslr3FGxlF3WWlk8zXqOHK48i9cpTRNW22ZoFdbHtl
+GWg/4P6xdDn+VZ6aK0DBE+ezZ46LTr9zAafwqIHCath67QB6AuSiKYYp0Qicx1/2tcJPL3A6yUj
HuVEUQEv7ZKNHEVBv5D+1kAm4bLn3I0wpSw4qpZrUmzCbVrYBi4yVu3c8DWaTZVreBQBDL0w1lLX
U7Rt0UVLR3EhpEC6UA/aRd6KPTDzowcbMKyIkSoBIFMW9PlfHZixKSDraeqY7DpOVbVf3bcGQTYk
ocPprKOjHQVbdc5jyeQjoOXqPPaBdcYmQW1+mxwCuYsqOqjw35N9NclrtUGFNXKgiePkrTM9irUa
0hWju1H89lAktrqqvOANZWy8iJAKRPUxJC1rKmS2ZOybC6dDLAGAH06iR3j24G8xfClu1gz3Zam9
SdViim2yZTCCPC6DB6rFFkFLJMIbv9hQUSUiurJCbpQM5T5r2q0yNrtKA4ZWKT+jsvFWVhVfJESL
IWJyyVPfYFSlPKc99p5/Df/5zrf9ey/zXjPjUaBKjZX+NdRRM43+QZgmhoUi2KcgjxJNvcj98ND1
Hk1EBL9Ji5RNDU3joizkkaIRyhkiIZosGd0odigsWApWDY/GwzRobPVwj7Rpbi7gv3dzeDtbhbYK
7vSZAzaWPxGg3mFrtBkRzXPc053qHUhqadheE8iG/VwZH2iG3BSePp0TUvAsNp3BLSzZBl2IMbgX
RfTCt0XaPvli3XgM3Yrc6bWhmS8a7wddRu6kDTIzTQlQEWPj4B/L79KJ1nXbnseN01/8/ofqm6/o
JPu1ppQFB+psm+n2OmEwIrAOvb2C3KsGhrSkbGQuUwkS9qSWEWjfWIQuyS4UtoALL3WlgvkFrvoQ
J4jBgLH+1MhQr9WTM8ZnTICzrmnaVQWvZFqCcxTKbihTZZ2W4iUMrMdS0doLoy1WsWLddCredsuA
exPZpPXklw4igL2mKveVhZK07UW6tnSsX0TKPNHAjt1QchQb5cOYFgwVIkMDPWyWw9Q/4J0BChcb
b5WagxA0EioIXFI3cG5N0hiCv8gvpJ3dmEivz8xuV8KiOeg1MlxFKflhcaVTn1vBFAHVi1N3Odj6
S6yMRNGFPrinhtZh6QHl1ApARD/++s9//vd/Pg//5b/mpzzBL5TV//xv/v05L4g68ym2v//Xf27d
K/f33/ifn/jwA5vX/OIxfa2//KHDz/X1xx+YL+N/fikf++/LWj02j+/+hZcwbMbL9rUar15rili/
L4AvMP/k/+sf/vX6+7dcj8XrP348Iw5p5t+GtTD78e8/2r3844cqtd936F83aP79//7D+Rv+48fp
MXtMHz/9hdfHuvnHD8W2/4MGJsxmh9lCqKal//irf/39R47+H8IUuq6qNIk1zTKtH39ledUE//gh
/wPfn0kMm9QMy9Es1f7xFy2++Y/4fdLWHDpxOoxbYTnGj//z1d89u//7LP+ihnzKw6yp//HDcH78
VfzrEc9fzTQtqdq2Pv/DAvhjmXzV4vnxKsx8flr9X5lpy9qQg+EaVgKrlDWUxYypRcM7UkpMeL1v
vRlKLTZkSZe8WEzWZajg00N+ULbOUdpSWVq99dqBRNlXneMmkemvpfR6t9aNMwjUqElGYgPsLiHd
xtPWtRXA5x0Lb4HuOSbVJ78DF31og4LsnhZSf4RyxFXAv88AG+PJGcoBcwI2IuJfaegZOZOao+2S
OTMw6PpgmRvIELwACR76enZ/hqGQYmpd47/qV3883H/fwT/vmCqMz7fMUTXbMIgpMOeb9v6WqYli
8u3YxxLTgJZKIhecKyhkfTy0SJkcFEFSby6UMHJR5VprbeTSSowaOFU3tcK6KJt+2g4aquQgYXPg
+VQFzWwXZZz/Br00N/BpOZR5hlsVZ2mrkuyNRInTnHNC57bKff3VF+p17qTDdtTVWzXXXjUHRbFt
bmLOSEqX71s2A/AlL/OKyLI0BeaqOH1BFx1BjDdEiEys5rm07J8qUfMO+1korjnJuoveAk9HxBgn
lqJZa05InrNyX5cc05C5oRSV2ygFX1R0jiAH23qV6vRUhwqRJ0QfC+e8jstfWoHGPR+QIGCtR9hI
5NYYaXdejMcj9CmJ6DK6Q8kTu/0i9mQOxgHZ1qjoZ6HyZN6SjSuKjHmMGkklDZA9zroVyrUoiX3z
FWMFk+pKdIQQeQloobK8NquoWYMZCAB7NK+WwFkbXOQoVtjZBqlprQw/eIxVmvSm+vPrEaGZnwaE
Rk1eotuxpdScjwPCBDeWt/DeXThX1C5CTHG9H1w6gU9YdlYaSyQSd1Yw/VSIupHycsh6KuQKeQMA
RrD+9jpWaqJHjcYpVjjGaZM4VGjgK65gmiqrUhBqks2i6OhkoFU49/g/vvkO83v+fh6wmJ8sjRnB
smwp5nniz3kgyVAqtrWKIsoMGG5Rsegs9G9O+Shz/QoI5DZMKak2IERXwPwvCzguQ1K+hYOBymm8
NAsEifFIpy6xqCnqJstZhigpe/X67q6nsvf1Faufr5iJy7EtB/GwpJLKxPrnFedB0cTd4DTuOMZr
6qq/CK59q+0ip/jIaymyJ4tEPsCyZPeIHIHoSB85oHf69XV8fvi2g0BKgHw3gbrMM/Wfl9EVaMUa
ui6u0wuka5Zzn5bVVe3Qtfn6g37/pvePiE+yNNtBl6LqQJ3efxJHYT8zae25UU52HjV8BNwNachl
9Yte9YFu7riaTA7dxFBdhLnB1aiE3tYaxxmdBm8O3jN2ImzSPTUwpYJ89s0VqlzB+yt0iK5gSdEc
U6qsJu+vsB2Mus5sWYEfqLe0+jZdW976WX601WLtBfkxcH2rP+vq5KhTmvzm0z/Py4SOsl5pusnD
0MWH++MxfP2iaBvs8AzE+oEGHEkkBSr/OCRgz8BhRHy57SaiYrqY3oImu6rV6Rab7KsS7r+5GvHp
XnA1PDBd6jy1T+OiVnyLbKKqcS1K9S34WkIWHgeMhlPDqWG0vC3LYUP+TUGx/evP/rymMw8JzUFR
b9i2+fFdDpW+B1UyO0T1SdL2AILDCzQtdZ/uZiepz00e9HxLP3z9ueq88n16/pbBvsWCK8yc+P75
21ZPjneNP0mN8mPbt9dF75yj6nRH6Zwcw3gJiLGF43OrKtqh185TyztFQXFbRmiLwTzQ//9mUGjz
Q/9wSZqGoAClhU1t1fwwr9XgTHCkcEmDKq4c6p91rbs69ggxVL9s0fzS/XYbNLjdUQRbSnvA83Bo
tUs5TaD7sQZ4yxa2bdcV1/Sr8lHbzfIt5E5PY91fYRc+JsrwNOXVumHMo7hdNk75zVT3eYpx3n2H
DwO7gYnZeT7fwTaxsmXyBH/kiXdt+83jm6eqT/fKFtQkdeZTFoP3j89SUmeItAnhnV/dOvkI7Xk6
Iy3DaCB4Z7dmKc/YbbxwNmMTZq8EJaIYYXWDFkPtnhJ8drEvvhtTf3tRrEdQvixD1+x5zvljYQqx
OkZYAak/yJ5ovnYzKfphzBN4II2LHfQqiukjB9k9HfUT4ORlHbTX2LXdZpbmdstxyE5KV9x/fa/+
ZqRrmmTPLFRVE4z391clcBukvegql0i8qwYXRKurh7rLj9VQu19/lPo3syqbTOkYrM2aaX9c6CIj
wcFutpUL7oNqblVfFya1/SJRqGXYwA4IpNgmZYcZpvRn7GwQrGBAjt+tP59nNEeD78W8YuoWpsYP
w0NWqmoNEVAiXXonlVA9CtrDtbQO5NpcWUH11KDg7wL95evvr/3951q2alPx1gz7w6xSEhyreWNV
uWDdXggR+wUgApNmIA5pW94reXochwIKT7mKVpM9rgwjom1OpSzRoJtYJDMtRBCgTxuitxrtmlpX
t9pAReLr61T/bqrRHc54OhkWAvHY+zHR9oihyqbEUOrLE9SnJ18t7ot8F08UwNK6ImdDaC+tap18
4cO76cVNJRR/ZeGcANr0PA7aisyujS7tkxq3TyHwp++ucX5GH19xpAksSIKFScgPm6ZYUiLWgqxy
Ry+/QdiMEeqKmOwDevTrQi1uNYNx0yr5ryodYX0DbrKCb6YZ/e+mM0SNzLtsmR3envf3idkjhQvo
80aL/Lnq0SX2ZOcweAHClPUl+Vkl8TOoFClT7BszW3tTevQ1/yyRKQX4qbvMEp98CtEhLMQUVqoW
HS+4MoOivjnkLi+76JKNkLUcuQsLg161QlTvQgGLJoqNtmztIqJs2ZCBRdO9ivib+FRdKoj66usx
8fuZ/3m/bWHahsOESlfHFMyq77+rAT2ewJGYKZXm4TbJM4reyKCMNN+Q9XFJy/ZtokW8Mg2CPKb0
YliUarRKicmCuH5XWLlby/xIE5PTn0XyRziA2Un7XZCEl5WtAVBBm0ZdCfHrPHSmZMU6wVOLjB0C
+hzShvUWF8azAUJad6KEONYXx1PI2NJoLOV1tvfoX4zYa77+4h9n7fl7szFXdUcafO3f78ofs7Yu
sLRMto+enQx5mjWc5R3/sU2cfA1yiHowwRff7j4/ThR8qMPGmE+0mIoc68Nab5uTojlz6YCScFoV
r/jCiu1Y3jS0X5bYj8E3mPR2u6sK8+SeCsI+SfBLDMSlrof0fFLCYaVwtl0YGpxmMw1naNoC4M9Z
JwCTCLHKK+1VIX9kZWfRwSpjViFjjl8TgMekpNOU6McQhlRCkX6NdgDGYECIODLInSjjVe3HKOSL
jSkr6IaDXa/t8R7h94OWZs167AEfCxvFnpy8yUXlikI5r0pOlHiDvUoNNzF4jZXZeLdeUpwPjkzP
/RJpQYkcD48WyxQxoHINWIqGeRe0aBSLKxLGiVWKz4GiXZaOvW8Z/svqDmN37XpADWAIQCnoMxqM
Sv4SNVawzhCDlDoq0a5tEBEOyi9mMJgFd+TUpi7oqWOZ6nsZUcFpuV+wItuj3SsXwHsp6xfxLmd+
JaTUss8vvMmWt1Z1sLSgBbBS++s6j7ZEKg1XSFQeFLCbq6wVzl4x7oYEySPqGDLQBsqlCTeeiOp9
NTaPoDHrm6o6/3qYfjq62yZzIUU2ejuW9Xl7KMecvUWPTUmRxIoNNH/9PL6Dx5+fy9mK7midii8P
pq8xXoalH+88H/VEFpU3I+ZyS4/XrTdsowqNQIrBTk3q5sGO9ecOefnUDwb8MFq4gYIICZ2eS3Rl
/s3+YB7V76YYiyKUJjWhW5rKJvfDqO/4kyJsOeFStnuzBP3CkvZ/D8J7oVn0iJXyZsCJsvv6zn18
wS0pHYE7jVMvM7iqf9gMCCezg8kUKv5s4wYI5rAjixsFj7Ox52TQqQON//Un/p4r//yi80fq1lyt
tA12A8aHdaPuNUzwUaKi40WPExQaCuvp0dehKYGy4JwzK7mn/jLVcLNqaS3XjhacT8Us/qzKbyY4
8/Mqxo6MCxIkx2mmqn3YAUZQj2JK+MJNgu7czsmoisOLmNl6Ed5lo38xZjU1KA0JaA9ReeoW2TBc
xBcpniVNo0kYivB+9OVlOjjH2UDBS7vIgYqjCTHvLAy0i8qmK4IBmAbahvCHp6Q0zUVPdBP1U5p2
6CnS4Dntpp0TNvdBO5w6iPNZTDsEFqcxdFfEiaFnnrxwya29CfxjAX6OyM4+hixG0A8T2G3Qa2RQ
N+NKiavDBCgMbciqi8lISaPbpPRP/58P0RYshhQIOBHPFbOP23kY8ADjMBO7QQLDJcHwrg7i1sfX
ujQNf50Sjb4oC1w1Vuy/pFZpboWSXCJJx5NLJNg3V/Nxa/2vq2HRmNcrWvJzSeGPZSpIm6ijEU17
rJxq3HbysSjwk4U5cMwwJAJWbbTlVMAnUXUzX03ICTD0NK9fX8anN5h7Yqiq49D90+YCz/urSMh7
w/6fTq7msYDT8H2yjXRDvOFG6vktdlGzKqdvdibq33yoTgnbsjmmEzpkzy/4H199wIzlmCq9fDXJ
buwK1aqFeBGX4TlS8luP3B6LPvBo2c9KOl7xzHiJntXGQRQuk6WamKDRC+UaSMgluRXhNy+7Nt/5
P192W6hzt4T/MM/MRYz3l0froyKgLerdsY7fCGRXL1qrg1NkiNthTIyzvo2QZnnx2lI9xDNIP4RX
haCK0hBtkBltC5t3JGtZPfB01j7fMwUipwRJcWlQZo/UyN+bVgGhwrtLC6itXz9Tdjp/8w001WEP
ZArmCfvDDAkbSe98LF5u7bagIPCUIMqB3JGtDbuAeqrHb0mAgDrx8KnOsdGrcKoOKi7sa2II1p2G
yXCa27P46aotfrEFB74e6ES7MrRoXGW4aLamDC5DYJZ1BdKmq1JSUNVjxiSzo+H+Qqqr3AE3u7Pi
0cY5gZMuiWeWgt8zb5eBGw7qZjCINDWSvFoSmURkWRXuRA79OkxZ3kVJstnv2xglxMSIUsDtC0gN
kyhiZQgny/aJkqZnjT+Sqh/u+1xu2qDFngywo8xQxxsY1peODxFg8LZU8c+SScWAUplXgkz4hT02
dNENMssa9ZAIbZkrwRspR7eTbBHCJtmLaZ5y26mWKlwJWJlPqupGAqZFYUzXgZdf4j6+RxCBOltX
zxuVeMIpSmi6wHogNwFsCWOC8K9TMSCOrM1coRelrZJR7VcEa5PDF/RIEQt5gbMYFSMRHyuSqmBi
ke6RDiUt7d5YKrrwziRx5BydxJMOPnogS281JMwQpjHsW6nhWNKDs1RzLoqOsWrNLhnNy6uj2eCK
YF4HjEA53xMqenIl4PJifFy50ZSQQYKdX/pwiSONzNTUTOHcCOyjFloKVRsf24nb741Gvv89ehoS
2QgPQaWKOj9bt0FN+oWKfLM2e8A9WXv/9XDW5oPK+/eRxd6gz0FN0cDVPY/2P6YLM3KaqCFtGxvv
eHRiYGHSv0qGn3ZFCHJM86IXiLdHZQ6EpacdS4dYDYxUirGpGOSi7dD4osNIyidrSh8V0dw1OSwN
TSVxMjLq86rQv9mifDyPM7lTK+eAaZOkYljWh8rRQMekzvwKtVKs4DeOk5VHAOUOs/i9iuHLCY8x
kZfZGMhv6nWfKhZ8Muas3y0BdCqfXv14VNom4TThNiZxxtD8fTQ26X3xQkzj5ZiyPxocUqSJcnkE
QrBx8MSkTfiUZv290bUrBRAM43QG0g4GlXznIlB9Gm/jd3PUx03c7+vU7PkaHc6mv9eIPx5qWxqB
2dOTc6VOxbPujtokCEwKCZ6iWJ7rpBEIOH/1Si/rglIXvd1BP9RFu0oUa0eHwZjlSSXbYbwgXw+4
T1UvWzBzUk5hU25I+9OAU8YSvkErCdzO9GvTN9jE2k8Y+n6ZArmDZbzU1XRlg/imSOKPyvM3H/+x
UMLH40eUkH90FklpfCjmTCDkEC1Du4SEgqFjQCiaQcrawp9M7VMaCfhbgZnvkw7R4NgUJKmiWJqz
YY9fX8nvCvX7N48rceYjrcrhj/3B+zcvDafMCawEaqwcw006usDFdnAXNTRMjKTaFw4GVVzKKHkv
raT/JUY30x19B5aeEyPuhFjZmV4VX3X8FEolyIp9VR/zJlyXRZ1fhBVpZaUk77UcgI05ucpsJRVw
42ahuCEq5CUq/Nfampvcv3+xMzSgOx8CY9A2vxeHHsTCYtIDgp84aiAid5Fxt+ekJi6zarLWeDRP
Wae3FxawNj8ELu53G4yfwybEtEe7E6EkCVG7aRD6pVQA1fTOvsxL6RayKEFpsWAYdRt+s4n/1FKb
nzJ7LkOgUpDCsj7sMtjEkETf94QOqaXnGuiFMtskJSVnvjVTN9KcNxkF8RZD0DLqtTdBfdY1Wss5
j6eSoHVsOY4x7JQeC0AGsembJhLcrM+TGLOtw06Mq5S4WT48/UAl99ojYtwtUZhvvHq2enuJNu/C
su2kkzmgWJdF0gc4wrbS9rWzRlr9piNH7QbiO6LZVhw1Tx+ONpP3zH85DBMEbEKfNoAua6S6U7r3
McZRGmRKYg+oDqW87hslXUody3jkk2I9UE3f5maztiSoesHstdAcQ9+OafxIWFy3oa2CLLXNzeX8
32o67rRah8MWj8Gy6SK3aFTY7ph2V54khpczzdMIKpJOmCSNrya/jayPJlmTDI+GfKq2aZuhApj3
fB01hqUftdKNRgcB7MQq156giW+KPC8BI7OMpEEyrimLkzcUTwwaNHm2KPoL3IWzUT44WRM1IED9
2AwcQ2uWYdavk/kZqrhHhZbb7gR3fAV6moANmWzMPvQuytjY+ja1EGKkzjWd7FOyNXnl8UpVAUDU
aCgPed6JZTHstUZALcLagE3WuQ0sZn84uC35IWgYi6Jr9sSrvVDsEFainmep8zJ6g45IGqdpmfF9
tYhy8HNZyfQaJ1xGsDUFiViiDAPdWKMbHIrQOJptEZL2kd8U8yYv5fxpEzeA2wMyDy4tc1ebhCgm
PuEF0JCI/s5I/0DDmcIY9Lp1jPnk98dFFefNTAqA0ZWyCRqhbqBAPhDR1MTmeKlo5nNWE55t49hd
tQ0Yh5zHvMzK0HHZztRb2v6cuf1ausZ8SMJmM134RnSnhuUTLYjshsjStUjqU4DU71dcxKduO7D7
3KUzvj4LRH2IoK2SmQGkHr/UwjdI7AjGl2Is6pfeh2cFktTxeakgej/DtwA3E/iU7Yz+BMS6BiLV
H6lwcNa1QN86dpjvQsNH28xpxME2QQ08uVX3pp4m5zSrq1VdwQFnPn0c5+Wt7nXzEeZ4h+Y7alwd
2Nyigud/rpbURokP39e1L8/BkeFQjM4mhJU+6g+SjHmWHJoYgUGwn0x52yM3IetD2UG2C9ill/Yy
CD15i+Vp7K1zhORXUW5om9kaEMkq2/ELZ9W/BV+ccJENAFxcRS0gCTO8Tnun3VeZuMKNeJkjP33I
ppLPkxeOFfI5ENquaNOxoS2IUrH0awW/6mWco48FngFdIPXOcTLoe488CnLJvOG6KhCyl/GwqgPb
OnjQPPegyCQ31ywYPlaHKD7pV5kDBoA2aUqqssIGfROPsfIAUebUwVNeVhCSaHCqNrvq8UGd8MxV
rTJtYfiIo1UqZ0ZLHjRGCoTueGHKXLvqZWg88I5rvaRM78XpDr098TJWBK/RwkGhFOMWq1u2H+p6
Q5TBjiDTFEfHtE6zbi392Lwsx2H9v2k6jyW7cSiJfhEjCHpun7fl/YZR6irRkyAA2q+f8zQzm46W
Qq2uZwhck3lS3CpFPqXs0YoknszMuvNHFExW+YzvHWlRjCsEHPIHkiTnCSkmFaX3QjQNbvZ/dE+d
b63ROWaaI4529pJVxXjIbHHxRoH3jZexCSDB3+o1dfSt+n9/JXT9rotZnFzN5AUxp5Xgam1Cxivx
iLYAWLi15QEha2euHkbRw3S3gifETseopl8WEcQfWle81H5wtNHQE1hxzJB3r/ESqlV+a6mkxjfd
ZtOD1YYPTd0Bu5rheRsAUzAl5ruKGJHOpBolFdEgt85xptAeC3qPyOtIgGNysHK9QRycBrCnQ/ub
ZeqQutmXIkN1VRFKxhLimuoCCBIRvdhoJtjJXdbdh2796oHNWgZeCMmZ7cFkYANyO0k3ff8dzyht
jT2Tq46DJqQGxEvPPzysXUN8U+J3wj+7Ybxb5pbIhyGq0W+nwZWCN8Dl5/jXHwoN9iLLNUWTepcE
/CNl2XlKSvsKpBnPViPEsePAeA5K4V7mennDepQ9eDHSsMEGoS3h/6TVeAMy8cveNkysu1ruprDp
N02Zyk/VQtm19HGETXtHPUlm0aRtlMc9eGIB21GbsxmvJqVAKygrIdJRYrAVIAwnnrhWSkweFn/J
mCCE7CU0Lge//6ZIunjHp+NWrI3KZnqobyBHHEjERZAn2YXpW+Sn+R5DqHe0LHBI6YIOkcpHrvuo
CHcZxpg9vFJNmI2y7xxpfXOP7SdGGkQT+dsRwiHKseQ6FecwoPmO8hh+9ziwJRn6zySCNeMV/QUb
BbkAE8QcgjZucPu97cDSsgogSw0O2Yr1OCPOT98QleMB7G7FK6liCixtVLH2oK+c/fiZG8rbtEgw
CqwoW7aSJWOtZoJcB7gj7bufKBDHfx2xMwyPCK7poRUW4VpUr62//9cPV0y++7kRG/o/7ygNU8l6
2LM0sFD5ZQJfR/AIzwibBNVarjG1TSBA17w7QK8ysC2pcMnyCDqC7lsP303ZXkqdnCdjjRBRqUr0
QkHTa0BVbYkhPr84cfcEhB36o590ZI7/gMc6CwVIb/KtQ4DP6hkdPBTipTf7fxyd0RAnmhRRgLow
H437FA/lYR5o55W8QaYsDH+wY/dxjsUbKjhbk8wlC49IQjsb/0JWcTZp7QE+8c/yxr/UipSpAjEN
S5GjaZeDzIMf6RouZgk6x4mVBbMgzTZ2zqhg0Qtsl3Au1yF2YKeSV1k3byadv8OqJmNvwsjvhS5j
1ibc+mCGVpMnkj0WLNywkHg3MmHrMMPj3GjREgMhlguxXpvRqmMeUwIhpgE3lwIqOAx2d1Geeq+S
9JwJBLY1wkOBCs+z6R8FBmtmTgv2PY0zq6UfgGy9k62DfUlm26AV+1JRE6kyJODr3Y9qff9veBHt
YCNTFNUKva63LERS/vS1IBwjgKoVdr/O0s9MouthR/3Bar7/zoY0gw9AKWlPgkMTc4r29XwOiVnQ
mfG2jKNxgdXgohp0nEho+32ZOyQlz2SVF8VyGYgk8cE5PWWR867sMMA3EmJnudGMaquEuminHylB
9Q/SL509DCOCcAQ+V10GWxIG8DAmnySCegd4jWLfu69B4zbn54b58ktXzuscrv3ayLnmm7uoe88t
N3FNnpTn/NHe7ZRJD5QfXN/aIoc1b4bHBAEK9Hf72odW+zxH4oWQcHxCYHvg7dbzgbS2X+3k9dEp
CTCDvZ6v/RFjVjbMHL63bivEzXlzeZFqpgBDiQDUY3QrtmsshWt78i6gtNmGN49Vw2Nlv42+dcsi
wLctKQdXMB6sfdyCFECIU1p5d/n3JDozAFW0x6Vuz/OQ77PxNil2ISxbY1HwAm+ys0w/t957gU+G
iVp2+jf8Cg1/pq1HcqfG/mkiT7TNvJKlX3WPg7Th5Hd2jiPWTSyXCztc0mwihTUiC+ZzpAIe3jI5
NX2Fo2smvrNHbiIJwN25Jv4IEiygSa+LS2+Bd3YqgHG2CrILwoKfUPbj/dRK+qWa5FY3Cx6cuefm
brJ5hSd93jNriK8D3N5LpyS2tdw9i9D6laQh7bMaJa3KUUBJr99B+ghZpWfwf9DCqLTMMRLDhynv
UyAUcHeziC34rA6N/ynDikVt6avdmAFxz8f40xqBiFmEXjxEwVfnwSBu7crdL3F66sv+7HRYQIMp
mzn02rcJ9gfbYZgvfrqgsI56exUO8+kWQQNzZ7ztRlFcE3ubHOJIfTY5yUM8bXQdNxKK43n3rVUd
upqcc0Z+F5Tv0ZXE58+JfD6AYUmwL0L/KWPDdbQGNh20klwDFoMpxVAO43ww75YlF4zgiQQyZf/0
7xvQec0hmc1bYJk/5Bh9NXmmdu6tRKi84NnNn/qBI6I15bRuwwLbfxrNeP18/EXBA72fYoQDhjmu
/6Rk6j3OHl4Rl75FSMICyWp+c/OiPdfykMV2/Exml7Nqx/4+QI22W7RzRNzw2hVtS0rY4K3+/Uix
TK0NEpOfcuEdbHLRHUPfPbxJOFLXzDXwYGamJqPh4bAKmSIg5+6Mmkoc3QWeSd/tF1JV8d81HX5y
lZ7zpf+0WnfZAZfI94QwvacW67MAEPIa53O6I36hXldkm+9aFe6Bkq005RyKNB/5afFsCd7LLHUn
mGvNKZwHWN4JGbfpxmSuOsn+Rq/OmP/a3rBj3cE5aRHXOxlMy/MoPyqCqBN1GdnQbOAOtLdc8req
Ds9ZEcWP81gfO+ynWz9vciCh2Z5LO7wWjGoeyZ+/Ljgft2PXcVLrnDI9cNxH3SBgqzAcj25C291m
B54qG/tj6p8iK/mA84xZPnPfkOlTRS6FOnYtozboQqHnnyyZ/kf+GjWKAgCH7j5l9TptuyHuzuhB
v5O6JPXbH789GxzcpHS5C6OQV+8zAbeKaM+qwd1E/t3gm+KigbuUgWheLGc5v0RFpHYyrrP1gi1U
1enVQ8VpqrglIUF+DUrh2G5svXfAB2yCOH9m8POnGNidx3yna+18Be697bXVUdSiW9U9AIB+LP8L
8D3cwB3Opcmn16qdSdVOx/BRj9mR7+C00/jKeH+n8Gl6ZYzvnJqMejUMBPS94C+7RHNiVal3gyHu
oIRTZnHQho63XEO/JkaXQITe/dYFn1Lhzg9DD9wyye27JDZPalFUnAXm1Ej+YtozIEU/ADMW5AHp
p0h1pDYHabjrKvMAwGE/Qto9iRa798KkYxUY9ZFKT9/IHPG21G+NI7N9mrAj9JbHGxeIq8EGG0So
Q0FmwhYGDFxi7eD1wgEfA8gM0Z7PrT1uOmBfK1sEN8soMulOz3vX6Q8iwaSBdy9dTxmRzZZNzx3k
P7I23142Z2Dm0KEKYZ7pXEl1EL7ZVH7KZWt/RU2JH63374BL2Ksqi/ELDMNXJaiimImfhF1iIUH4
Au7aOkS99zjEfnDKYwqhXrZ3Exnix3T6g8n5WQ+l2BWfEGH8FXJLav4g7EAxm8ch55YRMw7QthP7
sLAOfEh/KhPxrtT1ATCSoHAuPoOsY1gU1u46FoIrFB+/7Hg1XKPRqpohGnvjDlQ/IAkvatCvx29z
Z8+A/aJ+rTpfkqMDVErpFgZ7RJ6ctPpjRA5H6+Dc7Yg+2y1V/9HMgOPawYXZY1evTkTepEEg2Aef
BhwBxsXmodi5sk2ZavX9PuzVt+7EjJyGtSVC8fgIW+W1nsadtOpyTZUJQmESp0Xa+TmDHVU3brtl
a643ix1+kaJgVhg/mbP4SmwKoz7DhIB719j/8uuJA1ETFnH9SSId5EmdH1w5datRQagaJidcOQzt
IDyprYPhHcZNv3JVJLcWRk5RBBfVggwbPOpx5QZAsoiaYYAzeAfu3GanGEjuAulsuBCf3EGYvZsy
xir88JRk80u1/OKCyR+NU24m7Do8n+0OoTtnUcJFHSF5xE1wAwciDxorHaySxO9vaDOGFUVMnhKZ
2LkriTa0/bUVzk9Lr0hm9J5oh78agm7BNm3wrd11k32wb1oBErSwKO6lKO99FV3p8+8rJ7pUbv7q
DOlEXciAjSCC2dXjrp0Y4jkxULduGN8ar3hKHdZEyPN5ijrDwDlPH1jUfFrGhyaSyy8y94hMjPei
HVkwllW6GXxOBRCP4Hp+LM+cs4WTEK9muaLPeVMldQIYBHiSGWvAfGR8y3wjmUugD3n3MIKz3KIg
kmttFROr0eA38WZ5Vmf4BPqxrb2PivSmgrC9UwKg/yGhMA9gHG5B+0fbdgqSHXChdZMbClVWtCuT
3pJNUz9Zs3+7tJlrrx1DovrQlmtIxRsX1cm7mYJuH4wvc7eIg+qoGqwuMducK/5YT6gcW2+eHghE
mbi6lotF6sK2Zsx+6IRzB9k13colXjszTBvdS+RjQYrfezqFIjnbdUiGHsstsddBlx1rp4cxUSkG
qJABk9a+KdOc/QDTawztfu9Z1sYbSDdXwvrx0uTXEw048QX/vqnCH9lM7qoIy2d4iJspfbWj9IOU
GHaMmjW0UO1fLxNfOnkgYSQeuviShiWO5snoddEGX4xmllXVl68mIVogNsyK62476c7lX+DyRm47
750Z9J/iVsjMUL8QbvlfqOOz8LXzaAJ6kPpWyAal/edYTPx+29+X0BSyTBcHlE9EQeEVX0aqm7CU
b5XLGcrrhP4k6OZKtAqtiGMwxsUOk+U2qdrxDYR0Di+6e2fGFd9nsvqdAhC6seEyMgJOYJtEasvN
GO3Tsg9Rut9w7IDB7r2phkuP/dhXcfY6lPO4Vd34C3wrPoehPZNgiuJrCZgf5yxBWNG8F6UcSGrp
GcNb+d8kyMFcz9ewwdNWhu1fa0BGseyrgU7LeBWo08qpNkw/bwgU/8ywDtCDL7ZemMp32tTHKsLl
1WDx3cfNsm+7YLjzcRo2+V7M9p/ehUunSXfYhFXrnYfxh8l8e07hzngRhRE38EBuyHowE9/k3jrk
ZFDSTm2hqZAFZoAJKRWCYJwKCEKttQeYYE6RGD//SSgs+I2HOFuWdQoC/19FLpm675lbYbQsk7uY
RvVUD3BO7GD8gkdDJGT2njhM77N6ztdVqOU65QFcZcp/jOdlpSELk3SPa31s681U93u/Gv5ARD3C
XIE42WkaXwYRAQg4DluuCDdiB5HB990FqB9km1e8v2O9yUsb7IC/7jLQUgsOD+QDHb89aiKE5naL
vJeP9iuSqSJy2jmFik2ErGWLVit9FYq31aNLbWeuKcUXhikQUaeQh1X/XChjbbALQaHNxUPWej+k
qhwdjCqun7nU0R4KLSI7XVggQ8erSUu4CdHMeCTxv3Ff1TTm46cTH3gGFXrAmeX3TRfZjoSIlOl9
jTuwyjCgWLanVsYQWJ0F8tVjG09OG6p04ptfuC0eFEgv1mmIZWcoVZzY0xYlHp2kSVnnTcF+UDZZ
BM3ZwGWMUvO30R3voKoZpeftufQHlvUjqx5kWORElu1WMO9D0REcKDnATtfRComb5molyNZjQIw1
kl1mCvRa9YySq9yhozJf2OjtTWb7fCBtD4uZPaxwdQi8iTzWpt758QBuOoAu1upuV/kUPHaPBc9V
bratJHOV3FwCe99tVY1lhDRfsvE05AjuOHLKcBxnwEtAVdzWODUybH4AJ4VwxMRmP2TTB0yUaUsq
9VMdgu5fkoI4E44RgZztqMPsNUA8t7ccrzr37YuGjgDQA+/o9+yDH2nz8uyNw3ByvIfK3w3FMVUG
KelEydCTm9Ql/ma8ZeMNqkFhTqbdAE8TfwufDv2tPC4ufHtSkx5Yz2cMdtE0O9buth/eDK44T5X1
BbfdPyBi/yYRtWZTgJbDzZ5DJLZH1+/Xxk3no+oVYQokgPRk9xjpXqKcVX86Rj/1CMfNT8kOiOD/
fzs+QLCRJJtt2H505ehxxTHYIcSVogmYJrtRgUpcDwgL0reklvdlkwS7iYJXpPJsW2OE0qZQbKVj
9xgsD+QZk8DaVhWUjTY9+NnyOrlsNvAcQXUbzDEfe+eQtqRIlxiFgb6lP9WoqEw54kBR+8zOFchU
A1Oubre3ocGMHOqyiI+egfqO3HuOENGH5B+AmASgeB7+2iPXBhpIUHg8S7GcPKDlrnP1Nbqtzkt/
PH7uQrXnwLYODjfYvhw6B81w7WIs4e/x2iXdgkd4kWDp9uWIu8PlLep6UKIqTKpdrr/KuDynfrCu
85FLGuN4fwNAGnheepoE2OT+6PKtiBABqRnVGhhTqNJB8eoEqLBqXJLUl+ul/ulz6PqNQYdxSe1Y
HhbT3lVkWc9W+INW/+9kY241dLy1JBJxIkrVZ0q9CttjxDm8mbux2ZHk+dTC2tot6W16nvwxisdp
KJNxk+qZmTQbpGP8WBe3LU3eDlfHyQGZpzarKIFryG5oEqyqYSyskxqpN6U3EwhNDdygfmPfx+Qw
H29IDsJGAvoA3E9ctIIPtsE0vJFtHK891M5rGYbjsUDEeMgkqK4y/gbdlTxmDmplacdHY4WUq1l2
39oW6cK5cZklM5qKo9baDXVTMrgT3slYQpJkD340bu+EZVOTpdK+6Zf6dVY66QOO0xUxBNE5sJKt
HMhXQxt19ROxHaz5ver4AdQEMMAvcK02wNS2AMkg+fRWvh8mE3DWrZuknR4mdI6gnWA7og6AfwNl
si5K7B1WcLAXx35xnOGNDl+nvf/Y821PasEXsGUcn3RjuYUrDq6/SswhNr23tcnVXiOYVmCtKBE5
v8Sav8qFd+jAlcsT7AhZY1MseDDLUhLk/Dz3toVEO4Xb7CyplqNxyu6qgbLdE96uFX37Oo8M45SG
B0Ng8JnAh2f28cUlmnMwaaxUgCk+d376+e+0qJyA/ikhu8/q84Md4uRP60+tQ/UMxe5iiRhKjJwe
8gzdzRTdMobKrIPFogAAuSBww8xhd5myHGcVxCgr39YpUggdtjAS6+/cI3tLWriwecnfsYyqU677
g1+M3j1gl63VtCADYozo4ID5Rv7TaVS9n64XvjpNR1yldkMo33PxONjfg7eTM1mP2ZiycA1JMveb
eJ+12bsplrcsbtsjpdu3J8aMkl8cyYRGgw0LYc08+toMTXYMSWhaCaHMbfa4q0QePsxz/conGlxT
v6fjdrij7fJTFvntc+9ADDi4XRzoENtgac1Gz5a9bgrQ4YDdbiO0pd42Q+bdo4CEkeUbHzjiRFpG
8CW5Au/dFDbR5Hf+nZWSko5+d0WPM/9Uc/23nOl43M6+N5OMrhhHeKzKisVOnID9oh/IFFHpJLqc
beA7kYcdpug18bAUPlqjUxjTQWwaHbJMp44KGPGv70tn7A5esHzoiTsfI4A1aWjfwQgy0oSPZubL
AbURVl4678k+IHmFuF+SI7xLKVvO7yJ6JVMh36uesivRjP/cxJWUO1QyfWCISje3xONbGTrBuxfA
1LYYCHa52yNrnW0m2FxLabtszN4OMI0IFRHAEjb3ZJXz7W3kXZ9AILSS4Ia8+206hIHRmL8nuXoK
wb7NhugCNueflc4fgCnfdoIWslDF8Djpi3fS/d7h653nJnI2E8TzfJiAUwTzGkJNtsvSTmyDnP0s
nCryx19wXJKyGwR/JwmVa+ybk6uK19TrvjpfU1Tl7zZTQC5QiBx1ysI14OVqsl9E61HZ3LB0Rep9
D9L78LrwOnXuH1NV50WiTy/AhtOUse4oBL2dzI72FPg7TnKX9AX3WYaLv8tq/R/3NLIQImsR3dr7
xlfsTitKQzs8J3H4VNf+XxXm4BD9VV6SFo34+a4fWMwSN0IxrsTWkuq+DakMmWWLKj9w78abDABT
2fTe2mVitrKc41iLJ5mWzxDpCNNuSLhh7d0M6HqdsI7XVYmMwCCyWJJphSFsWMsb5QyA5E2ymx06
0l/csGt5y5uXVHhbM4V/wYm/24o/O7hTxh+T/amKgOU2fL9tPisYnns3gcG36Po+qwmE8/zqTyQ1
BhXMBpk+247pT3rkUmIAxdaruuJ3fcqh/q4XTE77QH24RJVcTUMXajJyWUuEmNiCehD/sb1BFrWf
KG3cWyYJOsRuC/ADGms13FtIcqBVKiDWeYq4bN6nVb52pTPRxBX40uKnLG/B97GcqF0+y7roG1Sg
gyKn9ADuqNsID2WKlMW9h7Nz848LYlsL6NOOdEkWHewsWPcz+gIo+5oZmJnCQ5Hgu/Y5t9gXVViM
O5eHFP668NCdLjPwyGa+CLGJSK7sqwYViAATTuk9FkANXIWaJwOzIgaCkgcgJlbL4CplxC1Y569r
i2LEJixzE0KOBJxw46vUIxlDilPc1ex/JCOpKiULgseh2yZ99d4r6tTYYcbE/48GGLooeed9z5Nq
J6ih0ll/jFReOgiJpsiwWKRDlnGckLKURrzKJQp2vc3iV/CoU8UIOKb81Gwa/FVBeNpEpA8MwLIK
GWWx/ym80eY0ji85DTv4Q3poZjvetEBXBDe4zhZlmIYSCzcOFmOb0RyF0zwpLEJw5tOBJ8CyN2Ge
IutjUno3jAaoaSOQo7z5ruCkI4K+DP7mynrqsGqgIZ6ZH5ML0ajqF8RbsHKfJtOErDSqDwvgw4r+
AqlBau7SgForNam7my8lbdfOUu1nI6Z15rvPVvAvwwjQ9Fbni7OzY4AP8izYqsvK/s0dDBaI/osV
WgcIFvXwlC/Bbzj1zB2awyBCBUlb/4dfbD2qo6QTZ0rFkTr5nBwLoiKv6pgeBQWcm2DtkddDa43a
ZXzFcvrsZ91dg612lQIkW5s5v6ogoAybmxPQLmfrl+oh71u0PPXIlPg2qVmWh5C2fBUxFRfe12yK
NZptWRBB3kuiTjy9CWpapIQ2TEBvtF3iQ2p5bUjfq3HYbaO5DTdLm10jAhGPE8PIohO01sQ3rsKG
wyz6aHuUWa1f7ol1p7th5AFWjHSYAMt4kQUa+2bWcdKPp2ImbnZxp9Us3e9SD+mxJ8aqdBEAS9Af
AUswUQAjXGynXEt/Zhmoyd66hRk1fNWrZvjR8pXcSZCsLoPIMLfJnvNnbw0yriEiM5uPwMlMhEQu
tkYLqfZyV8LLJGoFNd5Az8z1g+/ilv4U2HfoI8uDBf6Hh9inNe7zZ4cqb6trcCdVhxMLJPOudCjS
cUaHjFgBR2bUqorXoApOTzaoa2qxr0oTi86Bw0U9qo+aLNF/9YNkXduyt+tsbAJxhcmnxbDHw1uF
e9cEpExKOp9SgGpzDDu4PJzHn4i7ex7KR/RolBJu9wvtzv0INfwf32TDC7blZVOF8/IgMTu7mvJE
TWSJ6bDDVNV2n00XEguKcHenSnPnZ/6Dny/XRtO2JKik1mhTbph1yn5ntBABe/9FgfnC7vGHth52
tD+sSaiFljTTDYdQkDnHLyYp/pCDvewCCCyF3UHkZG8jMedRdBGWXAItGqdDFOgXQ57FIRa8rUOw
iRazTTUfb8gWehzlvQEI3nTFwUykaPXdwYkI0kpC3Kux/xB67UFiRLh18HoX9zbVp2Q0ln/nTvRf
5nLBxEipbA3gTofw0JH27pPUNudZkVHlaESNst43XsdoJQnoFmboNb15d+B6SaCJSalPKU8uYhwW
xcXXUMaPY9e8dROESPtDi+BF3bb/qaef3BhpFKCsEhEleLoMgwJ8mITAovkSsFoGzn+b5qPbqIPH
Uaur6n3uipRVskz+eGm5DQnlGGpOzp6CTM6cItxrGyIUXgubXnHp7DvLKYPDxAIUbwh6HFa/J0tX
qHec/rUmiraz5g+g7zusqwXv4yqy5E/r2bR5wbfFsHCcY/ClEUGB9IYrSzrXpE76FYspG6IE9byc
jizqM5N8T7U55EO9meWz6GxcH+Yr0+I1T+M3OVvXZmFrO7uXpdDlgYSNQ63xotC40NHru854/YV3
a11EpBVUMNelLfaNq9EJTs7frho1eX4uoEevFhiPxxgbD1NAA6zrMBiHZVOYJ/UpaKr//1dK/eb/
fs3YD7TwWBGzMdfFDt4t5WwL0jcRiM/q0xxICi5Rv9gphJkyaH/dBX+NimJyBmLn3ckGd+M1hCpl
7q0yHX+QZHefsDjRS+QWzVl2iJFuPNEZg5YM6dNFPdw3DATZj1nRKWLX4udoV3wE40Ok6pM1AIsa
KOzXKgvqs0uiYigNkM+0K1D69JCM7faPC4UoNpxr8QxGWjPuhuj9GCfcvkp11E0eSkXAp7tI+AQm
DXrY+zfXQZ4VxDWPvsM2rXqsvZQFvIsOhkB4fkCPlunf7/Efur7DsSUJkSyWbQPQb3WLoGX6OfFx
GdLeUPmaW67bPejFDgg5NOk5JQ+tiJia52GJABOUuzvU/HJCiumAuGjb+M5Y7cKG3j8XxHoxeqv3
rIxV7z5M6d950gw7jSO2zVzKa7VvPdK+zZAAPiv/C2uUoz4vYImGS9JqQhagV26cPntHzwwwktAQ
2M00MH5oA8wGtZoEpEvkCMrXt8bHBr7nNi01BPoR6GnTSycmvnR5vgd3s7dbPa5HHc9wRcWDK38d
VKa4lpZYatxxwTnvycWqYui5XdqdvB26mRcSsNKLqXuENdlg7xyE0IuJmZSoBSmy+pOpYO/LMDs3
mrQTT3+WKdWKRIyGHdLeSAv3VYPTDAzI0W09Sh4fXoTjTL+uL5J7FZPy6kocuknZvbCzfu3H1tqi
ScH4MyVPDCxos8gezEr1t5jmP+Etps/0cFF5OkF5qmWjI+KHJJrqQWM61yYzjxiPWOQ53u9QBIxi
/TOwdFYJvtylzRzdNctHoDHMR3H+kRGK3U2Tvyl99nP54pP76HSYs/K/9OJE/c462YoS4rxXxyff
G1neYjYdkcLiEqw+unzkSxlJ4iwbO7q2klsNAcNpHJ2HbohJz85GwhsCJJgxO5uNKsmyGzzxwzcw
umFgMVcwOt97bCaYbJ2cZUbiGWcIHUn7Xltpy4UygKUJSW9akzPvb6DBrdgTAqLA34YAIj3NbHv2
GdZGw5hmmIqAvqrqtwvBH7NTCSzyRz+ahm3GXmLv2uypYzPVe5S7zCfSa90GwcZS/l3uC+eQ5dHv
7DTgpzXM5poBuMcPXwjxH6UA4W3DxnZC/96Przmw0btBOsyomzPJbDWc8JZvHqXVWbtsLFxAd1RB
1SPzGZ/mTVSEXBbei2RBJ8eheS4wWD1OBNQlI7UqVXmwK3Tx15FNefT7vF4RrDmfuoz31byhCIQu
XaDtr/3qL+nkIJptkrWB+vmrquWL67VyK9X8XxLKP46OAvKqM+QAIkKfheq38VGNRxpVZBX3VMXd
xCeAmUkO/rdGMJLnhAWgaY7QdeL4XOz5GuR9uhpQ6a7qKP920+arksmTQ9rAkUR3ctkTVTyrmNNx
Ms63CCno544kutibq3URZr9otkl+WLJHYYPv6yl7e60PA+EhbBuNYZHPIisn22znWWrnY+pBnzJc
6D82IYy4BsQwy+9rZ9xmTQ4IPxXJ2KHp/sw+L8sCOi3QkW1vUns3eJKj+mmTsWKcTDGbM3FTrD+m
4ZxSh64J0HA3Lcvl0Y/eyqE2W6XsCJ12f+ldVNcNwRZHQ+GZT9ywBeF3rm2avT19swpnKt1SWM6C
YVAR/DfyLgviSufRF3tWIMTs5NjQy75H5bZAzEqzm379BeVsuW1DYrRjC4CDv8N+S6ezbCSwww0k
Z7UPHT4R0kMKRu/YZkYdcM94RDyYftmjpMdRhD5WevzRmTSx07yIeZ8N7P8Zh2AxHSt3M4U2Qym0
sMutH8p9Z9lN3TtKCNR77k5joLCX5s5P5X+h3SHD8M4mGIttL5YYP7O6lkvDQ4OBBMiGxTE3XitG
25t2qTDWRbyCOH1lz0csQlasWj6QKe2ObXMbmNXhb6T5nt20loYLnYlqSdSs6O6G1iH3pSsYk6fq
O+mzE67NauuRorZm+Eu9CXxma2vyuymaAJ2rnQ1TZFsZ654IqooA03Tb1RWiHf8WuVRhkfXPdUkN
aMPdpBzvmRVNHlMIFqDbckp/gIrQdkXDJrixHYQ8+rytIaUzxhoSBEY9spTx4m/DfI0ZOeYE5lXd
iAsh7dnE2UH520eB3DQ1yGuyQpAQdg9zSaC4U5MwMY7TvU7m/2TrW8cuhrc/9AhRCt/2wLcTlDtk
0SpEvBSyI12nyfxqVVV3jQCV7Bj3QuEeQ+7elGwrf3ooiFfZeam69MtPlrbErrd+yp2vqW/88jKW
MyoCsgI2ZSJsrPW0gKRxercNPFANsAXNyDefaekxrjn3ZtpyRr3L3u/4e0n5IK13VH/9ITybaRAn
lMjbWaX2s+X22FQIjIlsaC4ZeZZPKiCky8CZfuw11vB0cdNTM7d6p4Gd/hOq5XB5nru2GU4IIGpO
jVw26XXkBF18Ns+zwq+agNz0CKrcIS/+LPDg79wE3fRc/QzIytclE1okHhmm3d48Oj46EoW6xygG
Hg4xchsxOHdDGj0uFuT9yUMCnDQ/+fDMqgYkK9Aww+AOkj0qr36KxSqimNRz9cfV05EAgtS6aG/6
dP6HuTNpjls5t+1fcXiOE+ibiOc3qL5hFclizwmCpCT0fZNI/Pq7QNk+Ulmkns/gxR0cO1giC1UA
MpH5fXuv7dygQ3ugqtcvwkwjPX6qmtsNSjAyL5zJtjBpJN9126bs0VsOe80Fg0llsQbESRMPsQv0
WbwLUjeTrVJM7qGqmdU8chsMUnZsXMN/YX1DEm7fUXRh/zJvAoV4wcZCKsO4j5NvjVJtrJq2c+ij
pAiH4K2juelU2VOmBbuRFasvvniOeil2mp0dEvLu513VXw9ecVFFLHQiJXqN4uGE5WuPW/LedpWH
BDsO0LhAtXEB9Psks1ZKoN3WSv11UVYYi0Q1fil4Ws6bPfDYeqWQWw5Lo3kd2CqZybfAHZsZHaTg
VdEojlkCiQtKuUa57bynKKxeHa19k0H9pg7qztTCuWkM3BsaUVAlHuW+YL7u9bWlY9N6Z2VkSOPG
kdpPH3Eh7UK5I5NzlrvaDE3Zuk/VfR9KeDx+8mbCWPE70txV9r0xfgqdpleQ7gIx3upm+wjemZYO
/aPCLFeuTvqEOvnNWUewpZOhXFjWlWt9iSgGOVl5p+plO8OWcK0FDidGfQUnwtxQ1o9DZJ1MSg/t
6I6LkGfhItTwADWUA48eRXW2OxEBZ6ERk06ZVfHa4banTkTWkzX0J0JsJ6Vg9KqQS8w4hpqvavE8
L2JrnRPqUwEtg4TRLvSacjGOt2iV2zyOWLNsWEsENevzAFXiekozhBlxrOKo3hg24j4b1T97X5Tl
Io0vR7Uz91YtTgk47OPQ5LteR/8QwT/qa/1LVvfhyhIlvTSjYKEuBmKpLZpYFlqlLBgXxsDd6rr2
iQcP/qTcvalknm3ClGJV2DaXutFVtFpK1Mpjs343b5A/yI1QWDdN7tpbDFzU/up8mCX96CyUDNxn
O7Q3JhFVm9h0IwpMbUkF+6T5FDHfBTiD4n3VKqUnMKSBTBUgvcArtxwEcT0RXJL3Vkfc8xVdGpCF
1mibPPFAHeTwFCJVDdd3WhS6m3ZS8ucDURWxdNKFjsxv5bmBCVsoetWp15Hf7cdMJmk8G0ZKKGaB
/nvwaXy4enSSZdhv8mKkDKl6S6UnAtKjdrUoEZsuKqgM71ONKN1xY3MtZx0hlxRDhNyzXtRZ2UX6
amfpNCXiunFWTqfgXFFEw73grioya6KE/ZCs3pI+Xblx9uIrIEfagJWEOowKoLHUmLsaj+zOjMRW
S9G3CVKxzNqTjPKEukxCEKNHXNSyyk192QrjNqVpN3O7qGA7Csy5VAZ6VtjcdKcz1o6SLz08hszO
zZ1vUMOL6IYutcHcjwHSmc+N0uZ/IkMmOCLyFtux1Qlv97NRWihEikHYq5bCjnvK8/rOEMVNyuN5
Jpzg2e8Bu1jOha+55DuTHJ/Z0dchM7Gl1rgYqRDexWlypGyymv7zFWaTdHwoldo+1KRitsGE+Y/8
EyWnbR1SN0fwvuwbdapTRq9dXWLzKQhAEC3buNYO7CX1D3vqDZkmia6ufoWGwpqBTrrTRFzsGjrc
BCHn4bpj8uadrDnQj+Q7jOC/wvX/CrT/I2f/r/P8/zfi+icGLIEGH+D6919z+fITrX/6/e+0flP7
AyW77qmGBrRBdVRuoe+wfsP4w9OwtqgGrhPNgdXzb1a/CasfSoBHbdix4EFNuN3mO6tf4d9AtwLK
soFzwRgDMPSvD3b13eP/PVnh17D+n73gis4BTBcszpkHvA0isF8tw9mKrdsBxdbMp8tcuLk3F3p+
UE3rlegIJoMxb2c/nJt/foS//ZAPACL3J/DHnwc9o2cQeOM0gT0tjzMnFTvVwoqz8wYEIJmPdC9p
h3CbIMC7wG5oTbFG+bUX4SsSESmkTUlLlz2iwNDnsmGKdSpkLdsVcBwuy163QbwlEUJ1OZ1pI4LY
kpaYFY0BLgraGyu6iVWCOzopeyr1TnRNqlDy0qdWd43oOH92BxsmnKkP+n0m9UZOrtxiO1qJ2hBd
xmMeo23ZDdsQ79Q2DwtBzEwkS/vRN7HtIl0xa3ysISLLeRCKuuzYcQZgtsCotvOS+LL+zokGiyU6
waqSFFWKNBvPFCaa9qTInhuUcodO6RSkV64aX9dWp102uBQvUgQzfEUj1DXKCqpxIm3d2vapp2yC
ODK3elUpq7aonGWpY32dl+Jd9a11h9BnUhhZegBJyalBBQkVqpkD7GdeOXhOFS1GV2uF2EnqSDFR
ZZTbICvR2hn5ZdOALSw8XFchDULxGrT1ujXCBxq296ZpLYe8BbkV7WiUr9DEr2tLWQJonEW6vUX2
LdB+pFuyAVAN2RcucTJYCZc8KTC50mvy8qnURzF3nDFxb3KvXyAAJEnGWFpCouikOCQVwq6Q7tWO
saeKfGeV2JaD9IJQsKnNQWXKivYpianEw69VyiI20iYlBZxB7pPR22yb/ducVOLBbbaRMYDCsTZ9
xKqU8LqF7/pby84XGf2BmN3OLEv7W7MSe+lQYqvY26I99mIqnGyVln4iyE0emy9ajNeZ8AnTfGwg
0tWkHTUNDevAWOtCWw5RRZfXXjbQLqxhrGhkQqOhWRhGMXptrKnTHyt415LAX8nQ3ZlDckSTOc/V
KXoJudwA83aEpJSdHM/mT3Ts3OUixKsCt3ZHjfAmhVBnINQMSRNVk36jZnjXq/CuFfrGb8PLnFue
254mDNu6xqU0oT0LaYNn8GYEPC4R5IAZshDaqjunMh5RSqyqLpm7cTXPwoEdBfXypCg3Nc6GWidD
rIkB4mMm8ayHof5CI5PGnIJdS2AQ7pdmzIVRwMzUNnHkAp88BsS02eKmu9bGYIehDCcAVsKuPxkg
ClTMBXngHRqnu2oCxKXpsEHweIwLbxXrkB5qJEgvyWTuwuHXDFOw5qpBEJ+mI217pJsyGNeOrSyE
zumX+qJR1dMgzWXpUmUPaGs4CWVEUbQAo/IVlcmdkPoppow/sxvjug60FVafh1jzghmAr12MRQcn
ItxXA2XKLDEIuqnrq3QI19TvZxRuIyQVLjUqo7PDJyw2yaVw6RQ6BPq04HZNJNycvm3NFRzGZJlU
7qHvUs4g+/1CAs5XKMuy4VSTC5Y6GzP6xlVY9/ltHcUXNMSfMz+heDVcpaM4RG2ugDXR5sR13+uV
WGNPOBieTeSaXHZGAAEYGaGTrMumvugh16NwMi7tDm8sN67AFoaZ4CWz1GURgAElJS6IMooM7kxz
aVC29NGoujPx720/wEOeU0KMd3mtHVgXb+guH7nT1T54s0kg9ZL2WtMKam3c74Mp1gW7ahPI2LwN
gw0BDa+DmrOQIemMXq6o98B4Lwb00+E8RN9ezEvdiclfq73yxggs+HMBDkxEg7SLDXFKNZW00Cab
5HCIr6Fbcs+igI1jIlFHCFRxR9SIGtAOrGEMEnw2TrpxjxRuB+mwNkTKgWjeKXY11w+GEb5VAVuR
ocN7STtxoM7gZizdEBK4Ry+NPPgdriwPht+iVEfBSkudZ0Jh9+0upa/DM6PwkmdZUq6SbuE+kfKF
t0jgdE4xGK7FUIa3qmIeSwvjOF0IpJVatKwmJ5ft4BZNfeY8dETrcaheY19tl0Xq0mfvIqqV/UXU
6IdBL9dphUwD5S3pT3vHtk6+7S88jR255W5Cw73NAuWrF0jma+sxjeJtNDZ3TWCBycK0MyRXQzZ+
S/EtOhP7UdFStnOUAUc9R8+XEympsY2A7Slvh2I8gTzaBJhPqOJkG33USIZBoqLpD4UyACxB/9rH
1qEj5ZWtmZhhRJ7EOP2VP3oXcaTcEGTL/devMUBdTd17L+uuNNBzWzLrTiiPlijwUKi4Pn1sqk+m
zfcK5E7D/GnggknE+JpkLHkdO9khW7xFmHZPIPSTggCYDVtyHQmxp8e4LPFv4b3igVQgNTW0y44S
yCouqGNUTCalfed00zSriiPPWGuFF0jOarvu5r0an5xe2/c8Xdm6vKFGOTitwkOSHaDje+mGT/bU
Sm+uZO2VUMFA27oy91FSDdEUgy16rksUb2BE7GU5UoOgfSurdR2TicNFiwJLzKm534y+/uLU+Uad
9Bi0JQUBJdj59fEhQM3N9WrXhW5sPRpfY9Sh+yKTd5D15WhbD4B6c1T+ZJkl5IMbVfXNUKx1PdiL
OCyus0w/CtOf7s1jHTE66fNlOSIN0Y5T3oy4mdaM2HdoiwFyI6kj6YI3U4n0NZ1+86gYRv9kORUU
3VI46xQ16twqWHIpMCYQhWQuOwNcmooqoHNondzA7v1iGLGy4iawN5WJJmlMhLzwyR2hfqaTaKu5
HiwAC9aE0wLxE8GxFYiQvD7G1UvhYiEbVT7khZM/aDxoUzQKkWB9sa5klR+Sohc7z3eCNWSM5FhW
uosIMC1PjR8VRGzaZBxMTj1inLULWoxYUntK40QDtzdDnDTPZII3ONB0gQTD7EmeSNUAMZFPg2c1
KhVIHyKdD0qmSvbWCkXCapRTo45cucNg+d2uxv64JBOR6kabswiACjrLfIUz07cxCsEeX1WQOAQZ
xvhmczwEyzaXLD8mRTTRjmQTlA6akRKXLitmmHbb0jXrvam0yq3EX3KlNbW3UFFUXFFiZpEWuOGq
yA17HRQUs0MiPAnf5ALYhsRjkrAUewyotAJYijFy5zQ+sQbHtGF0p9ooHU4RA/rcmgg5dvgKErUZ
gALCgOIifYs8q71iLa08aygktk2gQYGP7DJEUzbg/xr47aiR5SJljTy3XPxiNrVHiT41dJ8qdNw7
4RPdYdWoA3JdCUliiLR1UEbJJnFo/IU5pl2oRshTRjgTVlM5a4lAZqkPDiD0timPqKhwtKljjaoM
CauDbNLD2YJnHJej6hOBqJHlcQO2Bt8b5YUDXWxAY8Kr07WD+l1jk1pb2IOILqaCa42ttYGln1AC
ZuQmizFwtEjcaCROl/4Bt3uGE7vwrC5PbnPoDBUeLlcq7ZcqNoIBL4Iru+JxTBPT4DLYtQvN067U
AWVfE0oGuOdIRdtko1aLK0sjfXBhtw29EkCR1F9F58fN3K5TX9kr6agbS8nlCjdNBrRt7sS+wGDG
IwyDbWSBkXm27DCqnjVFUh/cqpL+FKhN2nUN4uWxFQrIVa2iYocHs7DuyQqyYszOGYiRoMx1A+fM
gNQD3FvXwD6iN+fOuj7XoP6WaoUxFvA3Rg62hFR+QioMzTfbaQ2xM7IsaAlZj0zUOVd+5/JsKSMe
9dex1kFkvUj7UJS3Ih0cl9EK0UCyCOohH7d71l6pcyyiiuZekBC/DeOYRLgFRqRM7KKK0PED9sfA
PYzSpivXNjW8EabNLJshqULcW4LugOkQ6aa45OZBW2OqbFJmhYtT4hIjwUCsZzdJns2GBK+lLs3Y
4K4xWE+TVpsiBkKHaJtbI2tLGhyWdLTrtu9MKkW1jTtDhVKFki2hscJS3Yt8rHOxk2HTFZbEha+x
zNWL2mghM4N+uwW0lxgXsVYZVAyDMVbG+7GioYwyrnaGhSv4HrsstNpoI+yw1e4cZzQLlNcCn7Xj
Ed+6cJDpYrEPhCxvjaRqoJiafqAdQkwn2aEYLPZxIjElriW1FjTpC7sqb+XYe/2ms3JE4Ikhy43q
thgYgS1JY+Yzfr6Z9dBqhyQrUC7Tw6WIrCfj1vZNBN95KdAUCmdg41pFat6/BZ3RJK8YVh13P8V2
ZKeo1ZJJjSBx8H0LOoIEsJ1VVVK9EZNkmfSuctY445ga2ORHzbOVO026YYtUKqjSjoVgIwwCnfqF
M4ZJfF0hRcYTMjaQ3y5Hv0P0imQTRUTtjAMLdtT12bIoQ/QnWIHJNFPqKoAj5ZsIhtgYwt/RlO3n
lYCfedd/1gHOEHkRbkXR4+RBxUP3yLwVhjeT4fNfevPzyCYlI7d+GJllXQfXLmtcWrhd+btcqgnF
/SdB8d8f/TwHCWNY1U1Tw2RiuSibcS87POpDczSpzP61L3BGUTbVqHWCBgtZiWyLnNgwOvQuu2PD
QI771w4xfbsfIJ1pibt0jKJo5uYt4cmieK1liKnBan5TQP3gCqvT6z8eAFlvO2CAmA0QFig+mI1j
zDS9JN0gVAr7d2TPXx6GxuXZ98AhSsFN4UbKJ96MMUWiED2LQObz0/RzFfifF5u3P/sWrh9rjYNp
Ytagfp2lZXNQXfEbYOrPvNQ/b6TpmD+cIS8WoZVpvHeHxxhG1EzHSIt4fqa2QNW0L59/gw/KfFPx
8cejOL2qYPLhUW0Z9y61gBiCholxSGojkrxyLsJ9yuLw84Odxej9+Z3OioppbcRqJnDbqKogmsJL
hKHNSpp/PVh9Nz0mo6uw8euF0iAg9GiT6aytjLkU6aSBTQfrVUmM8ndxTz8T2f+8fGenOI411R0g
ELLxzCgWkgzMxsQVOPlZnQTRPUopKi4FuMQYDauNvyelh/cSUmmEEtA72cPn5+WXcwa30dlFiNNA
Jx0PX+eAIxpxMOaWkPhg5tTQWcWydH7zhX95HE1Vz8qrZZUjkC2Z+QqNCds9FT7JlNEhdX6TcPHR
zXQ2bROjzUNMm0YbG4yDBcsWn5t1RzzEsPSjbJUHYBbwFyQLVtDHz8/dRyN8+iw/DBPDKl2kzHwn
02n7fSUBbjB75VvHSaK/8jTi8kzV6h8OYfZBVhOTGQImg4ceTYXnL3nw7fPP/8tzxpufTeYKbVka
1x4DEGipKtqvcKMeabXttEDbuh0PW5usqSb7i4c7G4FlZvUgy0w6S3myd0E2ObhRMAZiBbgaRbQs
RlRYj59/tY9mx7PbLW/ltPrjWFgXji41A6PI1p+/tTbdUv/xmOW0nd1qQ1a7vVB5b0hceYT9HnxO
HBXUd+GrV6+VoW0zR9/bZfCb6fiD++w8CDNGCO8jk5woHUxf5Ed16HVUcGOff6FfDk3Q/Wf3WD32
Os1F3tJuE8KwoBIiWn9ObfKHQ+e3oOuPjnJ2s2Ey9nOoG+Gs1OoLdjrLokiWlXAQR6fKbyaBj07U
dOwfRosX44mJpieKnZar3nHvhWns1MH8zZX/4KZyzx65UUV6ZjntcDxbX3dkhkjPuPv8GnwwFAm5
/umTN1kplLDh7Jg0jCsfc6SpUKHYYtGhLFdcWIrcde3t5webTvkvbmD3bM4PMJTgEuBg00EEOG2q
P6El9x5RCjx0/tpBzkd7iHqkQjI0i+LSXFc5/kZLpurcS+IdZb4SU7S2/PxQH132s8EOWUZxR7Kg
8IjULBhDxHb5Rg73n7/7R5fmbLiP8SCwHbFc9HM9uVE8Y2+xYZVO+FSDgYl8IqcV8x7lVvRXHpUT
qfvne6HsCoZGiNDctNxLaZv5qu2BFbAcxj9jpX9tUjkPYQFDTl1xWp7WqUIJ+C1A3OLyjPz8pGkf
jBXnbLhL5DlJkjBn5VFwsOkXlKBT0AKeYDnPgyj5moX2Nyuh3G1W3SYKAlTqqn1y/GElNO/q80/x
wY3unM0HCnETegIxgaKbu2+BH4qqoR4o51bzppHU8flRPrj9nOn1H2YdCerRa6fnAZvyl16kdy1Z
8rr6u8X4R2dyev2Ht6eHpNZyursN80sfs0EHHvj5B//o9JzNA2LIS8XScS6AAXSWhlJ6B/hl0LEB
BG2Myg2vmmiwf3MtPvoaZ/MBzCo5hjbXgu21gcpcL/0ONJtotPlf+zZns0AujNhUNC4DsaprPcxA
sq4mq4dtNavAWX9+kA+eYufZnJ2X6xJFRAg7aKMxWqIaKMNbOBS/uSQfnCX7bOwnttVHxbSFV/n/
fUBcxUoCxPvNRPnBBT8PDLRL1e9lMj3AGn89aGIzpb21KR1EAJ6Kuvr8HGnT/fOL54s9Hf6HO9av
etOa6j0TpZ0OaiZnSkgATQXYr8/dC3w9k2D7zhjVC6x11w0BDyBRRsxq3s3nH+GDy2SfDXyHvUzg
jUxuYRYvpiYfffW5paHT6n7zJT86wtmg54EjSsXnCHmKiBFMowB2ZSNe9uJHLy8Xn3+PD6YW+2zs
e4DAzU5yTyPfmIUk5YB+X7u59Rff/mwCGDu3UvuK3nIDVWxJj75euwJuehinv8uP++g8nQ17kqrL
iGoC90IMMzHfSVQvg3tU0uw3I2Zapf7qZjsb9n3RZYBFWL32rXGNbOUGUce94Za3ZmhcopFcFRHN
788vx0df5mwpgA9ihJXPUoDEqXbXO3KnFuLaq5pr6XX9b+6sD665dTYFuDLxidRk9BjGaCg7+P0x
xBVXNZt1adeO95vv8sFccB4UrqfeaIbQI4BvkOqB+5lmFhoTckPvbM37zZx8lhD07zKHdTYVNOkQ
0N1mPssyD90Kdf0IHQQ8sus80Z7q0ryF4/YUSMzvOl6zvl6oWQfaMQBGGp8qRwwzCCU6DUNlRVNi
7qYu0Qv69fv1/K80g5vlafl/fpL3vSvX3opS1lEQtv93/bU4vmRfm/Nf+ulvkLf986iLl/blpx+W
rM9aed19reXpa9Ol7b+UcdNv/r/+49++vr/LrSy//uPvb1SD2und4FvlP0r8UM79cENP7//Pv5u+
wD/+fvOS/+3wUkd58R9/9F0XqOl/YL+hc2oaqm7Y7hR8/10XyL+Y6OtIAEcXqHu4Xf/UBSIZJDcI
qSBcI1N/lwz+UxdoGn+4Hm/l6kR3EmiJlPVfX/7q+xj+TBb4vmz7c6g7fDuXeiduKtMCG+6c1y3a
2Mp1xFQWeKh8n2oy3MPO2Tr262h5O+E02jIDaENm0chuA4uk/ApCEWd6T5XLDtVV1tJeApcbQC2A
f7IwY2zRt3VgXJJiipkxvsjqr06lLjuvfKg8761y0GyjXS7YVxCuhn7HwhWj0lYd8uItC17o572F
XhXgj7uRjUvBVPeCeTPWuNVtNPP2QMlfW4hBU5YVhu15XqLH73D+IMNfOgrdVwPIOo6X2aA635wy
QqTvkS5QRvtiotoCRKZ/QzG2duS8zvrniI6hd2sHGVae9ht4eaj4DcwxL6KreCStbq/XNoYsxIiZ
gZ/GKq9tX4ePoH5/dvz/GTs/iXJ/pdr9Xzm4GA0f621viuwljV5+Hln8xfeRZWl/mBraWAYPayCE
tczu30eWqf5B6YVMXsOFasw/8aQE3NiG//i7hkwXWS05sIws1YIu86fiVvvDtnmN8egysNBXOv/N
0EI+znv98Bx1NW1KKEcCZzKACXXXz5YcBmJSoLmsCVIbm7AksRArewMLOQBUMe20L1W67JdWC530
/R/41B5li6I4YnKIr70u42+nv7BylaiQ3tcB9tsu6pf6rmvt8hkn1bqqIsIhG1/ZjZgO74DSrWDK
K0+2VlUQCkS+QT3rP2HjSEEwPVmBom8gqGBRm15O4MsZdj/eaIgl0i5st3xiWBNCRHeNqjzHQe6/
KVK5xF4TPkRDkWD2BQwAsZOxOyb+XZHmq15I8ylv4NLQ+1nkFfmQIzDCk9oNw0WC1bGG4oX7Iwc0
nmoLKw/7VSN9a1m0WJ09DxmHWdYNBm9pXxLmAcsCQ/jKUgyQyYp/k2ht/MWq4lvTI7ck5avvRsEu
eGwUd4H7ACElFbF1A1B+DWIoe6KquHO6VMe9riUHkiqgnsbGW6wxTxVwSG6CARtKLdoAa0fm32h9
H8xMN9HfcCMeI78oH5SaWrdbaf2uRDVw1TNbzUFp0FJ1Xt36rYbc9jW3kL2Cmg/vnL7An+Hm2t7p
xvBALh04Qj307918fHj/3QAymab74sVyoRVEjSquklizN0pgtBsIPtF1Lbsj6agAKjUZ7Axid7a9
IO7AdIlJyERurbvYl/djPnnfkLzuFDe7d3ms7XF7dHSVfP1ahTq0HM3MvByiAdR1GXmHfCADJHLT
7ELvE2KobU/u7Lofd+8/vv8DuagmEfe6h4IjHla5cM3LKp9sp1aJwwvVwaKIFZwyaojvBDvJfWE0
2EcHt35ExguRJV/aqiUeyJQhlK1ympNdoo4FieUf+pIZdoSytEN7nF00iI9WutU1V23Zi0XJqbrj
2uogrkwd1IdzLcrC/eYrDwzxkU1ob6wSjTTZTjrfULcGj31c9PNxkPZJus645NgAgdOjcGw4/F2s
7+nnE7vUNvGW1rh9UbrCXZlV5V06igyWwuvrG7Pxe0QGcfrQiqCeWa6sXnqvPsUytr9Oyo5YSagS
9cZFqkeAEzpg3TrSsTcHc6XACfrExsudQJDZnV7n+cKrC3kNNwizSwMfcOgCZW1kSB5sbudiaDvs
O7K9rjwkp3Ez6vcgHWB/WInxinmd8K1Jf+05G6eY5IY4R68I5vCeKwQts1J1I7xkFTHybMeuItJn
15Vo9P04hsbOdbp4Uxudc2wtM0fTkoVH2jN3FgiwyYZXvbUoX9NE9x9CZKsrvcirnRVOd1xSGNT1
K34D32amiODJpVm/tDSSEVpyGBaFW7q7RCsz3Fx2dYTXYGC+sooTabgEtiUFXrwScHeSWsZLYRhH
jYohUqf2EWSaT4MCby1rY+tkVQAIfct7xXzpPIjAntymRnqtK2kArdlX93ksyj0+Kqi1VWFc+VSf
F0YtqgcI7d8gBoVfsw5KQuxAMoWau42l4b1k5ojVMKvUWy0ZGSVW3R/tMXE2hlsVi8okUs5scu/K
Nisk0VblvNH2mymOJ16EY0AQsyp50GDNXDBSzIWvadUz/PFFNjr2m0VqD1quwb6WuJK3eNqKdQ9M
7M4ttWe1EuoF9sgWh5WDr0KGwXXTxO4BbAiytkqXz2ONJjz0muA6iHvnkJGne/4PGk22738Rq8n4
/S/0snhqhUUWT8wn78v6FZBT/KQ5cJGCIHE3wJOTJ1KnUOREwYNlgF/y1Ilh2TnJk4KzdmZIXx4o
4SB2Kcft++uQD+B0F665en+3QQ4HL3jJYy8/qm5j3uRlAGvbGuRKUwPzpk1L7wLv29P7PyJ5Mm9K
wCxuH3nH91+oXKCMWsuNopTtN4q43mNrqNGsGVzrkodxcZJOy3+8PtSdutLMvkLJy4/GwGIOavIN
ID6gR8SgeSoxIxnPsAcr1AUDxVBWqJACoAw8AstOLy4jKp13ZYGOD/q7wlEwXb7/RQmFYWH7OWDs
6Q0QmWysQe3B8Q76lTmUD+8vd6L010lLofz9RzTC+ixNRUY4S2U+gJCcjtbizVvGOTdqmmfQUQLF
fO6q7qFpW+XkEaqxN6sgXby/nqUl/G07v3U6b9GzmMTF33gHvxhJOqSIcWURgbE0TUU91VC357qv
lndD2AXo7ONVQkDZU6BeqkxXX9SMaI6ACtWVmeUWxhPy52PCTu5at33uBqN5qgJ5egzRn913hd2c
0gSxtFl39zB9zKP04JBLa2+pUb1LlEED8zPFN5KchoQSH0jcDcF9ECIAdoNUu/QgT60j5gZ+2RUX
plY3qyrT85P0CB1MjCJCCR3d22YH5yYaxttWvTIUNf5a9kxYTtEnd7kLaF5V4LIggTR2hQQKxGJI
uXZ1uMtW72cvDYXP0bD6b1FWbvUhCl8okE6uXjuc14Glbn2FiRDFjnUbB0U5T/zeuu9KaHBxaTmP
loNsoO/V4KUyrMfWbsq30K2OYSMbFJeutY+SflG59vDc0wrlIcJjHtRBeLByoS1G22ueXWmjsFCV
t1BwRQ3k3Cd3xEw0PQIap/b2ftYOW1kPBAu69CEqiMibIEoFUPopdM4czEtpiGrCv2enQsLIT+PA
uWVPBqm9b7UHhOc8Obi8z03Kc9As3bcoGnfw7YkPKHpwbIaC7CIEr1Chu5yNPFAhCuTQrc3kxI5i
oxQwNioLHE7VNl+r2trXved80bvxAO6l+TKk4pLMCPdNJuzzixQ/cqbejF7mvfpIwTrPaV9tpX+U
4GdeUMS8SE32L72lsZViM0Uy0jcwDcMzVspoVqF6fs5jgAG0ccd9KdkFiUHpF9FQtRcepK9Lf0q0
SJJxeK08dWvZdf3ARBRTY2bFZnfaJiIV6VK3wnLZJ1V4oyO+nJOwUTwkSHZnOkEsL+BejkZqhmjm
KbdpgYvvW6lR309P1rLRb+iEWs9xyapXml1+b+aAfHDxxydTglIN7LY9VuT8EWQHXoaM4W3iNM1O
pom/SYbcnyL43FVWetal2irxMo5t5SRH7naeXcEpiMcdJAXU/XHTfR3q6ywQ0ReieQgvwEVxYsYl
Y42kp1korG7JlegffMLXuPNjZWeksn9Q3WzncyueyORzT7VZbd9/q066ZN+oRjt//7FTlWGpdizL
3n/k/sA4VA3V8f1HEtArztNDn3fKMSdsbsZyYdsoZX8jbKGtuIGCNUmGOLRDMiEsqV8FuSVPhh4f
318O7SHblGWE2Zd1yaOnhTho04RCWZce24p1VVVXPeCMVH2CqLslrcL5IjX/EdxZcq+i9FuKyCK+
7t+/ymIHh2sZqNuwLFZiHMIvLXi2KV9GYZKyq02BjGhTWV16U5P3NHv/FbdyV6o0xqcO1vWiD1SS
nap4OAySGCgMxv6zQVbv+68Gw8Ty1/rwJICPb1A7jus+axKEquWemX9pObl3H0devK16CAOsK717
okHIg3dgNeKKTecguvNnNTzw/E6fxkzKjeKyZnl/2UskT3hP3gdBnex8+mHL76+PLJw7jqP5lbPv
chO1//Q29uC/4Epwrsci0Q9KQ8LCWI35sxPELYwDR78Euq5fKgZ15wa7kizJYAwI2tmQ9Vcvcias
e96NtaPumMvaFeU9zMpymWlmt9btuLwf2HjNdegfW/hFXxrVyQ6kFKXLqDWHFdXM+jbqXda9zkjl
IU+b2yqPoWF6CTwITe78DP6jN5IzIemEHCmDzN9/8gsdDHtvX3S+k5Nkp6vbulDXIkm6Yy06wL6u
2R3jiU8DWgE+Bq97ZUPXsW+uyhTLsAn8ANdB7Z/e/6eAGNX7CtkmJla1qBYjp0+P137FSjcfqLW4
vRLfGFk51+zKv3r/Cf1pvYIaaC68QA9XAem1K8wow0YtI2gF1f+wd17LjSvblv2V/gGcgEm4x6b3
FEX5lwxJVYI3CQ98/R1k7Tj79I6Oe6Pf+4VFUpTEEkkgc625xgj9V7LG+LGUpe0l58HXIclnej1F
LwUTDJoejRuoL1jNWs17B1dpAl43cDlW2UCnt/jKIOy8Y+YFn2UXkiWpQdh2YJUbFeTEoAK8MxvT
bEj0ChaRU/zumg0jMlpziVBDPIwuQ133h8V9y3Gg5RMVFM2GNqj2qA3oWTtgtr88JlDSpvxuecHm
EfLfh6ppwW9rDBoVUqZsR1uxYcxgf38+btzC0U5Td1OLqnufzNn9buLL9cZTUbqy8th7T32Q1p6R
P6sa1kxdQe5zDdws/W2HZui3OW/AEgtN9uOLmbjTyhZGClO6LNZTCh834oy9Q+iA4RR2UUokWgOC
I1BoSMc6FUNYfMBgP2dR5F99qNb7quKdlhAAnvsB4/dsCgNEAQMUXp9ZxqMn0mpZezfruF46Z55+
vq/s9tQPunN2G88CJJQeI8E2hKCysx+U4e/TKuXUn3fF1cEHi0wiq/YSs9SC9stXmWf2m6/Z6dzK
HXFtfS9CBxFWZ+aZpnUPWspkTmxd5G37botlFyjx5gTS3458DeEIjG48kOLkNMZG1mZ1A8s8Bn7u
/RS2fCSGV2370kLVKXvnFBnB0hf46drbLQ8h0bZxmMfwY5P9nbghI5j/fdOUtgVVbl6N6JNDang0
7MghER7Y7x2DbfMogLiYCcYGMpuxGMdhOd7Gfr+ymtI7d1ZzxTZXLrKEz/T9IGsOxsdglP2DyUq/
NKc+nlMd+vEjtyJKzdiwNnm7wK37TctbbIU0bGtZuvE9sOWYVVp74NjcbQnvpvu46Z9DzW13JKhL
PKaE/AFTheYY70iihNxqO2RFSYcqCFJS7hTpqhAC/CB8bk9hU4w881MM2sf9SsPJ3Msz61yy6aT2
Ey0ROY1f2JW7uVJBf8oHNupujtk+5BQkWNTv3KAfADwBEWMgHchprqGN6uMtfdb0GHjpBBY4cZjA
QSSBkdoccm+HtTLe61H5GeeWf4wTP30g+lP+qTsx3Ya9l1+EQVpf6qzCltENVW4GZrktIEHloeYx
Na3VK4dhIsaCGA1EgSUO95t9PNwg8ONz7QbyXMri4353q+wJnRS6t8RpXhhx8AlqOvmjhDy0S50R
amhh3hzyvQ/wNAYUzmrcWRhYvQpddIch7LpDyjL9cL/594W6fzUbvnApMETrVr+cohu3snL0SzIy
NsGm/2g4rX7xbncFvq2Qe9Hwijw7PimLcZzGZJ9W1u4x9D/AbovD/YbVg/LRRsmcoZ87F33p2KZ1
uV9HVKI2XcpirxzN8GLmVXjBD5YyZsKER1858Ynp1+RkdTaKOZuJ7UyrL0yJ1lckntbB13lBe/YD
H+SWihljcdkauzUfcN2ALNqHCcdLpvxqZT/ABbEfip4CdZ3KZM3UwXTwM48R9qbKeVmH6fDnPs7Z
C6tnuKMFUXok3+bty0bHzdG4e6o07gHuqXuRMzvlowtaWqvZV4D4MQNGnuWrFHZ9MgcMiSqFeuR6
LbFityRXIt30xFx+d2I7rmamNCHYxemL5kVXZr2OGaumRyqhK8PS6sesSsXcgiq4vt/0I0axJmWg
TPWnfNHEdf+Gkaen5NHj12s7/8Pvoe4KdHH6TYW40/uJeIOsca6jSDubjIeavhc+FxN5AU1zIayB
otWJe+18gHjUBA1r0QgN/xCNSkA2zq+272YuXgPbC6NTAviRxoQEea472Tae+s+y0o5eWe+HYDRX
7EhcoP5Ff0DnNCwHC9UV0ymzYmiNrTtpxpERsmdNCw4585aHfrTA0ycFH74QN0gWA5cZqniVdXYA
DEk7VqXMNvdbf18INeTLIOVpybLFXk35dD9UuFg8swqWqcHp0rQr/9xMzI355Lgry/TP0RA+se1x
jqNw/XWluTUze1X43JeTvmOj4DGu5umrwor0mW2UrLZuF6hAsHoAyWeOhtBYR1ft0Zm6iqV4K9dZ
3jaPiVIfUdaMa5p3E9hst1EzR3n9EhFoPQ8pdDFoxUJh0A3xhGs0ZK4eb7sJR+z+NMvbs7Pz7K+z
kh76An5/yZSjq5x3xl5fBxEVj8p2w5PN0BFpD+4PWLrNW0gK23TQmBxPq5OscznnI2R+kZqMSpe9
Xqj9pLYQuyHOxQ5CmNj5DfmGOja8zSjDk2ib7FxMqnkCGdcDADZ6pt1qTo5MAa0cz0nO+m0oXmT1
0RhUshLweReFHhObgxFGEh20TxlxUMsYOt7ljmly+OFisjHzktt3djgRphUiGnOlMMC/FpzxZtMw
1Eers0De8LlbTW09IUHrkNWw0Zzfb94vYgkQYnSLZGPcHqw3atr1bTS9erLYZanTbALDh/jtCp72
0CCk0bPmubMY3B4FLNnBtetnrQ2DpRdr2zqFnKWFgpNIYDfuQRORwwB4FCENQZ+i6vDDufE/Vazl
m9yw3uk5yNP9YirdfqYqRLUsoBeZMvPnYdARd7gdO1P+anAvNSSBevNSd5P53QwUPVUX/lguHzFU
s1fyEhZocu8dyoZ7GoYpe2mzZE8RRV3utwBcQp3ugqepd5xjDAbN8rpjVRTUAgvxG90p6rqksdd1
l+mn0UW53VACxf3OcJMMjZVnBDAQxsrK8AV1oCBUNzJPbtTfiFKLtghXjDm5C9trb3BJL0hmSVgz
rzjGrDMaDQtF4WtH03CaV5PRST15VZMlTxiyfwI5qX1h+j/KVoxeJgI6nA06cFcFsxtC6aH1RfHg
QpSMDGsvh+ylsga4/HYtIKGuQ5D2vNwGW4zcGA8R23dA7e3JqZobRsvDYpylP5XTj19xPn37yumv
lfS//QFKVBVN3QvoUgt2D/CQ+02Ihi8x3Q4gTnxatlaX2a95Ys5YZfVHx9XrWckreWyQXB+jKADj
aPIf7W6eLIdRuz9f8GWW7utaLO93maHK5jWd3pWeaxrbnarmveFmq26ctEuZO8zQxwrqcas73jJy
mBXVy/qlTJvqGeD78OCkRKSaoHomjxuse1tHW1HmbOiRXG2ETOvz/SI2+/oMTuWvLzANoHD0lXBP
GpWyREoNBpBH6yGAIjuHaW8siqCNDiEI64NTJmIdZ8xpuLKOX6eo/7FLRx48yrlBlRUHXdmkc+F9
/Lm431fmDwYjrjlGXJb67Ly9IoGB9Z45iYXQpB+XeCKQ/0zpz1S2lJ58pmsROOfb0WjERnPD+Bxo
NmzYzO1frKSkoWaw7ocAbuC5w2uJE6ltOd4n8FfQN8ygLpmrJkue49rQ1ombOQdhxzqjqrSa9F77
qZDz7Jv8twD9Ry/Fw8FTsn+MgFKv2jT19yCt/X2l4x3OKS3c78KJtFZUtOZjYWRwHdyb8bWj6xV4
SB9IbbG6iBKx8CAIIY1tuy1Nb+v5fnPwnoIOFRmdvOiqjPatN/Xok/Zaiadm9I5mV8YPvdQWXqzv
5TRcq6GQ66pth8P9AsgkyfN4SF7TyU4RWlFY683Y32V+4D12tqduMbK3qXQ6DCTuAAadjwics/op
KIP6o5CfZt3pC4bt+k3apPbVjD9UaLSPXmKL6zTYZ7bCG8sq/U+bOkTCmPaLJjV37fqYoPzG9WYV
55E5O8fpdL9wwpuChxxWTVR7OeVyZOSDvpcbts6DZ2XVbOpunEPT6/cd7MknGSkXI44CFcfBbD+a
nGCg9Zdxme6ZkAH2MkJfK/3nzI7bq+axg2EY98WsZP9Ae+McW1StzUG+2yiHjlYGNrGbmvzFw5K0
t6zEZZ7FyV8cm3q0Y7KtFmYTLzPL8hdpL2MaBno77fPhBiixeryxQbzCaWPMzT5Qz3rbblzORZf7
Ld72j5XDwLRsLHdRmRhHbLfvWU0MLU6LhMEDM4uCTUe+dekMfn6kvFPuYy9uV1a3Ch0V7BOvrF5q
SWuUmeFXp3st7U6B7IirY2bZ6qjA8h7r1f36/V78OWtwYaA9XBEg04W10mEs5/v9lK15Mu+9hP9p
UgUw9c1hY5EJ2ZCXbpaTLsVb6RNdrW1BmbQRCY1LSZk4KaLlxF8Iq28+67xm+gzlEC6FrwPllyWo
ZTkFR6Xlh9bXsJkDIKEwEu0zHbrDmOTbGlfeBV8VGtJRfOHN8+fG5AVPRQVSJOv3VVZF58AxorO0
uagsHEKW5uxF0C4aLaQ+bYOE7Bq5uE16w4p1W2dlGRAF6bA4c7d2KFdnTvHqD3U/q3UfcLcfDbsc
tipk3z+XDLTOVM0stOt1TBZVTC2H6dCC1ikN4DGF/s0Hb5ZZfvqjqZEDM/E9N6JUZ9U0OENe953N
MNFT52rGQhV9u87dRekGzZmyrHOWScoiUXfXVZa92WHtv+cTnYkUP/iBwnTxVIY6cvrpq2S2E2YG
VhY53eYD8uKl0eXK8+vuEdfDbemtEalBBc7SEPUOnMY0SIOtUU75vq68fE+1+iujF7mhTmgzPm1H
9Q7w+0PjqOzc/fvCWMfsVw9CN6dDFTT/eVHebkJtPahGN9ewnrzdYNrebhIp7COWNh6um001VPaV
koG5K9hozYJSE1fcLD4YDEbqPGsEkWxUv22b+nZkM5E9eN6qBjj8Dek5g06qGS+RBIRM/UzflaZ1
TFoTMmLSA6YazG6bOX50Qpz9maYap70mTD6HkqO6MvRxWVMy345p88QRwPowKQXMi0moQ0fh/FF5
yUfbSPPDs/ksxqBnjt7gThcmvH9Y4FFt6+tnp8h/JbAlPtwIi1oW1s17QD+AXOxQvlEXREUeW+kr
x7aAKdUxfpFNVs2d0MOXhJpqUwbZp+hi+ctw4OvVRf2hpTaY96AxTibRrB0t7mGFQcx96iP++z6o
dkaVgrnlByuo3dXraEu1mXzTWYVjUXxQNW7Ssfi0Q9cD8huiauVQ7ogwu05tgrN1Ssa5bxrptYsn
unJltOwmBIWpD0VsINAUhY33ikXK2NuFVcIajfQ1qbIaaT3lwcQntwTVd7SX5AYAiGXR+MB2qN3b
bjQeKrfQjokGHt8qaGbUOQtPo2Kyw7W7l5ja2sIcUog0DLCtR81cGlkF1iYfxGMrpLEtdLdalbHZ
vpk++zqmJiFAobGsC2EfoATbB2UC4m5td3x2on5Rjab2RtB62GCN1pe0k7Q30ltf3lDbDzqLuAdr
cj7ud7Pax97F67wRTRK8899YxszJE22J7EPq6sm8uf2wCFL9fOjo+VQQ8l9E2IJt4qfSd8m2YV4l
y/vvpAJC81Hp7tlXUl6k+NGhg9UpqFaPhd8aeziC47621r7nb6ZbRKYmPjPRnyU/ZtWYHymh+En6
Q6mAw4WpQ6cd9NuG+HMwmvYsEpPxDhb1+76ykBwxHrWUpQ0jhIWetOaO34wHSsAKvw1pEgM50Xyg
tLyNygj7msjjjaY19oI3d7CGd49ooYx20R0NliJD6e0SM3sgtGtYf/ehFBsq5R5MM5GCz7lNLSR9
/MDODY+6gaCHtna2vZV4okFOa5Mp71u1vPhldjkn0EkzF2BFeXEbeclD61SOmLzZTDuLwcFzg1rX
FlbKGzzYQFu11nistkEnz8NkHtJ2kks7BdcvAUCcgwZ9mBLRR1FmuCN1BR7INB/btiw3qSywvAai
XclUTIvJmqozym6acwWAhtoZtx4dncf7Rdzjo+NULKFnmQEYEas8NUzKzdMhByymWizoBm83JDa/
2CbT+8zVpifDuw4H61ciECNrYcPgE8fHxwZw80rb2oy2wyJr+3UtPXHowQRP2a7n6KVFFA5q78Km
L98wD4xrKhtiuF9GtiYv8ipdw35sAyke5cSkcsCbdhPzgj5Og2HPS6MF7g8uPAySn/vd3u3xpv5N
I+pq3AYUwwHbBBWjJYsrTId9/hvg1j3KtYkD47k37GWSeS4+dPnLNttLoKaI7iZOjaGHgkElz4QW
B92bWFV8dNNs3NeuK282ZONlMm0IRben6kz1kTGSgmh8+JnbPLfB86HuBpEP5Ny0Zxnn2KUV5eJo
3y7u1zg61UvQbCnbgsybDzUO8GDSEXFit2NICagEBVN24z4Gr1b7yYi8zOwo/vRiSvuJYa6igRNd
b4Thoi4ZyugJc2Ii6NciKOtThe2Deq7clmk+ACzC7E0d7DSZZrwLC3emLMDEaYXgApRicpXdQ4/h
ZsdUMXjVzHwIqR2/Jv7KERr23aqczo5X/gpa8Y4WIthlY9dv2fZUc9/TrpwzDoDi3TVNQnPDuoSS
DmMWV/uhwS9SdsRM6oAaWV1a3Y6F/jjrzKhbi6T6nDAbzURcr9ou2PcYMWEPTg9ShWwzletdO+Fm
LMd8toV++MwyVc2rPCpe6hZ5rsyi8lSHw1siIX8jeU6ABDxJTzPmDkPdB6/N4GyVbg7wWk4vVYk1
px2t6K0akoaCTJBuEa5Bn3J6ToFqwgMHITHMIjBNHdEoDGEz7SEPHXazeXIr6MLmDSKecFRUb7R/
PvO825Tskk4RkTrsk23xoMBPszvspXsimzbuNGiLhGBTfWG4/SM7CW8bJGl3iW4XKfE0F5vjevRY
hiKDD9EcFtUxt4bXyGNyRWGc9vLd4BpPupZ4l0xTIfpCY1zBoliQapZHzTJB0NDDWEsHgyy9q5kx
9d5FUAO7lKj9lrw/PuiRAFcCMHVBGxmDkcvZR/QQwrOe12Pq08Mk2eO6rRArHqEfROucR4r9C8eP
oSoP1nNiWfW+7sr80mm6sdT5vYv7TfBb1oOi9Aw4dGXXI04a4ggcXJpJzMcQlqBlXkeh9JVyZDnP
Em3Vp3p4aTf0lqDmmkGyMYXrHSWKOD1N00tQWsVssqKK3UqbXLpYDWtm6gE2l1CbER32a1m7FH36
hN6UqxaDqZmnSQy/AMqnO1pHkzZr4M4AmaoujmU4c0M1fFOAmoMqeX0ZCgWQoOMA35tjucJJGC5y
9vYXt+1pBftVvZ6mcpONbY8/V2CDqcgVc/7XFlToUkwUQLYHfE66SNSltIVa0kVwFveb98e2sUtQ
axu76M/KrFcXDW4guS+y1WmP/ByZ5My1GiisaL5Qp1T9CirMPGD7eMpLT55usBtyiunFUS09xM45
010ajhFYwrjMiLJkBcfD6nsoY2ebCt06ucwaa25hXEKPCw9Ly74nCd5Ww8G5/0lCjlVbXahPvea1
huFFP9dAX9UEYpHQXCG3xatXGiNnlzB+Qdgy7sPe7DcUU6C7NYlGb44L30nzQzNUJ5Cw8kDoE2BZ
8rvLs3AhBxQcrl84tyNeMbd1dAPy5GGyuY2ojTNZBMUlzLLoHAIsjz0duCyKgi6Uv6HXN2uniPdl
kjSHthxmnUB4yQ7EX7VJYV/yQVf8qGgey99GF3QPjucT45T88cGjg8AabwchwHI1odtL5NI5qLXW
206aDMnSfQEqt1kmHBHLtqim2GIJVjbkKYY3Xd4+pW6+Jo4nL27HUy+6Il+LTjdJJW79zJoOBePb
emyAJ2Cab9c3OW5rW347iSCWp3aOpJiPM965JDH8Nd+s21mXRO7lfp8ypbbk/nXVIRNyq/qr1ZW5
u39WJ9s2lyzdECDdPrrm7aObqTUVSYdlsQ8Mjden86OHrmeH0hSdj7+YI0HW8SHo2Fc+2j2wssB2
VoEq6axeU+KQWuEXH6nEc+5qzqc3+M+N3/bfcD1xF8TZbztwN01UyB/LMBdyapmWkzblH6sgMCre
PFl6TDKbl6rU8dm56Luo4o+EB5OMOiFhkYz5dnRK0S/YAFd/tNsvDoafXW47H0aPGKgd7eKd8xnc
A7sSr8mEwqCTXvliSU3NQyZcnmI47vPeavprNFA0R3MEc4mK3oKYsP9QlI6OlaE3z0OXVCuyAv2p
w566NrKwOQZx7q09pSuaLGQCzIJ8ohYSn2BLpnZ+XY/0+hB9Sr8b9lKf+k0Vq+kgXGGsG9M2jmKU
3srB5XeyCSOviKxrcE7R71BKzS9OT75S5H7/2Hgp2jLQdNfKBmjs9kX+7OdFPs+j2iBBTNTaFHry
psWcwcgfGu8+XbgZkoOcKVmSgQmZZBnkF71Sw6+hoaune/lP59xEQEFIfyul8F4CQ6ZMtYlvDiLc
EUv+KpyKMol1z9QLxipyRDq56n68m1C+HhiSLcqH21DPd5Jor/lktJ+OySK1anT33cH3x1MIiaZo
VIddkbgv1NJTatl688z/i3Wazm4fhDBK9bIzHysqqosGj/OFcax62YArfbDbIlp1MtJOZgzGrSGG
crSZ0l1r1a0KLTQMhRxM9nllFttQgfdEv0lcqk3FFi1Huh/4vZtJEm6OlGQGP6txuFvk0UbNrk4q
zFuSv+1wjnM2G2GuxENSWtGy1azgMeU/C7SxUtc67GCEmob5ZFlpMzcHLXrJVItFygnHV0sUA1N3
zKm3t/SUS/Lzo1TTl57K7Kto4idlEdEq6/RYg4D93dOPLcOS8rIrJR0AB1KRGl///N3LWcc64SaB
+Ix4P9xmkWH0cqSkvgmyE7hD89sKrGMoIvLqpvsUOSr66vlcxSLpPkaQfPyw3n8TE0WvwnCbVxGY
+IdcXz63pdnOjVIbnvqRinutj9nV7BhDVIw7XxikTkBwt/oD9gd7mftWc26BlK1aMRYnnZmDdV2V
6VFXZbQpYhkdFD77jT220b7m5LOlVR/vbMLVO0re2XYElLkHXUhuKCNlXam4Xyv6QcdKwwnWdlZ0
9jkcr2BZFw8kntUyKx2G/GLTXBQjmWAfr/KiRtTzRMJuoiulD8+tpCVAwUB7Eew6Z8qzujfzhvNV
dhd8jLytA8+YPuMgfY04CHw72nQuGHf9JZS5LUJb/8Hvs5SMU5E9w0gTME6BLQa/zf1t7zuUneQt
DGdwtodzSUqNM2NvyeiHbcW+dfr6V9X4Fz/PzS9Ew+8u2evPShswXIZG/16ZE/Ycrw6o9pCZ6Kq2
f8l8ko2wMuNnG0QGnZ6SxSlZjwUHn/oxqiKEwMMUXzjtDEvRE0VwPfQcXZrsulAL912MS7qNzL+u
2U1DbbcBWPv3ffdrTu3hB/j70fXtW/7jK38/vNDGzpn//ch//BqAh9pqEsblz0/8+/vuj7vflJmG
C9rtoH4mSbgHOhTsGbT468L997UszoDcVQ2ByZKTMjr2U9pSfiqZJbPoLZ9T3agPQS9AXXKLfLGD
SrnBE5Z608EMwvY8Eck9pSM7GgiTaVswrBDz3m5xYZwBnxNnLocQ71ZYB+v7nV50aCObvXCup7sm
lL9CVrHaTMVaesI0uYSsq2aoXDNOq0V5wYhocVou2KRX5caxAmSAqeZeRBp8DySMl2Zjkzlhgxbm
qFTc3Dn0JYMi95uECJ1TW9hP95qun8b1gXe2PGVe9VqGnvecCDc41UP/q+rceN4ZUw0fQTjbRvWI
zCpVvXoloyM6OWxYf9nWCFr9TXXuwhCYB6dedzZ1z+fKyZNiWY+JTuhdWTtOHUsTlMhP1s0YnlvX
Fgm50mQYIIY4uTQlHuYmxGJWcvym9fk2EMeuQ/rqHg4XNVQQn/XppB4yksRYAama1LfHFxVu6cZ9
JkWVzRpWjxuDzRAbx2bf1fGvgNCCaInnhg2DJLbB5InWV/AsFCTaYTCTpcSTC0k5iwhcpYBohX8S
t8O+OeLgLSoONqw1g4UZqGbeuZG2jEx0UEVn0HYuE3teOHiEgoLTZoUlsxDLgbHjGeDSG3i0Kklg
6uVOdYBzwwHeepyfIi3UVq39ZWjdKemDa5CGOsdAX4L7R6YdZsGCLiuVK+NiUz94jNyvnHXMsqy5
k3qf8RgoskTMpr5OTo5D1qxeyV8189yxQz5oxRsVJypofa4W9eDsODWIRdSNDDiVuKgTxGN8epFC
g6SaB1259MOoPoyG++bI2l43YIgTFH44aYg2525/6PzeXSpS0ThdUqU49QZLTAr5JqFK0zK3ve8m
laFaei2TuMQlSBBAmDZ1gVEZMyUai714N5GJHqdNbCe0iynhtzYyzNSnW5zqt6V9zc+0BMhgm+xb
ooq5pfqPckjw3qvuzejlIkme3cjpf6dTjQSn7j+SqW5WAS5qqO49sRHNhzxIvXdGcXo5Df3VKq8Y
TPwzMyTTqre9how9/U5dBGumwwVM9a0TtB/51FNBr5G4lD8yEh9uM6F8cSfnRqfZkT1dolHblm1b
vAqr6xaZXoiVocZHIjTG1TPB1zqAnvE1vjdV5S01Vh+VjqDHU1o7z9wg4/Po9/PAtouvNsEUlvnr
zJ6yRz4g9U4TtwmNJ5xL1uuQwyIhF+rSHPkSTqjPcSoHpzIk0WPpNJFJAFVfZuAvpaPqt7R3iXjg
susjs930ERlG2dAsaSbvI1BGz4iWNi2azMqA1Oj6IwSMXen4Wz+2sUbotyUPSeIHwUb24OUsGlo5
uhDaGZoZkDbqpdCerUrXCEpLtepr4rElbH8WPVRWJhonbX3OSEhtMSzmz0EUnO5fiwzmDfJKlcei
IKXZAoGlY/9UxLoGZ5w9lnI7+2JVCeBaHzW6OarmM8+qdWLpL7rIWXDZ6TcBtukjtTRWxgluxF56
70jRtmgf6CknkXgene+AFD/7MHsV88ow38Tqw6RY88O7fx8ahvz2yP7XQdqwwEN462a0T24n3CYs
X7zOGb9vi5O6RYAq6YQ+wOw9Tw6rE39KnodKT76CPPvya8/+CAaW+XZKAcxD5L7KekSzpGkgtd6u
9Tapd89DoEqJgNt/X/zjMf/4vv/4lvuP+PvLRpUEawKfx8ZV2MEHrIIUU4pddLvoRRug0fv37fs1
qw2K3f2aOYtGs1kmHpY/P4Pagn9ajTvTCvbOmDcsa9Jx12nesEssXPTwXRA9FHa1a1pV6fOma5xF
BSFv3j1WKf55XcLmG/FY4GCiKDVeRTqxpnamkicxRlyiDEUxHzffic0vHsYCI3TFSWpnt1U1ze9X
c80odvdr//xKa9v/l8f/x71/rpqjdi1NQ62k2w0IQgQuaM/dKp3/UtnC1lFOV+7u11qEZ3+u/eO+
v2+y7F2y/VOb8va3qatw3E0jMrgWW/ZC7zhXsDAaa45dRV3twJhW1GFvt3Vfr3aBHlc7LU14VDwW
rIOCHolzq3Y9sfR0Ztz/Nvc7csNkewVyZgzk1siDhnqgVe+82A4Xeow0jxGUrehhuYR9y9QKP/z+
y6bRr3ZwJTg4ysY+3t8eZR3lf95rBWu2HfBqDO7lnldgkYP0XdXkZH3B54Q59D9/pfufyrj9qZpL
TyGPE1Ixd30j2A7FMkyGbBeIYtpN2o0jFropowvjOJe+0ey82mXJAZRdJJo/a6nNL906uQy1ZJAh
ZQXZ1HTbzI6+m0MMapNbAbsgle6L2uyXkUsPLIqR3hfu2nMHKqWhjrMM9DmTOlzcrzVDzqYxGDfk
M9pdGPTtztaESGf3q/c7m2CUG1Vc3JsRjJT3L0Y3GSptu6/WRippgOtmEYE61y8yJAHKJZPvlZtB
+NOnFbvvk248K7sigVX00WHUknSpD7J+7yx3ZZOc++7wUtPTx8dn3IIDg7MJdM9ZGmHiXiqLwhf6
vlLaFg3B9iYJ8XKOET7Z4r4dCZDG45tlpNtpwKuJGVs/FNTNsYKWLHht21q0KpPg5Clbj7qFKpCA
QSPFp20MzpzyxSzRnODYZtFwYOFE1j7FbVwmLtNKaUjtpM5nmqgXnp1V78rrsC1qpjr6jAucjQb6
18S8QdCjCEgxq3iVjo7W6/wzo4NrQA8THu1oSaCvBibQvyQxEymDkJt0rI4NQXx4zrH6RpGr+7T9
/MzHhkJ78xAS5lnqGf5v6/aOvb9t6fN7/58R8D8AOG5k5/+OEdA24f/63z/UIP5PUMDt2/6AAizv
X7puWZbrObqhIz0CB/AXgsP5l7Bt+By0121OcoBw/uIEaKb5L8N0HBiOumkK/mV4/y8EhyYcIAKu
T/iAJusN0GH+v4ACXOtOO/ybwuEBKBAW+X+IA4Zp2JbzDwISolDboxnEScgYWhLJaGBSKa9M7QYk
GqprESTNmXyFfcC302vDmdHY/Ikx7GI/xSmj2bdh05b7Hd7WiIRNkl5aazxM+sBxN3E+7rf6MJYb
kRJKjPJU29B9+N2Gjlz3dWbSNqEfZzBuju0zJOaMiGKb/xdT57XlNrJs2y/CGPAJvMLQu/LmBUNS
qeE9Eu7rzyT73NN3P2CLZLVUxQIzMyLWmqvDazY4NrHSRW540+NlpOc++mBGHpr4GmvkqmUZrZc5
4rhmVnyZ2lUGYa+oaWmNHh2jeX1IxjktJuQP1/UW0kD6Uqmacm3dKWRw8zkoEyTZvF46L3aTaO84
dfyax0O01aZEQRXKEAgGYh5CpGe16AvVm3Bw0XIUCD4JIWxLzwaJxvgjs67StdIgW8Efg6eubmte
VTfM79mpKModEr3l0I0fpZGTutEtCIxmMSF8ZcuJdCoiSd5sDc7khBmr3bgTFrYVg1DOkQuNnBUR
I9QrVIPJ8NEiUrms1oKDMe0Kf4x1sSd91H51hvkfMlfLs4vM+K0iJrFU1OjZwSb+NinrKWot69J1
n33b9VfivvqrimQAfFhPlLori0CTdFpTVrdnsTQhh2D0JRViagHKZOfUyAKKpXEctGx9dStX+9Nu
MxTUbX2PvdJ/udQRR7Dz7XGy46Yh3Va0xyQhU8bWxpdENc+lnKOXx8XRNZQszXzpRGwcOCmOfjoW
N4o+5qLURdeJqrAhltcqOo9bLiV1mdCegh857GIzJYdqTLa0150vbGOlO5YhvQE1HElXWQOH5qGn
J+m0NRRDnGXtXpWMSCWRDm4Q4Q3aYUKY35tafXPm+rkfQzktnKE4yL/kUrMCk8RvtR8va4MnISee
6rNXUxS5LcfGWG/fU21xN2JW7zFbPCxRU/JD2syFuvSsddVA4hFv38G8X9ieBensZqbsGm1Kn6pu
7XkX7C3f8fIh47486jEiQ92Qv6aCrJWkbjkV3y/kxHApk+qodnrEKJV41vvaEKLRoAtPaZqEgi6S
j+Acb+R/j/v7Y4M50sGiZloZatwel7m1/FRM+cVpS/KnyKrrC9IiMRzuBm2iUNInTpH/75JYw8TY
Ip6Pjz89XvjvOdlkEhjEXzmW6b6Ykl0ardExv1+atmo98pMwIEW9oQeF3W+LrEA8U1npBgmKeUNX
MqFKUvLzWKW/pKFFZ4pml1N7/USMhHIr7xermMtbFx0ez4xmFN3uAsnbYsz7vqRxrKuoxCzq0FPf
G29aYs5bpgvN6fHU49KigP73IXfhPR+k+1qde0fbIdV3Izh7ezKeEc49PoNwJ+plg7b/O12Y35n3
mZY+MRIUvVleokyWl0xk//snbBVJOM9IOtu+slTv8TKCuvIisSxtQAS5/z5XAD0Ju2wlaNU0GvJO
rYg2NQLzMFOUwg4oVo2z2b7ch92wFKYny5AJv7W13RSYkwOVwphW332s+n+vzv/36lIrzqEu6x+7
WZYL0S3uWSd8NXWfCsX5dC27CrEK1ZeyoQz2mkLnj0IZfamoVYjOhofYrYlLIqc6I/lYKxKcsPR1
9LxiXRckETI54NS80EBgClCj28PqP8WvvFsa7jLXPkh1iS8yrcAraN8TRCqH/Ban2CToJH2FiAom
YGO/u8suaOUYWaBpLTYbmTnlraVTSoYNBqw0iYNVRIwR8YMhtSPc/lhE61ADVl+1bQPbAm9CyEhl
fCXhZXyFVrWPyUS8PZ5qdCz6sWEmeKcY/9GFQ6qwuulZyio7K2NHIez2evB4+N8LTt5qOxQ2l+iu
hMvmLD1qpSAe4//7I54XzbditfBMSP1XwpT0vXQEovqCOONCg0Ahh4tdD9UtB4D2ZhCu3S3QUQOT
js3Rxq/M22qFylr3XxTw6KTX6Leq4lvXjH64jnj8Tq1p2cHQN8Mvp/HrJdSctMFdpqH/TsRyKzOb
hxPzgl2nq0jxEnUlxNAU7DhjdKAaJJx7zMzoYBK3Qjbr/Y+aYjyLiRSkJia+jPQPwkfmOD3Umo5k
YigXJuE8ZzPMO9cRYXusmimiovtz90tOeBmDTzalbFKY0jWU9RtFI6I2UfTmnFuwjXvEpSbb9tXI
6g3L+/A8qsXwnBI9uhlsPEJDgsjZH5Xkn2mqiuPj1d5VR5ICoimIku5baIX9qmbj+jznmc9+ar0+
ntJyDGAizYkzQ9/x2LlgNaALb0W1MQzAkI/nHCkH9nRJpSA4iKdyVV8m11q26AbKfWek5RNEJMWL
7qaJfFLPmmiLJ7PEXJQUQ71/PHxc0OrQ89LbZft4CNXnkJC/cxrL7r0h1PCz1Cry1ZtGbh8P17g6
l4uWv8S26sVKXFxK0/zRNULMYpNNoqoabaMkY/GZ3aESvZ4M11T206s6pv8+r5UtFWKVI5q6/1dQ
YiafOM07GWDFb1AxpOo7Uv+ypn1fIiPjLlMYMIgx/XRdFYdCIWf0zm76OWh346iQN6Mq5hctV3aq
1S2HuCnJrnTAjjSIYC5DrhUHWwEqUjuD8+xMNHd1W4w/mFEQD0pq9XUOKqV3LxIHcL40rD3atNLT
YuKzfRyrCDZyL4z09zTekxertbUgji2LlKImCgqzNo5lXJc3IB7Cmw3mow5Ss2MMDmDDtyzJ7Zyj
VzsdwK1k6i9bVRufXPj60s2mc0nzOyfw/gIRja+E5xA/WNFUNjgGhYjnkm1n9+5rV683oRt3SpXx
VvCmhJo19xtttPW3kgSicCImefM4F/73EGbO/37x49WWaKhn1olN1dJaWmwdGIbDeZXiNNtFwDme
VZUfoZD9+GNyp+ItQ/StOVtdmE0Q443EgMlITxocZBF+Nr+WQuoelpP1qkSdsder7E5rKYLUWa1P
2kQ3qQ35P7NBF8FOi9+9saR+irHkuUumdlsQ1o2QmFhHOzpMtjWQ6WNMBz2P+oMhtXkfr+VwtIda
3c1dPJ10YgO3duuu59Wpog0CZQuxqMDiWa4ozTDKGoqO0DkiSY4i0/rVTBlCs7gOtDa7cwGWMkDE
1j+luO83s5qRHTjF6m7J4XQwZyMcu6/wK3PizVSnPuC5H49jQ1ib5ZTpMyf4HDVlELeQEoZyMN5V
HUUQlfRnYdq+0RuGx8dh+VRtWqdEcKj7h6EWzA1NVsd8q2Xh4wNjdlIP1hcjdCsD4qEOURUO/b6r
WuNpUO3V00g1/QPmIRQkgHy3NSbOpZy7kyiz/JIuWhywaplepNfrDuXadJRRZfozgIkzh0WCL40m
nNo8/qhI09mXEmF0w1RijmT9hmg894RCHKJi4HjV2+9xqr8142fN4LnwF40vjRMPvjsky+7xcNE6
/Zjccxfm+5ekKMwxV5fBJOx1k7h7W/IP5LrMAsMqxDl3OuvkFCg8VevOK+zHJ+4ImtVGLa65yU0K
OK65uGXTbyUjrlOFiGrHLGE8VjpcNTLEaGx04kqvGTvQ/QJRWF7UnI8TN6Lp0SD9puvc/B3p3BCL
gmorJo8hXdPuh2Xw70Lm/Afy0MVPZdY/W6oThVRSyxnjfr53RtaeKrOk5wyxsufjL46WxG09RlJc
cBKvIRmPsEgavHJqarhvblyiYhdMRnUwKaXqyh/DAd9mkTnvzcFsZSgrJCmyDIO0n1QxPgpbNvve
YHVgt06C3F3US46f4UjiOR2wImveibN+73N7/sGBcB7JY/jMu6kMS5GNp9EBtJKMkRU4rGFf1TTt
OyyNP4iAf+Oe6N9GYuE2ZLmOB5wPI6sEI/ZixRmPub3+niZWlIfTmDnU9NSn1s/D664XEqYc9sxT
NOKf0jrjiRZa/T3qthqonYWak2zXtz6edo/n29xZw8SdfgDiWkE2RNHbJEqASUb+y3KbJhid1GXp
09pngk5pgN2f7/WIRDXbupiZmVyLyaQNtpA/q6sKDjUBtQKhKNEB1H5R9m12lf4+kILA2X8ssSDb
2nu3DuoWAR1irPurVUQVYyosRY9X+7Lj1GwrqBXuX5yo1muk9cr18YhECA/ZRPJUIGpBSD/sOFgZ
R+S1JbdpKQ6Fxe6T2GiV1oy0YO6KYt9augk4A4W0ipYHczwBflBFtHNtyWgD1lK/9O/9OpJBrVbp
cZIICeB5da2P7lALO0BpzzQymOa18d1VECF7SgD9LUgrD0QmqvRYGUN0S/yHUcX0Y0T53tLn9qt2
mSzVVVWeo9kdTksEzi4f1eqTJOnz4qJi7oRTnGZYQl4c99QI8aAf43gwA2FkBR/q6wQZ+xvxmgEY
KYZltZbu89wYfx+vmy45c9Je0mc70Ti0LjpSNGaFSabKY1Jl+lFB2rBRxag9wcAGfmhb0adFNR05
NcOs7nRv0vP/a/ph5+v6mSDM95MRNV6i1wla4FYe0xHhSM0v1Ee08tHd9SDzxHTUxn57LnOU4IM6
aCdTifudGCGHMG5J9spspAD1emMfCbM9pNjcD4lprHvFrHDp1rm7y8cmPpGvVO/6Lhsxj6wMOGls
vxhdYm5nQgz+ffh47p5anKxmf8tKq3hxRDJtOHGxTaPldaOXVFTrRbrTjbi76tVw1fIVUM6moh66
SeQrrxioFTqUvm5r0bXqonYLPE07wu3RD8NU5DtlHa2L7Fm7O1VfXmj6YD5v4Etp1vgFT639W07S
dwE3IRkasSB1QDGqsmRS02p3dT1H3L4sX0xXH8OWIHQvNyexrWowUepMTQy0wjqkAPJ2KsmPlxVv
ROj2pf0UTQx6rcZFnqpRAYqkoe1KeT3dHdNFKJik+CIvgfI1rGnV4Lgs+8nvYjaUKxPp6VXDgPR4
WuaxdYhAsMQzu7Y9FON346rYtczuWckM57RMHNwHEti/++cmrcsD0YNQiXASbhMGzDvqvCcXXTQi
PVu+2pqJIh44HnnyvK2nx4WwjttkA47hl5tggcDprI75eB0MS15RyYxXW4/gRxqG5T2e++8F1lPk
W0tMEvL9i/97AVdwG7aDYDk2FI9je3y7++6fiWiqg4VvbPN4+LgszXK1YeIx4ourZ3Rt6yWxdASB
NSv6/al7kvIWjRm/cfYHYnARKOnzc0YJ61UugM/Hc5UyyEupGPvHI5mmy7Ohs4mBqmjCx3/wuNRZ
eVQmM788HikAzyPNtY6qcKITInylc09rukb/Xiriprv7qEoJh6krMZZau7xg7pGSvBZY+khOizHs
iWD/S/6kFrp55BwUzOfePJiAcjAZHJB9uUG/yNLTcKQc8kSB0mbkpo8SbNiY2FLbMXrN7y4tPuAm
ngGj8VS8jofHBXeey6To/lgfBicYajxc2FerA3iiihyl2PQxF6BfTkR7GBkdJKPu7ICBGPsRIgJh
MvAMcIdurLvQ1LYREXa9qeEZn8NVj1mOXe1Y810+pavs/DQqKKdwuSPx+olAfO2mux8oskXg2oyj
gThxmFAt6S/WQuMtfWV3QkfOvN6OLZpMyz3cDNE8EbufKKsc7DVolpGbI/BkEZ7G/EB7LsWzDYdw
rnBjUEv7LDGeldNuQxrn1Wv03tHxOJN1ntRhVItfDnfloJg6GJL+OkWMzlDoGf2yMW1xNkf5NAxV
vc+6yOvmpTq2SJ+Og/Vk1ZW1a3Nym12EVFET4SV1gL705Vj7pnpBNPqtapIFs2UjV4S2J7Jz5vw1
ckCt7CP8ehJ/aVJ689lYV+NYCaLU5vQFpWtyyJIKt0ITHYu++e3GQ7YRSh/wURW7uSc53Sjsazu7
2dHMmH9MBtnIlrAKcm3jC/gxpAVAPTxgf0/W3Dw97hY+Szocsir7AHKYbIoVtSYkVZPyY6wnf3QS
6yB6fkyHNqxHhvNNgaYEJu1+UZnzwc8K7j32QK0JwjWYIM7Gku/nHNeQbqYe4lP6Jn1zd5PYnwni
zpZIprSw3YCZeH+YW/zUpTq3AfP8eAOW89NS5XIwHfGbPn3vT060dYrmSsyxTzXwq9eNYkMIOR4d
5R81iuNjrEQAhMZibzv0AJd1Gp+Mpt4ZqdRPizxrNMfBi01vE24Q9N1ir8BN8dphHUlVR0CfKfHd
EXiyZoTEBlgeT+u70bMZ20WoURVuY2ehB/W4pBoze6t0/9DaCZVkQ/dvCU0TaXJDP4sWeGJvxjqY
aDrt0MGqHuARK9VdBuEKn2ohN3U3XFuH2R8cJ+MO+DJCoyI/ti5z3jxU6aJw1N2AQgFnECYGi/6f
xhERkxm0VdSHmxxlsDe7U3l0dSjghN1tcpE1T1oNbT6NlvHayITzoLZxC3pKGNkAiyNlZldJcVHT
Nq7NWSeBnT1Uwd65EvMmqFiRklZUHy6cmyj9rdq5tiOpJ6NkxCera3NOh8VO6O7QZV8XcudavT4p
OSgGLWa2rS/DlQieU1H3/7hW/5LnjRM6rf4F0DcF6Znl3KuiDtS2+LTylF6jTQcYmgBFQ4bshR2v
IjNwU9cEuoOlY5UHJIsRnpnHMOKPc52zUNbzRKIDvSYJJktmB1H1GCn4xWaGQF8IwXw04l07JMa+
qhf3WBm3qm+jg5N+RsjTOelZAZvxuGOFbdi5uZR08/MsHzYDmcwVK8YxKrDeTSv+5wUTg+mU4TxG
k19W8alRJ4KBYUycYsQmTtq+lr0YGDiwWSzmam+6RqEjP3+0CT/wTI0Z9D3vXE/3wbIL7F7uumGA
ol81bfinciqspcUYyDFPdkZGIuUsOdzaGcfDqnQQO6nWh5gZYzvNs4Y3De/mbBwbJf4ymKJ60nT0
l9LJAWqIZbsyrf3A2xOrGLOz+Zj1JNE5Kd7bMltfscWqaJl/uTnZRJFsxRu6ww3DcA13k2b4m5aU
hveUc5Sni/YfF4X4tiqxtFiZ3SFT7rjpjXfHgGCZkqODp4ByQksRyZU97mrH+Tvh5diN3V3QotLc
kcNb1dY4pgk+SHBdmzZ8riZXQGmoYE3maE8HsaSPB6hJipvW6ptSgE2qJrnLVW6OojA+keaLXW3Y
+24aCHsnxvyn01BtjpX5K+uQHQkRkykNl8zHJ0MJB0mR7GPdnxqOS3Mr9tRb3bUDSwtLq6YM4yyV
6XYE4cIK4uEuNh3QwwHX84BAPxW1tQDUQ0mGQP1jahfTM+lB+1JFdEsnwcUfHApjODfu+tZ1CA4t
pJSTub64vXHIkTBdar3b6uU8fmU5e9WY3fIkIwm+6vmQxONra05bBWwY+2LkGzWFEMHKwWIPCns/
zcZCq5+xWPqaW21dqvrw7vvc13Nnepq7ZAz5bOcE2/TMmP5PT7/foVTGh1g+W47WhK3ALbD2BZEA
cLSGbrK/zCgNzXzu31MXmkraOG/APeA9uF372afFX1unjcPNfl4qDFdDirFWrDKgEYSIIztadiNf
2NEQr/G31uuCqCKz6YzWodtMxRd7tEch1gR3iUVY0d0Z55e2ZyDFxPP3lDu1lzSZ9tSwIagg0YJC
j9ctYMhinyKF86TU/UwgkxcZwx43al9sZ/i1gkj08LPUwQBGskrz6kYHJ9QGhl+1ynhBsUSzF6lk
2TQn1F1TLTZ1o+rU1aCQ0Y60V2TcKAVyCK3Zt+R/G02dt1TsERg9cYr4mHAcj70G0+MBhmpou3UW
jj3I7pnGfF6YxZMWW2fVKATUiQ6Qhla96FLrtpNqHVTpmIcsncG+dXJH30s/psnHZEhawDq959yy
ba9B00xEPULROJk0D18ESNvWxDFnJKHFDCjIh4mWBZxFg1bntnEVnzMP9WHlDe1X7rpumJsg9pQB
P6ySdl+2C0EbP0AAgOxtbCtQp4PC2SL6x45w0daF+mlAOUlxYKNfLGPs/jnVA28Oy8NOT+x7Pzk9
JNVmEtO6N5QFe/Fy0ForwMX17tB/8mG93AUufea3iUi3qKXf9SLCIT+XMoCIJJNub1fIh1B87jv0
vLDJmTWYMPRMoz81jfikbO1396B57F4ai0ywyBndZrdu3NjZMaT7W1LBp6XKmaxAO1muE/5itwuy
Tt32UjjAkBg692XQDf2IWWsNRTrF/NaqJIibGGFm2TyLWUAfwSEdcdJpVeJVesmkN1NMPoO28ZKO
y2+Qav1GRNrGQrOyX+psSxOQs1RB3HwGH/sYJc2myMdyN48dIeCjHhrZAjTNMvcAqw1/7ZnlY2oP
ByuON6JXr3R+sx0Mo1OLoeYoWmyhXTfs1arOPWp4F2tk/aq2zKlpwmThNP3ODZ2xjRGPwQDPAvXz
FMQO0nXVKi7wPtptlm7dMbaQVF0zx7X2Gp/QiLbxNu/rN6wNEMhSBziP2jl+K7qjUo45fvnEChoR
Ac52RUsQiHmrDRWzENBWqS0zhZ99iAb0oVPePKWaexqa8qPCwngpui7bZol5XkHqMtzt+Ftr9bNJ
ITcJW9BEE9E1xVCvkc55Gnh/z/kcv0rJ21MgGI7VA/rwilmi5oYV6kfP6XXnWPdMOsw+2iTxm7BU
CD6rJQJqyWybLg57qh1H4YyT0R/H6BbBvKJx7e5bpHxaxOrkfCllbR6liqmUu/5Od/yaEYrseUD3
MA7t2nKwka8Nt6/2NdULR6l79atmEccAm2mCIfexa5UvRZlXR4lW1cMkJ65Z1m5i3bKfB5oGntbm
RtA48+wB+iP3RDFj3FE0snPQAgW64Melr/5AzTQPOqwSJmyontK0PE+p/dZmGNtUSuJKt4JVtlWo
ZPrnMMxNkBfusAGz9llrznpwItHvplxJL8zMRZhCuNYR+4LS1IB2l30CrMruPXvKsImZyAKRxh2L
qgidIUsuzShPrao5nJYqfMzgxJRW+9JIidpkGUNldPqcY4daEiTB7qZLDs/tZbSasGlHCHXCbkPr
1K30pUqa+7XXL+z55APsbJYeRbEJKlpedYZaSoHxpcx6BmUvmmaqQRFPKON1u7pxgzSLgZKlrexg
5ak79eOoRDL3e5CxTBaMvWxddFyATamRnD+z8lsnsyWsmvE5TWPnPFjTDkvIT2rF2sEcHfk0L47k
c65+r6V2QuOSHkdX/5bu2HL67SnjR7l6w5IpQZrwOSdbBiFgpl0iE5mxMQOONrqz0ZaQUSoHmmS6
/EEDR3k+tyZqxuUPh8D5qXP7GWdeBigR3563QIR9Qm8XNvDgN2qeaF5BJeBBcJg3zbWLkw1jJueJ
xq/zlPV9R+RbDhhSK5k89xsTiMC2aDrAKa4LEMWCVpGmdXs0jPVd+c2RA+7cwJgK0I5bBwa/1ID9
mPchK+4YmHQMlGniQ9mInTsbnAY5IKQRMWjo5+/fU8Y5g55xij39rDnlZq1ceFOoTmCr75BDYQ/L
UQtia0WZMr2Wg6vsbcE2I0LZ4mdqR1hKaKefU3qft8elbpmTlzQV+Hvse19SfEsKsmCI7xbH2v6F
4MLZw2Nkhg3ddqjXrbCgDWCrjcpqy0DG9ZJBktjR96dqfV7g9D+XaCmTmc4DiNP0YPfxTY+np5mw
h402kAwvl18yyyffKbNn21nNMJqU2B91S/EFGsp5YsW00nXD6PW7nYxqkyRUdVmzE/Z0Q2jl7ldo
SAZNEpPSm2MHOdtG+qTq8qnivH1i5PI7yVoE3HaxKfP6JDCGizbJg1E3dyX8LczCQvhLUQU02XC1
mvyq9QgrUkMjVrZOtrc/JZBLvyvEJbY42BWxu1fYwGIHwYY1YFjtOg9TvxEwh0REVE+41PDdlWN2
ocuDClJM4ZgpP7MytXSdntOs1vyh6K5D2XbsZeQNt9HKR64ptqiSLd/WKwOrSN/50ikUDx3F+9Bm
e7Xo0rDrSCbh5jhNBbwlZhO7PlMmQh9Q2kKWkEE/tSKcur0x02zTI86fJI5zdKDLrNpFmFfolywJ
ziIzuMPz1WulYgZMZYJY77lVx55PbIvhLJL+pBXlpiz1BUiGCr54VP3CKHwF2tm2oofpq/2XQIqN
E4CziN3pnI0ZtASds7zb0LP23KMaE7g12nU2ijmxepmhId8YgEsa+NOCZkTOghBw6y79GGDNPBlr
Q3leMexkRLPRFXzo8EP4e9LNoAi881Ubrnn/4urrRVU7Ruu0x9nIGTaApcMJXgXN2n/ScYwOwj3i
akiPlY2dGmf5trnbeR1L85DEs4qm6gV9cY+eJt3m41ed43dO1aKF1zshrpVaqEtoBk2yQXJ7Udx2
OBZQ0/C8WF4eZVUQWdOxXkx+sih51bOFxmvCp8hVCG7pMHeb/DunoV5Q20kHEAgkl/reC2E6IyGk
uYelxsc+u00Wqg3FvjXrBQXHWhCzk73HgjQ8lFKjlxUrVqeiIpJoGvzY5I1+XBw0emGdMlbSTYw1
VnOrNPrvFJaUboALEaWhQZwiX5nyH3UcYBe2wlfn4ViPqLCixcZ82mwhWNQSaYRjNzTUcnXy0mib
WrbhJwwPzRViWizqCXYQ+nD0ffUut+afKkoJB+ObWpJswVAi3srIJqprZLjcRgHL33yuIH8Djtor
TAQ42bq4ZA3dQSSnBpxVqPvR03TNS+So5waVoEfeKx098dUp0KGzBXputphB8eGsbew5ytDt2jen
V8mbMYGo6MAKSoMbo0sv9TACTYjqmyH6Wy3BtdOJNztnO8YoFVHDv4PLNHx+qxOJu2Ld4eHZSko2
mlbNgnmPrW2V0H5G8IWGek4JOvgYkBoXtRx8GidfTbZu3XR4nzROqIMVlbzPzmZ5Yc6RtrjpusX6
rGdW0ZT8ut26MAlXqIcqQdsgXOgRBOhjeH8tdwcdnw9pkX/DYQWY62rw+q2/hTN6SbTQAySleDtT
MVMH4uMeVagXMHULZXyh+ctp9I6OttXoCNEHv10e753Z6kE4ZdEJw/FuEtGTirTJHxOWZlC/cY+L
NsKMAngrKXzut/h21w626dtsgYp2LLU92nb93TXcjWbuUX61foOuyZfkl+CuibsNZymQgM7HWBvi
YOX6M/ER50Ia6g7Z1XeebEt5LN2pBYj5NjlW5U02XrWaNnaDhdM0Esyl7VrfpMCsZbGAw1GmYZtn
8z5RCqQqC22RERjiiVA9zc+Lu/9SLf+Oov49qca0BYO5Hw10nzPGnU3TTd9JnHyDp3VeVsxeleP+
RJljBi2iI4aVS+BmGSstTUZa2GTAYR5GoxIBFiLlwmppInVaec1EYe3pflwgV2lsxxVvEtQUnAIc
akErFLsJ3Bwkmr4Is/hLj7NfhTq7oBSFfcg6QK2TejB0QAO5E7c+52qXw9wYYED72zdEiNAS8YXD
CJAOK0t9EtiuKp9VtmFhacvNrK/4500flQdnPBtEUGnhqk2G7mXAKwXEHfokDi2Aor1e7QqnjoJ1
TFMf+QgJL8DSqNYVryLVYktiVR/0w2eSKvgBu+UNsO2xrFswzEbt0r0g1yKP49rr8orJjYvQCnzG
9IyMZu86DawtAr8SI8u3yFcSjyH2c4+1Gw+WU28wOLw5qpZf1qEJyIcypf7LMRFFlApag7KQn1Lz
tKxaQM6Xf8rpMmjG70Hpk22hyo8h1st9m8ounDkNAQCF60lvHQvI8rqWtiDbQ6Z+lwNaj0f3qVqW
VyS2x1LTThwKdH/u5DsK6N3SUnalxmta6r9J2HQPRqpVXqR027mM9wIcFoatXxk7o89mT4dJp8mP
AWcTC3M/SsYekxg+K41II5V9PYzGyPWwCZFTiPFzbKKeMEEZbzod4ZNNviFvvbmJsWMGENtf48wm
xEU+mS5Hax2YoZXiX7IOKxcsXqHiqJ8wWwS/cxNgYiBUMtBQH/6J4nlHl9sKykXdNfcdrVj/ZPN4
TnP5zSRG9SqzfiaWCiXIkJ502iuBZaQnLA/FfXV/c2qSFWZD/dRSvT7HfbWNgAL5yIA4fbPxO8sR
sS5bsjyrPdoKsPAoi/LhU72rlXUOYdMi9bBVmsafonmHlBfLY5HTilGj1rNWTO+d8zLN6te8araX
qRMFWZzu9fw7j01B93xm7zFiJj1dyjFQqim0DJrwDSSPLp0/F0s+Ic+ndul++hljGhBTWX/aSuMg
JTF2Rcv20ePvMtfs3CCzQ7dhw1cx3T2CVRhLav9Rxxqz76z5nnqcnNJiPJoL9YuD5N7sLDy3Y/s0
aHtmmStgHOdjnlid2wFwjD3RjgLIHTYWCnO3KveDxP3t0ET3e0X9SAxU40uKhymPar/DYhbiS274
5xFUNiSBddarMdftnui/xFOmdOes41ds5VtgWr8cm1nP7Cir5yaN547KRzK41q426z+Wcl2LedN3
FYMoRfnjZC6QBuiLfnZnV0Z8bYVAYDM7HE2yFh1J/iueEnyUo8A87YKK1K+j2r+0Xfw0yoPWlEOQ
Z8OPHCF+LEubBka7IQe38jrhJsRCiVtS0yS7T+OhLa7frs6nedIZqtQ/4/+wdV69zSNbFv1FBJiK
4VWkspyzXwhHFnMmi/z1s+iewR00LtAw2v5kW5bIqjrn7L12140HYxlLZHVL0BxTdF47oqF+JtYy
qnWDcDHbA9BhYoaOv6yRb9VF/9AhweKSZGJSywi/cxd/kA9qM+mXH7qEAWl49leE607KCxTa98lp
HpnN4Heux2+/Lx4GF3lBqQ1wkJj5Y7R7HsQAjFO4/aZwhlfDLvZJbj6i3P5YMM3RsokDGGtv5CJ9
ZWN2iyrdog+if/eVeC3j4dPt5/vEpBrHDwgUwaV6i+RAw4LogOWm7bQzMo3loxOsgeZkykDOEF16
g9K6x6tdaEEniHLBLOlt4Pczu32tRx3hdVpe4ls1OO+FZb4iLSB+r+WcnteMy+GECne4KRuZbKQb
33qFuXelWPdSfdzqi0X0SYeA1DE+ckmCRjqaKCclgne9Km+t2lqVut24r7VaHUadcx4RRCv8PA6z
pH40ughSHOk7E/DvJJXJ0UqLl3XTytIQfybn3w72O314L7YOPXhZzmDysbCmBCkBY5jZeUgbABpO
+pTMSAQbmFy9VUZ3rFVXKW4S5hMWbDG1qXyZnyg23ttCfIvEuPUH4pymPjlZ8/xGCYNKJCnva9d5
tjHih4Sy3KUat8zcHksQTFi5zcPovfIrzzPcj9l51AeN8UzShTX15y6taehDCzU22ULeDREYbSh0
+a4lIzsfnUeSNk8Mkj6nvE8YhyUVfRqM6n1JDprJfLUV6afmTMBAfBlogigrGgeD4bOu9Nkr/Lqg
9aeLVbhDQEss2U5m26FbYTdeG2hmLqFm1J0AFYDJvfpF0on4Qhb5bWyVHMDdXanZzV5N+gO8SC7z
xYtowdfXmUe7fqnoRlSEBTK5pIFk1CiX49YIUpk+VBOYmgUhMSUto9/FZVLcmsoPFiMxNvScyAvy
rfdUrODbLnrE78BBw8+u9Mz96OY/nv3In5KDfqQ7emwH67owndumULCyDOu8rq2lbcB7EsR0YfEZ
QkT4eORJIyCizTe3yBwhUnP2X0aX5dPxVEDTaVP744n4RfdIhNOdWb+7scPim9Uoxb35F01UINcr
lxQSiyHnQzYymIl89aAzHMVDyelT07dWJBU7NdeWVjAIV2SHMc+6lCazRb8vSWOjkW3Xb/h5SLzE
ZjSb6jzDrdRi++DYgKK8ooBSxb2idwiM6byQDpaDgUhb1jYbH0dnJE8DgglmsHLH4OEp72xz13V3
XRyPe9fF4T23P02r0aA3lk1pZU+Lg+aF625vdqy1TLlgREGe16C6bOLFtw5x8wjMtzxp4/SO2RBC
o0jOqLqaMFqhjh7AJj0T7b0+9/WhKHR8wQN8BxMzOiRAzos0ZuAyCKTJXA216vnQV9s88/fZkg5w
ElkfQfWYWfvketabShp803CbhjbZR1EzBezT9RndVtillrw0UJlKABjI/JyT2wt6itxcSeMSQ9Ms
BYqoNjvXxvzCxG/v9ZKjx/r7o4I8BxpRvXVATfJbK9Rt5cEF4bfiVaji0S0qJzeuk87VwTWoKywN
nMHZIwMbxENaO9MWGMR16VY/mZ5dKLCNPdkT1qn1Fc3NBN0QnaYNB2rK+MYKNcv4LctpD9shv6sz
pjgm2FuQhxPDthTMWFrua6NgKKqS3aATTwqtMpAOAG699qjbLi5SvBAakZanJyYBvO1xGZLAhNG/
HtVhJufZKjtQtT1doMF8bAn93Pv22oNrc2iuTaXOWV4HEfwLSUXFVc3gLmHf2DRu/cDh9W7pkMv2
M3qepsBGJ6PKvzVTAekeuW4guvlJK5le57ZxyHHnsaf1ZbjUqX43QXbUXcIa4+VuUZ53iv0K9cDQ
/Ux92jDeRJyzMmthncQoC9BYyiZ/ar3XWrgpOLr6pTKQm0OkMq6IQjxkWfkTF04JnDGrWEr5gGdp
zYBYp5iLOmmmDiiyHQboMWIPcqK76alP4wlgalGNt2TqpQc99ziLy/oVJmW5n6fG2TkjURgyLjBB
WSoQssWOijjnKTJNc6/mxf/nU0QMxOMKY5VbMTpA77m3qVGGeej+dLCBpOdz7p0+eq45tGsSF5QC
44KyNd9z4/VoCTCSJWg1Xvv5vR84CzNl8ffaEomVjk1ci1udS0TWqcUnJGNseygf1J0lYTxud2Pm
2nSd1V0NPqlwrpbWqfeJJBiRVMxjy22JPgSFAwDnPsgJR9jOU3ufIBzfdyv8OKpagnAnJyPb7zFt
cWFLcXa8CItgltznI84iv76lnIsPCYRQ5AKgIKHfTqPZbcrIwcnSuD+9g2DH6nT94qrhuZja1SB3
u6y8D2emPkaPkCCSP/jcVRtVPYucu6QYoKpoHA5bg7DiwTdvc+yAs2LuXqHuB4oN/JOVF7hdeWPL
6KRy/SMe4Is4S/MGTRjQSF68Fkjmtou1XgoMFXX/zlkBWnOM89pd9Z/K9cuwavPtesCQnf4Rle5t
2yl7kxTCCbR2tWP0WLCZyb2ziv+oeIEEm2EayIp2PKnOe3TaPCxM0ClVfI9mm+9S/ufAjoIcBxzS
Mi474iGcHdTnjkFRcm0puKnIP7GQwna20yra+JNZsMHNzFozme3gAhzIaCWZFoX6VPcPqep5+MAb
57XtoV4+C1HeaZId3Six1SUMsolb9KbR38WygETPYP0g/Z6Ados1zCNJJSbYlbjhalxgUhXVvd2Z
2UmYPoSeb+GrflsvPIR853TMvicTxxPvM10lSBIG/Q8ahqEyKKQlJL6lh8SQwAREs/FcMfayjP5+
8gh/Yl2gAuGZE244ds29A+KZWKNjQX/cTulZ1IrCX9egF9fMcsI0Yg7uR8atZmvO+2J8dn3yKcvX
Ukfu0ET+Jy7xkY4RkY9Cv8AJczatIdAlRa/jCrhrcEROqX+NUBKWlzv/zOIW79oesuhVrLwwlwiO
OSl+m2QAVEn2wq8npmy4z1mlmsksQ7HoF0nHNRAW5ndfQtUX+szhIDtMMrlHtxlvqziFuBB5x8ie
8k3VD0fMWKBgUrLZdGlTuXNUMBqNz+Zj1kccmeYOoRgXtJkBzAWLZVY3DVb5C5irFwI/PNrXw0VM
mgfOLb5id7o02vREZhXkvNl6t0VBNUx7Ah0uIPliNZEUa10OoaaJMM+S9AshoYt9MCqXNm9uOFMj
RLrXYsKIsaUENWAV2mr1lzcyVHXG11RgXCvi9hr+w9Us6NiINHAIQ0CWtb68zquW42flsNgmE8V2
BTYJsfCmgBocqfm9tcVtHBu/uRKbUnrfcVnzohkrWia/6X2n3JkMETwrNYOudV/wmBob1WhB5cdn
5fifxEsFCr84ztip2hKuG6TU/2nnY+UstdUvUQzXk6X/8nIFdMawZPoWjWZmh/7sQ/Wn8pzAOSQj
FKb0e0ry8lAY7gOHgQk20smdOLdIhrjEeSPRiOdNXBk7wwYL7VCAd3CX4/gXkT/HM9NEeaS0bck6
kS6QQNMMZ2bS3qaNdYsoMt4ur0ggf+vBeMiSIeiMSgUletoUCdqEJh0t/0bqDM2rXvHamecGxwIV
P+ueQG9mpdonkOOZgYkXk3hNzJyjfc4tHChBz8/2yruMEclhdpSCTR11YdOJ66VU5SnatV6HA8An
z22WX6kOWqOQqMEitluA97fwO78b0M5bhmv3JuKP1rwrLRoXeKp3U8RMQBj5rYqDKI8fXGCCudd0
wNlSqL3LqW+d72o9IEaMRMNS59XlcP2BcpQjp4OfsbwyO3TiZQ3Qqb6ZMU91yjjPvf+KN7hgVmVy
pY73stLJTSyMPdr73bCIJ7y6NMDKCE4sXsWkPEoz/p1RY3PWRWuBYAFNj6SiJkGmbh+IsUCx7G4z
7FnYfBDC9Di8PBcBl9R+LJmUOwgCEH0jBrqqA9rWD7cVlppwrGtKLjVUSKZrg1HTY+6uO1mZLxwt
ORbQKP5BWnbVk8axuOY7pIEw5Rs57+M3HDvkOCYe0OjkS+OCSig51iVndPoTm7jAQx/XRCKidKfZ
yQkstukW9RwFkaUNuBqrADil3KP/fyZEsQnWYYdtcFFZmueE9DCFVOKKeJuJ9dKxoQWOFCnumwIg
1iaIy6gP3lpfPmoTxkGBRwhqoLP3188kzffeHAjY9p8bFY3bXKvOZkfOTL3eJo1HZ3k2lL5RsD53
oDwv1ZiD9aHfjUMm3SgNuY1omE+5nv0d1fobLCQ74MzSHGLGbZpmXaj4KI6E1Ydlg8JE4Zetq4UC
jIzKxb6LbZ4RfaokGApQQq6xPMgWlX+U/WQjL8CcA0526gIqS0ISSzLtyO9cViz1j9k+4SJ+KJT+
WEzJS0IfwWHJ1GX5jHeZeb79nmZzdwPchL2hANpdRV+ACe4r9AJhl7UmT4e/oifdvJj3KPvuEOR1
M4rtFbyJrnevpYSqZT12pIWEVCYmu5wAiW2K1gWVcEKKmzRPkI+acC39Dg3GcrRj+gP8LOM0e19d
rb1Yju2iigL1kliC/n5K48lfy/OF21uOD3E93dsYJmjFpnSzi/Sm4FqjQ9qBn9enUCtoRXr1SBu2
ZMbpPFtTUOtQev0cIwggpU82Lx/77hwjvfR+mAjva28BG9XodVjX7X6UyIlJfjnrDlVX2fRvitLe
FDHSG1dFO8eSvPX1iNUrzRhDaC/2TeG0P5SuqMNbc69Hw6104rtaxiTcgzziKJw6VLqkU6VWFzBa
HtgqgBnC/tmJ9smv43drgpZF7KEr8ye0ktcmKIAg5sUgbYk+i8CJ1U+MKSu1l0v6PRj09NC9gJoe
LNo2PmBaDlFxpqygx/gSmuZQHO1SPA2UNUHaIg1mxRyFj61ado8NZvQUt7ceoWSzR7Qes4qyIOaK
RDpS/LryUNosMPaToSO67pJj1kxfdgMszUeR7NgoPKH219z46l72OrUYpXQY2RSjvf2gCYYbNOvN
Jv4u3fyeA5ZhIrABcc14oqWXsxhEoxRpCLV72pAScynWrljm2I+5nb4paIGzYtBslsl8djAmozka
N9kwZacSWI292HvLNJDYSmTmjNcDm0kMLTbT3TVWcXC4cKiHLO7vSZwlCvzJyr1dprJXz7NRMs3n
MiNivIq0m1pHaMQ591WHBMI5otBoJk3ljr4wgZDul4pKilM3j7jImXkgXpw2TgTCzdPZvACgnc0m
e9U74zGd04uPGKDOnGHn6HTawXlwGOSwNHfca2P/MCyDzZ/rv3qh3XJ/WA7ekqjdLna7MFV6nNdg
N6PwHuuJM5ItDKJGt32Ni8pshulqHvU9el3uVjW+ECZTEngj0dYgXBgzSPzxvZHaHMQQIpYzpHJB
5AHW+rdhZaSO/ddUcW6GjI0ATuOUUstiV3W0qtuWNXrQScUYVLelPt8YsMiKfDJPhP9RnHJoirLJ
2NpkwSPyh5Nv4d0bQBGOohi2KhF3NImIoahzkKPJcVnil1kVwBAZDg6kAWxS3kMyfMO5simBCRlG
pti7O7sGZqncodyNplSg96iNUdGgEkEAkOIiS0TIiMsJ9HICEL+uJBUcz9zBtKRRgM6Ic72FNY7H
DCerTw50KkOnMK6QkXSIyAyCPAZ3q5hEhmQpumj95n3aGwdlt1boDlm/bSx5gqT5bqWq3g21bAKU
erS5s48sJnrC9u/wdfRbJLhFzZ+PJD+/pJgZOfHljmAmwQngTDXM2McUj6RqhNLkmqmSDj5JtXan
CbW0geiZNJ33ZdsCeDDjK8dhYt3D0MhposguqiHcwkVYvLBwODgLHQpfU3RsAx71lGoBCsZRQyTJ
7HN2tJYoHFotAWvOmDefvhYafRc3qgDMqzaBEy/GQBY/5eqxmF0FfzKaCMeuecKjYZEFWmRHt2lV
CLMEjKHv2qHZIPTKDaoOrfTTnSjjj7kgQQ9buc6O4yHlSjquSoW0Q8aXtHqYEZ1uTCuiaw4SfR4I
zvPpGnZafcfKgsY1doFO6t7GJEgx7JxWbLuSNUrSSqCsJ5wzfS07XeATMS69TjNAfLiNrqMFjbmn
xaOU9TP3N7VVy0ZbMGCEIstWPasH5dT2JtVuR8YaW/a2JtTeywzuQGTMd7mb0fTyfTwHOSrUyAqp
mt7hEDAtydS8ccTinWPa/hsEtzfETOYd3cFqzY6QZn/SF3ptGiFAnrh3cJMyly1+jET/tGYUvcas
wa4oHtwIbtrQfS6L9xuRwBlUXMhbsbW80jhhA8kCT5n+HlkC/qnxyx304YQE88XvYd0WgoRUURJ0
XE5WuNgKqR9yHS95Zo5/KxvjV8oW13WF+J4myMDk4xVO3iEaCCjPkAcMSg208gn8mV9d6K23nfGb
+AO8dgeDhh15ZmBNmk0Uc4IZqDRhF9rJgwYV+0Y6qHctY6HXtSqo8/aBd4aIKUxBnn0ruJXviDZv
79o0G052mt13YkLfm5KEObi88ONHTXCaNd/QDtqX8/ClTITtFl66c8Nkh+Z2+oHvHOGNpylSTTQ9
ME0alZkRPesF/SiLcRXsafddSfOAM+k95eC1K1IcMCSW6wdDzC9NMXF4RdnOhdD/jv6DirVsb3jx
e9dq0Y1Pm1RHR4ediMPbyNc2fXupHPSpken0oekZ3379nRRLEdAJTs9dxYZS6itDoSjQLrb+c14i
Nwci96W1GCwcQtvjimvSVLcW5akE/8Qs2+4oxFD9kT7FyjV1Nvt5dFCuZh9N1z3VVru/18hYoRYr
/6w8B8jAVMJm/WVk6FykfxigNu39PJq2OSl4CJlSL8Sx4ggSVWbKA3ywMsRIGTbJRARJseQ73Xy1
TaBys87siNThD1cZV2ZanHoyIq5Sqy2wtuNi7HvjEcudsyEmhABmsKi7BXp/TQ1lMMNyXUonq8Sz
Njt0/ejsovB1vppmuO/7Wg+UThALwSgJpxr0bqMdaItPG9ExaFL3W9128Uebxl4nDgDPCOhKnF27
Dusd8xdauYn4lfbyO9mmc1Klv+W0vJwLwvRgOUsvTF0OZqXl0Kd0s4vNTAxnbGsmiBjy4dPLO3oq
2DYDBldM4Ea/uWNcjnZCmyI2+eWKX2SsQ9D7SMd+q9V9v8upa4K6tUjPnBY6v+Y+zuhUGnBrNoy/
mUhrBYL4FZU9F/0lEckNGA0yfhoPjrf+EzGAah1OBLEtgpZ+GlPNbFf69YOqRXtO7ecZh5hWjuON
O3nZjlrY3NjLCR3Bx+zDRyBUa4gWJ5Al+z9Axm3fXJWpz9VY4XdAYzZUiwwXvwgrL593DAkAI+Ea
Sufi19ArPAMG99HYsIgDFUK0ROHWGf2jNvrXEeRhc3GfGegv+0qjKc94dTcXKUIdlR91Tg96lnxb
ZCSqIj8yEnjpTY/ms+PARnaI9qab0bvol/BSe1srI3/K6+SViSJ/n0fzewxNKqghjeU6W0ZDyNIi
LQRT01phFgbNaRjXo98fTY/7FV1N4BTuZgKXdNRV9aP64k4XenIU2rLTVn5ZgnasGemlFfX8Unk4
XcGHhq5XYtgc699iaAjerFBai2m6ysf4CtYDKXJF8ugAIS/Npxwn6X3S3tmRwHuDf4azsfhCroV4
S1yn016IFcFGB3YyDnDY2Q9JcUf7ix07y7Ye1raAlaEmSfKp7YtwzVMMDJZ2NuCRg3ChW0wUE4FU
oLstJD7ZcZJPpcgPvkbGH95pe4O3GMtKvJAAwKU2o9UGg0c7b1yDxowtDUrvvOAKiLItGRUcLScS
pOBOcr4cLtVi3vp5gXx8Ut+zpf0KTXKbLOPaWLEPsOKpSCzvgSHNuBvccGSDC5bWf68a920wM2Lj
Dct8aDEzJ1S3Aeb65MIort31g1RhzYzISN56V3/BEH72GNbh3QrcMj8hrIJDTbMsJORabds+WTso
Pf2SdUrAEj+R8hVl8z3n9oOXJldJV11bzBOWLItRMjWPoz7TkYLoxk4YYfLi3c+96Gf0XcCTo0bN
GWNTpK5bYKwsYjiUpDVsy657sYcGyvaSHzoKzxAP8Ld23TY49uY1n242TjVKsOOkrqJMXkdzahyY
IDO/LJZ2O5esKpPnExDe4CSPDsOChUFDslK0yLXteh7DWRAv4usl3crZO3SVuM1b+eZY4/XkPUdG
wryD1XdjM2XAimu+O5W6z5IfTjvIU8FmI+sEuNGU4i5pbVqZlviJDdKNQZ56GNmQPyX0ETWwYgsJ
2a16TQit2BgXEzgiJnb13FkUyR7E3M4PM2u5KfvkioPTk14UzNgRPsbLeF2mzXVmwsBcX5J0oBGY
yy3JZBygXaYdLaEKmxjp+KJbv51sueXpzUtQTWSuyu2szJ9pch7ptkHiy3fT2GkBQdj5hmjTr7zN
LqhdsbjTEZmBbRidx7UoQpSzDsq/8mKOThd0rO6h6VChIZnjRSkxUNl2vrN8CyYP637aPaUI6ENZ
LlCuG85qtPidveqpw8yiwQap6RC5uQpOXjWHvYo/ctMaQsQbE5CiGOSSGM75OM77iXE2q7G/ddCx
QUqeb4YGAWmRRbvIrk7rBM2tvtb/LMXa6PnvuUvPCbJqYCgis7qZ4NU6019ye/hEeVhD9+nf8WoT
tR4BlHExdpXGss1HnbCkDNd/uuK6yE8iC661EZuYKz1E0OGdSYpMeMe6SUe8YIj7fOqao6JAVDV5
hF5wO7e6sWXQhmaOmNYRk4IDgGzjchV6Iv1dBq6tgRduW3TGvVkwn9YTtDtg3i9LbYlt1FYJAxnu
gj/WbLmarqeV0QyE/WIXubYjGRQQuYqeAa57279/k6A1sZ2sD/v74P8k3iBPOMpY2HITPYw3JwAA
jaIEphPnO+6FB7mauv9YtuTcl6f/fOo2zb1pLfdohAn2XIm3f8/i76HNeM6BQRyjyqlOS+rfdGk8
7/6wyHbbV6csJ8bq79Muyicm3yR4T9UVIaD4n/5+QgXVYDMj1AnpwOAgX/nLfx/IdbxYxir0rafV
SK45/INuYio2WXn+vvfvefx9+M/T+tfX/vmb/9tj/v7K/zz6vz3k72styn+cqOsL/6/H/D2Hf/3m
//fof371v/7970f851f/v4f/t9/w377GXIHn4xg9VHfN3v37IXiMi8PfF1FUIKv7z7+bqYdH6u/z
vydFdI2+sIz+3x/2939FMfn/+9finU07EJz/94b/v+//51v/9af9far//ZJ/fv5EIPnh7/v/+TNn
awtpZJPHDiCNcTrQV7vRJ6MFQUH5XqTJUwz7al+YCNJFj/rdTLIR1N2tp83DHtfCM5NzMoRz7zDU
ngaE6X3ARBW0a2zDXKOiMH4zOqAU8KiOljbKTwRXsn14XSBpYEojwVa+MMlE4SyscTX3enjGMdky
YTm7uhCACkmeo+rdzNSKB9KKObVUod8P3j6zia6uSkYPSJWRCSiFhI6ftCbbu032Mank14IFQ2vf
/ZG9yq6ZIbxwoL42iBoJ7Em2m36Kw3bKXrKOU0PRT98Z0REXlxCXKl6AfzepsYu/yVKzdnRrutDK
O/Im8DXvbd/b+qXlvkCeovwHrs0uY13NbvSruqk/fcQraib3K1gDxhdl6jBOn6j/aMzN1U3r291R
jkQo+RgOsThUXyPzYGuY5QGgJCOYcWyuhTHtEMCIbcySAmnsFkd1DQ+UWVTmTWuKKlLWqu8+nZab
tse0G1jWQCSg21+1BO7tvPZIUgvBk+UquxgJDC5ccTC6VRUhJzzBwrW3vYuD0RA4w/jtm9Zx6l2T
oqcdO0etxn18jC7nrowIl820+C901WZAG+YnAXogTYHAU9FPGx+M88ZRKXEE+btfM6AaTCYbjGno
jHKuXkOzi3BM4fQCQWvBse683PpRCyESvVuR8Zpf53L6ZR6QPOXIU8IZbBqHP+MrslD199OI20F/
bueb2Hf6QEqsoJExBb5V3zZKYsjLaMcyHk2DKLkdoIoFaeWOl0QRdpCSQJu2jI4Tl2nygPlzNKhU
y8uY4RnWdf8dD+N3YxPx6JABCWTu3LgoQoWrGBFYkwityNjbOLR4IUYNGT6xd8jD9SFm6NZwHO7h
D4WDU1n0gLiyDLKitjQhvnRmjqc6BX6bZaHmorYk8pBVN2OSjKCdIAtXbZKYJh7X1bXS6hFzo/0J
Nu5I6PQnxNtxW9souGXyaVTCJD1LIyE6qfn2eqCup+u6DLRwfe9Bk54XTigstxFdSeFSCiY5QNxm
Ad2JfwVUeEMGZ740Ztj0lNxV2moHWLrUl7lvnrWMn9qnbRcQIsHkZaBM1LIDWVLPFMAvPSisoxu9
MM4EV4QyYxNNhLrULpT4CMCJrll3ieTgYi8l3jul4U7GSXYWxb6QDPorBfei7lP/otXFvT/1cgfB
DfcOjIm4fcczRkCYNZChMRg3wkm+7U70ByyOwHIdmCbkRGEnmRnoSF5caEFfscPa607uY2yQ/Kma
BSIomYV2UfqBEjkGvwuxC3LT0GXaFlX77CpaXUo3n/EE8cq3X7hgQXEk6ES0A9gANISRVwRuOx9q
KbXT6NunhbNKQObxtqrR1WtwyF7MY1YwfJghFG8TdGD9gBCAudJwYGKwSTJuWRXbv4bXH1AlDBvM
NOWZt5PXQ3N3UYcuICcr88S8InWN18FeutClag+pN67meFgQXGLtyPGipQuSN9Oejp1PE0Vri0fm
0C9s3/XGUKxuCGH53oTJb/Lt05wrMuDtKTF5baf3YYsxMpjp9YjMI13Hi2taexNtX7s6FkiZAoMK
WdfVOa7ezEp/GhDF9c1ql0XYbEYcwbNE2wNFvskG+T0CwYVeq7fbbJgv8+jzCtBU1x3xhJJ8S3u6
QdQFXb71hpvGbF+6zmfoPgMi0Jl872GGV0GKSKkw9b2lxiMFoLoi7IjFfMsaEQUyBzfsA66ZdoBm
xX4Zig+tz6sLBemT44j7YaopEWhCb+ItIhhyIhQ3PCGideB1GVtOJu5Gp0ZRow6WzBiv6Pg/mA75
Z+ST25a+8V4Im4CSDz2OTqKmPb8CS61qgUGrJY8tSV+wQMSWONcY4RCdoTxfCHcZHkY/fzajXm4c
EHf7JkO6UvSoQ3X3aaTFgaQLNdw0jB9JY8YHZbRPZZ5fHBvlq2Amuqjpw3ZvU8dcEIMyj1nAMTpF
QcqFRuCfMdA7ytf+WN4aW2OwSICoU38r9RZpAKl5GmP8TqfjXaJZEIXaNW2hTg0CGy51VNpC22aG
je+mnH5cw7lBIU4KI/r0hCE2b8RzbYBbslMvDbjMHeTbTHS7IzbGAnNp3Z2pP+4i377leoCMRsJy
qw8HQVx83KlrAtYqjNaE63iMd2ZD32VasWqCKZUbD69812Rsm7a21TSPENjyWYuTF2AN0166/aYM
3dl+Ls2JzOCW0gDgCX1/Lb1TjhCHqBW7UtozmDicYDSywsag0L5vTb08a3F/LkrtlxmWQMTF06hc
6/1NDnh6nGJgvucRweyN9rKNsRCZRnZEn91cM9C9Zdi4EW39NrS5d3KHlWPNiaUnYMiR6sl32cCw
tMP6KF/pVXzz/27oKTbSAnEINWNEkx6fCMNb91jP8Q05cJumIrAXXZi+yUsNAQ7TCNMZoCD2Ycwo
lfGlH3iYjMf4GEGp30QNghBQX6jJJ+ncMSCzhPU0mT7jgnQRx6RvvL1X0+lwYqa4NaYUen/0YXPd
FTdljnCVpBwkWjPN4DxwTeEc62RiUKVMnkJ+DyPxy7FY5x35rRjoH+ypeEIaqTbp0uion7vH2TDl
tj+0s+ed3XGClauBg7AjRDJ28ePK5tLOzj3WRGMn57nlPHhpMble2TNGY3Ins11soTuAm7TplnpN
wdg0SqCCW8Q2RWojYvQsNVhha+w2XFscrSzzJEocEJNO++KrYKodl/MD0xYGC4nzuRA4E7YLXWDb
MmTY6PNdluRkGT5KB+mMp+00xyJHgpF5m0RMKiCsYhzxPrRquOGCfICNsG4yVPlOgp3R6veJwjKu
qf6i3Dw/DqIiM7oyXjAvijZhPmR35CEJRqyalp0GMd0gVbA2hO+xdbTQ8i0HdAr9lJJHRazumf8L
Najb2EYEodSwYq40ts8xp1dXj9Sf4Dw8JguIMjmOZDpEqZFwdsIhdzP7Lxc046VuTQl0bPQhzFtj
MRDNbMpX034enfTZ7B+QYdNKm6pbaWcA/ARD/coQb1EriX1D1x7PdICE4qi+EMjhf0InbDe5n0zn
1OcgHaP1SebmTfrLRRsseNnzIuGvIeArqlBEiJOahIajKkkImLRgmdz33jTfmmp80xdsSI7I0UEn
2oHpN+qrhhMmF/gua2hM2TU2XH3FZJmhac2cIQVCE7DdAm0LfsxSe1nNso5iF9bzGTS2n+8ACPZ7
11R3NJsEVXUOxDzPnvMFmyTrIW1TBt/WkMJ7ySyiDOryysnRFJudwCwFxD5JFuKF7sYK8kjuBUtk
RiQ94LYaP8sYUUwbO8cin+2T44y0rZTX3GSwjJj7DvbjAvAT000nSJ3x5RY9yI80Ogf5gtduyW5F
KG+r8mxGRJ0lMYPiiSPejgv/lDX0e4OIngLXbi9OrRHXu3JAoIdsSLLwxNHd0Preeax05GJ+1n3k
Wrf3Pak9F2La172wULlM40PHmOSGM8ixNj0yYHMjufWs5Mpgu60ikuyxzk/oM/Tup4bJyHS2eYtX
BloBdWbfmTn5sxbttb8PtED0A7CSk+7Y9MBTlM8EUZhPdoInyLV7jaUgtZ6quvrfTwdpjGfQfTTb
/4ex81puHEuz9at01PWgB9gwG5jo6gt6T0qUv0HIJbzd8E9/Pqqr55zqiTMzN4yUqFQmSZjfrPUt
7K+YzmL9qDlW91y5HCgOYWrDEBxzZ6DzS9jRB7o+bZEBl3du6LFS7qSGxZgvGbaVdwCSSgwoEdCf
2/cI7yzvkCqIOUeGSbPLlz8PDeq/Baolhub/+T1QliN2NWNk2/fPn6uzSmEA0C8GJ9yqg897VUms
o3HpPgwmGpi37HE71NV4trTGvppOJBciCt9rozNmqOZ6ZHN6f/75kzfkr3xU+vZfvt+Wzo6EBQSz
tlxNYPSeoC5Yy5G9x8oHY/xUt4a1yFFPboh/JmA56t15SZ4qqW2kWOP2oDOWZngi2DLYtzeH2+2r
oZDsrnztUTAD5G5OJ4nXXd6VafVWWpH/2iNDByZrujsqy+Ap7xv885oPHsNQq4C4883Pj5E9R2Bz
9TqxIt54QeVgGIy8Ff+WT59dJQe/tAAzUcaNeDi2nlHJY8D4cqmB9bi2lk7ZRS7B2y0WoWZK8AQM
+sGWmMW124di+x45BLeHqMmspTlRwLc4O7peqqudh8HVV//4wiHg6loi9sL/QhIadHJURYUkrtr3
030fIHxpk1K/mFoYL/JQ3dlGZG0qaVSPQWU9KcByJ3X7KkrwplW+axx+ngREDPCgZnjGPcjaNFkQ
wQEaWKgPurtP66Fb57qbnKtOq5aysxzSwFAjk+LrP4ELonOM2CYmkSA3zRnuiYBnRuxKBw9/6dDy
u6hSqumrxmlTDdOvwZH7ssHpZ9J5Qt+t3pj0NwhazQp/D05aAql77oAUHFNVendNzFAZA2PHoJLQ
PC5AaM1Np9lwJcz2plOhcjBktfW1ITlMCb2iVtE++n0v77CayDvgCAvL5i7Y5ZzyVS27p4LwUjNq
5Ss4dLmSrhjXP1/mBkpurpW7DAMPGiih7tuENQSpBvHu50t0r966HbuvIqyfgzQBPm2arEYKjd4h
HYyHNEyJSA0QeCqf7ULC8WLkOleQ7CyY2z+QpuTyH1a/8M36+ymwxvUozXuwuf4+qtt2ETTYrLlc
1Sd5e8icsD5Nbg/rXeJy+XnC6bk3opnhGUgUeytkV9t3w7qzy3GRgNlY+oE5HLrOJB9mWDZgVA6Z
MVG2dPmdSF1smGVWWSB7+GPUh+e6xJVLjMIpLqryLgy778KGSgqm3KW0NLU9CMlbA+YWwHzFY2ve
lsMVWZg51deRGZe9Ler4kkLVW9Lbl/uiKMeTR+jOwsOXSU3r5ayjIp8ASStfBm2EcYH7JGI7SCiz
NOL+nRl6eF+QNcVH55UfdMrvIjKaizA9roSEh6/CCoKEmyXmxfXusrpI7n8eBjO2t77LUlbFyD+9
qNz9PLBBKHeEBZU7l2UAY48Vjbdzyx4KT2o0cwbDUXf0NZPmhu3YISbBRyaks40gAw+KFwQY1505
oD6PgkRSxDTZKoLXRUIx0NCZxnhgoWGwfPTZv7MGo58Ilx2W4/NANLVemWwqnebTQeT7ZKSEClFN
sXagrNGBO68NLzAf7S43ODptElADi/ZgaKa1VqQwruJBHKyhfEl+Mj0IH3xyB2T1BY7ES8axnTpA
5iCDIBGIRsp7oErHSfPCDaMpse8tXWfEUvtbB57c3ic9nT0LrqRWTWsj4DqYEw4354MsPoyEBGtV
+t+8+Gsegceu2Y6b/hSefx6g0r1yxtNlto52h5zFJpA8c77653IcBpyUiDMrgDF3Y4EbgUJ/zqRZ
bi3Pbo54+uiO6sG56tAGZ+aQGADpmmpf3h746/tmEM9uVQaPped6K1sbEcSFvfaA7fMkqU1n3e2i
TDrpqjT19Kn2SmsX1sa+HvNP1WnxCSd1JBZYxAeKBcqWYBpOml72d1wgxSapGhOra9C/Zml1N0Av
X7BgAwoWaWrvMhCdsNgfMaLrKxjL/W7qRHBqvPiq50bwoFS6ZuvenqEO5TOqBftpjIotLaa/FyFM
CjFh4mK/TBPvSLQDGUta2NTaLiuc+sC1oFgBP9HuqYJwyUfIL1SXvMZj2V6ziO1NGsfp3sqjnhga
Bw6sVmsPJCTaG/x5kMV0S3soUaikKrgaA+9z0GMzlhypWhbcpl+Q+W21qz0Hhs6k23sYprTwRAvO
GpS3JxCJFvkGRr9Q17qwhlMYN+g9bw96b44nLPbXXOTD1ivfMtrvDM1WmpVgQ6H+blTveDDJOL3Q
sqBR5dC95/1kYNC1eImIVjKxhMxQHLqn2tKzOzRtX30RaXMcmwG+4IwWLJC7JE+w2N0eCkRDrq7H
d2OfgUJgiKo0g8NsDKIz8/RiXxAs+fOtnwcM1nD2s8RAqt07h58Hcl+NWUSy4vLnyzCovVWGXhzl
ZKLvAr98/AmQYhieX34ezBCJRl94w6aGNL23dXtaXn1O8vNUM99jAhCvC3Tnawen1HyM021Qk0Np
Yqkh2sVpjiZ4GXgn8YCXBAOSRUrO0iXMCaUISQI/f2KqQ8Ub4IXu3eA4VJzAjmd6K7DGtJQOzqKl
mSbu0iAt816yjhw1mkUxZfp9VpXtth2A2f08OSaoJJyhw5TLRmcvxMRI/ueP0+1qVLRxA6XeArVt
6c6pl1ayVUNlbpzawfSFyE+BP/VgDofdInHjcmnACbgQ1ImCMQAyZptlzxg7d4E9HKgeOXUT39gD
2fefjQ7hDeSHR9klPiN3QUxYUNfXGAoAscRFv438MtmPqOpnaSUzErdYk3PzGF6GhmRwZLyAEM0X
LuSwIdvnIRYaFF6y5xOrOgVjvol73zySdIlbvSJTBRyEdVRT8cdDovSMwkqMNAdTfiTMGZgA1qVt
7tMOaDQSEQqZTY30aDHi0dpTDNEXtxT4U6cePc+Nv7VpXLYM/5Gps8m1aABRzRaHIYnk3WBV8Soy
I2zjnXOGxlGCVQWQbAIWv/QV/BdRWhY4lLE31rLDrNfdhhbUrIwk62LF7Qi+G9ejESka9AJ9pCk3
LfbjOdmdWCp5u0pvh0xWW/coyk5BIjaUSR99kFWwSCummP8W1c0Y2OQQwTJkzt6HFLcoZmw6wGDP
cfyVmQb6oinesD1+56yqZ7DdxaJufGYnGDe5m67l6NTbeMQo3yvyxMD/0ehjK2vN9jjpamu6Wb3q
vdGZ5R36VGpJA8XkifEuG43cYZnRrl2DM7OY1KEe6E5N5PEsxxaq5pJrBTaxc168wD4A2tMcMiZc
HKGmMz4qMcUH+tfPnCX8ykqtHTmvxdbVR3kYBR6RHPrz+sb5VQ4BVpSp18HQhnmPxXLeFFR1quAP
LJPMIHd2hl1+cmC+ZcX4nGgTWPlMxYeiXTjJR1LW/tVyLW9fMISl7a1Xbn+bFZtC3w0MJ9u4fIjx
PqaRx9TdQrU2kX8TedvcbtxZGLqHIMviJfsb1My59xm2FHjpaH+2eQvUgfiALq6sfSG6U2i6jyoq
uYTtVX+cTKntOWHTZQfQ08RQ2PiEZXd6Q+xdWF21JNylOpIWkElswMlgapNuk0hg/Gg+V0blm2uy
Xb6SfhOO5n2VhiiJEQHPm8ABH6KYaE1Toi1jKUOifYW7Ggb0ULFhPk8yQ4DYNqCLHUAfoaD6rd07
kVvrJoAw1GQuW4gm/sqb/j3yDvhEASMn7Lbyql5WtrOuBZpSbLAXLFsylC+1Y0iUbR5XGAtRGKPs
g2sHDKwkDVBh0fAnAQShzEjmVlmeLHTfaxysX2yH7hMHqY8Gyq6ova1s+ORADn0Antn0ffngBGpL
OQQEImHuHuw1p310bZeZqMpmbda8R7a75P12IMtFOBqwVTKmQls06da2IvEL6+K5PyYBHDgkZfWc
EWZ3qeYKLu3ZrYpiSdPXmCMWZoeR8eC4HD5WOG7jfBi2Of//Q19Mh0qRHW5QtIYaY5PCwuaCXmQw
kTtIlowzL273ALNX1N75xS0ojGJ0gI0EFl0ynrGNbHywZFoehZV/hFp1aPq+3SOAYMymJQ9Rn/bE
qqPrUpEsZlUASKX3Jm1tttrBi/Vy5Q0ZUbdJOh1jC2k3Y65yGYPLsApx1DyxAylRQNMJzmYKmyPQ
IcDIfFmEYJ0yzfuuiOWcAd/GJBPbZCMJg8wtoKrSNdaIzKzLEKYfHaL1qXMg7qL/Q2WxyokE34ou
ePH0e1zpfUZxETT1lavMSeZoARvB1CA5R4Yawd2TuV00n/gmUVtHFqFscPwr8/Z3ABc5Sj6izijm
otWP1hA7EAXaXYHtHqjOpCfrbhh/dUN87OvszUX8unXr5hX9UMiWIvocXui4WX6IbloHJlsp3+E9
StDYMclmzWawd8r0DxlBTKzsBMN5rT0PaGdmgQIxmIVvwhofME8w2jXgQMOHi92PUrNAiFiMrIqG
8a4cxLXVrqOfyJnn1dyvS5T3cYhaeFJqlpbDGs0SOcubnpKpJ01raTfjxYpEtCIDAxdsHDwaWS3Z
NvAu9SSBVxXrJ0OfLlIHbW41N+hOzh0NslOoV82KkeAr5VvAOc+1/baYkQ22AY9l/oo0vRh7ClaZ
roOjpDC4d36CjAsXsaZfOt84ZXb4Ft+404oggAW7rgU7T0qR8atU48TldrrLSW3LO27bmm9Fy8G7
T2URLDO/QE9d6gDP9fQkIpxTDlXZTxvM6EO+Z6S0eenBStTrhDiY9LThjSJj1+KOIXdjKaBCRuV3
3qoENztQO27o++4GfcuC/s03MmPjdAA0ItRlDvlpJ3Q1Yp4VH4TLfyFP/oxHg+usm76HqzEuAZa4
nEfF6O6HunP3fdh+xRF2PcbW0cJubAI0ImsWWvkvTydjiqvGJ4K7p0akBkZpqmO2nhIqp5EnM25p
6GiSVs2bul6mNRacip2S7sEMz3Q62Ep7Jlryl9BxZBXNJe7pG5tb4oaRl29BUdxRxD+LHkewGYOI
UP4h0MuDuE0fDbz/VWV/h3iXIce3R98/DVaMBrncTD19HNG4izHU1ZJNGOJ7Frp2xfp9TD77zH4X
LpMITelzwsNw8MWo0yutemki7cLY6Cjdmj7N3YUyJh3hLm49xN61uKcesTf1UK1gue0QzoWUgs2D
8uKDy5CHOt4Ig2NY2Q+jH+yaEIJv7GEdIQ1hl9UZktAGsDEcdl4P+xYV3UXS5TgBVy1XGXcyjv8Y
r9eo+lk4ZkjBuhM9EZSNlOhM+UsLuXxUXu4t3DVXqG0kUSxHOGCR79sOJmC0ZPmNl3AkVeDeQOvY
ukjlpc2tKBw00qtF8B7Ufbcp+4cENgqEfgvuUYdzkVlJblr7mOybKgZhlSBKRsX5aHUsawtZ3MTP
WFYBU27YVp5cTjNWoHgS9XsPhS4RM/1OZt4b+qVq7vggi13W12zs8E/1xcEEdAYiGNq4KL7SRiSk
APuH3AoYqw8tZ2Jophsrru4s5b2mbXWtYhzUWcPOJcck2eXobQFFzya93KgpfW8jk+telKGpC5xz
UM+Vf7vV1hHrPgn7THotcmKC8wKX5R8dp00Ht7Zrg8MZxIYO/qxurV/Yto2lxk2JCNtlZ6TLwMVW
bzYg04kUnOeofLbIsMvA6dCbG1Ra5IHVU4hARKZfRBjPQymWwodFVzdb20TSyo53XYfZK65dRBx1
tU2jt7b039OyN5dj0L0X2hjPc6EhsUvtnNAAgjvaaouLA+RV5X2pgvxnasm2GR9GJ30r7aRd1CU6
xTj294bxpCXoVmyXmk/XQTY1nKUjsGruMdaQEGfYo1yY9PrbGnV/oQSRiZHV4cGODwwB9noANVdj
65uRh8jFVCuwghFGVJjZVpjAKtHz6dy6tsFEHnLPLITbqg7ut2bDR+hOsSwN9xshZQmAQQChLihT
GkEmjCueCHgESRlMNprKbinzzDyg8kscwopkWC9FxeIp+ehMq18lbJuxxaG5GEp9q5nxs0IrTuhk
qaEduOm1lYbFQ2nFZSpNi8yAh6LHLyaM/orJAlY3iMEwwjAQVdpVjIIVwli86N7VK7QSEZA7N4cW
Hw7sypXNv5s50zWaKkCQjQvKM0iXoCtaOCM2u8CBkadh0CnqFgk7DM3D9LMr4VuHRDPPyHwITn5V
AZRTCd6FRzfTjqWjDBZycE45HIIg/Rk+1rdiC7J/WJ5SDl/tpRJyVhS5B+l7P+UGOEjPhq6jvPe6
4vIYOvhpvVK81vhFFkVIoJ8Wf0YIaHaaqwWMyEa273X+MVIi9DAFeE8/vJB22k4+qBC6M4pebs/9
ElgAImvm11rDbLDYIirOCLFt2nU3JsdMOcUKCYWaCWHe61qoCA2BNzr15ld6dCpSNmxifOa5hUy1
V9GJm8XMSfiQG4pGgDzd0g3TaGMy2Z2DWcteCiKUqrI7G617J7vuW+d6xk7zVt81mJ+RK1lN++QM
qJL8WK51m26sBHkTuYBPs5CNXKPwm0NZuMgyrqkSXY1tzripGV8tTBwYi6DtFoow74syvQsbK7jd
zBa5behfyEFWlNjkCzTTovHdYRGEIRbuiMmvG7d3ojCGg2uBfpCB+4Hf4qb6TbYFdj98XtnGnKJi
USfGc+8Od1iOEPIMDJemFDqElIfhVrg3pdWsccchmxLZXMXkHpDLAhAgGfQ1lFO89RaALPKKF7br
fTv0bFziqt00WXsi7PaULQcVaJ9+3OyxRS5tMsH8ovtC01BuLSd6Q8Cj7wi84CBJwjkG3nBLei5j
7a7aTDr2cLdP1zYbMqTCFJqIy44EPz0j4EFSTIZXOZWzmF6GkAKm0A2sqNoLOGUnPmWiglFAQM3I
7dVgX4Mke3LwPqT6tUTwsK7i7FWL6JYqy90A9t81QMI3Ayk2Kn8OMoTjhl8TrGCCX2xDE4d5DVLO
Gss1NGZFHAaW5Zp8gqz5zMkToxFAUCQ78cg0rZ6TtUmSBvjSNscIkECfTeuRmAIbHr2Sp96oCBgZ
H3B4XQ2zR6FJxcaIOA3IGnzCGyjDZidTEe40zXhLE7lN1Y1pKCSSHrcjg5KNwDxqpqeRcWfWT/eV
YHKYTMiPbSBZ+Y3Y2Te3FFM3n7XOhNJd3BQOqREvyTF/NCpWw4befE3gYlnsb/WoOY/15Cx0GWzA
Vo57nOivXA5XCnRtoo0T1ytWBm7sHj2rxSI24p0ukmLleCOLCAWqUhTdypzMhyKxX52GA6mLBvpO
3/MWlevtAgO1++ADFx0YNMzNUZ9DADXWYmSzEpLpk0MkSAkVIexOg6JWc+Jq6pQHEBodCY5vmhR9
mxF8ehXzgND3+VxhcTmCCqYGABCXPY1yzRIGGAvNt/5LkkGNgMzflp3zy0w0NMYIBNwUx0DBdI/M
lRMcxOfer4kuITRLj6yEt3XEBeKwBO07lBs9Z39yy3OJRLNEyr/PSf+ZO6bLxjhS2EIAF0y+eamI
6+O3hjSJk96Aem/5L5BP1WSY1HWglSFBBRBF3EPvN/sbrVz5hQ5/0POBWBnMnD+lUYRHJMyc6E8D
aZHkmX40pefBnEIsOfjWu1Vyw2cijXjmZnniQzbiU1bb/q5Fx9Albb0XI2BU0WAfi4Bm465rFwDM
nIWt7GXipcjo9Vhng85UH1vbUHA96HW23LL1Eb1CiBz7K6WlgJrDgsFfCufDJoN2RSRqMK8HsrXQ
rRQbRJYz/HD9Iq5cBBh28eiw2twq/Ybl5bzeAsRYps0sTMJyXdOcYveip/P4xJeBWERF/hwaTbup
Xfg2YZgCkbZYEY7Pvq3BskSuwlp0YcIc7TLvzvOT7JCAG80M5zLUjIYUbZ7dt8ldgrmWNd+Wzf59
R3ROqcjBM/3LqBU3+FD9EQZTsHNIfBalbA+qS8n+wTLdEdO1MnmJpEoV5sywyazN9Tf2NGDaBGGa
bYeQ0ChvNYIw1SIsSzozGbF2nrZj6bNm6Or7jLSJFM4k4xYUuUaIpJPatiJhT3Ds6yHMjtYjoZfl
BRYsZ6VyP93guLyGpkdiXGrOdY1/XeTeTosisg2gg87lK3sEgjty9Imi2QYuoycOZyZLasKh2AAe
Qm+guCNoUBSifmZp0uQc0fNVmUtJDzBW88q2jmUAaRxbp4vTq302PEhvdbLt4gE8dHkbQhSsiVon
PtdaR/S8KQ4//3CfUdDWjkV/igCERU+5pW/hTMSF6yJ6KIHJAUng4gtL/H4sY22V6xQtpmm9i4pY
ypaqiAuCT7ThNrTjV8bCF1AYYBhFQwS8HtWzSAoIARPUUyRe/HjMGO23v/z73//2OfxH8F1cbuFg
Rf6XvM0uRZQ36vffhP3bX8p/fHv79ftvruGauu4K2mjdwrskpMPzn+9QpwJ+2vg3FBN9ItFTzJOw
qvYeQI5TDJDUsxn9s+IdjiFARR8Y1zLs7IOvMXgTk8FQ1yRWzawZZnoAf6MeDWRfw45GumtuScO7
l+NmaOP63CWuvDSOxYusczz25k0m0fnn/+F1yD+/Dov/vmFKw7JNQ7dh8rv/8jrcsY/LLAf1Drxl
pZed2mDr7mYizLoL7NoYGK1VLARb+LsqTp4hSCAzztTRE1I7Va7vbQaz/KiSQTuF7squi+CQOtE1
dt1xR5xBDiZCr5YY37CeYAB1jV67Sif3T8aYw0AMG7n471+S7f3XlyQ8zxSmoPeSpmP9+SX13A+w
gnjRErBZzBvLpj2jw2CHE+0DP9Wf9cBa95SvxAGF5gL250THpe5gSKbfUV+tjU5yaciSE12BORjW
+f8+kPrLWCCKHyuZXp208Q4/DxMYigPjeoVLLx2s7gzykCEwSvuHW+s0r4rShswPrKnrSCDqMzxm
gxrUpijVvFZZc6n1MZhZVPC3syl9RKZKmyXltGOVlz6VkuOHAQTb6GjYNqItGTXH0ak1qJ3SkKyp
ny9lzkV/slOEIGl2tjPT3WaB9fDzVWq3wfbnnf73P50F6ues+Cx49VEQNv/y5d83y/vl325/4z9/
4s8///f1d3F6z77Vf/tDx+vq4V9/4E+/lH/2j//W4r15/9MXYOm4a9613/V4/61Yg/zzNL795P/2
yb98//yWh7H8/v23T4jpze23Bdwpfvvjqdtpb1ji/zkWb7//jydvr/D33w7Rx3cdvf+Xv/H9rprf
f9PkX03HNnRiJ3VbN6TOcUuveXvGMP7KGtfmu/CrTM+xOAtzMvdCrjR/ZWstPV2YEuewtCVPKRjw
PGX91bQdiw20I2mkhe25v/3zpf9xBfvHh/X/uaJZ4s8nDme/fgv8dT1DRz+vkxD25xMnzTNDRJC7
Wm5z90pGQH3pUPfdzWASg2FfMAFHYQWClLu6++nbDlivGxDIEEa7rCflzDunRKPZvSFmOfKCQIxP
+HejXBRL2Ob3Qwcxu5XcgOmFgc0ngmijojzYdfBtesa7QZk37wJ5deIJVrdJiR2JdN07EGTLSl+X
9DpBUi3dy2wSQzlrovYtNg9BxBBRBRHCDj266CY5cB6kmBmY/bfAPjWmqSNUqVqYS8FzFOmHWGbP
bQSeUVR7yZw4wlq7Uw3ina6E0S+6km7HX+kR6BauBscJ+bhuWG8gbUFPNuGjJ9qNP3l3Rat9D171
IXVtnunVOXTJQkgKhGiRc2p58cw7uZbE9nCiljkYsRbOlRZtsZOEOxIFnjDzjovQjdMFZslnoBX9
tjE+TcsEfkGSCJPoNUNPUlkeRW48alFRs3HCvj4xK5sMcS1IsUy1UMzapn6DS4lezBDv3U3ZNHXE
jfjLgLjUhWncfOweN/dEQk9ITWtWqmxDuQ6oeyBrzxifAkTVpU4YRztO7NyzL1OBKukjWIEdKoMG
riTrpR7kiIJzBIeKreK4wiiwxwuyoUDYhnr7psml0wS0nh4X0hSzLALkswrurCY64we/ph6dZo3S
fx7IdoEPm8AhckGMikGHK2q4SdSLNfZDFuorcgXTRd947zn5JxsFdNxMxqspObCSgd1TXd+IdkGV
48ifDkbuMjezzf3Qu4iph0Ff5rV5IdCnKB/yhFCj269iO/SSePEOlfpwQ9/XQuUkbt3M9lCuuRWC
UEMFlHr5g+Vm/Vx3OF4i9NcQO0l09BfxwJ4kCMAr2R1tGzP0hWVob7e4W1YBd5WChun5jrbtIenK
PFgKdJxDk+IojcAXQnJ38uK7JavSsLZZ2WC6gJGPpmIhQmYyPSBIEQd3mgB8VUKKnZF+OcHXHGbE
j8cTLCbcZMmyy/Nv2ImgQGQJiWaEIwJoMhjasyy0C6AujkGJhjcrs5NBn6UxFV407iPjiLdaGt4s
dWE4NmP/cPSriZmoRveFDLNDFSKaGmHvJN+h+pzDEHpim35rUQ5/ysgoQ/OcDIPka7BS4sdc61cR
VQeCGp9ISn9xIIuComD2iEON+WvpenMa5Leuop8KmVLDWdQGINX+zV2HpndV5d3VQhM46zVWu7GD
BLZP4EIEzk18OyxtbBCEH0I0spyHiYlgFUNmL5dKqlXfB18ZRLo5kQdEuJNlCe1mXyf1WcqUdX4q
WBsoIsnZLUuG3IsbOEAEGiBlVAsqQGUHRZzRWmHsaiMlVjW9cEqKmZfaT0lj6stI2VcO+52ehVup
1Y+6V+56Aq+rkobAjuIbbKwDYiwQMcQBw3x37xKjghQPpqNwQ4Ty65KuzM7zR3zsTFCG5BF53BWE
7oVC87NN0YOjEaFADO5vT3Yqw5OPvNjtuv3YBzQz6gWh17mIc5bXfkDmHMpXIRgfOFl3BUDhLmuc
F4GZnTOLGD9lmKCZ6NOl7eL2IvsQJcEaFPTnyJitjskb7d3bILqpcCnVACEHdz355St7IiZZ9HcN
G73KtZplK11qJxcgwNhDE0YatGpJEDZNf94mT06q7ete6csxdp+nkQGb23dvKFkwWI+ttqhM7yw9
ufZ0IlRYFoB8CyEMAxvNM1tf1T3iHTkOe1tt87TPDnGfvYLLI2Yk6O/bli2bJtwXza+PqiBAQ8gD
WvurFeB9qDUsYZ4WXX2dwLNaAJQeZyUDxTnezQueMrTOjfgmoXIDlexQB4xM02bNffTVTeO7xNdp
VA4RldsiyyZw9lpiwh60HkTmbYLQHHbKH6/NiA8z7L31kDcgBwDdT3ITkgWqbOuqEAnPNN9c0cG8
60Vjbxp7+gwjpqATcl23fiOq/pL55ov07YwWOt4QWQzxxh/qpeP/qn17V7ZoGEY0u4gRVhWxH7MJ
/T2CHiivdnWOfU7sDqDgChC0WoUFAr0ATReB89Uscsu1UxEnOajwUlQPdXqnVf3e6c6Vg9bEy/z3
cexWuEe5jfUQQO2k4mfhhkaF/9qMA1xB/FlRyFh5lChmHRggBmzD3CJ1MxiXsGN7y/wMNT8HiAES
ToJFjWMxiyFfrezQuHRBwSGftm9eAeSxZq0kIsH9tbt2kzhGWslQScltURSCuxg9jAZefQg7QD8l
sZ5cJhi2sjdnov3umTK8Onm7TUDYJEP+hetDINbI3zIj/zaqkTVT7z4UJi60nze0LswLsKc3KYjW
gDRMAMbAaFtXq9EtTorjfO4YAnhtZyLe7qK3aZr2erxgg2Bg0HG52GjsBjINvToE2T6JTpYVAJ7u
sESI8d2r2TYIcaTMeOr9+Dg5NdIeFyLTUNtXRkMLYQRnw+6uU+cf2V7r8yaHu3S73/RrVCkK21HB
/rGg/xAaJ51mH4ogOzsU2uyLtGrvBsZ3NE3fSoGj7RaQQrAlYlSZiUq/TmB2AWfzDhu5BSaMQbSl
M/aRZr1ry4zFI2RYQ0/OMLcu3s13B06ULGsoWSr4lUaWhoEq1+cymu7bgnVdZj07HnKgQCeB3cwn
bD8QJszxacKYtumd9EyqyLW2ucaDKiVgc+MUvr+oRh1VaLzTBvdJ5f0TSwQNILv+hbUqcRIQGS3o
OCei3bodc+10I9Zzb/RtrgeN/oScDpJD4RDuAfcZPf+WJgV4J0EresssOLNy4iHgn/Uu48MesJBH
+O+s6Nw7rhDnIfRZseHHWXelw4YItc18wINjc8FQir+GfJbKrcbzOMVkqY1sC/IBpEkZUCP6zvDl
B260krZ4cl0GCwSD5aXJjJOsEJTMxYt1M5QYqbc3LIKmmQfaVIrOR1lU5HkikK0wU7BE/UiBR/RO
ToyLw5s4iphbISRI29VfcifZACalTGRUGwXGQ6MlzxBXLpLzvfbw70a9da+BokLd/aR3lBAiYhHm
UQeIydfnI35EjsRPJ+7RRagIeIb/fLtvtOmEwBmYtDU83T6hqm4oZDt9o1nwTpiyv+QwcBGEoCrQ
45mIGb24FAttz2WcBel92NsaDOv2peoRJSUNvFf0VrOGoW+WpyTHTlRNjXNOe2bUfrLBUMRW3a02
2sQZevtIinZAfLEYDerBwIXKgYyExYsTPYtYfaWet7bLHDMaV0OfMcOpA+6MnAWmB+o4v7T3RfMh
SvtbQiij2HMyBHl7lTs5PBHQwSHD/jFDDkucI2lZeB4b87VrwadbQXtuSnuNbPDV97iDQVibOVtL
BMAiSTQ340URpc22R/Gxboj/bqBBwZXLsaRGO/Ju9qkf3Idxiq3Ur4e5E5MVoMy5nKyYyaV2L3Xp
w+21dxwBHC9eOaBNONijtiv9EDEZiLS5J5W+aACbpkqYB9qOudmRxNaV1Uc9qrehi9pNyKSGEm3v
1kG9juAK0/H8H/bOa0eS5Ey6TxQDD+EhblOLyqosLW4CJbpDaw/59Hu8SfAn+e8S2PsFyMH0zHRX
VWaGi8/Mjq1hwnkbSAkX+oVJ5LGRyCZCXIQ8KxYF0DS8lJZ5k3AY12p5QkVjrw37mW3zMqUns+a0
EKXMkMIld3cqjQnF45iWfGdoTzujZOnPzOA78lLi+OpaW3YFmoBJ6TThTjd5X8sCq1Vnks310P1U
sCa4digcnr5xCN5rg11EZUENRg/MOLUj42Ml5UxeaTmbRnxnOiYJq5NqedMVchMUxuKnsU4lmexB
YIu0rF+e1Z8JrY+9cV36CrC0jzmOaXrCCXnEo74CdrZBHHhI+mcvCSgpncp156pdXxIKzWsOfnE2
7DoOB/liUzoxJa+yPQJTxoGUAkW07LdhNl8RW/ZpzqXF7Y7Z8m2OHArYk+hVPrmhxFo0FDtjqu7E
SGIgNIa97R7MovM3vde8jcaW3Oq1Iv+yjofiS1TwUInDrRizvdi5V+xSh0UkXziQcAt71l+ITPkb
XajPOK4wq5PRk/WzCrOvP2vw4MxXdNHn3gFduuCS7JPi6Np86daCfiMBOoRYU7iihC+4a644CG6W
92oq7ha2ZHrhrnkRXDoe37AhkVhWgBVh3D00c/G2eNo8YECaii69zykv5whRNOY28E6qruMTRnqK
/0rnwNWn3JCSdzZRjr5EsIcqyHKm/5ZnmGg4Cl6zZ47d9/ISZNwlEkPuA9D/sq5+t0Z8bCSrZhvW
dCSolsNIwt4+XyMn+O6a+tmP2kffrEDXTr8ZRS7bySSglgIh8PIk3gyO9bi4/YgS9YUd86cBkc4w
wP9VROIyp8sBH7egbHlmDt5Eu6hifJ+V7srwqAylV2ONP5OrZG7tp8lFgaK2x0ofhM02lHFKi1ik
0ukxwmsKuReeY5ySvqACixgI3xmxPnERnGvWw7B8lLJCKvAipOOaVURxzq1U/Tyk8Vm1EC9SwgZr
Wjd/Ojfm4x5RugnmIN8YgfdB+EN1D3mwaT/9uviSNa1NcnpKMweiPnczMREqq7GZxrJb9xYzWyOG
uC0tCBCRdRWyf1Qx3SmQ07mwYLgYnaRCk/4yJADDgLVxNPiEcqMDoJZEh8h9EjFvUG+PHzjJAOYV
Bk7ZHf75XLeiIjMyIj6mdVitWC33Xl2EF/h9t5QVkG/seAFMjLF7e3JeRhk3+FcXuVYi3pHiIMOJ
uW9LSugZ8E1J3Xh+gKHcnJzM3ecKDt9SdoNmbKyVP31y2WCiqYZLJIOtsr4Ji++G0Dfe+iC6HZPq
avljetd5bB8KEwSlflSzDJcx1QaUHI1hEmRgJN2lF2s4ZmFCBYVTCFb4+KfJoicmnzMN5DomKMVW
9aO87x33UsbpcKgKEETFTLi9jfKfYFCUIHT+ilSud3JVz2Hb6TEKzU24xmoIOdhIyFLob9VvLi1N
gHFw5Wy8UAU+umS61wa+3wDcpzHXzyKrKbuVG3NyPqOQBjnLlGSVLfZpWl2GZMmvRLiQqnLrhf6r
8zIi1FUEXXhbcLYMWGo8Y4yPsb3ji9eroUczctIes1V+ctz5AwdB9+GDDDO9eWNUZXFxYZlvDFN9
tUt0nIDHBpN4pK0IvFIwdZQuURQJnvcUudVvM3js6/QaueGLHRHBbYR35w3hA+ceL5Moghrjt8Dk
uk74acehfUHvMRDya8034r5MSbRHEByLCwMm4fJxHznt8MrcWRZnorDhKIV4XqBzkmEezqEJtzWf
/RKZnMF2MuJMIv5pbCzq4M4EMM8xgZ3Rih7msv2N2V/WIr5x3BbJvdnGHtnsueSeVPnNsfJJaznR
Z+cET55ZP2dN8twSYA9a3a6r97OqeHDGPkSlqt7yTjyOOIChwsLN8xh4V/EmdHmW6G/8jGoTsTW0
HkQGhqc1gLeSkF5JZd6Lpqadyu0574R+RRLiOuP8XJWzkptW5KhkHeER3+DAmETet2HO8cZZWNT9
Tv6gjQtjIojvABYNHgsKCCpVXckYgpMGwr6EvFztBDkYBNBs4siYlnHeN/6V9qMz9Vz7zqAjeB4a
rZ2yBqPEMo8BACWt7ikGzLuS1nKqTdrpiq7vT33AdqHKDg5ot1u6xSP9P53tgNCt8xlaFfGqLP30
CV9nbLoL9o0Z0oduaSzMILyAqDNI6RCStVv4847xgpl8Q9Us45AwsOhos16WkR2/xX4/6aw2fqxq
A+xoIyr/wfXwnbLMPywLzrmqkRc7Gt8GLsokl3+VI97OGKioQsBF2PpGyb3mQf2EDjivOae/5IN1
cknsHpb81TJVdCjB6QKMoziueBCS3E5Db48nMTGDpjsptXjrFFSv5+TP+pJpZzRfVn1VEh/u00Nv
yGgz5ohdfgW9IQGXVcSmuZptRjRZNR1AXtJAxJR5u7jVHYrQ7ylFyCOCOC4u8BisQSw9MYsk+UEy
8+IlEjJbtfYNONlq60IGWXeT8yX6EZQx1daJMserDZDoGAzJ3in7r3YsX/N+ytayIA6fSM98hZbn
izblRkSHXu6baxLuwfOsDZUjUGY+AvQAZoyA2wgkUlJcqY485wXwSKtwtVH1OklsVLFdHSYXSmLr
MCpKTUBIrtHvg7i8ryL310SZBY2IbbNThOQWMz92zOcoPnEPraIMhbnYJuEEENcB9P56uaG7isCV
tW6PQPX2MaTqg8TNyDOOwyKqC+yBhgfwMn0Z5CW1KFfLp7fA7I1dSM9wiIUApdW6FQQW1/QI7Klr
Z+sfOp51U1fvmF91acO3iADuMYmhoZdVapuYH56hHq2uex87k9GMA8WEnthh37u409RAJJ3iKB4n
V3eyeM1F/980uOXgKh8PbmPvYTZroGd/FQHi/KjucKzd2s7y0oS5tYWpdIAa+mpb446q23GbzTy5
BYSXkNyfvqsc3SD+If/yZEIiJ8XFVujVkOO55eLt7Gi5470K33nanmGN74aMsfe4s1N4fpmeoii/
5ixiBvsqpthrpCZ8Xh7SzsWQ+2saXHs7Cr1mOVezwawJ9YB7SzjtygqXQSXuHSSzle9M5zSHARD4
t2bIg1I3FmeFJV9WcAgxzXKyuLQW4zwTLwLHH2/ZoHeqFQVrR+xQXU2XSIg6ITFzhqn1XRjbOZnu
48I7jznNvSXvJZZEgAlL8O4sAyP9BMh2o7ZT2Ry7tnrh6TGOc3SqCiYVHhGUIWrvjUEvkx3FwG52
IzuW+XDgFB/zYe5yb1y1De2VTk7qDC9bCl597TT9I06G/CzpmzukLTKyZ9dYkAZWM8LRHjSfXURJ
j1PS/dWDzVn38/QlyDC12tFO5etuaYo34o2kSrPy1YWClA5zt8/kl+7wW4eNBds22GKwpvurae8E
m9Bq6ZKXOCx+FY4J/dXqbpOJTk/w4JdwZv6CzxxSgcKCYOmijVL0a4o+2mPUYKpRBMR8YdWoCQDY
Xa+/+JAIuMIAlgVWeBQch5QDyysXs7Uln0irs+V8GR7RFKe/q938OQpJ//S+fFC25ONumewa6Fwr
SW/iyslyar2m7Dwu7H2CIKtb4xQMdEi6dePkbGL+S35VXfNIfR3qRUd/QJ91a99FBPN+vIDqULF0
OwG3YLCKU1/xI9BgHvcfMyPHZOiOTmJ+/8BDfZb1eFWNeWXpAIKeiwfsnuuhLxvmSLJfm0b+gQnj
0vSyxo48HSyM/dKm2TgI3N946QGUD1vsHtQ+pmgTGR3qZfq2TLaN0WDOt4TyANVWi72rK/9k4UPZ
AG5/s+bmYgyMkJtlmg8mhIV1GcYXYQGj4Ux8Glv+Q5HlpwjiBwyOilYCLrQG1haZ9j+qf1jCnoAO
y1G0APgPp+KlLMP56ELRWrkGJAg/v2fw9UGkm4u6EUJ5ZNrY9+1HireQVaOS+1Hx74jz3tBcTwRh
XpjJsWKP3pGuomAz4kxdFWKk87N0CQxOP+noMI13KQon17u12Nw2KE0cqOR058mmWy9Ncivz9Mdo
adVm/lWssnkmiQ37xOiPg4zoRCOZwO2JjofImo+K73etgvzsOvR6xDiqDC9tDonrAgiXV7vjfzjn
aoXZT5Z381RJEr3upTLrQwpUYztO8MgGTF+ea3+nIweVjEbcJePhajyevrkoOBnN9Ssj22PCtHDP
YP53xt7DhNkYb5QqGSyF/UDt/Ggdc1O9+ykjx0X6Mdyj8U5pyrUsKSGv6dVbC2tagLO1rXlEseFs
D6fcZwx1mOefxkw+YpmXMJy9A5xRXSlxw0W6XqOlToz9q/e+nh952Vjxo6HaSQ/jXdB/BgVoeOqo
2Tys9LUc2JJxwNDWDKcX4wpRkuEFwmG4HwoKvZKwuxPRwRGhYBZR/Y6Xi6gIfYnCN/iI1ducKeEu
1L0FRciH0mc37DQ9B7qL++KPDW4x6bwVbjbvLeJXgYFJqumMO0yr7Kjx8lPqthBpZ/ughzxGvsE7
um6DY7CIOBRqPCdI1iancoXuitqZ/ZWDIrF3amYyquX414YzFa69equRSgKKcvC7nVDMHfSuUhwd
oRhnVnPIOZvy7zGlHkeJhuOa+ipcWZ5ormczqcRKIuOY8VZ3UuzEYIXAgqr3AXBKDp/5eaZceSjr
HR+APeHp6dZ0uGcrNb8Iiub2njHvF0VStwfpI/1fSUd8ZmwOkcNBF52CHDK8o8RkrpwUA3ES/cjT
cY7s/zJQBzUCiOdh8h1qdk1vY9Y+rWY0C6jWJTXrWVRCyBx50QJ/7jOarB1xHMr+aeqCbxLN6bae
k0fygy5OyW3bV4cuhbqq56YwmyCpRDZ3pyT/LVyitbU3vLUp2m3d5MRn4qfC4eZSM4RNGUfROLSR
g96Ho/mWNaPYELi7NDbPEg/32+BGTGyAIJnmVx4bLSAk0I92be4hZKEj4QgLcrvb6u7WrB+3xmy+
DZUH5i9mJatP8xKJQ2hEYsexkcYPlvd8TaKKaSDsPSPvH+wCFg7Ogi0Bb/RxIDSBR9swNSZ44Fr1
XNjqjcn3oaVySRYcLQNuWEySMM6E5OB8hycfGEUUzY9NOH6Sa1kHXd3vVVcwceRzA4PxTHQeU6fF
zcNKvZ8WAGZB0w1PyEIv3qKv3ealHJxHstH4sbu6gxyTPGPdYHgZgd16KOm+40aAKYGkwx4aJB8Y
1pSI/NEwjYfFy+7w+JScap/6pPkY7I/SFY9GZXzbmHhmzkHrzGEJw93nlwuwCYs/YQq67y7jMZ/w
1/Meu+sO8+rApGG7jXP3l12yLbd60mdGHURGrjh2B2QHwIQNP8KHSwbqDwpZ3b2ZBtn7UM43HLy3
eF27Wz5ns6feMi8Lt0SuSe/2DePQWrwsFIFVHNWo0UDhHn9TsvcYLB10QemdjOwMYAwas3noB6lO
9rRxSVRxNUkozq5YObjuOfgH4TCfhc9BK5miH3ehWmqKMkTE+WLYrGp1ASBxoL8d/toDn5pzKWdt
hOMfE1JDZS5/YvQ5vhG6b4CV7fuivQ6tbOG003Lmgog8R0Z5DnDEwlNrdrk93Nj+0j/Rb0KAA0l/
9pcTIICbYvA4by0dux5P8nOAC2DxmHAL+hZ+IQsG+NONbOgp0GwFuXj33jFH7wbaab2NNOKLMHy1
6zM4OI2V4L2mHFvUYuKCMXACqEXxjCUS/duNH9soLp898MysK7ziMVutiQPwictmRh5p+Fx4YqlR
z7InihKrbQNqbGflAbFHt4GWTxFBlA0/3lC1j3/+UtXLe+er5ebPr5TRtQcVoIOVGEdbXzjPLLBE
TvIxu5i2DqVnvHA9X7+uJMDFhggVwUssenYDXSYn8WvRc3GqLAwanVocxuxpyUC4iW/CAPtLUHKL
UNKAvwGF4KaHdVbMZN/SWb2PY6lOYNHcdYpcfbCAWrGiKOBvgi5FHALNY9Th6NAsAPQkgFz5uG8D
2YD9AgQRBRItJy7nPbYl7BboeZekDQ+t6PiV/kdK/53pgjeJLPem9+y///O6VrtGkNFdPF2E2hvx
g0iq+MEO/cPSZsXtn19x5iGBk6DshLghdo6kqaEQ5kWM8jGxTAzcM9u/X4bBPirscOO6Y/fCAkRm
dom1K/bIMcp8TRtq+UIZTHfg+z4x0NjwuEUPksy6qfg866fcwjsvVHwaLK+gr02guLsLZJ26Y3IE
AMQinrtp6Dffg818DFQWfsiYqggFcndnK2hE2B6RylHbd97ShOiDt/nMazq0cAL7KmnPeczNie7Q
APkKbGZXwKtVZpQfqZym0yi0P0FSIFPPfs0HESiZ6cRs/gLKJ2L6PnREu+uUIjFidkdaR4L9EFBQ
MIwWobp6sDQlT+1gW2xptpO/58I9k6pk5sqA6o6zlLeK63BkwFrflD3JDhotxd3s1keyVcxZoIO8
kCYjrZSbxcZzJyBnnN4eCZNak2w/uoKwbjj9TEHqXOcuaK+eHz4Vfr+a0tp+jf3xeRYc1vIuBzUi
3Gbb3Q3tHDKyXhKcHK+p5RtPeTjc98ZY3I35W4iVCQUwaC9UkqQnXFVrnFweFwCKVFp9LQ1ng3dl
+DanXvHbznjsT74fcFDMs60KEub2avHvmJTQ5uxOdK8DndhEtTffuH63AMu1mT6YqTp4kla5qs/w
5CyGuQ4HagWka3gHXndodzkKo29UYI+xVDMp567nZTg6ww7Qe4am1mjdl+XdeUTc5xtb4ofIwA6R
+ol1MINWn6jTH65mCiMYZ+yopqctA8JXgjvKGZi7aPhzI5DHonoCACuw34yy3ZhufMZNYN6UihoE
T8VoIfSiTJZh3dI5FRDSKShQB+IJCigKrkbShMcFHz0HIBC7mScNxPlueBq4Cx4cHNbW4O6lRf3b
lKi9CZFoNVqUmGJ5XGCmaB7DJz7j7rcuZWC6AFEFCzanrSi+7XUGNG1DKqZwZG96kSznOA6Ojv1Z
WpHLbW2J792e5TWheOHoh9HzNLcUFS5yusre7I9F68CpcsdH3qTgykgkumDZICiibkFgmk+BkRqP
rnuK+Rnryos+44heCjr7tlEdWXdlCM7HcEhBBLPK9pliZjqoql3ZbFNDzLPj+Im96Zg/3/VVFu9T
AYEDStA9bvbkZmiWN2wL7l3Yi2AVeRGABatlX9L8PDOkI3Mm+vq3b8RhshYPVb1HOl9ncyRuGL5E
eOXcYDP5drnr4+Sj7RAPV5M7eZBmaErtGZ/cqr5h4jJ/oWMYZx41vDEZKrx+DWLgyZj05colRMA+
2tf3KUOsBJvnHd2itEeFyB2d1x4HC5Bt5AXEM01uxhKUIS2jD7VTcTHu2aK8bNmF2yzqUeA59tEO
+F4uqfHkUgQlcSM4NEMwvLUYpBTDVz1zhiF9heaWvWcwk7dZCGPHX5onjtXTNcPZv/nzLSpT/d0T
/3924P/ZDozr/x+pgf/fDvyrqyjw/lc7ML/jb3ZgK/jLcelWxifvYef0MNv+zQ1seX8JSwpbAKox
hc/B+h9mYO4Qf2Fphzwj8H5Ln7/5hxsYwNZf2PcD6btYiPH12/8bN7DJofZfbfSm75iuwAuMLdnB
Tm9jff7nhMP/A6zIhBlAVBCkmHSkwnVdTrM6ZtEo6myKEGSNq6ZrRBYjJTV4rCXpDACG9LExTPI+
F5MDuFvQO5zH8SMaGPAQp6KsGrhRm/TZEfDE7RI0xD+wCZdhaCJewVydxh77l3JuOh0gYWpx1+lI
ia3DJYuDe4vBS4yTZzuI8VVkUMAD3ckCV+diVXbDkSHxOYaChI+G2NnMAvSDMCFbDX13xbzRriqC
NARWA+r2dAzGyoajN5RcYtl6/PdRx2UiEOaI3sGJqZY+HiN4JaRrAlI2SsdtyG66OxCIFlrKs6kj
OeTghhWX/3AL5bXESRN2I9lmsGY7Kz2Ms3po0GsZqBztTGtwFXfXTIeAhI4DhSWX2jDBXTUTadoU
hIZq5V4Tv7Xpfi0wr9iGtTMsBnW+AbPPz4abhH61YGDMkxnqa9HRpNm8B9o/bHssigzSHzCcFscU
gL8ONbWkm0Ydc8I4d/Vr61mqvrhpK+PeYsSYUA9rtDi0rSW+DRrz1eN9K7i+DaUPHqIz+8O8EGvz
NlzfzW2jg1eNjmBFOozFeK8imyXFWBxbHdeSOriVJu2z0Uc5mB5CXQZTXkfHvGzF1Q8VPFrnQ1/s
qAkjLRhuGd3A5ti4/qOfki2zBoLWFUT2UcfJutHSF1FwEwTN6LtnuDi4W2R/F8KxAe9GQM2tddWg
DMe9V9rtuaBSIQSndaJP5pbmek40zMb5b9uYMf1M8s2KLCJwGXfLZki/glxsJ9jVL6zfOjRX4/Ez
IK0ndm08dfYkaPRpD2nB0JjAXaSTd3Uqb6SocsaoqD1VRL0g8f3L6GUz2CpGUplXOyjBe042yEY6
34cHA/6mpc5w0baiQ/FzGqrjzJnWF9psKG8gKdiV5N96Cf9xwgLMOOvVXm6jAO9HoHOG6B+MN0ke
NkQQM51F9AklCsKJMyHFQacVM51bLHO67f4kGU0mxXke8UHwqeAl7mjYI/qITkBSCRPQ/9xDfaPp
wjVmnvIhshAsr1T7nWydpHR0ppLkO+4whCiTQzk3Kbq5OAwQEiSL2Rn2wPEFGbQmqOm58gmJErdD
oYHsTIKjut7V0IoRpWbsNXHvXzq0VSYkZEBVQYtDtquy9L1LmvmcFcnBBQy2oS7jriJIao/1dmpH
itqoosPJ9Rz4yDWLRfq015XnQs9gHH96b/lzKBWbmVfr3GoDGqUcl4cF21NKsDXVCddeZ10Ni9Qr
/pgSR71/TCfnAxoZydi5P8n+1ESviDfRttUJWssmS4sQ8lgRruVGcCbgduumpG5Hj/mYL9+KxDEP
OVm1KnbdjT/rS63jPKsmH87LAP9EecO3xaCOyf1xckhb+p4kwEifzKBTwBBEaLlaSA7xBEzbzqlf
iW7GtvIOLXz4ljDxwu+A41i94zfiDtZYj664xMSPZ/yIGGRw8pJPIJ086ZwySYXV7JNnl0SYh7Li
3gtTZ6Wi5EbBALJa9Zr748WDiLgNEgITrc5EC8LRUTs0h5S4tKVz061OULdEqc2RTDUlBR+OTlnD
FvwhErITxK8NFHSAgN9MK25c4tmCmHZJXNvTI2C2rV8Y56k6Dgh114S7yYuJvZmQhvAXyUqkM+CC
MHhfkwqfdT689rwbwedo0slxfqJoNxEmL7rxdVROuXGJmYMk79dpk2XHiQi6TxSdclGQczqdHqDL
CJ1XD53SwqDDPGMgzB5XYYka7u9my/5xbDvZcHnNQEcHV6Wz8IRhCZ1GkB10Tj7RgXmdnMdu0+q9
hsttBrgi1sRrdivy3dzPdPbeSL09VR8zsnX/gsWl3nUE9XMC+x0H8E1Zzb8sovxzp+6Axt3bOuNP
nEtLmLAmI0bB/R8SQNTTLqmlaCABlQMtwNXcAE8TBAouvPYPhTrpBmdWtyMAh58Q5gAlWNVuBEPQ
LvAIWgWZIK+OIAV5BtvmXYAuGDTDYOw3gw3TQAE3gAjMpQHawcSQXesfQBAMTUNIY0LuOKXGU5R9
4z9rt51mJ/AGved1wJlbcxVQLT4NTVooYyxhKjzXmsGAO3tVAmUo1kB+a6rLeYYksC7HJ1KfQAfU
NIdGcx0CAA/9s61pD4bmPtSaAJFoFsRYQ4VI8m/Z5tnGpI3ZAhtB+zeRH02SWDRTooqLrW/YvPWa
N1GY06MCKlalaIyLgd4tO28dKybg8NIdoBVe0cHzc4LwkSdx7WiyRa8RF6AuKnanQ5A8iT8MjAis
VY7wZXdoYWOFAV+ZJ2UCuUhfTXc+snjS6EoiCXsOjI38K6Sqjup3r9mKkfZFn1yDb91I2W+9Avtr
7ObcO2fxgiL3QHMH879ssri28CYrXyI5IWRnaVGt64UN1KEZHHcFrienPXqTxxyBlNRmpEk40AyR
OnfxtWquCAoe9FFIIwyAz1UXg+7qYSZO/HQhSWvGb7+YCk+UI0MssTS7ZAJiMgAzMcXW1WwTgiHF
eqpeGAGcHV55EFVwUJom/WDa/aQfJQUohWPYT6XJKQxfj5LW7VYzVTz+/JXj9em66bvPOmvsbW95
n7F4r4PqGDAPISuQvntThTEHaItkwkEJIy001nZcSmgGCDoQj/ZVmeKRdpddowkwKWXkihoDei7W
giAKShK0GPDYW7uzyXqwQWqeTCnM3740N6yKghfK/DGXfdFjfzIIabPSwLG0S3XjLDkGTE2saTW7
hkyEnzh30orBQP+h24C5EeBuDM298VrvtvXVQ6jI3LepZuP0DfpK8C7T5p6QaI5Qh4C/jOxVErSO
dNrsrpffFtTLNSMCVmmvuAkmxiCOT8TNA9Fj/GH1AO2JBn+kao/3VjD2phaCwfVaFOVtTGvxYVbz
72rBlQXUAi8oUCDEI6IOGL0ycEFVqJyz16uXzqQAvrAPuSYLNeNT3EIacsv0Mx3kvPU1hWjQPKJa
iKujnAdmdBdbE4uwKnHbb52XCJhRjBF1SJ1jsG8a6M0tzOdV3v7G/X3G5A++OBlu8yZ7nuEd6DgO
hd9G5UMF8HYVBZ4YfOFA3kN0wrAPIaATNSg1MD4CZFOiaUyd5jKR/DgGif1UN0ClAshNAZocs39w
TrXmOimXvvSOAakmPglelnKQjJrr+7yP3xIfHwrjzQpU1JQEUA2qt7Dl8+BpmlQVW2tHQ6ucxfqk
Y+LbadQFjUh3AKSbSTOpzD90KryBClyVEsmuF7RnklimKHenmwbJY62ZzwOECmm4A3yVOs75D7SK
+d+rUVb3uMM/oNpYe6Pwg+1ct9c+ZjjWVr/d6bUNw4lWUzhbTTUhCkDeAgVANyYsLmgHhG60ncRG
LsM+YSOYySQ21zkgL5FN374me5lh9ntQWCyQiW4rYdKSIdB8nab9CaICMljgngvNCmOoNqzAp2iE
mCJuacF5XICL5dUX40yL6JGd3bqR2Cc+6hZREsH4Xn14HrbQBcSYrallleaXOU3xK+xOPfpyqLwv
BeYsAXc2a+6ZDQBt8s9hLeCWw+/qsNBh5ue57olgum56K0xwJ4WTyG1cpNF2Dph7QVqrNHOtAr6W
G+N9pWls8Pd/QECzMtmbVvPaEk1uK2rjvU3FrVdffdHMay5VmyyOnX3sN3RGwKaDPUiFlSbC6SvN
piSNs7IwoQWIgNyR7PdIk+QajR7RbDnplUQLRH+xwM61Dfy5BAF/VZX1o1SFh4wePA0NqpJjIcQ5
AOwGTbKraCTCuHBwuxMBo73xh3in2Xcu1Ms44mA8pzGUx+WRCeJj1BdAc3p6pwMb4iXtn9wNLhoK
sCVCdhdO41MCGmWUwUn5yloxtn6dCc6vbDyzvLfiiy4hNrZ0C9J7IagHzMSZC2q4YCrvbTafdf7i
l9F3WFHo5vvs1UMeHCuPRAtC2mIPvwXQwDY02u17B0lQaqSg3YsLj3OFmV3ifKAYeYjYBuHn7WhI
vu2Dmq0CRmFQJB8po/MNMzJrInamYYYtVMOxqh+dEH0x9c6+eIBs+1ZoCKLEt7WzaHuaudL1XJZJ
3nxhyXGuhssRQcJSxPTF2wXoOtCYxVoDF3PIi6XWKpSGMTrxu8n4eEuv9F2lcY04105KAxwTn/YA
ODuJRjvGGvLoE5ghMgf40YIA6bLCw3DH8NRqPGThAoqMNTKy0fDIskcpaUutDTU3Rdd8UehZXRyN
nKxIqnUaQik0jtKDS7loQGUCqRKs69nV6MrRBmLpK6YSpIxfSg24FMMv+th5LyBfclShH1nDMOn+
nI9DGNd4muIaYQ5o5ljhY06qLVPA5K5eoxkMV9mCYc2YS+yHi4S+SQ3nmQog5+hqJGsAQ2qVtul2
Qne80P65VVA8aUKkpA+uJ6bmZxI0pwWv44nQ8jzjqGzKp26CcwsXFA52s6YR6hhxOinTDt9RhGJa
pT9jsNA9OpS3boytDQBCj2CU7zO+/42nYaQZVFKNfAArAqi00chSN/begl+Wl16pn054c+W+AHGa
gjqNNPN0Ewc3nPc+qRz7iScOKVKAVrEBpYa1e9/EkFMpm1k7mqVqm125HWL3NaeqfV0zu9oNZp5c
Jqc04NEvCW41NiIQj9Q3aVqr3ZsPvg1vqftBj9fQJLiuqdfeKkCvYeSeVYwIgv66rKjHPeVx89hr
OmynObFWT1MP4NhME2Rn29NRQ2rszz42O7Tu5xLgbJ82zrkAQas0ixZ72bdCtOejaXw3mldr5JBr
I9wMhdQsW6C2E3BbYg1cw0NvO1SIN+BvUQLXo+bhergw1jGI3FKzctGZg3Oq+bmcmUtaBTRVN9V8
3RzQ7gRwlxPWN9Qk98SNdTN3kF074Lz0EdFzpHm9FuDeVhN8QxwYhWb6ThZ0X09zfkdN/LUZPBU+
DGCu9d+tpgKn8/iMq9EkOl5ucW2Fm4uIWDDtSD60mitcARhONGm4ATmMtN7dFBUIpKHfY6w5Lgpl
a7JvkQPMPdMZjospD3ROQHw3AzVWwI3bBYuZrXnHZoQjz+irjdEh5of1PtRs5MFO0X8ZcG8ggQNQ
CorPui4Oo0lCugGubAFZ9jVteYhxXlWawPxnUvp/s+T/cZYs7f80S758zpVSv/5llqx/x99myY78
yxbgWxgLw6NBsmBW+7dhMv9GwKpxfDjpvsO8hfnz38kShmn9RfoRHoXrEH0zA48/r6sQZDWRwv5L
CGHDUfFM27Qdz/vfTJPtf6PlgGJxPTgzARd9zb4w/42WY3pG1TAUgSuFoCmbV1mSq5oaj3lVdlBD
RvlpMD8MY/6SOgAUyEqorFmYDdLfbr2DSylWoPU4kLqnvuHqm66oiNrPttpZLOz4YU4UDxM9abhC
ls+B6cDizYrf8Zzem5a8cbr0TFb2vvLuE7f//qc34r9BAdkakfNPKCB+ON81eQ0D/kK5goZ3/POg
XIW56afhSALInAlFXYUTbqCz3sRJeh+W9k4bexfyJx2oGeqb2485Wh7hIz8VWX1y2vTZ0ME77m1F
nO8dAldQ11V4Nbkq+j5JDyBUqI40VXpIlirfJTEYytjiyJjf2XV37frqNCs4aKBhvep3Urnr//wT
/isXxP/bD+hh0WM/Nx0h/00JaGBVR0vAHM3EcJtayTWeMXBh1Jzt4FQmzr7OqytW5Xj1n7+u9W8S
xJ8vLKnnNimm8aGSmP/6yoaDY9bdRDzEhEBAsM5UJS1P4Xmcxo09vCzcbhImgRVDT59MaFKKsyii
S2HEHCzlyhrbEzI2aIDb0YHj3zz+5+/P/W+/P63QCIeHz3f+jTQ0Bd5/sXdmy20rW7b9IlQkkGhf
SYINRFGtJVkvCNnaRpvo+6+vAXrfo1OOOudWvZcjjGAjkRQIIDPXmnNM+F9Z521Kp/etdnqrEUFQ
IRu7+NaaZyLZYFHY00VMBIsm8Z7i3S0QoINoPo1BPzBx88upC9L+Dc/PkXgWlDb2aZT9W9bVb1aU
PPBXLUz/NrEIjxUDcCpPImUpVMnnevYuVM28hYWDXnXfjb7IdjNOzTrWyCBIb3DsQtTU0MrlWC7M
VdRww+Djr+KvaS8uZSUfpU4puozivS3sDyKeXhul7lLLPeihs+8UhXomjB6uU5F8//c7jzyH/+a8
cRlpuWpxUeCy8F+/XeEqbSmy0dt4S32xOufBiTnv41WLxLyecb4zf/TCRAadfDO84mcah+/ebL5F
43CnEzdQVs8KsygYActayI11dkusn7vM+AGg7mgQ2tiE1g758B7c2HvGaJi0xO+aR8KEgSb1G6ae
IGmtlYGxiWyohFMCVW7wOzt+FqTmSW3bE72mAHxU3vIck8+UZvG3QVc3JpC4iZAkNbZHg7p5lHqQ
O/Ll2S5TSAZcuoT23e1dPG8/vFHtGt25LWNsUxBehWZhdqwuk8qDFlRWxqEadtrBOosInaeoiF8s
HkQeA2/6Tp4kBS3jkoXVPXDTzaNe2p9WY5PQs+ymCu1YaiERcSiR6oSR9Ccy7k5ez5I73/bCunNF
eXCzLLDTgbmpG6S2/qMbc+6XxLtORwd7uCG0Q9XeQmu/S1r7GLMirN+cZrhp43JfpvHtoLeIe1sy
JsAqsgRx6BF15N64YXkuE4T7mgdV3/TNpdzvUy/ZRSyXbELUY73d4A/bTU65VYl3rMmacpP5LqVU
Q6ktwNWHo0w//bWM1S3FrktipgeaRBuzo3PS1f2tlrhg38IPjxlpAeM/eQB2c54M+D3SvUkNchop
usQlWdG6vdVGFGGrIGrSwPSh5ihGX0VNQIwVrq32qIXlXTJG3+omQ8B4nhCHqTgDK1wfxyjyI1Pu
/1J9eQ+NdL8ggLJGmgV29KvonWOYP5qVtQe47D4bQ3mPaeaJhsEB/QpAMzhveCScAZHDYIkH+g/b
DPWrpiEHGUiK4PpD3phv694zpfvXRv8WVeYDDIxDhJEvm+JPu7cO6EL3UiLPo5qEogw2huk817V1
SdEfEKVxrpbsU8POukwhfQ/3GTV8vEH16yzOaWhfcdZdKAHeWnrx3hrVfTmvVanoYgh87NEpfcOx
izyjJi3ckBtKuOQpMi9NO+QapE7tnZovVNd8aMRPSA1j+AcIiC5pyMJ1UWdd+1a5sFQ799lskh9d
WDzVi7t3GuuQFfML/mh0imR0mz2Sv1L5Gr62dlFIr8VLBwy7rBW6fVqLtHHdvH7KJEzoPv5hmPWD
irWjkYXPk5f8SENgzVL5XpfiTbAvtYFNOQux8bnPld3fSlJfLXqcTV1RIbDaC5zbPfCKI8kcvpUR
9cbi46Bcpt6uvIxE3i42WJWPsed4LFCYFjUJW162Ww2b2lxfaDRsFu+XXdd/KaN8qmEcFJA2N2Ok
ceAyrrpTynn7DPjgEb5Gpv2YEr7cxnwAUHRmrXzbxs7FauqnVpkvzV/QN7RN1SDJGm8i92J63Svh
XeAku10SU8USiogX3Fh5Ub+VSfyJzgsRe5h9S62m31M8PoYO8H3LfY5k8muqZbYr6YhHIZAOs7zP
25GelH6Dp+69jEnbLa0LfoM2s05NUT6RMxlvIkO8ZDPSLM84CMxspUPDxuzdnWMSxlitUwmTeVa6
UB0dDPHLzZpsH7cFRW0rI/17D825wH6ywiVz8lNhn2wcRI4+juNoG8odLDBWz455ECl1GswRtJop
jLj5U4OYMfVmUlMN88EQzqU00l+WIDmishEzG5uuwk1CP2/MjJOGIZDOFY05VsQiR3G+FjmQd5Xb
ZKe36QtQtUPvjkTgCcgnVCXk40L6dOosZFRiOQsH8reqp9x8bZ30jJr+dqq0mxHolXDsIMSfSeH7
hVLBEc7IydBXS8QC2Jk+h0k0T7YiQicKN0X4y2QN1zn1Q+Ppty2YnfQWv/MjBnXfEHjy1Ied5ExX
tTtc+s+OxAhjNzd0PElMwVs6usmlkRkoWc9Xg7EXVnoEJ8hlbEbXnNCOog6ff6/a+Dh1nGOsNsE2
baXAGW8NR0BaO3JJH4xh5VCsWe39tm71s6XWFrR7JBbhlBiHMPcOtpee+oqIs3B6NnL7PuxV0DEO
/PsRWv+DDXmdfrFw0G3AzzbEsT8mtqqCm1nkA6QoQBdhi9Sf4NfhDrjwZmmW3Qpgm2kO9DbIlUES
keyP3YMpfozaswlsq4pYzyCf+b9F4b9cFNpMtf+1wOj2o2+S7qP4Azm4/tLfyEHzP1zDgc0qWNyB
HnRMnvp/zEFkRjY8QkREYATR93ytDFEgrQkOtscS0GDBYTIz+3thqJv/4eioDD2TpZx3fep/wRxc
3/6flk6WI3XPZl1oAR4k1dIx1wn2P1FUI3NUhROLt66ZJIC13HpopPmIKeXcGk5MkajncKt1VA4g
oD5iPfqMUj06KpGszdcxxd6jWeFFESd5zrpl62B2oogYPqF+RNdSOZeYK/+9O4caktgy29NZK0fx
krihEbieg2uuZzkRjUTOWKDCGsuogprIljjRv1cjCVXuSBCwtD03QFaO7DSZPyDo4NsgpHpQcCzG
rP3/AExNFpB/7hcb/ZK+QmZZnKMp+GNqXBpaNDsqvthFdT8ZzqcBaC9bWbCW1n+b4LhvJ0l6mFVz
6kkqPAor+cFyhzuIAiCwmbIAYjFuLAlOY+lyuWP19IZm4RY9a3Ip3AEKHH56rJw/S9c+ESQ8BcRG
MLEbP2Gn1/glXmuDJGq3odeRtiwXrKK8GGH7YIcaShbFLqgzMLzoDOJbu1hm+DhIC+yKeTVHIijy
FPms7aCkaqaKiEtkyfjp7xY9fXZaiWiB2pVOyulmIRR469jmXmnFsbNx9i8iPIB6II01xP4JiLbF
YotvIbKGeL9U/Tuw3FenKWtWT8mPcLQd3w2xYzfzthgplMVD9kHWz8tE8XIT3vcppDcVVbez3b3k
1LB8xOpUXcN05xQM62ShbFrUP/AgPhfbfVFJ9WjAdhxcjICZ2bj+QNcEFEW15en8ZMf6PqzmnjXE
FOgFNm94CtQq4PelVXeIjJjivxyPeuLFW0fHIGyM48WaVgrgohO4NDCb1tqASrEOMBCbLFhJ0C8u
bjajIMR6bJx4Vy4JlqfB+IWnaDm6c/wuQma6qYV7lRV/sa3cUB2yGYI3iuGi6Zs7Qvemu85zSX+b
AXEYWbMzyvCWoPhXvRW5nyISP/ZGe7uk2DYykeT7yrBZQocWXc88gB/u0VRZ0HCNy48M726xJEFE
4vah1BexK2HUQvi0jn2/78cSa9+CFQ29tYyryOdsQE9jMlniIHhEr3yI7tzMDm8rtDmbabpQrW4P
bo32DT0e4GvYzsccO4AAVwU2lX5jsuDZdh+Fax/tvKXUbmNXnKTCMj8gdknVfiHlHDeoRJgy+/OK
XkkQzoiJHk1WSP3Y6sY3Y2DBlogpZGoo3/tujunyFucKX2Fplzf91NJx7ppkI6GJBQoYwIHM44uL
5fbIhXSr7Gif6vqL0hLcp7YLfy1mdw5hXfmL4ymCQGb4kKsB2E7RlRgD6hor8ZjOySFEsZFpO33l
zBgSY3A1A5mbCebU8YyA2VR+zEyHkKP4pzcmZ9p35WiItzmrHL8X6hf5lJ2PFWnPUrM6eo5VnPsF
pAh59O+9yuN9FOMAUCD2drVMdeZk3V+0fCh+qdS54yJ1sA1JpbpAc+220thoieqpBbT7ssGFLM3i
voi8j0bWpA3jFNt4o2Ze0uzC3L8NFi/Gsjz3RwUzhQCQKIjAEpyoRp+E1jVB29lQ+JqHjsWckTdi
b5NpfmgJYYey0zunyFDzLTBNtUHhfQMaUvndgB9mKLXHIXNveq+g3jAUgacr74Z8tmfDwC0NsI8a
/Ywrq583s9ZvZU4Ru68o9NW18zKLFblIAkCWIFsDiqVxLdAArpCBpUnSZ4DJ0i+m1ZmJ2CA51H4o
E+utdQvzWceRWJq9P09hiisb6ytvn234dWYxnXsapnDE4e+91C1XJMKNz0D4Enoy2XJHmfsb0TB3
oSA3lzS/oC2KcaNYl80KJk2XjY81jC8aZdlNTfVFdLnjVx5Zgx22pJ0yl4BJFFQgsquERpCLO0fn
skH/NMpkv+ZA9CbdHRIp3idzTViJf/UjV0zCGbpN5Els+vZdyxoRcPzd1Nry1EJNahJab5I24rwq
Jx2MlPpS6j6ulm7Tms2bQku2K1ttT2wzVDMXZK6sC58mNB3m8b0uGxJ59GaHpt3FJYGG05SYCiPZ
7XLNyPdcLjtWQxvR/EwxrNbOnJJcetskxA/Uo6vvqw5zZlS7r7GotSMD/AOmX7Lumg+nm/Sdx8Pb
QU3LbszeKrOOgyUX7oHy5E2yIHyPwhDffvhpaEO3lRWIwQKJV4bPdEAwlsj30gvFTo9tshbCIeHK
ivx3qeyLl8rVZTtoRzmon5nCv+u5v2ZG0T3pSnKDDz2qCPd0qJCNYZI91UM/HygiMo551GFpk10s
C0dF7bg7mc7Y1NuchIUQmzoBBnSmyYmolzZIyY6u07o59YvoWZDcEaTZ+KaDZ75aU28mkZZknDXa
TV9IJLBaYK1OcFtkhBJ16bwtpU4Metjca4MaT1nSs0iqpiPVt2Y3z0aNLBFUySjU5LsopOjh0aPE
KXfEh/xhmXZxKCfhEOIgtiXXrbFk0RzFswoMtRxSKUhPX4pnVP0jys2N64y/jAW9ZoqSsmvXCyl8
LxdGUbBQYQiwU7MIz0UOlqMuD20t7ZNM3mdOCag2CuWRTgzLPMU34bT6UMRkA9IKnyEWrpOdZF+C
t6e/hKD2N5yom38YYaozH2ATOqZ+MdGgLLCyNvlULL5ep8aFdHD33Mpik3LyofAmKdiAPtftkQ4S
nL62yAn1Kw+WiTC4HYzsxmiqv5Rs3I+BCQoekPgtjoZzjdPbGazxV4QkMW8sMFDSYW0Jmy0YpUbP
krIYcAtJEvatgiyl2sjxnZr9OnNxuRhlU1zKOkN0qHnadpnM7MZKCJcycNKsiW47epby5KKjIfgM
L3LnGDnJRlZGWb3oX1o6JihVHExurGW/N2bEl6LJ53wdfKoyaEFgBnK9pTqQfzPBF9eHyikyThi+
5jLpGebj29qSe0+r+3VdPC3B8pkLdvmUunA2O6TSyfqO183QdmVQa+lOeEN/XJocE9P1iWl9wk2O
yCTN0/WOyNRzbkZ/jVK4yI508G8R1mivXEgljdz1qhAxnMvXqs/rvVz/vuurX2+JXn8r2jD0TXlY
rAfUtJlPIZ7wDU++xZDCYhQloB5qYLxZB5MuMviE6+b3B6kiRhVneilc65VIs3LXivFBJlpeHpO0
S4/NYt32xzEboNKV7HGzsYpjX6Qn5HIvUxZ3+47U8+C6GVX/LU8TSfuZ0d20l7PN8vbAGDAE101b
yW9Rbud7zyAkoy4AFNRDcN2E3jwEofQmP3adH0ZRVIGzhOzCYeZEkE6c+PA9qE1R5qm6Pjk56IuK
vFPrI6Vvao0FTA9izrp7dPyyy3aclyKAbEiqWG2/fX01X3vw+hiWAYAmTUmNC8kG70Uxjq8oiu2S
eZwHXNCuZ3Mz4OfJMcBemr6CTJ3YSH+cnqnifPCmBETa+ksd2YQbQ63BKrkLUve6tw1r5oV6Be5k
3e+U2BhuZXmDL4oJx/WvTzLrzWWZ7s9j/PcO0Q05+V4DILqt432TQ2SDOjkDtdpr+uQEbt9CudZ0
xHyKFLbN9RtQFYt6zHFcbzCeexxKKDRJ1vGa35u8Vu3vW4YJI9EyiQpuqO8QeAq9tQqMwayCSL6H
nW1RPHdrgIPgFpGc0ZJgk5YLmt2E2c31HgaMQMkVeFtet7nQ+XQqOcOn2YQcfZxGeKCdHnUT87tz
VaoQDTTgas5ZbetwmQqum7CpvB0nOOO59SCQbM1Q1BYkskEqQYAppOYIOekF9bXVoOfk1rQ+2+qa
gX1l7jbGlHU3id3iX2HuN6djH9jKMul+9Kwx6i4/Xq8G12/894nDdSEUVrhlgntbrUOG3mHZhfPB
Titvrm9e/ERaUm8g4L7R8f+GMtm55FaqDg3kB4bbiFRmBuddGVKjnCPXowIore4CZQoXPCBP3IVH
tT553ch+lhdHDw813cZtrsSh6Ao8iBUmxbkkfWTdZPHy960qgVylF78fBks2IgmYG6qP/ECsTYNv
U0ujJ8VdcICXOmyywFRyvMR2O17yPHuHpwtrp7TXavz6hJca5q1FWuY/fur6o/oSw7aPbbKWNKZj
X88C5IZ8KvKGSXnrHKCVMnfVE644XfaZE6p1b0VL+bgAFrk+XJu5OlidKX7/FLXCF4Ir6gczLtVD
U4jX6081Mc2+ErnGofT0/E3G6a7a15hbz03XVOfRo33iIPz7p7vXx+b1iestZkyf0qDSf/2F689e
H//j96+Pidn7nPRChx0bnvBXJyBvbMwLsaAj1GHZrd2jPVr5we7MD4+09zPxh7WIEaCkAO0W7WT0
CDpo7qWOi6rm+qKMVyBvxaL2GUSFLYSdoYPolzdSnDFiRkeZuVgXZyKG+zRAqDHhmNklKvoAGHtf
OxXDqkp85GSPMxRqaDxhHXSTti1T7ZvEP+0brFIXcmP9GtcL5ptbTFp+pOX2CXl66Vdhpm9QS6V7
M4GxV2bho8yhgQBdUudC5zv+2tSLRgeE6AU9RfADPPtYGGt8mXp0QYptwxlJtKrgtG4mF/OTIbGE
JVgUku4TY211WKKSKBu8DaxT9krd11PBKqKPSMNmzO6GDgVfcp7H8d6wcglSqcsSvCqkNJvyr06p
vTKt9z6fgV80gT27GLMGc0CDdM4Xwg+ZteyM2oF5ODFPmWMqR920eKe1+zAurPtjWHmRORFP7BKE
1FU73VLVNum9Y5iaH/m8xCiKaYcoFY8+qZdWM31ScFhj3rHzNmXuVxw6R1nUNxUGaUIe2bDr48Ax
sWjYdOEcr0Um6NCgVZjYUnehSNtUz5OWVzQjWA+b6+G5jBp482EuzpFG4BPcjaBmdrmC4AhjhDuM
42E8JqV3Qgf+pgwaSF1NdlY7LBcnNuU5a3EA0XLeoiPLkYclD7GjTcdFg+/HByaDOo3b83VTdWVy
JkzqekfCKssWunPhPD3KEXkutiryGJcWB9/MgbGUVhQ0y7QbR+MZJCvtqLhvcN3Z9XlRS7oPzZAv
GbuR6SU3BiPHpJvP9YIRIC1wN+Oiw/fjeKffp0yfVXThfxa69lPEUeU3VeGLJKtOuo0/KUcEkhV8
NtYEeIpSaD4hAj3bjrbjZMkgWd86BSR/rtc/xwXEReHLwTBiIuHUntb/WTtHR3iEl7H32qPVjzn1
I1pUQ4XoEyH99U6z7telIKhzup2TAYVkG4LMXVra3yX6YVjeattM3a2Ty6CAFn8ibQfvSlcTssAF
0//9KnRSDZ1ZqBMjJDBAP2s50xPH4Ssng7QAH/o+uyraC070zWghNivIYSSdhMqGvm5E2O76cioD
a70qZVrV+nmoocdKCmbvyCaRl+09kgS3Cd5suLXpr8Fd23Nz4tNzIR9Fnz+tKMJIgiqtSqNtbdLc
l3EmzlFhGHRy2TsoBWBg8fdOke9mFPCYS1J0keTLee2uBRyCsZL9LMb5h2s7+wVyEwkB5WvUSFaD
/fDLyyjxhzZ2tDEKan30rXQgibP7XA9HLy2eLWNE1CiY3pdxndIHFs+LpPiCZGHnZX2+w0wJS40Y
sEWM20F67XlaN6KNswNdppfMth7sPOfqsSLWTUM/ZOuVRyTFVkYS71iX4BfnZKsooMVSe43XBYVW
Z0+Yzu+Y7/i6ij8h6aFo05Yf4YvRCUxuxtGbyowpQoloMwV/grS12NjTUa/H6Vj27ncI/XetCfUu
NDu11YrhW0XnnP7g6J1ZS3nnHpDD71uRu0Q7OoIhbRmesEpW11GRg4Wdf+qdN5y/NiIqxrNrL38/
tqwz5UJqp6+foLxxY8QJBldF5Qv5/avZKG/HbACh+Ls5dZ1Pz5sKLcBaeDevqix1sqA5r7Im9Ica
i4u06XqlcXJY5t480B1/gYXD0lKQtUcDmgrUnFKAlD+UOVD4zetL57ZvxhDXR6OabxbdmeHEEHKR
qfBRw79yrhrT8j3ZtVQjaNBjpDmY7LmhRzzboCSGSMMVAI/XfWhk6ZlZp7WNwyLdGWDHB7vPb4qh
ocgb2RhjF92Wu3ndEfoyjmfC1wgo5KUn4P6kLOLx91LMbPZ4Tu10Oluu6oOswL4zlTdNjCck4poE
nMzcyKptfC4LltDOk9eAV8zle5v01b7B1FAOkAz6sbW2WbZQnwwXwokQ0fd7wxxEwH9eaUYM0eVU
3MY4P8oKRqoDbUKrbq4ju3LbLlB8HAPDCjZRskygC97EZZ34BbxCJ8/9aRimwI4KFCOhSWfZHjvK
hsUvPWvk3m7t7ixHEjAhkLQUd4oJZgKH8/Xq7NAj2yEg+cTXeVAVDhSSxhBmthDONZsBf+bKLvrp
zjTp/bWSlZoIRwrbloPDJzqNHCgnU3VkHVc6I5B31A10TxGJuazZabTVo0MSKWkiA35q5n9UDLrp
Kg8j26IWq9XQ+StiONez7qk1GFkGarF+LWDCe9F7Z1Muh24JSmvMj6oT2NnkdE4aU60cOG5e72eK
WYrucSxYaYEFAQ1xQnkcDAPk8HXw0pnLBbOAHzuL99zJPUpCyLXDUMO6rScfRY/VoGHgHfV48fGc
kg3b509Kp7viddTJTfD9u1QfaJFa0dlykvhsWLqL9qKGrEUYQVqnp2lo92ZLjYqG67xdZna69Djb
i14mt+SBcpilfCUUmdB+ZJPt24tlogOz8VW5VMGSVEOlwKTKmOegt3UiRQfOZEgMH0M+aPsqVPUu
paoHH7ubzte/f9IhWlelnuCCTN5n2mCsDmMMw8xTKkdT9ICnR1ZuRzUx/LTWeKmy/lcs13Y+Lr1t
7S7zeZBczYZcQ+sbOc+JoDShOwS+jahoEZEcTJxORzuxbzWPE7vq+SpHrX6ahtU1Y3Sx3zneluNB
C2ZqmrTEunQXLgqvwxofjhE8g79HKDPsbI/FRk5tlf5yg+Gsh96hj+ErQriMkVDuTC97JABlOYY1
YHcX601MlGJFzu4yW+fMnLxjlFO9MsPPQbKDxyUM8gbXXNLWuwR0DglSkDlZI3m1CCF7MeD0qXiL
HRCwbZM9xH0isFci0ccaeotxLjpRx9hGqkFrNkUrx7T+uQ6Nlv1ucGZQLSFlZeluM7M+aKsdWVfI
0U4qDL8Z1TT5NZTiPDaIphoZZfZmrXHJ6byIuDHNa7diZfuswZJe9t0pWSCPGhNyWUPjpOSzQ2TW
7lJKaTsadbtKrwnJddbImgTaizbZQdlRVLCoSAU5ftdpGu9QyzUHrbX9joAkGioGRik8MxZLHnvd
jU0lGIDkj6GOCSdZu34dHY/BSx7FnAF8SZv0FtaS3HN0/Szq9E2gpvZrwpVHMKRw2ePAHpzvNaUZ
zuzlbGQl0PLwdQlNymHsOMPVi47c2uUmJe4cBwqRCXQYNlaJW6JyytWVNAH7jBbwsMtPU7Yhi59x
3gPs+XU9audRkAfaR+1G8ObnbsYkAbsqAsbCVSVeT9kxdOghrJvrXRKpCFxlPrMqforzoDMQp0b8
LdFkeK6YUe0XBSZWl5p7g/UT/K3DmtNBlLBe4mmc6vAImVz8vuyvY+Lv+f913Pt98/rUFKtjJsgz
u/5ekeasEX6PjevrAMSmf+LlvaSUyWXhOpq2S0E2SYovxkE7fxOmnAaKYJp0yO1u03QT/CPPK2Bj
/5dK2XVJ/sdjX2v1a7nr69k/Cjj/8ueuT3wt+79e4I/Hvl7+62P87x/7n77b9ee+Cnhfn+qPx/79
J7j+2r/cEZONQVQZJMNFQ3OgLQSqjUudrzXipccO7Rc23L5M0dPM0otstDoYo7IJmrWyQoTg92ms
mWnSlZmHTwuRabpY861Gbe3JLLN7rYqX75GyDUwxlnnsFththSb9agGiXk0Y0aKBAj9ewri2xI1r
8EoyDG8zORSPY5vdZm3FNNUBSpLqtvPdzidiCC1d3qQWbTbqiKfYnkf6JIoQKsIWNrFZcYGsFn0P
6Xwbr79E4WybyKZ4TUuCbnpDM3cosO3vmnBfUlFXjyCtw1spgMtdH1czOlUs2stRmt6TR97r1mlq
IjNoYJskOX6PkrY9pgSM+bX2WEzx66i5zaMH1IdSg/OSmRXjXDMg6Qlt981eYcAEGaizC/X8JQRg
LhJG9ayt33pSkvx2ITLBiAVFFRzVxKVtdXKDXgxjahnttYo0IR6f+WPRVerpuVvK+cWlnm2uj5PB
xbXYdknA4ozaEABIfmLpfpvSrHj06hwPmAUowCum5hHm5eOSerEPNRD0vYkh3NXW9IVhRa87xise
TPvUtn3ia6Lb1Z5lPjMUw1UamuacoUHviBp+LEgJWv8yUUQVyY0mtPv17qJlpALPDzN8Lvjp4oCf
5YR0dL7gp32y+snPDPolTZwwlZcZKk9jxWLoED6GPNV9D8dS3I/at8xuHyOrScgxmpt7o3Z/ZtIy
3uYUQHOj3PCgDQU167EO6JnJp7EL7QuahRor3LJQYYZ7VA1/9R07rLJNshdJFj/iWk33GnBmTdBn
U11z1Ioixzx+Y00aXkZF7zfVEsS28ZB8L3IM7ngt59XufE/P6oitInlLkcF1XkEHhSnGgY/4PrkO
07HV4o8B9yN27Oq+WfLuCXjPqUa3tbczkiYBx3vbOaPbmzijRZpkD7stzAE2kjlfMQOe04TVnSzA
FBcJIZfVjEDDLL23dHSARMdqxPttilfHebjua4NW6ClfQJ85aee+DTWDH0ae+TLklngCm3UzW9AL
4g628SRs5j6U+n1gNN9FTd29DPPAVenwXc50hSdTiy8zjozTOjJtO8f+iwb5IWVmGYyV5rwpdDaj
+aahOwuESRnu+ujsJtBILRKykrbDFi8W+ZJiowbu+KbHEPSEnOCQr3cXu813kzVNB5k0R9ehmud6
2q6qG/cZt3RyZ1lY3e318dGt+j0HTHboNLDFGKTXtK3hx1SXyX0Te/aT1UA941t+WwplnCY8TrtV
N3HybIAzVmFBlqR2BayE06FZCvu1Togmz0X5TebldKen9idq8OGVFVWvRrEuieixUV57FQ5/UZrh
zb7ezcZnTFTDi2Gyrs5ZR2GFZChlOiU2wmntc5NYJbmDeuRzeqevHf+YS5vZqe3lcE+J/wmAJIK5
MdYvS2Qlr93wl+k4RG9nSXr2elXdaan8dX2zamXEJWtzv124KIhEM1+pQXB1HkzjLOfJfAUJb8Zo
87ppVDdkRJ56Mi1ZpnPitnHYHAr6VXsinmkAFRNAGxuAPuZu+RqVHy75JU0yqGc3mfK7xnR/9WqB
kY/N90BkufCvd8uYePMZ9lui00T1rFq8ZsgcmgmjTjd20RmvmyRzUvx0VeO+oqRZDsIB0Yz3+ID9
GpuhS2MjKcbo1uaK/SoG31Khel3KPLy1XTTDcUwsEosbBN0R5V0rM+z9dQekRo3vllCFS9MIFvzD
aS4n+lyOqe1IgVtgvKzgUF071l7J8m6WbdCMaQp3yngp40kCCaaoBFZYBgPmPzqOCWJ+s0GAy7Vd
0Omd0CY02VE4zAsJkqQZMq36BKDv4cEIi32KGI6ZYO5QA/t9+/r89eevt/67u/P6an/8iNKou/5+
8T9+7/rT//Q0dkbzYOvFIazXhrigUXK91VGR41LGZvjHLciqMalz631o6g0ti8yiNi6Ge+gsRRDq
qgiiqOadWa/eegOtXVb5NJvWTQbg7vet62Meydnb0mAwstd2JvZtGpsuC1QN6vgmXhtBoSYY6Ckm
HKVwwBfqzOK5gjfBdUPx5+9byZS9NXJxCLnjSbvl78DZAQ5mWpGEOhW7MenrwIXzAI8LX/S83s3p
UZKtYNTB192kzVQw3tuVTZCh6zwQQm8EgjwJEK21eecC2d8bYzwHbpTQYhtYztvRMgeyrHls8khl
CMMzWkfghlFb+en6HubSMPK00Y/rO3697dfd68djNV7QJD9dP39jVnwugoXyzfVmUycUZFWtdmEa
14G1dr++NtfH2oGUiW6Z7lHq4KUh984d8AjjFKIbeP0gK80q13owEP/4+3vSQ1xwVQfj2lRbN2Tr
qjXwlvjViCQM+KJ0OD0wh4cmY5xYm4f22u+83srXPqGgHMTFn1r6fG2EDfFtMnhIQlaNw3WDrp/O
YopkiWUuFg1s2e6W0EEL7porEEtjuj+u9hdPTSqYLUsF11tfGy0JVcDY+1IkHmmu65FGPK4KoF7G
y1avKn0XsdrfKDhxW9Fwpg5tsraf2XT/uFV6jnaCbxwycmTEB/Jmcd+7M7jveHUmLOHu+tL29dz8
epdep8Upo+zjehBfN8XiQQ34uu+6q9B9zk/VeiRfj2nyr0mDqAhWmJx++vug1sbwZ7gM95WlejqH
M8c5Nf+/NxrektNK9YqjtS1YFX1gwfb6fcvRTLqEdnwuY0ecXCzykpBNYbO8TLRP2x4KeMWajjSA
BCZd2+WdkZ5ayry0p7v/ZO88lhtntmz9RDgBJPyUoDci5as0QZSkKnjvEvn09wPrP327T0QP7vxO
ECTlKAlA7tx7rW/9/T7Ecf/z6P4afX8UgPcX/+NzvOVHy5rersFyvfbNfDzeDzPpi38f3Z96XUIg
qGQnXqUMyI2OoXAlrOGfR/fXcN3vdHBSnostavP3NtPJ5uCnf8hnaZjaFmjnmTo7iEeY6Eyd2MPS
bVq5tQoy5i1d9Mc6T/ZqEXWFTkvlOLfvZRKOK9tPoHuYqb+d/eI2OwQz/99D48PH0DXFKNAfjFMR
MjHxu2pj2FmEOU1EJ1N1j5URWSgFuxoGPaE4aaXhxiJ7oR9P90NdCxIheSc/JJgeomQ159Qhkjkp
EJ1/H92fomzTN97y7syqpe+ipSdj+Ywkd91TtBzuj+4fNJP80pBDsesw2bJRTTZ0yoyVhkevAKYr
88fK/I3uv9mVSjcfqalvSR99T/0EQV+H2z756bTXmJquwR/h1Kuw4tsJvr0k6ZjCjRBC59mfeSvf
cjSNM5MV75CMuH6yMdJuAOY8rpTA6qhhZZ1qG6t99EtwAJGhO+tpbqcTW7H2UdmC9r4BU9BF/rpP
O1S41ZhkeMs8Es0hnG9hpzlT0+5ddD9rmcj22SL4rIQzcqYRNyJREzC1aEVdiQj1IKRKb3t/ej/M
9vCgetwYXYlWpe3Tdh+W4wi4ioOBeeIBCSkqapZQZbHWWLm+Fg4UI3JrykCPFw6LL+hIUN2UgWO4
ABGG6nWY42nvheXVpKW/d4wR5uxUzzB7Zllv4sbPzlr970NjFTl2o+4LETYN1OV1MmHQP9XkbvzX
p9KOAUsdFRlSqqY7a0vH9f4IgBMkLFrq5TJEsgBBIUmedjZbPESHHDwyCE5Qb0K2cfSNZ5U5m4LI
CmA4uoPdpx8k8MYmWeszQPm/L4aokE6AAsXSs8yX7iU9X3I5GKkFmp1sNVDi5NwxUSzcawRt5tD4
SWC03U+f8EmiEo2jWJoqbieALsU6fa6EPuiAZxmgLoGHI5op+oBJDv8HQEdO3oJhxJAZITwlvfHd
9Ya3RjW8B9rmn0eiTDaxQTyPYyBuSqvoo8qanxiIzPPfQ54w5GDagWIbTEhCCNK6n6WPuZi+z7Lq
nqM+eZTU4rh2WDEzX/49DOXWNtz06Az01kyk9yv2biB48XrRBIWwLioTRBLQP8MCfFU73rFO0uHv
Qe+JPw1yQtJp87sQILX+Jzo6/r400I9Mj6nTlkdeJc464Z+7e2FhtRZSX7pS63uJoRGrjnvw3xXH
/bVJ1Djj4D79rTi0pvvvZcf9aSqqYeNn9ld5l5TcS46/D4GHtDuFEfK+dvuDBZDlvqwziUVNFN/q
ZXm/r9+ALJvjff2+P7ofYksEdtaqPSsxClY8FT9bm1usX3ov929jLSWONPqbO9hyG2dDYhDWyTcq
rB7zHFcKzVqDvEuqYqQyy6o+qjYwRlUcTCS2axqayCXqOAGTYjOKztG8GnWbBWgsGW9nkMONVh4L
xyiKlVN9yBIlTeR2v2c/kUciqCSLFo/KfmJ8k6gdMmgWVPCuXDX3hx0OiL3dWmtgeHgG7st3NRkF
Cu9l6dWirReFhJT910LuLxXkfUm/vzaVwx61GDxsKy045ZeP3utGhjMfcT4opL4UlQjO2BCFNrxP
bAQSulYOk1NPodIjIGAhvteVApE/hOOYxocioWcVNQ6yqeVwXz/EsrrbvfolCORDgcnBWP4i9w9m
jZOtwxjgUaPnEJjMmNwXpD3jckjKRf5zr3qoYJxD4uzv9Y6+1EEE+nbH+6P7a/enRt6ua62e9iJ0
4nZfjv1TF7f9tmz7niG/wDt5f2i6sMhHmW0ZcyB7j5cVcPmU3GQpvz+6v9YU+LZc6mdOVT5wP3TA
SY7Ncrg/hT9Ig3pGv9X0TPk2lsx7JH3uGkUSwehRc/2Pwhxou8iSjOwX8VT6OrjaIa5vRq0/zExT
6AKI6laxu4uidHxwlPlj8qVxEqPHzQk1T6d5TwNDdxguoPFodvlU+KWrr0Ns1UTvzC+1R1qpaYY/
DUHTOOXOMzEqO3SeZFQWEeia13F+uR8Mvzi7gKpW9PPkJoka81bX0L8KthzxIporFhHd/ZHu8+MM
l0QrZXTWw9Sg3fI6dCA4Z1IGDwRomNYP8Mhcs2Yy7r0GqxvK6neiX/N9N6jqnBJPPrC/fPdQawwY
66ZwOodpA/Awa71jhrB0ZVqjBOrWABPy572GaJs61nYfIKNDPWopnT1jIlM5+VM6035M6D6jp45v
IkXPi3LFP2YslqvJgNhL7iVh8cbeS5tiZ4DqWiH/TK7j1GdPlZW9Zjm3WARhYjPm87PhheGqHzKP
EHNz8M6tlv1zEADELKfaRIzdVjKZaELqil77MD9mrDIdwur3IRy4gZWMtfxSvLTgvH+0M0khleO3
gbSmNtA7jfblMIUYCOU0Pku4i3OcDuf7s4x8xV1fMGvzoihwMuX+AMyYENziWkezyd0fAOOM6VH4
k7PWtWplp0lz9GtD34vp5nUu8uB8fs+jUHsr6wGCrxa65/tTzAg7kfruEyda+pIW9doyJ+3N6tTa
1zTYPp4ldo3oy11Cfthj7zMIGvt633huhCMzjYPI8rxLURrGYxZrn1psf0R60T/nDSkuaeaOr7YN
xpHCx73kgwP0Sn+i3Kyvf61dhc6gvnJqeeH7PCo8R2zlElJLlF/jobTRKszGPs3D9ATkNTvPZf/Q
x8lTvtTaGck1xHvpcks2EEFSOYPaqU7mj1THkFvN6g1UGxucSTZvOS5wcgmLRyxizVsESkoBPHqR
XnIglGS4lLWKtsRlhkh+e3GDfyNuYujT8zzrl0p7aQ2LjrWTpxvbkMYxyTKcITVBuXP+wpJovo5o
saiOHD3ICfrb1k4pTo3yvZPPGbPNBgesfPnWyDnfKjypb7xXW7TGbZ68gw1543I/hGBoV5jNm13Y
j8FMiOkV6hiZFY0XImQdcGcANtgAkB2exih+QoUdrpVsvQDPjfVgEX/l0Tw6NOM4r5FLyh9RuYBk
66IH7YnD09bH9pFhIpsgUF3M1opufMpGxW+j7OoBN810kLlliNUQm8Mev5578djSXOBv5dVL5GB9
Vo2RbaXXFSdbawqmoyjSixqCgJHmn2DAklQVX2zBkVkXevnQTZ5zlqE+rnvRTy9JFj97HiI216Ip
jWn9NTLsl9HX54f7M5ZQlEtWh/R1+WBfEI5JlFe4NvvimYZ7jY6tD8/CsGjsz6QtmNTSxEbvxtHG
u2I+pNDFn/6eXgr30iZqcafrjWefpl71VPePo5OD78aFcZHzLaNVeMktP/p78FX028ks/9hAXGRz
h6nYSOAltWTD5Hl6yKGXlTGKx9Lw4k+ji94Jin8KzV5/tWbn2UtSkpSdTjtZ9MHWjEcxYhBs185T
CchlwAaMFIvICJ8VBfwtNudxfitD3tg4e8juJ/ngZgz1NaLsf0xuYqxVW2ro0qlqnSVPadA1Et6I
Tsw0/9kNicSIe/kqOkYiNsYOKuXXqozk60hyiDsUL3p6rXEpH/j89Iwnvt8N5ZxchTOXQRGSxJR7
2uP9kJL1g3nbHmb7hut+enUz8A9DNz05XSJfjbLcMx4ZHu8fKzL4NcM0nLRyPo15nVyjOYyvQjpM
RlzwWPenka3++QCsFovmhX65v04nGL/HgOGMLPjicj+0bqQtQq7lammXhraBW4liPkwZWvulUzzJ
9hU9R/9sLYdesd6QVovFanK756qXNtKG8cf9GW08sZklEs7YWpihvjOExzR0nBLjRJMdPKbvg2Xy
WjfjusnkxZ2rqVpby/DbsiZ1lo7if+jv3SibsH7DYQjuD6GeT6f7I1zn48mYxB+zRMUTh24Oaa+o
EcWplFSTyvr7jDlGfbq/HtsQgjNHB4uYDoggZq+bL4Ky9CJb8y1P437Pfmq+RJX87nuzOswoN25O
0hPnRN7d5v5UFcl8I8hCEOSTvN9fyg2nhItrDXsnJbWF1itP718mx+mfLxPOKNdGJaJtrpPf289J
jFuo75/hRkUPOS7XUPDs/pK1+CFdxJKn+2sGl+CBMygK7h+9v4ZalFoqHG9qjvtnJagQ4rKnw7B8
k5E21i0T1ub+wTGJ3qKYEiaxYjRibNEL27volu8+d2mu1uAAta2KTFilQ7p4XDr9ZDa0rO6fUrXC
e+6ZoCtvnB7vL0EjFCx4YbX348Z7Fjma1Y6YqDL0VmDC/QuThwaNQYlcUktRAGbpvLaMfDpgHxwZ
wDNTHuEk6mMyB36WEQOXa8VN4mDaAoTDUicxppXCdQ8M9MXrEjmiGVAITB2Tf2U43oObTt4De362
1FUxbkSB7TByy1MVWtERGFD8ENbruMWiJOmKwqPeEFYN0Jjqgf1XKQuxqc352w2rhmsno/d9TP6M
6QhzjXXsB+Fc9DrTJoeLUL6lrvloy/lHD4t9VY5I4HssNUP+O6VID2ylQMC6HcGD6RMuQCufT9SC
Gu6W7Kgm+438njQYNASGU4t0ceZvWcXwa0T+MIYoV0MgiitTQzDl6i1yL8sxTtFTkaovJIp2kBjA
4Yajl7lvU0MAeI4SUOU+2anWt12IbV2gfdeHAbwNsNhO4aMoOTlV6X7ZKlb71oMeEHnyy5KRv0eV
0q3nHFTNZI9XU2GVnXqMogmT2BANIVKx0zwZBLgaMJD7Wn57FJ2LyjLc1haWUI3aZuVO+YANMdt6
iQU+ePHhaezXuesOJyN0FtFs1a49MtG6on4gfI55mlPIHZGU8Ma9b6N0AfdYJll0o3rMBH5m6CUb
wjdJqHPKAN7ou1nSHCnIkEaQtbWd+KBBhQyyEVxhpKYLs7WvuWEV8AkVijQieOBhQCX0IWzb1zqJ
aWKrPV28EFGd9TqZNSryRhCyPH3FqXgetVGs6yhnrER43TovGZzP8IGcCml5YmMbaRD2hu/2aKd4
98wTqTrs0O2d2eqKlKnyU+uT+oCyqVo7mLIH/ti7IdO+plMcwRVnh7ErbHmw/KndOib84S41bRIn
F80F1osFRtxEh2XyBuu9uaJm+yVdSK+aYXwpt0nOZkgF1BPPi0zDfLB6G0Qxdj268i37OYsEQs0d
17WotlKh2avxZUdz9ycZK6CSURXvwtKG7E8Un1Qpt0emDRN9BcfBFZnobr1phLjaU1cE2HBKvDIv
CTnVu2lofsnEpc1mO2SeI0LJwsp9GIrioXRymLuR9SQ9dsoyjq9F2b9N7pBc8DxaJwniH9tYg+R4
BBFQp48oWtBbXkd+1V2V15915O1GD6YUgrLd3QwyRiRDlKbPfn+G5Gzuyi674MohirJLKTxq72Vi
1L0qUR7tB7t7rB2d5DdSJXsRAzUldhG0B3SMh8nMdzItD/wXQUULmLAN28dUN6p1Wk1P6dRAcyVC
wZ698ah1LoQNjMJlxXXiWji1GzRJ/P+FLFYTitA1E82HvAXZCjrgYEpKggFGpZbLmNbQSMOya3bA
vDHgu5vYBqJDeguXXclvIMU21mIE5F72juu32/phdBr0cm/K+FrqprYhSZhbCLxnmUdwqeRrqpzF
hU35La56x6x2sB08OT1NIJmSuGB2JSFFobHDU7yfbKJVDYkZqgFMT5s3fKjFn7GuzcfIEmpFCGS5
620GJkb/5rlzEji4H1eEunnrgQLXbbWIucF8nLEJrpvoZ1JCHIl6msp4WtsVTnEEDiQXrGLaUwTi
khAJ4Ve9eBkAbE59io9VORu/69z9iCrvS0PYRu8lfW0nrIcdFg2XxLBW9X8SySWPJ+1HWRB13iY4
cvRxPlWgmoZJoOReQslUq5trSPT+2qyectOfn2VmnDr0i+KB4EUjGKlc6RX2r43/UBVaR3WiQ+cZ
k19U6SPJBtcwTE4W/ynaqBNTxJFbksWEih94nQvwoEZGAeUSsvZNhQbJaZQzi5Wm+OomC1qW103e
IgEDyLE2O5/omP5ngdH9DAvgV9XZV9Gbf5RG8JzUysfaa79C6slJp9OBYq52erlxZtBAXqreXYf3
xfYrLjRzLbQif0ixbfuJluyagbRkleiHVJm3wrAX8HO2ERWcnR68XQGt12UPa4864QlJ+K167l+e
th61lkG+Ik97Si/mXG2jxto1NhHaCGoSj4wJ28meaum+eibDmNk5FAb1ZdtZ3Jp0eZiQdDEZ7lgQ
l9Ce7BcZePE6ydJPl1BhPbbfvaJCwi6sj7YtX0io3ZZzbl0BjS27oGiH3AK5p1C/rNIim9JBrxOJ
TWfY7yVF1TxW5yZUV5s+tmoASVtLKoPs8muuthBy8Q45d4y9SwSPA5h8DAu59osefq7mHkLBtj3n
LB91HeAUEdBRUnB1Rwt+LaXrK5L8sU3PhBFylntm4BBet/E1Zn5kNKQD17w4TailoYRwQvsFo0NF
I4+OObrF1D1Bv0OrJPa0I97tSnJrnkGDmYwCEAb+8fEE4M1CqNol9An4X+RqrDZx5LyJ6Ty57S7P
DRaTmcmahbu8c9BH933L9CcHbDy5erWPh/BnUaVkGLTuFJjxPpHJi+kK3DNIxENtfPFlm2Fthn/t
Gi6gsBAPDr05Ku4AsNOu9Ml6dWOY3XHh96h+lX9+awx5U0hz2bQsmCVR1Culzx4ebsgkXcMtvUN0
uKYtBOoZvzV9oK0/R6ckjtj7ZF4RQIXH5i6jr2zEC4ksg0XMfKLPRiLtRGyNa8UnWg7PiC7R/OWN
jRhbfZI0+RJFA6Sr8gBnbHyJWhIgvSTw6+ScVaxFvka6DpsnRVickSFtHxq6jtn0ndqfVjNe72h2
+kxE8CosHF3Lqo7qaJjICEKGuYT8oK3RdOtUNUhrvcn8w6CxIiHPUTtpAe5Pq/oPLdmt8iZ4TBXa
fvgFKvo2/PnBVgJDjoWWItPI9KPBe5Mm2gTNpv3eIT/wWyokcABbEy0NxYi1pTULimQA0NvZXC4R
MYfkAacrncgeEpURxuOBLExqNrjEqCr2Umt29eCd2IKrDQyNU+uvEbvQxo2X/CBw0XI3Cecb8PE+
NyzyL3VuZcRX/O4TYm6m0B4XTkngde3nKKGNyoLRdFktw1AvA3YclxvNxfZSZlHLkDo56H5G8m7R
QuZOOQ9Ks3wLreRDB0HNvWpiOIRrIEf02uIPWxPL8wWxG71dBTQSzLKXxzdLydfCMd8sgIV5Wdir
rvf/mCL+UBnvOfKIXSBDuWcyAUh8ibY3/NrkH1KSa8MNrYuLS4nvAYt08jCNE4GLg3WsbHEl5HE4
jPiVNkS3f7Pc37om/E4i3wjaCn+v3vVaEFc0BSJnGYajjgGELrzADn+JmJ1dh4cmyLxRwTUDsewL
Yzuq9LExjZ3mzyYiveyxgYgcCcTLjUGKA75JsvhMVBdtZkInSz9bh7xRAlY8ZsFJhCKwSJP+sW+5
18rRWkwYrIi23oPpMQkB48to/BJ1qA/xSiiE1ijl1lPV/G6b8mSn0xdKJoM5YbqOM7/Z+gllbaU1
M0t5D8U8mVAC9Xv0hW0whESuexpUiwap8K4ogKunRLS2c/wrsfB9KCanA5cYnXV1iXp+dFSX14m+
4M42qnfERMSANduiGtZ9a+2xgDGyytEYZOV1aEb33DjmsamHiBApA/sgKRQZYMOgl+DrSnDvjDfI
Q0R0LFL9PCeZvDb2vJYzXPwZLiNQflTpQWukf1rp0DRMUe6k40fVPWvOOKCWBEBpK0M+ai/w5ueN
PU44iBqKpa7iOigj1p2CkFd7dOSp7MOtTMWrZxv8IqjV2BlFIGFt72hlbEQ7iRVTc7oNqT9Xzcqe
CoBNP8yI7uFo7lCFhQGTShkUjoVvbcQQW1Fir8Qek1JBVVeXa4K6LxO8OWIUsWewt3iVxGweE/d3
02KCcNMK7avFxZAnoK+Z1yzxUsTiRa6XXsjXTFdL+raheY9NQvQWVNY/3jBiRZt+he70kqvoXTfg
woy9+aX5soeDU6obygHCpSwNR6ODTmdoCFHjjCh5k1kSDHH5koQHY3SR6XVATfOMZCrXOfuTPsFz
6D+MiC1eil0ja7EVeM01cuirtPIi4z8hJoJnfTkvaz+vtsZS+Ui4DLbSiwfDbn4yPodyqtpwxSZQ
Egfzxl80UDFgzqhEgQaHvHhVaYxrIQkfBqlfxtJa4ymDfWm/pfR/YkwBK8mgq6oTRpF+2qy5exLA
N1/qbr6WPoDeiXgMCrwGYmd4aDh7zJmelCMXaXq40wt9XiWh+zrUaXZgV1/TorFtBj7OydfNjxjJ
Rr101DPKJ2JUATq33ccYeoGO9KnRzBNuzW5EHKhDtQXTRJBWwo28cIj/oElq5ynacaA5FTIKwnAH
pJ4J9nhGT4PEplWENK7rpZDEm0Ze2o5hA7cuAg6SLAwZmuDUEJXqN/Dqgzzi+zS2R0mVHxvLq4I0
0PtFmZhkX/ngewGrU7Lz405tCCux1rqHzH9MiLOWlRVvuvwFiDyJAiFxOmkXE7yX6BtiM6CSdk9G
5/PPR/TA0Mz118R4Agfx0UHMRAam1FbcnA4ae/IilH+sCv0eFdTWnbxPXVruHooKWUvZFXRlETiE
JYN7tXChcOtuu/mHMcYbUmzz9f3lRH7RClF0dTMNfu30K+pKLUhtkYP+suaDL7hiOocFewbuD6+a
1Z2ErLL8RKFUs2XMVmXizVuyE6w9G+avBWPthv0uE72Ax8v/geIxWZUkkwa2Z+8ox6qdrvu71At/
uqRaQyDInyflXOZpaaq2HvguuPQ9kykyYfsgZ9C3jyw9RBPGcqjlTbTxJYuhr5UsUlX4oJLQ3Hrc
4A5Im7E2jNpMkc12wefWOk4jDi3dxf+el+LiWR+xLgnwBoGUdZ3PkN/ZWLNN20p3OMMuA7CWm0wi
1AwGFjG7To9V1Yz4avH9umwn0HZ8Yrntn2YwWTXvaAwt6JN+THSixqCka8p2a7TeZx3LGdMu9yyS
GOzJdLfdlFprbnIs19O0dqVjbFXradc6o59oOorcgVTsxdA9z/bcPsIICkYySVayiG6jTuiZbpoX
gk8OlZxSrmPvEoUGmT49BWC4zNtFPvSUVmUZzE6T71PRb7Sx+TkQ9BVEygSz0ryPhvMCAWt6R+R9
6Uq1LTIybdDhDacpHWq2ZBhpffF5BxP+f3Tj/4puXAJd/3d040MS/W7/g9u4fMVfbqNh/cvxdAym
vjAtXafr/G9sI8h+Eg+hM9qGDTzRE0C1/+H5G+a/YERw6fwb9Qhs8R9qo/Uv4bi66buu7VnstLz/
J5q/DR/yf/AJXVMXjgfMH8G66Rm2/p/g89kmVxOPKhIs80zK5HAeK8RUbrNPCnBbIstKpgnLML2y
uhuKm6G/zUlR3LxXUliZSununB0GGafEYWTAfpF66WtPxu26yLrwgXSbFDOIjWxA1WG37Xz8y/1o
scymVfmeRDRcXRaCT4NmlJ0vu2oTP/oKDtYCP+rj8/3QjyIGCzmH+z5VhyFJjLNTElIZc0BlIaZd
WhCKkd0DnyVSKIqPVq58OTen+wGb6gLSxak9q48MK/+r2VjyBg3/G+6yvChPOdN6JI3nJDJUgCDS
qgvCpvzYDxrbrbDYa25lPM64mtmcj7cIc8dp9Mz5amZhdBGTWCehRhXIDZko2TqiwSdFeDB79mPt
JLcaZgYuVwo6/M8Lwm2ACZgB5ROcFaglnWQbonNGtK7Jm61pNTk6xVm3ibZt1Q0uf/j3YJsLf3YK
j468OuRCX+pQ9y99XaPAXp5m7VZ0WPOwrCuM8PIh743uQuv+n4NvWskFEH/Yami/XOfVNDs7u4x5
BRsnXfgJDiyTzZxSLWrp9M2JSWFk2nRO9bzy13d+p+ESu0MxvocSl+3ErC0Ttek4JN0iDyczDKIn
umVAY+vRNyFWNOyIVTecgIgG6DVHnAL5T8ajwKBtt997popuEQ1tLHkFs40oJhOorHRvq1Vp9XB/
NM999aClcRqUs/W7HPzxtMTI+nBGnhy2FfncDOel1TxOmbdpB7vfKpdOTCSmX23HXqp0zedeiyYc
i9Or1gKz0ufmjMI4XjeWxWkpU/3NFoNc91wuyFKa9nkMzQukp+LQmdbj2E4TWDEfhpkAiVmC7TcG
JucwxvdKJQ69D3ZJDLVLNtESXx0Km17vgrhBbxJjpGZr4GFIJJtXKLYvCir2BhMgyW4tLW2pk1DT
4gaep8Wo61NtkMTcBHGMD7vxkO2nGXmtRqSvPtmRgBTX2deZfc1uiqxEnfhXz1f8WMcDMlWDtWu7
ONpmftaRH5g/j+Ts6qZdkpzmnHs7Zb4xbYB3vk6EJKa1m2wztkEtSzIeW97jFMHEDvON72bnzEQ6
ZqX6MzFA5xbREuQCYHofDIEPZcMw0Br1IihIYOqRymigwNd6YVkAjuqzKL/h59xGrpGVTRQT+0p0
HeAslUk5F9pNuEqtP6FJmqqjcjz2BEY6tJXbToAI5A4UGH4fI5gefrC5Cdq2eCRv+EjQlqoy6wHx
48qayIxGzHHr8CPvCOX1A0yQBwqbd0ZwT7wne4Pt4E/vFfT6Jlj15rR8jn9CWsLcxFkQDZ6bsBEk
3KOe50cnzSERuF1CY4kxgrJRtaixe9FjP7uRlxNdpfYqitx/WKAVLcKdw6yNPwblvrnYdDetq32R
BzbPRRPYNjECUFeueaZZmzoCSnWNG34vJI341jX/7aO0mZsB0E0pn98TFO/HdlDlSuB9JUAFtIZb
D/geIn5ViDd7XUCayNWjbnIFoNUCUS8ZCLuRu4QVWqBRGKRYisYMHOqVQu95bHRiICxK82bId4hR
fSr3iL98Ej63AqtU3fNrjh7DkRCD2hpz69KPzg8VAaNbgwnGXLk/Y/Qh+xCcoZWGXxFK9yCfsn1s
50dOkmsjnQ/fiAcsXkzGCrlIceoGooozU3Ah5YoTzqo8/I344jVxiqvmvaIzpi1ODorU4cFhfEV1
PTevMDOe8s8OoebaIjeB6C8nUErvdkXKVrnQz1Pnofx2QD/6YTYRFD0/VXlvHTUZWzshOKOrtuH2
4YTNTkTIAyDQ7hJT/SrMbtjaMc24wc62riPi31Ub/kIwHNSjqGBij8a6t7Hsz1zj1uSLjUfH5ibM
kAaZrdg4llxpejoJcm6zV63P0psYaVN0lLLLhAmhJBbGYnGjZaI7Ni3ZYLWdFpxJhgc/HPRqyjRj
UzJTX3lZiKC/zLzA74x8l0TbKOolkEQiAXvXvNrz9NmaXX8lJNIIBs8Nt4AcjrrxKGPeaOWCIBw7
zP2ZaHYx6vAt/0c0uEnyEoXOgSgqsrKY6wWYDgmzMqsABFH7pmFxNHNaONIdGTQUr5D/37KI+W7U
fLQIdtkzxbrLLcQvD9HgvrUYzISZGLwQv1f9tOOWfYGQR0SeW/+0AfAgauNeRgD0ECRZxeyWATUz
uHbT0JIZEnfXRzB/hKInOBvxvNHC7tpoGDrssg/0WqQbAQi9bI3uMfOTrbGMIDVXOWhPzfo2JjjK
kkWJaObNrjHbH2msb6dfU+e+Ec2+tHXcANpkvytz/7cX0gn0zO8eeULQRflTa/UwGd61NgSkQBsr
5/vOYLRIlDF8OmjZfNGxoVceyCUkHQxWGGf4bofk2LVo3o4eImND0ldukj+Z5fzxxurVi5Nvq6LH
lUweWqJy78yaWqPNhjcvS1rA48n3h62yAUoSqgNAzXqJsmGHShq/CSjsdkZpOczMbJVGe754LQCR
qcl46JAHS7/Hk4caplfZywyBlkhUOr9tmOyi+Yv7Eaq/JoZRMPtMA+mNFhBFHX6MPk3PxhQRyG6y
UTTSJ+LoqSti/CnduJWxF5JkgPoaVsye+QypX4Chq5RGUB9dvBAtjZa4XLqsvCsA0+Oafci3LemV
ydl5H8jAvH9X0VaftbdvGwHgttvnffbDsNjI5xas0hkDa9h1WiDhajDkYQ4iIVO8XEqgylvPQsXH
kAIWhDe5NDMEGssYwo1tJK/LjNcsoM43kc7p1EHN7IwC5QZaKklRwpWcB9Kjv+z78adGFsYSgEnM
h5YlOwzCYAnJlhXyKOndg62+zTYXnb6kOMiXnlk1E7jwkPtsqXKuTaYP2lmvjEBKO9lM7OI2FdpU
5r4tmvGW5VuNgJrjUavW+CluRmL+QD+Q7QrfIr+KIeaqszIXWR0A3syFIGB76slBqZ+ojx78wTfx
mj3dr4GmCJtRmxYpcnL2ZpJQuNDyxDP+SWI/G7o50ALYv1baQDEtnmPWBPa4v7RSgb0QDtt2IrJP
5EWgtZX0nlXGaTzS31fkAd5vr5w9BHOUfANlDz7rafXNLpq+s2PAoFbtER7Yr7ATt0kgWajco145
V34t9vYNItFGD2ZIJOGXQ1rkytHM11QDtN0d8RGhJFW08eNDZozzpvK9t0mWN8bPZETa9Pdgjr32
rrr4LiYQUII/GwO1glZF0bM50YCDvJ4SrBWwiXZOk9U16VrR5XLp0Be5bsMXK9+dvrjCFRQ7J9/Q
bIDsx8JNyi0tgxGWi5Lln6r6EnojTrgrGDUIY953Fgk4CZQSWmbqIgpmOtxjibInVy+J44/YT+ms
kuMIKM1h92xcR8Mz1yURNNs2Yrei2e1hktO2z7IPQzI6RH5S/h+Ozqw5TmQNor+ICHaK1973bm2W
rBdCsi12qGIr4NfPYR7GMffaY0nddC35ZZ4seAHczL8HDiYStgJ8vu4Q0gyyjFUSk+lNYO+F6+Jz
a6jj5RQer8dWHV1lXhpBmM63CVIXgst7nF+lWYs9BtSnNCnUgX7uD9C5EfMZPhh6DA44wn48OxMb
Wzy1AZtsTsN2S0Sf1GLdr0hdsL34/qNkG23Ivx9kGOr7PHVfXLWOUZcT0IqHs2FRgJqLXU8/JzJu
LbAxzBcmar9kEf9orX+B2/fX/bgo8Sy7ipyDlS7tR1DOi55qFFt4zmHoEA2DSW5kmn6HKaZhp2fg
kDO8qfAKMdnt0XTy5G1oRcHaHZ5aY35xcwYckJJ+iPtyD6q/lw8fnTwiCTZ96H33RXDVM9PjGdO0
kY10zb41lqRKjs9x0YV48EPrlQ1cbnJe/pXRzRS32syBmiF9kTp4sy0dXBI53SnLZdmI8LXEDVpl
xR0kRzWe+vRNd4jOsEx25TAfwCN+UqJJPsNA1UmGAG11sc3lxbNSZMB1DoQUUl5MxW/fj+pe5/aT
0TbL3EkML4tNnVsH/eqn0jYvtuCo2l0GSisDmIaWPnKlVrSm+wE/E/jGGKMzTTBzti/70N4ZSbP2
JufQKdyqYEwW4zQ59I7II3OqacX1Eg5KiKvG1aCxS3XIRv9XZnRHSnEfsWE+wrn/sDtmVF5l74LE
KsAZBfm2bRcnUckJhAoY9OsenRdW6srzJQ+tjn/Kht6YSNRHMkIHuilf2Ls8wiYsjqLQO2O4BrUz
71pAspOeGYYmxXkqSCWOBc3x6YJyrZZcX2p5LWOirF2rZDIP5ZDvecnQgytqY9Kp+xtWNUZDrh96
rqEPk8wwIKobahzQywmkqSlZeOb3Mm+gJFsNVTjYWYtgNTXllfd+3ijLLNmBOohAqLOTCGgi6H2u
AmpON8ItuRJlb2ilEiN7t3EnIG3KZV+qIY9PO+0rATHQzTcjVXxBT1Kd3i8uCVnKIxyHf6O8+gyr
FtKjiNWqiTlvxxPB4Z5ZW3kaTHFNeipaFHUvGwugIRG8dVNE584qh83YmOuM65nh5y9EC40z2MZ1
ueReOss7lh1TZc5Fv+ZMPw/kBlcusWc1lhc1x291hBc6C+OXOdabyeLJ8S32s9js/lpZ/Lfxdb93
gkX4FDaGrZ5P47AUjnPalVPVICryhqayxdje1Vtj9Ggdj+dXcolcxD0L6EXvg4ujXmuVKc53VjGe
l3O1IDvFdeW7Uwqb5YSyMzQfEzBajgPezbKX8TDEeJZb+YEiA7ENW+bKlLeo9OSmaR1MgF7CUYoi
H7cvahAErIRhUn8o2nvZ6exzEWdbUV/Qz39zQ/rMs4iEag3yccr6Z+WRipv97BwBBcGoHl50Fh1j
3xDQKt12H767QLmJ9hhXWHRHwRPe+YhCEYBLGUV3YwCYUc0q38cFYDu05K2n2WMW9gZ0N/glYQt3
1oMJFAsCcA0uwDA3D3VOYiHvcWJO4mDV4actM+IVNqeKsei9bYgBfs098N4W4gRxlC0tTUgrqG9b
5V9TDJYmrWN7312msqZfugcz7kEyQVTnqJS/JD33N2FeC1wrR7L24Ic5CQ6cnaY83zSu80nNsF7j
PfyrC/FbVrJYsyhQcD11bI74N244mTlRDWa1y5X1A9b6s3WWtnRvChlDvk6e2uae+z1UxGWHaVls
h+oDmnQiT3XDcgSsz9gYPjW+QOnBYLrmftb8sbTDZdhE1i4W9XRW4NiQ34vvOWHfi9EzWJeo59JZ
+McvknmXdcGja6z+zCWOIwdPEHR0PpJCAR6hnqRKRMuHO+lXORnPfc4EC/UiylatMjT7jBHsB4vZ
8lhxJKzlHMKi6lH2HZSnhp8+j8kKhtlaSSpYotgCC+8Bb+6wORKGWy6sxefkIsUp6Z37Sf1oI31p
u0hvuLGxus7FfhZwi3QnyXGAnahSjpRqmpcWL5FwsypIb2GI1Im0dyLz/hmWlxy5Ix5TyMYkQfml
DhYAVsTcDkLHxpvcS4H3IkiZUwFQY+rMxJEOMEQ6kpqpbQ0b0+y3yTSqjefihJWY0zZNQ0ESPN8j
pUiQyedZ4mbuI76N+xDm0bZxmu3IqWGFrLOBeM3vLDbFOlr84IwI1mOj7/0UyH1LWuAQcBtHWMPx
67Zkt6ZeX80yY0NrN41luJDiAxZ4aR8jJ9szS8zOdq1/Jte/RtJodjOlin7O7bE11Y9abqLSCX+V
OvqqaL/LLGIAXq1/81Ox8EScq+eaMaJvslfYiQXrk2x44JXPg10eAp7TdRWlHyZSCOHSFbiGdt32
xftYez9mJ7lktBC+DbwwfTANm9JxDrUXFGdaSzbDlLCgQpvFdV+y2pgIKVL+bm16TyY89JtABuZe
KWs7OOJQEj5mFJRwmFeTf5K9/S9MYL79D93ylSmPnWlelT33NwoRvLURoy4GdXYA84aL+k67IqtD
mO8NYgd4W5IjYpVxLDn90lPoA93vHb0D40UkmGu70RxJt+A5yqjhUu2NsTefAD2FG6uoHmyKT03x
pfs+2hU98gH8rYttZv8EGMR1OuEwBCHWcuiEZW82l6C2X1K8J+spQCJMrfaEYr6e0HbXjOfmlT8M
VwomEL6T5sOM6ptnJxOkMZS5mDV0y5bMUsiQdJ0zqO09b+v3eGREjrXYYLaPTPEcRxAxYyf6SEvz
y7Lp4945dr/PZO6BXgQWS3Q0zYOAVRiwD0m8SxbrLYHN7yqkx9F7KXL3uSeTtc7ShCiuVsmtY+tK
DJPt1nmNl9ky/QXTJpVGyGy9PjQ0r6/rFkSgG8/fLa9kS6yfxtOEB9O2/kQMLB5u2cp119pbTHdg
Zl0O79yDN/ZEPyP7yEJKx6a5gDasqP5khWcsjG9k6lCYXG4Qq6715xVuiwYT3j4aTIB4CSu8nZoc
GrsO8jcGKV2WHSquHa0wTdx0/BEHCX4eoAGrZAJc2nofRpNsGwJB6ygTPQdPtc4mfFEjRG62OlCV
YVJdA+GNG6/EEGTlw6I6bslcw8qOx4PMCS5nor5mvfWlR2IKVpJs6SFRKI9qV1TyswmQ4mbenYqr
JpHGT6pnKGaU5U3T6Lpr6uC76vx4Y3X+i+y4C6ZOQokMZKghLPoDo/aV7DOxs+i42bjSyo8NFKCZ
NsNgpl7OBHe1FkrOt+XqWJv9e6sekhsIfj6O9NjabmUT/cOyYaZCb0n52GD1eFNw3QRBwPzYatdU
QtIbAz+i5/pst+ztDrxR0tRvKon4sOCEQXP7QpQ8Di5WoRJ3WGtjrFTUl0rHSrjwTuZaswrZ9nyl
KG4mdVbcycutezrocuxOXYlAL6YOY0VI3t2BXysTsR9fGGDN4DnkT5r/xOOc7rQnfpexKndNgLGv
GOD7Np4PKw8UrgmYARFKvXVOsq+m8rUeEm8flhwufZo+g5EwHBTtvxkZ6LUZi5fUqo86yqjbC6g7
5UvmK+K8d3fE4OOnKQywQDzSNAn4LtOfkEEuomHJ/VyWG0iO465vvxduLp8APp6By2fIdTo8TGAg
wh5lMV46wTp2FTMKwV+Fr9CCzJXl+A/UcGZIhW8dFb30AXMqroY6OxHRV7jf2mPEKgHPr2C/qOUu
HKHp0Fmzd4ziO5fceFB3Wa4ayUVyYPigORHMw9lM+QDYqv9HOuUj0KB1Te8E24aUiRW9AIL8Gy8t
ILX/HFZDvPOc7LPNasgCOt/IqnBZ3Omq78aRR0q+zNR6TmH0MWuDABs3Rkxd7aHHshTGOefnOQJy
Ndpbe8SOGuTB2jbRTXh5TlpsGX/TQV2q1WQCq/X8XwRrv81aP4wqvpF5xluUmua6zeyVWVmfBseq
2aieUV+nY1HcVcaZXIY4uzInX6BbR9tRDmlTEmipPS3vvUvoYyJBWbBFRQN8BBxJMBsnOhabZVtq
3WRTVryecMD5bNfyEvhXNMHn0VNoaj3I5zjx062DC5dIU0IaFc8n3jRULbAmvcfIXBChXPlB+Xc+
j6X3Lnl/d2U1vnn5BIKmfQTZK5NJZnjqOFk1iw+fDVaAclXtaia0a/nayfg6V8W0DfLojHc7oomB
ceYkFTqlbIHyWnzAba/aEv8AdhZufYMxfON4v9rB+BXF2b6ru2v9VuiwO4Y1hbyDr5FQ6utUd88h
PBou580T0gqIEKi0zZA9qsnmfIDZAeUOg3JYcSS0uFfvOkafClo/6ERhPYXhxP0xca5UaNX5aB1F
SYDcajSVmUlxK7S6WSPGRN/6XVLUdKxEwjxA/BuGgskGEJoGO8d5xPzllv1zN09iPaUxWrlNdVCS
CQjSPO9mz/Gr1gDqpmIpJYORSX8K1w8bDwT1vRs7HXCV59YHhF4aY9DBdMDrSLFdeQGaaQvcYXbx
PLe4tlnS6PUJS2qNqcg+GMrYxp6aDy2+Gpo20fz5z8esJBUbMXZJ7X5VlxB0TBFf3E6eOh1CV1Fs
AV0P4DX1ATq1GoPlMPO4GHH9TJHTY9QVSYKcAr/cEXjAo2DeOoFKtsyzyQoD7ratRKwVQl3v0U+V
aIdKWjm9axMPUWUM32WNJ48UJSSJYO/47UcACH1AtkXAgw4dNhTl9mC8CUvtxrx+DdFOr36xKkPx
qG3vwxGQO9zsXzvAtweo+RypFq8ma7XsSQEVuAOUm8yMb/BoG9J44Jmvker4SWzgKcvJIOa/A/hQ
EnfVCEWHqQveKoZ8lY1gzWT+mlQJvT6NsWV4+p4qPpL9WM+rQEq98ogyhEnwx69jpiQp8SDEZ2w1
zAOYL4CfG3to8czBHLUbsK6l3m9ymliYfvHb476txFkpEPiJTr3tSNtUTWr1xJyI4KT1GQms/IER
nqm1UCen6Y6B7MpNrp1bOTBVE0NmXeyOx3KqHsKw4CnOpz7GIh8EzaEvqasma1mk3OFtRpfwNpAB
yj2a/CFYBHNWUJM/OnsrU2S/C9QZuxpI4Wj5YnZWckow3vz/B+Opews9AUTbp0dhiH/PeQB3wIs+
CjWeOYOWUA0++oFtMaugUiY8ymqIGGoExFiw0ky4+IQrN2Xtf7hF/3cC22e04a6LhH9adlIUdqYB
gzHSN+d9jVFykTEi2qy/ZafvI+Xoa28cHm7AxTpu5+/RcD4bi61mmPTfOi2r/dgszvwD15lhy1BX
08JBqs116/viq+zwTxBXxgxWYMEyFn0yRHQYjD+ISSSwcUqkIkaKtxSwRyrvCzc99X3DPCOk8Suu
as5OstoPsKZXaaMe0/LU6DD+lSl0zmzuwA3lMyNf5fGjkxErm4DPNHfIRkw/VVsxqERFZVJeXV0l
na3JPN63QCibysen5XyOZD+xOhZiWzYUjS2oSjlW455+l5AlhIvPPGavrp1Br9YIuVC3LiFxrnXO
Jg80uA92rmUekQOpXh45Ikfcy099dW7p9zqkObFiz6Q8kHLATanxSbvztAvC2UdDm+VhaD9cMNb7
sBiLdcwFKTfZ7sdpCo7A7w92zpxtUgMZJHOmk4mH2Gz1T+sxNZ/KoNpQ5czCXCwpLo0MFfg1Vlzw
KzM12Rvh4QhBgi3XVpaP5NCZLAadF+4sMClQ7nGnIO8TWh9aokR28w5i9znPX+JGp4dcUVAoy+Ab
sjmlmZX10cS92gfWzcmp0qZ6KaUh/jF4DCK67m6gO6wt8p6MqNpPK7OSdY6thbY7Ej7JT+qZP7Xv
wgg2bWLaxVeLa9YT4btRHUkmZSvHmrpD7es34Nf1SSoMC6SFMJz6fG59h5CZWdN6aHAD4F/ASGUd
ckJDAJHYVxxptS2zpTkksOQKI+ul4XWfgmXKl95m/NF7ztLXOiPATcBqTxHkY6axhigAhVqico49
E7otkeJvyH2gG+kh8dxpHfTBUyqSnUr6Nd5Hj53ZfkzuK4jDz5nqqgXXQtYgJtjsUtZsjc6BNJBY
9U6KFyPf+bH+yYrktxWfaeyDIzl88rwS8nKmN4UKi9ZA3UOYTGtmyFyRL6loTySEDmlhU4Az/cW5
Db7aAO2YAQ+1iDQioWTXXoZ/vQxZqAp/rCGM1qVrVDgeOD0baK+iRhEEgPOno2q6cocKKXtdhamz
zWaeM3bSdRfnN6vzfJjwxlsy2k+TSyQunu6M1OVRPU+mb0Chs01SaU+dMreTkO+cZrKPQD1NPiwr
50NYEUF05GbsrkR/GYkPjZFuXeQ3Rux9uy0RUdQwEYrvDgO0y7XBVJ5nqbgMnDXKyN5GXvCxhEJK
Nzu47ETk+l8yQ1loL2CVQv2ch+RIUl6q2YDUYEvw9tMOQMlnPgEawJxw8AgmsdN1e93/kVZzCroM
0ESEZ1H0/RY/wBtP+lNhOPbGKOg4DAv95lrJzZb9u5zMs4ojVneGsDRFWWuris1V0tkfjRM92RGr
+mjqO+zzWw79VQXtM9fK57SlEDQlULpqqvkNAxjupj4hFT7Wzopl59jmCGbhh0FyPQPpya7/1s49
QqNBkoRn1U0D1mmOKu1A12MlbkYy3JMmZ6K92CJtw96yF4+rNhzPnrWVFj8dYqUSJyIGT77AIUW9
/TU3vJ/YguueJ+lxSqtrOUZ7lSQvy8QmsptzbCCfmthlUXoH2PuvneCaOsHbWdsksldtND9pv31t
NI4DFXJeiyfrL9UxxGB57pPeAknUWd/ayZ6eDdz2V1+Hv2hc6XrBZD2tWGUgVQTFXsNsq21ukZgf
KIEHP1y2IFuBK+ctJZGJ3xWEyw0iz9Ghr6M3fLg+oRHG15X73cbs9nODYoJ2umlGGsm9cPqb8uMJ
lwfa4R9goQAReHKR8NeJJo40jjYNsYXDZ8LHla2Nn2AmY1UShMplb2Ai+uN64F/tUp/8OvxGn7k4
AyBfrMzdwJAQnErVdeesYvjVdlfXYcuq6pOdDBsrNR5FHHwISqcCGg+aUaybGZeebZBW6ozFgwCS
zGQb11Q9r7jhfrIYF4dAlE+p7t7IXsArb9fG3Lwlhnp2IpaAxQ3f/nCUpFo8LazDjOhABSQnfsk6
Hvcm++FonFIDjolDxqLDsMOZt3yilDy81qUMr1liiGsoN3Y8pBuwGW95KP4Usps2StNIEI1rPC/w
K6KDKp79xrr7C94TJwFeJzE516QT8dV3zoForQOR3A+0AUpuiHLmORuoaYlmR+riPS3jI2abU6bI
YrT4nrllu4TfsX6V7lTcpO+Vu14OVyH816GdHjJg7prYAm10+SXOsAB4cbOpxm7Lc18ccAqip7j1
0s7JJVUwaiCrsako0REC/AEIZqJIxsUpy6vo66Ob5u8ZlgSIdYmzx0v41zaMl8Y3vym0aPjZ5e8m
z+19NiYR546aGhK+S9N0/8FOQhCF0LgujZLl3GLIBIekubdAKVb5yfcNoj30IIbhjmACUdzAveu4
dYnaCH1KVRofNOdAVjF0AoN7h59a3bcxmn+MANTLmNE4gbOqoqshJXJQPAdhdg+rNL1m4JYQwihj
ZFGvLfsdLwmsoqhxt764lEU67ZxUbZIuGHc1eeb32Iz3iIPjV0rojHYAWjz4epEJ+ZvSHt4QBaO2
y+2S6x8b1hjKm0npn6rBywg7/ICJeFGt/8sHHgvzQXOYneqjUzTBJZrwfRtEIZ4wHXynXAH8lFuK
MT9sSL5rq/ecbZ5O78Tk2K1TO97WfvsttWiOU+klROTP0iSjAQ5YxR1J0SD8FVTqW8WiwjTyHPkU
z8QWPDktiTF0xWveJn9mo/nkWkXlWye/ZDi/91SKdXLO94G279GlgoBQ1sHdERSdxCYDumzBemYL
+J5yl3TnuMUnodDLEDEeqhE+4hIW+4QkHlYXhFiFHaN7c+GeEkpYrKKtem8LAlF5koMMnxj9NM9p
rl+j5akq210/2Rcta2ZsWU3xB9OduIl+hgQLfUKfTh2jgfvNt3LxN8meJzaenhOXVmgKjI5J8eLU
e+Ba/4Yx/HZmBU6qzeKVC351FMNOA/jgBnCANMCMzvR/M7SnsW+fQHfdOCq7mLjXIfIF8SHuzD8m
AnozBK8E1OkRGTDFpjkHB/UY8nFYjaCzmAQ+zdpBcEVAiZInVq1H5XavuVlew4Iu1ragO7iauL9V
jQ2MukJV658RF0BT6r2UeczqbL8FBJTBrfx4rKhtY7wRdeZ70WelPaiVHb0E0bwvhPswM+81c7ED
BzHdfFbHwhXw4JUD/iLLGg4q+Dt1FJXbyci2n1IIXXmPbOrujmUiECOFcOlwctoUdHVp53gPLkkc
7LS+FRl9WtE1M9tlf6huocX6pYHvR6tKG/+y2n0Im6F7vKeaezdyFPUVHiWV/euVfyFLqrbCjcGQ
M3nDqbeZgTg1wtxlZEfXPAkrFccYfxDtTMKlpfcghb92VeLiiO32RLGPVtIBtyJiZcknmsQiEBuQ
x6lHx4+Z+guycjKbrRzKTwrYLm6y9K0W0WUcy1cIs2zEUBA70xtWrXAuxJnKlXCIjaBr+WJtQOLc
LufFIKQjvPHv0fJihJ5eqRauZVTr4yCbu6+DU0YZRBETNqxT/ocBhaWQz1k9vE8og3vsNNoxrsoC
oV27Pj5Z9dRvrJhdn8hWtKT3bfu3j1U0Iye0rphiFRQkE1l8GMWr8IyHJxiJcdD0AsLkc05TmJrp
mgx5i1ZOAhKzjNsv15ifUx1wDhLhwcvRddvevbohwGAYwhghh+TQEP9njv57AA7QZ9jaiF7x18Cx
kMGlguhnKPfhJPVTouRP3BtX081uDeWqbjYvyp/eovWBSE/mT8v1dlVK+jB2P0MeZo2uC3F8i+Oo
BG/Eht4cCg4JpjQCmO/Nz2CVuy68NAmLU53Y24FDnVu7SPJQ1MLsj4LOvK6d9Imr5F9Omg5SujrE
1nhgBngmOYl1ixr6z0zSIVN3W2vEtZ+OO2L2YgNzBawcdd0eNVg1Y4M2r96SEJiAad1rM7/lpncu
fjOIeaa26yan7Kjb6Izw+m70/V0ITKcOV89V3+JP0+NLxCMrSVCbywS54Xm1jOlcMJHZ1NzGZWjC
rbNBjbF624O99ktu8tUsT7NHZR+e/p0Vpda+dpZYHVvDqOQxAyzUM/BfkTu91Ra3upDObKhjjAyg
dLcI+cnaR3yBJ4Mhp9u3onn3CJtnFm+fxNG47q38YrU+voDxXQn9PWsi9qgC/C2eugZ+410i4JIY
Syj9w+2Lq7JHygPZY66M0b4LL33q+Ii6GW0U2XjvJahOVH98V8zl6JyP7eMUOp8DppNhjmH6lT5H
uBoIaIekIim7wSoir6KqWeAcOXHm5WiH2dNT4zM4I+4cr4yjHl2E39sJ9TaLaHaNWoYEnUcnTnFy
qzzZ9MXwUOW4A+18Rphk8s90x8aZnsL96W2xMTRkiTD23A2RDdwYxosFGNUu0vUs+4dX1d2aJq0L
FtivtvCwnaSbfjCpHaudbxwkJwsjt0zcZ+RlWsCacS81R3En8WxSssbJblsIyx0SHfdg1gFOsEOA
YNyifbeDczZt3p0+2c7M7df5JJcCNwZNTwt5ZZ7VN+6WVyPPvyjBgaeHV4ykOzXoCbaHxiNX6Tin
IESQ0AoHRR59BiXjN6rkIGEM9zw0sNqxVmNkfqI549TS+4MXeNwFrvdmlgi6ZbZm/1y6M/Wx67/h
Ee6WJdkYoltnu6c5pbphW03y3VfJH1Xk2L0NPisOZcxOwc5HdeynxcgPy3m9xm1mMZ2rbgACfxtM
xIecCxt08hWjq3sYzO9sDxelCG5nXClXZD6heR18s/jRXCqten6r2uk49oBB54JWDkmRGYSlc1ql
vzO3o/m46u9DyczVDA9qItE4z+e0/C7C9Jb53Y+qxDeiLwhPgNGQahp6gLEzwS7QjfXW9k8Mc9F2
6EWJ7eWx4uWsypKrALqf6kwYIf7FnTaxP3w1av5/64qCEG14emkj4zHEqJdJmP6Y+cbD544VvOZ0
Fkz/nIjkNhHPrbTDA3GKwldEK/V8wpWQ8/EiSivSr6AZb57hXEslvhvwFSuwOAG3Vs8EndwDVpqZ
I2ivO+m4P4wM6XYscLxheQch0Yy/OEhB5XjuR9I8PZpjXmfTyjIwRm9rHNZ1gnRT9J+iha037Eju
c/+tzN0Q8Mo5vf8ZGdZ75Bt8rdconbmTGC/ATt4qHdkrjQ2pWapdDDg6NuY35tRNsuOQI3RE3ySn
ByuiI2MxXPZYfvNdU+lim/gRl5YhCTEc9j+0U8RHHBanvOGnmZzc3FI0xpM+18Ofqu73PvLkIzCa
H9MNzpZtjxvCGQE3NZeZcDy/8VYdp/YrGluQomofNwRFbal7btn8sjjrCO1764brw2Zi6rU1FgE2
HImgCrbx7Fe1nOBaHwCjaUGM7twEXKHz00njy9Dh++RE8TH3RXIoEyoUSdRCgRXVrY+cJ+KkeCjx
UlaRtdAgGIQOQL5Xmjjvzsyhms6cQOnsfZsHpIGcQL877DrLBOEPmeacOj4eWPQEJEJxt/Qkdykz
aKt/KoeINpXMvuBn/sso+WMGUUP1+jsTWabwHDRFO9B4Nx6ydHY5KODcIlssr43DrbSIkxxlHmyv
O/UgbpLcIcRAJrxHC1qblMtvOGtTZLOoKBTpYjOLAQhy1D79/0sVtOQcINXJ6scZNqAB6TYQ8R5y
DJYlaNzsG9WD5gxvX0YVVVWThBBvpdvIDOgMX35pevnqczwwRuRq4bU/EIpoOrHMh6vdN/5u5nHd
7v+v1ts3M28Yt4XdiBwi67Nhu+Nh1MZ+ahagczIbKyZcexzjggNXdG1rCrjHxPg0dP5u07sH/4km
Oo4hXENnYzqoDM83fx0JsoT5XGAiABnyx5nw41iDfE0qpzws7qEkg4JesQCvQuYLLLKy3EbOyC3J
CW9t2RrnPPNJhZuPfJ6MdRhrhmGdeK45TB4Sq76OdRvw9rf0HKbzd1nscq8bdnUOySDwvZYBhelu
RcOPxxns4QD6PvYGYGAVs4rTI4hbOas2+dA+V0nt7gN8bAOTHxzbdcGcJi45Ak1YW0a3OINV8Mgy
Y1+mX47xS+MetTdiJFN03871k+Y3bLpK7RS/vijqY5BaOIcMBs3+YKVnQdIGbgezWB8C0TjY/ouV
YpIZZ0VhLD+C6TL0axSJttqPXoKEkHnKBNE0KkHKtU9x7E7D0RtKQnd+v6+77tgxINsnNLPzHXT7
GDbGmqNSqZr4GJn5vRNNSLhInno03d7JdmHYMkbxiR3BKKC7EgoP9Hg8VsEPp8eAKYXbm+ciDdSN
38TDEqJDOEVr/crb6r0MyjcU3hTwiQ72Tadom5vWaVqbN2t29kPQ/+OyTYrGrl5wyf9rDWTltkX3
yXWNlspTrht/2HAE7dhjy4X6B5UxYminKuZ01I2aYngeZddem9KloQW5yitgMDQAJlHSKRqla3nj
R0HzErpJvGEaU72SDTvQVDes6gyTJ52Hy9wY5h/0DJmW42vlOdyUancNwLrbojZdOxRtop1dTAhd
cV5s4W8FXcxXDE+cirEh8OoxwdIX0S19S9mMF1J4dBIJLMWgq038ou0gP00Z74vUkycTUs3Vago2
fYfLVIKobTT4mgeasze9E+bb0EbgN8y9xn9ycB31IP74EzNb4NvuqborAnAtI0EFTFsQ4HsP+JXv
MCMy7gl58rVie19lrDc7VWHmyuS7CjHZYify8GtC7/ElaYb6RzD3g9Sj+5PHbbmrJ3jFPs4iJj++
vuPV4DMc4OD36yfYjkcs9fhrXOdQzMvJP58/cMA9O7N7KLAVbzKDVFjagRt0qGNO6crlBgc7K0xb
tXM8+Vantw4CyVrzKq+TsTq0KZbymgDhrLp01Wd6mWDifxc6ZQLdjJeoZCHHYZhsM+1ibJLw6/rO
JqjqpyduaSwGAct1trx8DJ0wOo7VLihb9Exioju6Jw5jP3ygwuLUZh/Kxra/NgAFuAIZbCnIrcg9
X427p/0P47tl9UcmuvatTD0KGCs4OePwK3HgieUGzpVZPlFBorgRPhsDrWqKZawxAr6401obz/Y/
EIdS7Lnxw8mDj2weGDWVbKCp1ZwZfBBMhZ6KkG9ZWzFxMUgnKrh6K6qAAuTPQTefp7JjNG8s/wfM
ACnYloAAdRvWPyQfl8RYbRUXcIS/s2V3HeDXr7rcg7fDdGBnJf4TmNZ660A+Tm2MeWFRAgQdm/bU
Nd0v20QKaBz1GX/yTJdI5yaEkrQ7T8J1VlnwZdW8gUZT03U8GdwQUY2mqLpKzIo3B18wkrLEIkvo
qk+ztyLcqRmqiEZ3WtfVQv2RLZsU5pAofSSl2exc06GHTvGiBTGs586NfSYkKGh8zqHVleVKzhTL
ZIY4KBlO98xSfCaCVOxjZALQcHuDO7+5NFcZoZ9tJpeTC9Sua6FjlBu6gUesS6t+ds944Lg+xQQr
B7ntsrI+EZR7hPhIuLzFEJwMl7gwJbBZyTfhjoRZW7s4LbPWySv1QQf4FIwjQv1LHek3pdjzrSm9
/cfeee02Dqxb+lUG+3p4QFYxHsyeC0uisi3J2TdEOzRzKmY+/Xz03pgDDHDeYG4Mu+12lKr+sNa3
mqrZuYZubDQNh5dVbWF0pGsswjY4JB5QRc8jT0+hUHS6MnyOvu+22iZJ9Z6bOgOzxN0BMMUTwN9f
ehnyOc8etkPRPNeWvJiKLyNIpzQXGx9eNrPkbHW4sZIB52baeM+zaK1bOKCYcnnmzMO6pV04jZPz
lMUZI+jokC8DSoJT2Wux+KJn2k1BhpNKx7wB5n0vKL7WA6o+P40L7a3tPZJ45UeSIJPqw2o7kmRh
yf4wVecoxw4cBGm6sb9cp2Uv0YkVDG8uhsgnkQtbDlyjbZUuwPIRpr23rzQXfEyuXcMG81Tdedd6
RA+CoYS9XqMehkIb7kWpY39Hug2/ck0yCV6TiBamnu/zaLbWTg+0cgjasz7oMDWROjD++Anc9JFO
r3YEO6OMJZWRHhwklRe8pY9lFyCvt3eT6kmtFl3GigsdaNyoHU0ffJ7OWqT6KInlFDZ+Czz4pHdX
w267Y2bZP+NQLbaHNwDjNcfg9N61WEYSqlMhAbe65Ez1h8Xz6kvMuViPUFJ7uXY/ptNDyr3EOsFN
tssRC38vVwTUguQrUTJOTGhHLf6uqX3XfY2myQun7DwIPMGM7dYGrbZXM92rE0WBWZkEGk7OdjBY
yBYp62Ci0A/K67W97Z4HGeHCMZlHsUgkTEq09habyQF2XrdyIxHeaRM85KHUmLXX/c7RQCCmKR4T
Db0Gu+bgQOlHo6pi/QQq/RCpAfpU129ssiA/O8SkdxM8zadGkBtWDNtxcH61yK+qlg1rbfPYCXVW
xi1BNHZRyWxeHZYVnZjYp0rjKaOX9gyLbZbhMWSPR54jCTP3StO+xzpD9K338RYD/9+GodzaIdBh
P7A4UCMSL11d8zb4CPrShQsTP5pxVzGlkNJXU4YUbeSBL/nu8zQSlzK9Z/ZukdijNZd2AnRUeX16
9TqHvPqS73pKE2TKnCdNUC5YM4OSmlCjszQRfmkTAXxDZ7p78uzkvpUKEUWNfid3nGYntM47zSxb
wMolM7yehJBnkeq8RlJr31TFPrPJRQb5hOyA3qF9shhknFsDTm2Cf+glkDlzDfxhq3oecbbWvbYT
c4QMbX4KCR9xKNFQuLD/rRzcSXmJ1QntbyO6j5B9zCRccz9nEPAHrXz0SqqvvhnExmBesiYWjjWZ
wjr/pzRDeZjN/q51xVOXu8iSnQ/PBbMXtREMFwcGvZsE46lc0j69uX72wmIz5E75MDJrJjC6tvYO
OOkwWqKssfiUspcgDNuQVKUH5ILoKOml0GeHmItN1V5/X/CUAuUvMd3p9UAr2qVXoIQHjvBz5Em5
J9qCjIf8esODWV0F7fMlSa9N/BIEbXDR6zG9Yd+62FOKi2Qi1dRDC1p6s3Opqsa7xGRwzmbrPoax
7T5GIfLI0tXbva50n9gB8xwCbMFtlJA9TSRhoAVbUif1R7tph8tMkqbrmfUmzAcm0swXViFepQ3K
Py4zVm9j5fS7rAhwAUh+Hml/dX7eNgwQIj06JIBVbbt3/TJZ/skMYSazuIAnYCZw24f2AkuoN1KA
iVZI+nKs3zeFVa0YhgE552gYpHuyEyBGuOyGrQth407Y+nvg1hXPxxoFfCpPv5FsFq5XuPOBH5Vf
iQhf+tBEhGigKQZ8Vluh7Ts1yYLU6eQCxoyvpqIA3MjUb5OP0DnCUQzccRDKTBTop/wtWHAdaVHd
ZZWsDwLbbGcSLdTMhFvH3dl2nG4tVLd4kHPzSBlLPa6OJilla/LASYtDWqrxBJZO+yVJeBnabsNh
BDFfpzAuumQbhRhawJkw3loSwcFfgMYmPhQZFviNOn8BZiz2IjdvMETORYFU5Wvupl2GEuNe7+TB
Dcg16QMSdXXLzokzmtuz6upxhVMpZflUrD0nfCoChgJ2EfkiheicmnzyEcc15hm1birsuia9jT15
BeAL521Z5Ny3FdMBPQ913zOcjW4k98noFRtcPMSN86m7yQAvnS76Cbv7CceGPzUGSXyH6PtMo+v9
sKKlAeD7lFEc/00wU9XjTOI1mkblwGhs61y8RBYwiKEaD/g37CkRgEE+vTnN9nwdqlsui8Ad5EOF
9WXdGJ1zD4zupykZJRGV+a2KFvOWRlOi5/3Znv/U3hmKk+k71EtoaA3+unVED0YvTi4ZQTg7woQ2
g12KbS7DXW5Bsih7ukWM/eNhRtV6iEgqR2TOIteNk5bRLnnZUGuI4MwzzoqJbS7741tO0p7/m0VS
iTjw80idh1CzdnbpLPW5xxLZ1NfseHDKWk9BXjj0UiQUVjlTBbuCFh0z8V6XYfLKAxsdoDFzOOUK
Uw6BPmaFG9VFN79ZPqnPD/E0u3H3VDh1t9YcqrZYxGqjSc/dzo3cuOM4bUzru50Hk3McCaRjzN+m
jQpczOoz1LiFUxUvLMzA2WR5tpOVdg/YLnqfRImSIJANZgJzY8xFh6ApbHcMjp48o1E3LEE+StXO
N5aRWzcStld49krGZeo3wnTeJiU23gDrYAwV+ory3S0RytlMuRJwdpemHtu9bX1NKN83IkVAaMay
fvCiYOMUhvgRWvDIjAvBELOacwmljcUf9pa2phRKevOR6yfxc8CSA43lpkTQElhafMDVtFeJ+x5Y
XsuAs7ropZ1ceDdLtIj1FpbXzOZBHEEv8s0eNyAhDDBOWd8Yui6QA+MHY6I/bEBUNlQ05UtlYKDD
5rkhaqxm9zD4gsIDn4l3b+Z6siN3w9qh9DqCwDEO2vIic1+tmFSlzGb51AZjcQyk/jzHtGJdE7Ca
FCMgz+QtGUbMnG7NXpxWVlLBsvYaLIrKSONuwO8TN2611kdNXSiwgMroek3kAhC351xZ+r3w4nTX
2wzJ7bIKr1MZ/VVsSbAIuehioBqkpQfYmQNpHXgWa/FuiDYovPGgoj8nVqKSDneOK+YjTt95N8fJ
Pow7WiBvYAKPCDq+hoBHNnnqxAeDvFcuUTkH6n4K4LG5zXwjECnUiAcRGnLfwsKfnN9aK/mxMn52
rx6re7W4gOzyvWCFeQkloRtNab+WMOj3rCfoyaJhHeXRVnUd3uryhDaHKVkrZwCYjrEmnJDBe6Pf
GifhXPHiqwSSc0dPK3ZsUEbsQ15HLZWXaroXKVnh8TjwRK089mxBgdeoFHJVUDXeBVMH+9nTAyp7
uWxhUcEXBmZZbzTvZ2XO8OIQvUBtYn/MFcR103xwbeZwNjv17IoKA4c9Ai1D+JUnWrNqJ72BvsgF
7erseFWp80yM+8fYYwycCC35asFRatalsbTp20WY1LJ+fIRDsAuREa+jRjfOXnHDoFX61TxfuMtO
yBwg3JtggbJonyd6tbFEgYAkgh4xlCmQkepmhJrJ2CgA8j2qNyeEEuF4A6VQMp3Zk7/qebftY2g+
DmQsVmNf6Eq9o6hSCMAlWWSzszcCrNRDlE/4xVkHxTPhay1OVaPzpnXZa8ANLM61hqwA5Mx5m2WH
Ma0+J8tiA5nGuIl6DAx6rA5qMC9G1v3kI1x9aUaUoHOzytOVCKwWwzPhMlDivuh9M4AT/JbH/B4y
sLsJXY35QY8giWUREgBbkvTKhZs4cbxxsJpuJOE5fFh8E8qhTZpBIhppfqKrOrYTz4IBEoDbMRlV
CaG72K5CiYjWDtQnYSaE9QobHY3zPeYzZUi0xt2mX93guQ0d8LikFHAIlIcm0cWVdpNNzj63/6ou
Opspo8yY6SEyJnLP0nUkgxOTKpwROJLuUpJArvAfyrXyZizySfsELW3JsZYUQL/+H5MheDis4F8G
+O0RwAQttU7ICYhen+6sFg9MXi99Hl9qM2+vtdk/k+Mw702aMgSbqHs1G7F6pW1EyyYpOxYzya1Q
AU4oBXwq3HrVDToJD3JEy4o4DFPLuRowWQSRqV0k3SkugVCk4gagRdwYDHzOJnbrsBHb0mYxaZCY
4UdqPmFUpilhlraXup0yBUHVErbufYEK+ikXErw4IlwE8Ax6A1zJVhluPRMzPOPKxynVDzIpWj8r
5X1PoQl/1IXMgdTenet1pucfhGAZOzlvBsE4Day0Q1P9Qduto33XXrRguNZufXUWxhNV0y5u02M7
cM836I1802ONMBshCeDpIRalwLG8kBn1FJExJ7XJZr0su3DLSvYzD3lliLpHo5teZItI2rRalzFD
fuWmMNaAPxI/TK33ITfAdKrqeZLDpx0S4gbmMF0VDV08slAzd/utRc9JePCTRiYy9QsWP820Vq6B
4NJif5lbWKPiPocSWiFMQiC87bW5J7GNqbkimBIZ3wQNIbROevEAoznbAy8DGMNgZ5vZwIkr5Ctd
tsRP6PwurICIAvLPs12pFyueeO59xcDTrcLYr1P1k9kmJ6E1VFuI0nDvRHxJkp+ZKN8NyjxC4hqe
InRUvDC7V8O2h02j9OeuJMfDE9rki0xdqrl8hu8y+ZNIrlKASeoq5PZjzagiBEjKyBt+QLCwkZiM
+RJczgam3YlJ4p9JOztkPR21LqTiwHwhp/xEZPwTXnJ7XwfGlzA1wjj+dJbAgx6J8RbxJAxyGW86
vuE4+BtWSDIDDIyxqvAwNV+9gSwSEXC6I1iPuAeyfCUqri3ILewOJbjf8CtTs0s4kLmJ0zl9mLhV
CCYKwEnM070ny5C15UPnxMKPw/xFb1kNcKw6yG6ga8UoPQH1jr62KIUN9LDmXGyh4jsrWHisiVMJ
uEpBEipI6hj7gnUReQPMopNvzAg8YNqtbYn0dZBMqMMOaIA1d0+OahpOKGykcqyYrFoM4+2uuMko
OQ2TY53b0tg6Vn82wMmuJKTgO0UWuqdn/TYQ2Nar6mvBq5vtaKyZ6X9DDHtAAj1C7q3Vps01fxxK
Mj1xo5vKC3BUMmx3GbNSvlIzZUZ7E21LkxxXxyzv65UsLk2LCNGRI374BiJOGAh/0BI/yTEAmd3I
C7gji3MFROwSFGfT2vTusFaQgNiAFc9jF24mJvorcoj2mkAwhsR71yowaB55dRZ/nJoyLnG4HBKn
W5K3Mr5geusjdLezXj0sLRQF0crWYD5YdngrMC3BT4tvTYEqeRz/IFDT8L4ADutihAm2S0OmK4s4
K0N/7OLc7838cIK//giDDG6E67yYdNcosKn9SUzLSrYRS8VdSFB59jDvBwuPN0v39VSrgAM3X49w
94Q7/n20yuHaJZBlgzDdFYVLFR8w9UaWvirwpbUtbp3ZxuVJgNsqDLAUKj366A00XDAPfQoZxmYT
k2CGiYzF0sz0o3x8MIlGScuwXqWmiNdeFL+1OSL3hCF3J9B3A0GjqjJndJ840vSQXxeabnbgurex
0gJ3XDfdSwyPS60gogrexrkrCa9OZP441OhOQeRkdytEm6jBdXYJab6kh/OYT1JsbQJBExux7Ywc
j6nYfJlN7GFY+zaGW72FVm7cxUOBeTK4tkW1Z0iZ7MZWP5VTiiRnAjnPgm2jl3qORBw1HzsBttOW
5YdTha2ZwoYrAIspBAF38KJl12Ruu9J5s0wQyAMPyDX5Tn/13PN2s5Fu8L4jvXIYkFk5WoRMEQg2
VMmSRh3uoc6Q+ZFz5kcd96XhlFtnZFxWJIQ280C7w8+J8LeKiJrL6JFIqVrVWlv7xmIxmRO+YkAn
0CTF4mPKP5IlXrE3jZsnincMmDjxFzhoXPcXHfn2XYsU9U5L+SB7xuHHbpTJgZavBGq0NbxcSG0j
S1TFzLiTlK9TdhDqvVoCQmshfIXDiJibJwN8XQMZrHdwxVImGWuE/91D6Fjaonhc9bc+Y8AJLgEH
1wK1L2uFFArSdw9OfA1odFzRAd01NUlyWh0B2E+Ta5IkFkkFiyIJlSCLdfy72IpPBJJYayrleWtY
bC1Y727q0XyymEKvDD0LWKVkb3Vlvpgiwl08gw3KmBQMi62E6I4pqBx6PfsbdfewjeFCcXBht60K
FziJRE0sXEzHziRQpo5KP7AT4gy1onM9IrnkmlibIH/RxIf6EYOBqvV6H5XFsNaL+jmvTHotBJZO
JJ9BovHonEhmnFY2ssxVlkikXU5EaEKMLhaWTG3PS2XeuYculX8BpAI1roBjTCjRbZMHwmKx79OB
3ElbzWhzoDiFn+Zv7PnsfdGZBL5eFy8ZdyOrgoaWDHw2uwzkqAiiO9QD422OBvK1f184IdEsnk5m
3FcGl37fhgUFdJg/SEyUq+ZIMCOalGUdYmCkZR3kvc9Db51/Xxi95VfWqO1Unx3LGYd+FkApmwab
8VKDE4R3s8t6WO7TOyqx7WIHTmN1HjOS+9BfbeuYJ+kU1n4XGo+RplGREbtoulcuu3hbjOnZauud
paGu0APQjULRks7Od+2mey9jrlGw2l+RLPY0Mx1nNtORr46UxgU+hrsOLYZkMD4aXX5ssmxrzSDq
rDlFPdA6e2c0vf2MLl2vQ+xuI77zYGYGpVIv37Ceg24V0J5PUU9tUXyNBROrglMxqe2/OOq+SOHb
KIs2yZjqB356aOWRBqnGO2V2ZK8L10z8cgp3UZ387VgJ85fiMe3RUqEW+/SkTpEtAaYqNwAWV0SI
BPqvGnvatozXlLL1AUzSj+VY3mOT+R0wzTEIQvqurPENu2PBVGoINafgiQ9etpBRtJ895xWkmndA
MQd+rU8vtaxav+1PVVOCKygmdGq9uPXpfEixKsHZxYxp5n6ywyA5HWZczLY5xIdIfOTzkDHmKLNN
76FTK4bxKqIAg3nnBIxUYI2bZcmvspnNTRhPOQrvCoxFHJCksLygmLOOtTZRAUrs6kMPb+n3HdV0
sZuQFL7oo3DnMthIZo0HzB2V3P2+Stid2oWz5SMl4Pu09I/OshvUGZFx/H1hDfO/X8N/8u/XVMKA
G7p/oW/hyLMIxBnBosZoneY4Ly/MamqOv2/qWTNBFF/e/n1PkFjaHcK4eA3xyjiUeSYO7ciUHEcr
r/7+I+eUOAgpp52nGFILkgx+X4AyYX1sJzn5ycs2eZF0+54uvqYcmz7WK9Rgw/n3xTgiu0QUwNuy
29fh4J5kkY8oEyf2XoZ+6lTKbfb7ojJ5bfK2RZmqQ4uu5cy2iu4Gq+26aaC9/denVfn8BqaZoNTl
k/3Xv4vupSTy8srGQMn2xhFAQlYfArsVtNimNkUnS+bDCx3CS1XBG0sxzIyYZR76MZ3zg5Wm0VnU
4dEhShafoeV+6ON4ap2QZkOg6gCDEf5g0wDC20ecr1rSrMFlOg/8hIRtTQaYqayOTn33gHEtBUlJ
4llm6vODKHB5AVy23gnfOMJzlT92ysqpyad35BERzu25e0gN5PohEFiMCWZ0LFy92cdJFB9D0fz7
td9/C5d/+30NQdalKS1swig7X+Cd+KXFT2I2eb2G4KUdehu19m/e6++bEk4tGxIhnq0Cp8rve3/f
7NrW3g/ZdSYLcFOavXkZE9PckHHCz0LlCbzemg4hGVgr0Zj8NskF8A1+sZeEQ74jNfQGEOStk1P6
YEiXltqK8MI64ypwde9Ved3fpMjS79bSN0dGEPzOwZxcOY0gymgIWEr0ZZVhqL074HBpO+2JyPlm
a2WMxkPPlUd6j5WnpxBJarumwTVu0H+Mi6Ya4/Kv10AdKrtWayWChvSoybwF8Tgdx3b6/n1rnnHU
UrbYuEbcF8Myy3sVBNqTUZc8bRLTPbhRrW+t2oJ0g+PorLi7wkC1l98XEqM3IG+7IZwYS06CyJx1
Xf6Uue2fQjYxH85bFAbhxuwt3Qe5RrDDXD150wgcTWrqvk7z+nG2rLNKRfquuQY1hGe8DCnRBjHW
hvd24RZRn75adNEHJgfueoK0/e4l5XOKuuYWt7M4Q4fK0MIOzhx8DH24o2AXdEpa4LtzCq0h7D/Z
k0D/laNLqzzoWzkJh2cnyDawBe26wSH+Fmv8uVsU3eUET3ea2W24lgpJbm1TxGxTzAqLvjObtuHI
KCLP7XpLoJVzjvB5upVFjJeOZznmXk9BOftDWXj3EoY1kovU3HL7zjGf+8bPg/lgWjemU+/+P7y/
+vnnP77+O3i/0MHq//fw/tvwp/j+A6y/aON22n//8x+//+Ff7H6pg+G3dc/TPd1ybMMBwz/8NC0f
5P6Ha9kOVi9pCUt6OlT9f7P7NeM/dEvg7OApxrtdhjr/F96vif9wTWFgs3Jt07M8Yrj+8b//19f4
n+EPqe7ZFJZF8/+8/T+KLr+UcdE2//yHodvkClT/+sDle0WowTfHIMFxPMd2l2+F93/9ucVFuHz8
/7TaUHqG6TwGKcPeWiDXZ8p673ifrbIMqBhzsWlmZHd6Om97MGrr0vPOnhc8up084WAt92iGTOLz
XgOvUjRoZs6RgMyxDxOWmiZtmqsuUYfuJQxztTNMRH5WJ05sKFs+f/IOlIMSI9+5I4ul1GvRutWA
C7Kgbe5FMIBdS4+O1n8BhtB84F/fqc1urHApqJrAEycOAt/RBu5eBrOGgWLBw2XwjtMqEsGBdfvJ
Em6/jAhJKgLuG4J3MUga3RSCPXQ0OmuLcrozh8ofmuhpxF3MpCETPtFGz2wqHtuqfTSUPFb18FR2
9rCz3OZHF88MCDGxymBTGM3XANESeS5LYlYhd0kbkhnpzDNiX/jbThgcy2UWbapbFEW7SIKQnD3t
s3H6Rzpu8tpo1lbZ1LJFs65ujycd+d5dNpXhvYyddo3kpFsnYQ0hr4mzazVSUkWMmxkVNNi92muK
/aKa5I+LQwsTeMiKU2cQMWsRV4hgrR/XRLw28WMfj5zlkj0f3Csjp2hUQup3Hva1gI3v1tRKOkNW
hAxw7oje2prch3fFWBI5l4Ps994r0GBM/00D011zjMr0wzQh+yQFwXhsAk32QMVKzFgWx4hEvRQ+
GkdTiFxkwmeQ5n8GZeWIgMlLAzbn5FAKOzdhnWmJ55RkRLeqbWJNkj2kUBwLEa3MoKBEhFNKv6EU
0jtuzPCTWZzOPZ0QUsXDEAsuqhbU2kFuT+eMHbKt6c52tBmhsLLfDgr1TNcZ0XrCch6iFIrHlyxC
8Y0HbDKSx8ytCXFFNTebz5bSkhUJKNUlyBGaKUbtqNZJJsXs1oCuYEeLx82SxlrTLEYbhOStEavD
bF8eItThRlJukcK+UoRgBKn3rs4dUgdX1YGgwT6fYQ1iDR1nGMXdTstWSEaOFtbdLas6v4klpkpP
7mKyR7eYMd+ChMguA8+Hnf7gD5lXWfdGKq/Y6mzAtl3NrZBkDgOBJv3ryJDcoij2QfX1eJ4YnjH4
nrFJmZbx1+gA28599s2U7S1y5zcTU0RoQ5zpG+0FVjXg4okAWN19oO9poK6ve5k9NKOpkQ727M65
TfscPokJLsHcIxgfgl1TYGLQYWiRoId+alltElXJ4HS4pkmUYQDJt2yYufPN6b6uEWXkTmPve/Te
VvbHIzkh6u87faGxLhF9Zrq1AdysZhYTcDekn4VglgnVnO5ydBI2eMtVLSSRIBG+O3OcD9ZYfihG
mWtiR8mL9rSjlmsISPrxwVj4MigRf2pQ6nMei6Mzl0/CaZu13Vf5fqzzx7r/IdTnb7fYyB2+xJ3q
zLcxal76HvwT1K5PIu8eDSeiz1XtXzkTa6Y07AOcXfgw36woEfhx3WivGmvfZWH9SOfKJrd8HrXk
owirXRtCRi6A6hqocZVqHoP2vZJ4wIohP+cC97Ucmd6JyD4TStVa2YvFwmEzd5xzZhMTgeUBCClz
EpMYLJAXkCQbNBtrs8FeppVvicITMZtw2Htra8gAvPqE+NYc2TLRzZaDdioFCF5WE+zgEFi7OpVi
iomA1d+RfINiG3vua2wC6IEwb6CSs1agti+DN5wKnVYP39ErK3CcVakNnB0H78oo3ZOe4Yk1xrtR
vQ6IqR8q8w8wpe6EzYuJk8uoKFEp2Rkxem7lxDnyPAcZAZQHTHkvSaw+NGDid2aa+ymH451ZoeIq
2/rspmKvVAn2qbtJ23hFBJ/ABsVl6wmQ7As4y6ipi+Vw8r6yhMOQ5g11nqs/F9F9XmFtbODy7SEy
E+KZTqTEOdoBudSWfF98pH2wsefxk831F0lWByary+yr2DZUdbE2R+smBcs8CtLqZ2ngYyM+0pqZ
MyPNXLmIR1cZxqJKaNRuIKg5CAkHyQw/CIcrRljrbEfTl0nTGpgjDol+fkRtMq9A+HgbQVQh8TVb
gURfj+pb09mBP+Qvtd18T7ozXhycR2eFnmUVNUO4qWVAHKDp4JvwxOuEht7XBh68WdPOO5Pk8RUE
z+mkZpyuBkHiiN8YX1cch5W04JfO4U63iuaByMd9Hi3zWc9tj7icXoNBjESDYrhSdqvfifjeCXBk
S4uhmWmjIuID05UN+5LmSjX7hEmfnyBZLWHQoUoS9zGxDp1yjG1rDfa6y61bFLjvDBFh5Fs9YmI8
1pXd7yeSWnmiKwhp7HGZk7/mghTUwlQcVQbaF9vZkRpwLMwm9WWuXrsSlQzBjzpYvZR8XOdg5YW2
iYd81WjFTxchAsAuC/bIcq5Dil4OMaRvjteqM/iSgGG2VfSQ0TPiZSrenGbUODfbAgUKdsa56NHf
dWqHOX8PEIlMN7t8mrP5Nvf3BqpW5r0OhHxpHTXw0SvLzxwFUAlEGOrexPB1jNyYVKqDMrwIkNhp
jh/CUj4mRIlVdXUf6wiRQMHkQfbITHATcclxz+pvUzz9xFUG+zt7iF2IkrBWeXzq5MmhzBwExusw
/XTS/gnVPr7dGqg3IgRwps031RozfMWmQAQo+vNBXYMQqV3a2a/4lUAfq/GSW8NXnGnvjF+bNaOt
jkgByZ3BkOUu5TbyCi/HmsINNqKdGmPOVfTxB4uAcL6SE993lFB3hjWf6o7BpN64PzFVVhmUb6n1
PIyan9celBJX1PtwtNQmU8yCIx7lOvr7Tc4TFbaphgX4LfeCC7neLoCR5ExeIUnlTv1pln45mo5f
zv2tLlpYMQRB9RES7BkSQq3hjKXSuBuUdonq6VZVzJQAKLIXyLuv2p5sLJPgtxhSwEubks+xLD+H
fu/I6nugqrvzdCjyLpVXljHMtVyNsKbyiwo3UKhdZ1Q9hi7+qhwYX2hmG9n+GXqE8HjLaMBxZRNb
lTxZQXoF276GqbZLp/wP3wUMMlU8J8UhMKynrOaoTFICNYXm7qeOtl/XJYIs99Ob7Ie8kfBWynfS
HzAJF4+xZh9zOAIvtSpIXsM2l5v2lyAvkubQLRm2447sh+RHc8nAqYl2s2Mm1EzC2juC6EhFhSrG
kYMECZgCiNH4kiG1MIqYwcv8NKoOF4jZrSc9fk91WutC0w96imylqXXIe118G1zkv2mhv/cC73sk
cKVMMBDtrhTHUeKiIgKul/PPIMfzMD1q2qZzmux+UtRhESEAG/RCaJbr4a3vwueSatYW/U00OLw1
vMpNHsOe6J2cFWjrEVN1V9geKZal4MszsKQjR+vS9+mfSCG1VjNRBKDCZn9w0Hq0uM7bAahbDFml
d7K/WuRlRwKjHP7Y3HhBjayjr30M9Mt2sFnuALaBrrcSJlDU5aj33RYmtgcfdqt3M9WQ9mApfkf4
uanbMDoYOQxJZIwNLcpuJtSCFOgigQESxw92TMNTlFKtO5P8euLB0TtPkHV0k5mbqy2RW3WK8nm2
GI0P2JEKUMdhE/xNiDAqpa3tA0d/idMpAB+BN5nNmhm1r0Udc3SiBbGdpPbNJefLAEW/ynUmqp3B
onV0RMUiRjsGC6BcdjzYWbE0J+A47+D7QDfPTGqK7juZ3xnckHr9oXLjFkTF0WU9hbwR72QHOs0g
0QOuOcJISaK73gE97oaFX9THYHyisyHwHmcc5TjUbM/vYxTofLXpPCKqIp+9w1cXz1Q/Tjacc3uB
SnbKYGlQHIU00l2zyDfmXhrHUMXBukThRLBJJUggYrHONnKDC+s86fKvobvJzS2AmMSsje5UYP4A
o0CPziP5oqf1F7B3lk8mj+gojYy13oMI5zuDaKJpW62W5l7oQDeDoOkPLfGqsAOs/NW2XAgcTd5u
exsxz9h5r2V3oKOpV43XkEERkZNoSw/XvYGRQc8rKH96cJPa+B7E0F05W7M1jp3qFFMcGB7MDaTF
8FJI0KzKk2dU+Ta/9IMXI29wvogiwWBcsRsNuwmUWMprGN4xTWo1B4M12ntCKnGGruNSPAKP+RQZ
thyieqJdiKHc4yBzdPxCiOWLDnOsdMVLHfSbLvAgxZRboyjGJ2eR0gNsdnr+HoE7tyzlgaKS/AHX
EHKInS+r4PlE1zqdqiDmzNW/ErhQEg5Yk3CXmRMu6qhYT4lhMjfF/l8NS7aI5MDXsOxHXNyBXQDR
t5Kt5kRISlO1c4dR3fpuCFcWC0DZfnDTiGO3FBJBKMeTzI4SJjWmsALpPLZEyadSlX6BEVhskqgc
dghVrjLAOeTqMUEiY/nKNwsnVWiSaARkaq7GHyy7BoB0+sHdTSOsCB6Od06Aw1MkWASt4uzZ43RD
PNfVBStYw/YeHk0TCUw0Ji9Ri9MrVat4FMgD7H4GoJUxRQTdZVVyuPs/7J3XctxKtm2/CCeQMInE
a3lDFj0p6gUhURS89/j6M8Due7ZY4iXj9H29Ed3bURKqgESateYcc4IHqDI8+wye9WRbLGcOkpMG
HD2QvQWsGyy/+a0AWccwhDtGtXDjtux5XIQPKYNg/SZWwETWYTDVM+/S08KrKiopJXLGHaf4oe+K
AMJlZS5USoQuqQmBvMU4BFmkNTZIA3FCOoqhS5tbONouw/VCvbY7DrQQec1o/wTDItJbLGGTup9Y
8cjYMcB4ooVaWYl/tOs6ZW531hxlOdYIjtomLqEMjMV1pzvHabDNoyemH73RvQ70fpjqcInBbfyF
vs7ZGpWFSgx368TuRJOc9/y8u7eNk8MMs0pV+aMOhztzQvqjBSN2GxaVxiiv6jgA61hQNEbVY0yg
VGn0zI1qXIQmC0sCZWUtSv97G5dHVtarvlum+4K26mVq00KfBn+Tmz8Ab14BN2PhFWaz1UR86vLk
O8F8Nw4d1lXD9CBslmoHIUzi2mqr98O3Cvq3cK2X/1+g/LxA+Wl9cvEKhvX1XX2SX/+v8qSmnP+y
KP8piQtbUYM0qA7+qz4J0OS/DIOapYt51pXK4Sf/J1tU8Zv4ba4x1yBpM1EyrPO2CagX2v9Fxh0l
POqKDgpOIf831cn3pUnb5g936VQYhqk4TOqOel+abI3QF9Iksa3RUISjdJJFe/DhgPxRr/13UfTP
Iij5qX9UQP99GUGVlvKKbXPye3+ZcSqJXp3Gettq2rGlz6CsAJVYikZ3h1mZShbkSGv/+UWND69q
61yRJYvbeXZVgtIkgaVTjQzJpTFI/zeo229uDb1upIfmhjC38Cf4QXlAFUvbcgtN8UQT7JonoHOs
GJdu1D4YnXZlpMaPsEt4l8LvbasB1dFvu+JFiPjJbfz73Cz32ixFdepDQ4nn8y9iMnr+vn3KIqfG
5EkJZ/75HwVk0ZueMbhDvcX+9cqxdkXxmigyY9g0wbbDzoQNmgQNqfhLPhKKSQ9KzNRr8BIXFilA
RU3MZivvfae6Lce7kgC6gpNBRIs3R8Kq4fwJaUWN62qwb4zo1kw2820wqjok2CxakSW5lbCe4Nna
qy++3PwU/qmO/2tsUIkXjq1DolK28/7LkTqO5kCWNWlSzqnJ+ysvP4q22pgyui8S80bl0a9YOSeT
e5wndGyi/rJrUBqSBdJZxT5VEri5u4ZKtzOSdqNimvYiJU+pvZyKYk9PGuXCqUPnziG2fA4Ha6vi
4diPNhrc/orgqWe9z06ffy1eww++FiL6uS/BGVaK919LA3rkJA7PzECBMEbogWzQWItYTsRZiPak
2cXaQNa8MFtkJYlJJJZ53ZiHiNaAaekkcKH8XbIUrT//YB+NJfolli6JQnAMOb80f4wlvVWFhKRQ
byEibzPp7VWgPX9+iXnS+POJ2rrO0W5+64iEEaZ1fokxcvOYOCJkOGvYuMd2pHdd3NccLhIEx7Eu
Fp9f0Dyfxt6uaBqWqfOmw+g7e0EkOUBjlAU0VnsuaSAj0Z8dO75DUHNLwWwjRv3ZFzc4udlVVMsJ
4WfizrjQvZYnD6Dr7+iH7vIa2bef3gJuvmrwudpYZZw8XXledOumNizxi3i06KS2B7q5HGvdI3il
R6gJHBzteNXZFIzD8uXzLyfU+VCavx0FaJ0lQZfUg+af//HIKMgg6EI9S00NjTjoPhirxvR9NK2n
TADl7VvvIvQIUElJNFv3yGES2s2bQCqNUmp+0ad3GoFpoW5eBxaYHAHB3/Dg7QQT0B6dgkQXW9+9
KQwvoiQiZp0652ocfcgFHCgDnWZOBpZn0VQchDJR/Wp8aoiC95EOEVpzaodqUM+yQxeeVR6U3Co7
TY64CJKK8ezeQzBj02ayyWwC/zQ4DRxaCgVRHm4nob53o3pNvHznDQZIUCy0gake6MRy7glvqU9h
vssKDz7Xj2gipljqlOJkhOtVJ+9MV/IRgtGKMIeVJdOLXm5oI/5u6ZMFTrJsCbxbdqn8Hmuyhm5a
ayud7Ksp6n7EKfkoKCp6/PsrCvuYz01wWMQGgghDZqdr2ziNLzNpIPeuMam3w7WifbWsQ+fF7tTs
Y5oWSA/IIUMktJrY0oH+Ef6wwug/LYK6rlfE1f6K2uhbE17oXd8ukjBYYpenDygeh0j7nkfuZY1b
LXMRuVTznJYMxQMmFUP2v2Z1aOFx5jEJAXOXpZk8tDbFn8hJr+JrGaApC/FMIEet6mVcFJzGYg50
5rLGjL4V2p2FEA1d28BgiFGvDFTQRefPQuT2mLaNDWyHg8uIX9isgxsvyR6lpmDEQYeUFP785sro
02GFJCTjOE4hcYKEjkuHWja9NNDT+6HgXBibUm264iHTntyoMvAHAeWv2kuNuLNlhIFu7AivSfX4
p+8PcBs9jYG2KFt7h2Qc30r+Y+jclziFJooBE4H9WhjxZjDEVTAL6ZSzNsMnUyJ5yyHxizAnVJjh
hQ2bgp1R3gpNXH7+0rnz9Hw+h9kWGxbLEUKyT3r/zuUpEWxdWlfbhF7tOu+z17iXBzMkNI8EW/5v
XfvFbTHoe720QaeP4S39GbTqXhSzDQCGH/i7PDPqVRvTSRjzbxxaLBSgKHo1jsQRWNyECR4qm4kk
bdUq/W4a2msPNi6GSvVc15bL0TS6wBNCgBMORWkmzyAENnbqi9WkdxyOO56LHnrHrDEeekgehFwG
P4ygp21LC22hd15BrhZkODPfOfSBM63ZSK18MTTwvIjgLqFsvILBoPBeqGWjGdRCuKdjMoF/mSCF
h7/dyb4a+2EXU7Igv0bKXZERHetdzYQ7P9xprnuKZYdMxHtG+4p/NKCFR/dpqGhnFpVfAjdOXjBW
3cYhL17o3yKOH5Zj0T7MxCAc01ZibHuW6ame1LKQ3M60ah8+f6A07T94oA7tQstiPqXd+v6Bjr4+
2FNNek5pFU9pP97GANdLdRR11lFh1HAfwO3RkGyC4l8Y7iXZS4tUUTV2KA/5UTine9s7cplfP/9k
b1f+a6ghNMAvyf8hsb//ZL1QbsXev9q2qrmvFN7LihrFni6bCcTRxnhRe5s5k6CDVQRKkDxBdx9W
AUMzY86vQKOYU3TIrORyyECkmemVG8tvmBeJLqBjI2bV9+Qn8OW7b63leus6ljj8VXzA1gESqqbc
/fl3Eh8tyNIwLcFibDosye+/k27mlSiaotoaE3LfoEDbE6lh2fYQW/BRbTWA840/UfmnH5c4Of5/
etya+61EG7mkIMMw6q4+/1AfjADLoDrs0uIV5l+fyZtqu0l0r9hOZBHYLefwIrHufA4/1mRdh17x
6/PriflLnj1Yaeim7QhDV8KdT35/rtvCLTVqtBPwMz1/yTHcLXBiQePRblpDHhIzfvAKgdFKLF0z
235+8Q++LNd2oETRIZgH1vtra3kdJQgaGFQwrxrZPWg8A3AmF1YPL8Kwhuw/eOSSste8UbFRO7wd
Yv7cpfScd8u45JE7xWtNLUavA+AN/TqeGrl2bbrng3Niw0BEzzCdpoTY+WnFgv7aCH5DGn+xb/rw
DpjWfI52DMc4f61kqTpcLQzBrj7o2UlL2RliIrRq9xQF4+bz2y1QGf39rC0LjQGiGgb+2Q6UVBnZ
eHSLtoWtP8dui40pRxaKTVppvyY7vYU0/9T36ZNKg5/NEO4KtGzLzz+EOT/UvwacY7Orp0gLQ+x8
wImymgaQituYwubs3Cfxse1+xcHOyguxNOGQgCY39qW07kAQ7No6enSi7Af5KwTAGqWz6CK65frA
SXbU94Uo3FXZiTvYHk+WALZru9HBgmPq+7lOUwhzeQUpPmmuzRDvF0kT0NfhIJYJJB9TY1lRPPbP
v+RHU4s0AFLpaFWcv0/1stUKlfkzUrDABR2wkA2ZuCtNfI7dRd/G+BD6cKTFHbxYenvN3uBejgx5
z6cxOkEwRTnz+Uea9wJ/3XZXmpZh46pSch4bf4x8hyBAG5Vkyekjum3cfouI8Lr0sOnRmupn3CL+
mUGGzRfXPT/KsY5JE30bhx6mWHn+jo8o0XXMEgBEJvdgIA+DM/bFJT44ylHKN9j/UKYyqAq//2q+
jNrEw5CF51o7qRxKgTVD6ssAvRRpiXuYTMzfqbn//I5aH02df1zXOVs/fGQuAwsb0MYs/uFb9P/A
hz2pDiohHdOmG+NVrUP0CaW4Al7wUkn7VIcC57gdcnI2zI3Me5gGQUhMAr1itL+sq2VSrcmu2aSF
ifqr1W4qalKLyCthCc3mcivZa6n/HZ/1S+j7jCFrFrB4V62dPhoNWz8c3/l4EwvlL8VQXxKruKNh
i4c2SJ4/vwMfLKDSEiZbTwm5kpSk9zd+rEWGl6flVdZ4RxN6hSbYuyi4+fwyHw3dPy9zNnRjutlS
th0cDF3evmV/5eHdMD22pECEIJVoA9OcadGGf37dj8bVn9c133+9PKnckO0ur0zXXWcUngZv3Y3e
ximivTd7clX1xQ39cN54W/8dm/KYeFut/3hLe0c3AisBt5MDzzLs+pA3wX0/csJVW3EERMppNwPG
3136Mv829CZMI7JwVGwyqPzbz7+/8cH5QuLs46xqW7bJ/97fgJ5uKNZlBnjqFLNfuOHAzW64v6yo
8y1aNW7b1Dtqklp+uSS6pHImOHxzOvJoDrRUmdmamONvM2WvRVRtYPEf59e/qOuHzz/qR7PMn5/0
bGUjD2AwAp/OEVhSZNFiPfrJxeeX+KtSO89kCrEtU6hybQSz7+9GJltjmAoSWDvL3mUFZPMGX5+I
y1PSZDdSk7dYMHe4+I5mb74GNseaEfNUjQ+jUJdl5K+LEmZRIFMwOv0SmgEu/PLOrtAD1bzIVQDe
oLSeUkD5rFQv84tEw/5YWdeff5O/yn5v38Rh2kXtgdL37ed/jLJoGKliQGHdpoX4zoTzZGvFpsBJ
GfjiIp3KXasFL1mNlXSqlrFNULZLD4peMqJgR78wJa2i2vji/v71lpu6rmw2JqZtS6rvZ48wGpna
kwjmXz5CR6TGjYyX9l59KEzzgqrzKmXM5XH01abor0E+X5etCIuQzt5InnUXas7/1AkcVG+jVQOG
TdfBBEG+vcC2ucxNQI+6DuHoGzeNoOxg//mz+GsKpRo4l8wcA58u8+jZbgjgW0lhkAZwb0sy4Dsi
SakIa18VsP+ayrgMT536DN4e09TPZuoAClMGJoSUwbpFCzKrJDYxXMCQhX8c6o0tvip3/j2VvV3S
4ggjFAxU5+x1sXLZR6SS8s0A0LhDTwtfsdPLF5pfboMae8MkN52RzjANDFv9bYiG0KHLWHU/J3Nc
f36f/977vv8454e9nExUBDLc6DEZUXCbO5RZd0OcnRqv2LeGA58EHdQMtO1cHekx6pF69/ln+Pgh
/M8dOV8uaw1CTNoTt0Ks7pXpXQXRs5rQTg7VpjSik0EY/OcXFPbbtu7dto/DOg0tuhZs9wW/4P2k
1RUDQKXIy7dDneYLZVDRzECeabzKjd1y2JsB5nUqtib6rknwl84xdvUoV0Vp73wLFrt553Uo8/qx
exKFrQh2Z7kthEmbmOxpOlLTShNgwkW576VxhXbgypjIc47B7vNLkIjPkp90ZFvWmvvOCR60xAfR
aROgUOY7WEobvARERlP3aMa7LAZaZSZEbZrGQdjVFYfThyAYtnqiVgR4nGZVj9NY0Ke9mzy911vE
D3YhaOgTY+bDtVNerBZZbKHHo4sXV3KTVuG9lVJ6DAoEoZb+AxvW4xDkwdYg6J4Rae7loP8kX3lw
RLEdyUapMX4TsFCf4Bs9eiNV+HZUdyM1v3WhQ3+Z0wF6xzRx6FwmgMguSXDBqtoUR8hgixYs5IE7
/ovsbmrwwV1qYmXQRjPcJa3UL5NpeJVbYUTfTc0ObrryJrHRNozlqyMbd8M8kxO6WW0DLXlRdgiN
FFk+Oz0SOrO+piJBS7Cz1pmX/nBi0A8alW9nyKNNVZnXwPnVykzIZRmEsSoDEwQJ+Vcg4vd2LbSr
VMufQm+Ylhl5oqpmvywHEnnQqwy5ZxN//VT21k/6M3eoXUkfMqPnYejx81EEqBWHNnesf8O9abBG
awKPOWkgCGRmvxmKOWrYcE41UKNoRhHmvMKk+F22t46m1m1MqDSxRpCQCKVcTYO17nJYYyWGsxUI
pl07DbvOkj8b8eiVfO4mTsj46AgMUO4p9NCwhxMUqaKfJRfUKhgDP9Gk0NH+7YHqvqxN/aebSrLw
sHuP1qHV8tcihuzfRT8Sr/yp7cTYXVcNOLxcfodf8xz09wGBVEBYuJwf8u47DtiN2Dk4nti3TsxY
4bJWzV8A5d5H0r4P5zxfWGsLLWuQ83knO0xBkhfdsyhQOLZhNa7GlsLpGNsHXdOpHrPrMYtioRU8
I9ejumES+J7hlWYLBRAUOku/SicopWwuDOgSyJ19K7gdS+uO7K1GQmpVPplPjSv2kKGJlsgb66Cz
EFOHI6y9uY6r+CXik21SwXgBgby1dXI9wySEsyUudMReSVnhzosTSqwIZp0ZlEHYqAgoLiJZfynm
VkEHMoWkkiuZstUEWpv11Yp/J4jAnR9bbN61HmlBHdAfshaACBCngu/7SWp4b4u4f2yy9noU41of
43ukYHI9p1uNcwRp79bgvtKk35ehdwFS9643h9vMFHcE0z+7pxacG8DiVWQDM0AUXS16x77qi+wl
c9huQRT+6erIVVT8khE2Rj4DPpBeR/wHNDaXJrrjlzZJZ6EXkxEM3aHtL98KDCYcLEIxSedFI0Oj
Jn4JqozMT1Lo0Xz136jyUfcriZaV1U3nfyuopS/8ctjZvjrojnwI61uriekVQVAIMvwnfsIQGNL4
DlXVVjYUMUKhAdWXOGgSMgMJhgJJrA4kbu+KTs8uTVhIwq/ImB3R28NcvAZcWUmC1Nh44chBYcws
vivSkWHJyVGl2EymBNhNFyHW0f3xstTY5sPFAnvBvlJXzqYW1hz0cG1EeKi6e3MnW7gTaVsDsgZ8
El8Q8v0jGWB/DwoBMtatqfJ1WjGp2DhJejPDKyntrgRtfUSv+0DFF3nPSyzcjnQjQ6KY0k69zRAq
X4dOXPL2zRQaFgDkErPLhMnD8OMfkEOl548rfSqe+PuTxvS50AwKL/5g/mQbuhMhc7FZPZPIKcVP
i0UCYsdaWoWLwUAAAcKA37trp9Tvc4UHvRjKvePKF/IQbtOQ4m9RQ1DyRh4M7VnsA/Uqlu7PYLTW
eJS6lVFD2y2o+9BV6K6LkLTWeAx3Q4GhpXEMjLjNPFuhjwzi59iZ6Vd21W26eloVrdQOo3IvoGPD
UplnmWGwSmht2cCwh3ZH7sgMCWgc9VCXY79SwmBtIxS0aWwihoDNlhFwzXzOJ4FyhbN/hMI3nEIB
0MIkOc004xff9+1VVFdrJXxAxymZcbaLTldDZkrzI63W4KYiRqhXLPOGQAZRu/pBC61+VjSEC1Zo
WG/gdi/HNNYQ0wHHGqEBXbUuMKB+4gX3vAlDF1DYuWlebuRoJIAfwgHbAFq1xokuITdXoCfNOQLp
90Qo9LZOYdmloz3tlAHAo4HDVWnEtI4Ob5ZJl5/+22PkWd9Jnn4iTxoxgA01BoUbO9p63TD8fO4f
dL4XsE4PoCN5QsxFRsrLZxavjguvdu506mD0euiD7nBZZEIuar96gDpCGS8Lk5UaQ/xOqJXZgbWD
xKheX9divIzy6MIgqVYX2Y1rj8QbuExXFZo5PR8vHSHVWmrBWqEgWRjSWfm0fGiGhJROajqr9Y8c
zj2EEySwVXyrxdYjtqIIC0OwJr/vFa8SsbqCCVmglRRtS+aQsU9YnDrPuAHaxAhmrVwGVvjb0UBC
BiYRC2ZOCF6cVsgL4x/04AJID6bYCDO6lDBPFq6KEbxWAZJRLdr1rvg+4Ac+hk3NmH6hGB/QVHS1
dV0nnKPdetwGnfGzc8AW9UnVrYrJM/d4Lo802MYLArZYHPXnSSfBizoMBdOquomCBsUhuqQEkDF2
KwcinblnU/9AaC9pGJV6BVq9N02YVQHSVlfMK+waoOQqsx9zpV3Lvl4qVRLKCM+dAGiSdSUhAJWp
P6cZgDKLCunKkfGVLHkl2qS40esIkzPZjcupr5+qpnpsrHQX+hmRc+mjFjKL1Hl6FH1979dsrrD8
QSryCAC2d2ka8jZNXbip0FUiq47unTb/3fOyLHV7rC7QlbfEHBaw7XEvZxMTKzEVF56WXDh2qh+m
9iiyYDxUytoTNqEt7cx9xX6+VDwIepbEIzYKNNDY3Qd+6lK12SJXYaG2UrnRwXcJtsJzbcxaWllB
7RcxMOlZ+W83He4SYld5C3CIDaznGGZ2HP/g8efgzON22NQTSaIhapd15RQXk5iXEWgia2+qXlMO
jcvebNRq+I2MvTnRq8ftByx8Z4W8d06ZHGjL4ktkXxjuybMgmh43O1LmFsZf8lwVL0kda0tC+fAQ
GMNRJPCw0slZ5l1yjRGLP7mU34w+adhlQGmd/BqTYFnjiWVrHRgduwx5I0N8b/GU/HLLrliwTP+2
7QwHkH4kFZ3J0R+v7ajm7XQSYxUjcjNsGS4tObQHAhJ/D7WFulf/bRcyOCVZetnoiNMlwZComfZQ
7YpFyXExSgqBAwWvuVLuqouGbTNJCxhtisALw2o2tqfKWLUyIUeKihD+Gohug/vg8M7RrCTsNII3
iee+XUw1FCsvKa7JNW12ig1vM8WAKGR2DKl2LtwYPBJ2L6N2fpt4jYtuhs1Gv/S+lgsEHunSDzD4
Z5LQifjQpx2o395d+CTzRtZlRHeZqg2Hzlc/vK52unVddL8154bcVTi4kBRxRNEJMNDy59dlAWz3
aU4RNH+ZvJYebFIzfxzdq7S/8+XPCVeyQ1hYVLwYAxHDBgg9BMPF4EMu70ntJC+u/+5B7hGPkgiW
bEIeNiHk9edQzmw/Zs0+dEAfSmeb6LgCaoi54cpEd5vV6sgqfxp6GvecZLA6HGvDuNCG7GrACzsV
V4nRHKSnkeg7Q+naPRq4Kz9hqmtSgjGAYN4Mcb/xm2ATYWuwNeOSELRLQVJqHeUXGlHPJoMtRmei
46YjKKjtgjWA0a3Dqcvp41WoOwcyEvckKE2RfiiEe6zz8ZDj9uzi3yynWLy0jVU5MOWnNf4KdoXD
eib/FYSNa/YEVhMZh+cfUzPasaFbkMd3F3ZouED9pnNgbNjsPDVweLE2LdkE+CgMYeOoCVCZ1/eN
e+e05W9yuOj/mle+7d81HV7X3OXk5y1NpzuqiYyzMriLnejk6Ol87FmPXr8cwfDEqX3pjuMtPvoL
UE0ctggBmTTjwTS7Y1sZv9ymec7c7o6tDcbK26KrL83AwwRHagM4KDdsb62ZbhEUm8DCzEaUXuHv
G14yO/ZvOrvG0MOJWCpoG+VlZNjfsCXvHVUcfMt7nqr0W8LLKlL/QVPmk46yyXhI68uYWMGQBmM+
Dgcv0HYJa6Zn6I+0Wg+63t+3MHKZeKy1GxH66/x2PX1f2eCK4unGy7VdU7fMmkSBjzmzEYGoiiS2
EB1SaLwUZLoXkbkm1e00ApEnTfkS8xBInOAGTjxLGfnWztWAkrzrCdHRNOx06M+hY8SBiR2xWHcp
3cAZ4spcOEhqp4lzLFNYP02zUI6z1c1sWaGEMJxujY9uWdnMmWWyJCvWNg4k4y0diX8X2FI6wfWZ
tC0ZLmCGaph51sa1tAdoGZYqcKDPSeRz25zJGvNGD9DfM4B0gxpky5zdBcq67grnNKVrEhgv20Db
932xHiNng3nrgD55Rbr7veUeRlLmgQys0xabokMwGJqSGVao5E+/JCJkGJDsOtu0Nda1Bkp15puD
zIlBjXghOgRCHzLqffQo8cTxIfE9WJ1kGiXqm0Ujyf1D5TgbT9X7hgVhzkWzAphxAWSTbCMq5wRd
4ABHkL1dhnvTOFbxHm3EwQ3EhsieXeJpW88BM2g69xMn68p2iUTUdmrkiuzGGt9ntaOkboF2RRVl
ZskOW+yVLNhKstiuJtI0E0GUmEFPiVnMY40sC0lJAB5z3O5kFS0Lke3s2tyMqKcK8FA+jva2O7Tu
rsW+o+jqephZlPZDn15bErdaDhV0L5ZVb2+8tiHQHJK7A9hlMFZeXa56SMCqMnYScxJusTUcQ8gh
Y6utzN5aIc3apkAAltAFD1XFwcYqDq6U6Js0EiLFouteAjYHb5RyzHMhGlzd0oiX4FxLOnVPXU35
UNT8NbGjhIura/6UjWGSBesZK4l1QuvTi8h6rnnZPR56iMHYgLDiOCYmW+o43rQmRgKAwUoLLoOk
X3JiXxj+86jmsIIdPvJtVfSbgu2zB6hfNdoyJTk9N27fCGVtre0VyJXRSB+9ztu2XrLsGusn9YRD
SvyIzl1roRxqlCMtkg0NEMiaGhYJpCEip1fTzN4EvBsRHlIznflhCOdnEeAPzP3NzMOcDh16DQ0i
WdniJfnhY6WO4PoLyDAdmUpZAebLKRdeaqw1j8rRaPygJLzOFODutOSekQnV5c9pWl0T1TrGa18/
MdFQ82lWkJdwhNnrFvMUfzDq43iFdoPtDsJq2A89qMg2oJropySx7E2isTWFXchLaEJCxYN80br4
xOiZuVwLjxeHFgJThxgLOSgpr+bILXZhkRNiDQKMQQEWlobtopqMJd5PM121HihwjGnw7PyIuh5S
Mm+8FdkPNZCCiELTRwdEOqWIjp3p8lFdjPmz3vUW4VjCUbUD1Rn/StsA8569qzI2ROTS+Cb4CpCS
+EZXcWoudTIrBF8t4ZydBf3WJZ20RNuYxMWaUQDqIJv7+YA9+91kNSvfDDdGqS/VYB2KWlvPfmRo
ardJDX+v6yxaMDrsatSBpXuMy/AC4tNNWBIxili+tSDIxuG9SCegxoKYJ04NxfBMMvpVr9n7cOYB
E0jFMAArBMHJYmtLfnisb0sB9EAvNqimFlT1OAxEa68Jt8ATF/2otrmbgbJjj8T3A+d8kRByLk0B
4w5NWbluJ9i+kOkTizg1rkJOyHKeQNllXghysC3Sa1uX3EW4UdSCVokiQDm+mEqIJeO4GRwTZf2m
G/uD7r0Oqr1ldLKzUJvREyuc5mu2iviCeTVbYGOOTQyEtl4XKlxrnbyxtWd6zgeRwkYHUFTDF8bm
fkwp2Pst8701y0DJs+poOeNMzTYyopIxlRsjKJeRER+6Kr/rB05dMZmHBUvCNKrfiUPBOBpOFJGP
JZhtQZhmqg07EybuWH4vAnWKW0Di9JZ8z9uThkX+hNpgydsbPSHixg3wUkUFGr09ZPrkkvSvYzEZ
R84411Et9kqlu675nVrZtujSKy22b9jo7kPK0V0XrgsiiNw220GhapJi47HHiJ0Sf/u4B3R5ki9R
2Z90bpvPWtgXEDwpvntkEnLI1t2BzdK4Ca7QXS/w5kXEvbvyZ12C/GswRtGrz+p+285G4bpcW2ra
Vom1nTuaHiuViPyNMm81/IE9J/q2rbcdzjKjyTdNg1UeNQic3lM0cm4nXey2rkDY1X1VHP75SxUD
rgNSfteJvNygLajBfwT0wOZ/+udfA/CmFPL/bz9++8HZb3n7Y8Zs+vcfOBp6D7Xxf/797cf//L4v
fvz2Cx30k7k1yj0Fsu7o+nF/fPunf/5y9t9wLNIafvtx1VB0EFE1rf75NRa5JAWZQF/+OWe/xDKm
vaJXTrzRu9/6x+XOPtK/rvT2H99+z0xf2Y/k5/3zn97+6V+/jjp4k/vNtiwSVjsZXBB3/ghvsIWQ
pjUXRlvd1CaSsrKIB6JXm9dRw7BPcMwXcoS5VXPWyqGH5ygMQTR08Gvw8z+6ttiNYyDGfr7ViD1J
Gm/tebxFVbbMVfuFCvHDSwmBtQN1h7L0s66kb3DsnfB1bstaoiC3l3RudkEdr2PN+aLt+3GfEOjp
m3vA0M8FQlZFgZyY6WzLaYQyS0DDpkmW9K1xMBd77PrbpkzXrUa7IhvJn00vSrLuKcCO1M+du6Sr
vnDFfNSSRe/wPx/orBHdWoXV64ObzcRQ9sNyZ6l6g1nhC3XFxx1J27AwgyDIQgD5/nkmyN5lSHtu
28Xgh11QbXoOkjYkUTt0WHjQry1Umz4rI/82pSejhMDFvPlFi/CD9vds+zOx2DkKo9NZZxjBt0y9
sWDW77yLCs5JokaOes8V20GATYcY09OIDci3+l3mRl9d3vh7UCvsVLPp0FKKW/H+JuiosI0iafKt
V6VrgnQWUu+wQiVPkd2TBTM9hi3Db6oKyhwOmK1asaJI5yth6AfiA65uI1SzTJePM3/MP96tjE13
lqHx3+qEj1LdoLxQlu4PvUouoja7a8lNM0EkJTrJi58/gL9FNsAL3dm/aBi6harkrE8+FjUkroph
ngzJuiW43dCAr/mBiJdKCp/ViWAWneJCYu9qskljs9cJP1E07OZyTDcWd+QtsIWndpRa0XVLPmOR
ZNl2gmS88Jrg+PkH/ktq8+7zCv1s2BZahsTA4VY5tdpbLVQbZX2hC/5g+pl1IIwK10Wtej4ofMJw
E7T4YEnG5phJDt4nU7NWNi2ez7/LX/Lb+btg6ZPYiw3LOfcsptKtAq9ny6PiiqYPvqTYuslpVJa1
f5zBVP/B5TCYSqh9KLzPBQATx4kqthJu3RxbkpBeQsjT+MCRzcfv9/m1PriH4H3x5pqOZc1Iv/cj
ugqTaTRIfN7mE/vEyaOgQCpr+1rZ1s3nV/pgQBCagUICCqGS6EzeX2lIMpDyvBjbIURsm9JnMhp1
//92jfnb/vF++vBvZOCy9kWwSonZItwz/WIqmj/m2fLK12BttRGRopM5mwKkZbAf7IgYbVz9UeXh
r66wdoE+6l+88B8+GDQZvPNSIg4+u10dnbhBl1wnc6bHLo1+ons5zZ5Ru9f+o6/0z6XO7ppj+V1p
F6xkBdR54om7Va/UfZn6//spgVv2z3Xm1+yPp6P1yP0IMKT0Ytk3umPeaHO6638wAmx8hSa+CNc+
9ym0o4RU4s27H0KOW8/YlZXxxSU+fDK2y6yDVpnJ50zuWKhRoQnha5T9RPVyXJH5vRHjC0fIL5RA
Hyw3Lvp3x8EsbfOVzuZQvXOzhAkCrduU/Cb1fjUhCgQ7jPM7deRdWacXk1vefX4HP/x6jgnzgS2H
4O/vn5KovEQyHjJ8LcVdOdFdtjm8mWR9dd0XzrSPLoVM0kQDz/10jLNLjQk5GAN4zm0xuSdXozTh
C2df4BiKcvnFdu0DVZU7i8ww8jqYSZzz97ZvEtslimXbJ49pK44L5d86k38d+1/sVD+aICwEYA50
RFuHSPD+/uWC/F//v5k7s+W4jW1NPxF2AwkkhoiOvqiRVcV5FHWDICUT85CYgafvD7KPLRa5Wb3P
uelwBMOSZSWGRObKtf71/bKbBYrZOQjnHwWn8cyJvn/9mj4bxp0nIZpAg3d1NAzFmcwNqARtTYeO
3WJY4kUOyqZafj2M8dkcZA0y6IQh+DKONyOVDyx2OePUdUXij4QmY2GbXqS40vJbyk0PgY6XIUlb
u1Yk4Ow/fpGMza1oobSqYNkYzqGX3Qpt/YlPUXz2Vj3LQbGIHBSQxNGSMoGzc/2UydqSy57o3w3K
Nfy2rVPKjUayEMUmbcMSQZNNhYXWvPo5QZWgxRI5ALqldJk07sJSwFCEt02KcoUCcI/JyGIwg31O
dgEX+7MKlcKcY3WtcnPi8c6v6Xg7+f0GjgLbOqylW88tU0FXLTMCW0qlYmuJn4PZLRR23gLXCktU
J7b9+bl8GFbq0gTmyyw61pNqImvtQvHlmbB9XHg8GpJtjRr3ULw58PK+vsvP5irx09+jzevAbwt/
NtIwVMaMZrWCTxvCaOsseP5fj/L5PZlkkwmSXWEeHVHyMGlqd+BRDrgizB1Jg445vXWe0ORZ2M6J
qffZ2oXI++/RjtaTDhFSjNVuvpXybaS67JjjVmqPoThxV58/O8ci7qdEQuvC+2fnd5RRsOzIty7s
UC2/0b0CBwT137qbf0Y5+o7SbtJrxxYAJo3nUbYAojqatyUE4v/h7RzN99ILom40GahDMu1mWHw8
SyVOzLdPZ4Ktc0yki8kijn7/zNi03Y41fg5o6q3Wv5lw0QvgzZqBuZryTiz4n86Ef0Y77u8JA0wW
657RAquGeOehM6Of3xXMcvfEa/oTj/Luw2Vn0W2WOw4j84nkaNkvIvowmNBglks6BfrMvgoDYC1D
XzvoBJyrKhvPXacQq8CbrjUT7fJUDwukRLhiuP1bXOGzW03eRqKAYmkpofN1wK5DcI+Z2iQdJ0in
m2UJFr3wxuwpNDjlY1DbVIRjhVVPhWWWX3zX2vouj5Ef9hW/G1j6LsJpRu+ABgzNgLrNZN1PrBcc
T15cw/oRi3xtCv+sF/T0N3tVGd+lzPCCK/jDpZN1lOCjRWxhlxOk67Qtdk5CZZ/y10KN2qaoEBgU
er8MA7kD6oXsIS4v7RjeQ1JtsnS6SCmTbDLNxUhcB01MwrzW8C+VsNYcIz/kUSZWve8VlAm6jUa+
hOLWtmzz+zCmbJpIEo2NzZNUiEnOMqVfT0N5odugKbp0N1BCEJ26K2EOYqlFZ+CcaB8A8pXpRsoG
NZg4NzV3Wzk80kLhwaaZYpmW9Vsg5VoWBQJM9RMHpCRHwd0ml3Fuv6Ih3ugoelb066RaeJv3Ie2z
dCgtIgK8ye7QXHKDkc1f145mvATDDKcUFCxNOMug54ZTLIgol6CRAKsMa8+H4608SJD8N1zKocfc
9mnxht7rio6oFcHwqyOx0x1Vt0FQIR/cluJP/QhHVSwyRz0HEXjtwM4eOz+5BIh9aHoclxwr9Nb9
gOLUdA7IYDGHUe5lBlqnxjcm6OxX/Acw6LSQqAZMClKNzwk3n1T5G9Ycl4LjWFQnl7i/IO1oKAx8
S5VTgAGwdJyUumclO28Z2cWqdkKMiX4a2PrikRlfGhrljK/3CePDSZRODt2cgzP2Png2R0v34PmK
SqZZUtBHsFcIisfabQPi1BumW6OOr2evYbN9BIpyh3ni9QunSDBFfEJfX8ivvMHRx0xPB80spPXg
MxznTxOmaS1REmwxaH20WMgWUTle0fd93aGuQkwsX029frDrOy/4Foj2rC67DRIysOYIuQetI5Jp
b0bE+4j2ftQ2ZrIqrQWVpPSx91W6HtR07dlg9ehjCD2xqWciX2zInSqF2LhdDW2Uj9Ga5dbSeQ0F
o9JZm+FB7y8nGwVpaTxl+Ml5/U98rh4H3zsrm2BjJt2LUVd3TiJfvQQwtS7jZeOOb3fC0b5l8spM
WolrGWZPZYarPJVqZlExgm8QXY6DV+Luu/YhcKzd3DXzSxvEh94V5XLuzwBrwgXlg0cps33qGv+n
1DHkHu2BAump887HBOs8Hej1NgikdTpQj04hfpwDgNTHclsYMMTxsz+wBh+K6qas5MFvw73RPRcF
fP622JcD4uzh29fz4LPmetZAC+8H2m7nlv6j/cp1oH6HqtyKXt6A/f2Oe/xl2Vj3RqfWYe5vAEvf
mhGwWhwUvx7b+rBXcvdztGSS1fRIZx+NbVUh9dMaJlYxKUG9EvE+nAvUEp1+Tc/EM9rMt4KMaiXq
tygSVFy9Q2rzIuuXUU+yxaiW1rOoGxDsHaDqNJQd4vQezaMV3I6d/RbrKQ5UsrotJOoKaAobvzYe
UqHOjVHgPpq2b65W3ul4rh9827z19a7CHseuVnlsIx4NzivVzKZh1P7cWRziIwjx11jvjtTUrAtT
G7ONBL/szmCWr5/OZ6QN1xQIj8m4koj5NXd+i1xHN0tGzwvKLbq1czxVf1KGWHamhFNTF9+xsmGy
qzsEcvfBOH3DOHOPZRTxLWqr8hAN0EVJVr+mPLT/NMThtUliQtPhYAZS6Shgs3qF5zyioG2Gqkum
ZHjL9jLusaLQr/rAHE88iA9RKMORs6MH0ONpQL97P0PNuizbvhhIqwTubjLoL1H2xvHME4f0X/C8
oxWRbDX9SdbcDIYy+P04TeipNkbcgKAI0V4bHQojeUCOdpck2j6rg4dp6i5ac85IIP7Jqp1TYc6W
nGoy/PSLtOcWTlab2VLlKILMkxgDqEEvtiXNQciB3E01VNeRtZd1dj2G+fVYzC4kDZtnfCor8m8G
Jxdryznmd47ebeJWLmwigyxmraeLMBgOkMYvFSYYnWHg9VQvTC99gx6KF0h/IiXz4bjPiwafSDZ4
hjx+ALi0I/CqwUXBk0r7GqUtDqXk7oEiHUqnOCCPvjOVfReH+ol0xqc3TS7DdgW5BhqJj2aY7EFA
aZZRbh2MYAwLMHLqr+OWSk9kbnF1Q4ivjLVEqo5AO3n6+js3P7ntGXVB2RT0gHCso3knU8suvYH+
t8wJDLgSzWOtkCWFNbJLBEkLq0zLlRZnmynxt0WPcLVM5S4uM8jgWv2MzVsFqt096CUWuW6l7WRD
KcrQ5WuFQe2kNcWFAGMW0AiAggiua9h7V5GszmwnuaJZ+GUo51C2FA3agOIssl4DPMthrsc49+Kk
SdG5ywkL8IqjB6RyTqwmv1p5j747sgCCyhr9fyZgy6PvLpBRmFSU98woe20jsUf8Tv6hegC7hCql
gXSmokvdGr+XbqIDgLBv8dg8DyvAZualqOwRsVOmnbisT3BCWBCBwGNntG3POe5HxUxZCmDWcz7f
IeKtzct2INjxCc/HGgpIYFivqg/QAUmQ46Sj7nCG75YudKR1NvpvU2JeyKx47HpwbuN9yB+fhvou
toyN7drYdrY8Sj1xt6Lu0c1b6b7rmmeD9qXF8KjGtlxaKQ7ZX0+2j6VskILzk7aRDs5uSUdTHYBl
oJyWIz0l7G0mW5zFioLsD0LupIriTdLHT3ZKmqTjmZM5AWsGUHjRGO1Tk5qPkYWfCx31Jx72J1+g
QQMPBFWeNhDL4zUPqyLVeLTmbVsgE6nwt0bEVmZIgkuI21qs74ICSt5IPxSdDCeeyfyBvZuAc3u1
TgJihpuy7h/lBQCZhhJHNUps+7TFJbMex7WBs6kO4i/k3IH3Xa3keSbNB2yCl1znCS3DPMBXF3C0
4iuIG2GmU3SrEgjhhkYnD0m/gWUHewI7lLvE8k/c9IdN9f09H6f33U6koaMSQi+0xjGlvSRnqS/q
EyHeZylcmE2U3jhpsLwdZ/QDPbNbwNwoJHychSyWLJxhWZxaBODDGleBlesPT24v7+NmfMyi+KWh
lGG5zgqotaehfkpxtkpxU9Bu8XN+PvHqP33ygtS85wDvZf1/v/aIyW1p9KeMq6fa3tXs85quzKYi
5kK4j0Z2rUcIjT3vekIibcRnLAWrypzJbsEBP5+NVZ9neb3x6tcTF/bp+2H3FxRgCI7No0WxpE0B
PSu1JFVq+9kLsWwczERtTMDUzjLLRVntx5wemjq6p8a+8+r4uahvBjt5qFq1PXE1H06t82z57WqO
HlOsaVFIrgkFRgQ3zyMEs4eLphvXob8vaMQ2bfOBTMF1U2vowKpNiPpbRdjLn6jifdgq5+uwDIcK
G1wmUq3vX1eQO8PUJ1QLO5e2OgRstXnWGGucx1KjREhMIwu0v69vfr63Dx/nb2Oa78dsDAjpfYcG
RnndsiO1Znftqpf4SGvt/3Co49Og7ityV9TcajxUC1LhAehzo7sVJ+lPM/j6k7uSOPdxsrBAqLy/
K9NqS2VDgNxOA7vX4DaruBr2FfLQUL2YkXFlYeKFTNnK8JYJz7VM/YjUeEg0+px9utXT7Fnvgp+D
I+kgeSasWzpxcK9146FuEKN//QrEHHV+eAeAcHWWEQwA3aP0elZx2Ie4m2+hKJ4NAtuuydlpSb0p
a/0wLyK9ksvO1jF3wJmAMh4NkXQXLIxMLHFE+PXZ4p92HecdzjO0OdNMKXualPjq0z6kOR93ew2t
mtmSaGvbE7vup6vMb5d/NG3pXelakTGFbAk4C9ZKvbQTAzVofpbrSKib6cR38snz4sWydLCwkVs4
TtzbSi+xahzZTs3nNiTN+BQ+znUPTERP7NyfrFPvRpqv5LdDKnRMV+9oAtqOjlhF/d4tWuwL/1sl
AgCiaB8ooJKDPholNyOsZsncN8XNXAskHbw21WNYZydm2icfO2U5fIipa8JYPxYwBtbo5LZDpTYN
+lVZ4IEU0LuDBZSV3X89pz++ItjOBnquOfLlkH60wNcxiTlSK/nW15zNzOSuYYs3RIv+qnLys68H
+7huMhj0MdIt5i9A5vvn14kyNFpBEWwejHbKxy4tt6ERXmpJuM3Mc1EfMH498Sw/Tg0GBRxj6zpn
Sdbr94Mmk5eyJ3AEKZJprTtP0Hovs7o/MQE/ptDIj6ACJbzQ0Ssgi3k/jGcACHAyXpmzGGSzzjCi
8wFQR9/1c9oBfW83WCCoaEFw0voEvOTTO0TSRZZG15mbR9+1gikmA8Vn1mB0blAYSQlYsn5Yf/32
Ph3GZhDiUxfq0NFa3VuFFgT0520Dn+ZbuiImGgUwc9x8PcynT1KSB/RMRH5AWY6eZJII3/O7lMKs
wNaFPnNNI9M73RbVRW5u9S5cTRwFnDf9CVOnr8f+5BYNkK0sVRCAOKAcDR2LIk3CeMwQLoAWL7Rz
3jRg4/xEueyXYPX9RmJwaJB84dRPCfnm6/htudInS6ujxMX1Kch0+mgtjMZK+nqG4krTaVNj/b+w
pqk8A4PTUZkht2VFdUjLI+wQEQtwEBylm2j6EZmkqhP3yvSapxSPebouTq3iHxcjLpblCMdblnAy
be8vNsi7NGo8K9u2sbi1bixZrtB0Xws/OpH6mp/u8VOBvkMiFiEefKmj5ZXmn9TEnysDSQ3hxZXc
cKTJu69f8SdrkDToP0SsTcWB0v/7u2ncGNJPM2Vb4Y18pU+jkrT2fc90oAajWgs6/XIrf/160I87
r/Fu0KM7QxpHxzl9mOilAOaTOTZlD0SAvj4kI56KVlVRP3895CcLO2EV3yrzmcP2cbqStm9ddDYm
ogqPYexCtr6ctiEutmlEZ9ZUn1r/5llw9PJQaLOP2CRHUbgdzZLRq8O+0rNs208ZLnPOhhbEhQ7u
W05qTdy+dPBnGMezdnQATZ/S6Hx2t7+PfrQEtnaZTGhEoaSb/bKMQLV0wzri+BpA3Eky+8914n99
Ygv9o+CkEAVh86dL9N+//D8Xd5v7/z3/H//81mwr/c+vzta36y//wPaP4vIl+6M+/kPv/lKG/euy
Vi/Ny7tfoNrHQPsGJep4+0fdps1/+VjPf/L/9T/+ZcN9P37tmDOfqP+9pfdd+/Mlf+eYM//5vxy9
3X+hlafAgl5UYgsym9L85ehtYM1NeROWHQuhBdb3b8ccIf4lYAh688yds+2zVu0vxxz3XxDSqEWQ
OOIcj+GO+5845rxfcxwWG8lAqFk5kZHtPT55w5pRdGELmkhH33u04YI/lq7/8tvDuP7zK/jdL+f9
CjoPMjv8sH7y00IYdxSCjH6KQWGMkVxb9c3aSzpQP0kzrCaMWMAcJv3P/3A8HqdHuANPlgQbmrX3
a5wL68Alq2LTtRpMZ5OT04Jlu/EPbGGbVV/UybevxzvKm3GDRFc2ZUP0i8KVSILfD6hrDeAzEaFo
ovRDP79xQZp+x2vv1qqa+TM6baloHeSaDkWc2xL8ar++hPc7959X4LCsY3WGMISl/f0VaGo0agu0
x0JN+FkrzVsVKUo8IsLpxEr3fqn5NRLhD4ReknSwen+V1n/bu0mTDkWT0RDq2j2audID01+KNVWS
qyGPYbSHwYn47sP0sXAsoPRNhZZM6Yc56vpGnlYDjc74cW85MtPnYpCCtGc/u1gNJ57khy9iHg2d
GvN07nPx5v/+2/0lmRilKgIHTRymGK7m2I+mloN5+I9fGAdpS0ImwpWBG3s/jAlCUvfrkjk66Om+
zGV/UJHRP6delvy5Wr9brL/8/EgsUGfAkYuynYsk9f1QONz24DEMe1EhGtNctccWxSC9m9y7WnEq
efLJ9Hg32NG3l5u9NtpYdy6qUteXoq5v7ERscoxaixAI2aQgV3z9JN8HF78mJB1YVGyIzkCeyaNc
ulmaZUfTh7eQLg3wJFKLVdlpD0PdXPq2H6EZwvodVPLXo34yTcjYcLTnu581JEejdknMRxyPciF1
mF1FXFP/Nd1MO3Fzp4Yx37+71M6x6zFCm/acVB5ix7ZerJoehxMf9cflw6Hub1F0A/lJbufobmjg
HrpJZTQ0lQPcF93sYNQk9Kdoi0EgbVt9/fDmeO+fYGl+ZeyD/MOB+1cDxdEkGYsJGEeO0gtAGkak
OeJwyArj1K2HjM4kvJCx+sS8HQFd0NZvqhGniudHCqCPlzBf4m+fObXPADmMbi/MEr/tfmyfbD+J
t2YvrZ3bphpEteBF9MPF4MXbxhjuW5sihF9Zz0ULXracsvHEQzk6Fc2XRNV1ppJTfCTT6c0T/bdL
UvjqaZ0oQKnN7a6xIfRvMge0Z2ZRs839qtqQxG83ZRvVB1uPi3ULVu6izuYTYUAnuzbFFtQig1Y8
LZwAd1TmXE0ql+Sn3G2D1uiQe5p2Kiv08YufL5tSNUKqOZMyT+HfLjuK2rKRzSAXnp2cyx5bd3+k
ZBom27Cir6wYotuvZ8/HycoT4nTs8dkTbR8/J2AOcCE9Xy5GZIa7NGnLC3a87DzVm1ObwedDzQVh
2r+4RfH+3kY12nMDnQ3SGFwePDD/Lpmyeu3qbfT89V19/NI9POPoT6AAxpdxfFc4HhexDwUR+CEa
JNE4CcB9XDu/HuWzl0UnEQoLUhj2r2D095c1TExej7eIaky78RPzBxQ2cExhvdMLhYWx65zIgXKm
5Bn9/rHP4d/cWMaUnvfU4+Aol0irjNa8V74r8VxCZZdO7bLQyJD9HCKF6dbC9Avb+NmatYh3ToDj
L0d9L0Jks/TGxkzVQoKrLF+myoI7DdinSZvLqVeErbWKkxEzpbIY3YXTSjUbcbFk+/4iEZXUbtis
Jgryo50bZg0ADgWZeZY2oS8vwYs6zi4Muxg2oR+D9nD2YZUlyEzLwBhhOmsuvLNFNSi6olYpfivm
Nh6N2W2onNyKhFaNf3OwbjV/cKzbfLDTTF9VbusBpxZmakz7ckpTidMTVDAZraaEaqaCTV3FfJGR
SQ4fjB9mRSgvq8mVYsXe6VLYkLYTju6mjlBinE1do+znrHNL19rkVliyTI0wkv/ADHm2NLTL0lM/
ettKnZBWaM+ecgrIqotvUgK11loUzuiE4arpCknfnV3C8op8/CQL6AIAXFZ5r1lY1jYGXo+4dyJ7
AKyWCGfvDo0uf468VAQYwAY0B7MdPXQc7j9tcEfKM/BAPwVfnkUFPoKlCaGiDxz9j3Ayp+SyKLnA
J5C2efUkkYxJGgyhvgcz3SuudwDpiuln0ZaJhsoYBJv+bUiLNkxXOgbNKSRTCB7duPDjvpLYrVW9
Ky+AI5tUIu2uC7LvobS0Zqd5Rm79qIZ2sma1cuqxGiVRkqTZIuiDqTH4VU/Yb1i5RBg1+rqKfiSu
WXovGrCM3FoZ0eA5T4MMHPhbIzHsvYidxCKcjY0i78ENhyMi3yLSkrxcOCW3RGF8Cit3jRnDgPC2
6+ESwko2DVhFXI7f5OiDWe0xiTcjNpJEIGXQF1i99eJA+k+Pb/1Bd2bYZeKM4tAAJoSPAZM4f9Jo
BRCHGIukTltzhkzMbVsMqYQiF7davHBj7RvYinCBN2E5bsi+OsVZKMo63+t1RSEDF1CAyEPXQgxb
xhHtcIj6xj4I7ptOx4ApSEOPqpaf2cwU3obq1U+qOnHWUIWysNGCte0iUsmq2C1evLAdg+fAjuz2
xY1Ml4xu4gtj8FfA6CYwWFHV6MvQSK36FSuvvN8N6Df98z6J0VLKQG8cbC+MYNLwjsy9hhyeEZur
OtWqYdFNWFvGrAfGMtRwWoJyRqstOjZ0E7b5LMPQwnZ97eBtOFoLd4R91C04h0XF90jrsLbb1V1m
Ecmz8ZgjmZYwCiOevdNPWjZj6TRXpt+0skqyHoRMheedfidLX/W6t/PZp2aZxUx93+OQoEwNOGA+
Bgq1cqb6kidghtUfKjU7/clLzFpeZ6WUzkujh2ngLi1rqMAVDiqp5aUT64FXL0L2CB0YXq9jDlcb
GxwjfTwZHOAP12GEEdsPoTR/V1R5FJ25RVhY18wxBwl3NdGJmSNKKVrAfImTFpMOJ2ickMhnXlFB
dMELqZwxhgHWCsWic9Bxfx/CuC2uWIW90mG3z7Mc25g2NOINQCPhFnwFqe7c+w1ubrUZmfqeFyqw
WUioujGJFKS2n5kP3UZbTsA23Cv0hGX7XTNIfU7w9Ekb3k9oQns0wRnk2XTVZbkM47MiM4Dx4EjQ
2sM3jIJG8eRQi6pu0RFkrMUlG+VwaQHACb8xv4W15fzo/oH+gxPzwsiFPp4PvHtAe782uv8oRfXv
Ekwn01T/P2agTGKPf5+Bui+C4l0Cav7jfyagyDLRJUKboMMezCmQwOMvx2b9X5xgflVNaJUi6OQb
+TsDZRj/Mn65KOMtQkxChfrvDJT9r/kcTtzlzIVgfRYM/1fm7a9k0J+5wuCP4pPk0NxA/z5CoJRs
zgVl+ltn6TOJm/dRVl0lRmlmb+PSzqPwtvOa8HZC+NFrdJp4CfzOSoPZ2Qacx6vAy3feVGh4Kjrm
qkV1dxuGFejGMOnOHC1INl4a9UjybOsqb1R6SdwLbrEzr8zGlpjeJdT1jcS8otv9KRwduY1UWM2O
OXC0x07fIYqBBWU428RPFbyvKt33wLkRexQsW6VisZ02FUsSx+l2lSkR7bHHXGUdPopD6IEAI87I
uZyNgMCLI6LcdYALvaIm0a7iW80q1XKI4vvIj3BG96E7Z3KLldzMg46/22xHC7fwcDqs9GnhVHTT
lGjuO9hFbum8ZY+x2zfL6GJoadCqGhxEW+xpF7mKyI3IR6Cg6S5r0u3kiqUacElQer6KLRptYjpP
FlGxLrOoOyOcgGoGOqs4s4PQXbqcZddT0N+q6cos6HZMwmg2RYp+kjE4fJda8hqbhX2Ws68sEC19
QzG/sFNMdXIonYuGtALotkfUarp/oKY5roB6veixe1HMEUjg7bpsuu5HLEPCtzD2VtjUbgZPv2sN
+7Fzx29jnoO9aw6uHoQLcyzR1cTYeIT+KglpdZhM91FqtFtHWXKTl2dxlT+wvj9Eo37tICJXTY6D
SgTKcYR7MdtI/mDnhXX4jdXzKhyA3bGdr0Q01GuTmw7FOh4xqhdNuojcghUcxKWZ9LfUXsQiEOWV
T/uUACdNByCYfgEZDJXm46AgQbYE0AmqEFzGsGEWIn9oI+fGUebajeK3dLCiDQHCbhjyl+k8HLBQ
qAoXgxRPbgtJysVtf4RlCV7VfzLc7MHTYsBErvkzHPWLLgMiUxd6vCiF95w51L6aKNyFmfajASrq
w5EEE6muorFdYsRMDkxKwLbQXxPj2itMe5k1xGzYQToZrVNhD8/Wz98KM64WMGjNZaWiN7j2oOah
39N10lqhtQLxZABMH+2XOfKiS8gFqRHdJgP2WNpcLo4n/SBM4nehjXdep1Hn6G71JuAvr1vaRq6t
NILpa/lgkI1WLYWd3BYOuNsnQey5kGMBeTUoV6JXcFTD6DCnD1dIzh+tiOTaWLX36cCbD6LmRg80
3GNt8FgagVznxhujGq+jCBju5HLOkzl6nHJaVfl4XUc+SgdKSgEB27oqjXM1tPGNbSbcjletZDnY
65qGFpYTIl163fZl6Z77lXFnRvZjbCfpqslAzyk+MqywEFbBml0HeWHuHSxf9tH8b//8soAXtzVG
+6AXXb4f5x+Gkf31b1KeayZRf6N3I5+VsYPVLgYfywurDkHOzj/KIoAERl66VZPcR65oVgSaOOsR
K5//+qECL9249Isv/fJSFZeprp5L5WIk7E4PSWZcx7yRRd4AXKzE2iF88YbgYLVav6z9ARdakW5x
gnBXoTWoJVAyiwOe06/qqUdNPwiyAiV9aKIv0NBHljwwudHGDoaFxcDAuibaeO8bZ+Rc40NNjuHw
69/6YbYYmn+vr/JNSyJgoXLIbSCOv/VJUK/MpjvPzAzmRm+nl7qjwiWnNn9B0a3FxAFas+GHh9iz
acxzi2ApDJ0vNhVnISzB/a8fw2C/9l3Tr6NCVnu00mLhZW4Mu5T3NhiTAdEHN+c4DFZBqptnWhrj
KVKAByQeLPeRg2p/oRU4EFtO2awGKoRImB0g0VY9rMIZDpmjLvTscW8W1iYVWUi/lIMCuALN7nrk
60uAz9htLHRNBGucvzljBtElU22t4NcT0g/apoJAuXX6/Clq3eeyaw6d5vqLWAfY2QbapkzvaybR
uauPr5o/U+Hb6qlH2rkPG79nT1kJ0Xm7sVfxXjxEUS3RV0+A1Edj69nwyTKdNjoDT5W1p1ftvqE5
BnVkualsvd9Erncjhyo+WKl9FXcuja1xGS5ljXuCyGFqBx3nhMpk0hlGTye7eW4WY4PJQ0My1HGe
lMEpDeu/mh4bzC9WeeXU6yQqrWU3GdjsNvGiitQuUBRorUTdBo2n5m6PbFk19isvTNskBgcZZ4QE
6ffpWgxeta6EczNqwX5IhzsrFy3+F1fKlhduKTFFjjVzJas03OYJPZH9SwjmfAXMqHx0M1JXvuDx
crpfKsTZ5y1ds3bgjhtBnf+sSBKk5bKy1gqewsaS2J6PXcCWkLJNdaV6pSLxRPeyt5REyJw/qfDq
OZxhP/M32ORyS7r72oyKpUMDhtlreESVkUOlpkzHS+nlVzRyXowaHY5tkN73YpxQMFY4qw/X8Agh
NKdQC4Mh2AzT0J/ZOQlATdMmEOkyvHABDy+9MuMl1ur7VLI+o5m0Fq0WHAwbkLpdd1vd6BcAQ1Co
Tw9xBJDdCWhwm3JcMiIMlCuvaVd22OebqnS0Wws5GnZyxgb0AFPWzWk5tSCSC7ipUwu71QRqW8zc
18aZef/2NFxkORkQdrJu1UDR3UvPYSsp0i3YYpsIxs6XXdjB6Q9SnHvyeG7L0/cq1BOaPY36OtLT
eNuTyNtGuAU7Qf+z8ZyR/azhEFHE30o6tMCAi/LQ5tE66+rivGn8XSfUcMCeczYdID8qRr+6bMOf
sVW4q6ydUvYB7OSDyVIzod5aCk27m6a2vDHcdLzV6+Sis4f4mx73zplhdgAry9S/qIF8Yq4ePjQD
f/Pgjtm+r932KYodWICjtVFdU51Rck3XdTHvSd0EtdemVZWeK7uzscIo4CxWHFCQqV7kGSYAidWO
NIl57mKIgiszHylemd7W1pjuCXRf4NWVeWlHqAK7Wg6vuh9uqFY0W0229abznXpDU0y1ajWTHEeY
WNfO2J8lbXAbNtmbpUfdXRKANu95i7dlztTkZI5nQ5lhK6G8+DJPcn3Rmf0+aZtNOaYuPEyrWaPu
wbYhUv3CgpW1RJ51XvZRcx6ZzgN813briTQ5t8byoSh9GzH+jZGCucCAGG6vM/d7mpjBQKLjNO/U
nO/aUaMoMXRrEo1YLidyWoZNAXf9lkQc4lJOa5XWHJAMzGfKvtmMevQM4Ho6G1K09iEd0TAhNOtM
04rvubL7FXUObRHKEjRGDg24qp6aOHwmd1XjZ8+uL8lVKkzi13qTCmCu6iVpHeNiyPVlm5f6pu7S
tywJmB5toh3iDP+4iFNys0wbIwFwzzm2zTOg55b5w8AcWmjNjdLM3RBhBhaa+UH0XICtOda6jMC9
ygan6HIU3ZKsQx91e4tNDVQGNFJHeR5LHsZHs/GGPc1sHtAGZ7q8sUillG4G8TjEZGKgfX1viqhY
2lbHjuh4MSB+KOxTyJsRKf4rFCUHvhxqm1kiV4Fv3QPM2ATkr666TmBRoA/6PqYbZV2w5fD1x0sq
oef5OOlb2cpvXmHhECybQ2xTiwJlf+vG9GsTw5ae2V/IxMnWOunGdeQCcKGpVpxBP39EkXMdpLQ9
TXgOde6McMX1JSQgzO/j0jWuLTN5nNKHznKWhJ/5boJBcRmMYXFpqhH+dTyvO4256nIzXeZw86nt
uyu9s42la+Ydjhbla0k17vLXDw0XZU+Uajd5oBGWCZ0BFx794RgAF+deJX84epecNakKgfUrtehN
Za1FAgQcG3h9Eej1aq6XnjlVdivGKlw3YniOtfYqqVnu6iRmAcztS9HxLl2r7zZNAiLeSFNU/b1h
XI62yg+d0W+Em71WRVwsger+KKjnjSKHgG5UzTIZyXklSUG7/qAn5D4IC52sMRd61Y/nBr2YLlm/
lcSReD8m2SamUTY0QTLTS/BtCOxhqQ8sDFlrkuGOb8hHr8nXvFkYD8DbYzlpscpI6hSNXddjrIHX
WpnEy061SGmD5NHSVbzUvGZcpXZwVrc98s16WNe4ylOUjvYTqe1FaHO/uU5uRNe7Fd0YEABy/j8g
xbTdZwBL+8raO/MPFDp8GcSI8v+SdybLjSPZmn6Vst4jDbMDi96QIClSFCVKVIgRG5gYEXJMjnl+
nV71op+iXqw/qKrtVsStrrS6qzbrXFSWpSQSBOHu5/znH+LhmBPjXONIvBon8UV56mmg7jU85LBF
RJqE/iWSaMCaxFuKFziw8YTjAJjTsB4jQsgTcm5U5VMAxDFbnuvdWyLcZu33PiQnmhDn50aZ/V1L
MIpfPOaZZm0zWT6bvUNlM5DDAcwO2c++5Cq7SzJ8ywvKT01hRSx9Uj1E9zOthje7tK6xm/lrXddf
89G4GslwqPHWjkL0eLbEXN9zBpNGJ2pICDFA6vLxpSaQgl5D5+zPX+S89Wg6y7Z41Ze8yGKsu7VK
BSEdmbs3Z4uiK8GjY9LyazgVgMSJ+XPO8CQ2tPFGHdMFOVY9GofxBos39K5OeMmicW/UCTbqPj2z
kiWHm0JmZxViLdkVBIntm7Efp8CiV4rr+Js3JtVznS/Zu335mE685GQMZVDPOq2WR/DMMB4jL9S3
uGW/dk55s8w+3icP6JTnld8tLXWqtfixz+NuGriNcS6ueuR/0WpJbGf7MOfOBs4tC3Pw7sC8rrlP
avmUfBcDAFvR4b+uDRerLde6gflrTsd7NyXVbRbhS7ZAjqH31dXUo2NoiC9Ls1plDekIU3IaG+ux
1podwWCbWvvoVYSjcMuGFSrtvQaKb2tM0IvBfPVQiH0eD1H0nqAyVFXVrccOe39hwsE1UblPcRD3
9pEKkwLdRqFdKHVk8PA2JvNRSUjqlqaP0MfmRxHRtRFj/FaXsqBIo8xa6Jm2Mr5ZQ3lnDFq7SjwH
d0RM4GV1N0/IoqXYotgoNllTf5uV/WTN9TmWhBfVJhcNmbvTiRGItKN6Ey/xkFOSDFbQprhLeYlH
belQIk1x/RjZZBH4/vKR+61Qioyojue0hKQdFvqzU+DLryaaSFG+hjww6EIotAr53Zc4aWTkQuRZ
dpZWNgVaXZoH5kFzFBmbqaT0mlQXJNSigixVDaNthjjhmtASVnFCNPhyOIUaS3mOj1bmic3ow94j
Q+ktzCJ3X58In+83cka5F+FWknSPiCwf2yLq6aal2jhj7BELX1iBNpEU0DTF1tKbH71b0/GwyYcj
ZpK2GL2tinDqWBIvZzuYouEZ4Pk+iqpbPWFqpXu8NvPJ7WAbKxJZxy06ixevi988S905Btkm+p2v
nA2jNA3/FiNbyskwsJ0UPz+iKQo75WTFHOtQRFWgwWfd5FmMtm3KHhhobfUKlrbl1owWFlMOC5eT
fuCJ1InspepIObW86MacIj52IDx9Mef7HLzgrhfySc/PGpm0SUfunKUysaIB0Da1LYnEGF4TNP3M
SvDcdkgjwPclxlhiWME4OJI0vWfL3co5fNFy/UUv3ad2mH6kGgbouaz2IV78oHJlEJvRm9bNV9Oo
jBXl1R2NFXvBeKG0MjZg8Q0rL/oiO1YmCsWXIrS2VvzDUvo3AHbCEoqBL9yrH5HPWiNBeqpoftoO
MQpW5l6n9KutLADD/CtRGMROqmSj4uq7NJ0XPWYnj4f+KS7Fd+Fg8q7K+wSiRDAgiNlI8xhmFNuj
0m/2jFWXH7FzljzfZpXKbZ7ikKJH0VNOYtSYm6+KnWVndfNhTqPDsjTqmESKtA0vrirvpAy/eHP9
ZFWkQaS+HwdkCTt4WYW3LOzPZjcwN6TOEChwBtN4kjH5U1r3rZDWEMyO9QS77luapd+EtdjC+NPB
jV9n9oO5IqAqSqOncYRWntX2y0ABAcpCw6/kTs0EIfipW6yxo36aTc1Yt9K+RY5+7aXz3YmBsKqZ
rIGOEQS2OvFmGNKD9JyXKp9e7AbBsgGM0xbWTWXdU+Z7Dx1eoizf+QeULXx9CKtMmEi8FrUBuChk
uuqk9NdhirZSTJfU115nB45DpxhrGR3LxOwOQ6ybK0trDzq3bctg4i4DNl37va7Wfct+PUc4/Apu
3FAz22DYkm4M+BBR1zeQOu485b21TkGJEqbrRLDVtCVlQk/3SuW6cvZ52pRBZaGzMkfyaoBQPJXc
E7TCrDHjRPZwV6i1VV6nD11nvJBfxNEUv5ZTj99OmBDmF4U/8HRnkeWYs6jYIQxlnPBjKI8J3dWu
0NuAgKdrXEG5Grtw7UeltaO62BXCSWEJd4/gC/PRMuwgn2Lyw8Y2xb3fAtLt5KvLgZlbOLUQKP3R
kdySkUy7GpM6o11aQqV5HsNpfBciGtgOkqdpwt1XylPFTDIY1WEp21eMNbvVpLkk/ZGQTvidFHe1
rW9tcI54zutjTGW3JlWRWK3eP9UNS5i7r5mp2ne6fHFlUNT6vT6G5WZEfzznYFNZbJ96ck3WtVHN
QdrZz2X1pexpsgwCMohToVGcd2HzUJtEk1kRdJqiH7Gqt1A8k2DAIB1nowFqEx/7mHdVuk4HQhoq
n29GhpqHq2b93vqTfCrc8iujqgO+YT+WYprMr+aoqwcZTbTfNfFfHeiLN2NFkiXbIbbWk5990TCa
yriH4d04EQOv9Bf6529xTtpaTyCXRSaQ04zGTuvAbdPsxWIauiqa4dnVsniXDMleQ4oqK4PGpvML
ZqrL10R1NnuiDBITZQvD7YaMNKMyMVnWz/HsPtFQ3ldz0gZdqtOOhPUqsacb9zddG/M4rhThmPUg
jhwO5CxGrr9OPG4mff6AnXAcGRcrshmNiaFZGaFL+rGvP/r4GBbNIYHCA1DopWuGFjc/V9dEVVfb
Y3Vala8HVt1B//aY+GY8KmZOAkiE/S1mwuYdAvOWYJ/2DtpEuGlmfB0mpd7HQnzFj34vbK1mdczG
l74k23PJrNEpltQoyHNlI1+VmjFBDwMuJ0nt3Stan0Sy9EfPIx0O7mNeSLju6ZdcEvSQ586RObGz
Cs9u6J+lV35tq3EfDU681uT8YnrLcfJcp1RydVac3Kip8Buw+20z9IGtUXuPIT7eMnnXPNE9kkhD
hwgNTStQPk5GuJdazeGPeAsQXbaEadQct8kXZ0jkrm36h5JldqQ54rmgN57wJXPGdjPamlzXVnmd
mEMdW3+4l6QZGU74BaB/PznxpawmsbKI3wsG6u+VWAwRiTK8Luc13JmnNDMIpBrAX2ei81rFEHO0
7TNT3WrvehF6HdQzMyacK+vc9mpV8ZBvtDqv1oMOApQ1cFmQMQVEUNirCJIT8WryfqZxIe1WSjhU
ipysvr+vJQZfDGfXaI5aQFzyaJ2zUIy3w4aVbYAcrVIj39vuEMLNiEiA8+O3Wu8uQ06ypda/zXDq
rDEyz0m68+BnYG5GkuncGE+kD/qrbGh6Aj2GDxVnu74n14bBv1jjHGPsKlvelUbjQJvpf+R18Wr7
FVW6qp5b0zsQyKQfoXMHxjTKXWwssVRWFIzSwKhaEr7h+w9DY3gnaS3FRxxzEIVghUrjCC4xMeuG
+l2YofmQEjHaat1VU4ZGQIuebLxqJBQDE6hG09buEDuwHwjjzbG40XSc4eL+AkEC+ZNlfU/jPmWI
09/nEC+JpC4wLmZz1D32B92xobSnXuB6M51VUryORnuZ8/mdeDCsjWbvQQAuC40OznIBKpywYy/U
0kM6+sUBzbez60MMzdyqxdGniEmoohsyQwwhSmyH3InRwzDC1lIYwtV1w6mo1u0UvgtQ204HBDeL
pt6pRHcDMeOWMKaK8x4qmUgG7zSHbPVZ1L06mve9lEQWCOzU5lCUuHywOMhWqtauWW48zz30JTsZ
h8i3RM7Weta7cmX8lOndnJctkdTFeaglpncw1LTY/AKQ/l5GFh5Mc/pcOTyqrtS1FYXvhEdYcazh
F9ldb2zo1sOgI7VlAUBmiIdsWcX3flL6Q3EvqPQ32Ti1gV81R3Dndq0KGu25xtqfDjhZm2n3Abui
2LJhvA9pY95ZgmmYBlkDbnhK/lJUOofOwqIssUHg08g5IOCyWejVtncmFmlDpDZsr3YPf9Hf1rKB
WQfyLZx+3itoPOuhxncty8eQ7Sc8VMXMLLfQxqPrb0MbBG+0xLCpImXg+d9HO7/nawc8e6lbspCN
YXzucQTlBbobYuNTSkeShRBiRJLzqCUszTGEc5O3GKr5IbSoWaQ+BEsSmdIyA7YsvlkQrBaF7w73
vXk9CjKfWramxvUx7oCMv3JJnjJbzq3caNbEndBLNSZFGUgq/PIQ+cGAsNP6aU3GNzAyOkiH45GL
p0Meh2KbVXRUViZp+p3xKnL6Ar38Nvk6CXF5MEaQYMc49+8LTz9mazH14R1WNDcskh9GPER22Kjv
SjN9nQv6lqgccPGyn+nZnsdmfgl9qIRV80xEZaAX1zREIUSaaLFosErHHpbUpatVp88Z5fB2tjEc
zCf9Eo3dva0aMIUW7z17wamYrJAhy+Ypn7BOJJKpbg42h8gmtsYmMDncsJxaO4lEVWa6b3BTXpOc
UZNiUwTCIfYwJ4AkrsMXxaJH3ou31xASIcr/CPIa1rFzx2jsPAykwg5sApRbxbacOQC1ONlBbnMC
lUcfSgu8KEs380f0qgv29DaaGIdrwOcQHDZxzq6nqzroXfzIUGoQsETHaQnuts1AUc9NniW7n1dt
D3Lph6Xa2ZXPnEPntsD2XM0DFWWps5hEcs+5vC/n4p7KbV9Xwn6ySZBEV6V2UiPBq9Oy9yJO4an1
6U2A769h8dA9dqO/hnBE8Ny8wMyo4su0/Slie+SSwAjGmj5zBpZKmQwFg2sxHFUayxMGYtl2+ZPH
dGEVjInKbyBbJMYPP8ck1O9cODT3Cj/FTeS41Uo0ALph4fFlNu50b5mtewZ1C7ClIjktd+x1PZJp
61okgpjzRPRcfxnJH3ebicgIK8XtM/1OztWl1psv1OX4aKYtj1NFVVcSGU2MXQ0ZomnJxRX04H1D
ya18RfM2M3e1TPUAKjvdxc20r/z4hxgSjjaHMC7H/2n6ZHvbU3POcmtvQdt6UWGZ/hdoPv9lodkv
PKB/pmf7f5EHpP9LHtATari2+Mtz/P1XOtDyV3+jA2mu84dJWg9KIcRf/MuBff93QpAr/kCg5Tqu
hb5f6Hi//wcfCBkbCjYsX9BSwtTxYKf/XZFmiD+QCqO2dBDImovm6t/iA/1GzSdVAW2qgNpnoVP1
4Cv9JqXM4172hKhRt1ZiBUkDV1I3mAoMWDx3W1fVHkr23inKl7QrNqKGdRBNj3xMHKxtgm/ouc1q
b2XAUwLLINJBMKdNfrpdeKy6ZzVN95ziLDqb5pEmvWz2IQHpfd8xzaemYYjrKLJjRb+WZG4beDLa
tU4w8bZrymOk25gSREFFPGBaAMWLbWTZ+IGpdWVPpBaKPfSEuzIh/60i53HO7yR8DpllB9PBh9Yt
nlwzPbokOITGeB9O/Xox1x8cAzZ7F7SRd8IXajfkxVNk+k/2ED5BXX1s5we39Y5jp44w9i6azJ56
z6V7DQkawwm3bbYGmnfbCSoPd9mMMJpovl/yVpi87/yz2zmnRo33ZrLVISWlswuW/FRniKs1uqfs
wwfNG/riZZwouU2sEBhd5SI7qpGkRhJl+fKPueo2njVs8QN6tJ+HaDx15C3lg3WXS9yLCiIlMZv5
BxbbP2GHfepo/oM97jiegx8cNH8sqRBF/GfVfWkbcWjEajPFe4evEnrTanYiopat7Wi5m7CUgUNM
MtSfjQ8fMyoYgQFv64zxuPaMTU43AFD59cyHYRQhKq9+mN45hO8yUpXGNX9A62jaM0WGCPJqCtq5
+RNxx68ipeVjYCKEn6FhOoaJR8Fvipd5iDTYO7mEAuYAD3kOqeHZyRT5N8YTx4H6EMJ1tvrXN295
0V/v3a9vuogB/kGZ0WFmG+ONLzdVWz539nUUxLcS577ylH/512/1mwTybx+QT6jDCGQvQL/+63u1
TFDyqI0Z4OroDgupgnDY+2YadBCcKwf+aqYlH1V5dU3t9q/f2/xVYfD53ogFICTqbD+Lpdqv7+1G
pV7M5VIZhNphVsco0w9psYGhu41nuSy++7mkbpf2PfmBEPusg4MdZ193r3VjbDo/eazpvQqtuijz
VlTdMYrP8dIPe+PTv77WT7Hdb98JpgfYcYhFRInRwm/XWvSGXyaxFkBsPI5kM6ElR/BvnmfHo+6a
m1VWv7ApkSPpESzkX43J+161923tX/Qx/ZNb988vZ7EDINiLJJvfjSZjZ7bgjYRhUGnMO2wB466K
bxECswIIv9RjytIOn2jxGMouyDL10ZTappXq6HTJR+9WL39yf3SxKK9+u0NIkSFccwCQD+UtP/+H
p9YiMAMcNYw3MTbDEkjJqU6ZcrG8lM5ba77abvKhiu5SOEvBuqRzgwimrnOWkdWsYmrJVchzBuEt
GOy3uUScxwTPSj6smNG6ybhfwmpHm+9dGo/WXWGHjmOg05AXNtjZzyEhRja0D62R3aLEuRhSnL0W
8/TSuRUW4Y3kysXOGf+8rS9vTBhPdfct77UvemOfLKyNCaM+jxBCucQps6AwVjfHaoLRMh7M1tg6
UX7qyMOtRXbLNSrapNz7RvUVOv8ERconGrBm4GC9GKbxw1lOB2DJoGrqqzMXxym0zrNF85/P8YvP
Z01j95SG7udnKWrn3BXUr92AUYWQr517HsfsKJNlgjjR7XXNfZ07JzghpyX8NO2yE6Ofj+XShzbM
V8snawx5P6aw59j+8WB1O3evK/NHM/hBORpnhyBHI+eci/h6CqZWgFpuIU6icZhRqVtfgEA6Fawv
Jwu/DrP5oPkNPtKN1TMsdPYt1+ZV6a7CZHGlpsLEzkvsvbp68xhnTnq3ZEvn6zl1Lm7in6GB3LSp
vYaRmDfciVWSdP7ahlAZxA1PBeGehC2qwMJWOGlYUNOgjQiD7QcjlT8KgxPTIJYcAk9uCmp9IKMl
22jAumokw4te5p7pN3NA4tw0Dsy0JXrWnO/avv1W+ulLOMujWEZ1QEdeN8VMv+ISr/Wu3UB3+qaX
1byObRzriwkP/h7GL0MkZBplMLXvWtGaG99xT5VFhTA77lc9hLwoUn1Pj8DgcblWzxw3fVHt2nax
mG7hMem6Tl7MVyCgAwFJCbhav3DoABmroXqkgUAH9WqGBZSASt3cTJzGnmgo0masSjw2sC2wMmV+
XtPWGkYAPeGsESg/Vf6jSvgJTikWs1BQ2qLbk+t3MlkahJXTR4x+AypJTIvEBA1QJVlHEwDyYgRj
a662oaHK47wPqB9PhsOXPKjx6AsUH5oYV7PAIi9Vn6tiGL6Pdf2DV1wVBetFNFeyH7DdsvxLP3RU
J9NzTCuC/zrt0iidb3jK0ceTfs0VkYp9TFqBqMtOufkmLx5qMRB4uMkSwXSCYV7a81k0K7p147Mf
NldyuFDLRHxqu5l5yeVB1GGLlRp97Wizp5KLwITKP2BU/d5a1dcillkwNdrPeXyRGsMD0bAFLnvt
RCU3yOw22fJD+U6z6rzu2RDa07LGqjz7ICH6RC29zwZ1QzTKx7CidYuVzTiIH2HBgkM8iLk82QGa
Tt5AmB+Xa5xyVpnVY2Vq5N/snEm+Mf10EuvMcXHpI//UeBN7DbUcW4de8boad6JKjF2OZISCzaqT
Jz9qr9R9PMkALoM/foVd3ASfv90W8SvT+I0sEi6LLS7KPkzLfdCE9+zkTkmZ6UZ/uzRinm4WxPjZ
aO9DyXTcnzrmf504MkMFK3AvEOh4jKo+EAtRp8lOs22dEWZ9LHGHS81rRmL/ecP7TAParYe9UMVB
Z3dYPE7yDgxbG87FCOzGRK2VeTBM5dYNtYvTAbA5Yq+7cGS0/Kb5ikiC6VWHogznx96FpbsfQ74z
S4knrKbBLg6pHMzPrV5P0g8f88OuRqFs9QYwgIej25w8S6HWnc7dgNBe3aHvG43qKTGH77oP7JK3
Fl7/fB/rgVIa3K1fT6Z3Wb6YwhLHMTlhlsJXafqsWPgjvojPZVEfRiISl5gJo+GClgdYd5jCGQaH
SUHU9OTBrDT4wjq3usZkbJdRy8jYiT8Mp3nx6/ahwIE/0ucvy6lqcdokWX6qNPvcSm0zei4nj5YR
sqA4g2LfPCSJfweq/9j4yHcz3zhXZIg3ifHYh/Yp7rkLWgLSVGFJnrfqFtvhZRbyY+ZMw5EyB7nQ
u+oa0shDi3POGLBvLCPfkBq6m3qL5FSTcU99gVp2ye36mjFUWaEl3LDHkt+g0g+nZx1kMy9du6do
MB709+X/Vbp/Kbv+e5k/JMbJb1JJMc7e1Efqe1WdutY+L/duZINdPqnXaxfVOefliyYfg4ehax+S
7t6LrmU33reOfm8k7dbol7u6bBueewLEuMqQhW2l0l+1uX8yJuv8eYWmK28kMrDFC/4AjuAtnKGT
hpyMZnG0tfKqaYO5MXtWk0kofbjuE6td6wPxMkNr/ajUdAhdwlJFzikw+fZGKOelb7ovRcNQySE6
ejXNXdC5/mPtEwZt4L2txUSPcB63SX2FqHHLLeMsFSMSnNLXyweFK/vkZ8xF4GBcuiRQ80hnwQ8s
WXyMifVNf4UFDeXZeMHD4KIGQlq7dzHG98vRvZRbcmDkJ1GUwOTYLwc9FLkzT8xp+X2c70+OJ89l
363zoXwe3UVKttQV7gtH+k/S2jZJDgU7t8/puapTTkj+vAKNou7mAUUN+VQlJ4U9SS15UEvdrhgD
nJZedVoevdTGbztKqImKyniWVMLK1djYqwb/dQrBmQvBNmDdbHWtakFos25FlEe9cQc7D9AA7ASW
UhuAQpociPnmN+ZFBJdjCGkP2ovT0AX0cth5Mj40dnRzNH9jDhwdWuRuHNO4DhlLrQfUXKrzJNF+
prO4N30eUX77c+vHjRhYmi/H/WrkHJlLWa96HijsujaxilLgKjvdaAPiAAyp1UzQNzdhjOyzX3JM
wmWB67xeAIFaRLfe6q7FoJ0TeUZuCrWM8e9auNyBaCkf0T5abDv2aQlCzB8sAQ5hUHV+nkdayT6t
eZcx9i+xrn/gQ7wjRPU4xZw2FRxDbTTPYbktDHmlTEXfa/DQLKduVPK1LHRT5ox7BlXfqp22JPOw
SMYp/cBp9dRKuJw1+P9QG3w40v9W6bR8zDr9PufiZ9Ngn/FZ5xaKC1VjfSciEmGgdPuYjnsreh6m
bgmHXu22596sP7DeSjd4R+3L0t4LWOZVN2F4jSZWxfFH5pMIPxrbfPC+SIqz0rF2XpZ8lDXFgJWz
J00+yl7hFWuH56jxxrtQN89ZSoVQ6y7cb1CLCtC5ttqN28lbNsS3jKzzcfShE1vvzOjwkzBZyqEz
pZumPM+SBFDIZhlliI+gOJyQeWfmqredRyTET7HgYCslXOBQMB5cHlkDres6QxRiZeCibkROkZOc
zYHyEXphVQ5NEDFsa3o7XlsVv2tHzrP0vIdPhgZC1h+itrVA5DmkLyM2d8ykPpyS0QCa2Jr6QO6y
WntXTcgzHh+hyvA6Hq6lbe7AOOl2UlDBLkbEs4q5EdFdreprFCe3Vn91G0hAowWgw4AqzWD6tLOZ
BbLoNhJQd2Vj87K1QucM/51NpqDIiSt/YyBA20cIP/A6qLdxwuPuT5DWStlya325q13j4Da+t3Vl
eG8uDFdojXqgsWJjHOvuXTgaLmD/biZTdWUAj7TsannP/UJo8ZQm9cEYuBfF8sjFvRpXeuOtqsI+
EF7hBQZKinXSIiNQ1rmYnHGFKAU2WYwUBD8xGJNhsdYcScxGwrNiwkqCUsvTGRLEUlfNyVvE7qjV
nhHmsrBNd17Zjvvi1M677xtpYBs4HxlhdumlAJ/pSwggYXjA0mQIcCuFkoS78qoZq3I7kqJLFqzN
fKGKop1B/O3OqLdST/J14vo+8yrnqz4a037oJzTZNj0NwNZDNvi3qfFbxNfhu99w2hlRZ64LEhr6
2r0THZUtHNjPn8yUDEYB7aRIbShpfNTP/wweGq0J15vMeZNX7WOCFJEHkzUX99krleYldY2zhSZn
leWMr9n047h+rnt7GW3HaxiOLOExPaDDgRwuugb3Gft9dBxKaBckr1VBHHswfORyxvbhecrdTS5p
GMyQG3QMjSUVwGivpuv9dAp8cVWEIAJaPD4g2W1p3xALE2VdciLj7gTA7lEVWjS0bY1hnwgfy76+
fnZvwEFnHuQT/yEYRnaQcAyRDs0Q6tmcMtV/DORTL1vZBIXc6PxrmubH5S2U55z8NrlVCTbnBFiJ
Vh7tub021P197yEHaq6Nw2Usp8HyxFRW/Nbqd8JJkLjkRwTruywrDsj6V2xSj0tzscAVk5J3sB3u
sfhG4rRsAx1DnLFJP3qNT7GcgIPUGICFI5WsDJk4MYbT8uQmxvSLxSw1G8mwiu7KsyqioKmqH27k
wU8/x4X6HjMkZuSwnZJy1WAX3oLQMo0EONY2y1gIf/XXeA6/68QM56aE2JkfSEWzVw0gXK6zJQ7f
utJ8MtxokywhVyGK5ra602PBTNfa5yK9h3sMODdz6GBQTyvTMN/XmXQ1xFUh0GejjTlp0c3LhYA6
pdyjLqbNaZbqThOc5+7KRV7QQqJVEaCjq1fPfTcEnZ69ggmzOU5vcamCirnudhoFJwjfdKheVC6P
sITfUUjC8Ns2Ur1xsO7NtH/pbeMNXOEy4vxtWceB7RcmbcMlJtoq7PQfUQ/iVjN4MgcKVXvifC4Y
vJfl97zk0cd+7SpT7eL1QCbEjfN+LE3yXZ7qkLCanjWQSvUkanGQEN2Mgfar48CbyugGhZMTs44/
EjdWqywc70TVvZSdfvf5DOoh75Ub9XVyUyIsQrQa6MCzhhrDLMNz2Bv72v8ZT/LLnyBHC8L4K26E
anwxxdMJx7OFWFDCf8SNFJOJfJyjTTkkEHYgR7lCuywAQBX1+7BlVO7YO4atIq7vhhgS6hyjsUtG
ehxN/zML4/8E+Lq6aZiY2TPAwK3j97DZAq2o28TYhhBxg3c9AY6cPO5eRF+lk7zB489Xyyr4k3vw
GaH9y03gbQVbN2+N0Jrxw683wewsRM/47cElY0cvwslaMUiJT2ZEIfyJ7y1igBX5jhgFZeuJS2hH
CFEgJNSQHUDMAgVNVVysFKd4H3onjV5kCs315xJ2hva69D9d0r9VvIqxgG+fHeFA37a0h5DNHwz3
NlnpLcV/YQGUEA1elKivfe7tp7hH0Ntcsdw5pz1HnRLqCFxBHhmdEZYiYQSbCZHBFTOP89IYj96y
a9D3S7jHn92wtRSPS8nfLXtIEfbXnsbDrWnIHZRss/+4IAja7J6Wgnr5jBpDj5kaZsHFOh/KVP6j
AYygpWWlKketm76/4sbwIcKRfUwPprG6TpXYi8LZ5TK8FHlxBe28znSLyvLOKoMEHt/MuLpCbz/3
vGZW2Dt/EpeBWYg9HyBvXOGGncyBy18as+XPm5mzWNbVLowplcUytxjNHCd0+fHZ4bDp4V+iJ8gw
WIJSqWkn8XsJ2g0+HDFG9JQhum6sG6ru9RLQPmGQ3Wn6hZ2GgUfmP/qGqXalRVKHzkmptVQMfkNJ
HKccKPpEXT652pvmtsfel+cwLw5my1cYJ/WXbKIl6SHSgi/eagYnU89JKbWfSwNq8UkXpEgW5VUg
Ua9c8JECCCvPsEG24wl0iw/qe7Avi1viN28R+/+fDDSMzzHCb883s0HdQbGnA/n/Dg6PU9504JPU
cqJ/TAojgHTTRoe4r7da5GzuEqk/arP26KNHTxPIzrC7O9A8xTlmAN7NB8+91bA0BziNZsop4FE0
FOhKS2xaQTps+ufEjnZOoz8Pjbb7/MZUI97SIX1enm+zk0ciAR9bJdcxNNSpWriLW73eucmjAa/Z
gXU0N9DQMni6vhfk4QyFgTPsm8e6pOAzKDOWVnNIFKyeHL8R/bsWT6dqql90P9l30gkWpw7cDPYc
HIN/aWDN8xSu60K/x4kl6PBDWlWjc4g0cMBSAW12aw62bWJmVD0FCIt71CF8m2ikurRbhzhi4y6w
brD4xTzn1smKWiUOhsENHJfm24mQpWn3sE3oHIHjCg+kdbAFaq1rivYDoxkagphM7n5sDtDV4Qh7
l5QcQYueysoBVBnQGekM+xL8GaP4Db5qRyexTxklRhXFt96ALJxNWzzkE+KXO7aLEOZ36T8QHfdY
c+7pCrkuTDU9aAuqKj7QQVrOC1QsNblQtGwOK/RdrDL7p6+Xd5Vd7st6eui1lUyqkzVma8OEYOOO
dwUQ8sod7eNkyGOaaIEeWg8dcu7PDfffchn5/4t+YHGs/t9tSF7++j+Kv1wK9df/+Zf3/Mdfnuq/
/q/8e1z+/NWahJf4GxdB/MGY37eWaCeBfxSme/+HiuDyE3z5SU/gDMO4ZiEJ5EXdRv/9vxl/MDXT
Ld/3TJzMhOHwcn9nImj6H7oB7uLzj2nxl0Qs/Vv2uKQy/VJVCIs3gvSAaxl0auaLv5tyW547u+w5
K/gvdH6YgVgO4NpcPFX/m7nzWJJbWbfzu2iOG5nwGGhSBuVNd7MdJwiySSLhfcI8vb7aupLO2TrS
jauRJh3cJHezqwpA/matb/XTq4+iCB2RPmC0R42jZ5b7WE8wgn2bU495RYMLG6/0k2WP8Rax746Y
RNSIHobNtqy3sVsizMn0l10VFyNXJcG8jctfcNZDbFvHofSf67q74j1c0BswGJXBvjIxF9ckM/sj
i33i6KLygPMIEMcyPpfBwdD+PtPj9yKRxaZwjz1kKpi0GPFjNTCFGFBkYSbfiSHaOeky4/fHUuHG
3ntOvx9WNuChEdbVVLNeiI10azggBhCMxKGv2tecpnZdl9VMn0NxI19q+L5rS5Q4rIJrEbj3iTEQ
iIEZRmvafDV2628epc7AU9JysU63JTJQY85hOeHsJ8UP40H+G016v2kdggKGSe/i9sF8b+WL3zSv
sOGPaOzhw6BfiJbq5iKdBt6I7KIC6eFmP/5aN0kfYR5DELXGj9dT5s0MRrr4FqGIGrLmQQoEpI/k
MAHSsErHGU6DKbf/cL3/C8ECo4+/XzE2S34uWi5ArD7i7xB9ojTL2vU+EfK+zVXK4BA0zCZBx7wt
citsPcYWUTz/qVIIyGp212lLsJkfzbxLWY0Bs+hpXGbjrTb8dFdgvhH5yJ893tQ2M+11YGd6q30q
AUcZ99z2zyg/sYqbjYLq0r/mC+iHqUsOQPzRDpbJvB0k2yoCOZtxq+dfeNXfM68+O85ohHFE1zxN
w77qJLJ5PqdSlGBhmh5wA4FzuBzmdVJO/oaSmzJEyU+2Hpc5b4NdShTexvQ/MGvm9FYbb5zbTTNo
akVWt3338Fn1+bF4eDQwFm7Lx8wqSL1ThNVQNkxXo/Ehi8chy4O6TOyNY6kzG8CHN8QjWHqigsBf
Zq5x4G3oZX8XOPYqOdKGlbht+fhor2a9MxgzrIeJ7665mSJn+sJFciL04qREf3Db5vsAUhBnKAa/
7hFtDRhnZfXeDa/vBT0xiww/NtbKin/UY1VAULe+W9n8p47TaecNobuYFsgs7vGh6Zy9tmsMkua8
0Wp45iNBjou33HeZ6lj1r6mLglORDin0COdHBJSLXNykWfnWMPOBxwhjKTTtB5floQnV3QNY6xnf
W0nvH7lcueZjVF9b3ILZeOVnHWhkaVcyU38JwW0w6tzHCQ0mj4igD+lyayfZ0qxFiTXkcZ0MDQnM
dEgMT5hu9EkODCafnrHpbCK/aw5GN5/8omz3sYEXF17YeyrdYs8B2oEd6n+bdh+jmn3c1+id0YvJ
/VAMekfGyK9O1A6TXqr9zKkZI3XDs+6NUyCRn8aYglap8RBYq+p7AC4pbAwmDirCDleCidj6sfnh
juV/QIiW/0zfJzXO9CwoUq5jO9ArCdv557bH0r4GxvY5FeUlTun0wDYDhfQuAhu0NVf1ys6NFx4U
CEC1+vPXzfOfLwT+lYLwnySG/8+Vwv+POsQH5/X/XAh8w9zTJXDif/8F6T/8+q//hefh/zj3gYtB
+jLp0zkPH8D0/3nue//mmNDLSaK0Gd0HjsUn+e/nvsWfoS8CMotDAoXII53w3899S/wb0iMbDjOD
7Ic88T+nQPznSQIZ0FQNnmVKaP0IUby/J36ADfVV0hR06GlX7kbbn09Cusx7Y1qwmcC80rm5qY6P
vk+mMQjjNb4v/6wM881JMuvQ1XO1+Yd3718dKw9d0P9qfB4/Ey/YdLjSH2mY/1vIjdkli1ADiXN+
2b9Kw/IuhqnSrSOmfFc1otn5bNRWsT9NT8sUm7vBNf6jeMi/HWwm3RjvBzs4KWzycP9+ky2QEiNI
jvBCVJJtLFpvgcv9lCkMtprB7brLOub5tvfr//7aiUh6zG7+8dUjTPJN4fhw+61HZsHf5HOV083T
YLtfyjOfkpmYnyEWy8YdfV5oQA4mUpJzIa35mUoSpdLs3uxdHw0LRt1R8sPJ4FgbZs/UtP8eiSh0
JxHxcBjgLKky2HS8b3jInFs6WaccxtRBp4B/MMttBj0sh9Gv25Xwxic76PYVcAwU5cI4AUl9mtIe
uYjsf7ErQnWSG59DIsNsgIbhxrM42oWeoTfE5gZ5pbFrMQ+K2JZ7nXsZAExMmWW3j9N8X0e9fAc3
zuxhobPL81eyvKwXgkxZK9ufBG9HN4vyMXSTfLwk0XRA8mZh2sbFJIfy3YqHk7cICps6HZ8e5kVp
e7s68gDRwbtoA3N+4RziUDHk8sOd8Cv7oDSyWH16cW6GrhOFhuY7NmirnJLMEJvUVCt5KqzIPM2e
wYrSBas558GhxFi6lrmeboHnvlSi9bdZ49U71o360C8zq4KqGJ+he54KCvVt7tqhYsW0Msso4SAo
EZTmDgY0gKRoO+wcCyc/JV485Y/wy8SPERLEKsBVAS+whclHTkwhhL6Zk/sH8eESdu3ygziHKpR1
uh+mA0Cv59R1jaMO2HNmk4Fxs0ZoX/r4KNYGtFrWCczvs6n7xOJ8YeJuHCaintba6ftDPfvbOTi7
hePcAqcRd/itzaXQ8uhkmKzKTO5NeAzYhLrkye6GLf68XTE9jfVQnR3A6TI17zmOk6slkmzfgZSN
0xbRIz/rN8h32bUel9eu7JZvvdZ47bH7m5Gm9LWbY0MZywfkxGGVVet6juNd1GRPo9LNqgXFs88Q
RtkljI6aJNjGUQsfRQ6oNsdb6rsnpzbhcfXqPuq0WWEPWztOuk/MATC9tVwtQBDrjgak1UzaZRJk
uL5nuZ3GaQcIDBCDM5brZvY/tdUQqAiA8dxouW+ipFvbJjZlZZPvl2ARG7vlZ6109dpNLQSXMdeg
x/MbiPxmJZwQnTWmCGbQhHYjwUiGZOvkj3g9F6Zt3SBlWyIkL6WPv6PMs1NtYEFJqEdZeB1bO89u
fbDI2+Kscyt9apdK7tJh7TWHhpCEq17SebPACWDFbot720ef+TwwABQYIiu8+awT8N0l7RuOcbDJ
9m9ZVfbNhYKnEY0dGiS3bCEBHs9l04Q+6Y611G/aNpiM9xhB4tJ5SoCrXY2kW1aJ9a0QGK+iORjD
CvEcVTKO8yTjXcvTfWnVUJY891dlf+YYL1d2KibI0eDUZEOfIfIQIUJ/UL15KFR8DjAqMu2Ai2I2
rI24S9ZBb+GPY6NjjmZyUNFvHdT90Z/9O89U9g0ySrd2alwh20F46I2GsSAObWVBRbNdxIxd+QeL
anQSeZJvtSqXY9cK8WJ385u1xF8Eu+BYccdzIp1x7czGuxu767IpEWOVWCwXpBlZsPwYfN/faUzV
q3bwECaO8l1FxiXujGxX6YH7qwyQUxXB1TAjA6RWmt5TS7+5bftCc8PCMGCdNTgMmyXExZ3s3Zfa
W5rzgm6q9prraPFyqqDrr2QHS4lJ3rJ5/co4KotPp27y4qjNerw+rNpj5AfbPHfeyjmA9MWn8xzg
T74Z9sT9bGwMUXa82aUgAGyClqKK4r7Eng6DmpVPMyjjitajd83+qhyNccVNDszDXg09vrMhxp+S
zEekSXrL+AG8U93/wXqKmq24VXPnniwfuQIvbYd2g83i9F4MOOE6PZ2s4ZEVbRlyV/fpRFcQdEdD
DNU6kgXmnVw2p4aNzkfv/F6qLHkdu68yrgQ+Ny6nvinLD1JMPs02jc5+Zm/StM4PuZu/DtHih3nm
7bAU6C2U8fREGQ/6I+LBXXFCIXGqh23jyhYpHShuVRCGosvulMa+3FvZgPNMbNw6/+61IkLer9Bw
FPJjKCMJ9isdGW/W0dmhNW5Lq9xaFuPH0qu9PSEMCW+m+VbyJKe+L1YOwJKLPqQ4di7okFdoZMdj
UMbQPsFfPQ0inVcgpix0t1CGNZz1hDG24drRYfJb82CmVrMyaUDuZVXq1RJYPt5lbOpuvrhhoOl6
C9Ba2ue8bJXrruwmwghlGs3JEprvmBlNGJn+Zw6SbCtEBp6+5vgzgo8lLsLEq+TVGI5RisYC96Fc
DfyQrOcMHJq5ClurDOEGAZk7ubMj8DX745ZDL0jre6L84TZbV5SxMLMhDG6ItC7famm9OjySbj7A
phC6Vh0KOm87zb9HPBB3k+36oW0s3/25bS5adj63AHBUuixxwRb6Mpu1dzEr8acpU+M1aW3ER5Cp
YiWfM2Oo78Xji9Li11QlQAdmOO9qVPWubvS3ITA+58ELLgb17cZr1O+4t5sNY/jiZZTgtFGDgKTU
wEmdQoZx1oHD1eYh9zvInCpIDn0RRvFYh16Ta1B8EZtGkewgCLwTSELUZFZdCwLUr1U/oUtdgmtW
k2Pt0/H9nEcIXV0d/Y5H922BiFSNgdxjb59Pf32Zly40Rt0da+UmR3doLnKGXGGPLvHcnX/I8yVZ
F7i/Oy2HrZvYr3kzKViFEQZnPGRFrhBjz+O44vCvXjMHX04NOStb4u7WNm13c/BzXMRi7tIrGpc2
bFtDbJvefwCtrv7AalwnOdZQ6pWtKANzY5ute0YxukotRLJcBD8Vn84ye/GpNXD4NPay87HmaVPr
sInKK8wYvfdMM13ZdVye4D3Ad+yzgCpdQOO0g3jNkRSRtLWfl++Spc8JbxsyTlsshz72f41dkj8V
pQEuLOPj4xSb9n7udRCv8rfApuj54TcUcaYw6vPCQD0yuvwtbboLWUJqPXUUkC3yxuug+0NpGVQB
hrshywgXqFtxoJsZIDmmAw+j3HghEuxB12QvBWlmvdjFvC0jR/NSc1y5ybDzrLq5Eo+KXbdvVUjj
7h5racAgTEf90amO/AJu5lPhpsM2B8+yxTTBNiEdNJrhFE77VNdnD74/LurmPR2S+WNgBBtiNIp3
qbI1/0Qx7tz4OMsq+m04+K3LTslXGdUTa+RqS9zmcvNbR6yIN8t+8cBmMimmH1UZsVFJopQ7FADe
iH1p39TTjXy08tVWbvHcQv6NggzNN8O4bQbm6ZKrugKuYV48Zcx7cn6GsKjbPywH55Mt67uVs4aR
LltB3feAGd32CwFyth9V3IWR4g3XCiNrHwUbi90Hr3H44UAmC1hdvczw/yC/tZu5jeUmAMN6c+35
hBapfE9VdYRA111QUh8ItUqOAsI95TdpB37ffAQkPhzRVY0d/s9GAIVzkndfcelFpXy1TXY9MEig
4g7LqeKKRvGyFJsuEumTQgaCX+XM7i7dGX6M4DOQyVNGmmfM9unJRZJRTU/Gkuu9JkGZfsJ315Gw
f/bu7B1AC0VhBFT1tSzarzgumCrNU5h7eyit5Qs3+bQZlprtF7fZ2XT6cBpdf4+xrjg1dnWaPtw4
MC52EqQvdp+vMzt/dgzPPESN76Lg6bxjKQyewVaydwyAHP2EFc4SSoTVVEPLa6yWws6G5BUN9pWG
YcPN6VH0ut2mkFV9oYO/W7qMTn6br5e8AKQo4brAgjH7yTo7FfVl9Jh6iVw+NH2JRcokcG5Yqx10
CSigMJ3kQS3vbhE1J0bWoLuGXWpEJtDLWPCMUwVkDjSBOLqOIhFna0QoFkdmCwvI5QaKe4Rpg9GF
/CwPG1czPKs5f+lKEL6KSSf9Kq4uz7Fw3kXNul/GHC97YGzquhjO9P1bOxjKz5S7iINojDfp2Nlr
mCfmra7zZdV5xU2NHOOYwTxcCJdId/EGbiX+rYF8IgQlX8RnqMMi/ZbvrH5benafa8/bVR0VYDq7
RehnGSiFRFvHek6fme8GRyaWLMEW7yr8vv5WoXYRzdX0PXUp8uyt0Hh1l2mxzzXewoiRJKpLF+KU
Y+ybUZcvyrIukBrefW1Y56EX9SkCegJ9wM72xSD8rZbJlcgvgLZZ82qMlXHSpscKeTLT+wTmq62i
F9/o3xwV2UxrUXhZSRbspqD+hM8iAPQTQjNpYLEkoKWhVnN293P6RScdwW32LvIaN7k3YurWZKqA
T06LS2bVPoy/YliprkLqmeKSgfDNPNJc8wZUajpi+e/CrGAXPcqh3qaD5xxiYCCF6o4qCuyj0c/o
Mvz41iAUOpNZ/NHODiY5WXxJ0ZT7xvPgrNtLu/Hx/d/mvMy2jygP1gLqy+zK4qdBOscqxbduu4V9
SHTqP7FIOI+eXZzbwHql6gP62lHPUIyfapodBi/yTNCDuW38HBlE1h7/OpwKJShPsOUfl1YdvdjM
70i+5qcKrpWTub+IWoEj+ICF1ECiV60xMGVffNAZiqEpz9Z4lTOF6Xt+vynwVw2R6Wyc0UFO0AIi
oSH9mXLaSdSmTFa/AaKEZZEAwplYvUB7TQhviUHYpb+bpe7wqM065NhKT0F/1YFpHlwmUDszqfHb
01Ewh82suwQEfIh96zMBPYddtuCupgNctY2sLwFBSbcWueXWrSgLBWJZrO7qKmbVv4z28kujdT7n
riVWyh6AQHrVR2QU0VMXOaFpW8Wut3UM/lXi1GdkPlSJPBtDY7CkHT7zMp5glXgOU5ELlq30ENXy
ex+Pz2gyMggv/ifGmPZcaR6bwzyrjbRTLtY5Fxe3G34v9pTs4GsCwlvctTU6lBDZvJx7hviDKuvD
+PhRim56kg1uipgyrh0Hg8NzEUf2hXKNiF8fq0SU7yN9DaDLhLkzwxErq8pTa/cBsxzh/PAeaOXO
PEjOnW9Fl3iP2Ohk50V2/TGQGel9cHaJL9NQcu0UGk1J6TsnD0s09p9mn6d29MgUcA569Bi5pzPm
C7jwXQo8KM1Hecofc/4Kt0Zo3WsV+HvkCss3lyEUMldDXUtP7aBD82jshvSkdGfz/znu2e61e67S
P+Tz7O3YVNeaid86tV1AKOBA/hpghaN0BFaqWmxF1+fbJQoMFHX9Bl/bZoYa8Fzn5gLmZ04AV0ZT
CCk1ulQdGTqmGm9FliUnxasMuW7AyBdLcDLcOjg1dOihcrKLWZju1bV7gVDB4rBP9I7eKgCFwcTH
7Avzqqr+EwnocFtgSo/20LK+50ZizVtAklA1VEwgN5E9IUEM1HLvvFGv/bJQK9OdjUuLoi3UXdZs
IRT7hwXkCgIcj4mb6WGLBrQYdDVKvTwGVuk11U2DFdYG/JdoGYyd7t2L49fGJZ3SQw1Z6dy4ODeV
u9wTg+UYq8x8lzfjcqydUHRljiZcsKQy7Dff1Vw8qFrvy/QdDduzTmnWCc14nWmwL6nXsy9Q2SkQ
jdj7oKhOfeGRWvC49X13PqNeQnC8jM2LjrNbMsJMX2CGvLsPWehM/tQGr02OW4PpECzhe5HmLGJr
Z/7WQuYmJjPp8vQ33SU6WVHc2ggpqbJt/x3d39qwoocwA3IZY6bN5EcX6GAqhHTRvLTCxLTkSzi+
HquxLB+99yHhn/eiJMMuKsV5ibR/GKDBhtkDw+EG8rWTPdsOmeWnHHYzgr3MCpUK6NNlByISj/g6
HyYzbJ262GYTEdBkZjxX6gMdXXSujfytiGzOBve5F1WAhTDaCo8dL4jXd5Zzr9ZSOcBHsxkicNce
x+mRiIRpaJ3BrzqI6DmFobLtB9U8D13arI0ISKxrIrlu6vh9DNon4LI4H7m5TzObIbRJ67HskjfR
j390PV9n5eQb71IbVnJvH1+mBDqNFcFINwx1lsUBU050SUBoUcFlw2mSCn8f92gxwXFr0F9ZA1vk
NnWcvXfqheNcGjt1L/Xyu8GEhytuOTrc5ltGo/PKCbp7KprgpCHiUDVclqjYVu3CMKCa031rojz3
u8Dce1lc3pC/QtEsrMPSFfJYmN17owEBZRM/s86q6s0z4GiUyJotRsmISJfpuXLce4W07kop+l1G
Vn0a7PbZzK34GQjCraJRQAYzvdrD0N/NBU43IbYs5MrqBRvolz3BgNRuEpw9VGQ8CSq1zYczR/B8
HFrxDHMZPJ6D2M3JgmfPm24iW+Q3aF3NurWr7Okv7pFHeJhhw7DK/OWkQP6aOUs8UEG33tDTWS52
dy2YI6MIYwLOhlvt0w4pQ5cAJEqspnmxTOryOkiesccdMytNroZ21NWe74CNSKuvlLcrnF7ccYcc
Oo0sXM4mwidjnLdOgry+tqphPTwmd6XHpBtESHXq63pYQ2GtKa7t9iLQIiNYGpKTPwjvqQMPzTjM
7RneWPa5qs2XrEzcV48kuJ2gCrWiZeJAKaDYznMQSg+ML96ADZwxeaJbIVdCejhfMzvEGAXMeQD5
iVvpgXDzgQw7ZECmDgrlEVGu7BuNfUQhiFPsW+wJ7RYtHb6vBZp0MOxofS+lkx7s0Y+4uwRTwRJ0
e9ZjaZOGAwQ0u+KY1OgaQOPwmL9UoF15ijmHIIN3M5tZDRUGtIqpwNg2gOIC1BgHuwPNJNqBks97
JZ6SMXrSwi7OsNHS8WzjdggYt6zIqyjP0WJvNRy8tdXWz15kgqqQ8XffJ2xkzHkgJ/jvVVNctSHO
qN6blsibEpQoq3nCtMRxzAMkKaYBBLyOd8si4I7ZE7wxxginJFG/9fbx1YyBQ00+7wUO0bljzV5X
X0s8n4Nuh4gd+GIGaM0Pbg5IH0LNvvJMyYtRgKvO8I+snJE0OfQyxzJSz7WbfiI9SUKo6ToKqMcp
hjZ12e+bpaQlCSgPil9RPj48+ftKJf6R0Li19vJ4B7qaQWiSn1oMuzpf4Adi9XPR8K6dBsckGL7l
sU4h19ZDqIamwhnpP6BvFAdwGkcQVvb32rVi1lfd/gEEyryx2CXEHGOmgzEX1eNJVfexGlGK1NMe
m+TYxPPr0tZs+uXYhgBdoSjBQEwUb7Bh3jyWD7uJy2vNOmkweXejqme4qWOgmo48BJOBICILin0y
UumxGLkx0gB/hIqcJrp74iFQbjptQIT4dIYFX5VCj7igTSGkovdgSgcEGo3HPOFjr3VihNKO3o3G
PPM4/2VIULlFA/rONpoNqb7XppWb3KB05zlyLZoxOs1RtRoFYgmkk+NBArfIxLltfwwBoOEhDvqt
7RkyzF3uP44T3h2OfJkNyPREGvq6q/fK7N5KmVQEWjNf76oL2aPOhqtyPEHXrQ21y3jQrtBsYoAw
kfQmec4sneFp1TFadx5CW8Ww3WwhKeZ9zy7Ok38a1hA4ouSlj98Lnb3AJpVh3QJlG5fhWgvBGqdj
YA8bhNKhTlmOlHzWc3Qr4B0PKqmeVTffRr1s/Na4TG5Rf4uT0O6dl0Etzzmi5JXW5RfjLbF2CVDs
IYX4DwdkMDNfTnsGasuqchq2gr75Zgcpw9zCe0URj5a+ZF/EWoHvTQBl2OWy5A0cv88DLj3ZBt7O
KPzN7IFPJhzOxRt4TBtuQSOozE2qdYtUTBP6JL4XWK1PWSFuE5u9ZEmKW6PGT6dsd6VlihAs7ifp
BfYx6uJrhZ55P1UR8Bkl9pbP6TFYfhxqMIBF2oDfF0S9Yp1b+XJOw2kS65wUJdUm/olQxQLVDjnH
vOcRQUA+B5HWfAQVywDIHatcmiwBGMVv+vglDVSxzWt9cScy0Uu3qLDqeNWjK4i2U20yAxvIwuKC
ODVxunEoS/aVMX+o4TFwk1M46CjZCaCrK6bi/jpgaFu37akHErNj5bNyVA5IZxIUdoWLj7MwlkMy
2H/SuRv3VpXHr5rRr4CHJiWxJwm4yThxTo4YFua3zadRELuDm8JfQY30NrVq8uNSx3c8FqKot7ZT
PAuA0lfZWAjJ4Ss6Vr0nOrG/6T44GyB7DshGYH1xnKvJREKU+lgYtboMjSrDET6cNgexYay2pR3Y
YIXddBW1PZI8shI4w9HTSR26skNq2z784AGCdecA7lCeDD97HSznm5Oz7uc4c1cYi7OtaNo7Ap3h
4I+jtxLx8tQtqjwnLTEzVYxzrZuvQW1Gl7nzkpck2gFfHcIufSbEIAldYsg6knz4yDe1FYuNnLgp
p8CqD+1UfdUxlhwXjau7xPFz0zwFMA0kVtaXPis+Crt/WbxUADeLWXeKfJ0An0BNNn7OKbbuPKe+
im1sLI9PPXdWBILvu3r017ldLSxzSSclZxK2vurW7qOnTbfJlPzh7rO2meFcW+4LbtgZd2Vf3NMZ
53nPiROyQvU20hM09F3y7KYGU4ERX2tLjJZm6g7gr8UUS97AthlidPtVH28Tp3e2E3xHChaCAZ1+
2C6uM+1SmdHnN819lqwicFFvxZhvSW3KjlXFhTrlJiuQpPUokctig6ARybnB2T+64hsy03Of43Fb
ABmvhG08kfTAu0yWu2gD7OgFQW8lEZm41imA7GJTSRJ/eKCPoWr6L6zfEEa9dfrmjXK+g4P5Neas
EFIA1UQDPaoDzQMOnmIQHbyZELKHJrGOeNfgDTg8XApz4wvjoN6jyH6DpIl+eW4+F883X7A5bCKz
SX+wDmey566FFh5GpwGcbJFfOMALtnv9dz73ibsp7i9djHtngq5AT8YDPerJVqPHxfiQmhDt/QeJ
bboaCu+wCLLl4JXoIkbOvLXRLc2F3St7yJ9+PAk8TRpfYe3cyqywaTTNg5fl76UW1t0denkkcOSn
lTPs1GSCujz21l68/IwzsSX8bNgGvfnmy77nyiQAIxL5zzGCcptF2THJo8d21jTOBEsZZ4FaYl25
IxAUjxWswT6noideJ9PUhLLpgLqDSj0jMJm3CpnKJpnql9isGXngMHxyrXVkLuFgkdiRmNgBZ7wA
B+WTlRRJjxskYDybxdlZDYKgOWzxWUS+qOeYxynrf3FGY8vQtFqBcF9x/snNgNQHLhjPHFJ0Ugxb
5F6Zafo0zYLCvoMWOzokHqTLuM299FecPySkJkOeLF/upRVvdFvAqDSJ67P8emMQrzE0L4WBzQp5
nHMe5vqrqKhzCqNNz2QxaTm9pYazjmKij2QiUGrOE2dgBTOyYsHS5naIROHFq+zx7AXuN5PVYWGa
IE2l6EPyjr2VgVt6kxHCt/Zj66hBEzLtxeIfV4TeJMWPxiuaJ68W062pON7R/zVvpUq2ZueVFNZO
eR+CLj3KrHLXcRLd3bYSr603fPQqy3+hBLzlFVVO0Ss0FoDSjzVKhONfv/rry5iW9nFOFYvHeiyI
GJuQUiRDQGiMlu2e9LPskjed2jV9YBDgUXlbi0kA/WTASJwBCfsIsJ2Vqw51VURH/Yhui9pSHQYI
w6/8DXq/ar799V9jol7n3sav4ven0S/EK//cu1e2Jl4TG5t3Ba9cFSOaaXRRSJIrI9vqXhZ79gYz
sQ+xfstTdRGTO/2sIrBuXTY3dy8wkPJMaDnJnV6zldI/q8eXBEXMxl4m81Sbtr6bDZkVwnTtQ1UY
rIHM8hZ3o/c61WQyIIKQO1Ah6gXE9qnukvI4apjvbEP4pZI+v+xBoGmP1mpBOrUxGpIVltIwNy7R
tzPjRSi3plNZF4/UJgMdyXGyMBgH9ngvoWwf6qAFFBMM0ftAF7XuoWsfVaeo8Vj4ok4A/hqzZmGP
5twa4XxVeR5/pPWC3qtri7C35viDxwtr9kEyMSJce22TI36cne+APNRHP05Ar3zOx7/+M/EsuXFm
0r1c0brP2C9PdkQL1rbpi+Wm9t1wp3erN9IPO6jEjomKsR1dApqMx7+RGBz+9E97HMXGq8fgSmj8
IVEqo2Plx/ba82T+4fop4lErz47FskEXXvE78Be8YnydvLK/9q1Hz4OW6CPxen/bxV20qR9GeQ/W
36Yf/adAmC3O1Oie+lI9l9acP0HaeKNVh4xRUtRPXBMn0l4kUnUnQaNRae+jnMkJEyYnRkxP46oW
q4pnbquJxxmLcOeOzL/emg2BtosxO3dlVGHjELzcDL7DAqUCyNwH5LjE8H2zaboGDqGKoJ53qMUu
sgOHHCeEoNmVbbEvrJq1RlQcCcCyHsSRe/D4UmS2pphf4OKV7Nc044ZkbCY2CnK6cWGydl/AtnRs
PEvRqdAfrQwkdnCb5CROimC2IRDGGffcigequGmzBTLMxWAQkpK9G2Yrbi1uitVS92qnSGOYkZaf
Ym0TT6mYMycmYL///qXz/BuZYG3beoiCSAFFyMUg1jo2qQ8PPA9YWhTBTUHuPBGXcrZsThTveTBc
cSJuVK+RA5ShPTIbsP4be2fSHDeSZeu/8qzXhTIHHIADi97EHJwiOEgUuYGJEoV5csz49f0hs16V
xJcUrWvR1ou3SGWaKckYALhfv/ec79gaq5qYn+BFQOiviX2hTkqxcNN51uzJoW6I5gilefrjD0tF
1smADmbasjuONbFY7AWEoVbxXofTcANciLTjpEFLw7wx9WV5lQn0XR4HJtPP85uhdJ1DVNQ4fhY5
Vr/XAcKDokT6JUZpnbJ54jBucsadyrNQ8V2b2PL0xx9z537CFZxTzieY9x75HrIbJwnKk0fK3imr
TL1pFc58UIGDSr+xSren4SFUwY85YbDjiaS9cOf5jtg8b2VLR+w0tGuLfImbqmI4YpQhOB5W3OPv
hY7sUG90jiRa+5aDztJR/FrffGPfdJUoqtLzWepS+VBWJWzKRCPuoltEjhBJV25b/yAIIr8uWyUv
mCaTVFBbPhdOmBcNbJNPBmr8dVDC7LVrFBw6Qg834ADuTiEs5YIw2evRasZTl2Y3TRAluyKS5xn0
znpWPmFDDUdbmyBaDA41uI7vadPaBwAdEVJu0AM2HOqV8ip5cL28OaWhQUqsEGeKvHw7sEnszRLr
mD+09cHtJYgBzTqlMH99njwZrOtSzUfzM+kKapXLrrqgBBppBLXlBozfc1DEe7KuxjNrItu17i/x
Uozn2C4PuTkTphMZhyB8NrkD/a76jpYz2TsR6Zezm9wlnvQOU0FPa/rMuV5dxL59R6QQrBimIEfv
1NfkiHGwmXdthPaTUQf8mmb+1tATvcf+iTqORbxgRHBNVGd4bRlhv0qEf26LiFzxtmSIORkHGwE+
5HiyuVBa8N3OSXRbyzIlJCbodyKcqgfA1d3FzN1Pbk0enn5/n/hLIPIvclim+wtR0kPqyHTTQgn9
s9U5s0FoTE6EIjN2T1UnyhtleORNmOWGMK2Rw/ZV26MmNfSjxFlyG+esoBA6KJ2RVagIQhGTffJy
e8lfFAZBublB2ncQk0gyMVCTUXPZN5RxaRUBNADetK564pNFCFXPaLPyinyhbJM13a4AXX0Vxp27
FwlW97Qm+A7XChRvD9VMQlfblbdjkX7LEiKKBfz2DIR1MiEEtQLCRFVpRUfT9PcylD/G2UA/F0fq
glnXiycmdaWKvt3r1EywbrgGtKcyPhSjs2NkjfY4pI0/3Q5ypl0UWBjtW0QSBEAdir65Jip1Doz6
SXMJOb6X2QGeRXMrzfKY2bSkW7McbkWZPpVmdRvTa913HLLnpoeoL5ILEVL6pZn0tgFCiBWZicFl
VYjbAsfIjpOmpDMOHyezK+8pTrtbcjzRUnW07TzJWNq9rIF9EaVYcbi8z7X9D6bo/zcflkys9HT3
SnhN8auDgBv9N56Dr+D7i7emA37kT7OhLf6OMwmvAbZB5f3MPbb8v+NStaGSKOzzHGn+ZTrAUYiX
0HH4gx+xYHAI1uR/2A4MfAz8BPBMxPA8jAs+87+RhP6r7cBAX69sxbtbxO8/gQvqmhNJUGKTSVwK
/LlJioukreL1T9/F+c/V4f8UXX4u46Jt/vM/foXB/uu3W7/+dhAVYkj1EiftdHujqKZVHCLNEjVt
MbNqH37/Ku99hmVj++kz6EnYXWnwkMZzlbz2Yd0+dJ5pffr3fvsbaKpsRkrIfiQZTTb5j5ZR/RPE
pvL+9799WTX/tar+8xt6a/EsDXqGEJ3oWfXJXREjF7T9S9szYFKO+wkNe2Sn54li9vcv94a9+q/X
W3wWP31XZE5MGUV1Bcu4f7U9MicTlJMbuyzJDAujmvC5FpUMFd6wYdQxfzXIV8VSUJD+w8DgFo0e
3myK23MlSMX9/bt65zZx31Qe2dwFOpoYL3KblGQ0TucQ0TsJyiWsgukDCu57L/LGxtEw5Rg8A9Ns
0dREyTfKORuhA2fEsxDRDm55/P2HeedudJf986dvuEOdh5yWs77M2+I0hTh0qsBQH3xVy1fyV/fL
8qo//XZZEmkyjpj3WTgeoKgPm6Riciac28l17nP0sB/cKe+90JuFwemwPBDvkq0Ghv5F4t6rwFeb
xLS/Yfpo18Q1ffAEvPdCb9YI6gYOQvOUwvnULa1d/7bJ5nvUjo9N64qtV31kZ3rvhd4sEwKM3OwG
Xb6i+SWvk7l7QuO+54R7mcWztZm45/a/vwXM5b3/1VV6s2bEDjPBbsmDrPv40pXV5s8Q0bolVDtQ
T6bInscBc8GC5wgRsQgx4wWxhqffv/47n9RZFpufbpK5p6dQuZqa0OpuDTLRqHzNE6DxUy7VMSmK
+IOb5Fd31j9XE+fNakIHNB7sRrB7hCMTqxycoE9oUVdPz50cLknECY8ug67ff6x3nuC3qG3Mqv00
M0Vfmb4JdUEG3VaFsX1dtGV+N1aT+cET/N6nerNSzOloOXGe53SPrRAhSXpXjd2ObtfBbU1G7wnR
hXVff+AjXdaFv7hX/qDq/HSx8n72DbPQ5MkkrrEJ6vyVhhMQTqf+YMmQy2X/q1d4s2YklWnjwtI4
UUo/8jcFhvVjaM4TAndRHdndxEHb6ERXUmmfNWTmZJJksr1QM0B6xBMiOqcDp7lV2uXypU3TOT0I
jVmc+5o3vPLHWL+YYS52oHJc+k9hZr76Ab12TeuCsSjBye0qGzgbA0Gjjo6GJdWLMiAjI6HBmRxy
2hy9RQAIcp+8MRT2hHA7vXUzd4vjDLcZ+eKN80kHDLE3vXID54MaZYFJ/OXX82alI061TRLFuoAR
pjCup2CcFzUe5/+AA76YiFtDE4Mj3LGZknP2WNVdwnoF3MuoDhlQbwzsmUi+krvpq8+paOR8SZty
wDXBUBjGio028FK6c8szUtFw3hSGmDMaQFZl0KWUZCCKFEP8yvHShhTEfCztmw4rRkYEUznCieqU
OV3LxkFjb9yTxHYh5sgoLqusspzrf+vpst+sw51CoDh2i2p2GLpz7EdfRFlYuFayi7b+6EXeWZns
N2swXrI0awWn+AqwoeEzRE+Yn/qZ1616Td9NNs+//zTmr97Vfy5N9psl2DFswnKHHnz0DJ/G6Otj
6QgG55nao/EijrIcN7UPwqIzF7NL/sHa8c6z9scz+NPT7Evdx0NJVxDAHutvor+XfXNZi+oEx+AC
h8GNNzKIQsfzwdP93mL15rJlWYS+J+IDmal9t7wWxQf3F9pia4KnMW47+yPMxHsr1ZuLNxRWBQUL
LCg5kPMTXHDC1UKV9dyMSAt/f93eW+PfXLY4jCw24pqsjcTF0x+Wh2lJzERB/x1F7Ae9DMt/7+5Y
Lt9PlymOipxRKrhJu53lK4hu5+xQ7VwVhl0joSG8Q2TQg0bGd/BIurXlNrc0W19q2efbIDSJmRii
IPtC9xRKReW81P6U7yrZRxDJggDBciAmzTCsnxAzGmft8x+UHOMhStJibYmQuZRFXuTcQK+qpmha
a4QtoAhpGHVZ4wpmpAO9ozGEuJkgvopCpOK4CgSIvTLe9G3Z8hfjvAafToa3GSvSUDA5+mEZbmc/
R+muo3E7wPHa+sUMNoUUYRAQXr6jF0YilTPACdTg6Cwjw1uureKLb1beZRcmJ6LI+wPYNoYdcyK+
uBlGOaCx/UUKFCIRE7Pfzh3uRZs/0p74UUOOWWuv5x4Pr/serEZg4PacQ4lz2Qpw4DBdp6uRgqMf
kag4fffJlwy+ZZUhXId+CYcUwWDT1Vs2or2Tp/feBNaQwxBNPGYYHFcCm26jbdLis5/jynthEFEh
ZinMnS4bd2fLMdlmafOQhk51wozw2cyHiFHIfCECPBgsxOT0BDx6VnUG9jSjpETxwHl0evKC/LuO
6idfKoaoWrX3SYLWE+csWrFEmDcEWbY7e07lxlouZBUO0Sr32nYfy9bcexEU0CYZ+3XZFhg9yvGs
YsQtaWndy4Uum87yhDn+W6Rtgn2sIcYQE7poFwXJycS5YijO+5ssVPpoTwDgTFvgbqkLXjeGNzkC
08KoIJ4zMwo3QYzGHdZK9xL3Q81UEYHcmNbmIhOyd6bLENGnf7nIVvpv5dTlBx3GL7aGyIZaYvo6
0FhsuECi4+12X+eG4VZDjCd5ZMInGDttbo0xatdAYXKq5MjbaTxbayInENpW7oPdN9ExDy2S9QZ+
qspEuUpIAph8eS1Kr7pmkY+2dHCdNfcFdvSWVKRJm2pDjG69kY4NPMYA9dlZnX015wg2US+B4U1Z
rJuhLja1Z6aAt8liyKoKnKIWP0q/vhWarAJTeyUo8cpEqinL20ygtAkzZHeNb+dQy2ZxMAtUSbEA
GTIn+avZyW+ui5wI9S1iZ0bomxh1HqE88bPJkHTX54DtybrWK4KT8A21dblxJ5rHngER0Kvqp1Yg
x7J1Zx1tv8COFAXQ3v2AZG+JNd+Ye8xwKGcQdRrBF/LL8XWKjJimzCeIuWaFpieM4xQOWb6xXW7B
ySWce8K9v26DgNBe3saKmPeeWXni7aysf5qiHMEQJqrr2QWX3pNrzqKepxduaXlH0wJRKkOeDysk
3G6YZoIbA+/YNBDmE8dIdzQul5E+mTuGzi8cORf7ychIWnHsCRN/V6+KCjGV9ihpQt1fsNCW6xBm
xsFgoLtmbo773XWis0fE9bVD4/0xSucvXuw8TD4XC/1/ueG0mW+06u/DnOy6QLjPdqpwzTaUzp7T
AX9pGAf42UgcrO8n68zjfknpdmz4PO7u9xvGUsT+RXFrvzmCmI4edJFb3aqWg0A8FwxbVIH/ZnEO
2+OXfaIekslLajoTZu2HNzp3siNjb3jdcyw/2PHe2cDtt6cNJ8R3YnfVKqRu3DfIb6kd74oE5Vkp
MOLmdUCWalZ9cNxY4tT+8gtbdveftr6ujDLGHkg/cetBUBT9OcUjdJ6csTzoKiC7fSqiA877A44a
ruaCe9cp5rgWyZfXxw+/v27vVYJvDiUySEfS2tniulJejUSi5iNBWGQAXCExyhn3flSRvVO12G/K
+6kZ85zgxXTFtqdusnZQ6lCzuWJBGCcK0N9/HLgk75V+b+7ErC4RHSz+A88JcgUqjRy5neelat6B
AzPaL3nKFrwqEBw6l3KOGzSNYwtVQEezdBFxDDnDaCGakmloopxHt0lH8wr3s909uA2nwicrHweb
IMYkac6mP6sR8T5FtMlEtAoS9FM4qe9j0yJCyegGZOLkeedetdJ9VeS3Njre+rgoqsn6haDxGVCG
iQBHJo667jIfSkNHvg0Lat4wE6k0NteVkfcFvQk0y95jApizGy8kLHrZbuC3ifjcJk6f37OZx+MK
TIT7Q0FR/gJHhYQfYGXi3iqt+VH13s7PsVEaCU8p3IcYn0Ayf0lzw74ohzlcd1jYo32fm4SnGcgh
ahpPJh2UIshrxOjD1C1WFQMmZToTbn/Boo/MlhGqA22tUsRK42mAf4fTtJD32DQ6ZE5tyTY1dyVZ
KLFNUbTVQ9Gi2TWj0cWeSkcLtwsY1svWD3LBTN3LR0TGvMy2N0wE0UnnkLnd5zm7mVvYcbOnnDEy
tAd4ZvMVmZaL37fUadoe+jQp1KZR8zzvZNP1JDEgOAwp4rI4odIsEwdU/IR/Z5tYRP92KRcu1N5e
RXJcj0X7EEzBd7v2gs2gSOh1Sv9btUwiVedHm4CCFXIDkysZFQeCeqZtY0lN3gkT9GlEkCbRZV0r
H9xDPQ7OpyYPox130Ndc5q9upl7DsAAUQ9GEsfCUkxeB7/ArFt9XKilKS5PsBfFHIIFrvQZhVa5K
JV4yehIFR/+jZvbohEhCmJAdsCjC3XC4o7oDw74raCxn3/JOhtOT1j4mVxkmM1Ru03WGZXdXD0W2
MaL5e2TD7zKgxa3qCKFwONuLCuKAWCpdcW76jv4Z1TYxVGt6tTYMOKpCA47GilnkDlZKw8XRe+rr
6JBqxwYxq74EsdL7WBE0LRzj7BnObTQmKAj74gsNFZunnJIaxPg95dhDaE2HKMifZpFAMXCdfjWY
PWQVil848M1lFKt609RI1jLSv/ze3ddCvCI3qjdlmfYnB0gCh0nzWzIOxUFq9tSdHgRqfw2VEI0W
j9Wh8Ybis2P3FXsrIH62fUTgyYNHQC+2PvcUOvXBb/HA5GO38Se4e8Dai03UQjmUqX3tDe62BoRQ
zeYny/AfwL5da3Yhql1oJaQ54Bzvv4shAXfeMlSuAg1FukpJG5Tkb3NvlnRqcOD0KEBBKePk7sG2
BJ317CYtKOxhmsAnSsNvN2TXWRxFgtz0jmhgoceCRL8deZ5/kB+PgjJzJOFUWK0YrPe5GJxVrwZK
rbkgHSVqMEceJB7DZ+Zejr0JBA1AsnKr5qFtFKQV0dCGdMqR9ZeRMte0wZ22SSK/ObV2LPaJP5TI
iWpQuskAKU6Hw3qRzZmQxZMA3gBOnB+j70WbpHAjvHmtf93iUVmryTFWDYgE9FkYDizzU+JqchwK
5wIOll7sbuMuH8jZHQsxHMvU+4zvWq2cGnstzzkmHTx9KmWwMRlVRNfDxQTeg14o90MzlutFftSQ
lgFbeEl9IbiHe4Kv3FBo/CMP6IlpISIktMZdc4X20nV/mGr5nh3zm1Pm8YauRrKzA7w0I3QUN13k
faK7rXuCMALERZVG11lnYl6TDxQQUqO2JDQQwWaO0xZEp8F3QrSDrppFoEctmdg6OXI67leuKO5J
nOLyeP5ZZBluI5PI4QH7bj9/Kpto2iXU4iuz8JHS5D4nr9m4qCp5rS35bUiL18CrzF0AmnOFFapc
+0P1GpnwV1qOXZGtiDaGvyLJKq2r69xVn40lYiTMwXwR/LOKkmJTjZO3TkBmb2YA/sLtQUWAiUmc
cdjHY91y/tMcAmV0l9fMpf3WOcdZhIIlHnCGNtOWwEF6gxlJdPSyuGOBH4zTIaiczy2PM769xj30
snzhMHV2BizTjjoBvxSw/CUndecH+nL8DvIbQNaUYxdgBsD8l07S3yaDZB2S90av9t5ofyFz51wC
KoCVX99EApICrJbVvFAOBF97OTS3RQvhG2AlWCs1SKR7zriJy+DL5OMkrqblua8VbZagfjBH90vt
O3tf6Ssd95c9x6q4L+IViWts/1SJW3Ai44YM7/Rx4gtAc3vtL+FbRSM3wwRBPHBop9ade9kG7cGv
EI0N/SXqenvdFMNVnUdEY6XRqU2jszF2jwKXtYrrTRw0N6ZpfvNMdEQxnljOayHlxfDUTdmeB/HS
9vGCYuB67svmoUO3gnI4Pc5WBXKHU6sq840ZzRcadfLgu8iYO/pUMH7gGiE4NetiXWg/u2nRfyPc
AvQd53rF2KTbERrZ7Ty++23gdtFTp2R2gwaImHU3Cx8Kp+hgxZg22mzVuHDJ9PDI2oMBx402xsBS
YkzVXYveg5bi80CKOh7pKy90V3hwbrM82qHR+K6D8SbJIo2PKH0aEw8DlVp7cWXvvb6+ghB0Qjd+
RzsYlbDaknViXyRd+BS1Dgq35iLOywc3eka/t4tmlKukxVrEAPRgqkPR7T1fYwLVt4lLKL1hEeTe
O7czUQRGdAoqecyQZ2wWoxZJJWoVYl2Ki+ZchuNJzjttO3uVjE85G3+DAJeUgpYQkz1FBpLDm8Lg
Ju7n7GIwMPG4E2xYe+dhlgtSc98ioxWus9OZPkZRti+iaUvtspuGcOdg++POHJN7VxFunaUmNeKn
tjSOaTMSbSevB47jVnmmytl6RIrYVXrvJ4hIFTmKIy0f5N2jNe/9poAABm8rBRjgGx39/B/EfBzd
3NizuXFXHLsZfFPiH7FwHCuT2L9yQrnVcPgOOWwjr+HyFBo1Hfcae902mH1ygXF/cftzA2+mqD/Z
Y7klTOPsxqQeEgX0ucUuvwtDt4dzAIzTxoHhxy2WSFTA8rrnuBgA2G5DfUPpsqSgoxl3sJf2e+Kz
DpUDGx7xNeq+T0ntYiGhbirLbQxI3SIJwDCxImKWWQIuRLbBr2Wkybqu4Mu5CYbsdPGxrKPuZXSj
LzO9lSFZmsndquqh0lvV3pglDzJ7IupvbvX40azi7TidarIbrasODNYyKqtqtfHq4cbM0nunBdPS
EM8Gk71A4j76l5hNjoTudazYDayJQUWYK28zphieyA4EriKg+Jz2HQ4c37AqxGISe0kKC25eOcod
SVVy83GRIhats/jicxC3jTM/BIji6nXWBhBfoOva4tEklmY6BoZ3tGV2XxkeJQuUkFWaOFiYhJgQ
wxXNtZ+j4+0co99GUbAnAOQujfobo3JfIkt9dXlMq1qsczvehbnJXafEJzRMWHaHcgd7ItrCtlC7
GIPZymigK0C5QcyPBp2ua+2t27oZNmPKAVQ11SYM6H8FBdJmIm4zzCdEpxJTFEoMF5UIjt1Q6LWy
upDgSfpJrtsS5Sb0VTUStaMRt47NfqqaS1vNz5EhHqlLb7OIWksI62DkDkALDLu57dZfsxoubTkA
YkG0/YQ15tWWVoUtQsRrBO4hVshe/oAfYW5sQTiWNxZbfC3+2hTGS+JVIQkqaFGnSV2CmKFxkzl7
PaIVFXMK/TgBE1FMnXdh4Cq9FnkbTysUVtzAheOsi2p47MPk8+DVV7lFpFpVn82h/9SiKw/KbmP7
8TfLc19T0T8Wru+sR5OuEmIFmoIpqsIEG8AaJeriCRzROIapIlIHEzqwOE6gaasPEcG6Kx1VLz0t
QJzm8TFTsjjXSO13DY/2QZiJ3FUhcdCdZBBVIWU9grPg9sSbWGKPo3dFwqRnqbOMIirR8JLskUNR
J/e4y0ZMlixw2r63yy4ExofpuRu/Gq2+jGbFXeTn19QcegO3aaunRTweFS/QKhLCmuqrpLdPtIHu
dZpd2CO0Uav73nbGhVuYV3MRfa5y58p2ivs0RI/It4cqJn0GoIG8lYLWN4OXUIX2qradU0u81bYk
2GlVjvkrBvSN6tReRzpfC9c7U7Z94zdR1U6MdCsveIh7m/fnVtg8uvBT6xJ1rmGdYahgZyZxD0aO
kUxrYKz88qJqT52lKHF0baxrUC8XomvKlznKAJZExRNu/PvFDMH5Ye2q/nb2otsh5jr54HuQ1EZY
Krp43BDEjn+YKCzgyIA+Vyab/0TcjxxAOLYt/8Y4KWqsjeDrJnthlG2JPFuVHVGffEPtlDyO7EfE
e64oX9nQ02s/hDnpu9tJGPu5To8jbvzcyLehFxxcoDUGR1pd5iQe9ZRJmErQfg6MFKziBSWMuZrx
JAZ4oPExOD+CiKY8e86yLle2xFlA/Ugn4ACfxQQ5KK9byNt+hARR9t1uTgq6r3BoWndYVzRR/d5a
kdx7bNnSIgCyOdA49MTfw0CzBNk3OgUSrUoMdd2+7OOLOh4PYfbdDb6niXkd1xhlzHLrG+NFUY+P
rTxNxXOLZsYN79uQhSa4YHejc2PdeKZPH5PA84yP7mqgWfSTQZBq58TMj3Los6r0usbqF0wLTW6A
eQlWwQJO1nscsFoMRm6MLl0d506t5Dhca7wrvcdx3G+2haEvE7/cOZlY2aq46yb63Um40lT0gzev
AfhgQvVxBiyBG86tg+hUVd9NRMUJwDdmsesAzH2cFlRInfrcipsSxHwx/8CFxQEGytzwJRLfMzyx
5IfsekAjodkc2s5ZuZKOuhHejOEzKLltYD0TBJNs0p5DF+VsVrYc3cjdVHjA91WYf3JC6XzG/u+t
m0nsfHKXITD8sRcBS91ENNPHhanWmDhK2AhAs5XT2bDjh7oe71pX2ZvcllzAZPoaTuoPD1Z48AfL
uUKC5Ry4AB75R2W9qbzhoN2OcDTKwNUUxvc0gImdqB4QIm1opl32NVNBcDRpXL0UshMYfV0MDSD3
wPwHtPZ8t8KbNr1MRnLVhdaN5YiXNLOOZSH2sXD2iMa+Vs68A3dxbnvGSL2nD87UfR47zPqZC5fW
M7epJG9pMbOU3XctqnNV0wsbzZAEV2+p+Ft6jnJ2vhhEOKYipz/N8G3HRR9vIs+KUMUMPOFRxRCk
D+YbmlOQSzwvunTsQl9WxPFAdSqKjYfdELyAle8IkU0PWcgp2ilg1npDLG5L6fcblp7DlJFBxkwt
ITevcKj1088BZ9M21ZvMMS+iWF8ob7xaxhYzcdqDqg40kJDqJlurdLcEai2DnQs0jJfEgpFWYMbb
sDf7dQ6KkLTM8ixNuWOmfGNr5wsYEaY6biRW/VQcY1NY362CS/qsaafGa1xdYbIdSRuTP5pGo6Gz
LEYUcONJ4MIR5djtoRGJnW0ISOvROjdNlECcJOjk6E12OG+GngEHCufSoZNh6am9yGrPSj5VXWTG
nK7QkRgWpE7RRsbO5gDBnQEBBuyFGYz5lmimaeDlBtvjkA3DeRPLKDcfNPZzdsA4cWd5AXaubfSu
antIXLsgj+cGd/as52B67n3RMlEO1Nj05EZEBZmidAerAXcviEk3h7to9/Mqc1H9Q+hD7gpnCivu
INS1ngdZ68+xyWZ25oLZ5idsxp3aYd2wXnKVNeyYoRPp7j4Zi2IHblMe5taEC6fy7EhDOi2PqBHt
pT/RiGFrpONDY1qKKnoeLHCL0WD6G6fkk62bLtQjdjjRPCUxxxGOD3CST04ymdGD8PFqHfPODVBG
5z7TUG54b+QkMXvWlnbGJIBpitbcDPSx4NQ0tFmGgzC0MA8NOd/xneWlpeLUzMPHD6s6umMbdZrr
2Ih99cmfss56mnMFQzhPkxhJm5vBoy2DEQeCFuFAE9QogBjmYIhBspU6jta4y6z0yD9uvcLm4Wef
hJ4Nvc1KxRlgIKVhep0nOL8k9DplvDK6uZ8+Zegmh1068yqbMXeLaWUN0VpBWNSdXDJypV/ajDE9
Oz+6DoQwdOw8PWTXNx5DUyAEsCroXEVWci4X1lazmkrQO98Gj9YbO47yM3FgOUQqj5V98jkctPj2
cX9OSFqW5iwXZWVJq8ER3cxNUKPSD/v5QYRVnm7TIfETe4XSPk2ghEYjF3PjtgK6CZJCzqR6bVqS
dseqccaA5u1Y1DYd23EyrfSxyVsobvSKCLfeK0bVlAIiZAsOePlCV6eEdOaFrcD3vraSeWmp4s0b
OWBZmFSzKrfXIme2AiarKjr8u2XcrfH0xpwZKwfiBmrsZLzzZDv091EX4UUpUwMWXhgGfXxdcAB3
tvYyezuIrEqd+y6nC/tAs0qOu9DJ1XVuwJm/LK0gUD/82MCUVpmzhyMzBOF8tl2aV0CrvSFdp4Kz
0bdKFA7uyqktiSVqomj65s9CtvtMikSvWx1n+B9qVTFxmQcqdyDEHU5mJ/OuSFGMjlZZs/02Scsn
TYJdpVIQCl5bUMTprDn2iA728KoacLSC2JSRFilLNQqkvAFZReo3Ln3Peax6074wy2bYRnaTepxQ
XXHuOtPdpmlj7bWsq9c5mgid6Uepg31dUk0TBkvAWWYafnxq8LVE4doPje6xK8R0oviI6GWqwFzy
ebWb7LUd+TO+7K4ByIYVjeIXQym1bl4+2WYzfSHanYfVzUZXHEJtWV+qeKInQ/qI3lpamQTU9MFG
+U1zyPTcUmG4JsNejIjDJeKqEbtu4JnnTBU11BPf50xX5zw+Ud0nj4HtY6aWvQWsNgxUBF+s7q5J
gBbH3pXFXVBMHuAib3wmgof+Dh42B++rTZjeKq9nvtrWsG6SzuaIn9MXM/adn/pkKSsiVpXlU7bW
Y07nuIXwPDKHjdXwkqCmGJ4bsF6K0xWYXkJPXFV6t1addwUO9IoRcurZ0X1iuSQ4ZlHfjxc5KYHj
bgbBWq9AS6OOK014Zgdkvp6zlrYd620kmC1sWUHYvAtrrHGiqJpUKgzlAZqEgEgRdAF9EBBRNdrR
5YAIPjsUubN0B1jf8vXf7MxkSrE8wh5x3n5P5eBjuQkw1tIxitZ/KxlDaxbQcsXyx8TP+eIa1jeW
SHog5r1ZmS+qb3d/q5gu0TLmFxcEHQ/sZFXPXKJELJlsS6qkv2VM2kHwjCUB2tkW88x3o6X/Z48O
zGraOntFNA9ckPlHq5M/paH/M7aU/41JFy4iq/ddJ0+v+euvLpXl///TcuLYf3ckLjKPGEhH2ZbJ
nHJ4bdr//A/b+rspfSAmjutJB1ELo9L/m2/l/50Tt1ySIy3sJq7LWPYfhhOTn0JABRmN+hLDCtq9
/4bf5I0uTyG2psljOZ5Fpoa9RGr8Oob2fDnJwh3UCjAbQrmSho2a3XBvGGZ8HcaaUPBoPY3VQIYx
HaQKLej2p6/q/Kc24GdTivmrxuzPt+BalpBLnoQjxZvJcNAM/3gLXhMfehyGGxOoAyZ+ld5Jk6GS
5GGc87mFNAAqY46rG3awGCtrW+6tojC2CaILX/BYxKY6/P7d/SoH+H/f3Jv5eF2U9dgj7ln5BfqU
uYF3Rbs53ZV+TOt9OTfSeu1uZ3/4QBT3RhiwvLLlmtIhg8Sy8b4tUSc/CwRCizhciDQw43paw1YT
xCc37tO9G6ecu9rhTMuZEKRxunFrv76Ove+TAZy2yJnxYC7+KPnD+nVw/+f7kRZeQ98TJIv+MW//
SbAQ1I0X5T25S2Fa15dFldwRUgDkBqTG2iZYYzt46XQJl+QyrWd9XecWHE1aS1MtfjhxVT9mpAc2
OJHWYlzo11zkNcka+9myWaYdB/K8UvKYkzKxkSWZ3gPv6Wxn9tXvr6i56CP/JVH584MwFZWSr9dn
HPRGIGCqiqQgIixWvOYDJVayrVLy2xDPEUAx9RzvzIYhW+N2x8RrydEq1mEOU+CDt/GrKeEfb8MV
kogZizXgbZ4JTvaw52QDqCJoIdOV8mxhx0ryVh3o7MGvd9bqvyg7s+VGlW2LfhERkPSvklDfWJZc
tuuFqHK56CHpm6+/A9WJXbs5sU/cF4UlYYwlSDLXmnPMIU53fuJE6xrAd0XaZB6Qqv3/PxBGGQgZ
lqXrBt/uX080VgrUYTJqBo20brUrE7B3cYehJYT87YLX62Lt2Kbj6xTPtZY6HjeIEKlja4V7+/dj
EX8Vgs4fCr5n1iSGO+c4wb7467G0SqPWLCGcRSK45kv0jIVjUpaCHQIKsmKu01Pxiyp9nddKu+6R
Ra7zSvtMdLqW9dRiiho0KolVkG16iwwtyFvUlBRL/z6B2SIW498P2PznVWFYljBwrSClUIX7t8Gr
lVYe93PoehOj8goY5g64xS89Fjio9v1wLMvuTeqNPBjIzA/dk9tMw30qlZ3pSuUaDEG3pvyVPcnI
cjemoNI1AhOhg9o9Q1yqL2OIx7cvaDOlzQhFOaS62WsRDc/UeSqD+tzFg9wkBhBG6SL7Gyb0JrJq
DQ+xnn2gdEaaWjMeHfLOyVrLyN1runytTv1nq1Q24FvtOChUsGKjTTehcGAgi26PKP7JqPDZlqZ1
oCD/OQ1+vufDjC9pEimgjFIEIm0Pv3KAQfTvn6rxj09Vm28GqE1pRWPS/sdpkGpO5FitRZOEr5z2
xdGQBJzkSQt6q0e9WWWSyIluJE5ddLASsv6ILtE+dqQhHHGIv8CJ36tGZhLJZltAG2n8sM6meORD
AB3Hcwl0fxPFk70LZUBfXT0gRVZ+Nvrd1zqVdpxbr0MS+Bq3em+h9jFQxAdVZK+ZEg6UhQN6Vs20
J+qhBv5MvvsPE0nkC7paStgKhQInBBxs9OVRxvWXf/945uDLv45gmq5R3ibsiqmDjYfyr1cJvB/R
U1kAntWbl7Br6jMChBoIrCYpMzr6faymDxddysoqIj7EJqRLrhvNwSjtayEpQLLC1Xf/flSkav7j
qIRhcQfXLMK5rL97KCW1vKqjMsa5W4UXu3NXFJ1br5W5f8QqxFowi5L1JN+TKFW/VV1DDXDQ1wHx
rCerKt6JHMj3ncYJbSZn2i0OqzV0QCU/LpnXd56qCEodJA0dbSOGma+qByQCB0eO9kX0Hana2ApT
39HPTKkHOrjIiLNgcDyFpb3bVdO17KuXTFuYeOZXrlkd/v0T+OedRdNZaDJ+2Q44ezAOf/1eYM1W
ZTvoJqdt9iOO3GKPLadc6pFTbeLIt7YZNIJLZOVi09OG2TR9A7AbCuf/mLT8lxOEMYmLh7s092pb
/G3WEvH5RL0J4asLDyrA74Prj2+R6bbHsXPMRZQ66Q4jBCTHUsLvUxNIh/rPiViKu6mDTbND8T8u
aYHP+h/nh80JSz8EgzVH9bjo/zyBIAZIrVgbEhVj5VeHFORI1uNOj8QEEceF62dB8apS21mOEtpj
aVdyE7WNuRpryNMDWJh1Zndv1Kf0U2FDMMbblkIHgKe0lEprPzMHXHepUlwaZbKvhtEox4j2gdVK
YPVpeybWY5vFnVzLULlaYTcsKre92pEZe2ORyGeENyhMnPZQt4gYJjCmL1OsbMfSzY+5jqOK8maD
LFyBjCh/6ABgaDcQBpC3wBAd1tdHxPn12TEZqE1fXVAOs+iFGs8jMO2fsQDP8m1E5P1h1RFJsuiW
9rapPGh091HUngmjZk+v70QyjrXnqzEXaRyEXqYW1YkimbvkLr5T6Gz++n9JcNcNfWeootyGCQUZ
JNXjMu1gPpWw2k6V/Saqjsihsqrg8qbnHprGrnQluWmji43cQGxmOogdFC28lKXarmQjiIPW6/jQ
65cSX0AbZiWwJELByIT7UvSs7AMq48DQAAEuzdSIzsEgYdtZCS4yOX6RfUE6TFAkuzLRbj4Ng0dk
R1adQiNH8SiMaoXAlSIqMbP7eDIXVFLyu2UVsddrdxp58ZNt44LPrbkaSTnkaNc0rKOIOrbuTmAs
uxGmbm3+cAC3UtU2NJSVznfpz5yjYqV3Ni3wMQufYk2hVJKlw84qmlXDsftWz2dHcxlZyrYADVk4
tEQrK/eMhwg2LumlUym+pu4YXZ2YJXiMGglFh7F1dFl8QZufLSkimnuyyXcQjEgfEibC5GFWN3VU
GKdJaOuob8N1pPbqqbOCT0oQClIzKD4jLNXnLJLtc1zDrdPCtNkU0K2jUOnO2M2qc8zty6DqNT/Y
k4m40XF/FG6sLOkqFjvfry0vauBRa0YAwxi4BFfiMi3qHNmf2Pa2qN8zw/4Cy3QBTdr/ksDtPIYs
n5Yq8oYGbdR7qmQvcBfie0ZJgNNn59Jd2zBBbPeQsvOjHQG8lLpJVErmvDuZPv+uHX5vNXyYzVFx
0RfiPidJrTM+xBDC24C2eHTG2pukjI6lIBpYCRJQTtUOmaqxi9WEqmEvHBh/eEncgesTw/eC2pG7
LC24SlTgIGAiAgE61h9YJ9tL+FQqslxAZDZgOIVlwyGshr2pVta6bkztHqDlOKgB3JOyoqvXyRLy
fNat+yaEwkHRbt8x88Np298h3hbnoOpZPxkdvayUMyODQL2w3ClaE6kB5bckjKpXkYk5fQChGG0q
4ZTg0eYj05N0zumqem8EtrOvrP65pua8yhTVXYnAic/GkG6jyhn3oKTpHMjUWhEWZu6l+0M0XKWp
Pk4LgiaTc4RpcN/j6HC7wD2Itu1JIsIE1UzOV8qNypb5HZoSW9fArhkEFMwHYAxEa4mA3vOgk+qK
ApDkBnDkJ7eSy7zso+sYteI5LK9TZL3GjTIeOUOimz2fNRDbqpIKrGVW8t77Omm7UX7yh+aFRs/0
YZvlO2khwQuYrF6Djk57YlE3yvDMPKvB0pYNwFwD/eTKkgfWIWo4oVJwgnQ95g5Ed6ZK4OCccF8m
ALPUxtm0LYkcTYoIt0qwVTGrEufHg6rTS1TiDP8w4PsldFn6hsyKOdOnyd66ukEAggT/qjHZo5Sn
7CNDDW+JXZz1KmaObBtLYvicY9bF+8RoSbrQP2lL1XsSr10vq6fsHTK7lzS68x3oO5yLGj5xbFfb
ZvTFFg9ueeA6V3dUw/tdT5okIY9HTLDNurMH93lMiM6ircyiNO++a327ddybU5Xdz9jZEiILp28C
D1M6cxyCxt+l1fIETNa9WSFKMnNyjjKpvlco6q9AouTEpTHk0vVYWwI5rOUppZ5/nMRn1qE3pFM2
kNQVjM9dWX2noxMfe5WbHvGW36JMM77UvgK9Xgf/hP6Vpho3b1LVtMyTuTkd4qF1l7kzPskmic62
USU7+i5oP4w2P0TC7D29j+qFX6fFyYezvRUB0RUYrw6DQIfjYpZdjyNMgdZS02dB/Zb7LMjd1FBO
hXRijLj+qe+S4USLdI1sE+ohp9zChzG8VmBPMH83D8SEiEXG5biLNf1rqobFTSU6DjUxTR1TDA7e
TtTfSBfag6lY69zFYVNL7Qn7y+QV8+UHu81e5m39MTrBV0JxKL73h9q+F1mjrArnJuXMopjHkb7T
1k5Q3HCxmqu8VLZOS0zxFH2zymjaiVwZlnHuXB09Hr0xn9RbMiEdMMztIIt4Dduy9FoCVglGwD+I
1Dm+h3q1dUIiRVXT3pmc6QvFJLllCJN6nYky537Wloegj4clgdhwpzOI9bgChiVAcOitIqqfndhA
kE1MlZ7/SM34axb3S8FJ8FzrbbxSBbr9OnIPmqF9MGR9BqURbQYyHomqml7bhrQfO49oAiiosocq
ZnGV+vdGUe+Zf6vM2L61M/e9cYsULXXkFVYtN3rUTRurTEieBtmxKiDA9XISO25qwYoLoVkOfTii
7Kt9kLFDzqBsZqSw1+6m04qj7XTF1mzIjeKMQ7usSXGv6KorpkEDOrtHFUuwLkx8rzCYqXKPGTxV
+uTipE15SVwNcLfi20ugxd2q6OLy1Q7drxXKFxontjybaoCg0cdFCc4SIV8huY2PveGZoU3WENHh
y8nFCECmzT5o+IIMvYs8VS83jDhyTbIbODr5ySlubjBohlvDjqu1COtklSaKV4b6+FZVrHCGMC9P
lVnDsBbVc6a6u6BvcFqAjNwkGpePaw2rIoyDe5wUqGUnUW+SBEnb1GTxNrBs8RTYq6izg3vQ2Uwe
0ug5SrakhZE13hFmnifEeGXWECwlJZ33uPTd2aKGJoHE9cf4pPRMT2p/jmnP0Vsk0PaeHw82fdpe
pZ3VMGVdaoqJTjoxTBqEZKN6Wm5Dfi0yOO/kU/QpJ4aoca9OLcN2pf+w5mzFOHWHG0i14eaEEP+m
KngCTLBJpshhUgWJ3q6IuU9oNa00vJOnPsl2iEZnlQ+LW83skVmJ7BROCA3UgdgRXxDbXab1CZFT
fXUS91q0hCrpNvdmYbfTszu0hMilEkqeHHCezS6LqUgnpNxFtX8k1WtNflDo7FysBNOeOkTle6oT
VqL2AO+ZPBCX10Yv+BVQNNGtQEYSpMSHCOc67qkn6zvfDtyjMdis1pyvQSA7oN2j7YWiwIAyme+K
y7fQ+N1zi4P1DbXsNbIE+QFT3sFhE8qtTFETjtkodvBHX/Ck+PsYZ5vJOEQDEGEvUhtzYxTWKYYP
vEvRU5y0oTM2Vmv8eOQn63OIMq6IbiNV+y2Jtz7s3QOEMPS7qdgPExMc6OMY/muThPV8Ap3cVaSM
qrJULsAbw7USqRqu02YVEYp6gZX2nwe6piMYw0JSdNprYRVf/vSQ+uRcFRn8ChWdzoAVfz22VX3K
G60+hQifdL4WS7FeUq11DlpTJ0Dcy6+w98XT/IMzugAkZNIuXD0P7woN4J2rhNlyplgwY9QR/nRy
PDgDnU9Ydq0Xcbauyioxjg2qgFDVr9YoVUS2iUPDznSvlAa+GNxBvWl2RhcDUhE6SzmhtCH1EN+2
Mk9NBXMQlO2c3pH1tfTBvep0JLU2fusaRJxlLMydH2mbzAGLWZQxQ1L0w0Wc/gUlYLO2ydNOyrE9
dikYQT7I6CWgJcmcqz63aH5BwqTNczkuqH5Ez3z4GBAc1dlwEskno8Hv14bJ+fFsUM1gRds84Cuz
tC0KcUAVKJwtVEZ1t2IM6bYOGkRH/waZB7ONHiD78cvSGwgf1FsSAZImNW9QOBltSClbWT4Z33Sy
8SAEfDy4nm6W7yfHZsh/OqY57CFkjFe1zTy7NeFCNHK6pgq+oMCQ9KEV18vdiWhW5uto/ZtAX+VO
d2nSILsotZmih3AgVVr2BnG7eakGxFqVrlpPSq9QhcuzfWO7+cXnDG4tkyYp+vmTdGGTIqLdJzTN
1zFxZyQzOt2xKrUTAVkh655KOw1yVen9Whl0dR203EXtBqEr7mN0h9xJDm6e+BuzMb9kFkEAdtx4
QQAJvJiDABk54XwkFFRJNoMF0Uff5AwTrAwD3VhTPjHJ25vVZCJHnIprb/i0PtwPpnrqCwuqVUxm
9K4f1PjgpA4eKw1m/zBCwrYmgyVFZbqkfhT5dqDivsw0GSL3AGKudWguKoIa9zTbp0VmM3Nrpi47
MkjA2kM8t8DIXqx1UZW3fDKxK7Rm8R0X3FpoCFZ0MlAPReR7rAr0D8FpsTACP3gdi8+i66NVZtvB
0W8Vgn46nL6E4IW4dexqhTMlXSMvSb0xsaZbKjTlgh1qM2Y/1c7pnrCvWldkeeOuicIawVpqXVNE
5p1iwO93GrF1SuoGJOwlV3SX425ycG1N5Oiuu6Zy5n+7vyWpv7ARk1/KwfS0wbDOjwVPSP1wr0Ry
O1j6V80Omh3aHyQpHWs/o9TXNt6Ma4pC5CC1+M1RVICXRYoysa1Y5FcVk7omn07Y5LlELOIj3FLi
wFFA2JeAcp4rPLHYFD6xj1n3cX6gqxwEmnt7PAlE8KzSIcO5EFr3Gjk05nRr3D+e2o1wV1BW4s3j
aauN8/3Frwm7YD+WaraHmAwphCk8laApLyBKj1TyrfvjFyq+MHo7v56Ixj+3Q0Hx+nEkNtVlkkWD
w6/DaAttxSDdbh5PHz+ZQaytHjv7td38GwGR2PspJffIEJV1ZEAKd1YljvAvsMO6iALdzpDkhzcO
2TZUAFVhfx3naGfqQ+Sluw5iUEkkfKrcdTkq9yYq10lY9tfHS4OvfJNJN0GIZAPqKOFSk2m+fzy1
ldRkrmRUm8dT3wF0XYmRSsy8ceRoFqMHBD1z3m8r8uTExfTz8abqZMpTNCbbx3uPl2BTUPWY7o8n
CIT21LzLp19bE769GO1x/HWcNsmb3IDVavd4N+vcyuvTQFs/doYHnHlQWHSrx7v45LlFyd5aPN6t
fZTOVja+Pv5ZUhGTZ8Ir8ZI0jEdYVal9lNXt8Zt+rj7FFAAuj2cW6x9mLv50eOwHyDzlfR0p8+Pd
hLbTGng3mXfzP9sXOm8ISASPd0UNsph84/bXMbAIyi962f7658ysq2/hGP5679f2Y4+VyYmfHzsj
rutVbdzk/HgvVBX+Fdsib33+S3WKgrDsMuPXd0CqsbZW9Kr6dRxtjtCG7w8d4PyVpGjejlpBFMXj
dwN/qp5Er/36NrFuq3ebpZcQ5Tm2Ct0rEiFOvx+UjLWtj+KJWWtz/Nvrj6eDHsvtlPpv4bwMfmz/
t81qZRJLB9PZakBtgph/3ufvbXwFqVHbWbvH64+9/H5zGCKN9A+x+f0SwIM//3oNjcVzWJovu8fe
f+/gsb9KUMiTVTn+2sOftoFeVOH9WD72/PuYoCI5pMu2Djl0hoMq9I8P5Pc2ltuUO5gypxYv9La3
oGG7IjuSc2Synmyb7Og8HtLYqrnb8FYIXvioRJaBH0eSZfrHNo+fHg+PTR4b/376+KmCrGyFWDIf
Wzxe+vufIweIv6TrsbGrWtN7bPOnQ/i96z8dYmyVaCxn8+WvF//bn/597I9dGmP4TUTk7PzXfT82
+f2nuzyoD5P79Hjlvx7Bn/6LvkSRjQgMc9rfPrlfB6eRQO0FSWwsSRz5wWStP4FzyF5qyRwziqjH
hX6TvWQIN9HTq/SG53cLZksrkMw4cuenjUJMUZAWhvfYOJlYoZTzpNyt8vzFQh68y4sQ7fe8MSGL
MTa3oEJIybui0TpCokFAz38n7sf4qkQY4+b3YOf6t657efze42GYmMThxL09nhGGt8dioT392tPU
vRtdE58fe2pcMo61OjYOv3alc99CIKz+5x+oTWxaGSVIpDAck45NqUoxbT72yy1Y3aAUhegyH0ap
jd1O8RnTHu92kYvoYC7Xk5pKAlBf3/0CRUIN3x0Hsp5vBSrLLR5G9UkfKkJiR+YRA2tz6CrFpzkq
n6m06xdA8szlRTUecj0lfKxE9EZRw3rFjzaDWIpPoybgB8rwu0XtYdXno3bmomz22kQ4dednJiSb
oSJUeyg+o3ZftGb2w1KQqPZJkzy7TOQ3Fn2FXWb2yZNrhNNSAuj7RpLC6rF/rfO/SVzwX2xUcF4q
ZHAM6tg5AmKmOt1W2Sv55/fH7ilGbvPJLb66PRVZ6DTpJe2mAG9rk2+IwM5uBRPCxWO3/kc8z9Ug
iV4JmtK3SWYmy1rNkgJFfH1hlmKcajkFN2DwztZ3MB5R0ohxjOYmOkyDuo9UglsXadEOzJy/eGxM
RyG8OX7+nJOWfSIzpH8mCN1W+JqJp8nfcOGplCjoHz9CIUulvY4GU6lKU/WrXbjXx8uWUQdbDTW9
93jaB/TvyqoPz4EjFFKYjF+RkkJv7b0cMfgWFr5iwg91/27UXydXGoSw1P7V5S63SDQj/2gUebCt
tH8d/BibpJs7u7byjasSMnnJVZl/GCUl2sAVr4NjlWtij4I9UujpGiTB8GsfIrJ2AsvuK0SpfM1N
JiF8y2yuEZElNMvYR0p3ow7Uck7MdbykhnOwaofMXyd+/dPWUhHcapVyr5CpRvfGLOhcKXaxLez8
yYwlwQV/PHBjaQgzAz+9eLyosJz5z49UDgtwadSXiYfZy6lB9iP6o9+5UbsYZDk/WnV/DOnIHCey
3bdtU50f2zweWGz3c9JLf3xsJjJN5Ctb1b9kUzxtHr/1eOPXrn4/f/wK+R/FOrTwyv357/3eZVMT
fqNn3Y9QnejM2uNNzQN5k3gQIUMEr52jRic/h2fr2nH4SqgT52zqhl5Tkv0YR/WwcnGYb2thH/Bt
2RNyeYXgGHWSVx/C+ywHPpXzs6HH9KfmuWQ9rxJ7QIMgOOAafcr81r/Q6P9pYj+MNm5hnyOdJkFQ
Chyjc4Xg8ZDr5KMoHabXBrSRk7rRujJA04x2g5C1CnssEE6P5bwxXFz1VBtHisWAxSYToAcNs7hs
TVSiNfZDwmy4FfdHpTeQ6UyQNLTUUt8hcmBGHHJUMykz4XQs73K0gM8LKIkaFxVmf9z7mbIVnf9K
oGe/cuPO/4KK4gjAyvreW8DLM0hTOIu/U+bYovPv9i2YFKDrpPGBlkKDXcbj62zwHgOCuaTKXT0t
evA+7YaIiLtsSVMcOsWTamyvNTzIZNCtrdFoFpOJK0l0iILzNtKXHREWYVPT0FBvsYXSRq8JhU5M
vA5J+CXHVHFIwwlAvEV9uhu48OxCees71otupgc7RjDUU6zP50LWYuihH7FGMYkfcoKlaKkIteo+
GaSzcGy1IXmD5HTMfeCIyGzPYLvdezNRt3miFhsTcVOnZSfFZ3dRGwbbijwdZ2zfEG9XV51FEx5U
97NhIullZggpGHs6Im3EwCLGTFy2ywhDx3JSi3np/576YlzpYziskpJ0FTiPn1XIYhwPFgnve4IE
k002lFD/S3rDJmELsO7VahlVxPahw1vTe3RRpTU/+rBbh10VvwWuvwg77Wsbtf1NH+QnNvSnWhjB
c6ASwJuRe+lP0YtrKp+6C6IsG90zZA9jW9EgBJZANvOLCgBjqaE6XlL7e9HNbJ0ihltYTvbS+hl0
MchVNfXskE+UwLm9C1FkZ+vY+2X0ppvCg0ThhorvhY1OnbxX18QqjouySC5xwtgUjzdoNWvyo1aK
UdypEBCgTiDrimoVGhKdoQLMg1HeNBPI0QDbVDXR0FhgzUjFckimwmNApebctzA5QFsRkaWlayNq
T1pMRosUrCwCioSqb1UbzTlT4zbJPSAGhHrnStTxwFBeTsuk4DQLiR4XzN0Xqt94JoaQRU9C+8KV
PnUrxUQ2aPkBCJl4TbbDT0OjWYn515HoTCcuua2hfE0N4wo1aMENn+Z1PK6ypquP0m7eRbUdE+4S
o868xeb/1I082ziF/yqC8j3hTPPikbwsRSN4S9b5glTlz87QqJ7/8UD/8CWUVurFgULKn7CR2MVv
dZt9mxoMYuNsh04FUXq52ULHpO9EJx6jaE3+Z9yipCKNcZNIPCB17d8MHUZZEDKlptLrL1hobSno
g7k0UnTcerJBJBXRkiHH2aTqJvMu2Fc95aoAQdUyMNMMfNgX7TIoxo5IKYXpdOiNRIkbLGPZXbSU
CqGeKD1gDNlaxjdLpCYp3Diw1XjAlkGQmK4GSyOSnpad9Wh0cWQ5HkkwL1ZEDE4+e7hV9YdZBs+D
43zHXa9vBiR8nnTATeTOuoz6u6loVx/743IXR+jaKczdmUDfGqiHXO/SWSequStEtAHzhmsPac0U
hvG2RoO2aFsm520JUJUgGdyzztbsbGq/Y+Njyr6W3G0XTH2l5xsCS0p1hiXhb/LUCZcWjJ1dPcq3
UjU+3eytM6uNmlnn1CCUV9FLtDyh/855WR9Y9u3NbDo0OvMjro11NHueYHMh7qP+hMhpE2J2PdZV
/060+UFUot1K23jzc9ntM7X5mXbpaaCAsQg1dRWm5MMIxfqodE7KzqG654gfQCTqbVsEP6yIzWzF
Bb1WnIesdDzDV8SiFJz2Qh/JIGw31WCTcyrbYjtVDgHQdq+siYj4zIfxhSux3ym2ij02yO1d01On
TyKu3aj0jZXpT+aGi6NcB36cw44j9FjsbYizZyH4USWCJJ12cVBM23ay3zqVgQ3f1FqO9Xnokm8o
jz9AAL5HKbk4vp5/ZqS7EjOVhF7rDJ/C2UZl9C0gEpyQwT12UBC6ZMwTCz3cM4zjUZO5m5aeuKkQ
pc2Afq+rEEJwjGstN/FR29mkH1td/LB07B7CKeqXqmJaZsXW9ymYQ29LeUhym1Mz7wUjJz1H/7uu
H+peFad4BM+bZbWgXQw2p9HD+K7Q6fCTLDrjhsNbKCzq1nOfsCUjuzd/2vUanAUyv+ggCqhakx4w
/4R2k3fIcC2yx50kpDFp1j53DFIUdai8U2RQw5bTCVc0NRmiUz1iai+Y3Y4B04iznYh0aQpSn4EK
0pP2B89ph3IV1HbntSH2VDVx3iqDJmPhGj8dX25KQh29yDHFwQkNxuSmuIwut1cUtKdypiTrQeqy
BtPNg5ndSiakr54eszBVZ2xhpVXXxB2+hgUaZ9OI9K0Sk76ATw65Qq3cpOavlDyFzGhQMpyE/dq7
PR3fpjkXSdrcujYHtWmNl84QzZMyjaxFUqbpmomBsiHXsaA4ciyMcXjqaZKcaVAaYZF+ycne8YiL
fYeRoS5CoZHO3RXRpsw0JaOlyYgZ68e6Tz+n2dzOaExIH2l9mMrkysbbvkGw9LUNmpQloqp6QiWS
x+ji8cmshnhRYuLaO0AhaNe3G790dqrLKgtgi4AbFsEw1HHYq2F0iGptIROWcQZO35VhZ/AZuYHs
a5fQxUnrnyxyFZ7yPvyMp6FYqWRFQC1TL22E2rQKrTX51cGLHoqfoo/vphDdwjRITR4MebETp7hM
TU35IhqqW6E65O2kwquKzj+oKOm9stQAXPKR7/C4jh6A0JJ5XUygC4HcSpZ/qK86U6BzgageNXuj
oYaYcWvUu3dhRK9alNE4QxljpLbgEHJHbGjdA4qZ9RboTNNTZazgla1t4Y4X7EA+jfPa3zhp9tPu
nAu1XflKlGSJw480NqxoKJRGO0HIJGOWVwyixjDRtmYscVtEm5OdHSX149UwCHBDyAKIX1bfZfI5
VGSodslHrQ7Th2FkB1d0a6XLtXenSQhH1Y69U2r33i37U9Khe9UPRumGNxDHQJaJbi1wzq1qHW87
V7S71SfxrHRR8ox6JxQUG3wsdEN+wWgCTZNv5ID1TcWmZzf00nXnXhDrOyjZtJ8M+8fU9Tkx8KTo
mvo8pajjjxQWB0ld05OhGV7sCG3BeFCu+m6gRdL4x8qm6VB3uF61Vg9eE4N5pUTuwWak3DsTbtrI
19VNaw7ttjKqA4ZPl8LkR1VlyUHrgKnaghBbzVezDdnFI140V91NOXxyUwlK+stpsRn7nlbLqO4g
/B17Q6nPgX0y6lo+FxaEmGoGz5hmgAlUQ9RfWE+hHJmT0sHYJYHWQefS6k2tgV/p3Yj8qjJp1hoJ
8HtMv1s5Omc9HrJ7Mi8/jCy69KhfiTEGW1DGSeXZnQ0Urmj6NcX4+EBXH+Ga0urLFtXLuurj7olU
gWKvl4iOzPpWMXP5SoPSWjlmR9Ks091Bg4W7piqubtuPZ5wtDEpo+LahFi8zP7YucOwujtbWtxGu
b1J28qRrypdHRO40wD8Alo+gchLVMe+bC1GrixwYyb4Qbrxwgjw6EpTW7wbhkvxtOPre4L4dJfQt
40TQBnIAAisN3fdMcskgp/soBzXaBl07F+ZJ90UeF3mK5e+x+O99gqCw4ZofUymGbeOq9TMyQkwT
4E6Nnj5Sbe2mKlFuDSAyz3TNEyInzZuACS8nK9WOmE8/AqbddEZpvmR2CME0qttbJjl3MfsludGS
786DZUl7SS655sZenJX1Pm0YePHEHbVanrvCEFupb3zEW4u67XUU7OFTU8czwSK5oDwSlJQRA7eG
UT49Hqwa2FbT6wgQZrM46Z0srPVWWHsYGqus1ap1Oladhy8yX/ZKIT0smXxeun4FR0xfE4KrthyW
RWabW9YdDW34dZQMm46k70MzP4wJIIoIo6UHqtS/ltZlEEm0aoxEQfirtS8+7H9PZ+5EPLKBGEkP
XgzVGAhKLVRSOovnhiS1MZq0L+RmHsoqrr3ImsJNTUroy+MpAHAGZJEMS0sxgndmQsusKl9YdJin
RsfencfpUlVYmfkpnZc86Yq7oqQZ+D7Xp1bxJe9heUerJM56MEuxfyjq+g1B/bJr3HrbqcVhcEOW
kZX21BRmeAHwEJu00iPKo+d+hIWm2TDjlFj/0inNRw3yZ9PQNIqocYJ++970Ph/fgBSnh7ybjZRJ
G/QANqoZFpeWfRoGi7z61lFWuuh0D27fsK2HVq5CiDcGDomNqnDjJyVZbCZELXCgXLQC7Wifh/ri
Y7Sbb5/FmhPkO6gqfTsYg7JRctZRjGUBWl2f9PUJDwu5qQfXZIZEQeVmxY697CAE7SxXZse8Quzk
BpHYEhcDmpnF9pMbzbGQZKIt7YEZTCMrtEqDshsS6C/Ai4xFq7dyU6Wpe4At9j+U0rNV8M/qfkNX
BV0OFeoDuebkQf3NjxNz8vZkI7JG0kV7VAVAscSIt7E1u+DxE+eN+qNTWveQKv/H3pksR65k2/VX
ZJrjGeCOVia9QQQQfbAnk+QExiSZ6FtH//Va4K16UpVZqZlopAmMzLzJG8EA3I+fs/fa+V51MjmM
4/grcWJCio4DyuGzhOGXcJjucXWkMjqYjTndVbOIr0CwLN9yYJU0TkSDLjYPThIvyEY6sbOM+iYu
wtuw9JCnxYB91n83m+W7UZjuKVX6u10moEYTA0aa8U1cr7EfexEfU5B9NBPUi0V0pU+bybt40ZL5
ylvCU9vpYHikOg8Dw6404ojYm+VmbJBULSkx1oU5nHIMBeRWU9E0OXnInBP6M/byTZOW+qGOACiu
9utdMWiv/2vR/j/72tZfN0xMYRk2WmmDc8s/ivYTin5TMyqkUu0qoKjER4HVZhsmVCjwVklU7019
b5oIHUwNC6/bJQzzFcaw1rDMc+J5N/h1k71hCXmkaMdKCZJk29WcuEyHsEsNnNymLZSzb6bwPl0B
b3N2r6qVXv6/eS+YP//53rEJSnKEo2OcMQ37n4T/ZdRAmEBKs/3RxxJQ91JYiDRz04uuojBNRNcq
D36eCHfOz7NcKkjzhXEjzNdmHQQVUxfuvKWvz8Lrke821fXnkhRBA235ajCovsxAZsNChLed2/KE
rlLcNmy8AxJue78MyAo5LzlXo6ChBKpMCwyCgx8GHENqYa+u5+n3gIibki9CITjLfTnW9qYqLf0e
odturK2PUYumVw7Ak5uhXYzTW6wgJR8P+A+flv94F7XYp3X57i0iPHo9x4oE3Mcuj4iZqFkXN/Pk
kbZu18PxRziXr1uBmSpJHVRg0+a5QXC7eIgzjE1uhvKqmlbdFn8WaLCj+VpFBA2TUApyRGa/6FQ5
f33CY5eXW3bE6qZvpqcWaNJxGGAEiJxesZN3011UU64SnP1OmJf5USHXMNxayO2UKvFa46V3zWWj
d6SpCtes31QNdK41kwd6T+1unCd7i2zQOWlN4leqSLAS4HFAG3jsaV1tep1isrfS7t32exyXnFPV
F2MJd7sUxbmxqWi6biy3MwRFG1hIkHr2EsDrFMhfu9+1VaSnUlX7nmbqJTeNcyaNbTWK9CBwYoDx
olbvl9zaZcQGbGMeXEQr70NBGbDe4CASEI6FxqmsBJA11AwbB+fTBjuKpCW+3JWm95s3WPvm3MSI
NQYraFxy4CezCDE2yhfOB9/0I9tTLUoYaqq2AwhpnwTpgmVX0LegnqPBQmHMuSB/Zf2fHoBe7sFc
PcEaHl9V2x7Z3Qi9aCCuseBviQdqco0XSrZvmc9njz5029GlqIYbp8iax2jw4nqDBFTd5T1DoDZr
9z+vuMDycXHTdNtyL63drPBeJwLukmjWo6dlSI4lVM54aIq9HU9fP0euJu9Kv9OQ9QzPEz9t9/P4
x5y4CErXQX0tEz/JeAMK2ONkxUhSafk2UciIo+bC7I2DErDRqo1/tfkwvw8p90s4zcd2ss1Tr4vk
VcDSQgF40UCx3KkkNK4xeeTMz55Q4sWPzjShtzTRuY6k5vhEnu84X9b3OQQL7D1x6chntvJP/Uyo
Of+DkdJQrktR1qr6bWZAey7had5MODiSUj64mixxXFngjfNcCxLDy88TvYksXMKzyLWP0NOGv9aq
/zeIgM/pv3xW9dySQ9L9+/Vx9/Rf/wEa8O//+K366/vou/I/uo9/+CYou6Sb7/vvNWtS0U//u5d+
/S//T//yP33//JSnuf7+b//5818mV647y79mCDxHH+XXxz9EXa7/4C+IgLT+TZcUA67rehQFGP//
DhEgt5LtmnsVzYnrmZZkR/gbRMD8N1zaJtmwliUxqUL+/Q+IgGb8m+lSURJ3aQvbAa7xfwMRAEzw
j/uOa+jrD4Jz4OrCgBlg/BOgH6OKJDA4fLB7immmwO1xWYxLWxXfzKnjQNGX3EGJSqmvvU+HVXVr
i/qXcAfrxV7cM/7YRw2FhbU0byJCTj7btw7y/UWnrOujcGOAYUSdKjeWBKhJRPWTHE7kTD435I1B
9Ss+RiKKZzLq8bYA+sifyDcqt6aDD5aMDLrL7kdse3mAQ2+Hj/cPMyqQbG1/HsDFac1nXiQvdWkW
+NIHe2t1xpXhN61XWX8NwzF3m98yL367HmBZJ4XBjMfN3izO+Fm2WrL1KoYo/B8fxja+t/UYsiDA
yXxxIZ+l1YPAuZUYE0kfYnooJ3PVr+3MvvtdqRQeG/0ED1cYbyuiPGjMVwnTAOqLy+QwQNWHX41d
EJE1BJJEaxDOMjyeJm2XW89j2742bkcHRPvGawj5ZjQuQnXjpnDzFPSQCUJv0U+5zn4LVkIPUg5c
VkueDZFfR6sDjI4keuEYwX6v4eoFMxe/i375NJrlbhzmeKvb7i/02Oz5Y3ffZ7Qp4rZFPOYZVGWd
+hImcr248XxwJN7WzoYnLf1tTgrFtx6pXTrrQT8hY2YzuXPM/Dauc0jh+rdVytfcLF3+sypAZPcI
bZ7cYpql2dqxDpFsyMc5uc2RzhhevBvimg4SQp5x+B4NOd/0wggSb1yt4QgHU6hrkhz4fLlOHcow
w0O2gjn6vYm8N9oYYu/OwxVnpNinwnvv4mrZWhFH9RKEggF2Slawhk3kTjEIt22O+hGmnaDMcBdv
LyzviJCmq08JamLcGZDuCYfboRy7c8m42drG/OS4Kb9uL/O1RX8aJhWfut74rAQ4m7AKly1AwGvj
dOMl76NHsZr8fpx+PxeyzdbIGfSw7dKhgq/wz+iNvZet+FUo70jQm4KtV+s8La5+riB3HEIzO4TY
2E6J5GDaWOJaxwzc3GbVKoj0f778/BkQh/aUTLUeQEfIib9ajrVqq32VGBzAivA0oTAqIs8MlrKg
9wTpeCnrkzFXO8dG01YhL87o5kT0MpK6Ov18hd1pJ8xa25OX1J2KJO1JkOarnwsZUul2mSdgBvMU
n2fKkg3E0dy31NycmnUO2wAgPaER7XgSGgJMKEzxXFGLL8v4AOF7QQD/c62dRexsU7/nZidnJ18u
ppx/i2ZW5+nWWcIKCj+vNotEddKGsPHFCCoj6kAmOMu9lSd8CrqHfD2JIPVaPeD66prUQ3JA/3Bt
1cz8GQQuYS3k+sA/MOrdZKhfP6/05zL9TIx/XvTP96bjJL5ljJLZb8Q8u1guLMkfAAu9TZk/AEdk
wkOE3sldPyPPKLA5rN9mJoa3pswzcA+mWAfXt61mLr7ZxTR4Sdw59TXrm1ovYXSb9vc52q+jgtNT
uKmzn1THIHO9/Hz1c4kMfQoA0zPXXOxPGlJ4mBjpg5hE7+BEy3zqu+wP+fUq0JuoO7VR3Z1+vlps
y2/DudlV7fyEVWrw6wYKUxdF40mbxW7hxAHyMPoOAZ4GVdt1p59LGgvUL7TJh0U7xoZUp5/LvP70
//FtpkskrtW4wtLp3hBRpk66Hiod77HVnqy+ISAng4+UMuJLXVme4vXy89XPrT1JLzlJIhNAPpF1
EA/g9cZiFcNm4X245MVW2mZzSPlgu27+SLPQ3M8uMfKWwNin9QrJbTUfDfvZjZ1w15vja9W53RFZ
EKavlOlynxocBZy7SDOg8jXygzk7U3yrAJFf5TkjSWo6bp3JwYcEQY17mI7Z4GVnq9I441La/dzD
P/eE1IrpqMzisY4nukZrD/Hnq8jNy4CTEnkMfUuJL+iplTopKxYjJNu8kLkXcfz6uc5lNp7oX/AH
RjntWm2lX8YK2JM14OWIaOL5NCnIGAhVzT8qearjETNwVJ5Lq16tSTE6GeNg9xp8LpPb0MkvMbBq
XBjJsKPjJ45a2lyHpsHKEOc+fTprO0dGfh3XCyGEfaDFUQ27q7zpOmQPAh8LAhpwv/Wd1ZXmjWOL
vRX18jhbc3vhLtOPcoZ+0dV3OcySY93pKdNr1s9YYj6tbeAbZVUGhjVRBlT92krhw3MVs0cs4MRl
LVYKYVcQj2rZL26laX99l2WJeyAz+2pjMbpfDPknKvP0tHSPecqOoRHU0epmuXeccN63Opn2lRMB
Xq1pSFswOkHbeR+DHNEKV+eEUIhz2RHovCzHIYaFieuzDLSKD0aZdfIWysL189JcjmXvEj6lpith
GLEzCh+oh69q17jRzA6HBDtjp/wpHtLAmMuJ9rHzgqcppjK3GaLZaP7rhUoIXdEd/QXtPOfM4vEk
A8dEs1x52nvU0hA1xJz5ln27RgpDLM+Ar+fPcgodH5qAuzENhoYLzRU2I2QpWTWTpaI7txERYRs4
eeLSDYiVm+TUZblfGQROKGdqAiD/y66MI7EVjI0kFsLJCK5N17g7MxcIdhOLRnbpHMZF0vOvrC+d
fpJoJQ5XFPRQirWDITX3FxVSyxh7WJr5qWc2uJnCqD/ja4H0fVZsQZvQYFeU4mUoUJ3ha242GYbW
HVZnXK5geqOR2G7sVDBVD5VkATLRCRhFVhBmjXWoUNMhTZ1bRzkVbYdXXdFfGCEsBZVq/VTHCkib
NEh0wq6cCM9ej9nId0NDY78MInPgaOXG+L9y4WOM/BShNl07LOPkK5UbbCU6EOMtpJUM8GOOXT90
5NkpcKn1K+Rzaq9J1xRPZHwcUtkdi6Fsblh6J9/CWwVzsP+qB5CucNaPU2ft9TSfbmH1YJGmV7op
LSf17dGTWw1JuqZzjwAr94d2qI7w8C/YX05u3zjPcFVz+ogT7UPuTfwK4k/iShlI4NNnrXE3g0uT
VTkuCbEhsV16OO88WfUXsx1nJEo0z5rGjnccPRkilaG1s3vvNmxsubFFqrFvl+N20GF5hXPk0c5i
1jHXErHAYnrbOH7wlPtthDLb1rFFjILbfmZh9W0TCOOUltyhiO/Ommdgv8lUtJcYGgH5I3NCb7dJ
ZXNcms4+WM1b6/GMlSac+pISZ4MvBisU6Wv63Gtbbkpzgc5hVxW2K/lcz0kGcdXR3/LJfc7yqH4Q
44HuYLpBkhNtCxKPfIFt4pLY8ZqOYOKPCIs/nG7XBANTssjlV7NlzpaUL1Xcjkde/oVogZFbYAo3
GPM6UxwTrQ39qiwvWdwdwkG+2CMkS2lnn2nrwOgHMbpQ1tNCHdz9sE4Dut41CDQsIBYmoBvhjeGv
1os3q8uxuMffjgLkSxtqCIYmvlidPA+cx5meGCaGW6MJVtEMHrfHzMt2KqxPvZDNbs6sr16Pn5rk
lV+BdTt11aXF+vPS1h0gzCb/ZaqEkDfad4hIOYQMKT68n0uUDH/76ufbMPWG4+gwxP6PP5dOSVEo
WsMny2jcGJ32O7IcJxgK9WeO8v6BpJXxxMm97fpsK3J1T+mWHNkwXtOhfUq8ab6GTX0SRuoEtqHu
aML/HtM4BPNjPYhsvfvzXr9m60XU1bTrPUDtuFRc51R4igWdcCv4bHne7NsR7qsXYex0hPbpusu8
cS2Mq1n3SSql/DVk6psuRH3bCvmq3OoJ76685i71nGWXtwBAPvOpbA8yZQwftotiFTZvigSOhTSm
i8UDOGaMQx2T7AkPnMCqzGcYbxdn6tiA7uIxW23zGNDVRtnObxK0fhuE1Rt5/qBP4a/JTm+xXJKt
4907NbZtskbp8E/ivXE4ZcxshXdgVLMb8ik4bWWpeA8LIhsl5nhu5phf9WJOxKpy0ZyBvB/d+8Mu
DbEps8eLlT7lFTNeS6XS98rS9pUST9BWIPI3wxc2h/sw7fQTP4e7/TkCD3P27O7ebZxb0mLfxg4q
hCuWYdPWuG4LZRKQKwpURetJjCkbMPiQ4InoBZ5HMjOnWBzvLnYgcqURswAc9iiJzGsMqvhapGV3
MXiSwfTtbcJG52L5WCDe3mRgfY99lD/UUUhHUQsR5BX6q7dk7n5h/w4aRYurAhiHP3Kv5+P9QJZJ
zCzZUxbRGK03+mWZf4/SeANtnJ6sgVCpYp50XAN9uyX8AxVlUKTq1knt1gdbODD8R88w6C49MQ5B
WrOY9PvldKqU/IRhFZhZFQaTl4f8ncnnTK21FQYU9BSkKaVt9uhE7XIrHOKhksrj9sj1YFQ20SJu
0dKtwyHbxslNViZovVrz0LT1mVv3U1QTDjtOmMS3ZugPp+rZAKdAqkbl8wvDmWcW8uRGCCV6N9zB
Lm59lYFn1pbfpmXaQcPvsVHhxRtZYMVaSGAY33UoIc5to8lNJUrXt4oxGBNpHRre3rnRjX2WW83R
oNN5SaRLKzof99jkfb3P8s24YNivIzxsrpoP2uQZ58aMzvFcERGSnMNpDIQba9tJEeFAPFG9pfrs
y0VuR4WbL/L6fjtr7tUEjkwMK9Ilz/b1pDrxW4Qa0dTNhkRVJBIGsR5zB87awfSdWL12Q1PljtED
kPMDiITkaiv9eGxHfeLRM4915KkjbsaKDDPmk1XPtKti4o023g10nUiKFtf4Fqn5kXHR96hrIGLN
+146u7bmzkLmPNaMhl29PGoT9WFVSipbJlJKtjcCuBnUV/NcrbJw4u6dHfVQtJl0cS/xai1W7DJX
SXT0siWubt4kBeBcOxNHFecmyuaHqKiPSHiMjcvKvs2YIh61AR+/i/kTKJuzQZtyzVuNNbvTD3NO
91morT31DVh7bGJOyaF75K8ihekijHMs83n3FnK45f2DbK2d+OIlBwwE8jSUXo7RG/UjyXyfnklg
lL7MQLDRebnhwmpg0I/hWc+VFlROY529WVZbzYJVHcnkSP7Jq0Oo1wf/gLKtfJj6on/pY+awTfJd
6p5zaWiN8UPDm9z5rI9ZY8NQxn17IYxVolLMqNMcvDWa89KFFliyFFM/0k9cnuLADNTxI4gomuW8
G0kJICjUjnNlUMKzXoSYHtzJpeXukPvQFt4OFcSzbvNSG/tPUi7d7TAgs7QjVrisQc2SZFKCIdFe
jCH7WlFuL3kePVf0Ro4TpRaCMlfbtrIvnkU9UYCPF6JYgbuwGfgtIsENuSzbRjQIwzLyeuJkFfnU
858kKu+tSmQf+qgTZm/a47M978aKIC0am9a9y1fB1CnvCrJ+OJSWPZ0WhSDV0n5x1oz9Pq8JlwKG
OLZJuDfC7N7BjBCgZ0CeAJaF1ID+xk1HePPEmU6ON9NIGNUxc4fpTBLgdJBwnc5z97rMGd4PDDEb
b5hcX5+ZMff2/G7ZSMa8qjsYI1QB6r010zky/F5Rd7GAw8XuqKoG4Z0MpwQUF3FUi1DpMCkhFU3M
0wdK6yVIzLHfT+NliZQF+pJL1Bh/+8pqVkLLoMNwWlBpt6NrbK25vpSIhHBWM1zjhK63aj/k3Wc3
KlRTUdBlenmqHALnx8U4/1ycktW8jlk+PPDDG4ezCbmvhFvYTn12CQBrolr5jdQLXNAcBq0+f14y
7xSnNEfKBP2o544auOosuoD9kL7JqP03utq5xfFCR/AsYWHG2FaXuTzYYZWeHRwx901mvVgNQQEh
RO0dKS0j88vcerWhiFHcWptsqI29aucocKssC0A8pLeoRbxBTrcNFOnbar1YZcgcD6euAMgfTyaM
DZxBMkQtPiQdqi0+8LmkFgeKU2xF4XxMTojChHTtDeZIJzA6RnjJUu0Q63DnErsQtMJhVIFjbDtk
bD44j4xgRiV0HkQ3nJVtrjfL9MdbQ9HvSA2g08tcy2dSndNcBH0gq1I9AmqCHpJGz3WZaDd5D8Wp
5Wl9NQYTkAStlD0m/554r0YcY7P/cLS5vGsTa3yMRHkM4yF/1e2eshirvMKb6Zv6Kl6nsiBWag0m
B96UZc2no9bavmEKnnZfTmvX17b4JPsBOBmbFTWnvCdxygbO416E/VC63WUcxE29Qr8Wqp390uQf
XU84hNZHf4oqRB36iyC9fo3IKrfhTiKkP4kyOUOTJy6SjGpukIqugnNvTcwdM+JrSmDqcC0YncX5
fVcU9a5PwyyY4/44InQLIOa91T1xLAln1z5rNYRQ5QcH/foEcdMWNPAWMe7CUDu0KLl3Sf7lakiw
6CWG2znUU1TibXptVPI1TaF9dAuOugp0mOG4Tx5m2aB0suIXjJD7pKv01zGzL4vdXJpx9Psal0g8
lPmt2VR3CTVxmTjWx1yZ9270Lcg4uhryUETaC7yqkkC6Es46VPNlrB+grJ+1EWEroAtSTB+nKrm6
yuDhTW81A7cP0n3CdwKz7kM8wVCRhgp4WFvQwUmsu9kbursMCexWOkwsQxRn1qsZ9bE/2CzOQP6Z
XUD1RuKk+w5E3q3ntcfU6oOq6GfflZ8G2CSrIjISmslmttzqPs46GlWAH2wP/T6eqbc5S5+S0hn2
8CDObUuHrQIPxX6fIgn24r0XgybLvBKBKSATpEYevBwEP8RObvBrRC8Ac+WuyYgLGheHA+DS/Vpi
KPodOSzbvLXYk+CXtLZL93ashoMwi8lf/e5Ha1bWL03TaNe47n0iNIuEAPOknPixtoR1nVZL5YqG
DVCi1Xjkacj+fPVz8VzxQEbMgbksbd9CAm4Kp1uVs49Oo6b7ZOwdKzpbd9WaeQ+ShvLIytHLetSW
enlIm+WlhVMJGqqDAaYwy5V+OjAdwFmnOxzNmOkr+hanbjAOPPFNmITPMj1YoiogI65VOjpwcPgV
mW/OS1K81XqbH7zV7WbF3b0jnSWABn+dGwMRsjcVNOoLPm78QZuI1LQpVMD2wdNgvfht06UOaFve
pqZ759JW6QcYCnSnEPOIa5gU4wMdrsdC1kGCVG1P4KL0CcQkzhWcqxgaqHhj6j6MKD43tlElgeKc
43rUmLV7mLJIHVWDSNvt44ciRVtvjuOjGie2mtDaVjGxw1OYHCcJ8l+HY7LFN9bgUoeIkSrNfbJX
56LjqiArC1xIi+Ltm+GEsdD6iowbk7ft86wAzCFTRS8cwuIXJ7vTkSoquq8EeOyzmXmKNhP6mGnY
OTKLMDj7QCAxZIwp8tvVFTO3BIkZpH4QGwjBr5wJvhzDIGPCHcReA3ON8qq1EudsRhM3POg+WY3z
bQ00P5jI8tzqZszjbXfPRoEuiq6UbfGKxJRrxzK/6yLDuLKmvljgcTb3escuTeZ8y6b/lnfxl6zx
Xck44qzAarhjSj4oc7mwaQ2bIaLkSeLhRQ/rN81ojXtON3hXk6T2GVlfXbPc4aoRl2IimblgiAGz
PAzqtQ5P8g+jyxBCTBF3QE9zgQP7TUW5y/GAyXnR3HQe4Z5pDKEGr4ZbG/OpHBCZzDA7syYbbzWZ
BTwH/H5UAyegPOsekBVM0NaOn+zc/VzamSJm0alPbFv3u6nGT8O08Gxr9P3lyUmNV7BWTJASSedw
5j7rRl0GLbkyZ/DJ5A53OVYJUzwai6jvYhXtxNysaynDEeR6xsZGA7XPUVYOZGQU3bvmgNFTH7xO
gIniu9etO/REzG7gI3EmvsVeuy9blV9a03t3l9AMSiMuLpjpwu2Y4nxkEdEu3jL2UDZ6mnuleCoN
0rMWT7A/ESc6OoPHyNPiuD2HT7Wd3GN+PCGkPqAsnnC/Nft6HuWpoF0iZdzRTc4Qn/VPIZ6R/aKZ
W8vRTeZHHshhJzkDkXmLE/FkAAt+0Wy4eTypBSfUMbraeXOnBhoUygjpVSHLLSJf6yCvwFVMaH7h
umgaatO2uKndVgEntYiDIHdLDi2eemKhS7Mb97Q6fatPshO4vDOWq9LOjmOjfXghByaSdBDPFmAD
cdZprTo1NhNjulEEJa0V8pRPyEj78DSnUXHg2T8Qg9CQKLWcCyJ5t6gmnYPWZemrQxM2TNvhvV8g
Yg+yxlCitfVNPiAcn7cx1d3JSImFrrTCDvo67W9TgScEA9P8WvZI08EIlodEmt2NlWGobJ30d8aq
782xrwNgg0eiG9sO1fm2smy5Q00X3QmNwiqb7fyxUcOyjbRQf1EdHSmGM/dNU06/3qBU1F92vRRb
B6nJXatJ69ghZtuBz7dAWjhfaZW2X2D2jqpkEGYpwqdQ+5Rr1uqIet+0kscyizHd6on8injNxExN
tC4L6miDcLs4xr/gSPPCQtVdpGQCzfCs+uWq+rFTTfjVGPKcmMl05dTR4xQVH63L2Dy1U+28jJ4I
ws6b6d4yUxvwnMu6Lr4wPie88NrBWBXTKr9Lmtk5YrbwAK7V3ZPboyFmOcnSoX+ylOfR+bXbC5Ra
qB6FgZrAM5agyIvyl9FaBMqZ8xcq+Tv9J/qylcbFAkeIYzLRAD+r5Div7B8rUe4x0zX3NnE9xOjK
mm7BrbJnoxMYi9T5xlf6FuZu+JI4wCdxUJx6uJJw6kbbfK5ZHUkhW26RJNC7xU9xMOZJA2Bp/9JM
A9RhsTA+r3lsPUaxy5Bs0rAtHmRhXpSwow2tfPeQVXxYcz33PP1EkzaIZRnpSnYu1SD/IXS5d//Q
RYQhQd/Wtk20n4JmQBPOE8lk8avpxdTW5US93ghKOI1dZzhGmFOPDMsmJgZfI21mOoPJtsEQEQyI
+/28G75ZIDp7uRR8gi3Rk1TcGfcAdEdamLt6/ZFZ3aDa0ghQSb2PyixuSoPwIaa4l6gVd45ttsia
BM05xuZGZPkiFZ9DoUU+fYtv2tYPutFjAeTdJDGZpXE7v6jqXdlYdDSH4lpj/MR4hBM4OWAVSPJI
As35MOOkZB/lFxaPyzen8sNcjC/4Iu/hKrKzUY86CefSmfLI5UMIFWFv2LCudpwctX6y/TLF4dvU
8qsznAtW6Qe3kN8TIldpDe9sTMFUuSGGHEbKdWu881p2lcU4aKrUozkItdFitvcG8uXWuWcI+Ni5
iAMFRPVSjhhx6uXPQNEg09dWc9/6yKqJoB73Of0V6G2vKrkACMcK5UGH6s4jGLrKNnZSsQlF2Tv9
N4oNZkl6f6ptmzG9A1Ipxw6/abvmdbEzBpM5i3/y1ZGHw9NHl6oV6iUqxR18raDU00+GMSeE4/E2
0SflmyF1aWR6ZzODo5W5+DTr9ivEKHYXDRI3yZDurNT7zWp8aY0OW0y/7HCoqdsJCDwGs3OrLHfH
uNdNBYn1xcS+FRLT3C7GaaiTLfppvL2e/tZhUCTmQl77IVsexjB9LUA6fg+c9TEqxbd8MjTuwEF6
xbRae6L2AZE5xldZm/vU8G5xqc/XEt3fYemiZz1p9q5d6zfcOxcMRP3Js6N5NWgNVMNRFiSyI8DU
qFCVuul721KZYO8bakvbNV2K76eWL6OdxGfB/rOBTEjJaLDCoI/8BGasiKNAxT02YUhn+jaJBcnJ
PfK+JC7zPeFwzBtxkwpdr/x6RA6LwZqtxcBK3ce/PRNYN+dV3c+88YAvn9y0GuSs+6tvQWi2PanR
pKrOS2Oei/huCXnLQqPhFM7D7xHfpq9AE+6MeaS/mWbB4hEaiHDGX/KgKLl9l7DrD1loP3r0Bpjk
MX00mRBvBHC5M7OFxQ8tGvxMbtIbMx3/dnFrZvnuNFj7v/5CoXH1R4v6w6qVxv3y9//656+nMpoD
UYy85ymbDs5YP892TSZZbQrqFKOFfJ7QQu2L+M/CrHCsinQHmSbHdeytVpR5o8cjFWJfvGk1ketF
6TA7XEXe/byHwL53vOQD2DWVMcIPagE8fiKUdAbHKvBsSr1otbT94CyLiygNlv1YPQoaJ36RraFH
utfQ6DjSkMi2uUn1FC+w0/rAqDJsKTTqALnjLDc+U/JWfIcFBEW/FViud4S9XpISFbJsdc1vtzWZ
uHr3tZ7prOjeXcIZ04eFG2PD7HxyAJYNUIivehVGgWkiQABok1qA4CdmRKNdtfjSXXdrNBzAQLjY
h0ky1nVzhGJ6KYPO6/QtI3d0uXp/5yb92ZyJs451Iju7/EOf3PJUioI+bftgJeXjiHhjj47kIJiz
nuIca2edEq9WRdI7FlrIBjuyyBKoTU5uMeaXxJrc4wTVNSJ57GSRK8jZFAb1GtXOGs8HnRfG69Rw
ds2MN88ovwhLv6JaXSDaEfENkdAjP44ZmIWCLFBJjAqqbW7C/JY4uRcjTT6lldXXGeouqerJo8z6
CUMx2LomLx/Grk5ZBtQ1tNIdmTGAtZQ0t0VDJWkxiI2LD+nO17qun6yBUW1SKeL3WJEXO/1gkPJH
XxhqMcwQt7G20mOjrxKmhy9D7rUCOXOB8m1pGJhllcdcMkZYior5Tw0jEwg7WqQYQ7gJ/qWM9GU3
LF12zj2goW1cfiwevXkaWISRVYIUP4yNJ3yCddF5gT44xb4tWIZCamxDkelnW9ND5HQPqcBlIudX
gzMmuII8C+yyprRMMZa2BTvHYzUu13QU3zqsilF2aFAqcWbeQ4coFmBvKv2kC/E2kBqOiSJ5aPFY
b1TtVcFC5EOKTPOEN+ptMXukt32IkedJL5PuIXPkhiDR5I7QoADOii9H/J8p+pJN53DL/shD/7+A
9l8LaIkJ+dcC2k3fZsl/p+w9luRGoibrV5kXwFgENLaJRMqSWZobGKtIQmtEQDz9HPRv9pnNv5tN
mXU3myxmQdzw6368/v2/Dr+H5v+20fK//X82WvN/28KxhRCW57m0+5j/08VlOP/bwbgqg4AHrmtJ
CJn/46OVmG/Jh/BfCUF6DsUk/+OjDfgNpeQdFDi2RV+NsP5ffLS28P/vDg3o/b5HgUbgB3xzpuV7
/z8fbW6W2igK4rRO8DNnhkLscvC8VVkSji1BV6snlJp6mgdGI+7qMSqUlG/+yKA2WDQRWLFLVjp1
McQL9yRGjUycxWdBymySJhaXjNvftIc/iNzfnIjRJP1+2SOeUnJkJAE6ufZD2uuKq9f/97tfgA9+
m0HlnbsBB4IaTLlPHPUBKxQTjOzAfAHV3+kgMZ5mlobkT3C/Ch6v2Lj+LDkZZMfyToTTUGaT+qRN
56XlkOV5owzjvGNT0zP+AKl/LSw89JJw2M7tISl5vDLD2coPRRvznK6W+LouVyc1lof2FVbfvLNn
Hlg26v5Msc1Jj4g5BKOpuGT0gYzEM5qQHGfK+UgCUFIsceg4lJxgtGuRftjaMyMks995XL5nLn9L
F/hVxqMmtYbHdJD3SVVPF0I71EfU8S331WFee+chawyMr4Vbnt3iHZdRKKEjvek0Y2ik5CocCoo1
W8MPdktrXOOcQisXtXonMLSHW7pfTfN09WnCWMVCom4roPWWr0F2R3Z9Be+l5ZCSgj1yUj0LditQ
PjAtuJhhusRi7tUuHqGdMuIbLWTDvrDIMYqZCjB0lWoqUH+IFkm39pBFB1wiwG1SlTV3hQcioGpl
NPsWxhZSpjunbN3TlPxzfeqRPVedTLwL7fpSUVR7SVI+jMzw0wdzKD+mXK57TuOjpqJNE6IHBgRm
1DW/A1fej7bBPlERyshA5nI5ELilczQv3VOWO3/mobkbZUXM3LNe1SK2WE37DQphOeW6orEpx0qH
TvdUGCvDx0ilR93XxCZiCLzQp9tDPgUURNPoAtcxCVh5rIIraHGrldxyC6JZ9TTO9JS+skyvmcQu
aUyrhpgPcm3dQ58O6b4rYhwgNuxIaaviEyIF8oITigRgOkLYu2dWJ4ca5SwmP1Tq9LkZMRMTiVg2
6G/BA2Dnjv0nRBdA0FX51VYxsmfq/wRWu2I/nt9UzoCStsC+hQHldHF3HiPNjj0Rk2X9uw428KxV
XbB4t1HeZB1uaH3wwA6YDpg+UtDekcBkELZDN0aGd+OvipMqtQiHSsqo8eMBYI23jUbD921t1qNC
c4ule9sqbxPWb/bA8lXIfk8wpz+20zTu8TkSdLWiUnXiklS4vzhBfDl59zVVJWGWeis6IVGzzhbA
b+AK+3IuX4iCLbsxFh8ylnc2YXTaTu3IW4ff8cCdgE3V2EAcXXpx+846Lnb3oY0a9tpmux0avNh+
NhySuuhP1WrTtOttVPKmPNRBTd+D9WhAEzq2Tv80G1lGfhbv3Y60HbdS0h8yx8ONi6k1ibGeV3k6
HsdGPRhNchxwtB3a2Pios+YKoPK192IdBcOxqaA2//dlcNh8Knv4Ys/43pZeTG35iHpq5xwneddv
RVBm5HfuHuxuvzd1giRZN+uB+PLzWnH413Y6caGVJpiM5eR19WvHQ5t+mvSwTOq3ihuoyir4MHwg
UEXqRd6w2SeCKZIZ5Qbz8qTGjiJvaxlOQeE8DK6cLvZ9vLmTLbNSuEVYi//3b8fYw6+Wd+GM7pan
y53idXQBueFfmtwfCCaf83Se9hAt1jCz2XExuBNGni4D5+59l7OBKlTZXXSmkO/NMWH5W32OfQoD
e6n5jvpBhV1RdyFE8/Gi+CG1DnGf0mPEkVP/YS1uzhyaHZVfc7qeCmrfLffJkAW6ki/rfWAmdACv
K6CfRgCO4Xfusf4r2b62JQUvfcMIxo74e2qcJbQF36A5h9kqfq++eK+94fE/d+x/3um8ce5J0gPK
qP2PNCPb0E/ExCgE+xkMwTzFoMzWStlsn11WjKr+xWsNVEeruzuWAkFkulzebpX/JU1FqB/mx7PY
DtGLoonG5qDVVMtxScY7PC9Ugbf5vzqoNn4YKOVmM6g3dj0eyjp+S70kv5OQSsHSjHejIOVrJc65
8F5xmWFAtEz6N1wBR2rBUVv3/3IaaShxmJZzACjqvywidc/jFAFE++tuO9lJrxczwNYr3C8pIVR3
UjnsMtsugtqOvX+gUEdV/qnNXRkGdOhGpsnKKBekIaEZTz1VvI5VPi4r4X+im/x5fhyEA9buim77
JC/+Fqbz3FSOydpvuRl+ga+6u9R0pRxp9cYvPyCnaCuwj/VgHQ2NlSSp/A/LcNywME+ZpEZF1RfR
9o9q4WkgZ3PcNWQ1krSE18RSlBBCiSeqG63QHfMkIqsf+mv9IQApmPoRwRzniW89TQBQang+jihC
Zc7neJjBlEOwI1cWMebQXtD8mgEYFkhNpbtOO6gsLhSacEnH8zQ0XpSAIWC4G++AhUGcEChR9not
zO0FXraX1Y+skvFkNPyTESwPpeEcXX6uoVxgIJlqqa5VO/6sIn4pV8wIbkLcZ7XgG045BS0dJCoa
nd+D2ZFH4g+/MoNyDZqLq8gljFpVKXShkv2kka9Pek7XE62r98yIv7qG5ZqLw3/jBXSb2zr1v4DY
7GbddHsiQUhaLi2gM7extyjKI7nXI/q5AfkZIOe6HsieTn/KgHCr7cGKnyvzwKHHkz7IteZzjlEK
WMcc1nGBIogdKZ3YBTdlFdmb+bjlFlnqvrgHQejdlUX9gA5yR//AEd8jxKhefRm1fIeyu7KAyHGQ
yCnbxTYmOpf8N1ZUoBSrcSwSqFass9KVsuXBe5roRetV/4YN6CxTk7IiivGmzB+pDAT3DoXBcT7X
SvZhxalRQG4KNQuNnV6wPldmpMwSOwqXEA6Tp7GfuLhSCn/ccTOV9MOfzpmvkquQrM5L48W/pTvy
gmpAOB8LaJ2IH8epwRK8AIDmrO8Yu1bSHDAsN7+r+qeg4FG38AkiiJd707EwuKBSH+3s1USjhfsp
g4OjbHpZNOdlj2KuHT6KF28mVsJajeXwtNy5FQ4O3shIjZSGAPJuxmO+GGR6ZU/W26wHlghb5+X8
Q0SlCaVf0W80HWa3q5GupXwQWxZyKIaAV/iESK/naefU7kNfUE6aDzV/WUM9OqX4glCWRi5qL/vr
5GSsA+fCpWGWBc+grc6OcMlQDlF2IG4FCDxS0z/OGDcYapJ9Luf8nh16MIe+2ZLucvO7Bn7Hw39f
MqYkz6r1CRapDFkmI6L0yMRQSnk7jtYez/CVCMx62WifDwvg5gdZJvVZ2V5o2OBbsncrm+VTfhtT
jrGeNAGOaR+6xJdRUPSd9dZT7Adv42LLU4cVYCeaGHclRK2I0NV8P/MyL6CTW2t/s0pwSpwqrilk
rAce2J8rD8dj35p3uCAxx+AgsGzLi4LRFURMXBZLyBGPDE3EercuFwh3mMQiSS3JRTVTTT68JAAW
r15UeAksbEUO1zRxyE5bdMNLcRg2Pi55ixg5KR70tvXU8RzAZ4hyGyfIPFtwyUUJCZsWL7TONO9X
uGNoilOOgSuwfYx4QRxaVqmenMAmQOjte5s5w9DykaXdfmqTaE55zrSnoDH/0GrPID1mbUj1R1r3
gNxSdA41YIAI2OKn7h2IHp9/8VFggopqYBS7YANFGSY2MG6D1vV/GDjoCiDpDJGMwQ8LVVBeCkhw
gIugrI5T/iv2SeNnfBM94+/O8fmHvP5Vu8NRpIpZs7b0nqxLZGM/wAjXyb3R96eU1UZYOh5/SRu4
oz1Pn92w7FlVJGRT8j+uY7+wZ6bqm0OHRvlE9JSU7Jg3W9cvMVDOsGL3RBCeh3hhgAeaxUmr5Kot
yiGKPuND9PjJuM5L6voMuKP34nQ9ZB8M9gl0ErvaxOuCairV/Qmm+TgZA/gRtG0alYoDimRN7BzF
0EiumTGfq1jKy9JVwPLiTobZ5ERrJt7Y0OaHhQpOK1dmmNveNeVTKIXx0oC1HVP9XJgNe4w1ycBe
o1AGPjDOuvwu6FIMgeCiUTvVo+Qnh03m1nttGq1sVc1K/JpSC9GQpdyS8CRkVt0+sPok4ASk8/qU
6bw9TP3q7yBOQ917dR2OOvCw5z2wyed4SO7S2Pno5/rcieAJIfKPMit+cMUDjzA86bw/2FEm3Mrx
o7MCFHDy5mMR1RUtzOWGGDqktOmiedlVaGFpgKxZcUI5EmzbeX59M0toCzabehMDDbCJlJvbo4tx
VTfFlGJm7M6qXoFjmX7RgP0CRw/EIJoAhvH+CkKB5yjS6sS7cxjKkzIEwt/yRqrsVMxwyslrBV5s
hEnMmqmmg4+yHd4PE3USb/Tdfxs5uoFIgP4wUgwieeYZdTM4G/Hi6kL6lx76tmUJh0GYAeBOs1MI
HcBm/IaEw+2/azZQFVAwjSzfRoHRZ9g0v9Xssf6Xzb2IAxERaLg5WD92dvFutF/6blnW+8yTgEpI
5y26+cYdZ9frN8rZixtY1bEpGfftT8rHP3DhHJsW7JgMiEAtB5GzTjTqwQFkv+RgRgFAxj6Eoe2S
XY6ydX8rzoKBBGrd/VEURIa5NR+GIhtOMnlYF1/jOA6cPfyOyzp3kMqwMOer/eb5y69kwv6XNEkU
aHa40n7xJnXh0f0Pl/iD44PGHK0f1kRvM2eXesSuaS0EfKy84MNKGnBn6/oYwIC/E+WL6wQU96BQ
btaSXY3qOKvZx6ZZjwQKMjIP+qUtWTHi2e3tm8QNGFVTW+Er/iUgDRq5vmgcqiB81FXYsFndiSU0
cBRtrL94UvPY9p2XTMoxaht4EIiOpJjnq9twHu3pUEmpqojGitqNBmeRuRpYQtv7osopHdGY3bGi
PGf4bRK7ufemaj1QNHIajCXKJ77RnM+3zG3Qeqa+ZTG2WLO4oDp98cglL5TGd3Zjk5zK4LCuiAiB
T0VVnGBe6Pw14sFLk8Bj3cwXdLMfuRT3WdpVpHDMX8Eob/aKsSqBAjSBMQ8kvnYYRIDm1Qfoaq6n
EnFH1Xu/d3/RM7DPY4WFc/k3J9nbnPhnPCEbtZfgCbbj3fYdus7SgKOL98Kdb6lLLY3l00qV99YV
1RUrKJhyr3qYjTi7aMRpnbwsNXCrSay/ZTMfC9FZj8v804+xdcc5czcH/7ii2+toDntHfVWeJm0G
agNM8EOvXV4SklyBAsWw6x37TQWaY92s7xu1WjjtaJjV00TQY8FNTdHnImVyAAoI2qLNgI34+edU
Bc1D3mPHLQWG5TKzYUV2+B/HTD0wEn1ObUC6ZCRIY0sFUjO1nmybl50Z1Fj4YnqaliG7XxfvKZDZ
87aQ8Kd+Otnms91ol/aNGQi8tvrHqVGPY4JYRouc+Fj5Sc1WfyN4bpwolDp2pvde1D9w1k5e6h0V
Ec1yVPdx2bHlXoAEUvp1mrq1CKeWh34ax7imept1t/V3HWcWYrZvgQb5qyca6QTmm4nheLGsB3dj
yZbrFZzVsJtynJToGjtJ4vo6S1QGDshAyKNh7l66Xn2Pa0x5rzX+643qHubXQybIsmJE+UBnP+T+
ctOJ+zTK/rEZwQJybq1qTk1mEsxHKnQou0wiryCPn0xvdq6vFGBwTzhA2MigYMZcdgFJ5MwUf82l
eXcT8zrG/V3syiRqx+ZFuky72rFuvvgERGMf8MbvTSXEqcEQBVuTkHndMxyVPZVPHBfsfopPLjRS
y5K0Ky6AAh0c5PDTluJqN03yKCgfYpPq2N+iuUGDY9adiYDURsF8kNeY14vAeYIhjS1uLMsDu1aT
a6a/9s2QPrR4l/ZByR/p+0n+2lUmbGAH1mMy4KNW+g9+uJYEIw0YKe/61mjPtRT1N+08O6+fHxZC
tacJ7v2e6jXCtn5zG1SSnrHhr0eVuZBK078IjHeSYoy1/t5i/aMasv0i3VuuvGfbfWjH4N+q5qsx
zqRyBxivafDUgEh2p6qO6umKBvMyFu2+mpwM4tNyKVtqnjmAiyqlM6//RzYaL0/fhHhyZsBT8k8j
5WOAtTOSjk1Eaa7pIMTvk8s+Ut4aYMzxM6bPH3qMfs3gkncKxbZJiZ0n5vRMFq04t8bNd691LL+9
0WH2F/pUFGTWUcLqneH5ZEZcfSO1IEKjGPbErlsgoePZsRQreU7qhcwiNBoUAqrpcHI9A4YXIf5G
e2eX81cj8/WhKzSxA4V8qMypPXF5Pg6UnXdFdRHxBu0m4ar1IW+sHu5Rcua76EJTS3Q67cDijcvT
WDK+mcvChVF2iGy8B3DD2NypgTyXCVanFm9AWBldKOcFtWswCNxnvdgRtTI5vJDLWlyOdJtytbbT
fDOz4mNYoGfMK5q7M6AeTtabmoFMBmnCdnzlllnBMy9r2GXmeIwhXHh1MB45dwxo6FDI8VDg19uK
nKwYLqZDjeAqzliswAClLW9EiyFez4QrZqn5KKf0qQPsFMYFx6WsLXCZG//w/z25goV3nE9krAgr
5uKxy4bq06omLB6VPR8Mfxzu3WQ9y7g8zizMO1l9JWrw9inthn2RHCsIt+Sf9NG3sd45Rc8f7rbs
NLKzlyfFSZLYwIrHhpyVN2VAC2mQYh7CNR+BVTpJRCEmNaQTuATMGDdIw3R8bTvGAJ4sAYaK+afr
A25o63ttYBkHhnyUupv5kAgIA+vYc//gtd2wxKbbvNZ++VvbOeVG9ejtu0HIe+rEU7qtgI868A7R
0u2bhVjSATYFVbB5c9vgS4EWSA8lfUw3z+X2dghDhGtaWvgX+KDLdqNIVq1zgh0n5w61/FvUCN5G
8cxef3n2Ru+snfJ3XCafoxms7wHpDssgY6SzX77f5/uJ0OVD7fv/7H5Io3LhSvYpAKmyBWxAM6yR
afFaqsq/TTnLy8aFIVKMgKP8Y5+r7K9vqquKRfGlen8ChxC0dOyi5vXdS7wa/ATSYDyMeDPOSHDr
jswc3WtcUkqz8F5M8AlCLZe8WYYjJ0bO9rXzN4NCDiHAI/QpBn45bqqosvvP3OgIMQxZfaEh2znG
DtYLs4Hq0NR0bForoyomQ+JLuP1PMUKNayYz53jpwh+qJMNZTb9JQedJB84eJRzzBTJVHy3djArR
jTxAFMZqTu2x3YmD370YrdsfWpvDok7YbyR7f+W/llydO1Qek4AsGgBkcMAmpK598ZzXCekgt0W0
YvvgedPZd5ajsqvHXIC9CLJ+4sdWgqTqk1PeD+9OEFzpfGxlwSaiscJSMrrPmH1lQnyxUmzH0Vlu
eLb+0JrwORj53qupsWpTwvod4mPJunm3WNN0drLkMpceBIjqldRfGVnznO5wRTm3Tqjf0+J/ZEUL
Mh3TNcnYYZ96swhFBvhXocJqhzckKUCPvi7x6IuxvThwGCWhUDthAG5pJWizuILNPWBPrUTGx4QE
g1Z08kuAw77idqZ6ICzcmcwsntddbRFCKw2en9j7+mcw+rZal6+A5Bgn+ZNe24c4tYpTx5Ozxz3w
OAHQ15LlU+lgcBvdfzmLxXqYENCbumFfInka0uQuvb6lTMN/loh6bPmaU9/aMNhYlWtyHlFhFhy/
M8Y0y4Xlv4y8ZJriIa3rz5Q74GQHzlvs6/h+raa/QSmnY8ZmCncnmHwWpXvttwfSNP6RQNKxq3Hx
U1r2VdgRTwDO2FXmhr6NZcN1/o0qKE/01aCcbtq3Hwtc3pjaYKmB+LJoj6lpPix6Esxtzke/+qxH
aat+xu6NXzLu2ddlw3UK7m3DM85IGM9qDagIcIrmkjmE+EVp0xzbESxjvFLbu+RYAts6Jq29W3O/
u4jS+q62JwI9k6HX5gHWGPaHa5I8UIHWP1tjCiAVS8dolXLvae+z5zkDKYPZIZ0uSut/0q1eJPjc
YJ43gimpkHUc9F4N8i0ZMifM8uHBiVE7ppz8c0U+jKCD8UMk7Vli5NqvFUHYfBmpdDT6sBztis4A
fUy0vGGU2iliHMe4sXZp1iEBzHP7yEkyt7dDLm+EqnH53kbc0B3i6LRQjd6QrmT6MfeF80qArOU7
7Siq7+IpDGqsz9kgoiJXPaxhJkUHR4QJkdgBbEuHnf1Xn4gzXJsmDljg6J9YDndw0es9K6+f3Oas
yTn/L0lBGu/WgHRRrQsiOasVaVEBUbCSJ1d6xT2PU6LFIgUZzmtpmRB/sB+LHYPKTzqa25t7LK9A
7Y/tzPSWMNoikKf7zDeaI21Yf5i+2CSAgd9lwI5H3HxIGIJuHkLPYKmsl3HllZL7AEUpOHjDNSTv
ttCsztfiIRb9fWVI4unYmIoYWgkUidAtvOAyodW4+R69vKeqMmv2evzLZ0sYOZ0xPrPSOpVa/KR9
9aRKqMIOzIMzDDoCkeOxgwryPVeYdz1Pj69st15b/AhgqXgbqLTZrls+Y9tyukgvzoud4h1MK4Vr
Slfb6QBvVtYOj1N2WdoU7h2Wtcjj2fFQwxTBr4fRrhHAcpMFnRsUehH50C6mWBV3/XYVEImYUC/t
BRMrX1SXxZTqxH9mB2yLyQwE06FjVdR/u1L8LmDvlX1iho7muLVxEWpOIA1Yu0Mp/JNl4vyzy49R
PplLMEHoGBjtRJ/ssVJTwDDA9HYWOUU8m5Zw0L+yAqmRkZIvHImvgWK6HOHYbZ3E9xksgdDMeXSY
SUFNigubwMNX5aX0KGVAFFzlKFZmC1e5j024VZjdxjreCa+HGVO2QShgQB1wrH7rDUUz5KAF4Fnt
WdL8nYr1c7REHk61gV0pJn1nu2bYKbVXlWGw+8ByKYrjYmnrHDQCDkRXazLh4kN7i3/LhcUsWuuP
3rGygxHabrzQdT5UR34M5lC8qmaJI+E824v6ZxVQFdNy4Ib22HXO3M82re6jl2T3UzUvt94BdGt0
bFQp8763LEQfQuqbK9Dv9quucEI2Pw1X/t3YVNU9qjcYtThsVcvKc2oXBmh2bt7E0Phfbs3xzfuJ
WHwUbx0gEzazlQ6BMGEueCh41yTC4kBfM3lmkpKuFn8UdbUfozDZ2/Cui1Irhgc8PhBSLqNyyn56
HMQXzXPJWEAdUQ17cKGBnTz2jZRf0MkkNvRNsXGhlj+mT8jbobCW/HR6kMQkzl3i71roDnvT9859
L9XmEGZoZhYHHKQVRzCzoOyn+Fenej+sQj2PfvFBWZqJ6OizbVzM8YRDQky0qVCBwAyukPeCAQ9g
vq3PJ19sIQT24yY2BbUd0AeNDptnRXqeJxNIFDndcB3W4YMNAlen9dVn6XBaTQvRcGDIhdZyGmuv
wdyxJJeJ0XdpR/3YuLQ3jIL3Rj10il/actQxYaqBa1iPgXiVnlyPvkdXbcDnYlI9YLAKwgw9HVzq
jrfetp9umNN7HdIi7N/Zrhfcdb7zUSvgoIWF0OpgeNnP1mQDklwwHErBm45VZWRb+GWoCoXXhAqf
3aWddqhBPm8TLAVC+DC0qztoCWZ9Skb3RaTGJpLyohiMNJrbkWvTr9pIxGwuqi2Vbc4AYtBP6k6l
h7Z50l6Rv/z3pe+WYGeyF3aSwd6vaX4nqhF00WRdXZGbh2Qt/+ilQDPlc8bOPY/PYFHdgyOmHr1W
HmubsglDEx0voDXlaQOJg40tizZ5kJPNXoM1Lx2nw5WCjKPKU0EilFyA6XXlcy46/dANwd7RHYWb
XnpOV/7nLrenzdpbnIG+0Tb1q5WYT1vfb1lYphVJHb4Ygj2dvIDcFnTVu2hUJFLJyysWIsaV8god
CoN+UCpjqW/Kmj50pxiZt9JPtAFZZ1wiZMLSXh7TYMH5jS/IcoLHQBv5S2ZVHefXRIV1ouiht6qW
4LrgyKmr58SdXgubLeFCSVFYzX2B5RxO4MzZ0YJSGxTWu1wlHpxNTbNEETy4WXnnM4m5I28dIqzq
DeNMRJLji+50/1rOTrv3tbp4ReCSD+so/RzqYwOMYTdyLfT47KO8XQWdHKNzXFtQWQGCo7Cy6SQm
Vrv26FccohVmHppnJfTxZ4OOLeLjRnY0pRa029zpxMhQiIKfwsiGiyOkg/hCE4tv87NSPeenohLY
r8DsPjVUXGHcGH8yv4aglRrtsy29o5Mr9yFfe2uD1+gjFw4W8opsxWDRxsClVEkwfdOMJWZl6RAq
wW/tzwdfYr2vytyKqFj6bvmG7pRaAV2U5k0DpXv0DOjkCw3LZibtg2ONt3hNyd/MC6eFwlpucz8Z
57LNToE3Pc1ydh87yWDVCr1fE5nxrfvYgGgJI+BMO3sOPT0vs4ExkfdjHpBxymZ33lP44/DZKJU+
zaj6QS0PgweAmMj6sk0P9JYQ0uEZ172kftO/9d1TpzG1urN/QBP+gh5HSUKfufuMhfLZy/BWF6zV
dc1GfamTIyRw4+QVEB0szPsh5MCbPXDYX/LCjYbuMjZ+cc+TbdfGUBka5cKv0OK9ddmiAJVdIV9y
ySfMvpAmdmY1QOytK2ZQv9gc3M1wiJNpvDdYau4HTiu7ijO8BluOmgNtQR39zZCw9Bszq4VTDEQc
AYvDSm1b3ZGxAmfRJD+7tfndpFQv2DmEtKAd/KuPiXwXc64WedeDcSqnB1aStDyxJx+W/KNC06Xf
yQqp9Cn3vk0JUO0Zr4q8+Z4HGLidJf8cXSUPE7tN1l+hsHpeNSXnWldZLwWdJvPifA/e9I7/3Y9S
yTLH9OYxtE1qYgt0o2ZgFEht71+VdV8Z71bCc3G950QVQtr3znHeQEwAoLaaKwWm1GfSQJMfGm+B
q+bhCOzn9Khr4ya9Fs3Y9LlL463y1NEMpOu5wohtl+mjXYEakDXXR8+pp3F8677ygD2DtouqlR2I
X6bGQRL43Jl5u8mYNONMlYT7t/61fHM4Z61b7ANK3jheRBJbMBw/M0A8Qkhg+ttZpUfHL2itCvQj
PDycnubYPw15b4bF3HzSxhwcKapKBCh720260GgFmTnhdVfJlLsUWwAfhzLSX4J+HdMjWgvjOoP1
OgySG12Fc9VCiG/LB2z273Hs20BD0nbXAYCxq/608hNjvC3P+OTj+0y9lCWb2LbHzQOGQexsxUUC
II12cbt5LuqGuTClZYBsNWftDzkXB6dqvjPXRLpzDqVkZPKs+LsMluE0Ya444Vjl9N535knk+W9G
+Dd3XuZHoib3bS33QAI437oemomQ7+whsFAXB5ODxKsdvFfJOu49nE5PTV0yUNUQZdgSs7DIzZON
8YV1mIvVsaTBhYY6wPYkHpIhYL0mUf74+JgdldElX3jGNnTTog+1yf5z2n67JfDPvRiqW8lNBykb
oKkf6TWNMafSjzNjVwgBSaPbdommNgOdjv6iJqpJWz92vEVI8eHbU9YeFP8QjS4SIEm84yjNxz4Z
KKfLeAEhOmHh6fNDnuUP1lggVgT4VhNi2r0AFpD1tzS234eeAOra8IRNeR4xt9DXRrvurUqWk7ZB
joLfHfFZTpQBm6RPltw9CGI42Rindwlr6bLTN+ZACxdMTnQTRBOclLEMPe38DoOp6M4Y6h/4BRzF
HDmf/SxAwhk/q3gEXueXpLL6b2BiFbJqBr7fe/ezdo1yxFD4KHyxCuc3czhHmKE8F+ZwCCb7TzYE
zQnQA7dsJQmBzKHjFu5+2t6d/ZnGPBiCvk4ONG7Jo5nu54CKz7X97WXEH4LK/TvbhDMh3JQppjGb
8WnM6/yYuPzwsWIcZxmc4pl6swkMXDCo/MRN9eHroUV9F5DvrCV/DbzlyAh19WP9Wpd8Z/M8/m62
GpscwkI+cAfyQmWfj5OTR+OEfRWvbu/tYKBAC6z5UerRiVq84NcUHG+vdH+li3UlulKqfRCv8142
ttwJ672w0RYCk8XC0sMzpUmDLJJNrgJ7lOEVL6APeRJ/+dnMXqdZgouRl79WAt+7tkXMz4iUhJU3
rid6KUDKg6iIhrF2Qq7dyJ9t/QMFYjfXdrYX4DlvxlfaJZ9DvtYHBaiWeGSNXJRXXKy8V8jl8oud
8cuuyuqKgW7fVlnDPlbTcWhzB9ormUYontD4aKdvJEGlPHY9sBuus7eZBUPI81SsFE29V6z2o2Y1
X4JMny2q405+UcU7DRxnOzAf6szXp4TqDiDmZCkbBVO5IqwBvA0uvw0gLHudOsL7qcxIaWWm+5aR
lULU2mtFzUkKpSqK1/XgDD22UF5PKP4odUQ6r0YLj80rRohXpkdZzCsMvc9RQFcbtbkfrRjWV1N/
UzLiBtyZuqI6on0divkq0h4Rf+Lh2Dcek3XJw1pxm6D3t/CN/fKdZtqYcHmHd8xn+is3WID3q6mS
a0fnEX6V0uSlQh+dgVpIzMQO4VLq0+LvkEO3dRABrSB4iSe20irvU6wX7Bcmn8XAOvorj/FuYIfV
X7N1Pq7lgInEtsSuRc15JEiOAWD6gZG/sRagG9eOwQsi655sL3gjxcvfP6/vmGuQq5rG3su3ocW7
2adYDf4Pe2fS5DaSbem/0vbWjTKMDsCsqxecySBjYMzawIJiBObBMTmAX98flNXvSaqqTOtNWy96
kZHKDElBgoD79XvP+Y5VIJXovI7hGykuNxjJWIsAkGSmTw0fSsj656kKbqs4BnvokBBozNBFIm4/
sYyC2tRxYNcDmF+Z6PQiywiteqtv2xD5ORAp2hUbwwKDg80nXAFkTFlb8nA78TyPbv6jgbtCpDuj
oRwTS5TE3qais++lcu1XM1/BqVCfuAoaa0T53peACoeqeygKvLotSdHsJDBbnYpZFU8rnZYvMYZf
tOSpDFC3ozxMNr2C11hdejOBjEy0RFRGGWiSrkQhpm1HE3JHaABabNpr2gE6wLKTh52DwIZch7JQ
dzaj+0UeZXs7TwLWNDTU5DfqgJfLUz1k9bb4MC3C+2onAc4jsgPAPKR/HrehZC64oKwpNwDx3kVs
fK8ESXLgpceVifaKDlm7lrXaF/qpyakgKubynBXz+nkgLLq2rBezjsaNI9StP7rjjtpu1Rm1u/Xa
cBln5V0gBOF7dsEU0cJ3PuBuKDyUyC5z+oBJVJfZ6NB8zsrKmMf5HP1GICNj7BxHmV3bISX8JYFA
bjwMeGcXadRPW/TKS7sbFGRhYkYSgyM+Q1oarH5G96Y7TEneLrwAN6ZyHmsJ3LQAiTHWWJJzo/pG
V7kEkWnsZQzOw6XwpoDxZqXHvmxbktUK+6yPkKcxXaKFisQBjeE50PNnh+rfgM4NOpX4o49KS1+7
iDGrIeJHWi/TClwG3Jt+3h1H7wbrS7N0J7hS+iRYhDFVZsZ58otHnVjcEGIThd94j4RsJSyeXM0x
UXogIOqrAHF0+jyqdNiAZlp8KPQaka3ugdSaWNLYtFTNIKIQWIFvQ9O8JxhTLYMWxSlpr3LJok3w
bavxbPraTUgrxbNmBbpTbHH/rc08v0Kn2A09w3LO1lpEXGBDNGjbGB9oxnAC5Ayis1dRjXCq5bIp
kZ4M+gMl8bao8Ts7Wr0HEn7rRWAxfH0CJUIV1JTN0kOK3zO/9wCjpnRxnT46OOwAli3J96QG69rW
pmgj7BxWxkyl/xwduQAEQQuoDDFQjP4nD1q20Enws6b4cYJaRWuEiKwemBEVcjTa30fyq6mjXiD2
HjlJLYo0fJsmHnQPdEBUxl+Z4+w9Qf+IpQM4ArpJwT4TPIRu91IP3C6ntmqeddhAIBmy1DzStz+b
wrmQMI5IJZkWniaf4pqGC4MFEaZX1x0o5ujy21F+KgMgF5UuXmJwRe3EsNDE4OgwApk0iH3pXcm8
aQCqCZG4oqWF6U+P96Q/HolTqvisMakPnxyKUyJFxh0FeLQu+prhnZBLSsZwmV6j3nmg7chdwpor
EnoiYUT4uZmTUBxBlcthaui4WlFU+8atE4k3hKQMfnyQUxL1nhPHOzD9R1U5NfMR7x7pg7F2x/GT
YdlTrIrwKHsi/TLRzc21R0fNeDOtZlfHPZ9yXqiN4UVo4z4w5L3FhrvxUCqAaCDF1e4xFpo3Egs+
dKQX8kM5IDLQ3AT8JapMSWUT4xqY9LWFKL/JIns/5NZrmdgnxwrPtG5mNal5IA6gytS95ctxkTh0
x304a3RBCnbzdUOTYqrlGmYZ+3QcQvIaMqBPuKhrWvcM10ghz+cIXdwoq3jgnTdMcAPAG6w0RNQR
AL4WufR2jgKFPA4wxT32U0zgr6LudKD8NAdKpWEaidfgE+KlMg2XnNLMIwvKlPdGDuVllPsid+Kt
1Zr6pgjtWzNgLDeMRrYi6pvPvstNAPioSe2OPjPzrUSk1UE4gMu1e/gJ/hNjPlA1IZ51U88WVRHd
6zLxD0Fa13eVnhOu6nKsaiN8m22Door+h6McPHCx/SqrslmwmEGJiPuMpFH0gIn3jeiwlhpQNzZ6
ZGAL1exzF9nfYuCvEHofKTLaXQ8s20ufjFHc9kMS7wrjDfhxtqodTG2arTC89Xm6dMi7wAWKtMMk
BzGspg3FX7JxteKEevSOG2kTZRwdq05/HLqJtmj7jqu7XfF3bVXhnXQ6pEKO3lJL4A/aQp5s2KnY
pJW+em+ke5nRtLUusk1t0Z1pO+sYlfhVAvg+k4mpFenpaTRIowjr5hWPmKJTYOU3P77gcyKgIklJ
AW05zSQJZZYewjfORiqYV8dqdqZB/eLDK02cb+1Q8j0te4K7uoaO3XMMaE51Ob6mKSjgJkW6yoCN
KRFFEuNmlMjW0RiT+s4uOPYFPbCCtpzWdZxzWBr1UyLVt7rQUbI5TMWiaEegrbUwzOowiBSvftxd
A2vYinrbJ+xBuU+HIabNDGI6WHplB26OowOF7rVkgo89gEC9+KriWV1NGqVntg1UQfNASmW9FWH4
2PdOge5JXS07oxfNuYbF+Eqownul8o0fT7fU7RsaFkyKmYYbRnb2GSLUifPBZHxFPbLTgDB6tfGY
4fZYhk2eLTloHzLlH2MiKhAdB4+VNJc4dOap3bRLpq7h+ZXcloiuAw5+hRYiTfUZb4FdgonUGtuq
wWmoCLvOZiOdWTNur4APTDOrDnwgGMjs3CeY55uSz0jDlh964uhBMy5BrlR1uBmdae3rA2gtkp2W
Ipi1nA4NVxO5Y5CLLW0z3AjBO/6rW/SJxxbtoCeImuzY7buz11ZHr2TGHFbhayDkm+bFLxx7K03f
eubwYE3NUzvJfRn1T0oHykBnBaQZcXzMYVmvBRWpqtOdXhfHAvAHQiLmKtKh6KkPaY48UJAw4pLt
rIxLj269R7kCvOW7rrvfWiYGSA0h2JKXCUHQwqlokuUHLDNqzNs6Sz7ieEw2Wqp66o+Uo7Fp0VFl
guDI0b4Lovy7RhgAmKvXSSL9kPp0ziOEldjLA93syG3hug9GBuuZLjiKdxbAEJEQyjWkFHgS4gSF
IhjJ2GxCuioZ3myM8GXJGtTl9VtLoPIKJvAyy2ahXmQ7y7rmGJK2+CV6yE08xO6aifyF+2dnmt1z
1/uvxJkCgxPappv64KDbbzVzUFNolDJVsdFy3AiON6ItcMeT7hqrxq/ho3Cw79MCLTQBKFGOFsE2
qocYaXOWj7RnvLxfMOl7AZhuV+MRmOONXcfJouY+LyeDOVaBfwylaR/UjIeY0rPxj/smQmOQPPpl
+dZW8uS0aEjnwq+syiuk8nXXirv5Vg+6xF7iQAHf7hivbI/kNX14PeJ1VPGLzgeMEMf3oNg/KGlO
QZXpC92I72JebJvA1yjq9i3xFX+E4DBuBsnmgjRUi1cmS0SkZu4FY/wiANwy9ixfAWuR4ZE4MKQX
eWPdhaSYhtOOE+f3Qah3NMdRhzJ9kH64Cip40rXhcXJhOSWZgORXyei3ZkQl3wvGvKmP9rqJWTvL
EiqAf+815mOUDM818jq6Drd5kC6NaFR3LtqVcLhR2GS4KehchhUdvlXlsOJbBP5u7Hx6cRTn7XB4
nAhFQR+KTyNDk70KbWLQkOyWdsPBaIQcXnvt2fV7Hul6JmDSdCP8tOf4BI0pJv0tj9hLm/DW1pO1
0ECwCnwVVDLXEJYlpQElYq4leysPHxw3vB1oiWmif+4rVGvwdZ7bqiZqbfiY/Z5lin2rGixi2rOL
lTXt0q/JNaomEgz8cXrTaraEGAY2bvNsLTgArlrhLQOchE0+e4SJMDWTTzHNHj4EEohJtjluJ/I6
iIPFOb0WOOcSDCVYO2EMETKoPLHjDtnXlAVeFbTrxlBYPCkUqKzRVz3Y2PXg5IUL4SJZcpBcxrPx
S4F8acWr4ZCkmSUDtNx6HVAnC4oyavqF29QTJKN0lxfykcCVvSsxYoVFjU85ij4yRf9MM+igpgdn
aF87wRy5ljxy1dk2+0NVI9bkMD0oflu6TtAJQ14ECh70BI1Z7ntAV2xl6tY77tAdMS3VTtP7YzZZ
H5CsvokIDw8jO/AQ4ckvsPKaJqNLTydOMIZ0FgzxUw7f8ejZDNkDT23dungJJqo470v4Gr1jr9ja
c9ke6dZd241Hq9OxPqAkHOuXBBqdQNUFK2lXgd0PLR1A5YB0J/Cj24KrmCsGGE7/OAzpkYb83or6
L72PpwVbJ7JbPPgq2rlDcutkWMGSMrgpjAQBOO7wJApvpRvvAiIc6DaezMx4pB779LXyKUcX6yQ0
ZETQ7jA5oDzhtUadBoSZaKcwfdRaMqIM88XR+3cFBDDOK7l19Tbc6dGphoCCj4kBcd3fSctA8crB
LjHph2uO8+jSKGbIZSxtA2hZgnM0DuVXRNANGo/4TJvii7Va5L2+ZkDzHa8IqQ6QgteaWaWbiao6
BvK76OZbm/rqGvJkVPzMRVHgOZ8SpEluj+bbaDEEj0yKIOH5c7O+DKyLASZlqSLa2xEy+GVUq2ET
1BfssUfNbeZgePPVpdxfECdOxa6BYo/WIAnNY+sg7yBEdAfUhkQrGq8LxVwrhY3c64ngp6PT8TP/
m85wjXjSfuL+t+z0YIXjKm66S5hmX7Zp7c0OmTOO7WVQrnLSkqfwk1gw8Y5fBVaM0M48xCeHpeqQ
ZgYHYSeYW6qKDYXhS2tS0o3Nu12jWmqKHrM84mhmLMu25mQfxxPJImhHgRksRV1FFCvjK3d8vTC6
8U1z651Zp5+kZH30oYlqq0G9H7Ie9ZsmrywaDz2jMtLRnbhbMGza2c70ZIf2xiuugYpv0uQ1Ad6c
8Xl6qrqwRD2jdH316OV1Qf8Y5uqrLCgjsXtTPiChBcmfbUUMgq2rs/vJk+++323dKsj3xHeC5UNs
oSoG3hDBRmzIxJw79DLd0f2IhtdgSj+ZNsU3LWHOEx1BS043lgsjMJGFThy8M65bDbO+9eFyqnUy
9WREyX1J4tISfp48slX5G82U+xFNq1tmPZlBnL3ZEBAQhQZXmHjVuCTlN0bkNpD6srCEfKnne0aY
CH2TGNV1QFb5qPapWoeDahaGPKRldHLzeK83IB6I7tzp3bdpGIFqe4cgAuDTVSDNFCzrxt2Udrg2
ZxszAQYIZJg4LGw/hYqeuBitjKHBW5+vPAycy6QXMLME/aKyouLwKcaWljZ99VNTrsphMJeYwItl
Qj7s2jbaatkgRIbcqDaTM0U3pg7WsA0orrG5dgkCIq+q3D3khWRxcsvY2ztpJJcJYAR2Pp/UURLr
iFSjrlXOdjUIgDuabJj3RgkMvjI8KuXfdW58J8m/Dfzys09wE7kwQ+nS4XBk9rTsmnHY2qn9wjiS
Pn9IRe0PAow093eNV7htTBo9+YB52VJQzSWCN3AfPdQw2tSpRVoJGnB9SWcdh1QwMhadEcxMb22P
stY2CNPIJarUkQ5ikpXcykmUE7CHrzUBuUywgEvXrUeo10U7JTqySYiPWWgKdWrt1d9zET6YPJ4Y
XKL0QN9pY1pqUzEepTZjlyFbRMM2tJBYxbHtW/dQXW3JGhn0X3HqvGqBxaTny0nAn+cvFWbgJRnt
dHr8jhugSXmJYO8JSr6LhNuSo5VpHOPaZdhC/aOt9iYshvgBzUw0ed/CPP2QwkSf5vXb0XkXwUTn
EOQSizZ/SzdyKMkA4soXWafG2pTFM/m8qCZcDz236+PN4gxm1QAYelrvMOTPtUCNlk+szuVHR52W
EQm9i7iXg8g8g6fzN0GhHeBNnFXR9muNdUuVAbENc4OFWJydKHhSWZu3eaeba8XkAFzJCUQxsIMi
oXK1re/CzNIVja8rkK4dRWa6VbQKoJLREc2wKWysilhikxEt7/C9BiVNZZP62zIZn1samvvG0m6H
ybur2ua79L0nWJXqJnW7iigmfAT9hGKw65xXZr4mR+npOcK1dkbi0BVvXpCHb1lg4sQgehy6yZom
s0ErEYKdIZ/LlFeCgEzRwNQkPg4j3fZdITecl/C6UWnVQc4Jqk31vWoViN0oPHgBij7Y0M6GfXqh
2SSXNhWjPI8MrrWamCzGKRubxezYYJo2aH2x1oV8tV2yYp0x+o7ob+218vUHKej/s5T+LUvJIRn6
37OUbsm4vsS/ppHOf+IfGCXnb8xFHEs3DdOm52DzHfXZtH//D8P4G8Rl18XaosOMtvX/oihphvib
LyxH6IaOAxhs0k9xpKbH93zAbwASfOG5/0dxpL8ylDz4SZatM6AzqWVmcupvDKXQD6LIC2CT9dkJ
0QXCCiJiwg8Kx7XlsU2kBEb/dHHuy2wMy+K/FV1+XyIubv7+H7yrnxLb+YneDI/yHccyhY0qYn5F
3z/OcRHym43/PowqrKPA+qLY5+yYpVjVLcrR0X4aeXL+/GeZHpCqP/tpvzOipgxLFhZA/HedJTE4
1kHqb2pfEldZkqDz1HY1W54DLtxYV5ZJyqcfUjqiaMLGBf3U0QkPYHBnk/HrdkhTVevCy0UjMO7t
riBhCmWq6xxq352TpyNHhU9kd5fipuaza26shNwp2Wwi6Vkt1pW4tEnkZt491ZO+nnM10scCP0sV
n3pdRneJ20telXK0BHqvzqD0CXnOHPUamXZPkk8R27ne3zTt4DvHrm1kzKEOQ4+VXUm0MyFbBLIs
7HdbDJ2wETv0iElh7IyXRsPHsh0DjjxYCkqDyVTPOBm9cTVbZoKhSU5jzrFrOzAdCza9Rbrk97Bs
wiuR7Xh1ktZPxVlUwXBKoh7rVEv/qXpMEjpW66gPacNO8VD6OGQNVR5Q9WkN7ouxuDEacItwpFw2
Hh1xdrjn0D1RHjupX0e4/PQs2SFQmxBoJkaqrxRhlbTDrMxu925eOG8YonUXiW8fDifeBpFm2LUw
EDZdM+Gsbq0OYKGw8jcGQNM7oFW/xeyCDzvZgHcdPykt0mqtOHamr5YpMXpqIc2nl8ZoYpwdCEGt
rdQaSJ/D0k2iyeo+m25S2MgyvQaCj7AkVyMHJtsAfmzBQNlUbZzaT8UEsu51NBpfHgOMCt0DZH0V
gKOqGTeyJExIdEeDJjHnQ2zoeJNG5M76mAKQsaaE9BytaBOOeXI0rIhDi8CihCZtnI9+sna68FvO
CNGvUS4LGrl5RlY2p3nhygZvTYYmOyhJDcuRfpExX9klIswS/VHDyJDybeKWE2uO6AiFCM3WTJqp
JjTFwYTqe+sahrAISSSEcIeoewYIygFWCDBBjgsxHbWckREhS7n2yP3uUOTxtr1zVOVNv4OESWZw
pGOy3zKU7o3PVJfSfClxA01MP5lfEzc7GuU3Qk0jxqhDbneQGCFPutqzDAk+2YchGPYB47KNBqcB
9D3KXd0ilbxADW/ydQO/CBl0Z5biPsEwrh4tUpPyvY5dbwYLtzKfjzmT0Ywb3H855tkpQrfeLFoa
v2S7SyuOP6XsmYsthFFrdOo1qlgotD5aYg+x5dT08kWMKgtR+pHP8W4rG89emCQpTegsMgsd+Yjy
E3mX5jx+lCy9ER0RmDKpoaYkh3LRWYzb9girvenOzfCjNkYOMNkYESEs3F43sz3Cc8M/RzQgSP/x
pWtOx1qUA/bsqNd8KvnY3SWuAPgpUkee/A4z6xxpgEI9hHdGCSf5lL33uqMpsa/IgWIAEnMVKO2U
ghnVObLqJpJwwpaQMh/G66atWaOwmuKMrzh16lNz0OiKCXjhsmpuckfmwSxlS2DZctYnBJ3eZffO
7IikRiYRtvuIJbQtsIiMvdi0rt4xjiqHyd/lFv48FFUSBLPe1Yi8soSQjkPY91H23Qs09KMsNFXQ
Y2qzILu2lSkHMiADTTyZGV2utZLk3C0w4shia0wpkxPOwVX+SchB09xR2qTukRyr0ob07xcVWRa1
XRvzsZVIi5bmk3JoLjlV1WiQe8yxYTDse11sXzTlcL16uvITAIekB55SkeL7FMVagaoWyDjdjxRL
C+dPN653OjOtS8WwSlsSksyxOtH9CVUNzFGYvUnd4VlDL0eHLq5t+LuFBQ/HxwzrIEciPpHZMOey
dRPGKHDL0NcDxK8xFAQE4IX5mRrDlN05sDnyY6UpQ2Oq7XXPYVkKEoN5YclzpSWt/SDHQEPXQNxt
9spuLUK641oQnAaGo9GzI7OSAF4zKI0nqKcuyv8UhM/4CarWlhtBBBNrBsm77e2PjfT/Ts03/5Tv
5T8S6P9fyZenUPj3Jd3LZ/E5dZ/Zr0WdzZ/5o6jTHP9vnk7x5gvdRIXpemS8/1HVaa71N8tFqcJa
7hBTJZz/KuuAY7qG57i+6ZvcVpaw/hOOqf9NCBNjHdMAcuZdX6dS+Z//gwsXfpb/KKq4cr/8989F
lvlrleVQT1qup7u67XnCdoQ1f/+nKkuPyWmxRzkhbJVo5N2b0iQgAAfNbU7g7B0S4ewuT4iE0S+t
Liw87DQwQUQXCytx1D1CwgfsAt4RtRgsAjt+i0cUg2mQPZkBs4zA6K1dHEZXMC3lncU57+x2JyWj
5U+X/V8Ui3P5+UcJub/+/T8cOKKgRw0yXPiXafmu+evbCGQY0LEIpxXUk2nba8G4TkuBD6dhaUwi
WrE0HsY/YLH//uJRkv/yU30wEQ6jVYpsD/yEOX//p4vnGS0LicCuOLGq3iI3qXbUpnQ1BXqSusrN
u3RE9Szi/BjEmJiUZ73VWGYemmQ8+KhacfhGn7KmyZlxEZ+juVHjUcatIFM/lDYAK3NAXc3LYCaj
CD8rrb+ofNml//lNCMNwbFf3DNzFxm93ANb3oqbwVSuUHs0UnWzPhJE9f5FSYcNGVkVMq20e7FIz
kPbV3a2ZFsdS+PlJ8yccUUhVj2HFuTovb8Pcp07rjfoT/JCPrwUtGZku+U4RWbqi0V5gEfaCmx9f
EolCrqDuPfRuP9z6CfYahqjlJUK3QCDrVSNVlogYC5SGmgGUdEePP75ASjgyfUPeGTFlKNSch5FE
nP1HU57GNr1OZEBuyN4atz1F83tBYu6IglvGz7q01dnNmK5OZ7xa/XdmTAQGcLtTgnQRMr/xjtkT
jfGh+sh0YS/t2tSe4t7+khFZBfpg4lroHFoPdIawtGvtookyYBSifu+Dwn2DHBuvqOTo3/dpcIg5
u4PmGb3bEHbtbVDAFglnwYjHyGsX9swodLMKVx3TuBsPiARrPkzWNPOHRwZn5yK3b1qCtI7sVPZm
njjkKB/GIn1VUbXjrEascHTT9xprumu1zc2PL1k5tDgVe0StORv4jy9ONTY3GsUR0+10/opq5jaV
aLzdAc5f5aY3hPAA7IcKfPPjS9zr//jVj//UNOvsePG4DbQkPxaDyI4wzNA5h96pyGO1R4e373Nh
cPNm5oPRliAPGZbvbVBSj9KubrK4/2y7Y6w36VPW8ZHkZsPNgJ2oSSpIHUK9yCxCUdDp7R6nYnPX
4Go+RiZ1RJoFj2km21MSM5KXNeWZq46h0SS3Jjvgbb+zh4ZRB5h2uxzq1zQqM6oMZBTyOZOlds4s
Gv+J4xSfxdJVXvo53vz5MmSxnP++IvjCEK7J+ZXTvP7boXUsWfk0vSaHDivIEr/qVqHnf2/Q6TJo
Dxj6Z++pj1XZydyNZWbNJh3GfONGyTprywCefxrszCjsEUfGEUQ1t92qlMSBzESiF5CwtjQYFGIx
LyAMRcCQJB6YWQM5PWhR5y4jz87P6NCR1KM2KKPU2OdjPPzFqvFjZft5vfXpAfiWsC0Lqb2B2uDX
la/WXTuVWiVXZtH7a3sakRbOX2QHGiyApWalbQiKBK1C38btOS+69sw5vvbe4bvbD6zjMHJimtfR
gMrQKob4OYMHSBc1sAgYAS7G1HpXu9m0HbNqXFJNWX+xZ/zoWfz6JvCIsfYxVbV4C85vm0ajYaqN
aGCvhr6O9tOE69HHkbsbJtSEvco+cTYQX1hnjKvxADkWSU695h45UWqHsAlKYDAhSIYEBYyW2c2R
46tc//kd9U9bDC0d0zc4Dni2QyHw24WG2Yyx1MDoEAooVWqmcfUeq+af/5RfuzsI9fkpFouP7bkG
gazubz+lSdrB5hFKV/ib36TbxWtUa9jmUEPxpk3Mf5NfUgT9Z6X0L7Zs+7c9m4qI54R2l9BJoWEW
Mj9LP+2eouxUVZgj8mUPeFSB8OwugTrK0eE2GO5im9upI1BlqTCCMGS2LphlLbzvk3oJYQzji3vx
STw6170NFpt4EyPR6gOmAaLVSWm5aeoiIt3BZ0iOJ04fIutsD3Z811b+FgJ+ijus17eFa4cndqg3
ZgmwDTnjgW1o9F2sh9PRggty4LzxxXN0UHbR3Dp69Jh39Mt//JdwNToLKicVL7Bve3iNLRShh34q
n/78Yhm/LSxcLNem++aZHg+e55n6rxeLOziE4SxzxNoIwYootvGaxssWzR7yVadGJmU5yyFK1IYj
c7+vHRwatt/9Rcnzr14HdRZPi0eHks0PDPzPHxqcGwMpTp8zCNclsMFlXfn1XWh7yQsEnwWIE+cB
RPxrO9l3qOOru1JFavUXF2O+HX96cIVu6YKSi0vicLTh17++iL5NUPCTJbnCqjMAjDDIU8xgQsFx
mm6jqWiODZiBlVXV9qJR9Vmx260dHXYBuRIFLMmo2vRl+uT0PVgXw+p3f/EC7d+Kqj9eoWtRmP6o
+8VvHxchC4McLHIzChIosnlzAh2U6IuYl71IjScPo9sdUMBiw9YwkY/sqdOPLxbzpZM7Qd/sUq+i
Cxe3J/WiRtveqjyOtgrW8rrP0gkN2KgdtKyfdopsrUMaGvdd1M6yumY8lHDYlrmDm6Xpgm8OCSj3
rLg2g/Fi5wli1AF0bLtOlxtXQUmqhxaqrZTRulWy2lSdj7s5mWM69Mojshqhiet60V2I427DJKrZ
eG4pzxrigGUeu91hhG21yMlpuHedGZg5tdtBEVvOsjFtGVktU8nBHoAX0HoITcsQh9AJ3BjyL3LL
SauxDIMvkWFt4llzVlrTgsqC2EaDTPixwT5U2uYnpg7Mq33EXFpY9yEW0AqEjgfIvlbGAR8o7Qqt
PIdl8C0mTeWzIHyjhDukZKt2zHUXMcYLYuK5W0MAZBvCu9VeZTP+X3+PM9cl7o4vthAbrJL+QWTU
9apAwA1epFtO9vgUdnG3jU2r3kLKuPdQSBTezA4ItXtMSc3az+iGezWenMkle3UcZL/5sSjAiLCQ
EuHgsrQtdnku0/wlTz2xD6v21irj7uTTQN3po3rsC7M7AcdyDmQLn8eYvgTnge77qFGop/kWG9+J
l5reIi81nr1wxG/jXQetau7dzDAPKf0P0JLxvZQ2Uv4i8e9oUX8LA/SrNC1fUfZWf/FYmvOz/9tj
6Ts06zkLeQwxvHkv+2lBbxvcWWCRoAvxTH1ko/PUj/4mFNyPRWcNK31CO+Zjt90TFhZu/cDFnoLy
+M5Jan2X1toX+MTIZrxQF9NzyLK2GdsZF97VK9pN8iVsUgpgWVxC2nZ7dyiuOY/9Xy1x//w26GX6
PLimzqak/74vyYY4l7jHBaGcTYqO+8nvC7DyqImXBNH6u8qY6htIvvY1HLVin4wQU9JwKm84WKw8
hXEL6MwNH9ifLyoeR/PfL7BHtUKXh3XPtOkC/FZdMtOMdGlB4bCb8oKA+BJYzkaM/j6Z8k8a2siE
Zqpy91gN/lOiHuffoozy4suSENxmXcXmVe+SS+yCkm98hOrlRYvyP/7xx6/SawmX+eKOATw6XbGt
fFgyv4ip+qz76UtDzdgZ2S3wiKs3VSvdEKf5j4tGfWl2+60X51w4ON7Ky/yPTb5j7Is9bpxwQWJs
kKeXKYquTAOuZl2urabYV1JcOjl9uIN5HUdrYfrReRqnLwgqlyq0PjxzG1vT1ejM6/xXuqSGZSQQ
FP7eAsSYFdp+foEpL3Z+n65ufohuump5dDNF6xAaxeT2z/NvQW1wnf9dxhA12upeSzPEFsklyY59
mr4ZfCvWYOPN32/yx6acXhmpXzH+XphIoZSoHsMQ1iqBWlewIxcOejdiCukk810mVJcyCL5Tk5wT
Ug6SmN51MhJaLvUrUNjH2T/aRMNX7aQEubnuezLn4Obane3H1/nAG2TJhYVjX8X9RouGj/nd5KZ/
sU1nPU7WcX7pYYPKSn+HW83EI3aunqkdJrJXAQ1c6OFe549p8sLrpnLbr0lvPictZuCwT2vrpas/
45apN2Nn7VZo09WzkqsSA1CK6n6+4PMH41XTU493hs3jyg50NW315RbflOk+z78lqCt8Edkjk4al
zbdQa1znz8133TsLyur84VQj14kJAHfEfJf8uMECexlIeTdf2fnmQ/pFwMZHG/KnucESN7sIazrG
Y7GKC/2KO+lqO+PVDbhUkutn1dFVMjkb3GbrpsUFjMVXj1mtM9MLtF7dLd7nK/rj08v75Fpb5lUy
8Rn06WG+CvPdqU+7ya9ftdE7ZtDPnDR+Jnq18I2rX/rPXrKz4+TaqfIyPyFY2C6FEV57wz6TCNI7
X/PVtSv1DTPUl+TT6gtuAoPYyprUSm4GoaaP+ZEcZLV0Mu+uSeIzHp3PmkdR807CGF/nn+Xizg8s
cZ6vzHw/Kk0cbY7b83/33Gh6/V1W1jvosM/5857vSTVF5xEOcGEPNGacZSDKy/zb59cZG/73BCpK
WnwlVX2JiuEjcsRlvkaS4GI52bexSPEKR9f537E5fFHPXSL1AEzpFE1vdImxeLTFZf6n8LovJAKn
oADro4Zrlw9fQWhf7D5Gdyv21jRcNVtc5jvWGsBNxtr6f68dWWN+zL/OCXtymoOXtav5MZxf5Py/
5wfpx0UdAgpv3oQ7ruhHRKsfd7X4x1NnduZzXvK4MMLUi33mT1uQ9peAJ4HB+MYQEQSM8lJkxMRz
Mbt5XcuYQhfuQ6ara+P2SPZyUHU85Ely7etpH0i10YT3OV9JTXLVkINAfIhabq2UW6Wd8os178+h
c5p/bevNqc/U6n8xdRZLsitJt34imYlhmpzFTBNZQpWYWU9/P9f+T9sd9KndWVmCCA9nX8tqECHP
enSDdg07xFX+NkcFOXNwhTrkJXfjlXwWUr6xKuuuQi5kA+XeshUjDM6GWR/MZ1yHL1kdvTTPgPhc
mXLCS4O7mX+HPpvFCdC64aqzbFl7lxZMo3BG6DO75kP746kwcCta9UAXyWrR5CI2vLlOWtMKple5
4xip6zrqn+VzK0ZmZGXcFFVX76sRsrZLTy+nXgPckFj7sgXdT9SaiHsUMBJAz/OilxJOXzkAnFNB
BZ65z9jHq58pFxPem0GbjmR4A+MdPuLfaegvRWqfJ8960Ei6WiiUIRivdLhddcX6HtHaznAFcPpq
IQetHoNK2B1i27u0ffxt2bfdjLBO83V056uK6vGaZKMBfVNPzrfn5+e50W6TOTzWTMMY4XyyAagG
Q++a6/wuq7Zq792mIbPeQKmI9C4vIOYO3k+QWWXejEM8BNf7kecSDclc8p+BxrIyWM1a5UHO9P8p
SE0MFORp99Y87jz2eJEXVlou4jGCuSJmXpGZgf0PcALsUMSbKLIVdXxNrOLcWf6LbAkEEfM0XLzE
WW4uh0CW2k3NS4xEj69Vf5Knki2aO/9bDJdPQ1qQwrf3f6dFU8KPyqF7F1IHzFwT7YN2/tS0p+XG
YqPk0cO6/nCYtkAXyCkSdaKBrRmV1nNUl7+FN5/oozpYwj7CzTS/ek5mZSVvJL/r7RodM57GuX3V
m7MctM4b3/XuJOdbHq1OepKu0LUiJvJX7jxf5W55FdxTfKVnK74CDmDmw1dS/TOUg5GcWh18Vf0q
Stfshh8IAg65HR88sQ0pwxrRcJPKSeKEyWt0hssgxj7Shj/ZJDvHmoL79UNHn5icgQGyVRjXt8XE
jDtj3PqgPbV59Y3VwI2OXjrX+UzTx7FOzx4iQnPdN/0wH5F6Y2gc8lqwJfxKPeXqcExz9ZB5+rsf
fCWOuZhMUQJG+ThN2o/aqaeg5nYTmFtM6Td4JVaXnvM+PRNLkLXLz2mrXeWxDPclGqm7RShjPvKj
8AZ28j2Mu99iV015Cx0GELNMoT5lx5yxe+gnJtCn8EsvH8RPaS14I0ZlEyeYyaA8iw5h+vabkEoI
WPeyOz5iV07KcxrOfzr2Z+JEKyUYGuUAnkt2I7pGhB53/Gq2ESVAmDBN6WLTMcF4YL5DhVZjn7pj
W4Y70ZtiK8VmwZX02Js4dLgl4jIuJ6hV/yAMetJ9Zv/Eqekn44nK77rJSTI6hvfrDJhM8MBMv74V
YyOWT65o+T9Drr+PefsjF6eOSohLCyq2uxVDPgA+WyXdflIb0M1UtGvBTCbnWnH3dDbtS94iyear
OAmK4z9BIQp15nSAu/ggkieHTA6ORnCVSLe58SiHC2TnjVMUd5axtjLnHKBRlisggbJmIrcwTOV7
ei3fmaKk+s5ZkG/QM3w1XPu277yNPId8c4BWMVSCR5H4lGmg2IHJkO9nnBdZYXnPhpkQs6geG9pK
QWD9BptZLJso/8bufp2Lm6qnxRWJM+s9yj7FKZODK9tZT4zYpjvZMVkkQcqW+8LItilMZxuB19lx
XVkL+Sm/Uxg1qWwTDk7nG0zkqzv6F5rf9cb5qfv/W9va11/pW1zVzvwHgcYL2RkmWubrIg16Qgwz
L75NzXUZyuK4rqvW3URGfy+vrpvRVfbNh/2nzqd72Z6kUa9d053aXa6yMWWxPGzq9C+Tbq7kXeTh
Fr1ZWM09aSuCyvmvUoxrHrQ/cBEJvO7jcnzLNLxqmfYGJtWqJYoQQysqQLRGqppkGu9buE/BAdS1
e7G2XVieY0C9V4ZrwZYKvDgKpAsQDEyuGc1vDpwIRYAxAFNnTJxHWNIuaeR/G0CSq9WT60ILwumd
GWJkeOZsWSBrp+Gd/FtijVGZP6LstovVa2xymEVRTNVtkSpfcrjF+1X9+CYxlJXcSVQXaEqLcJEl
PVFgZ1CjPw4z3pMfcMJmvFY138HmdJeZ+S9gkaBMwFuUNQetb4715F8gPkX4QgVGJUYTg/hc2fUl
j2ImwGjVH4NnkB1PSoDLZQ23UnMaw+gFMISIUewQwr95ZZvNG0UgjiGUVl3hPqaee9MwFUfLwJUL
gSb8mTs98y6gqvTqlcH2c48PZwPMXlQMFuAnyw0sttexwGobmxc04rWRa9LYclSS4vDflzxzeo8Z
oZMnlCddvmQ7H7lZftgDcif6IOS94TSEjyx5kw9NPMQ2pU7c7UBkvtKSBIQvDkHYPPaDIi1K35GO
nibUyfyQlIBFQXQ4gWF6lrcPRvhfXfNZnqFKM4Bwx5M1HVQ/+5Q/KRK8J7W6GJ31m7fBB0RN37A3
3k5duS04TWkb3QZVvPVtMF7n/B3U/JVeeC8172ua47Vuxz8oul0v+ZIHl+XJoDGAKaHbzpp+K2vm
6+NV1izKcuRZvQuS+W6keJdW45/8PqeZj/L4Ti5QwBey0pT+VA7Vr+9+ABrxKReV7wEk9lflLzE5
MYDD7kBeZIlt/9Kja8vqnPrucxvN1yAi0COUUMCan9W7UqUmSTHQ6ei61/oXMwzuawCJYvSiMY2g
vSgb6ih/sE6IA7Iqquq1bbVT8z744aXAM6Jn8BzVyt531b2NMdIyPKsq+QEKZLFJpj1fxW6PY/1R
mN8KgF1k0J7TAQcCKQ/x2cY0u0YGOMn+19w6Z0W8pEF9j2iyFnvtRIyn1T9yfiUmF6dqcLLHGezb
LrWucRY/U8lgRINw3nM+ZveiCFtkXMG/wQkQawmu2U+ynWhXawBqS6+iH7oWYG9NPzJo2FmLiRU7
Wq1Cvb5OuIhwU1zjxCUjQY87Wo5T3CfaVVebjzS4a3EMobvaN3O1X06lqd/atv8un4uF7fUvcRDE
ObBV9ac2tiPRrYbCUloCmskCXS2+lwXUk+lqMBM8JvHOH9wLzJ9f861OoQ66dJxLvGH5KV+NHxXG
L70ye5j66JwQZP33GzsfPzT1JXWan9ThRI9vHTiwTTHhLo4vjczm+M0P8NKnEh8aPIdXiK0pWWAR
rPzctMS+3INB131Q91Q9V5qW/9AwdNWU5AwYHkkK7j8e1KY4yROl/dMUTJ8u3wBseHmHijFIw6le
0qw6x21/DWXWNjnTAnQFmuY8vJO9fR5+bZJngUIo7URn1/a+KrCo8RZYJ/lUngTYfapTH3OoAO3b
38mNs+rfA3oVTFxNtpmz4USH5TUr2kfN04EOnK51rFwMwodYGw5jmezHULk0JFb10N0Eg/onzykL
0vTaTdN1W3kNdcrPrttxOu/k/cHsehZN3okLKHbD0THZDCuAYZS69Z0kJ8SflwxE6kJlZMZPInYa
0cSIGkej+3l6WjxA0fymomxhhTvSffgjKp4ezD/tToQP6PerPVpX5mU3AiIlQiE+JoWoi3VgyOlb
7FrZD1Ch4OD13TbWQTAtb6gOXsXrDDMMetO/1LCmxONwkq+LmNp5cPTIB0ouRYyR7tQ/pgCCE4X0
sCWKBTKs99CfP3ouMSOjaul8J/DXmHilJHuIHNgx3sbJ1T2j8kc5vfLGkq4xlewmUpS92Ez5fMlh
4QEx2XqXPFi9shGPqccXEvdEgnBJE2Z1fGfjaWIT72idpZf5tMTD/3NcAxUKncR71YVmkFuXuf1t
ZzdBghNT4kEU86npS2Ad1I2ThFeVSA32IzQSEjNK5vuHdqfvub2NW8D4ZWdpDPwpeoyh2RxFhuHp
vTqMXHZJ86Qq45XBfRK5E/bcW5lu8FCQiigKoK5U+zGwptNocr5F7oE8oNlz1QMhMnbDWsszWlGm
a8rHo5w0jDE4kVv6++5ESn1GmVs1fxTplNMsp6EefzGcb6IaRAjbGFzjxF4kzp6096Q8yTfhDF/O
ke65+CmriQgzIZ0HGjEGwzCeEo+ROt/b+Y5+TCTZRx/0RbR/YcfPjGSv8378c8v8PM3dn3xeTtMq
sMNXsQLK9KK15bf8SeT7b4CpcMItmgr9S9gRgvNTTYKN15oPtmRoNCxLAq1ZayxvWiiAdQ7jnZwf
mm2uUWWca93fpnl7W2nTiXLElVYu1y+/5AiWHMViRLX19w7zJ0StX2VxhJl2zZTjg6iVCKIKo+iv
eZkyPA+cXRR+6vFZadXroIYkU5WLKA2tUi6Qk72E0x9j8StahJ9FOlXHWPSVAH3anuCP0B/JMKMc
CjnHmensytk/YNRkwZ3p3z7FZKNkX31Fv8BQFNyUQ/Itt4NU5Ar63lXW3DAfEctPkRH5rqochsL7
ki2HLe47YjQGyYrZeVkLPWGQrPmQC1vcNw+C1+7Xir61XrmM7a2ZXPKie+ot71vehD62X5jsT0EE
9q33Jvahj6blQlrYHQaQvLxyetKqfC1aczSan0VmKuVuogArb+ZPxlV0v9ZmTyWzx1Gff7f23kEj
iJu5qBGtZdWTtWq5AGZX5+U2U/UxVWSdSQhyFbkqzuwTDATrxAzRDCwKPFuG4b0CWHqeIUlQXdDj
SXuK3yF+jF85n10M9SCOZ9BfKQtc6Rg6Rn21B13/Xg9seMuUS8a2hw2al9UJDHcPPO5eVKE8GVJH
Dqx5Urr6GwSzPwlztRnE06Y5Lip3cgjqzfzTcRYLLGmNqsQ5T+ofi2NKdCnxCx7WxbfT+y6mOV6i
xiW4w+Wi2y0qlWvsh/QNhldmyn4pdHLH5lVH2CveIkj7q6vWexfGrRyuh4HXqXjsFB9asulpMt2o
/F7yO0uqUrKYYIBNqfoJFP6J3q7Kt7BHvCkyP6M6nWIHo2W7M22YDV1aZqEQM5pLgimu2UXJXTX2
fNuPIAli3Qor2RSJe+cgx8Ta3xm0bKZKZpkHQ046togU430VwnfjuMudJAlFwzDzvT+NUX77xul/
WVQHrw/6p41pznfLWsS995tMDIxC193gEfexfpLgz4Z82CithSopVrWlnhAzVl8a2BA8YcOFTpcU
UF2OuzpXP6zqKAHaZP8L1GLYLuFV3XmVv0TyMU51Y3RbpwUxuPSWfVmCcErNpac/S9TvV/FZflJT
Y3zN2XZu9SOZAS4td5i7/DhXJqhn7q8k4Ef8clXdAsR2lg2VPLDdK3unGHeZRDJ0wVwYyLjGwNFP
6pbuoy2Mi1cflZGTQXQ2UuwwGg1nn2ds9T0T23vJNCxZhlidXnPmsCVT7fr2L/7xr5o7L8zEk31B
C4pGzSvjSn/XK5hAgDyNeL3jEpYqUfLU0a5vq+8A13xlln8Z0A3EVhe3/+gm98PA22eOd/mLwIio
NVcvQ179JohPb/k3PjP9uoNrCJ2I2TDawO7TdXhlUuXFC15x9qRchVeECAzohdGi68P5hCLoko79
g6+RqkRzFLr3jb8Wms27gyyp7r9vI19bexxuwxE3CWM4VnhwQB+tmCLaZCmDjr7vfad5tq2T4W7s
fDgg4L128N7xBkW8AL8/5SUjtMp0n+CPyTOAnkyr+nYwmy8j49c4+nZXkS/7Mvr4I2P6uUvsJ79I
f8fA/1U5YQrrRVi3L7r2ppi69wLZI0iTrI5hF3RRpvtlazvvVWTTVHoATDTKyaSHJNRy9Ldaw/Ny
zXWSzvdSpAJl9CTJBEk4Znq9M2z7RgIEcG2ZejK3zWQifO1F0oTz5MMZfpRci3ghc+PvGUPej4Q7
HXqj3sgFJasi2RYpXShKcQBrGHwACol8S9KhY5jfGz2HwIUoxpkfJTMykYygdwOkPZDj6e8CJsu/
2GV4LI3omGBhZqyFD0wo/aZHBnr/RGvId0QFUZLfMGJ+W5RAlCSEmCoyNrzr8J4F/XwSOY8N+7bs
jY1iwB7bBTeSAHG1+TS03tkiRK01/0kyMfLMRuicR2ohM8MtcuIYRF9OZGZxOgP9aPnKRRZUrhGF
O8sj2UOQLIl2q3N2nmEdu7p7X5SF1Ft0OAgT80vk+X9KbwSAMAKJyGndveIoBzod/qkcEK3PsCZe
s2EmCDpKth5+KFVvfkB6vopGlJ+22X8G5UGKQJWXQEh1G8U6eQ4CCLP7A6aaKlTyC+3o5OzazD7I
eQIN+fov42eOt3Yy70rrnBbkPHlueRUdSu7R+ITS4So5JbEDbutvHEfZzTD5Sr5OfFIJJSXiHFuo
n4H2l0AuKa1/6dEJIpvKn9DUZMDn6GCTcREX1O7cndKMt/Jv8Y+XHJOt08EAUrekUvWm+M5BZ1xl
Y/oyugy2o/7kyVpJZNgetAvZeDcTJ8triJ1JsqM31t9SS1zKGyiVWhqDOAkZbhqox2cw6vlb49BC
ZN7r6eNifkIfDCG+pPvdI9K5WZbErJKlmrZo/dBj0NgkROi3InWOPZ1oB7rSan2FX+ccKsXdAMSk
O9iPczauxcAVGDj5fToUp+kgFkZXglPyKLu5KCJUyVLwGAHpG8DrwY2S39HncG1ckpme/dj55bFy
BtAI+JyNlX0WeRG5AWJX6ZM3xfyM4/4Hrfr7P0mSw+FRiZm6bz2zbz0AZaS8I3/l5tpJ3qCHuSE0
8OWTM+ObspyR8E2DrodO9B9ar/yBHOg3GigJyd19vRV8vm1LYKS0fMdWX/pUeZPfTYMG8gHcbtW5
mlleS1YHwGf+EN+zSZ7kpn6ubYqyvZclsbDQZWssf+j4NK008BUa7/KMXkC6mHehR3J5S4aZdgxQ
LELvllsntn4UczqlOP1SIRKXoA+Oo+fcanDCLOeAJ5IzIU8lyj53yC40w7NRabduBLMNNyOWu7VN
HlUfPBCNS7Blp/1/3soINZCl5A8OXn1U8yVxa2RtZ4VROKcD5RilNADlk/zbDDbb21R6eZFtt6p/
8ghC0HrsmheRzcXM9U355Wmfkh8X7SH6kZaFF58crmhByeAv0i751mnoPmMVdABqft2eVO+PqFbR
thLgyU+/M3YjTREMWN0ACrWT3O6Sf/fycQ2y3EGbv8Q8/pd6HneGY19AH1oDDUd3V3GWnog8I8US
WNckmI51H+2XK2PqaVV7WM6gRJvUt5+kPip10bojgYQhoB+LxbMAahrdG3hq3vHW5YBLGKkX+a5v
iC6k+CofLG0f2bvvJx9LnrghYRV3Hmn3fCd+shFX3ynmrzONwxx7u9bC5duARfTPs07DrSLfzm20
IJYZF081p3vHr6lBUwFHDBzZyxwzDcYBygX4e6O+p7uSMh65GMkrlHG/b+P0CG+No9NH0hl4KfZe
UhQN5wDS8FfP+hH/OSekkRSAhDu7WfMA+rMga+GwdngIIFivhIurmqf3xkvec+eflpOFakF7yjPn
yWupEygoLqlSyC8cIMx968urm9/eDO96PQetSr/iBuxqSl6TmX9LkAAt5opkyJs6wB4L03Pu3A+/
RTN+ROP44le8hUGdlT4WN9S+VATAAvozx3rm1JgD1bwqHWn0rNlUxXwvFfy0qr5rzT7r9cvsZJ9i
jcRNq1v3rk3jTRy+jIH1IR6+VGSMlBqvDzuHT/oF4wUn559lQLhDolvsAR+FIy7giGAO49KtEY7R
Me2ACIO/TDzFRZVIu0aCuqU5v4ns554wT9zFFEVtgn4AJsONSLNUBWSBxJdws00YZBcpDE5m9+mb
34sghUez0D+iQbstMw6uYoLhTPDCvVitwJo/RWoGPfjMhn8FRblA27n3o1VvpZjDYPGPNcLGle3F
hknXgHQPiAWX/wFXvwLm9BWU/K0VwkKFBVdT8irUjBqjfXGLD3HF5atyKmV/g8x70iJrSRQZavQB
buOqDoTT2TqBZS3rKN66REvAlZMFeJdijRsin2L36dHEjNXPE9mBpXdI1IMFmiocyE9FFd/qEzEy
PkyAKoli9Z7RMMCIUNyMvi6/gIL0Q/N/5e/kfKsJieay3QEAsYkBOJPPxPtbVM44kslQBeZjCbPk
MorD3+T+s8Y9i1h77apPicL0ksvgz6shwM/516JJwPT419s0a/FGjccHMbH/3dfxmeyxGGwJtvLR
8i7yUpquPOng5Ikjv3woYjNF2QPAXxsH3SirIOGR7TNtGymPsuYigbLIc/yjGea7FKalJ0JKY0FS
vjf+awfrYeSc/cz9/lfdI8clRaPStcnNp0DjXuzKunXcdJGppWJPA42UWoug3jPaeli8BhF/cYIt
0GFWkaZ/SIVLGpTECU3L9qv/kuCJCOCHsGzZ9Dol5ZysoX190i3OoOxOKUsD4gE90f2DrJ9Es8t6
mXFyCffAM4JS7x0W8yFh1mSqpyw7ysvLWeqplhRGczNl2nYq4/NAH37fdg9iBMQYNMWHrrYvZk5X
jERktvnsg1+0eJgcHV20rzjctKHdZJW2t3C6a9xncVdlIaURxU6HH+bTc6qjki+shoDE8TOzrhTL
Xf9bEvqLip/c6c2JXjT4+v6Zl/9MjfyUCv+YuCsQesdmupvw+SvmsOU+XZ6c4jumUy/y/+TRwJV5
JwEnfj0sIaSsyN2ztBHAyrMbbiC11akyiYRKtXicwttuag+BzsuIFxdV5adhM+/M80vJRUyuiFwd
pbd+am8l1hk8hpql3y5L2g+j3v53Wpc2F5EJ/HTTgM0nTF8l2JSjII6aAp4ika84eeLXSjVUCsQG
iqf3aLpB0qSsXLpH9M9pdsB84s2dptkk8PCKqrKT/kSPmFR5/2cAgcC5Rn6z1e3sbql6SDpaKh0e
I2LRoiOkUGNFOQgQsC4qFzgXzqK4DGu80Wd608EzW4nWkqrMrGh3M5BRbQnoLaQpQ6PtBThAxNAC
zUEiMs+qniugeqWPoxnd2wo6p2rEW66kAyBtNqZT3Mrqi4jJpoxBvgIk6EXOmLx6PiY/JOrk0IpG
/tcM0HabuLTul2hL9NXoN4+poq215p8zk6YGDr25rxVtI/IlelVar/LcHuFNCT71EPReSRqxqHbd
3AOfvjFL+6f4kDTI/x9Fxal7zANnJ0n+uS2gMQePnZS51CPCmITnHAqD5U1B7CFpRMlsSuJTsn1a
q34WEG+cwUKbi+q9MV8lY0gL7TcAQ6y8szSEDeJSZcqzV4KqkDUQfiGfuFwe+D6ekj8xKfo+CEIp
lkl8u1z1boK2WAI7WbIWdGCgPRkgM4bFfxOfTRbMA+iONJf8U/63aIGkhUI31J9rvIgkNd/inOF7
VISlkMkkQ8S8RggfhUKTw/8lReRPYbC5uD/iB8rDLU1Cs/E41VADtavC/jKj8K2lOtq070unn7TK
WfMhTaP9EmLylBGbLM46HOTvmSBOisWHKfN7yI5yi0yUldijFsfvS4Jv2TnAuSkW269e+DNr/+JY
WZqS8S0Qylcwkd4siSnOEX3QhFpQTafDo+6OR9XMD9LgIO0Y4jQu3RqAoZfJ/AxcBvny9q73vQ/p
q5LviXE30p9s7D6XPAIfwQO7T9ISdmkxsADV2v1D1vg0AHQ0H3jVoxGoG29GRenWv/KH6ZirKPVe
x3b+k/7g2dNPfgxrVNeuNLzXzlOPZZDt5IGkASzu8pOhU3qia5Wb/O+oVkV5G480xpjFY51C0cbD
2R4VDAJ32QbL3hKxLhGunBQ5MW6XrSQRIgYhVK1vw3v0TePTKDP0enUQVSOlFjmdssxRr9wAk7KV
tkVp+HNLlzmFcCebqxrBTWb4NPxmZ90waej1LvIzmYyjXyfbIpmvopNI0s1UwUsyDwNwBHJ2xDjJ
JaSPUIf1vAqH9X/dZnCbbAdFp8PzXzd0T33ZhA0pj5tfrx1PcGVeh/mxr/JPeV/RcIBiTr76JVZB
useM1l3HecdECm1ZNLQ0lv6u06AhXqulwb01vi+u/n/7uVgMny8mE40KQ7Itc3UrGy4dG2JAZMH7
JGSNs/Xy5cXgUGna6lZ0K4pUZCFvt+BFn2WHpJdYrg4T7xUEs1VIFTlKqjtpFBMnWcprFKAiz/yS
UqUoUbjDn5Poj4R+W9VvUpeT1HqsayeGUj/i6kbqmVJhBfaK6mp0hvBjq+nOMR0jsu/tOiv6HxTn
n1QwQCwCzY9WVjJ4Uh8U5w5In7UPdZQUsQ2//JbrtcC5OrV9G4zOZ+F/SOED4LdTSlSizSNUw9Ot
RxoxqPo/c0y/4oqSgkcISHwjzx3oqDBqKho4ce6s7sAwO9LssRSGbeJlGvDOZb+TAhdDyrRcuOAp
M/kiTQZSJ5KfheMeptA+BLmxNDrEGTF2AGtH7XSPhm28aTaNlGoD9VMBJVFWNOmTYTJ7XlBi+Jpy
9RlsoOEvhKsdzEiaF1tgRUfYI16NEPhKyxjAmWDo69bLnXFHy0X4arqVs8o9vz/nRb1d/ryZp/uO
joHvsVPmtZcl/lML0sXeBJbimOtG8MDIbLBl4DL7SMjOrhxvrv7mQwtcyF+kmr+xDtR+3qvuxne7
/EHvE/uY5DMEFZ6hP80ZtM9JZY7fqHUG03lglzKMVRUW6Sjih15Lq1fQMttd5SbWLcB64Z2lKfkO
/h31VR10eiMbO7vYiPry51TAn6q8zb4bLXHAGFWaJ8iasgNjkNMRdMThwU4VY1OMb5VgttoDyRea
FqDPyOINXHUvFuxMAOgWAHxX7pa5wR2J3G4DnPVrW9rWNkkHWEMG3cdNMpSPevZ2VZIenKqd7nRa
HDulj1daC19ILSgwavVXd2OycRp72BggxDFCC1SknkAsPUVkF/KjXYHR6NRvcDqdRyV7h+TegVS6
61ZNCe+xd85rFbM+e5cwiyBUM9c1kHdFoxtQhrIAlta8+1r63itA3NIFHLfhd6ZOH36p/JoWaKxR
0N704/Q0NoIum3UbGnx3ncWbK8Aq8EA5046qtfUKC5YEapyrOI/2dljCaK56cHy6pyCxOpi5JtzJ
eHjRiIOAvkzWldflkLgAHutJEbbJnoAvfUwqDUBpPduGZrFxdOa+DDpXQBFPVjDO9vREJI+NFr/n
YUulGtFIcvcw6JjWFABiraIbAKjTp4oDzUxDt/q1C0jbfV8f1hX4wS2oaUd7eO700lh7QDnNpmZA
7AYvlTaRKx07F/p2E5wuCg3MZVRhu+nd+UOvT/NsOivNr/PV0NGIog4amJfTDbgNj4TUxD2DKkPL
ry3EkiM0F7VrPswaaWMaBBNGD1Zmr4CoHc4AZrm7PMuegjA/+EF/S110OOrRPQW4Ya0CbLNS24z5
ONJLMbNQ1P0AkgFI53cAvmft9gAjueqHH00Bw3QHhpQ/DFITe68AGcF3tA/NTmkwzAxs2F+l5Ui5
m7x3dAyngf1t9PihblXvWfpdoAUaXGwAZabVocq4IMOs8b5kV7NuPocG3fQ0xB5HJTi3lPT5Tk82
ANYjyB5BfhgL8X2A19DzJ2P8ysy9bpKFgYYm2dp6uAeGkJmpCbTrLsQVqoZXe45uSdVegmBobjT9
IQ4U+9A79o6g3dpiSRHyCrwDhsX1remNT1U1Q73jU3eYu/s6BVS99WC10pgHIMd0aCxT2wIq8Kj3
yq+ew9Ro1Pp2tl7AUKX7NbKDTR0pf2bYnt0KLAoQtHbLfyxgw5pkn87oJhDYmo0KkQYg5kBocz2O
WFapHKGSqXO1COgIGMGWj4OfwWhvdH24AW8Rpop2VjZmbtHyGU87IP5ZRwV6njDU1qF5geAJ7TCM
ELGA11msRwsscb1veYUG6DVHJRfMtHhmzm+l6oAPDjotKTW9Ah1ruC+8SZolphtgnD4CS3vSTOUz
8fUX1QIZP5i/GnemexxoKoDZ1gpIr6ukKOAn0+uG9r3KhgUoSDd0CxqbMMl7yk1zuepAdtz0BURB
CoQFegFxhaW18dbpUwovebwFKDbYRKpjPZaxLnS7abEOcDYdtf8YrALgtbkxDxUMXwwfJ/uyIg+e
5o9t5h5co5vWHdhoWwBsbs28bra1CdFPwVQLk6DBpgLt5RGx7mGDhN7Q29X0Ge3GpHydhvAh1o2f
FJi2FUTfu1ypGVxjosbRS/+oxAtPKk+jKCCwmzPf8dVV3EV71c3WWT6/MfVo3zVK+EXDDqwcmnXr
uZBdjbYNiFYFZLDZuHSDNgMAvjpdoSbwq27605ZafxjdLF4Bd/PYh6dcbzkB4OBtRqgDATOgsq/u
XEhtVYsOnJhBgsfZNkEtgxFSvMWq8Z5Gmm8Au2A6ttDv3FK7TdNhlZKmtmCiLh2STTBbCBEtebtV
0KqgXoRQ0cyoybLXjkDZg4DOcq7MkH6lPD72FdjuHK2V0T+MgfvDZOMIY4TBztrtynSmeG+BjwXu
M9WV2CA8yQ+RpzPfF1ImdJp1bKFoItjl13TwQj7tf8D1VmxcODkcZwQYXnUfLQQ26Xt751jlmTz8
19C99VAHbRxf1w6Zpn4z9zgw3gDKgea+OuAekbsoD1FmaWvPYTmTbHhps8w6EGlmDgQqkNLEqykD
2Mfr1wpT2TRqQeVTR629TgbwdVUQEsOQEzME0tioj85OywHN8mI8CxBC7h2wezcNaNgpw8Br3S7N
Td0/KXE0bEZf7gimK5izb5WdpKuGiWgmofJ1GZsQm/vstTKmyHAGxV2k4GRbg7m3NGQFXwPTXcQ3
8yCK3mBflPjFdiBKVzS0ugEUvONNxUbFEGIsspu2af7CLoFZpBrsfWsT/LaK52zKxrxrSEas6cc5
kvVMV7xBjrDOAIPl1iPYM8OmcUL628KLmSlwEapnWLdVsOjbvR3368DGNHnSQWlrsbtJM/XekFCQ
xlLQAsM1kF/0kxnqrmmjV3X2k01NPM9LDmJo8Mpos1prXb8Gb34b28ObYgHQXQ0cfLIuBELRfEkH
MKU740kaJemG22pafN9P3Q+IT8A1gdvGLHC+ViNBGbZw0r00+ssc75hbZbuKSyhJEphIWn9I1tkk
ng5USlEVpTs8eWXd0jjbNNhJk6GGuacNVPGfoUZJ1mCdwNcK7oGeMFYaoeNIQqdZ/UnOdzzEAEus
yqd6TqEjBQaOKeoXnuUJvsdqbUz4KC5WvtDbR/xnwIIclxHK9qWimpneNEJ1Wd9BDg7geenlO8M7
t31FxUEry02ubxog3IvRy3CBiu/ecHw6l+h1hSiT+kK4TT0HRnJdvSm7ryQCZARKWeZOgf2b5mpr
WU1551UHR4HCUgFwndyJ9eSC2ncsGJGPu+yh6d2/qqn/fIIAClbx/UDD2qrI+Y/nRycCJIrGzbCJ
O3xrRuRIqSpNTQ613QYHK2duji5evO4Qiq1RVz/c0iKjG7Zfc4H2bgD0Xjna3aSoFJ/d+MaO6kef
4ZV10vWveqf+QvK8nSa4AbqI/5Djvinhvl2VFvy+OZOMRpnj1rgwFGuQLwRxq23ZH3jo6ubTL30Q
y8vnpseXsjILKrnGvU4v/4+o81hyG+m67RMhAiYTSExJ0LsqltcEoVaX4F3C4+nvYvV/4xsIQRcS
RQCZx+yz15iaLwUdB/x/hq126yqwI/sEM7Bv9U52frQJobVU1QCqO5w4A569rztuodie5c1zp3zN
pDMahtFbGOZh3ZPz+AFZ65gX/tnvuedLpyLeJCmATVDDHxfNUzEimcn6olhHFhO9WlnXyjMPrXpg
1SFpbJR97AaC8L69FUIE0qJNFkdQFcKHtfXYnoqhfqqtxL+0BohFPhvZ6SEdIIQozIgscLRdtJAl
lmrXu063zv9lkhrDnC4ivZbGNlwqYG12desL2jRT5vRrDN33fC8q75ZxGXh5A6F6uoBjhrP6cAIY
RLJLlabAajnczcOSBqDSD4xdssz2yTF1vHpfMfWV1xRbU4qGjWXqjbRpUtn2sYjZ7KLmWizJ9wyH
bzNBJdt5Hfcyt8KvwU+dYOwN8+zqftzFj9h4imUL6bwfv7wJK4POiL+zsHrt8ib/SFutEbrr6Vw8
Dj9PWw9a++MTcSFp7KaFc1QGpurlYlLkmYedadSYbqWOuRN+4z77GnfyErsD6PG2+/zzmlmKb6wH
aN26mUBSGUOY9F2vPql24WEjZrYv+FM4UB6TNrHFZiw8mAQu4KgJgWZo1u7NMcMg1emhNMbpBd/C
6QWHev6ahj7ZnJ0rBpboN0f/d8CbKTu5SJstx/jIGb8Mtf1pCS4CGRkxFio8jcGlrLl2qlWbQlzW
LG5vJb9YX8/hJ5MG0GoTAPGhETbrMWPQG5XlcJo8ezj9PPIaQ9WrsI/qjT+MwJ/nUB3AGyKh98cD
+Q00trmzUVHyKOsXY6sI3wILMcVSRXiAy7k/UNA8tqGzvPvzg3c04KqOgNP5iCZnW6gGvC5aXRIc
OT3ZvZNuNVQrYRZhsLAzv/cZKmwTruV3gsTM8ObV7JUACzVNR6fYNenk3ie/QTlv9dZeDsUt6VUK
KnpMsReV3SUFhrgd+wfRRMsvX9Ns15BMDgsuZG3TdAHWtNZ1EY5iN2gAy5rtWttJRkDGlQbDzzl7
acHOpWbJvG5ibuLJqz7aYnomLPMivVdNP7CdSrbpYSpOSk1Y1g3my2RM17FS4bNOyqcRg7aXOsU3
xVDmq+jr37oU+tm00pbJtHJ1c6tWwm7Q9t904k7BWSwsVphOpjjlqjkgYe6DGjjh0R4wKxMgIy9z
y+opqjs2FGKbSbhmeL/5b51qzhHm+ntElOauxdgzEHDg9obbVh/MvbhzZd7smqzMh5De+re8y+WL
rv5VbawOrVmajImHy3+HUIuLltFXIvDsSTFSW1JdXaLHswJz3IOKF3qGFs0ty5Zywx1hXsj0ipUb
aes9UQyKNkv8lEe5fg8BQ2Xj/JEWv8aIykFqN/VZOBGSK9lfKEw8m3k0XlpaxeRbVvmagER/iAm7
f2xyLMoJj9aQMW7bvP1yITudJn7sG5by003J/Gi2wHaaRsKr0E3C+AUoLLhN7XOK0wWhlZns6Y4M
wdK3y0W0i9pwc8oHpHy5NMMoTm1CWs6XumNc+seLI6z5FTVnL9bOFbluug91YxzmpqTRnEDtFeli
XDWXzUnOOOV7ias+3LQ+VmqD12jxHabuuQKH9O9guzd0bOafrCrwBY4VMyHqHdIls0uO98sbK/2b
ReebmvDyy61UsvIXR31N43fudZQEqKhtSPKaZC0mGzeWJP0NOhJPKa9+qzVurHFtfaXEwg9S1lxe
ojntn+2F/H4SrfMLZ0JgSZ2Or3Emx6epychqutD+BVPXXY14WxIw4q5giCk+d0OHyUUxdltIRGJj
OxIyjrmYz2YddyvtUpBP/RRTqEU+GWWavQuksDs0kyGtZINa7UH2VrwHC6vVKm9HdSZj2c3DnDxJ
fXIsbZ9KZGujzKaXlOjyrkqiiXycP/Hq6La0yPVuKWfgvYlq95MgviQd8K4O9a9j7uXtjrE28x6m
cE26uo1eJuFji52xBzXSOs7+Ur1JHyR7Ng7+/udpO04hmSWTLQ5uSpvW9qIAbxgolA523MBtONiG
0Z7geiluC3PnF8K8uFViXfKIwR9NIbldOn2RntNPq3hoxj3ur69I41bZIoeviiJiEE+G/bD+tHEc
VxQGvN5ZKxv/7cQf1C1q44Ek/Xm2E/c91FP0pJr0jaLM+xwnDfQdET5nebGZyjB+i3xMFsNxn/T+
xQWj/OchvLUwhOwT/Zhe0x4VjL4NHP6OXQQvzSFrlWJTxkzfL3AVdmD/OPvG1D4PeewevJAMcMQ3
/UNitA08qDePHiW2j1KT0me0LVh+CCqzgPHhr3yalr8ZfmlNFf1NMLSkitRl70zHbMZZ/eomhDBj
mJ35vbKr1ers2uTmSTaNgQOfuam6sjjnrVMGEmekE5VJwYiMZZycsmZsMHFeK8t4C9OS5A7jffyk
yVdM0xwu5fQAEpXjU9ao4WmcoqMBOe+c15LoMZH1tvNalqfIuldJ7N4Ea/qNjrS8PUgmmz7qLjF9
gapCkKBL581ZnixE73fZLgPxkedubMi/G2bbF+bP8FU0/cI6NUXubTgralMbvXeXzCUkaomfK6yQ
ksW28bqylk2YTMtrHkkiu6i+RspfLpgj890W8POuOeb3jGaHnuPi5Ix03maYIYewCgOjyh+0VLSh
psBqA6T26X+HWqvyZKdATTBz4ILWTXXxG1Bk2GRkuxYwPWFVxw1iIQD2yOPFyuCi8xa4J2WVv2WT
YQYGXvZQJtubZJAURw69GSE8L1lZPknMEleQBOutjPytVxLsdeTE1yozV8TpLpD71nwe5vSIoKs6
zsMiz/60GR7/sJdUNY1LHpl5WF1sBESHNg93keiiE5NIxtFCLvjfo5/XqmiWQZYZBNOPN5bHwcTX
AFFk/WV7TrmtzAZxYF+ml8QwZX+0Wxe+48ga19cT2dbjncUQq1H55rHyvNY6lPhPIeNakg19yfSM
n7WFml1TE9VLevUpLKlEY2PVXP020p+mTvN9BkpgYzp413Ji5r0/OFQAo3oK7HmkHF0n8y2kLulC
isTPTNjdKRPGC4wsJpzcvNvZNZptw6qoalTdmfJze87ciUc9kecQxWYwuJ46/Rw8R6BctLN8bctG
PWNIS8jchMZW5ob3bD5e68zhxaUQkbOtHhrhq5t2c7jOYQ6kq/Lkk2VAKKN0ePMBQqOnPPvav+Fx
bm2nmbAsyszsuYib5OzG5ZMWVfbcNUmQk6XfhrTYlak6unopz6mMx80UFzMXCcOQDM5O26YzSAFK
nxgZr/C14aT5Bot1fSnssGGzZSmidYtBO95a9Tr3m9/57ERfTUlR3ovgASbS8d5pewIOgITXMrNJ
h9j1YKLyz9qi/S4qA51SHDa0Bxwf++wZy27ZXKVhky8kHV7prRkzEsY5LO36MJqZ/FfW1AVSv+qe
BBZVhoVrSuvGwyHNLHxBSmbmcTdNTom3PPdMETPUDOGSznW/F5ScT5Gyo8uYxJgTUVzdDKP2j7NU
yy438c6SrZoxiacfJc3Rx8NIOXgEWCHWYHLTw8I52dYw75eJCkPidPuWYvrOAhSHvjrPzpZ0d0vl
xNfQqet91ibUkC3vsGgcAXox35VDz8BtcSdDe/ZuSO8GIRNRsRjwmc3GO6zXc+/nLjENZc0Bq9Kd
2zl/e3s64Oyc7yzu6xVCk/yWS+9z5Aoo98y4TkeIlgytzLGzb0LyNYKgk/Nj39o9RWGM82mmllMW
OxYw1mEbC4y9kj6ZP4ucraaYBnXgmlghApRvruntQ2XPQbvIZgteFSK1LEIjiB6OYXZXhCc/i8pb
4zbljW183uYZuqG0vYMJNs4aqTgVjrJ789Osxdaunk7/OxDFIWoG6bfRJVX9JBX9uaj0cP55hKF/
t41dbLR8viFGxsmirwZzK6N2OSv473pU9m+V46JRSoZ9XOgWg0g6IYODHd8YSn0dcaGP0FMC/Zpe
wligRjbY+aomtLdWuMA2tWiKrV3igcCqYuP6c+CWPykhQtySeWmg4HWcEvveJ1PxxHJzhpfqn8zW
KXCWt7pd4k6/MaQf9/i61BjcOyD5oio/x2GyMwxf76gcmFhPZ+odX9OPIcV80ISCvKl9md5lRN/B
71NNTc5jLtJlJKQp6BX25ozLKOill6XvznKqvyFMWTc3DtwRCKmgGPOkvTyw81yeC68IrwYpQ5xG
7IQMYTajFXN9JyDsHrdpZwlqgNgGbCs4DagtoYwaU/rdm2ZNnUQ9RZFyMWb4A8LCP8m8HqjHxaeQ
guvNrAwuJSzrddS/t7HXv00+/9OI8/de0q1bDW5O+cjKrvDHs+tIjkw8OwyXxjuYVvSNoyKmwvir
rwQ3DNvOqPSFvKxGnRb3uxK/jFMXwvRTMcMZmYu9UEH0QbrOoa2QJMTzxu0aezVmYK8pNFZMEgNG
kSi6+7oc97FHRVU5CfRLGxUGbvt/PeUcBbCykUD54/EgMo1q28MrJbOsIKWJh71jMWNOCS2N7aMg
zIRfmMwxPfzcrv57ZD00CZVThisWA+y000gOGzlZy7p5XHislNQkfH39efZzaBPQYaiAZ0pKefT0
vzdqIpuVNSTdvlEd/OmwZvRBWqBA9RS4k+M//Txz4NIHZt1lgLx405+8+lzP5r/4t4bPIAseY/L4
WmExmIVJ/Zm7kc2dMIXb5PG0jhlaMkZQ1q1bXZiMuI5F+p761vhHj/2X7J3wta3ktDPSxtlTSIlf
2NaR4zR1tJsjyha0FWp4leRIWf8UL6P9a/DIb1zf3ijHtc9DPVTX2Kq4xACcnf2lhOSn0Xx5pIm1
9K4Fytp1lAAWTSfTOEwZS7fABiyociTm2JUwSloQbGmXfWUeiGcHi6EYl5YltVC5sp14OkVlvO07
YZ4Nau5UOlt2RjlX75nboQgD4IN1lLUP97NhzDvU+d95Vi0UyGO1/snvcfvOXiPkR5XfH61kJlpl
byv2y8ikz7iET5JWBsUnDCLHxTrF4+xv8AiLWfYIvaZJ5CfxiL9+Hv28tgz1MYzQ2KVO5gIHornk
QuIVVlSxpi8naBSpvQo55f5ADGTMOrrF7A1cMmra0XVLcz2Pezif/jXMKudFoiaCPKmfaIPZLyP+
3sEYlR5W6cb0BE3PjtZph19nXlTLeXYnPHA9L9kUj9ncePCIGR9vCEf428Gyv0LTG44+k0xH43H4
efrzKK9GBPUkfmu9SOc6scKcOdNrAmRAPQtO0Z1CTP+wjP95FM2U3Ope0AbmpSSiwk071QRPVtZn
asfOoSDLq8aTpa7ZErU3RB7t7efRHA/mfugFHa1mHc6peypFal0KP0N6K/F/pZ4HCZqO6XCvanxC
U0pdK5yqh/uUFlc3VO6tkeDzWhpoUIAPtE28TZ5Wy63x5+40NiYu4lN8oX06LE1x4qwXuyFmPgLO
q/OmLEqpS5/eowSJmaEwWnSsGjRw4aQrZZgMWCYzCPsM5vGgR9CXOT3AAfdQdgBCFmFPa9W3w6XL
EvuqoIaUJqMTdtG8pI8DsSNOY+gZyMcyDLdNP7AaJuAnZ2Z2obdvKa5i5wapHg4ILIxupwOp7P6X
hjeA8k9jUJZMtP/TIb4wymTscHewg0E06o1z2+2sKge6azsKdYD2EN8by+bn3czCILakqhu4c7OL
LFt/phRyoDoYydXrrPktHDAdNir9iRV9fhw9pHtMGGa4YT952tLPPvExoQ9Fn5xY0O2TrehNZqdF
5V1UNZRUqd5mU03BqJf6jDY/u2XWo4hcavFVRdWGih4FpZzdtuyae5Y68akW+q/Osz+UGfWdgvm0
hidZ32rLcdaV2TOazI5/Swt0NlQxUsyCfH9XjzP66n5YjTApWWUjf9MzS/POBon9eNSmqLIa7z3X
L8qCwDPr4o+dMrlX9xnFozn7w5A6w1+Tli9+4USHfi7hxXAm1+Cv9AYQgtGtGiqxJp24KcP5dckm
8oBwOrYZdOWfACR/hCJtU804PEHJMO4RFiAMeM/dNTSH+RcCEjre8zkbBFXyhydwzvIfSNvz1vgu
z9dldOZrbcunPKErjvrtkjgy3g0LHzDz3t1VjOas3LqeP2GrLQheEx24wpPrwR7N9zSytrrI/buc
cO/LHBAJKeqMV8hBhFXNtCvsgcY1bCSA3m3kU9uoYDwDGDpRPgr3npX+E5UCV+NFZV9LyEg5zvO3
eoyB6zCk/GqU8UfhWTNh/9Dso1HNW5Jd5/rfIzEQGII+5PtxxbfS+NB5MgVLHY0HuBLGh18z0OGq
8D5HqFFQI5XHbkE86QlcOt0mvjdN7T4p6zMb7fj+80qpfqGctc66ZmQvLOonkAAV8/kexHfl08xO
DGf780bcCTySwi4/uEsaPYdHSGQZlvomV0hbNBTv9SkPDTyIOjE9pwvgV4mM9+DRrHxmFoAba1hC
KmV+v+6QO/2Z7dOY1D5C3Tg5dGZP0u9GoBo8sMiLwqPT1OKGn71+HnTyi6JGufJAWe+biYSk1ZM4
QMNt3grjIJN+PtVusm9LZtAoPoe9e+0ghZ00CjHAa0v2Po1vqK6eE1Uu3yPdvmypcFRokd4ucWtf
qsy2L6EQNuBNN9nCPAYYDpcFgtFucGo6fbryA4Cs87tIwtdqNL1ba9vTe+Via5ta1SvmDqjiDXFo
+uRvJePsl1WUj8uKHvhQ0O22qcQVTLHsC9eMWdO+aHdf3LaRzwiACJwi+zvKs27fh/m8jU0c2kxU
ODRoHuBkw/ZWrdWYYlVQJnfmz/rdceHj8fulUa3OY559+qGMnm1kmG1vtS9dhZd5ExvewfaW18m1
nCu2M93KTBlxBz9gByj8BWbOLjVwzfYkY0dvQ4enP6/9HHqcirbG4rVM3Q7r2l58Pyjl0O8mD0om
dNc4QLpTnn5qxLml0AGkabN99HFo6izP9EOyY7/sh1R+9jMdux6JA4odP91PE1xpszqYtQjfmkQ5
zylWGLq2X0MwtvdMRH+1spmSVCApKnfz+NMIy7vgJhS/cJMkWyV6I/h5qic7DfpiBOPUK+tWospK
KxoYfYiL6c9BvUyOBmcBMXaFwk280ILpNo00gez80H7nhTGjhYY/YNHnOqNngkEiJGFKFznItAPw
Xn/lJOPKHJgOU6zh2wUJyXWMcP5xUuSREO260bj4QFswOVtwIVGFc5pT46Vb1qFoy5uvCdgyEort
wq2Arwld1QwTJjucwg2Kfn4fz6hegER7m9Yn1BwwjX3BZ0hRtPazl0GK6ur33Udr/2Oa7ggGo/PP
YNfNAzkUGNwiRxntx3Jv4KO75sYSF0ytThiAtqQq/z9Y8IilLgja8pLU28i/B9iDVPfi7jBkDvo+
krVf8yzuonv0Ax2JLFdD1umFoh5MQfQGOH7TIwF7cvEex6TYA9Ay0303YvNsmh0agLK524+DSrEH
YtA537HJPGZbO3Eu+zTcM6hqQK4j+Rzj2GPwKnT2rdr36YSG0E/GZyItRQJiefd5tp/8xvePNSUc
LAaqIqTC309Y5dQg6x/v/Lw2jqBzJcboxRyH159DImiGs2BgwEStqJfX/x3GNGWRmAhRGx3krlUd
5AjzHk+cIAmL7o05Z+vCqk7u/Hg9behXFWlt/fexJmvXrmjid2FX+aW2U/V/H+uiLrCknRxzQ077
yFTNg3NPBcXxxkOPmubeD5Aa+oaB/sezKezse4avXNDUgAzbn088DlWMU1yEEe/CJNSmMc3pOKu/
/4W//x2LlFk8xLkRlZmvrM4F/2f3C0W0eQEgaF3A8mWBiWSBEdR4x/qk3gt3IFs3+Y/lZYVTJCaK
yADkzsFlY9WJWxO66rMsk/Dg1O0SVI+ng5cR7ZP7Xo24sV+MpTh5gslEy6yHnTKZDy1EuI/Q4e6g
+smnmPO1jmu6sMVc3xC6zH8XlQRmo/I/k3LeFlnejG7sT7gsOW/TgqawrcuebHJw3gpFGcScJU8L
G6/JRv7fu5ZlEa5P1XdolvY58qvyXDubnydTM9lnYyxFv0LJx1aa2/HWGc1HhwtC3ZKAEEiq8JAv
sd4Q3LOPQLQ6wLP6X90mpGqaJT7pnF1XG92zkpV9b92WxX+v2ZeOUS2tm4fb5O3n0dIeASOG159X
mpAmIYbaZxtHqkstVbOdWStXshvcy2R5+YFY/wnqTnbhrs4uzc9BKP8UW8xz8bIOsRuqxt6+jOUG
bThcI7dWG4Zh1SlsbXjIFo5lDAQynTlkyy33rH7vMv+2aV1xIkCK1+PQ9Lua1f3FyJOG68K+a3iP
tedkqBCVsYnCWz2At4yiEiGxV101k7WbkIQddnTPWFRnBqaTMXXGOD5CthBICYcPLT+xrSbabh1w
fUPdbE0mjM6zPe0rk4Hf6QW4lLPOO3wYiJjn2xQt42loi7MHk+NUJaROFmmpY5ZBHpJgCeuRUhUL
KlXqHrGVJc9LOvVHTbusTtv+NhIizZnNugu+xJCWEfi9ITd5QX3VyLW/Gz1SeF/F1rZvH4lV5xIz
1vZ5HqzihsrEOpudxMG5MXD6QISjXtwHiUBegGS3T1yzL5LE4kBPmXmM/G+KT54x5tcHqeeSRPo6
tzRPohhrg9n/x4S4sH0QQ7Yo1ZOnpc/XxkyL2ZT6Azy9d+g0A2ED4pSBVuK7r7ocVCffKDX0dtRY
9QnwMeslhP1dlE1/rAZP3ml8HhKB3GH06F5Vxd3zvPHNL1760npEgwkaY+tJ1ypnCjmMCYf7u4mR
Ks5ZAjepaPxyLGKbUZsze4uVbyGHyq1Z+NUWF+QQJwFPPqNtJ3Em4c3yiKHMqaCJIxO9UbOVBHb6
KHAR7OT2+ERX/aOwl6dsIeevJ4oeyHNX5Zx0aJ9NZ42HS7pOhEjWYw3XYioJYmc+FaVkwEK0zQoT
wS5o0gL3QoHTcf3aLLk+F5MVNL4xHn0MjlY5ufu2Tv2HyAyPvhYxhI8ax2sFUzipcW16r1vXnkka
Go2vUhg7XXTPbZed1CjOGF+M2xnjL7MbWmSr0WfpcYHMJclqVqPzWkpCnOGROqS3croPFJcQ3tQW
iiV3QRgSvYl8fKMxnxwwSP5FXhW5Vb6FsJptdUQNG3JNwqxUOa6zBAkhkDBMrBccRn6nTTF+CSSp
/pBYtE84a3pG0xc71KBMGFWBNgqczVAaib7K1jVMYM9h/D8UqOsso7638ORbwvRNLrPfVHzocXQv
NW4J65FoMpjjqA78wq0xaLMujGKrdYvl0coLRwa19Qt+THZQmciMUMOzEkxMPIjc2S12hBI9fpT2
1JLQrEsR3ODnXbIyrXPudUQ8aq2SrgwyXOCcsvkAZyQpcqLaxe5+S4P80sH2IFpBigZnYtvMfoc8
PX21JHcRw0cHK3MyKi3w6QctT/X4m3of/5ZIppsE5JYijmDFL3Y2aos1lEIb9Zn9e0SLu/EiRb2x
EY8f6dWmRwEIhLrw6ICiVXS1l5AuVtdbv8DljGsacAcHZe3aqD1vS3Nw05XdPjF+h/FwRrCcHqU4
9jHloWY78TetPH+s92kfA3Zxvr0lzB+46Zie80r3BOyd5zgBzBBvPegiRahWk7gPhF0olK6D0b3N
U+luWloNq7nuqnUqEsYxQ2asQ6z2aIC/13beHmxfvnh5/YZW9BlOEElg3Ae9wvTIr/fi8U+4ZL3V
jGQ4B7TB+W5TJH1fre2Op5Q2Dkk7H9KDvUvClVcgUaRYSOa6Tjzrox25aUtGcWYkg4HnkD1aof0G
1qndGcpTRG5fhDvWrr56SSN2rUu0lcZbdBKIX4y628DC7AIQZ/uyGPXaWtgEyxxdP2w/2iaszVES
rQuYurhw+/zc2AuPFAgDVoph9Teyenvr5zqHWlHv5Jj804TNga7Xca6Nfa9bZh/D5lq3jDp4Jssc
Y4mInNszquOtM0X2bpqbW8rA5MoUMj7naXd0KvC6MuloqCEgRi3xiAGi59QWYofmx3LbeiesxF21
RZcePIfLfkjFrnI0DStmsZFVd3U4nxrUXSvL9NC2muM2FBPj5J1zyRIHuasy34T+7IoG67JM0gYZ
miuCMzqKE43IdIkC04tuDh1zCJ3OseTCGJxhZkwiYyfzBo9GGBJWzWhWidRkq/XafHzdsvJ9liCU
9WOYAGKoL5Hjb6clsdZ9k31mQ8vsnUAHlzQDXGXMYFEzg7bIcf9firuejV+1cC9mNrsX1aL+q2g+
rUY5vjLv0O3i4R8ykHbfFksF7bZMnnN6nXiCUwRlx2kEJo1t2Gx9azjB4zmUBIsIIfjiji1MdBGs
pORltFho9Il/dUn32B+YAZ4ZG1lsl5/Xzpr9UNdXA7XqGp17FCD+/W2JeQP+92571VsEPfHYKPes
W32hz3cRdLYO1mR9udoBzUAs3ZU0B+aiPLes9mkY4bZDH3XokOPmnYv7QzTJ7YBiOfDTMQrgu0Da
+639e9SEKiAfALJUuMZ29o3XUNZoDv09nK+MezFqD3mC73gx4tlKKB16C7UNp/8YRrSdHq3g2slL
QEJoXvMxWTdsUcaS0W3vqp2Hy1Y+tzfi2F1nV8g2HuPsc8NXQI61GitsU1ylqSAspDVIMc2uZTig
a78b8TBj18fSn05Iq+hh4etQy5Smuv8az95Lk7kt9iXZYWCczyiWl7hXEvapPvRRGtSsvIu7SvTy
5E3MOy13Y1ls5pP8y+K6f1M7RLNkMxTTGVKvNTphb0d1Ag1GOtP8jnOBD5M5ECY10b7K/CqwSkpk
SGhP8nteqFzWXkNZzJJ7x3Tv8Py+R8+rjoi5nhiQKjZ9CKGQDyfGKfXH+IUTny09pild/zUJB2EZ
piuRX66kk75ZeqIbzUqIoL/ehA5NpVS+zhNGf743BFjyUAzgHkkV2/Mk4iTooGaq8czE0g51NVTm
idjQ7/zXqBj+HWnDrFT3r9E689EAcxLZcMsrF6umdAGMhHt+nn8lfnu0U2podv9uo8RcTXP61rYo
pPtavGf4aq+jv8qONzO+M8Q155j64VAOl8zu9o6vVdDbzI0UGTWPhswAP8t/DK233Vjf+nx5MLn2
S2sG2aQ+EWpPq4nomkb6usUnlYJTKS45EXEV+zY2I9STTQZO9rXPOldmTXet5N7XYXLTx6gxvgYy
2rVVef0qWeCO1P2vzIg9WmC1cZVxrg9jHX40U+Stu0Hnm9zWpIxORLtkMghzdIzGq98njuOcyv9w
v90SpGlXByI2SqZifAeUvXFezAqw+dLmW6C+8DRT39t1Ztgh2Y7OZvHQCM/Tup7MG2wJ0bBtvc29
9dcJqTh42V1K/1cicXxr8+KaA8hkmYJdYHpHuuXVoehMffJTjBFSo9uJZPR3M7ZfV652kG4OhWK0
88NIWRiiFp3WOYQhsqAPrVQs3gc2Oj8bn30/Z4gLBkhZHafSgjhb2c9aR5+DmoAf6DoJkGIz42um
YO57jB0ja9zXk/6nFw8HYzviMozzlZtN/ywaXb7qIAmn5G8Ws31zpl9IR51tlHjQ1RhDMRpr3sAo
DzqKkpu695/MB0DNyEjGFfXUrJWrfmZQmV/g4rs0A0ubK3qpKEtn0wW9b7PCHHnYTWL0t5w6JkWM
1WhjrcTwWw3tvNxpE6l2kTJNUhp4P/CWQCJ71vw9CFxo2aafg+vePYiGjQN1sw4pOSQuopVuORle
w7eoxydEkB+DOJqKy9lZlk/lKOTxMjmWOOBpVd1HlR1lKXDkcKjcSdFv5QS/KszoVaNZZX9W4sCF
evcxAofHAH80zncgkNyjCYBvEIu1VWQ+rKjNyTBJ0zuzWU2SAaHuiADHDSBLpZRzsivrQ89SJoz1
UCRIvnEKUKbc17neJbQFabmtzGIpEKS4f6SX0k+JrYNZDu/Y62/9KfxsCBxLHz+0inVEWW9uyKXo
TN4axTFj7/+PsTPZbltLs/Sr3OVxIRLnHLS1MmJAAmxFUZRkydIES5Zl9H2Pp68PjsisFVmTGtwb
1yFaokjw4G/2/nak+3NZ/pgz54JO2s9NB8xEKKNTaNBshc52svXDaCdXkj+fOzOf8BSar6oaDnMt
7iPVvca0LtxT9cOcdLss2+da9iKE0aGLXMRGYmOsELmOBLtvRRUatIROuUmcig4B9RWDyWZHitPX
4OSnOWJoq02zP0PBzJvflRserXhIfdUk18nt3vRcz9AV/2Qpjo2Bgs9HL4PnXsfRDzQicVYNd5Fd
ewmUOtlUkdYckkDzMfExzgrJuMrc4LuuIvcIzDzclmLy1WyQESo7asvW3eqOGle1/toGJW/EzX8Q
inOdWtfZF1P0HFr4tEvMfd2SeYb8zJqaBeAMVYSXo/AR6m24GU34c7NMH/wxCMdDciqmWT8Xquh5
SwckQxQrLm7c1tF+zDZ2NeSC+y4wYl9M9rCdsEJCYyleC2l8b8MA9jlDocjBvWOI58WGmmw3RIM0
KbyV/EkLQsrXvDiGQXgn9IX51sTu0Kh2fGYLZtUL5C4yfDmZIx8vRt31rzRAr84oJy+sjKNli9sk
1EOXms7qItq7Gq6MsnhGeOPgoSrP+lCy6pj3YVYzIZ1p/uzCeZwXd4/S9hBHJA01vHah0z04mXan
2dE1hrBrhcEr3QRO8W7V6YNutCoOrBTndCxrNkFZdderqPSRWTXbErfmOK8+A6dF4Rjei5rIPVU1
lU8fvHUngX7BYvzUVbuMSdKhC1afkOIcIgp548gkeo5DCCJLf7Uz3Ktt0HVHwSDTb+Gleyid3JPU
c2hMRX61oy9hasqPhd4epDlNR/K5LQ8AxqlmNvgUuM4L+uiTnOvxAvzIWAVSI2I5cU4GyDxhFTCq
UPPWmfRjzqHPbALHzy97NJwNHcVnUXdHWao7YqyrJYs2eaN3SFEOjEbRN6cMW8WIQZfo823cFumZ
a53B9PeOn3KalvCiC3AmDtVsPv9QjPgg1XCjkHC1+GHDOx+41Z7mXgste+L28kNW8yP9i68AkIF1
eQi5uLpC3VyMLpQcOQ0S+zUhJOINpX9mgXmBI3ivm5fMOcRkZpH7koPBj7gVtb9FOwNQSV+59XIO
deldjAKg7bVdNBiQ38EbiK72+I5vVfiBw/65iqtnEiKfNSlhGTkJcqeeuCGKa+7pUrAN1Wl8J/fo
xvDnkWxVwYTJyim6TfE9jyJ3Lx2HY0SRkq3pm5RmFi2H4NgSz46rWIt0ADRxh1EMNhusB0gfzGSi
E3rP4tU2UwKjteuRfMuAcnnWsK2ohISQUM784LTbyVZVVA3jXtOHFieS06Ldpavl4qKgj6ovh3ng
ViudvUQ7xXlPMkZm1xxjLevWAgOckJZxr5cvYZa8dbrzWaEuRHw7+3JBYo9W5qFIRwdHQxdykOoP
+ey7tTd1Zu8FgZNgiQF7ZrrLEQr+wjgEs/c8f1bDqi3qlh99hhMqNk8hS4MznIRqSAZEI3Lc9NO7
HNChVb2M/bphm0rguNepJPJcCcqUihXD+WZ2pXXHfinf1kzBNrkVKq/T022iBs60jtzUSUcPljcT
frHsUTSNfYANvkEPG/m1Sl/RaT/znYvNarFDbbIwI8+7Hd7mp7p3X6MaB5vZ6wM9AfbCVDfCXTp+
xTZrH0Qj9E8UoN1o+EmJte+PbgOreGmncAdwXA3gOD2m0PPaa6RZ9FotjblNEiPcpuo7lZfcuJF9
M6M82romg/4WAS6hRfMBnSmqJQlcyaZCGme1w1ovvCkLXpyM1g07UW6HN8SMP0jPZP5nM7exOaYi
aVibNHjHg3Y3447fDHY844bXLyR+f7fNxB8j+7AmkKKLNk6h2wyeZAPf2EW8TXWkXss6uVpQ0DYN
4xJNWfTqw1MRs96ErFRvDrtRVXjaxnqnYjzw0UJK1cySOrPMo4YpZ5fUAc6cuGv8qHEGOqnqXR/l
4Odj/mgEyo9KOd3cRd4bFKBAI8OUlSHmLz5K2ltgt/YubuWLZPrm20jWA43qla6aGGNlNziiLK/l
9m4My+x1kXZ29YlNKwvmNp66fViYVIkoWZGjjdushHRSlbFvBfJkdAL4Cxp2nE/Yt1W5PMl2eKbY
4awhlZ25DiOgydpqRkaf3DQtycH4tBOLqJ8u+V0vCEzcuTpUQfUuZGd7WYpsTzr1q14m55SXZKv3
4bHq7DOrrWvR499yGF5l8Mv+nA79ZDFntUuU4e5j3mYv01vZ/bazzEIcXbxAVWl4kQn2sqy8QpjE
swx4XUKEIqwnxbS1oFm4I1NNd/X1tuOATeIBaAFMDLd+z8xqjwriziAXqROpe9Ii7u1jXtBGEXrC
DW2nUQXu2gLzXhy/9my+vLVBsErMNkhg7kttzS4JXsNS+RCJIPs6FZCHRb3qWjZvlho5g/HY41Pf
9Oh3tiy8L04TMVsyd04+jkCzGx3Jd7uBB3IMppk5l1A8qzhnfDleYnRWl9SgtW0EriVnTbSX5q02
msTXy4Oo1M/QTa4VUdz3rVzO4YLBqWsWFC8uRqKO0yXVJpbBUXzjMiN/BlgTp8WcAuMYmULcojwn
ww8F2YWzsUA7C15soNvPl3sDnd7T4kyfDtPADxEQuWzF95ATIcf0kdyNbkgXNroHhIWXIR0KT5/1
/FaP+K7dEJwEd/VT0KrRa9q22NXushxlH8XnceLC0nvjuUCR7ikuwbsops9b8MRgpN/iy2ANqpXP
KLmoIHLtJapJOdTk3HsR6IQ7ZWp+Q//zChJnn2pm4HepLwdH7hzH/ExKw7xG77XCUNnG1EH2YHjK
5p6cFAkfwAjlseNau6UIvnrT1e4VQRHU3KJ91DUCgqDS3ckiFt8NLPweTeK7qBK1a8yEgq4JX5pM
bovAaolzH/P7lMGNx/Ilu0srSGkZPiVP0/FnQaDe6GtLP4ayuVti52EpsnGrytw+WnpCuciUIECr
4ylhyZeomU8IkOKfWiXqbZais+ns5t7Man/Bvq+QhGxKUZgbgXi8KMfnMK6+Y8TIj2zWTqW+5EdN
5RDBZn9Sw/fMqQRlM5qBonwD0wAN3o5pecfid4m+O4uMx2BObxP4rkB5gQZWIeFV6uiTqGmBf8HO
3bmt9dtsmFFMae4joaQ61l4mvLr3aD/OS+geujGbDry92zAxnwIZlltDX6EmxrtsUHjzaQBQUgxb
RFbhQSOhaG/a1T4Y6+tc5+9T3AkilxjK23GP+S7+sOMqPoQ2HIuJiao/xcsDFtScLjlZz/UWDojG
e97HRbA1JcPgsYM5FEdnMYIYiDFcWm0qkXY6OjnafOJ4VxFLFRERnIBr9YD41zCLsb+HMNr7p9Hl
F3e66tIlaKimx7i0LuEodnzs6ZRG+ymJYAZ2qyYoC4iF0pNgp7SeMBDmhEtWulROx1mvkn2/QMtS
RbHXo+lhSHtPUFGN1WyxscAE3mDsraZnFzTXKuAg2TCxXpCD8ZFkqovIrdjbGibaYJ5jT1kTH/9K
P4tPi9XG1m6IZUO9RC9Kso2vB2qnT3hXQoPXmk3GA+4Czx5RAgrBI6vgt9ZE1ZHA1ocWJk7v0iUn
pYZQF0aoDmlTJpOnLerdGt1PJOsaezvrsQqK32ltnsbMHLdGU/Exn/EAG+X87Jhq2Kkcz1MBlQZ1
P0uR4NTYcfC9aKf94M6YLjpyKYzlalKDnJOR8Rm3c3R4k9xmQ3yUs2i3sL/ERtg1d6xuvCNoeV09
NCf01fdFXMhdW/ZvsYClOTiG7mNuYc9pNPqmWoWI1QQbBEe9R6bcAWF2YxtXi4/2H1/lOu0hNP1h
Rl+ysXrgIxUxEzugZ3ejEPMdFUUOZelcj5T2WuclmnUDTP+rdYZ37qExYOowYp7ByaMEVVgSMZQu
Sw1BNyVRa3fDEQ/wpYTOhxOFdTY3za0e4jSDwg0qRSsZ7xUgfRKXZQyV1cYpeQXdCQGRxWwNrfA2
qjEpI7gEzK6bOUPwrL+m6WuOAPXSB+K0BEQOomAL/SLR0UDXfu6U2rs05/NkfRIQLUA948VeQMb6
+cCy221o/MZq8d0xYMfYHtxVf2oV2ocegD+xhSa3wNDdbeRcZT0S9lRN4ybX5O9ojD4ZX/QHU88/
lV0jB8hgHaHJXQceNZdW91C3EEE6why3totIkXEotzGM5A32R6+IFeX7iKV8YnPr2Qi2p4K0Irfk
c4a/6KAClR7AzUZeOJifLF86NIP2znDFwXZ7pjgyGHaOT3WH+XzmheYmunhGkr9q2jR4RlnOuxlN
EWSkVONoMi13G+c5J6KNjb43H4Uxhge80cM+r05GGx7ALoGesPM9Y8RXV2Y4PmwbVwLAqGyu7q1R
cDya5s60oneWP9DwoguSLibdr+j3+L0Leq1k6F6rInwvTe0D24sCRYumyNRhqUCzAhjWPGg13JpO
a0Yf8lAPWCou63Bfyzzd9l2KnFE0Xm1rN87juwRXMbqx93wJwO5HPSzXft81PZ8MLahOaqURJOoh
zwd3W41Gcm/v+yl5tNmb8ImXy37kFbBAoLaCoUC3jHeaxuVbwmKVs25cjC55zgvm4GndvCjGqce6
yJ5Gqzgi9GN5/sroXZwQjwE86BvpTViZOBBi3PPGjBpMQtIRBv77zbTMb3GQhNcCV2kiVE57FLOj
wgjfWd2eNBw2nEBwNkCVGGKss/LJvQVYR7dhbbZbvzNK3a+cCg7qcMxzOBZxmb7P6UqCWpyjFriR
N2aEV+cMKERVzKzpWt8iz6lvpY5/s6I/nXieqz8DeynEd/PQoSbpAJPa4qgZNZYjDVN7MzQoBRjI
GC21OPHuBVwDmEF5cs2tNPU1x7EAcD8vrXZSOME2ClLgFgtC65MKszcY1R1sTh8qIXenWHc2SBUe
GgNx3TBmzzNz2aMzoFNqulRtioatY16R9ESwbz2O021k2ta2tTx2UUL/FtscPR0g21w7ubr9XAkk
P9yLlhOyp9cF5FecW9k2QJ6DFQPUo9Vx5sX05/S1itMK56XTuvxu+ZeostfWpQxNUat5VFCvi2E+
Jlopd7koOBgTNz6Iur0NyeQCoJtncETUqV3wxZGtjujsKQgavnVCT0eY7IgS0Pb0AA6AqAzG4m1/
R5GSXVHNIiWXtQewANs2w9PZ5CJsjHrvCoHHIT65MxPpNC0ewxleFYy9V+SsAZ/K4KUPmjvFhU6x
QfY7Bjpubwg9DNF7mKXlJhlMhN79SaWtBipmlFskQsm+Wcovt4+fbMWsN8hchi5DeFeWkZfaWnMp
2JdYWvEuZsx7dRJsca3JOyAcFA+oycpqIA88CWlkoGLtBlCKGzGaJ7Xo1nbAv+llQ+dCnEieGJKa
B6q5lC50Z8RZ5C1TXHEODtRW0twojlYmzoxSrLE7MUh6d7uyPsYNRtV0dhwarBNOUUj7Dk5808i2
1tQ/WBVjwtaJL9VAoZTHzLTKidAax31I0lEd05oepsIGbfQ2TBNrRV0A5pFJ/aYr596Y5n4n0SuI
bD4MOgkldnSLx5dk6X+UNqbcoOP6r1qEBq3AurPG2Q6Xskc+WApKfy7Zs8kOqoyKx2CKdW9p+yMz
bDeg2+w68ujF2F8lRCcC62dlQJGaBwvUjQVzvk3UdtFnCMgNFl6Dlral8fRcxJHULZtM43tAIMSs
5RDsFIo7OxyeksAJjkzGJVVx20AHG2+RRqbUNDhblHubuApuYVbtGxdj4VQS1KMmHfYB53vTwBO3
4S/Mc5Z64JkYO0bNPcnOfqbUCkmgzEyd99w2ydMk3Wzm6oythsjzOELFZLPXLOrzkDHRiJC2lpl5
gT24ji0Qhkf1heMSHReg9No6oAC+OUkRXCeLIN2q755LWmxdTndo/MxDG4aEVBN9sMSDhzqMQ31B
vdNaVOE2mwnDUL+r0GZSqxmf9dV1NUwRwa7WgSl1is+exiqOYKN+TzgtRK4qZ90Qg7iOhnPZdmoz
ieknE5+RbBwOEbuN7qZULsc05PDBMJGtK8TvvRa8I+vaRwKfs2NpwW7Cp08eyHfXis5jYry4arIO
VmWdIqk1XrsSm4pCp51nVSbJHti1bpDtLMvGNYJMlR7Or4PutPTSQiHA/RLAFGgw1wTFl06P26yg
VaEJYlW/3LuOqV2w0BAAXrA+dNYqH182gUOxvo9TdYpYSB+bun0gOuxB49X0EgveSqMST3PX0pBf
Y+qqLUfbczONRHzHnzrTZdrvFgtNn34OGmH3rlHzHhnVoVChtjHc9p3F84i8l9Ylk2izmHSNTgsb
D5uMZjPWnBaVXIeRqAWjMP22HvTd2PlsuREcLl1P7W5vIOtSkJnFczJxY++r2PUsLugkZ6CfE+bm
sq0pqJH9bkierDKgk86pru2XBdpNjx3kWIfT1zJ2HW8+t9nvqY0LzYYnH5YuEdO0JZsFgxNFHWod
OtDisDADsQ+WWfxWRM+xfsxhAFkj4rPc10z3k8LgNtQaKKCI8w8tyhdjLwZWYSFvZrowF3MsdVdy
D+AGHmzSHCl8TtBGQ8SJYSG1lhQCG8tuHpuYcCh2bsvZCrJfpMudsSkg94aM+krq/CcWoeHYSUvt
VTVvnMJ8yZ3M2kI8ONrggu1Yu0+K6jhLxpUp6fUz8rsx76yfLJt+G6F6IMunBEeQvwirzD29dPqH
rBrbvUC1vTEld3U4WDkfK3Y5HStwLtOrjQSX0Z5F5Ic1bhKNvioE4OY5POHFti7pSENi6ya6f3RZ
cSOqfUKa+IzAHbTpa6yJkxV1b9GM4pVJe+Y7paVRZAUMMDk2ZbjTR9Xy4U4xrqEoXWvrQUqUiMXD
DCsHhUL8mJoEYBKCu21H8CGsSguRMM0M6AyqbnxWWKTa+Zip5DeivK09amcp+Sw70efcECzL4SqM
6We0D4aeWZhjfSG4ig96qf0ySS/xVYcNFQNPG/avVhq9E+lOg4JfY0PaEZFFOR6I8bwUxaObt7+Q
PTMFw4uBJLPIGXdK1uj6goXfIBaA5R+X9KawBSzC2jpqvCkJTv8lcBAwFu9mob/r08tQVMk2Kuiq
5aCvBLDlENb1ObLoift1ckYmR4ryKB8nlpf6cIzI0Rl0BxcOy1aAEJyPUBfDBHP1NFAx0+ZuFsLI
y99KpXcpwD+ssWnChtq3CKW13QHKB+MKa00/FjqeDAo8MryQBCkCT+sWqnfAwiKGhJHHNf0q1Mso
54el2MGXHFhrUdVPll5SFy4BIAUt8DGtXykchp1I7uHvnNyWbJ3aoqaw8plioOXNwiABoQ3lR5un
x3DEB6sp3W9m8Zihy+S1mrNd0zKQSljGxwXDdVpRIsSiBEcEoKLYxEM5FOu8gwgcBJfnvGBR4uBi
of41Nn1h0z5P9T6eYwtuHETUKA2fYcKxA22MznMdkj/7VmMxnQLxAwg1xiaZpDUSDlNQBPRg6Eyr
yhCMIPNgbI9OZDHeKmmf8mBMSF2T3F0rLFCBhToLj8nqQH1ET4vHhQG/URgv6Pkc+CIP6OtRJkcl
EQipezTX49WydO6ZkQnatOxuKDddVFU5Z7/BIg9u2hihElINuuM4YezMjP8+WJY9BxWcyDoztzoQ
DRKLlx3Rf2gt0EmDnP2kujU8R1saODbvcS+/EvgentbKt4S6Fks4mtglBHQUlJtKzMNdOO5o3nDH
LrzQoRzWRBfH8pNofOhj9y0uT4vKTqqdEdKuYEemk0xcUU8UnNd8Gu7iMYfkUzKnjxldZEMP2ra2
zL2heTWXqSNaWsusOwnkxojws72dccj3OC43MY67jYMxzaRiZy9go3uI+pdcWSzF1peuT0Kc1Kq4
gqQLr9qkfvVZd67Qke7tRGWH3H6fdPanxmiqo1mV9zZkyiM/ac35fpuHvnpCwO2mXbSvYwVpDyYq
obTdBQ4rBWGaxn6r9Nekd2xUuO1n1LBP4JxBM2e2L8lE85Dnpsttlw9WUFwXzWXeXOW3kHDDOJu3
IwXniQhx7FrGbLMeRWE62vgdZP1TQxmD0gHXcQz5IY5/5qUCOesGrTdrGAl5kwvYk3ChCKNBXNn5
Y0E6o57bP1Ju1QgrR5Rx8143tPQxwR00o4zeCwvqz5CW25Yzeseo/y3uKoeJhn2fwhJszJE7MUQX
RQvQ2eZ0rPVEABFGJRH0/JdAhrDYUcUbTt5wANHVMh8X6EfHPuJjJfNot0ibYXlk3ufckfZzyz3P
oL3I0gy3XHZVVVmfkyy8tTOARhmRaljlVD998cue631LYRX1ku1rMBlnpOjXoKjs7dSwA2ZUgInI
bN2NZrN/rZp+fIhZROjUl2KsohupsQPZnmBJm1bza+wSvJscMnV/r4sYJv+ED+w8tbmzc3VAk8Bl
UL1YUXksouoEpN32SyOrtkYltGOoxNeka+NzJIGrkdqkYEOcGNFUO23kTJu3Ih4fMjWRGlWEZBWg
wggabaPlQMGaEUWHtj7paMRnlur5HsVR4lmOlWDtgA9nMYBYbMj7nJQDu1UWUOtcdoxOAxtuf9Km
DQEjgweAzr2PEv1oCnSzkVk8ML75QoFvbOeS05otfb9LFZI+EWgPQYgJK5iXc1Oo9LT230zUh2dB
BXCnKwXbQkNalc5p5VuSgldLf9YkdPQk/oTus84SxktINnWcNXrA7H+ZMXLlNYVvGT4iSA4bauUf
sLqEhbht+mBFBbC//MHeh5idfJlZOWEQdP4Z0GEwO9eAVMS2/aZISVhzCRbePV72B0ufXzuSWTjJ
H4GXbPKe5N01lGUNDUlc0g9rwe+meRaKhPXPa07Zn3Cy9QHrP7o1Pbghs6/1aakGAljZ3YeSZFFk
J3n7mJXTKSRTaUX712oV4xHCUV1kmr7YuvxY82LWwItliHg/RxZm8ldlbF05fayQ+/WPUTleRRD8
YenThP9cg12Qgmxk0F3/ZGtOJIKWfXJ1YlCQpMLYIzkV4fQOnHpNbirE/HvKxCsKLCNsLzmBo2Ko
37jO/jyZaXoyshB/lbbvXWDLXGLrl9ZIglRPfq6BCMqIaGTMHcIWz3Ddz8W0eSGAyeftl5PrMHRW
g/E/A8UsYMNZWlzWZ96H+sdYGYd2jA9rDkpBEoxRje8cOZA4RwswFj+J2e8+lfNhzQ6AH/akTU/r
A9cnkhEvsD4MqNxGt7vHSKprhnhSG4K39YVcs0PauPoahuTeQMsqyUJY8w8GiTKHqTwQOCjVFtsA
ddOIU/qvgLQh6C7CJfGEDBor5mXme605DN0s96XR/hk0hvLP/90TsbB+aX2zxiHw+MCwJuo+23a3
Pss1PWcAVQXvD1JT760X15qs4WTlTye+RSOuBUJqGuhAmwJVWDYkhzUCcQ2zXHM0GuGe7L7yF0EG
8BroiKN3k2HFwY295iCtMaRBxsovHDdrGsQa5bBeL2s4FI4gBD7qaX2cJN5kvRzLznxSITfvNdKj
I5QkystzhcJkfUAAcZgiN12yl5gYlKhWoNnmD4mwBkv84xqE18Nte1r/A0LSn2/IEJBp5o/1j2v2
4Hr9r1mmkR902k5L4IoQuNISfr7Gl5bWcWQ0OZPDEjjiw4iNczYLv6yI/FpzGHhRqM83Wjw+gYLy
dLD9AUEPuGY/q5qxE85Sq7U/ozW20XDMN4dEiMatXllt1xJKdhRdwaF9YJ3/aanxV0OCSMB1tRjk
/jEwFPxv7YifknizLO1/AXL6qSpe0CVnEymye7sIPvMBEtOMmJ4UEEKYbxYacdnJn8Ma75YtOmkO
xl1Nzu/6i+kBMgVSnfEc/Qn3nQ/BgLPbMX86xEXQ9/5cY2QHS2Oi7R4tM6NlKR/WsMz1MWt+y58z
rIMgOUway1mezLe//uMf//kfn9P/Dr9KDEdwb4v2H//Jnz/LaiYnMOr+xx//cfAf/T9/478f8e+P
/8flaff8Px+w/oT/fjzf8V8/0fvoPv7tD37Rxd1867+a+fGLSJvuz/fmua2P/P/94l9ff77L81x9
/f3bZ9kXOIQev8K4LL7960vHX3//hqL9zy//z999/f7/+uL9R87fe+JcjrOP4tf/83e+Ptru79+U
/JtQNt/EULaOwUi43/4av/58Rf+b7RpCdxWyAEcaUn77i6CJLvr7N02af+ORlqlLyzFNYk2cb3+x
hvnn1+y/KWEDEbCEbUJ+EuLbf/32//bO/N936i/Suh5Klurt37+Z0vz2V/XPd3D99RxQtfxjO5Yt
Jd+VVHu+/vnxCP2Ih4v/ZY/mQhYRos22BUxdhavpe+SpwCpbzUhTxxnScEM0puqmTf1Nt+ZxU8Fl
9Ummv7dsM9tPCoGokemwY6c8PTeJc80ag5lvL+2Do9HZhh0ZHFrzMwfWdtaAX3eoTE9z/NSYmkZa
1KLO7DzCiZRwSsY14sY6S3xGY6tNx6BK5bGtc18ILP5u4b6X2r3eL+U2XXLjLjATk965IbBDTHtk
AuYhyrCrCvus0Yqfh0jb0LShmhn6m2nZlwDfO+65lMZkuzjtddJZoYAuI4nA/SALw1/FelN7KRYI
5JR3LgLsewPl9oSYBH0w1OYgKj0QD/G2H4eUiTNF/wJbbyNLX+h06MYoT/VkfEwpZF1prL4dlc14
6/hXO/TzaQntxM+G9kuXI7c+9Id2Sf+pzzVDRbObPeEm54DB2p6pLZApjvktKYnA2Bp7P63WG1dv
ODQKapbWLBzPwX20EdEI0EzAlIxT3dqUcwVAPO/aQ68JIPQWbUm1mKSMWZP+nInHIVHiNkyOr7dG
Trmw+LU+owX5zISI7lQc7BlKV9wcWvvUQ4/aBqCIPDeqNSb9WuYHbYKLtA2J4tZI74iSgLTiVoDB
s720Q6+KTvCADHCYMgR3bgNnntj1OWMelIha3HVmdJK4JI7F2Dz37OD3wizsTQc3ys+iqrxQfJaX
aUyf1DJIhLlIpwI6fj5GX9liNPgqn2eJSje2S/ofTddRBTnx3mE/nGhMQDA63ECZeC30Jo2X9MKy
Pd3luuDFXJnhUZodsVfRC8SywAfAS6iUfisDo9yw+/mJ0SHaN9kTNi4oV+Q2tPDTPJPaOKhGdPYx
MskCJXa10E62WbjDyEkHWvVPDm9fzs3QWfAoxfqE8oG95bgM88WW2aGLs6/IbeofYoAXlFTO9wSl
4wmtV0usWOz3zWi9hVOy1dfv2kCw3lmOqDBi5Y+ui/Cmw18wmOanKPLLjEH4Trpzco8Q3NjUieyP
QT41vnSLfc+Vk4vysV4dHIvVsVdTBtanDvVKawTbMHIPjYEAT4bD81BQDkToJMbkIU1BFquciMkK
IihD/uUeWNRphAemOME2g979EvpEEEtziczGYmPPS5vGBHVjT5rq2UD7Zr5OC4pKwHCzt2j6LXR7
tYlaJnbcUpBFGV7IE2Te2+bnsshLrtkEhHXXXK0kto+jUidzccVWAxtrKn2+hPWQbAvbwo9XMy1i
H60+WKAC9hxIVjTwYjDOPIZzax9QOP/QdTs4LPAcMGTXKDzFjiDRh7wpLq5W5g8ZB0vF+EP0Zoh7
yWI75+CkmdSNrO/qEhffG4NANmeo6A1V3BzcxPqah1JtNAt/nYzxLDguRsXOmrzZ0V8Wo/xkl974
NthFrzJHNLpx+TtegLnFwWy/oHqc1HaKZ0FsJ+a6ybW+Vy6QBHt5F7jvtr0zPqclpVnY2slDmExn
QwfpDGpeGcQzzdNe1prlBeMonxrMQRvW0CDsSnWuKkl7aRaPCrfanJnGa54DVS4JIung9e8Bnwyb
XnPCQxSFg9f0yFic+rekDL66aObdNXvDap3gwE/GeriYaNcQ4DAxeyXLx4cjYrG5w8uEB6Q76k7x
PFa6b1fGcJe5xXjK54BF+ypkCIjDKeZG21l6y4aFEwczydlU8QFQLIJ0wLBYTldTPKOSQ1UbjI1U
htf21e7B7CXYekr2LlUXqWOvwoPuNK4XwirfsBOzCsxSMu+TU+f0T4ODUYjgHIpn50JACZLHdYEY
pea+q0Szpcvll5lxVKoZsWC26guRnA+gWuBSltGOMcgPVCflelokAF1T3H81Y50U67djtk98DH6z
x7pz5cw9SoT1LiAUw6CHvpvn1EMfSIUVMQwSZCnBCYjDQ5vs8t1ipQChAxK0c4IlkMPmW0JwvLbC
F97kTLlZeIV6I33QDtx4l/jOmecR+Q4gL6ZWvHOI/cs+OkIUHiDJMUFK7KS6QT+Jdg4MkdEd0dN3
5bCZkagAIEemrqeRV8OnuGES/tHqPdCjzGG+zOIAMiL3osJ2dnVrwmPh8H+q/mRgNR1QtH6HnUbD
9i6RMPf3hY1/eCg099Ajuqkja1ciWt9SzKBT4AblB9EuKmyfcd9nJBZzZ8/FePvzL4Z4jIaancmE
W2+bgU0KGyRjEriVSDVXCVISlTm3qgMKi36JPVdjHwe4PtCSx+/MiWN/6i98uCRe/vLACTLcTAcb
RxEMGTvtYI8aI+RS+11xOqLym7JdWoqPNGUDnVXXwQn20kb6ov4PdefR5DayZtFfhBcJkzBbelMs
sqzMBlFSS/A2gYT59XOgfjEjVb+QYhazmE1FS91dBEmYz9x7rk9kpuBxWwf2x0xGMXkAXkOmVAh1
wOjVKc7dAOsVcSPmuEtm92NBIbEjQYBAMFY/jChBbkk3O6ZURXaAbtWAyLsJVL+RkA5YB5GtcIKl
cAMqT/qCIkaz92N5cnU1rP8Pqur9t2opTNX7yvrnwvr/Tektzd+V3q/Jt658K34pvJf/4+/Cm8L6
X47rShZspkCP/T+Ftymoyam4BRW0b7qOcP+78Lbsf9m+74MH9Z3A5g5u/3fd7f+L/5Di+X9Ra/N7
f6q0KbGlidEL44aHbMbiH3+ttHuNIqJ3m+CIIgsHf1o8AWx7DGX+UpB++HcP9ncb8u9C/+fC/l1d
/+9Xcz3XoWJBaPm+rrcFwQuiGYKjZ0YkcRTbgu3Fqs/do91Od6E1Pc9k4lGRvlDXvI7to91P53k0
DzOjb789lJLLg1116pS7YCqvvZNvsyBej90OC9i8rlsd7OLMefvpO/wPx720G//Tjvz7sD06owBc
PRcp3dfP7UjRNEGmCg7brvXXQdU3S6nX0bKPbhdvWfLdRoKvpgHp0u9f98cvfvfCge8LzguXlkws
7djPL2wbRl+pKoW72UFsirxnQy8WA2KmhxAqxgEDsRtTSAQBrMw/vPY/37TrmgEgDl+YKASWlvPn
126QJDhz4/QnjDrhkZbKZO5cD3tCov5qMFHe+SMjOx0C2oGg+rkdx+iprnV4cpv8r7AJMANZnYEl
NvJPQrvWS23XBkP5t6lgO/X7g7X+08FyQiHY5gIJvMD79WCNaSo7d570qdQMijT70sc8774HzlfT
LVLwjoU8BbNwUHYLbAWGd82Y47VuP2zqOPWeHN33xspyI29lBaJ4bovqq0sTuoMjtEoWtHVWdkdX
DzUxO8E+YzZozE7Izn9mO2EtaSudfG4R5jz+4Z0tF+CvpwBp07Zv8WVwGjjWu6/BSGUzA+PsTtVQ
G7vCipYRT/0cRDi7MYQ/GiR97WCUAePDUteks4bqVmd7nmhIFlpz7YfjcGeRcCqK0TsGXnuk6G+e
y9DoWAtEE0kOQw9aPcYeEhI38/vjN39t5ZdrhxsebiuSXCSzP8f59ZsJq9zyGhdTqo2SvW/s+Clb
HmAN38jBwePtzn12H40l4j3oyJe6RwzPxH1ak+vk4mFoA+je/NCh/tPVtVw97z5aj0E2Z7ntBa4p
uE//fIa3OneI2LL0wn+q91VF3VAWyC3Hc5P3ybpQbH3rCM8Pg+PzSHgy50be34dlN/3pUJbz8+dD
4ZORy9DFhxGB5fHH+f3TwMNXuJL8yJLHKXITiBhtTavrl95BthmZGiWCuXh6cgZiLGErojH0LOc6
R9+QjR1Lxxs+lSWFlI3Mv+r74lF3ZCX+/ot8f4VxhEQ+CItxkeMwsXn3oIAROqvKCDlCQ98rGzaM
CPaBa/zl5hHbeni1pVwr2Eu/f1kmR+8/GSbly0zJZSRFmsG7K1s46OySLpBHkpSLU+z3d5bVsdwr
6a3TIMcUG0PgLSJYMe5uQBF4A7Ai/rdvHmVDwBs3bZ7PfAKMvn4+U5zcH9ywwpnhJPO+mpxvUZYC
JyYk407iC9xa0b0i/PYpDvXD79//P04MTgYma1z4BBFYqEvfvfLMyjJv9HiEVJztHNAaEUTqLb0t
C0gZhRssA9Yfbv3Wck3+cjZSgUjLFJJ6xHFZRv36oqFFBpWIlTpiZ9q3BpyVIO0bzkVdbuHNkiol
Y0jXibF3/OF7U4zTHRkcaOn9bJvqFKGh/BzPvXGxzRHBxrzYRkU3PYXMehnBYE/LpvjVJM5mDaeS
JCBgKH94D3+fGD+/Cd+UPmhvm6LGDczg/UO7Ghp/HoKwhSdlPEy192o7HSJt1HsQBjBDN/GQ4J4F
j+4vEyOegcQE1cm4aiJaCJCWbzVsxp2VgBBN7aNpYxCBZMXmNArPIfS2+whMzX0df+ldkV8MP23O
lqEvI4kvNyBZ/UpW6jmdrPIuiAO9l0LKldI1YUA5/DEMJ890hhvD+6pokYXI44uqR5f4hPLDUAcZ
w/f2glPXvChkOevB9cdX3w/PiZE/CZoF/LqK4FMCSrdt5Y0vTfTUe1HypCKc+A39vMJV8Ig8jN5B
Y3Yfe7YGoTCcPYZMwmf79NYw6KPDrspNWyjUl6iR+ZLJwSI3cONookPRfLJlyR/9GvCWgZnngAWQ
QVnEhDXvHXnWflRsh346BqbLJZgwnhljz0KHMpUHaOftKl929qTwiGu6WJeQaIi7aMSdOxqe2gOP
69cWWa+9kYr7Ig8/TL3kKOoE9ggUT+hdMkRt8pDaY3iRWRPe10kCpQ4N2kwM7YEgAyx3LMyLptc3
4C8fZlJmJ1fFrNKa9GQizfxBOyRV5moCAryHhp/i6UrkXWkZf7hRvC+nfehARIZIzjpOOrnMyH++
UaDgDeAutNXBFzMSsWREeededREj8iFP7/f3hn9cp8urBY7g7Gbc4pEp8eurSbNm497W5SFtppZ3
+nFsqvkT86oosY4wBJJN1jt8IV5h7qaCzEPTuYQYG1BiTx/KEiyT41ntGhSuYoEBcik0u7WtwS4V
dV4DH7OxMCzyfkd5N5KE5R/ewPJp/HqJBnbArJinsMXI/315S801kZkd6UOmoR/Y4FFPMjUKAKHg
iSZtYw5LW4Qnlmfvf//Rvb/D+TzzA0QD0qbE/Q/FbcR1GaWEJ2LcO43VsCMNaff7l5Dv3x1lD5wh
TJA042wyxLtvB1oHu2A2yRTQlTr6VXFE6R8xm9HdGQsKr4mhY18Ehb7ZPa5XnIZl5jjfW7v6nKYV
kxwwwkiDGmOHE9/aN53ZfA6ucRNlnw3MiStDU7OVYe/d911kbknsfqtHHxUZGobBm+xHQYATylw0
CEVZnmIHUhbeqn0AxBBJvldjkyauLNF5d9eNGZiRHFLoJMbqwEKjfR69qsRmLMP7ToYm+AqhmOUY
Nr5MBrxNHRM2NTPI6mIHiGir00cnylz822SzV/18jCvlfEjTYWDiVomjGaD7wT8EZvX3n7T5z6su
cPmg+U7ZaTFSe3fVmYW0NEZVuIepv+u8MT+00D5XhUMEHFKIGafWca5scsxCsjp9nC6HAqTqTU7k
NIxl3T+04YwvC+64mQ4ff390708DDou+xDWlYOVmOd67Al53dYHmQfaHeo4/4TiqzqHBHK3Uu1Lb
GMiKSSPwRcP1+5c1l4Ls3cXFCc4Nwvdctn3vC7banAmeN0nldWf34mobvP48eJsyxPEshwyT/3SW
C/gVelQ0lSTi2lg4i9RHKZxGf2oD/nHBWSYzD8cxWSo6LmXku1vV2JshYhwFDZRZLG4Npml5eKNq
YtIW45ZjO5c526LNUWqRWGbYDNEME23eD4ovn6D7h7PmR+f0ywfEIVHhmHSM3Kils1S8P9XcrYOK
vmKCd8BpFe/rEIR6FPePudMdYFgVG1CrcGJ8AgvFEtyykyrSD/TdpKfYISrKe0yL6D8XoShjgEbD
IPP7dSKaP32V70tvbozcSEQQLKe4sJ13nx0e+aKe0qI5GLl3Nd3vdU05keP9WHdyhXl9q50g2gzu
2+/PIE8G//zWmHZ4ZA8xsOIW/f4WZnndJI3JrQ9RLqtNFSAVk9j+z97yA+8xxaGPqagvonvMWPiC
xRAhMc+3XKeE4nZpAKCFxIG1Mh+6IEnwqBnzAQpafUOBb975hTwX0wIPbZl8p/6C4Y1H6nlBrRKX
9WEqG5vAgM47dFOuduxl7URYd2GTdlsXFjILXFw1Rud/wy0IS33JipVsVY6xDdXTygLM3v6aTELn
+4Q2GWm9sUtFUjLWhnBFAH039BVhhMAkqsra/92fCquCOfk4jAVh5ow6PiTaGDd2ID+V7EjY6MaT
XGWdjhkYqA7dfp7dphGPKVTH6K8e8lmr9gl4q8+dE0yraNTtk0rzHC8lq5EJC9ChFbX6qGgyVWNL
OGBYjMpGxg+yAII2tiExKssfkasmD02cyE3gpNW2a9CKC1rtA52rfRqIBF63nnGZk36+Vk5rnZOW
rU05yfiAQaLacNnrqxH0Dy7k6Rc2F+4t1QJMotOduxjNuTUX4tEsJsKg2PifIuh4D1N5M4JCErtm
eKeuSPbDwEbJKudLAWPoqvOounZTCi2AVp1aMjrRLbACYJ7u+90XctKnjxExVSs27Gwhaq2gTJTe
QzaZxpmj+l4U1nez6hcCARqmukUKzHV7SRb1L/a4YFMvKIDw88Qdha9c6EMJUWunLAlMNw+Hmx3M
e8OWzn02gLRjOwY+1XGmjxJ03ToFanWqC5VscXMSGOh63gJMmvdRjCN0yDSHish225dzeWEGP2xh
zZBZYMrbiGL/WCapPBt9vqUvqvawEXyWhFX8UruMTzo+MBQ3+vDjq7atbh3PDbmLNiZ61222PkSP
x3D5gW0W1eYUnixTnS04y+e5F/l2WJgFNX32BZ2NXs2mv5ONsO86wlu86JaSzrAyarHP3GARItsX
2wpiOr0gvrBUwbsfiUM8sDeKPPtlGtgNw1T9gPFMnEqGWZI7KWDIj6Gf10+A2oiXTaAzsPGYtjgX
A7oTPzvOU1gdwZ133DRILSF9yqStBEBBCOhDPA3BFQrVxoSo8mXo4fcvDV49mUgs3DDdkWcCNwmy
/YmwpQoyakVPrNlDN1mJ/VnM5b7WkflJTJ+z7otVzKRXtmLYkF6lLinyI9kOzZ6P370qmfpQIyr7
hvzvS6Y7pr1ge/fuiLA1dor+L+GaqypDGBtOjb9zW3yTxN2Jw4RGe5OOzB3sCjdfHpNEWxovePX6
K+vp+CQLINCxqJflVmxsQs/APJvU8znGidas8HUDCcK/28aTcRnJa0AH3hxay/9cpqn5wM2NMD1S
XHdaTO5T2byJaBqPgEaz/WIisNyn3lIBpvX0tKjoxqLtnso5FVceOdOqS9z6hFug/dgbzbqKXLIY
kvEE7WuFZmHYTkjTz63qw0s2OfzofsTx9t1BGL15s+uHPqjLfQG6C7nrc5ygF8uH6i7OMJMGkwNh
anj58Zys0oypxNl3+2inbG+i3gpcJJBBs1NtTWSABcHWzKHpzJZ6NDxsrDLtSSIZzZOYwmsTdaeg
IJsA+MoiM5+MlWbnfLa7HGtrZKqTNjO9IX5h5jM3H+YZkmZg92xPjQyCDSCtPRAIpIM4Xo5++Qp6
Wt3VA9aybtTqcbAilroZ4s0g/QaUF5IaiNyrEC2uvVS8WgUpJgKfaG538YaH9DPplHI/TICb3aLF
DDzPONGX9dWiYwlSdTG1Ayl6FuRHxxpAZ4arbqOLkpCJGXdNWY/2fRliuieypN5YtsruibfkjcOg
3NiGzZIbrdtpaHVNGjvh9eDNZhrpOlgPoXuALFO+6okjTcXsbCcwRWchTikZ50YOk4jHh38ULTCZ
WhYvNQGoL6aXHceEYeaYKnXmUelutITd2WUeOgi7OdWl+VXopETOMw2cAu7s7ds+rJ8ZwkLdkUAH
EkA5a4Qm5iqm+GA5XFc7kdH4+G0DZRSB6moMYQT7CU4SEhw0bgumAXEsSLYcqqdUVte4qqP7H38S
U+ztmvjSTIRux3aR35YkA8UJfU5m83tHbfNIHg4s55HPo3Y78xKrsF/Pg9ygldW7omHtL0jB3SaW
ts9REVz9rsivOKLVunSG4qiM2tl6WXOy9HAC9YMeIGPXPMU03Z6Sz5XG8kagHmH19pLKpawSCRPr
d6Y96j4oa1RQutk1Wp8dXBHPni/bu8SYTrHd3+yYYTafTY83McqhBqmXtjGaSznV3IUUVHVUYPYH
1FNi6wyJt59AoB0MC0FWEtaPhJILwkCxTuqh+dTlUXENtddfJqz0KiYn3GjHzyDXNl2ZDnd1GdwB
was3QGSPkcNfC08Uu6HsIQ4uSWxh2KO79l9jk+EIo4w3OcT+46h4as8dSd5JrW8QHDit9SOm0nse
ZPWdCkX6YMLtW+VpUqyJ5DN3KFTzlRLTANjFAouWmtegEq8B5/cpEW12jzqzpg3sTftamcbjONTe
RbEzmYWp753q1jvkB2SsA/aj5inb1Dftt/XVaHz3kM14OjBPktXXYF/JE3hA2Tzsx9n46vOEOgSS
fVHBUukSDKZxSZd8ZldOT9GYZejViYumVLmUPJm55TsJ1wrxE/dlDJvMr+Nnv8g8SvJpOk89yhqO
N1onsWzWUMkS2Bc5yoAA65aU47fKbZxbV+ER7k3rkpewEDqawzVJIpqszwa1Lxl7O81rrahL+0+N
NS804zV9KOeDcmBXpNXOsAOSbCWqKSJneX57d5ltd3vgIrnOX8KOenSYE9IiOobPtd8d5dimZ+wx
uAsLfcfoNNtOCco66IrT1uniZu8mgBGjJBwWTBvnWNs5D1bgvMY8xlbC/O7Nm8hMxtesmHY2Y8N1
7iXzHZMywDL+9BzWwGlF0XWHCqrRJq3bVyadzTdnTvda8vt7DMlfcBw22A4BIPALULQXZy1gAaaF
GPE5AFTTEzg1JpivZlBuOPYQ0t+5DOxN2frJOfjuG214QaLLUYrqDTg4JN2myrY04smp68BE1IiD
atNszrgRGYdX391sYqYWDsUeIshEgxsRBUQUXLmASBurN49pWuT7MvvsJLZcTxMlToeLYLAMMhAB
vIAdfZjhc+2bSzQn4nHqkObNmjC7qOIkt3z9lKhMP/X1YxGOQPxmuNlSGsMFb+Czpax241eAz6Hi
aaLJi51OmRzbJlWPWQwTQ8skPXeEEJ2SAL0OKd3jJoR+jQPLLAAFB8Wdg9alEM8jD+bT2ENZ6AQR
Yeb8Ie/lnULZQreOLBHh+LYO1S4ISQlVAcubIhsBzWItxPpyj2iVGLJKeKz8RnknfRxTDrwt0d33
wPbuZzGcnX5udm5eTde+1N9hxYDFn52Vcpwvs1dmG4STB4KHGAS7RoMj072hKA9XRJoV+BvqfO+4
KE/AlorP0RAecs8Iuf3wDVlmOd3S/Dzja9iafFX3CjyHWz2XwNo2cZl8CaxaXAcx4qxXBiE336sA
onrLlXWiV2IMAcz+0hsBIj/dsx13+ucK6vcWySfjOMeHEmkMYAzpSg7UAtkunKo3XIn+tWmRTftz
XhwdfxqfOt0xKm4AIiAXkqeki7y7uPGXtAgD96YAjqpEqM/QF55ZxyF+qTO5445VHxltfzPoEt56
PWzQUfK48mvMY0nn7ghw9VYuAR7IZHDOW9MHw7NuPs6WXeJZUPyJ0ub/AdHt0iaHZfoX64TwS573
F6emXpd1Fz2UAt2TQSrSHuAW5Ww2Ee8eL+yhpnlwuE9B+hSwk1JCgjQSx8LBNGQQhQHs+xsERLpO
33zBDM8bZvZ/ZN4z3fyhECeL4KkV3NbubjQNKMvz2Fxa1y4wLEwkW+Br2rloDzdtZ6kHNrqEp0GF
T+3kcULJCzPNOqYJzCPy1A+ok7LnURfkGpbqSwd5E0PnjNuJrusBT4ZeOchivQFVZ6ud3TR3TNEH
Nzs3Ha4mQIhxaiZn3GSwrpYfpRMdEtBxFBoTqAVP6VPD+mLdkw/+YR5i1jxze0WcGGLDd1mvBBxj
7nufhcz0J68bIuStU7qvOF+9sDAfx6mtj6Te3sZAHvqAO10eCjA63kfGEv5dOpmb3jLc81grFIO5
uA+06Wyh4EKxnM1qV3STTcKjk9KJcGfpKSCdGLoeIOC98pqrdmh4xTDGG1XhZXe9D72XhTSyWXWz
3HjaOVnWk6rjaD6rnliEjtuP5TuvfpLu/VzGb0iTKCkSOaOgbD4DHMpfBnRRnAWlsYb+Hm5rh3xv
aJNq603MfWt/MpBdm94JIcnjVCTTbQhZwibtmB5LGZKspiFuALNYtcgPr6Vyyu0QFNjq4umeS1Pj
j1TdFg5D/UF0AO8bKHCaZdnBWUAieeH3GFE94jz48mFA1xuduV+AKuHXZ6y/LshT/hL/QLcjvSxG
tJrLXdG26ZeR5AI0TpINLg5oOBLrnm2ozy1gIRvxV9GUiATB/IdBoPbRoO7btjEfzNHoAFWW9qUf
GfQiSEv3RDs0ex7G+apVyTdqnnITGeCjlv3BtkZtemBTvAHjQ0L0nNPCjfXrj+lhwQxg6oYvfH8b
Kwm/O4Z6xIDLsp94v5MFldhmWkwGR9giiKZwVV20zz1QgbWH01JicuuNhEdxq8nrDGye82mZr023
1NeigH5jN80t6qvkeSLt9gw86WzScM6FwuLmDyboMMFCUM0D3GqYFmPXfKmLMDpbA2ghiuUuHs2t
9D3oE80Yrr1mukdRjxvIKyYQ06Qo9REjohB9Oq0bdUhVoQ9fnhK2/VgYGAAnhsw7NRje1vBqHo7Q
SleSFDQs/fF5qvTCxFfdWRNBzxW/IbStf2zYKCk3KfejCqwPBTtKSAdMeoqDvUQDcl+f2L2vk9LE
P5k358il2wojtv6KnIw98mNzzSDKw0p5bkT2nNM/fsw8saWi4JSlC79LnIB7dltOR8SMy/o1znex
p0yi9yr/Eez6ZfBHqrIydvd1hBqmw1DceoTgpjypV8Uy1wzbAFw12MWHxiVvwW9QoqJhH6qkWldx
eOB5+pboIEJqLPtz21rj1qOR+pjODusD4S7ZeBk87vvUal9DY67vuLQZm4zJpyRFS0XtfpRFzpw/
9beNKYDl9TvFYwgZJiY8r2mf0M+AbTBnYuLgnZIctGcHh/ente5My8BZVBnG0YaAfUa0uvNA7Hia
WHecWM2uzQDci+F5onah3kn01hgif5dJE+t+oR9r1NsvbCjHe6HDz1aTGy9Vr+ZzKXiQQfZCcSm9
11ZIJO6YN4i0LPzXoeTugHxe7X/82zAA5O1yemJQB0sCifzeGoz4lsTHgJXKPkTOhszc9vnCQcSj
bKdCN1LrlAb62em0e5fm0gWPtDakoU85l/5plLXATpXORG7Bkgw7cGx5W56rQZ/tXE2P5L9+d8GW
n9KBRiDtAGzGDduQKIZENn8Rpf0VuKL+MiysQM1sZyD0aEOMjLOp2nafknXY4m5fSx2HG0ryemNo
QlnhTfWHWHvVpVKmdWw8niCj6cATMvpjJmVCYHbaHdogAlLiRpzdmWHgbgdV7EKlelKyAl/tAldu
ausRWXy/+fufpPdUDCFEe5ow2QbOynTcDz501jZJZgymud6NbjAf3AVVLKOZT48Cf3YHJLW9Q+FP
ktQF1TXh6ZKctdR/6liAs53tMH6SoW0snvy+hd6thGB25IvmxIVvPPpQXzzZGm8akgtT0Mq/wyTC
mRqm91nMjd0uq+wT4BAYAmOfnoNBiQ9B+MmN3ZEmI7fXyRjMD9qgcfDBhOwlQIN55lnF7HMLYoV0
SwZZZt36z6MTjFfVdN+qCrkTke4hARLlhkJVYCSUTx2d4PK8GC9u0bjbKEIwqwA+v6Tsobat6S23
LadHI0GXI5vke9YxAjAiT4JhCabj5ATllmKxxMcdPMHYYNPZtdSVk+I+YkpjQ+go+9HeCQ5NrrpL
SqhmZ4GO7rkxBrN64c2dBxN+l6SFvQa53ERt/tEsjeTMm1r1UcQoYyL9VIPcSkBj3rlckv2wt6ol
j42BAExsfBDW0p6YWH6irD0WXp3CuwJUX1VvkVklL9r0k/XYw7giABWueRKzIQldeAYqeg57f1Pg
n9gnDikqYt7lVJrcQ7PXMMcvnGpW9Uk8EddSf+BvnGPHqFp45czcouCqhO8QeH68d73EWo1DOG7r
yHoYGVotJDZQjzDRH1qm1vckZXWHUXKeqLYTazcH2ElRVT2qIX0LypwTrG0A+Zf2ePBssm26iuho
Bgu7VEnvTnUfRUgU1JTF3pbji8+W2NkurFPBB/sqeCC6IejDiUzBLRdOf3atWhH020+IOltMB27e
3AVNHu+yqUye654+N1Wp9zXtXfTm7Xx0x8jdW73/JYCh8KLmMNupLCx5MtvRvbYwaFtWnd6s2Pvk
1zzwobN4z1nh8cTVX5olwN2b8+wxoizazrWjNlbwWnjl8CYS+dkj5+WJWGb31DVBvP3x9yb5QOkg
7GdtItbyAwD/k2MfJ1gcj0Xg8h0Oefy1bdsrNCf1SnZbvrcMwz94g9U/gUX6/uM/mGT5ikBtFwW1
95TwuW0ih1jwkt3soS8JGSWgeL7kZB1tSagcnyODgIveK6OvOK4ABDf2Xx13RZg+W2MUQLCHOGPg
K+2vjuRLVtbQvM4G74cjj24TLKu9XdXmX7ssjaq9TIboDjbmsE1RgxyrWWEyyuNPA8XINvcWYn/F
ioPULiaI/Zq5nYW9PCZrQyTmmfgUMDeLnL6MQu9DUma7iKgOJoJO+FRUFeRWw9AHa7YjDMtZxQDE
lF+HBNJC6lofI9/rt4Gjp3MRz8F94Y3mOi0+2nU9vU41OR1u3vdvTmc/iSCG1sI63EhKO16F3Fw8
opBWXUqeeVGpiwZYusV0dgHqq57dOGIPTtLLhnMh/yx89WVmTD/UffoAQhrCSuXCAc46+UaHUNQR
XlWAh9lAanpaz4S+Fuoh7s2nJHVy6Du1Only4hJd/jj4IOFnLdTeqqFipMGtmoV4EN7NNhvx9x+8
tDR3pj+QEJCP5jMwFxPUBGi5siv3aWa2L/3sPE0p04qKCImzYS9GW4dRUR+c+KCqdbzgHHJhlmel
AnUlYXNZMHrWV6l3NNdqpcm2vQNb5D/Jrrklum3vDTfPyd4xjF0QER0Q9uriQG/zGp0dypoYrAiv
HO2rVy3V1RewV9HeI49p085usU+VBQC9g2kZN254q+uyOYQmLq04N9Q6raLgVMRjfBpZvh2rmBt8
TZwmjveGMjoGDi2HfUrf/IJAatNDpOQ4G7mvZWd/GskEiNltHVUfMN+nqnQ3fphlOxFDtswx21ww
GqVb06ovKq99pmHdBMLM1S9MsQuiylrxytAHw0NV2q906DIu+RVd4UD84LYfjbG7MRPD3sMDNm+6
JdWuj5kjASnvP2GWdFMSyjyfhlJgzsNpETZPY1y8CewaF4IujWWiLEiql8XWtozpOU0obE348qvS
IVqcFo35nWMDWwupU03LJ+wFzeuVpkxea6/GWqpBAYWVSZjrkmyBXtOhdSO+RhwWX+lWTBQmdhbh
USr1i500zqFKl6o7DINnD1RQPhpvUxsMfNu2eB3SfaJ8gq/hmxyBXagrezsAWhGlUUIEpCnD9GJw
WCfPHE/kAxGXJ8CiV9Y0PLbp25hH7pEym+tvMDLGRgs1vL4UCwJI5A4IZVObG7CL8jCRfb7F4S03
EwNL2CEDKJHJ2i4Bh5QKSq1k21OXj818KPL6CwOL/Cx7UvrYuohNWxrXZuogG3qBfcoh9NwVLCUi
8u13k/DDHbAaifrF13vXtR7z2UIv5zdXOxmTZyB9T2xgA3a9YX5lvlkhI4nVRub1IXbGeS/MkTRs
bW1QQz1GYTHcwd6QNNjk6PSJBSZktkHrNkWRQmx393603EWm9JR3xI5slfZ3sL3Y2j20yO1fJtYe
dcO11uZs9RAAkLUxC2/lAE3fpyOY+JSMlA8jKWedbFhK2eUJBfhfVTBdeqjh0k8gKI69upY1c8Yq
AAnoMkDERzfdKbvB84NdeJNZxSeVZbQXu4Yq7NwUXb/r8+Fz19n1RzV3X8txsVGlLu08NbbbTgNt
TdqzV7XwQqbzNTFqSehGkB+9mYymXj4IneH5s82LW9vuk46Mfl2L5hMgRnMLes49OTSMq7YjQCc0
mgbtd/bCxi/9LsHSJbnbvyLBvM48bpbxfPPsADHfutpzL3mcj8eYE+JgKrLcDTTBa1cnZBOwQCDf
zN2ThoXGPmMFj+2g3Nbya2HH2YubZqTaoSPatbnasCwgeyKNFLZrp+IxaLovARtBBjjGpiiAoRas
TzZtKiFPfDbtuflSsQhcFXlZ3GxrBHiXzs/uApR07Tk9e0V7r302PVXuql0cqYDiHkn4jx+aZek8
qvDOzrl8kXKhF2OEdSTXQ15qL17N4aqbXqHxeAjnmWE6OUE7cdTv2yZil7tcUkSqEfbUBDYRL5iC
U4Gz0t87VpE+Z/WSkTizDOlmOW7bWKJdr9mrKmVPz3lMXo22iw91M/WXpm+fkim+dUC2boyAa3IV
NUsqN7Je/HCb5QHPuKHjhM1Yo+Y21tmKpdEcdE92YHXPncRV4CfudmIw9Gy4uIv9KPtgqSF/aRBU
gZiGfAIc5VIZ44uAGfMiLeWcDQ3YnVNdRMJ+qMuMmr3p1LHgfaELzWziz5x4lBeR1jHc0crftty+
SKzmwitkM94TfHur3CC5FpE/ElL3GtSt3Irc5RYXNNNaTWP4zPD4yc+K9jiHM5sFx/qkhLPKJ2k+
CRkhbXUL4ibHNDnL2JPrzA+cdQ7V4qTzgtPLz14KzXXhMCsge5M8lBEXD/LptrqrUOru/bp/kY7a
ExQQItSy/ouj82qSE0mj6C8iApO41wLKdVVXO7XRC9FOeJPYhF8/h3nRxmi1s60qyPzMvef6l8Lo
iwjxAy7QHhgHbF2q2uVJm4r8rxYDhEUk2t8tHGsD00bCsya/uEvmqryrK8KdE2codtVT07v2S6Xd
e4iszuSjzTxHwI+DrpDG3nXknV+52dXk6Gat5fY74VQcjfqKkE1joew0xp9kZsjXGR17KPUc6wk5
xPHVk8n4sRBMsXO8xT7mVK2XdB4RO9S+G3KYQNaOx/HKTQwYq734fCZK5AeI8d3e0FAaOAvxhI5Z
ndn/AOXznmHO7tPxLjfVck7igubAMHzMHcjwmpSoqpb5yg2nryLWxJSvDBSoENzsZC+8t3kC5I8e
H8DrEnbW+o5/qz3pwjPufAWsiMVNvEn/upt3tWbjS9PEHGaIYM4FeoR7dAZ7U7d2y6qZB2Q6LPZH
FKHWbA5RYdmPE2ckSFDxt5+qu/9P92zUrUBUYLx0H4li3XanRLfvsM4392OiLirNvCe3A9vMojtj
QRYDtOu4Wauu8h/1zV0tYn06xM2vZK73QLmVBUw1j2kWB72NraAFIx4YZezjIyWZrGgUqVqF955b
dvWoEvTQVUdCMCQ86Yz/Q9+NyeFdwzJvq9rhSC4/rfw7HsEKCA2WmvLc9dky3VfEzQd6leVhrDT1
YAowwRyky3ncAqKLmkQ/JwOZ0AoJcBmBpaRI+3Lz9HfAsxI4ea1HZP/4t/9/kYTVmL5PilHxMiur
kTtBmLuh4umGE97d9kLdY5Nc+3iFso8L8IwP/lchSYuaPCakeCEmgKwDRo9tSZzg8JlQSoUWnyub
k/hhygc/6EuWEWXB8Gjw5ZlSSVTT0aBJ1ojOJfEYxGW/bqZjcLhxEo0L7cCS4m4djD9FXr3UGttM
pViEuJjI5dD6O1zPVIPxco+knXRU3FGxrX7y+LEbthA/DRRuH0dAwO/lVnwO/ttULfShDiFpo1N9
DMPDOhOhI2khupZ5IHZ3lHI1tB06tgkdaZDU3U8CyQw1L/ExomfC7xi0mZhmW/aZzc1ZCW3a1MtE
h5wXFnbA9+D983HC8QH8VbjqOWdickfqh7gxzjTGAYYVHY4+Yi1OdO2DkXB+MBJOWnj1z7HVvwlH
/cQM0KIYwwzXSv7SZ1pUYX9lioy/165qkGDjy9w7dVT22ykjeGdA7exydzwx+AGjXcMsZZbC+TL8
ocBydv4IpA4QXbn3ET6BxPN3ooKGAN+fITCbl4yoBuJgNoZ/trfRHCB5uYphRAXhWOcEX76XNWw5
6yI9wQL4qYs1MufmJuVLtQw1O5UGk66605WBxzg54FeOhhXncybbqG5KHfmJIHcjr0j+ivHSFXiX
Yc6v3kBuLuCc9YmacQr95buvmRSR7Ps1wt8B7ZtRI+RZe3AZebPq9kHQ4a5KNflZTdSeTsKBPlRE
Gc0kIfD9UIEhU0hCHOAOgB9nxT6A9m49lWIEaduMdjivb3pqnhxzLMPVyEn1C0k8Zjjp9jdbGs+D
RzlSoysdSi9ANe+e06ZKac9QcpJN5e3sfOiD2RDj0RxqJCbar87+a+cbec+cQIJo9iH72UZ6dHWC
4sbmWe+g1nUm2TSlKehxAQLtSzCmgxiNCKTohK8cwS/StVKj/7RmLyA/A0IR1X5g5PV1SOrHWbQL
MbDtr6qmFcIJnaRRM5nwArbUeQCOvAysPntMZv1xbe30pEEDodYj4AU1NaWN90za1iX3P8jz0AN2
bkyknPSxTxZIIQaItyX5ngqENN0yiYi4qpkjUMryLMza2lXxluHs/7VyktiT5MxQqCPBwgF+GRtP
JJSTndb+G+msz711V9YW2Z5ywJY2WQRvqfRWErRAtTh+VRhYdoXjpUfk/YlLyzE44rGV8ZPavlyY
s5RitqMfAL3JHTOnWIdbxxFuhOtMwlGmCkRPVhEYqn7XlXlfMzRhXyZws6d/lVf+EzVwhDpmaVxi
sGCk3IUNvaPu58s5JgS47fZagQV38TYJ8yJDbHYIfA2sA7VS926ZR21JykoKdyyAvf0v9YgpzQbC
zwoBO4PYDN5KfWYTlgYdBLVgKXHx4rt8JuwPrwjcgnAd2Utk/+ZpQHk1Ud6lccEwPRm+1xWRbj+S
CtGN/O/BUUxOG/W6tWVuMcKcdZKAE/2fDk9vyxKi97cf2mWciOpeb6VD3F09ee8iAYWAnPbHJoSa
FndmaSmrQ2IuPXJBIcJqbggFmZx/6QKQ2K/lfV9986bZcFYc1KO6Rljz8MsWm227l6gjMIgPJ6uS
vfTbd8WzgVz2mk4spVMlnEhowEsHVqERb+L2PWB9BEBmqJmQo/Q0tdttFLc/g/XJFODaFPHKfAKQ
BIlrMgZADCjyUcqlZzu/70Y9RSKh0JxpRkSS0y0uxte6og7J+XxKnNx9tv7a0FnQZyMncIkH7+5d
DzKc7V30wgBRn/H1xo516ZMMkCrSQ/D2i8WOzWE26+tBy7J6gAwTmZEHiAvZKAU+jfY/KVp5dnna
OEJIX+rqnDxB7og0d6yAuJFXY05/qjZ7Km2iKkZBaIeXWR8VRQbxK+NbLVYnhEVOYWD+Mwl9CYlU
TSI3vrNdlIXvjt184OSQ5PipL1/mx6kpEc1ODktsbYXL6m/EGECASLB2BfURX7GqI7a8/BzNocjw
za5+JJHfEn69ZRGlT4VWI9VlwXAR/ZeWfAgmQsfE9t/71EZ1PDEddgzUKFb70ch8PlQT9B98KftF
EYJi6qwUoLm6/sBfiGDqIZv1UFdIcbGJXk3fIGFO3hv60oS+4rilpPStVtGQzVA9e/NA5M/jkHuE
55H0ZYjsKZl56E3bRTal/bTAJZjZsorNlyDL2U3rE8PSbr1bK+NzytmsiKLaWwpjckEcNQzq9uic
m0NOfEzkVezEpPR+satdGXCS+YoRQhBoGFmZcXDhk3QEiNPhEv2tyb8r49oqJiOHT+04E7JmilXt
FYyeUFtgknPcgbcfWV96fNijThddeyBY+pWFsIVU9Wmk8wk3+fZuVXOFJ6tY9hlNP4K28tRiPobV
nGVX6aTHBlxIYOmxwQBgCmvQxKGnyAb2rfUAwRAS0eJIzn/6aF5z8mCA+g+iiKrCo0bKc+gz1D/o
wG9wzdzIxtyhttObVCYU+AkiYOxCgaY/Go7XbNKuKeAEhr/vsrZe4386ZpcZlykpDGCxRl3dxd2M
O8zTCYLzAmrmaydYNZKGSfKwbnJA+8t9avQnYEn60Yd7CzOUMnIcuHBTKX78PCcusuEc9qV/17sO
GtqNydx2zzHrNJB1d8rvUIxM0zdAsTiyi/gVcZoIpETCsQywaxOBg3zAKAePpwyGMqvCXn4ufiUv
i1l9u67JOVw9g1TVr3EDBaFQEdiUy2Ss5LWP9nzUOhA4SeOBgbauLKj++NmqE62X/xBE+j7Xq3tx
TAe/0IqkQTYvcWK/MLRSm5bgn6/L/lxQ6kdNv0GrmFmy48wNgFQskLFuQv/JuhodMa7j3igPfGYk
h3lPaRPfhgxCjakdV78/lj5LV8OMv4j35neFL8LVPCBLQYozvlDreGE7ZE+mwQysIlbCSqxzU7Q3
gsNWknqhi02DHQh2sJU2aPcM9dhYsmQUxoObUGulXs/bqcNurhvvhciXAFJTkHVeGfRZBdxIEiZW
xBTOFelgM7Xz2sLGndT0ovQxO0hxb3QaNNieC4CQoJOwSKKL2aWehsokPxqbQ97lTjDU6jIxzwsy
UcJ7xlgAYIVZK4gBVDBGt49dM3K8HoWA6gvWiHcd/CmIyPI3W/Sj4dke86bH1VtiDs5YfyjxnQ6i
fSiUi32Ui72s5dnPRi+KM5e5vYFEvxqjEeAAnEqia1SuXbsVsLXAijdOAIU37dSumUK0LXzNQ3km
PmUFrC2Yx1lpHpAuM1GR4ZnRex9Z+XA3p6P2PuesocS9V3uKEAmJXNEk3MhaSX2OeVh2XrXcEQbz
0ffqxAcvYgJudRuDoF1nLN5cFQxuBoiouw05HH+57ffK57Kym6hqAQSplXF+u5AZNPjrrnGxFRle
81MsrYOSbT9lxWuRsMNNKuiYqflQI4U7j5p5MohW4VB13ldhkjSos/Ed+/xTb0sdkTdbI7MUn67L
tYMZOWEF4j30wyvAKrp8noWGnRYjxSPmx91QVe9xqz2gynpBq/VoDLKiWv1fiFZA5p3Y+uOEfc0H
8wklU31AdcrlWMKmGJKelCfSjgYVczwN47Sz+u81Y2DXmguNLXik1je3jJnlVi1oKVIT2oVOsgyU
p5NIzBNxZOyUm6IOyEN+rIz+T+WLW2p2cM0WdzxUv4VKP2sejl1VKXHgID8pEoWDD08I7cRFiBu6
LdzjAvSHMdQhWS3/kDqYXlFmaVb/YHSsDGGiUxM0RUWgwrLe16Dg2M/azgLuW471lcjEqDIJ4nW+
LUZC506xN6mlZI5IY2q18ja2nMlefRN++itFh1CGnmAmzZDr6hnrz1n07bGfJEAj/BRRus5/E9wZ
i6sQKC/9M2Et3PvKPSejJN8LycTieEdYLi8GmtxQVPZL5yLHrFhJjZoTud46RqSr4bg2kWcpohos
Tu9Ozn+R8MEYs9KgbtIkmh9Wdv/Unda1Okxk74Zjmb0RXMJdkZIGoCBFsoOURbiQJHWIW/MxdYsX
nXuAyG/vuSpSiFOg3PycOmAxebaFoShlau67jfyN+SFaWmLafPJNdrVf3xcJKRpg4WebrFZWjOvO
MvMUcSXixtX3orpPReiyVnlmsMq7h04SRq2uzXds0V3eH4Ibq4c6KfUHEtB3rUuuGsS/awH15NTX
N2bKr2srL6T1fA/CFQCl1qdBVM9M+CzgV35yyMUKRKCh3UXwGsVu/AzN2pIxgcm5eqc0eIkJF9lh
xMZg1J29qm3OmXzkUgQPv+miNlqcQb3TlwxpJQkCu8ZeH/E+HWFHNKGLG5LAzPGevnK0GhWcWt7k
Gh9ouIBdawenvbM63pSxU1y+8edMtUY78NGzeqBHJ8QorWbOI+nle8cvuWDzi8+i6chOjnlza+wS
SfRGQ3V0kReHAB5SmeJna1rlUyFbkshdxCj6/IEkvy2wbbCa9l/B5kEHS6JBSXCFNg15S5FYkAFS
GSM1AyFNu+2QtuNC7EfF0Zqv9T6bbl6CsxwGxtnkrZEk3e90z0XTT0x4D4hlv6EfAwIEg4Ss0x3q
BaTsPaukRf/uM0Yh3cDoG+l9bLHATJU61rNv3i+qG0+5nfxALX9NJ7RZPa56Zib0GkVS3M3rGto+
oVeavuK2Q5YI4NE66Fn77PnVm6wbLcIqQHIGhC5E1calUM+FoxdXOWXwuv8XdOjR3C7XkrEZZztB
CHP8ULFDtkp9CW2NZmlWOrEHrUeeSFxVQd7qF+DMVQCbnt9a/ma68wzlqDo6Uh9R8/OtN53h34ba
hwQmPFZwZMjxnd2JRbdw5XTvaUfqqGZxafTKLiLAoFKosM9kGaRiVNc62W/vxkVV/oNfTCcDDXtk
jP4RRUZDhtYO6U3K2ZflIZjfaJ5nigKy9Mi4oZOLMYQlJromn8rLGhQAUm5nSHIMQLq1zlmVYAue
tSS9F5yyDSDXUe7MEci6PZst8SwaYRs5JTsSpCZcFAC1hLe0OcRbNxyDoHpZbe91IkS9LOKISnPP
Hvcb3/FZpsMT/jaTEHKysXKyv8qxvsCaA2/XDG9tBSca7OhhzYlFikkcYu+kRYa2npuRF0ovyAzo
07jfuUTWE3H/kGVEdmaQWQJ0LBAS0mwvmsRCiVpnka4d1UBjP7P82OVjakWN2+ypqcmiU1umbfk2
lNQlZjegpXV6wvPWp5HihKuVeOt6dna6UDSNcfFR4LWk6DYOY1yPoRMzmHHdYT8WuO+seJupzVLf
9Y33rlD/dXp2W5iZTZSX4aroR3zBijEzyJbbnoXsAQzKIyu79huhLpEUsk+2UJ/LMFpMaxzrOQFb
G5mphco3p9Ap9QOcZWZWlKkHFqt0LygwfCs/W9oz06yKWZP7ijwCKGtWXoTOEdCnOmDFGDKdnPMG
6l6xLwhg17LuxbHkeprKiYRZjR5Jx49SVZ8z0Yo3dHGRLfFBuosP5Nyxkdawr23QHb6SBnZeZZ3f
Fif7qGy+MOGsoaQBBrXUUq/rFzNpiU52ESvoIzKMEXWG1/zRHbxYzNzFqS0KjngrPQpnbq666+8K
d+2u43TNR6QpOWETZJov8KmsB03o6aklc4Praw0mEkUCc+TdtlDLTvZHUZOrMQC99lKEDsL/Ujru
ZAtWGvNYGg61XSY8DRHOiGFXmipjGNCmkT2sqAfeSG3IAjAdZ5kghR6RCQHd+FsQSyqLljOWNdEC
a+kwtBlata6+bylAUK0CWmg0/n9yglQqYew6bpq69M59S+hp6fPOOKw1EdQ8qGJmO46aZs3aG9my
IGz99uq27SNeRQoQj8oelEk/TA/gRd+X7cYnNtIttDMoiIf6yZOeuIGq0JDRcBjoKPtWoVClgOLQ
deKUFEt8/p6bRRU9nDa2b6NhfFnuOp3jhFGDl7V7Ul9IcxacTYaTJEFj95+G/AS/E5/0eP5ulvoe
SsWwG5cHt+xLogorosyaZjf5FgJZol/p09MAVb7YT9Sk0q8fvY48VRRv7XlSrwyPmWHkesSgSNtZ
ikZL97fhULtQuxElVTDtADbaPHf1SiRsuWJ8HOWZkNQynJfskgCoPJFuu7dwhuxcS/tek/9lEKRU
4ky4li1V49RnWE0xJ/RZg3xkZTqKtsxo5rumjMG26u1PCcC28c/+uEw72DrwE69GU6BGxznHGy9D
rfN8VoWMywuyKJkliR3L4Se7aEnzwwcVV14022SjTuJoa+JIroMCi1LzBrkdIqUB5xzGKypEayRZ
wrmgXGPS0aHBaid0dpXHsZJgbcvzkWSLpdmjFrlPWAteyIk7zq3xllns3fzeP425+eISDeFqJoPn
tMouhqF9UngwppBiuKxj9cLehDEEVWupMyCXra8FE3cdMJLXYuw/JWOvtd+S49IEokzRvW2nlTMi
u4Fr10bdKP+YhonpeeDHaWbvYFIY75veR3ycpFfIF6TuyCaHJzzeo6cgcMzPi2AG8dbURENKkTGK
XGxGymRABeuasPOswriWP5kiUCntAVNbgZ2xaxw7woIyM79nxlWdF4zNXm6993rdXErD3hsGm7si
LiLu+ySUqM27aqaxct/K5YU9FKFMqk8j+Yy0kM6fuYtOPOcykKxpz9V3XddHkq8PS481sI67ggkB
yahradxypcjo8bDWFib7PCbYD1P90wE7h4HC+4ni+FtlQT2w9Svb6VbsS5DVWP/zNHQFVYUSbqAv
/h+w1mzRUtmhxSelc9Y29odHYxSnAXjADFm0XzKm0O/YDwaq1p1blSIN7pfODWQxfyMl7NikepfC
l0+0biM6glM3zfNdIhd2u4zdVBJ/6WYOKHpaeC5pqxUXbZh5/xinYn8byJrHQQCIvN6w+XUTDIX6
x4rR2DtL8psjR9JsVoiGnAi9iyd0fMIIVryiQh84XJevilDQYiVEvIqXJzqPjYjr7xnX/WUfxspP
6VdTxNg1mIDL5jSgxor02jyksMDVLBnxYWiEJYOL5QgTIeOf+Q5KGzajQV/FY6b/RZUoDsjlYZ62
58JoP5DFEIUXA8EduWodRBucw+sRJhd2vUXpu5Ql7AjR4moM01GY7tVBE7abxwLvpMGqnLhTJvQm
dBJV/+sq6uaGYZmPRGkH+C8NXI9Lm8Tx/qgqL5RG+Zmxb29ZGVDdcWGbAAQPsT+ve9AqCg0sY21A
xYh4bRcTH3pr3ClNcdyGjD6hWMeyILpyZhJGEPUDJvt3hwnPSTf1P7oNFNuUDLHxbbm4zcNtOX7Q
YuPDLb9W4RRXg/wGkPI/LgVXWP6hA4SOh6RlB+uWhtlWaQC96GRk9LGUPr/ewp6m4infIXfmWhEz
+WxufUya8bLmfRvKEhG/qZXcG1B1SOMczKAAXLjr7Po3EYN3bkvjjgwmjB02Q7XMOoonyHLLJSu1
b5OgXUsnJCtTxjPi2W+wXMNxhbzZuwTkoiumvupHgoHakU1s2aZmtBBawhJDeczOcn8s0BKLAyZS
yOYxKYtoRhgsF3+rnu1DUXp8vY32hSaHqeL2W+1Kg2hNyVupMaiTG/F69puVv/JyVC2mPqyVCUYN
/minjc5tns5Fj9DZNZv5yACQfHIHb4pBy1RR2R2zAjxmtnVUrd1HifMYo5w91wuL/21FVv4wAuxx
zugsPBiUYvyMeJoBaKw1unKH0WVHqyLj6bygg+HqCfhBcosRgoYueUJXO6nsTTQGs8GRn8PRwBXk
9aMWs1dL+5Q4ZYjcQT0BE5eV/6wxF6HY2tCq8tIJVR3qxGZLbRA87ooHZyDvMMe2TSFqHZIRJfPi
uRdE4xekjGQlC+07Z5BytAd1s4miItWkP+lljyCJKiYFkMD8Z37nXVsPVUyrqM83YHgoU0rSWVD8
/5FvLkcU8vF14EMRR0x0dtSpxj34M1cICZakxfg4CKyCHQDC/8Ro97N9AtXyONuSyhmTbfQK5otW
fUmf8RoT9jlz4YnHzXLszeXXNA5O5GyiRh6LxrJHksnpjjH/MqxrzHAiHkAURx+DBj6QBpDmQuIh
8BcDaCC6o0kKQQtFOvOYrKyG5LapmVlXpaHqUHSaQ0M+fdKx7LwgjjyuqeaHcI2cQJ/YzYsSFltZ
Plt+u6ILX57GNSUkfr03hva313Pk6kQjdqjPNLGV0GafEIsZDHnxWY4Wq2u9POvQISJjnnjRCdAG
CCn2ujSu+Tq/s34L1i71Q2Xzy6rwZwru5tgp+p2cUkKR0e5I2zlhQvwtCRCNetxfvCMvfuO86/m2
CedqyUnCDaFschwmRHN3JOeMbW/TjHSP89xjnrWUSccM3JlGilOHGKsYQ+5uLfm3ecBvomVN7ohy
5+bq6x8eFurSwvjKTeQ1jfyEAn1OiTGiQhqDATfxRtchiwzlYDC1iHP4g2VQLiDNrX7dJ7kGJU1n
nNgVc1jqauSwIW2CH1IdOj/FdW/17xjIPutMOwto+AEPKJMY+zA2dLusetwuBXvosknxh+RZLtD/
F1m+jnq3hClDJEGhHxBxlQC+gpnLktCd8UVZGq5I0CBLUVuAfjQvYGJMxzuWB9K1Nk1kEmJufI+l
cXKdpqX9FdS8/XjQ7WWG/uHcxKAzzOJ9TZAP6VZs7jrGrhi9h09/YQDqGwLmirtV5rDrpAf0XcN7
dI7HlhPRK7482dU7V6uIFu8LJt4m/LvMQvxUGaSdj9Q6JQVltultuumAUeIrNRyu7kHpd+0Er2hB
RTzMZKXa60oC94oHcViwxRusz3cm0BJKfASt3ooxx+M4P+YGiYTm+p3TtCQlf7zFfbRzKls7mm0L
2j7JoxFbIHdQ9gAmozrOXntHjqC425LO6Gs5+1ndms6LL7L4krAr8V29CmQPLiRrl2U3DxvAyqbo
MdXsnXzNIZ+APTmbtDTVsrPrpN+9S1VrtPXPrCPmnIX+OVY+gLrGCwTd/MlA30Dk8YPhed8FNQo8
yhewFigWOjJGYCVdhBz7Paf78P8+BscA6dSKT9ma/oB9XOzyLremx36oQjEPzT2zXULQkniNLCu9
pcmBEOKQXdhnKZGoVkVLXFbJ0ohjytixBiABI5+IFE/nD/QR1qFum+2Qdp9Wxb5m7dq7TmcaK3tR
ho3O0tqbKC5HxJNGEjCQwQOOs//SjfxgiZbf8AygqigWPyxxGJfom4GNKKIrJELFThE5iAAkQAOW
ElYHpTCjP88IBfSbcjh1Rcq4Qrc+C5/E0HrO/8T8CEE5ayTF9P6fYWTcuWTLozcR+lGTaFYt1UM5
TsujSGxcO9zYgW4xGs3gHnfOzKlnVY+W5/d7J0F/ZvFDN8NMjCHkN+ocFNFl60ZodP4QNctjpjEV
1zVMmiL/BMn1VfsmyYPZm5boQP1m62wY3l8JGWrLJTnSmB/6pvXOhqu1jBUXIxiw3/OxnprRec0K
g7GAocN6nNlwyrZ8BKpth0LqChsWe/mVUHMgKW3psQEsDcIl0B1jUPxo2J+Q2wwIeVwY1lfmH/5r
ezd74Dn0xvmcGM8HPcneptOfE8dZDnSJf0QGemLWjDvUVOxnGQwEg4EhLhkdEUAgem784S02BBHg
5HDlHUuBBkxAryYufFxyYLkQqw9z8zduk38VgdjA8J+ACTbHLqUCJ0E+8vupDIfCRHwCaggd7Tez
aCSZZYqnttCmneYTRGotBNm6NytG2OIt0KpNnJd8N2uswsbSk+OciKPbsw9ex9cGxRUDDiQy8Ui4
lb0C5huLLEAJ3oV4CdzUE0dZuPduzkWK5Ctl/dQixh5LqpiC+LFujSe2ws7LVMoI16lnIHRjxxtW
cBICogoG2JP8J/oBlEJYLUly9GLD3JnsN9mZsfdZszrdAwlh1dhW4ZTRz0yYNq9ZxbDDBpOAJMU+
T37/w9icFJiCyVJTvNjLKg8U0+JS2LfO8qtAd0j0du1Yhi18FC0zX/KBrMhRqAE5CGaGVGtekpn1
gzeDWqtxQGHa++yNLKRAgQ0Ya4KQhbfFSf4OnUen06Q/QAZvk8+0pjCdR68S+jVd62/bHLtj2jIh
Kv8PWX1KJeOsrJ/cABPGoRuQa42raQQu4/ddzyqF23cNmCOh6WmJxiS/eI7BiIga+FpWyt/Ka++t
RP+7etyVtU2AZQKP1jYZ0BNYuVk57wdDSH7ShTkjOvdFE9ekS65enFehMUJXHJlmNvZE7074W2hw
aZ1zSYSC3x21yZiI147RDYjsoajmp3bt5pM5chbnNcok5fJoNdZTj0SGnQgWDO+pSomy1YHyM/80
tvKPnWeLOVnN2GTbTt3jBr4U/RLUVTueIEMC/RKX3HKQA7LMZozlTz/dJsNZJlSc9tjs12x4mLwJ
3oGl9oWGXEkS2OnN2sIbkP6M0Kyayj7FRR5HBKJ7+5lun4UlnYWXqcinbq+nCCD0rdLaH9/Jlh3h
R6SckJDEuNGDnsMGmx0Tsw88PkEMXw1jBIMyAKDRsLxDcKChkBUGycp4E/mpGohaKWxSNiiGcAmo
vwKJg5OB3wIwwMJd7b02/8LTdd84C39++8VOmksOb5fR1ZaZ6fh3XL/NCFCgHjbxRaboLZP3zDe4
cnJdHkr4m4Hb/oHXpQKyPOPIZEreceh6VnzzIQPCLeLDLNF01UjzW2gJIVLBlEycNMRGXO+haz4I
nkHy5BHweG91nLzZqmW3PKPswklGKDdyIgjfs6sJjijWURlFVo2dnykzRB0P0ladgkYxPSpg9t/k
5Ji8K8TdodVMR/3ZW32eyIXBfv2GAtwhmHUku+jcDPmvMtaOZVPyWmrZq2ZQN7mxXO8M1sU7X2/d
vd+M/l5r+p91ErcuUy+uVBpgu/SjJjPHlx3BTGJqKERWHkMdMRGZxoTy1P5X21JxSbDJRCdR3XMW
Gaepa4GDwPHEJqhjGNMIhYfyMUr1Xqm+iWwD2A5n0H4uETut2SuR2tRTOmasLIevoK/+YQWHh/Uo
KGGlMUXCGZ8ROJhbe/Z7dYiSOI9qZDhMSrkm6+xZjf6752nvspKkgGZkjOR9Fcxi+m3F8NLhUvAK
8zlFmRwqRzxM5ojmrcloL+o+D+eMf7K8PJqZ1bBe6o8dDL2gsnCHl0kJfqtLXjhjm91QbDVJ65hh
wsund6CLFU+QlhY1iC+K2Wnh75RNKADTsvkRz12GSAXIZbz7tuERs2zqQ+FDtHJSalrfjJo6vSGO
eZw2DJoGfnBnMHQOLK+0nkoU/ivHcDis0MvaSaMp7TDI1lu+uz47rN3VXaLTIMVD/r4uGUssnUgA
i0HOIBZSkT0v5CJ51qr8VuWbyqsgUzFO3ps0faJZ4oUlB+2EjvKxkChO8eMFPKbE2GmDGS5ZxXcT
Tc1Uk46pfyYSuWuPLIChmnbjB/nW2vXbgWeQu96D8tQHkkNWUeymjNkklBkVJSITBDRIu9k0p+at
VeHYouIYjJwmgcGEM14Me5taxQTDgFazd60dkwvc6R/xNqyt4+Zey2j7RoSWx3FwSwaPRDvKkQUb
CjBhz/1Jo2fEHZTwsyAZ7dEHES0GIQqnMzZYc+PtlRisg2ZxFB0Ru23PrPj3KCxa40/NWDZA9Pkq
jR0YPKqFmKt+7XLcf+PVrggdNU2OJW369PTNSNkMAw6hq9DH9o7Ekr20KF11v/zoMlaVdu1cBwRY
h8z0LimRa6hfR1ZIHXBGfGkYTlb2XKt2WP3tUWlBznYbbi7HFdgO03vv6C+L3YA5Y6DAzM5DSVar
YEkLnGF4QIKqSZb98hDbKQqXFAfRwpAWLo2Gx4zsT7uorkyv4yphcT4+2G2VH9aEJk90Lm+ZDQwc
kEfYIDTVOhv9BBt3YuQMAZ0sp7rkoj/aNW86qMnrQnPcamIDa+AXY2atvUy00i2SVpYguMo5JAOG
P8jJl7OA7rzyfgx4ZIHsk1oet3+tJfGiQiHsSdP0DbcG352NMyhjxzt3hEjZ1ZREfX7JKVn2TmY9
u2m+7viahfmSye5PCeCUASe3pCLgzh6x5wE7yHfC1klmMsmH6AFeIe8e3qEANra24oxm+u1KiHST
dTA9wpWttf0wZ8JRU1Lm9LnlXJ3pTtr5NxtZ2WKw/Slp1+G28ITogzqST/z4H0fntRwrsgXRLyIC
qrCv7a265c0LoZF0gMIXnq+/izsPE+PinFE3lMmduVKO9Yts6/ixKASYb9EgkUueq2SrQ63WqUsT
+OCkv9Jjs9YBrxbO+G0MYJD+0GQdUHEX5sGZQ3n7Qk50k1XpSzHhdA15REPVv3Cg4FvBReYtsy87
KbiUhvauZW7DeJn7VySYG8YBarVeHg59hNiBquICc43JSbsAKrqW82K06D6e9eTTN7nSPmqpqpgk
yRl43DI0qoX5WRLJYxMceUBf2s4djjkEMUxlK2eyKE3Bw+TOLynAJ3o+jlHv/fLfcLDHY+/ynA70
KqxmysAWPatc5063l2N0rGrjr3IlhWHUwdMsh1H8q2TR5rLlbaO8QZRrHBfQTfVoC31TWbJVTGfW
Dh79ZXE/zbLkab1kS1IksKazmFwem6zDWzMaj3xi36l7aMLB5gnvhm0TYTRE/Kaw69Osk6OHobEO
/1/sx5g66rbQzGyO0IwwerrLFI7Gbux+UtwqnQQ5MBcBFi4vPnS+hPcu82MfKLzC9NuvhrNB+JAu
L2RBLksAaPBSrAAuKQyx/bilZoA4EoTHvR7R0Zid3yKBTRCyWZdWby27BZXf0AHTeTVXdJ34Dfe5
2Ffz1R3SH7eg7guEDThsSDBSxIe0rl91RP24a1ePYYWW7DS3eXJSMPP2UhJYrGOHxQq5ENvI3sce
t7b6xXZUGDNuDFpDF5gDmhA4WUCRRrtcdclK74LZ/4wk/s+kQ0gvG/AK2KFDshTp3bYWOGXnrAwx
/Q1AF1ZciO6dOo7MHxjei6+Ft0wHu3oE74QnXFkPdS2SKzVjpyDMMFdGmmCYo4otO2TLTBfOmvhK
+u6zkrgVnAH/w2w+yDn/SZqQ8ET2VkicP1mpQH9Jb+1zqGf4026Nl9JltdeeNtYlkg5tgMGZncje
6LI8J9HwB3VD7ac8eyu5OCqfV55ydGsDWbddeV16JtM/IM9JZA3jmNr8jMxorYLJkD03aIFDc04l
3Ejnm/NYsuqMqWNGKHFxOtF3WTKIjAKCj7P11NbedLRd49t1HbkBDw48oSpKeBLduVOko/DrAFqU
HHNyHhu8FNu6xJ2EenxzDWqpSTq/ZdxxV5z9zS3G0QdSbtEl6NO7kPQ458YeNrFGaMWiMNTuU9KA
Y6a1Y2uEwAl6bIDdDN3LVHRPaIOrbQruGJHyHjJSLNGycztM2Wia8+j1sHy5s4QB35/sh3ehDZrc
IA9snNg6S/GsIdethPLCnd0LDGKtvDVmuW5yrIkqbldOAFpMtHpHjY2x4SqFLSNAYUztJ8NyuQVU
fNuz2MGmT5iKTASSseGli4xbA2avDdgjpos5IvCmdB0y0sYw9hOn7NlEQIt9MdivrfOfmBjMKG3C
0czwTFSENjmP5BF6I/0N3coq10ObRmsGeztqmXICh/7NVtlbG3KDjhZJdQhvjeHeTFmf/QLFM2g/
w6RMSJzPt9lQzU4rA2nJ98dbkaEejDwkoZyDXTCCPcwriwVzDGnik/aqYha7Ku36YfSM18o0zEuY
uFQeuiXKJG33jBXbHhft7AftOur9F29MsOYCAPE7SLdCe08h7s0VNZqwufonf/L1nhKqe0orQB4V
757qPhNv6yVODhGo+vAQugi1UHC3oMTSKJCUG1lQuONNVc7b2WmgX/ZYTJJFvva4jvQ7yM5MfpyJ
h9ApthGYZUu4uDTpO9vN86PrYJaebeohIE9O6z7ATD0r2E9tslzFBy/agFihg5Y9KKU5AAvU8D0k
IxGC9CJwq6yUFQQ7s50hirjDYZI+0cUWVkdpdzsLsCiyFLkdJD9usOSFzKOXzgXG9UJsKxrEESQ/
qwholxPDyiEc9jppRYO9pbZ+y06UIm6uZiYg57IF8YifrhOjvRNO95N439Eo7JssDHzSyZMdYIjK
BDt02dvH2qZdMRzN987vkz2Z4gIPFxWMeu8WLSYQSZSoTL1N0D12VfIxI5wRgPCQ08lQTs3iQBVf
WV1OYP7HXYfFn2hElyIeduRdknmTewS5Kq6LUYPQM3u4Itt15cEebjsNGjT6Y0BboHowGZz+30jY
zZ/GFFxm/UWnIr5L0lF28lVb8QneGDkAhI2VzkRIdrIGh8a9Zm2mcAEHTDqsA0fBVYAikolhoeAU
K5Hz9NgjouUhENg+P3gpRuXB0ekpRYbGtlitKFMjTmD95OEzBlRyS4TM9FNZ0J85ZdV+WlyptE8O
6zGlzzCZ3ozhuYqwd/cRvytLCAFBhe/XqqEkkvMbqvYc98yq2LfcddB7rKEcboCXdwpaYK3xE5Ai
3pEafjISXrnO45MTtPNCEedEThzP24jFTK8XrduFtdT6/ES545yboig3vjHQyAG+t4wqrokFU62h
Pk1irLayEf90uoyoFy4io246YiiEx4673O0V3sd2XnkDdnXdgkPro+iLhBu+JoVDOp+LTVkwEWJ9
91O8GWPIpSarHqB7Z9eI7kwMfxP0PBkbR9XM776PJDARepe6DNeymlfcJhPwSBlrNSBt+p3nNefI
3YCcD8R006QxTb3hYqn1zXZthIgemKr7nVt0j3lj86b7ODrVA1lD7zzW7qVbEDaFEpt06Pvj7NGk
6RN8kxOSgCcIaJeLiUyqm8Ny+H/hzR0NrnEQmxaTCD2iXV7trJkP0W3cLRpu/ZApdw89HrdsFNVr
l0XGrxjBQGssNyTaYKS0zns1n0ZTvI+EKdyFTNZxEl5nMSndmjRHYsTwMeGCEzHe6YZfXRgpnB+/
fun65G5Hs/rAkPI8ekX8L602NGespi55UiFrJwi84Rz6xOtczkGdDz2ucuqLx+waHFVarztnL0py
Sk7RkLXxy+GGW8lcw+Mc/+vZVp0uYGaX9w8iMKq1K9AXayU+PIv283AJupaKM72cFztPLZm96LxD
ZmeQXFZxco79vFuHQ/CZJoST0IYoV6vjo5Wx9Gt1n61ZrICXvc5dGmz8JOlZO5mEZrh88HG8Fw22
LivRBIItfm6ne1LoDhwqHhyXZCVsp3ab19uKTo9tyVVhaBrrPLOuV17WYfNJ1bqPzKOQqGM5gy5S
bBiCgfqvaRqfBu8p0Q4XPRcmEFRejqrhajQKRpzTeArZ1WzZEAfAXLXlsTxaYfYDKvPOMooB1dnA
QuI43mC5tb9LVPMpt+S+MtI3Qe76qM3gkvD2A6NB4GaGiNO3fsD5t54hLKyZQu5K4GJM3ATHNsP5
r8v7H6gLfEwtsx9PqFeUjUO1gNyZvNmn2bLe8pHN2Y3VlspORm4nJw//fJy9KE6G3rTZdCi96OKG
Djz/PrYPVQF/PFT83oG/6+NAb3u8T4FJX8OIMgsyLQQd3q6qxkvXcYgA5ZT2cByrJ5O+nZXf4lux
Q6auHpcbLJKr2UlJz9vDZ02Z5ka6Bp+C9z4YnsXOmJ3rcUSpCt7NmhG/ofjSrL7ex4bLf896F7Wk
6oiaGAglYOaN6mjIdGZM7x3mrDh7wjsHxNpX2gq5KC1/snW2+EFt1A6ynNsc0GxFiBxwK7ThjCXm
5I/NrjBliYNdm4zovZ0HM24XgRWBzNlSDhC2mOXa9uSGtUuxgt7IjihDLE25ycMXN2/h4GHAoOcM
cnwOMcAbcGrmRv6SNgBWEkzapNj/RAJWtNaEvQNoa6VZHbUdc/fk3mYyUV/lbfBvBGbBhGE4+FvP
NLl+k+NMw99Bo0qU9fwU4uoElqtvgg57TsVRbr8ENTVNemju+Dk0KyfPfpfHNy/KMalOYYF4s0Ek
vOGgPJA9rQ4trEbbQL+GMP3bQmjABeUS9fhMc3vnS0xMqReA8CiRhGvnK9Xdmxebd6+jtThrgkMR
n0K7P6pUlAig/mMxIISZiLehCSTL2orcAAPAWcuRPTtJwDl+DjCRqBJgI/covfCdM1jgfY/sNZWP
ApBfj5ULAV+hpQYcG3IAmFG59ckd2oTdbDacXL+VfizJK37aCw/QL4FRW33snCc1nNwgddajVX6E
82FI/O7gOQ0+GHb7Og3udYwCwM4Kab8fD34XNOuysg1+reTgZsOJavQ8OlmR/CKc6a2a2PiQWP8s
tHO+yJbL3mJzrNo/A+HyxWba5MGL3wY6cAHvYhtOSzw2vuG6eN2AnEvnbRARkvDA/MWT/nCw++5U
LFH3Pgd5uTP7mbEHHM7Wao8RefOV5aIkNe2LtBnWcgFeuH4tmHCwjIlvyUvlWc7G6cxdQr/GpgvR
oeFOoNiO760uH0aXGcrUwkRA1f2rsfAjvUSkM93gWcTiEBjOu5cxS4vJHrplinHJqd4ti6QN8lyU
0ZI9WET4w1g80U8f8fap72GWR07VVyPm6yvC06yin6mu7JU0Y8wLCnN6xrjYXBoDpLmH/dFsgyy4
DqlHSghCwpov/8r8onwIIsqMCuZnmD3Zd91lBFue2UwZQEO5LoAraIAWBJ+YLM/Qn1SAZqswoYds
L01OgL3FUz60JLINPFF91/8lsMf2VDspZu6wr3X9mw5MFMzsJuSgoNfERIWrPLqleJl65R44eh5n
m8xcZYdyY9lwJtsWz2W/G2o6rInoN5wtLCILTn5mhXY7WXzicnuQeKPX0FIXDY9OGATijT0UN2f2
fxqJU2B0AZjXjU/ir7j0tBuQY2qYuobRrR1xRA76PVL1K7T+SxixEQahewqooMdCmxEO0X82Fkp2
BeNgz22za5NQQAeZ/+Hc40RAPJllUBIdn95wVt0RQDA2jWVDgjJ51FH15CUpLCMX50DHkS7joYGd
m2/jXJCPytHZG6UPEyOE0ScnFI+ntqleh7zjWMd5C7FsQY2A9VxJYDc4bvBMpWR99+7Cfw7cn1TR
Rj473fJP+01SRR6KfLMHnsRdMNDHGGh1wYWSnMtumMY/yI29Jqbkw2K3ZuhETjFuID/gC61ldenn
5sFrO7Vhk/lgax5XFdJw1jAHEXJxForqnTA+sZaIdr2+XacZr3UKVgxTAjYy+LA42DQARpiqWas3
lQ/f3MfJbCqPsSQRhpXDfKutOJWkyvoOJxVxyIpQspm1Q1zD/Bo62iJF+aMqsYHYl++kOZDBJzCt
wesvUddwh6cWta3DxGITnikPOedfMuTRjqTXZ5515kZQUMjFXH2SC6ht+V4QEdlGhnlPmvkqjQ5k
mBmlRy6Jq9wcrnLu/iXKSvfKoOLeDYZTkSfpEQPfTdn9ZQw6vqRwmdM36uR72H+tZWFcuq3of/+N
KhhI8cjQ2A6eUN6yjc30HxeCDdcKrG/i6SVcemuxG/mLmbXsDgBciJ6aT7HP/0zAOJ3M2qMXcEao
ARYsYb1DVQVPENxfwpFJdicPrRq/cctxiPaOEbDWTIp3fxZf+DvaDdkDJj3G2bIA2tg2ZpIxZqKF
4/pTWcablVNCC9p2cbJM5s5PvVtc+eiqJblGLNRvjHOw1o84SAwd3T1bfot8HPebynF3ncnjJzuP
H3DOLm2BAbbnRyk085ZBwCAqsUdXfvM6tc1f3DD2ztpfj/QeGf3ohX/L7B2DO4AGpvAl2XFBJAU2
dPxDX/CmWzT5xkCZSkMCcQU+/NmeQhAaJCmh5BE14paW2LygiSNudo47pSl4hINOPstEHl366TcI
5fA3R5K8wp2YTOBQHsDKBj3KBcZuYwUecaTEPr1FwCRIn3ZfuGAeBq4qIm5ckLv5OtZWv5bOEGwZ
oXV4sniCO6bZVjWR7zOfZTSfc60eDJuJsXSTZq0XfsXivhVZfHb76nnuF/OfV9IBmvOpF6XYuYRO
Ecyp23tX2SEj4bsKZs63zSBvDGZwvAa8/ulX4Mh3xrZveekvE+ajCRYgEwO21Hacl7aXf5ZEBuSr
I7TGixdEU/TgRNjaQu0fOqvlzYyE3JnBU9pO7TooEL0T4uBrbX8q3f/jqALFU9ONszCYqEyKNGxw
PGWAIdpjO/dffluiNozTtU5pd8g4GfYG+t80JtkGhjL0LSTVzg3/Ct//tdOA9xn9a/K3gBX+5Mi/
NKzePOt2Yw1UVY7MYKEF4pqQ7p/2uhMEoH9pp0I6Vbx3E/QzZo+DRSx4aIr3eMAuBiQUdnKYfTJs
Lrg1Zy5cHODiLjjWWR1tNkKYG3WLFwHDS4t3YI4+MKuR9hBdwBwrei+S6UfwfuyCeIjY/eTJ5I0J
jSPvyodJ9aidDCNt0DGVPoW9AfxwrTDjsz8cyY7dq+WM1EqMrhGDOiMcCvpKn5zA+MtQXXjMNcmo
1lu3LXRdS8/fKbdHsEY85JTYODXlYNCEWOTMcFucmDHTXeBQUpF5H5IYN07G6FTN9HZ5pcz3w+Rf
ZnTHlWm0cNY4tIN97A4WeeLLAjTFkoE6FiUcR+bZADxiZUe3wsY4MpNo+EkwCcRfWaL1qfXkpweZ
YmPLrNsYcnEmeg0V8gGUOTUc7T7O1rRKxcV3aUqUZ5LZqKH3lnnCo4xZq3BWLErzwfR+XU89CNOx
4BsQ8fHCbLkSk5kyy9vUCQhRAuYtOfwr7W2EdRM/PYWNOGJPmjHNjXfe9AkZMr1OUI8iBI8IPNny
2pbbCBvZCnsTkw/yOwpywFYXLc/r4KCXJGy4Y92zBcwMiWaekYEtYUtrQrCeIoljtWNrrD3zJEaO
2g5db6kzvPT06KEJYBNn/vRKSvSQ+yl5rXgodlpYDJj1kjtskk8LuaGnY/NEXnWjovDLhfIMK6N8
rmuAVsFsIlIlxWtWSvIYnUY25pYYVrSOjIP5HIxcE5z5lMacffoSXIYVYR2KXvwZ5GwnynET1F22
6ibu2ZVAlSiMr0jPJl1old6OE+uNgTTZSfjxddLw0mr3Us//PKF57uyYbqjJbAG+8vs8j77yN4qH
gdytux7H8QekyJ4B5oX9FWFfhBudVL8xi6Qd4wweDH+bJVR2eBqSPQaCo0iw39ktBQm53Ftk89fg
3e+5wbDeUuMqwSe8yvL5vdM8HXE/wVvNO7KZpLwaxSBWeJo4kTcc2oQrjCXdcU2v3FW3eCt97P0U
Pl+k6L2nfvQZUMkYqxBpWwHcgP07fJjy8blNuApkuVWQk43Dx7T8KM3+Jaeg8OZ2PskvoecTW0M9
8H8PpIq6gfQJnQJ/EtFFbMz5Na+t5iBIKSmU7h1RzZhxAvTsfqwORNh431hjmOPCwfWS+CLmxS9N
rxiGrXFP5Q+UxAabsEFjClqu9x14ObxJNZ5qQrwsxdzq8nxg4ot+ZOYZ4Tini+8TgiOwVHczcK3l
2hOeojo+p50kzFO3m1bFFa0ci8VoxF7gLMeSSY0Vlij6kYnGcillVl5aHKXRQ9JdIsYGkDp10EZH
TcwMaAzxAonCA0Sqe74ygq/thhBlBDO0tZ6zWcJT9egR8+InMdzNpmwZdVNCQjxbxYT4sAMr9r32
iPOoYZwKwTJdjD7PAXiZ0KlfDTVcHBntqYI6JuFkc3pSJJIy5jbJQJdfReU4LLDVbDYJ+2NpnPJu
fLBKIKkTuYfSpTms7/2N1zo7c+ZBojzRw82NycclYEskzXCj6uRrvLHOXB6z05xW891WT07bo9j5
QJn8bHyXdnwfh2Ha5W5/pMOW/EfMdB49tF5FOnnLQ8a8nuFesZu22zB1maj7cw0cMdrSEgcQmCPO
pKfnSlt7tr5fwm7/pT7OoXqGsm9b3OmK7IG+e7WWNsJKqU5E5MAlwowmkZJdQKPtnSjQJ9xwV89x
amgW7T6m5ZsdMcQgk+EIA/T7m7RbcEu/wooLLlwoo35b76zppfGKD2n5t6SkSgPs4UNiFe/K188E
zC/pENP3pTgALkuesvHfpV59DgP7X2sbetflI1085tomwLXGPEevPEaHLWiJfM2iTTZ3q9Ecey05
iORmsKsT77QcJo+kC841pQjYfjGy19o/KhA6Bnl/3EXZxk2T8Zqp5oxEfKyR/zelzSWbiINYNbmz
p2V92Po+IZ1Oc8nU8Xn+HrGgHdD32d250hdoEqPA8pF3ErcLmYnaRzTCiQ+pH27RkB4UQIjDUm6y
lqiAQxuThXIbKimanjSpPVzN2GqeOPWXXDWzF7ehn7ElWmVWerpA26LLve+f8SritrLxFPD4EyDO
zVffJO5UsbHi6GUGUHHPKLTgwmoBr+oa53Pgt2e82N3wTmAads+9w6/rzQZJTlfcM1Fec3TN1ViL
f/R0UHYQcMSuUki9IStCF1yafLGMRp8Vah2TOA9z+ZKhzEiOsSsNm2pCAIglBnIAW7DSElyawchn
D6DYr8wTQfP/kmZ6zsHWjvX0Xzd6F+zH5ymjYZA/Vo6rEIUi7x7G+iFsuMrk2jx3yPBcBRcHjJhI
uPZ3YBG0rywlcg0TNo+8Fd4VMF4TJNBVA4LQd7tXdrNTP/HYGuI34QQnvOq5QfXBeqKfuqjel5o7
cRGVGwt7eaDi5tyOEkODTIujQxKGsZTc56gjnZbmMeJMVvrnFmmRS74FZ5vjTT9y4OlINm5m33kc
KG+ek5+UszYTBux9snrVwblUb3Y+xBt3QFZ3RwguolTmKurZYwqjRu2Y9X+RGG55dWMU+Ot1xoNM
9L/SAe6pByhlEU3E1N1zQOXZj2EAbStj2CYZbWtj3J4c2LyrBsoJh5/60xvLH8P0/jUzGYA8Mzij
i4EkevCu5gi6Do5ydCWxlgJNojJ/TTOhPGCSeLip2zw6pf/pp81fkfxWfvnCXfgza50vV5a3giXM
lwuAhhvc2HkXw67jdS+n997M/83t2QjUqsutj4AAGz2sjxG5tkVHeZuBz64KjlqbiCKmJMxPgm1m
Xck5XecznWNG1nZwuOdNZ4YvITP9OBIn5NCPDE8ZlpeUUFEyPWUQexqqkvOR79mgT8pJv5S1aDTV
04jFFaOl92wE5m8jek6Is/FSey1HnQkLT9Ik32UW0zQgd2FB1igQ2d4va/Me2ZFx+X85U+B95f7U
vKUWBt7KAgQhySxwDGHmGHF5yevwbIjmIauYt6HbjMiv2ATv6dD+I1/HioERgsxaeR2z7LGh53SL
yYDRgkUnnhL4MKX1lYztdLHKf0YN18ueOfRS7EQerlSHuXM6XOnYAu05xBrs1f9PZgAk8rvXEWTj
tbY9zJzVcu3oGKnhDkz9I60UvCpwb8ax+glbKuHLyHep9Qiwx7DG7sn1f/na+glDC/j9mKLsOiH1
NXTMO5GGMJGHtAdVpFin4msYZvsi846eVVsnxE1ddRh7qnBoxIsug9VdK4XrEwIbLnNNSjFyf9M6
wPo0luLcgikvtcuNR5QEFv3a2ACRYI5Gzd/VcVx99KnaZnISvzvcNqYxnl/jzOICLcXF2Y5RqU9i
8PaDT5VzOJDPnqrgi6KBuuK2ITmIQ/dhr6emot1ZEtZjVnA+sEr87LnkgJHrB98xHpGR2SuK6Ioz
kcqQDutQGhg/EJyYOTPTE8Q7TCcntUh6+CObfkJKkxw5DTsM189Gkh/HfuaMNgAbGZV88WzzyKJn
7Sb2nX1vwWcvti3mtLPfWdeaw3uT+B9BgCjZJs21cTTeJ3RtxSx77aSKPi4r4Xpqvy1+fXCvTI+K
/uT7j7Dv5ONbNvr1oZXZxSQrBWMnPcJeTPcmXrhZtdSIdO6f2VrdrsVhjvILIRRtP1yPUfQ9hurT
q3jF2mr6BS4RrSKsGbA3NKEL1PcaBg7+y8TXONim7N6w9YnE/rJ9nrkkfshr/5vg4vPM22N32Vsi
WvT68GXMx5Vo6KaJKfpCtdzjtjMXFhp9S8xp9HiigyOqP4YAt27tR+859QfEQAmVRuQBuIhAEcT5
r+CfGJmKtkq1D4GwCVyky4nQxK6nJfMrZ6q4P+fMMHliQ+1dh6j16QqtGEX1gluc37JUGyTX9BPJ
KD7QFliMV5YP8E/9FYabPKOPqZkz9MS43RYLjvUZMnW2GxKn3Fkc7o+QpftyPQIkvYMrYDGdq0er
RwI3gJN1tO5tVWboPfIad4E/QKgPOEXf0JGfLP2YRnV+CPpgVeOZYOAA+yMfnQ+aNtPS+8pMk7Au
N3U+rd+xSKd1QwBhPVkhYYSYwMbcgrcVuHMyIDLr2dTZVs2PmHwYNxdIe1Z/trKHvKN5KDHLA4Pd
LzXgdChwNq7JLTNjtQUhtIS5hmpx/cfkFzfxWx92MFuVvijfIceHhOyRpw9nnCWzpS042M27LEY+
sGWPyCgQbmpsrpaYh98BkNCcjp/4qauH2LcMBBwz34ZcJLyyvzbMyfatU/FVAnYHcfNhhKF+D7Ji
vTD6+CydblfDEj1RkXSg70AdskHibgtAU0bqbbJMrkW29SkjxnzlVDuMV6gX8JryEJ1q1+m/ciMF
1ZrQSuaO5Xtjzh9QM42VSN1LqyJYLXH55/TVD9HPeDf45hu2CsJqzcFkfVsJe1jXsXEAWBdz4TTh
CPPZ1PWuKNr/5m48wkQ0MDzCOmxHhxeCKMaYRVcPbyI1cP1D6tzDnl8yThm8Oj32iLr23uWMIakq
0eZDRuorS9bXNp+paIgsxL0lWQPnBZ8Qk0Y3ay9BbD2UNHxyRQbKoweqs4zYuUXUkWUZjrrMtvSh
t8AdyJpVWgOjX2OjYyAY2VeUIfgzGkGtz38Zk5w9jluDx2yRZqMAj7jsd7Hff9l6FPBTCzB3NiV3
ihsGsc/ylo/t14gCfMK2jeXHscKVxkuyBw8T380K8Qo6OTmmyf8ysMeVFBmfBzJtVO6hXgN42oWW
bOAAkzWIJSOMjPmIXQXtJuPSR26uesmbr6XR6lg7CVLLZJxxi8Jy6vbDULxaTMlXJmDSdWLoT9FN
VzHLuyGGS1I3GxVPR6HsL5+PdV8Y6Tfe1+RqF+lZtpLCuRz7XAV7VOcwUYgQHQgEPBjmMVTdg81Z
XUiE106S0shT+Z0b33QBHSRXBAuQl5TW62DyQs5qcfnzhEfBc8TNEamHHSCoB1xHDCptnFgPCu+i
a79jEkfftqKHDt84/FIG1LKqcFU6KDhDRiRkWDg8tv42ZPmHtyikeLh5r4A8rLwRF1DMZ8UY+9Zh
nLDsdLoWPS2jvRT4olGKgQ21+ygUz9SkP5o2XTHN3Yyg6gVkmTwUUlatelsA1Xbkf05mckShQhIX
Os4JIsF7dJcvHfh3JyP8mo/zv2F2nyOJ0dUANcn1AOGfplwsjOABMEqO0CrIR1fufIUBb0BpIh5A
SA+hYqx3QVeeI+VKzB7sPHHswOMrDZJrlhFvSHxzA6X6ZT0vVFGmuASnY7AL9n+piYLN3foj0y5R
H7P6tBAX8G/M+XZ0aUE37ccp6Zqj7Ru3eTafPaf+N1ruNbEYmfqu6e1Kv6fdW0Vv/TSpx2Suzx0o
yDbz1BJ+6Hed6qOzC2p5PTRIjz7W0FsyYRRLQo9pmaIy2FbNQgEZd1oK8e7JpUV6mCwQ2tw0mgHL
B5EC7BJ0klpj9WD5WGwhWvBaJkbabKH8++h9wJppjxIa6KV65fwbbzzsnJskaN7z0fJIbHNYKkhw
btvK3RG7A7Y0h8xci1eW1vhSKU6OedSJE9cdzpIQlEKbnlPPu1izdSuM/iNv5mOUU+i1yA5Zgq/L
g6LGyRbAznES5QfyAKfVPthMQAwOvezENaI5iDG+fpaOfDAUqCk6SP9ctBl4m9BFSYrxQhR33mq1
1Q4l9x45HDgt12ygNCNicDKGn1VKv4o9Nf+l6fBSKQ73kx/8q73+Jge2DWn4P1NhFdeHwOuC94q2
EyEoopcNo//E39OCVO6HeQI1HgLxmER1tahxZ5OP8mOio+4+VOZVWlO4YS7EShojCI1N9YAk615i
JI5129n9manCG0QcA0EkxKvqdh+iLw8AuNObzHTy0Cn07dwwPrLMKg4cUQ4KbOYZoRabWkxfXzpX
6hFT2135or8z6+sfXbezN8nsAeapix01OuJC8TtBt+FfVfn93q59sv1sl0RCv5VwzauRRQNHKwtr
vpjuhDrRvAIC3ChfK+XbXxw/AmZslubKKThnlsp7HDQ5jQliZ9843k4vJTWl+VO3jGQDzTEBT+aw
j2l9JFp0p3IEmUehorS+nG6h6WenioRgOsflhRTTY4Cx5cKhCL3WM53Pbjb/Y7PPYYT2l1q0G9f3
vScnyn0iw3lNoY/UyxQ5ht+V3N20sl9Vi5F5GhocCbzpuQGNpva6j64U6WsvOQLlIvmkOgbpM02L
K82ICnwlQFYR1xDQYSzcTWIydW1gShhTsGNxXN/jGc9IkAt1pSWgP808mb2K75X0nIc+mbN7JcIZ
2WU8hHGZ3dvlH/WJSHaQjqO1O1tscjaheM5zJDGWv/Uyo70YcdNeHMaLrI3L30uOfoUrsuM82ukZ
z3DKzVdR/KBcQYCo5Q4whceY4pVzmRfu2RclGIH//+X//yQqH2Y4nXtDNdgXK5zC01J0NA4Zg1SJ
FidtacH+yQzurstfujhNSCejh9Lg7sIEC2KcX6RTDKYpdsZ8qsvgUiRvQ+CL4xR3xT5uZ8DHLOUo
FGF3Myl5J9KaMVSgd+Smi1vUju4tNT3n5vXTF4g9eSzT55iIom9kv41bjX/I5SsRxMWbDPEgMxuF
nS2S28AV+kTJzEw8lhxCRVj40TXyR262/4UV7FBnFmLXJBkPSzjegKJ/AxwNPv7H2Jk1t41k2/qv
VPj5og+ARCaAG6f6gfMgkqJEDfYLQrJlzPOMX38/uPqcaLs73PehFCXJEikSyNy591rfqngltBYf
LoYh+ov252C6AYlpzkFrfsb3I3Z6Xe3gYeaHH2nn7JPe2ZUldyaICgbdy09//Nff//vr8H/9j5ko
A9U2+yNr0/s8RJj95yfn0x/FX1/df/vzk+04Jh0MjhCuK2Fi6rrF97++PYQkx//5yfg/FivDGGht
t4NDai9zO6h2kzLp4zYhkAhfPHgyLLjLo+ju9w8s9X95ZMvg8SGwmpZhuPr8zP7pkR1/ZD5jUAaI
AimRjbyJnW862LJb0dfx0ILSs3Vj4R3rkcVwMqOdE6EC9RAKxqKDYTGjY+P+qk15/6Yy1PIKRVPK
3ISBx0klwathke1FDvhTAtttwWEjf0rS0D9TKoHughYVwf4E2lZse1FcAIdCzSD9Yt3Px8aaq27r
EfpLZrjKX9gtt3kQ5o/4KtVD46qdrDbcb5y0AV/SOSajp/F0dcgYZmy8OuaQEaGkd2CXnX7/0hnm
ry+d0E1kQpYuXIdodsv9+aUzoiboIz0vdiF+q2XitFicwcHN4t91PlXNruaUyxyCREMpe/3Or4g6
5royiF+o8/9wBRnzo/10CQmb04hiPeNMAutZ/fxsQp3jTN6SBwxthmmuyRSPlcrc+bH2HLFFUW+R
NqlN8QRWPgE7FfESU6QgSIB8iKbmnNU9p/Oc0MaytU9weDm6FXr9ZDSt9x+erTk/m39+tko6QteV
FCavoe6a82v7z5cd3iY3Ntv6UKZFeoOug4KKAC+cf+lHkHXVyWWDW/C2T98YS1gd4y9z9GMO5Amc
/UGbzxvIMxQUr0Ki2m2DMnmC4I0vNkQRYRvZY/NdWkHBJum9/MhmqbI0X+WUxc+/vw5M49/8LYau
GPSbyhLS+eUW0iI7V6hD8Pm34PHrHHBHjz7j1mpldSCORyzqWvJpr+HCCF4zMWRXfBVQd4OqPVpG
R33tA6bIxumlF55+Hvsy3Bm+/92Fv3kaEAbiQbO3v3/a6tc7f34LlMIdwmUsXdP4Zc0pRr2vBTCA
Qzsk3XYSKX6ZpnKZngl5NDsP2dLcHicr8VqaerihMWNuBlu3OA0GFQYOb10lrNdGniNzzirrICpa
ASnMFFTPhOP1DtxPv7yVU3iXFl+aSlAEskm+aJqrEdOeeCdWdJjlw6tu1OpWUm5CTQrHO1IK4BMR
K3Ln8TrRnK7SF9fpUW7aLWdTWjFVrQkyPJS8q3B2bDs3fGxgCd3MvCPGBF8EkpKCJLeYFkA+EttL
9AiQ7xkiV7kauY/9vqGFuWyqOMQr0BTLyaMPC9zHOiS1Zf2n6/3Xu3N+sS3XYGUXwsLoJn++3plL
gy/GU3doOkSKjuFFmMKgTBCB3txhxOFg3WYkLXQivUR91aM5bdp1IWn8R0otSitvntuEDCAFcGck
w/mZyoyuWcG5xOu6Yem1fbultydfu9K7I7JN0CRSnNONQu2JpIVom5mKDCBR3BvsVqvfX03uv7ua
pG4IwzSllKh1f/4DWXgwKblOeVByqDkKy2GjDbmaw2re7Ua8mK4dHNyhad4Ywy3jugpIRIkcYBkJ
uceKo3VPVxHFody5eRec1UnoAEOpgDvYp9tRNARsyTLcMvPQlthGPSxqXYBL64fUtt6mNRyjUG/U
OWegf8qZ5zT2WxnFw6WYNEqbOsX24aJFqfCU2rCfCQXqUMHxYjLH4kZzm4QoW9jzFw4AKMuE817K
mknzbGzMIFwfxz5lVieimvh1H6uXbh7zOLqpITW3g9QdejHtTasJy5oaGkpROlcyCcaSDK/C3tJD
BBKB7rxmmNAXRhyvxJw3hv8WoEQeOCvNf6THgoob5tNKFfLUGHF9JHciB7CM4JEQbn9tGP4tCW2M
CIMA8Krl9Pfxk99lpnW0tEY+Iq9hIFTEnMEYluME+nCmqjzEHoadEsHIw+/feuvfvPW85SYLnxIK
Sekv1zZa8tLpOa0fbAwpW4HD40zmIGDHVvQHinFzxUBNck5HNJyJslwPASgTwIn93kEPhwGvPqNH
AQDReFsDIMOCEDCH3rUIyFHm0ojCMLr0UXcluOZi93b+VI8YRClPnzo7UQffrnBkYbMrO13tNYhZ
G6Ove+yFY4WYapl89NQZV6YfiBHLao84gUMQT2WdOrl3/P3LYYh/2Q5clOssq0o3HAq6XzbiGEwc
90BaHMgfoOfuo6MkBpQYFApcqFQ0vKYQhwjJuvRBIMTUaQqxvXbzM0evvZbn7X+4N81/eYNYlA32
WxMHn5TsUz/fm4zHGlAUrtynPZBI0sbMCs3OMGV35qgDSXFW+E4P1mAdTT/HzxxvBpI0ghF1WGBt
p2krXfugKcYBjD/WJuE3IelIv3/Zfl0gmRfOknDLRmNuOLb5y3OMJuKo5NBLjAuIOWvEfSZwo5Vm
mQg50UUvcyv56rfhuZ5sb/Hjsf/rp/K7/lGOf82LkYScoPnl079vP/LzGwam/55/6n//1c8/8/fT
4+b223+wWz+sf/0HP/1CHvYfT2v11rz99Mk6Q+k4XtuPanz4qNuk+Z/zw/wv/3+/+cfHj99yG4uP
Pz99RSDbzL/ND/Ps0z++NR84TMVF+7/nk/n3/+Ob80vw56cvb+l7+PYvP/DxVjd/fhLibxykleu6
JvWbxbr96Y/+Y/6OafyNrwpkyYqTsikF73HGahr8+Ulz/maa1EauNExS88jR5K6gEvrxPcP5m267
FhAUiAaOMoT49D9/+v1fNeNfb9a/P0pRuvx8LTmG6fK7pA5KxmS3FdZcsP1TcYk8zx1HA4Vt09Pn
qhLMkSQUHSgY6bY5+gaGzLWqp26vG1j7W1mReDAxPNPjkfAuppJRma+yEadIZfUPngraFagP8DHR
i5vjfCzmKHubvjJ16XcNRFwkK/SpVrQeZLl3tkoZ32VsNwcrT5iTxPFJjYyuJh3jWac8ZHg5YAC4
b+vJiIM7BjlfYq2yVo4DzC7VW+wz3JJll56e/SQgM5GScpbu3WwxbZpaiWNXmm8yD3R8x6a5d6Sn
rbHMDGsW52vGGUpKmHDsp+acTFQYw7gedBIEW5oH1WgkB8Ju0nXl2cZiov9nMRfELyUTiJl2syUZ
rHscDTq8bhB8xEY7kwLrD9dR1CcKSU9NCo4JLgTCFOTgxEYREVijsfbK3jqPOdE1Q170IErSd91y
kBz19MVRnKIwHsMtEz65MsvoG3MPA1tJMZ2rXn/KdL96wGG0KSKTPETUC7XDz6aE1ZIFQvfFYQR2
rgVGwiJ68OcFQh+DneOj7nJiDgmO0Tv34LhokHn04PM3pafD2sR5H6AG/0J4XBVM5le88tDuc8c/
kzxA8JxnHPpWYdZv/K/+GDmnVpevdUSrt9Hpa5aYREFSPTSTjzcv0s6Z3tRPQQq3wtk6FQ+eSdIG
KFIwJmiJyRn6sTEQr2S6Tsi8MyB9L0M43zFUJo2J6CIlXBPZrbXxrUhSD2vtUuVZdfLh9q2JdCVt
QjnmqoplTR8o3LXhALbEi0kj0TZF6GHjKVCj5jl9oqprAnC5pXYiWL0lXgNcZ6LgHvW1sZ3iRL84
nvvVb4pya8HHX4qZ1w+RKFtbgbcvO0Adeqg+FMdGepbt28wfWCVgE+88ya2RDxY6/LZBPFEW912p
+hv+7DDoPpIR/YkDTQOwyNYIZy56rNpb4KYZ0hE1d/DvC1fNydCpcaTEqvbGYIL6gqeNoPLsRtWz
oJN0qxt1mtIgvLRlkN3si2EBI0GA1u8KmwGmY9cuUosLCXcahz+vWPu+8zkq+2lXlO4TB9z6bqzy
b6Y0x7U9NDSoARcvSdYJr6RQgf7ywDWWhlve+WR/wO9R8qHtUdAA8g9fIVHvAvOZWYq8/vgQ5uD7
8ZGlILswlpVXUbvRtSZq6Tr6vYkxjcyn+bNUaKStpvEhDUWFF4gv/fi6zWwMp3R1+usfuFbwZtIg
Pfz4pt7AojSqOF/DNZkA5EETN6LUuhS2hUufnK9j2QbJa+edrDD4YuKj3EeG2S8imjdLDITzyOIu
zMtZzNZS0lv+o2qK4Yy5am8XwQcwTzJbPdTgX0jy1YHeGOY66eNtCJ9mlVSOwZqYbUfCbNhfS4Tn
o4BB5587u0uxe8+q0AQsXGEEeBEllitNLdosw0pdf43cuUS1wd+nYT6r2EfGMKJa9Xp8K73xTVV6
uUvkMyKlZmWqcm02ItsFg5vvwin6DG9QrLzvRQ8rhk7itIgrJNepkW9aBy5V3CNzNZqzIOoUCjAa
QvJF79AjVLuU2nI0YDDoqpnW7xmN40XsBMa+n/kaQ0TLtWhdyjr9w8kClGid0AGJ02uKjoE+2cuk
cepVb1wgyUL8AeXsTe6Vmgz1M2ZPHDp7bPabLAmeY30aF6YjPxiak4MZ4Ac3qevb0MNbXrWXsSru
tZj7wymbqzkU7VKbGvwkwQibAY0kl6vagSmnkSyHZTeMr54wn/0cwu6cVkqUG+bLGE9PVGuf4f5+
xD7TschR5VLK9h56PlPOgaE81MZda3NO81wEfaD5aGiRKeGVnysrtc5EugAt1wB6Wmif8aYBmc2Y
uRY0SBaEYKjLFPYXSMAbp8017ORMsoZMPk9ZLo4xOqaYbMJdHxvXMSLNecZGM32tnlm55gS/l14G
9XYilRMjpIt3zBoSnHB1u2bze8RPqzZmUS0bM/UxwzYghwfkBTlc836WbrDL+mfNJQ6CM/od+U3W
EhRYv8hatM5a8CwCws5QSgEHyxvibAY2Rjsl+ZpD5FI5xs5ZluVkro2cCezgA52HPDXnJiRB/xy5
F78rmLRN9HcTaJMM9vqVgYEit6puFuHMV3pEBBHU1hUCj68QKIxDK1n1FB355WAxsnIt78Xw5R2l
Srv0J39YTTWOiJ6wlQZqznzyPrj3nqfabVlwJ+XMsZajRExVpazp+MvVJgpEgEcD3W/vra18QG3U
4WLKzUhtCQQwT7E0n1MbaJA2lHstZkqAV3jviNBCeMC5BB36nhb0XSXHdlu3EBqQBe+RNLMLbCaN
9BforjnlN/A0C6Jdo+6s3r7rLZurpHOyZbUZgAHjQTjktp4dm7ADLeG5X6wmPI7BmK5IWC1WnRwn
HCQNASedcRe6MSaKlIyERhho4ZMuX/f65zFnCOwLodYlYtuFZES40sAbAIe4pZM3Oyvx5gSjY+xF
kK8bKZkHpTxcT/uH9j8RZjUoERIWsSfFzIAzA62m656rQkZswy2todgsFkllm09Qfb7pQf7YVvaw
cSsFGx5mud6NxiJ32Lms1lg1gRFsBw1vszZ461oCeIVNkOJyZ45kEnaYQaYAHZ0cHYs4K6uKnuOi
PrUR5AM4sUBjJroRuT4LOMwPze7ye4KB7lGI7pz+KhujxdIgX7CzEQ5YMuztYfqMnLsburnuMBAL
aHFO9RRtmhqwZtz0OHrykszeNH/Kbbu4BoVY2Z7+7iJsOKRZDiUg0Xa1dYB1FR6Vv5+wWe7AX4+L
rivU1gpKrGapdS8mbOpqZjH0lbdvEpf8MwvN6qxTzIrpufXi4kT5FNDLXQoMRHVKV01vfS6sEFNm
mrrhZ/gQrOTbeOiMJzYVhu1dz/p7GdIKdAVjik7A4fR7jnwjH3p73RMNkXtizrZJ3osyxCqfjN1G
q7pbjKmy1fGN8x8MoOnQTjeSVwksrcWF5Zibq3lhUlbuULwFpeWtiHE+0sxmHYreZEcFwGwAKoQk
Ny7mlLDKsqHdjFgHOg8PPfMwcSDTVqB1N3H5Af63CVG5Az9RwGSylh1I14VeZiBfwCeO7bR3Vf1B
P40IqGYfchjcDnW5Croie6wHCLmgTf298ItdUE3WjSxYtmE939o1ND+UykMd9w8UJdktKJ1l21LO
SiDPG1lHpwiN8X3GPoklriKAC9gwtIhUf0gXRjtrUz3VbXJWa+SwC0MaSPHqcqN6Y7y3nQ7XeuNC
QbG0Exk4wCVM/+HHhzzTUuqB5jPwJgrrPnr88UHDTsB8akAv5+sdMBsjuNTzB8MpWbbHutvqVg1J
qknJq7cza1YlVuyMYbDrKdn/+r+Suv8So6Y/2Rw2VGbvg8ang185xSLUT4VuZCtBTG8TeeTudRvJ
PGt2jE4bEsPqqwqdBs9bfulRPl/tkPbz3AjDxTIcKOUJ0/V/UOAdVLqufYFY6yCnCbrLWFDlKOfg
lQ4BHmF26moiHSeD3F5Ju/JMy1GcRVM7pyS7/PgEzRihkI41IuSMwrOyCaBCTwpBtKK9YT3EgEjt
WSrDlfCgCrFRwkFAbe2oNK19NWAFA11KLFsTvQ8N9j9Kw3s34CUXigzXKUKZbDmu/0yuPVyeJlgZ
LSmCEofkYxaDjcuT6eAU6pT6wj239oQxQXru0jSIhymfnZRslh4jzTm0sJPGGauKUXEFxAnAQJOl
a2sjxDj5LRUwB6XgGfFDdJeVZEv8+FRUnAuyiYTJQNPu6NkUFGr3mjQ/OB4bOwV7+hzRdd9zH65t
dgyXcKLjiCw8wx1wY5KenvLvoDWe2hrBLoh1D2sySWVs0LekWqGGT/Zd6UKt8qJiRwEAVTUGeui6
J86JuNQdhH5aZTbnHx/Goe+39DKxIFIKaBNVXUWhZgxcXHUoNyB8IDDRlb4LLBPVbs7mOeikE0VE
pB8J11wONMbKuX73CBq/ZZV2AY7onG07QqehMxgYEQUix0ePTwoBLGAE+I+O07hXjwehIXcOpoiX
Qln9tTKMs5uw1QXCanG9T++6dLP1UKQfxtR71xJo+NaSDG7qnje5p2vrjK54yCTlPqYTJosyQFAj
g2tfIma15BwHht1roVrK4XSSwUORZuK+y2+cvb8N4Z3q0UFoWYo9kUpAdA2Oq77OH1Kp7ggNHk+G
5ecPhVuKE+elux+fZYHFo3G9hbGAcMDLC/e3HDcNVwn0yDYrlkXMIpWFIa2voL8Gyq2WConXWoHn
yokS5adww5HPuuO+z7HBJsFWOsVRhjFcfjAGfvDazgLLSHKdTVOUH4W+K50YnHdKA3g0zWBt+BWc
uThe2CVTyyKHxF/L8nMrzfjOCNOHLCD1Gy/Hvo/Mc8JWsigNT25cqyRKwoNbr8A9ezrUprjw8DoS
S5vNlvvBdu7KoIN0wp+TcSRc+gPQmCTw9bXs/BN27GRD92ZcllRDeYk7uQ+BHU4GEtfmi+ukR/It
GdRm2mGYCB9Ky9ldS4NjFZjJkSlbRlSYfKpzFIUQTkJ3CIEkdNiiISi6IMPRbUuKTjDPHLHebahD
K8Nov9K0OaIFgI7GRt4GRgTJCpEU+/urX7b1NvJRWAM1rHw05HWlhgfoHkkntcUUdE/0lVeAaV+r
qg0YP30PvEAnBcjFnGX640pJfEKmXz/feG8Eq2T0ZvWtuS6XEDlx5g4XC2jAEjQmfR/HF6ike2Nl
JH5BmYn21Srxi+pmfCxwOrEQYyl7nMxGX7Mi+ysqsh2ykX5dVlgdcd+xoQt8dXn1Gl0GcB2CAKU3
PcY8aHvUgYanr81ugqgTpRIdkXEKBytb4SLD+TScmY+2EHeo+ONBwyVeciJv1IzQsOdA1TXTuHFV
uQmVlZFc3Eld1NCEq04A1Rrr8osl+hD6BxSJAo7hrirFqlOdv0oa88NKgxsSrRVJmxib5MQ5xii+
SmKzxsIADuL4Ny+190oyWEWUgzEiyIvjiN3WiOgTlSgcKohOG/QiQEgY1OfYWpeBDY18Iv0yNZ17
TMjwHWYQFUXGgJ8OcyvBcIDM+JkojOJ1bXfngUCXrq95BUX9uWum76k7PNSHPvMYGqJIwMnQP7iK
qKjWM53lTAUE0YCum/iz+6n11IXwXpnEr3FCeuKIfXLtGz2wWR3Fuu18dq3W2vtslduks56dqnia
bFY0S6gvnjXCTBADbFMGq3Ve7qUO4WyMwY10nIIsaoUKxzCzkxj24NJAUj5qXGhxiXa3xPFlEsvI
3Aev6gQQB1X6Kge2ugFm/iT92Yki+13n6N9cD/c9rEHkaPmjaInaI7Q83PIKw2X0d0ZdkAccDGIb
u/4rWDbKgYDEszQ3EL3O7xIV7s5HIKX6JxX7+l5WowOsgQQXSrcFcq0EeAwlAkxiDeHfojOUtuf8
fmo6/1tMxhHtu85j1hFvQOl9JnRE27QCEX+CeEf4xyhpvpRI/Q7hmJzacKnV5rugZISph4Y80F9h
YF6GXMdgA1WAGnPYD5wuF1iDyL4ZOjqBEu8TnhrXwd1JYc3dttPIh1rigOXEarmHvz4k9jCntyBj
7bITzdl8Cdn1h5aUdUxLigVdZRqBVIj7IO+YzcYRnAf+AI5Ja/yZb2Pu8MQzb1iqpuT6b0jVmaz3
rupfKpI/yIXrL54W4bar+2bl4uVCNgleSpFOrIHFxbUaUkxy5GxYdjqII9TniN32lDu4uib1tSFv
g95YdTZl+G2GwpYeofGWPt1QByDAKpNpp/Q7uLLXFm/CPsjwq5ETjXko3ULRWBVmBnoL90kJJqJi
cz9b6Qun8Z1lTwrgvcAYFyW3xF9Pvq5WBWCOJCbTI7E64A6eR1nu6+LeL5v3LJTn1mw/XN1+G2oA
KKOOo8AD1r6odPplgnkhS3j6CrmcenSG2gdWfMNMMujT/LJqoPdEs43YUmmZwHbqVjm0QdN233GP
NKtB2Jh/ZHpVsfngFhbc9jIXYIXTbt15e7KpyiW2O+PUGuqhJm5s5RvEmfTV+ASxwSEExrsZrv1e
hOE+iJhUIaN+8i1g5f7kZOvRpFFKG/RJF5+zyPrOm/0wRhPYO1YKZpZgEwibWEl9OAVphsPKW7o+
Q3+ffE+gF0N2UFm/FZFOHUaKjeWkYEaLkLGZ1tDjpOYrkuDQCoCHzDr2SRtyWyMTmLwIr25254ph
ZOMC3uIZtQlgA25bgSx24ZNMuZxHQRtjoCEwYThWBYHtoAQZx2reHVTxAMdejxPBwBFQJ/FJH5vp
mJQjxvnehsY+xgcDuX6U0erPkdnv2RHBjugPqJosrE3wDPLGfQuL4YnjHSQ/QL2rMQ7hWpZEGZaQ
RSRkGbsq10C/z0mOgB9JkLWQTKBLIUMiZmS6ysrhHSHOgD+0qre+vY5NxGd1CDN4dJ/lexU6xaoC
HrD2sRzk5JX6kp4MLtR+aUDCWuvFMa/05hpm8QfInvGkvpe4W7EWdRt40NnaldGuECo79oLbn277
MtUAATl9v0EV9GXs5lqA2YOdFIRKDf1GK1yxliXGvg6bFnB6BM2Ie4+6rxxA9tp3UbM7ZxvLIY+i
smbHvk3zxxBwKpUnXjR43hV4JDM2L50mmSRoKxHHl6FhuusMAMvB3DQLgzkfCQScg4G1bTF7RRet
hN8F7MbA6vRFZXl8oJ2oHWDM2wRxmFqRbkhr+B7nng6xMlfk3cMoSMsnl8beQiZavOtYN9myrh41
HZ4IRsM4SfLsLU3tryU9F6SfKAtmWJzUbxNMLKQmwQlpqdj13KsLmGTtgRC5fSWtgdqJ63cQ4kst
iA7JxecArPyiL6J8a+guGu46WZbgUFbOIL6Fow2NF0ddjqRvbR99yJHMnNTXvBE1IVFAiSWtNmPK
g31eRpwATXiCbb4kKuMlzpgGV4W4ZmrCYHc0Rw9zZvB1jO030hdQ2/pAz12TaE6nokOY999qnPIL
0HI6Csgw4ERk9IR2z7i9PGQJMfRWLPvcWQU6vUV4FABqNiLioO2SxbvkoNcSm8Aiq3EUjjB8teN9
Y5vNJgtp2yXus0e+wahP743XrcHFqGuZHERHAhTTN2PBtM/eTH1G1npSahgLOQ2PdHdAXF2tZk5P
dZJvNtfSnaWOYdNqSzUY67RtH0SoB6fQFec60YItZeMeW1G9CEPJVMh59SuSpwjjxuqJH7ozJQfp
4j0TNul+MhfruNCvadlxNDI3MfmScx6ru0rloyKZ4T4brc9m1PtLLXOejBZLEHoqMBCYMuOEXorV
IH43ZEAjtlhNALrWDPTMRR9iK4XIsFRtVZ33oYudmuVxB8T1wczr+GChtSXCszp6DUjUWL2Tjrqk
WBuWUgMibFQvUaus/ZjUiKfj8FZMMaBhzf0yTOVLl+T4U/XhpYjo9dKkwlaqPQ9e+NLVdn6nN10A
nT9c4FkFWJ3AgLQwrvqKLJVeEc3TqXiTjew7RbVHXBbswBQ+Ijo6hpPVXU24tKF308vU3RURheuY
TWKTmdAcPP2Y1RzhdNu61iZ2sEqNj3VvIDfuCdYmNbrv4Fo7AenIA8P2sYkK3lQv3dY4sqOoQpUk
jffAoIIg/xL9lLlPavAmkzkOmPm6nQl91uEcGEwNHWqXEyzqtqfBrC9d0b9bLRd823B+y3FlMBZL
yxloSzpVYqFhadULnf+b4afh2W2cE50XGvjYeriSvA35YTqOnkBt6gahc+Q+pY0JsU5Nl6JvD1LA
/K4NG2Y24ZPg+/FMmcgtbL0090DfLbgq16JOc6o5i/lki60uyEkZkKp+rZxBnqaSUK263dS49Yl8
ZWzHdGZDzIK9GOrHzpueE8SJDAJSYgZkefP94cL2AgjM7jj7aVDsknVG3vo8UoRMnAvSvwaAdrjt
d00D/VTv+mYT9zXWYVLB68S6QvlCIVe1a1errS1jKNhlVZetGgnDbgz1L0UQnzlYk+3FV/CZk8eC
ivNoqemVjcPRSLIVGFUdZSJvjPuDjFmjrTKG+CPwDtrFS5BNyXrsbCyBaUmPRXOWnmPfwAMwNQ3d
x0FCUiDNbZlWxXcPGTYQUbKXexs7FRXehXUAHny5CSxh7qsZYDTMnvmsr7ZhMBBk2TA36eZcV8Ih
OT/JR8Pp1XM31F+8rr4DlpG/ZDJ9GPvPtLLA7vOybgrPNzejmdyVHib9FG0QMKYf4zBuOw2Tz9oe
hxnYB4hV1+oHjgCYpskavno49zNiH6ld2Ct0TV7I1w2vw6QZB6LmvuQuQUcieExS79loG7XtQc8a
s3U1S1jsZatdFE4cvGVKA78cj2ufEUxXyWe2QbICPHEIXSvauES6saEU302CfoAw65gjkK0bVWOs
IjRNQO60o18omj6Mk5GstMQYZBc9FTsM1UuRlRhsJlADMEvom2O2niLc4on65hpk3sqd5FI+lyRD
LK0chwdRhE9OVsL2MsuXtOGkXgXaSc8KzCpWc6kjKzlib7rFhVFtlcWKyluNYqgcllGbU+45trMO
y+mx8pKnqeKorgXkUdK4kmujiRnWVNY19XYqdx+IjwLXHZbfE+vV0Fnj0/i+n3TIscjQsJOvIQeW
EqAyJibSyUtcn/HXKtS2pCyR8tSvsXB+9D4BazG+0MAm/oPOFNWRE3Xomwso7PJ7GJunRMcaXiEc
wW877fw2V/dlPR54zqIZ7Q0b2TvMKVyWHfbdtDeadZJrZ13yanVafVSISJe9XnobnxT5bTmClQjR
oCfNLcg1snqmdA+yBX7p2BLwnL5qdfCRQxPYEhUiyiAHPfnA+H4TQOVaNpY9ciygNDBUeCoj+zNz
vZLkTox+ltCYkA7lRwliPGqjhpAbymONZsIQah9DiEB61JhhZy2+2M5pHSylczJyq3W8zVtXDc5m
8plbts/jhN4Btf429+tnN6dDxKw3PeZjuhkxk8SivwHW71YYw/UFCTbJQrzrCYT02kbFOfckQOBD
CHW6B9Hi+p5Q9FHEHGobHR9E52gHlXJh1cq6xxKGphWbKMiReqX0OSIwJ40rxKMe0rJMiYMGg0Zy
XjzcYSHKDrb11gbjzlVACWXN3xIJ+c11or1o+4G58XRk01dEJMXGKun0+FhPUEcsNzOW+MruiWFg
NgQdikDbNbKaaINaF7q5WXwbM539skDbC/XdsaJh5ZjFNnXpRXcdPp++3Je1edMJjF6b+ZjvAsWN
02ek2wfKUheug80UBN8DO+fP7SYyuSoFk1WP2ivqPo37NHX2HiZM2pbjG38VX+em87CwpLsuI6hD
GNq2QeRhSPN7o2VM/AVm/slaNzZd+ChK7p3CzXZ1qQ9b3xHXbiowhWlY8khn0A4F5krTow+vuTQj
DB8t6FSQYp25d1UdYmzq4cbpwbjqkX3ufRhGgNcJV1EWQSeFO+5KM4hWer/vRPcCX8ddT4lZbkKL
BbSZ7qSc8dAtslWdECpdVJ/tVKeSQZVYJk6wi0q19Sv7wijZ3JujcTZcae8zU74NwKEBaxJiOkoC
BzzzphnRZRrutBIUM+4rBwl8FcGt3TvQwtchwDKlHTxvqElrnB2a/iUI7WmLrQ1kRw3Eo6c7kDTp
KZvCW9xh9aEqBmGQTgqddcrvLO9hwTQPQ1Xk+zRIMTWkpbsq8bluhBuicbUm+LBuBN1Cn5w19Rg8
4umtri22eH18jFJiyrKk0OjPW/qaDDwQtHFN9J6DjLufNQ+VFIxuSXwb4tn+oXXMZBFuZtm5BEWQ
00laNMems0BEFsEOt8IqTHklnBlimNPGXQRucq9lIiH5B4dbTROEtiOkYNEQadGgkVhblU9MOvSR
jakX8aqW+cNkUuW1MxCGTXIY82or5cA9GnX4F3vjYeq6eEWvc92YAAxIWCFFl/ID17930HLzqwPS
bhOLjUB9d236TW5lEoUIv1CfzGFHeNZKG2YTYmRj1C7rb4NIrvQZ4p05mfd4+6YFPVq6NEn1BjuA
/kukn4vSRMzeLCu9LrcYodUy9bC4amlBedBH/4+0M2tulNmy9i8iAhJI4FagWZ7H8g1RtquY5ynh
138Pes+J6q44X3RH9I3DkmXZllHmzr3XetbBoaePIWiqOY4CHEpz42lueC2K8ZlHrwzelHepRavZ
dUBV6w6gL6d7XfTivvVQpckiPni9sdfESIB2ahMzBOxJz60zVI876GvssPkTfNed5/RkWONCbJE7
Nw4ObybQHDA49w7e7MfDkpOTWHt+1DxMaIY85Fkvoi4frcrtIMyWxXbC3sqg4pXMGOxjWjANlYF9
C5aB0YmPqYQGKIkmpyObbEXqHeZc3hZkkgSt0IwAvkaLv4WpM8QI/mE4ykhhY6fZuHZzC/StetDm
6UKCxITIifkA3huCvpQ8a7FpBKOAXKu6rti77kjrOM6eEKSYzCEbxETFfIoXUz2VnKfGbqFTWSX3
c9nQj0bfEBGA/tU5UM3Z/dd3w8pMLCRo3iFZTgIGecCGvbMco4De1mPxys5eLzyevB3uF+JGjAlL
jy5196wvJqsf2BBa+gnDsIoM4ZolIS14Q6qkbT+nObsB+FW9ghqRpIOTghfCkHpYyuInrXu0Junj
9UMZxTtHOu7ONYFtF5CiTkQAOAF/m3MJrd6BncJn1w9Rk+NsT6+Utv/2hb8ed32wZX6ZLu3PP99+
/eyvh9YFXtaEFyn46wt/PRhNVH9ql27752GR/e/f4c991+8aUYYTh8SQ5a8v/PWc4Zj1e0xHP//T
w8zJ/K9/epa0p1LSGfpPj/1znwZFIdBHjkF/7rv+1L9+9PXmRc0TK+J/f43/eiAcmxRKRhX+D69P
C6H/SNDP6c/3/3l9/txXig4nK1KBvrcvk0ixtSSA0CFRcHsGLnPEzvLPV7PMtC/X+4VicIq1u218
zv0A64jk2WbWSM6fa8YvKOfBr/cA/q43Z05SwBvCrTbAGcQr5gW1mxcXRFjbLDTD32HyOCOVRTtV
vgumygdnMDCtTi8OZs37wZiKfYw942zW43KakMRYC0Hgsi/jd01vd629ZJ9tZQsS4W3jJiZSDide
XRGfi5AqarQXp6+NjaKOvrVTUT6lRFK3NuFghiqao0POxJnOCf5xemuIpuRrzBkqqGfapVkLXU1C
d3quq+5sqSfpJdF3yjBEx0M9OSK7AxHPKF4ZBzUXx1q0H04IlY5V3Q3hTCTGp0ZT/OysmRUoDEF/
1cu+0c3kuIhEvpIoTj+IntABzuQcsKytnZ18AJvvo+9sNl4KUrOXFRlqiXhUzhqDVTACg0nCrtj0
+7Lov6l9YFs31ARIb3xFSkagoH7DLvlaDB1PuUoialzyyE16i+TllEfmM2hQwSSOq9VlZoiymdWy
E9P4iXvsTPJgYWli38IVodeIeMZKIMeS4KvbNs0hPdui+wxPjAmgViWCjhv0jcGBVG3Ko2Uuv/pR
AATT9XdIiqHiTd1CfuWMCEWExKdqIvvK7EkxivWHeMmZJ6Wm2KJSQofzDApFb2JECQvtDdql6PK+
gEtTKeCJ3LVQ9HTFHuyE9nAgypy5GOIC9nSKkhHDsbIkT8foByka9r0Q8wERpwVz3+7dlAMvXsv8
YJ47PWihK/kCphfpSt7Wm7z3OmQdJnkCvURJW+8zMUV6jmTJ4So+2SsaEo5fwszADQFLA/Ql114F
oYkmCB+DRufpEPfWQRPGB6oP/exiq6B3hN5pcapg0B4aUIe+IeWxZ7/FpiRYmuTbXPTVjaMhsEzs
cQqGvr2fHZQgw4wbsh3IN5n1TNvIKB/IzyCez6O2Yqdjk/F7zPA7AgLek1zsJ8xee83Kn0dkQRwU
D+jBc/yU8tdcr/qNBFlbXIOBg597hXlXWxn1+L6muwxG1ck0xHNZcGYdu572hGftyHucJiv1JSSC
A7X4xoODgY8ERNvQoYHMEvu3Y+Xky1YItcpKz/1S6RuKXN1nAILWqqdkrMuv2pqrY6xHj0vN31OR
4ZstpORQQeQlO6uqaKTwZ4Ua5NouKYxAWmKPFnrG1gcDqmEmS165+dBkI0kEGZmN5fi772ZwuW6H
gqIxiMEAZn0SGm8Z2FwqzYmTKBM483mBsEV7NqcQfF0t8l2ic0qLyvLZqCFsJpVx26Umx4gWeCIK
mzQwNPpgaTZ5Ozw/PZE87qbtih7SrXbLtV3uYBIf+qljgm5Wb/rCFNz16tucCNdNKyl6DGJu1vyS
kAtsuOjgjC00r05tR9vSTD9xdgejNrV0yxRDdo6uUAGCJlreodXHvhNTf7myfaw12jB6zNnR1Jtg
ioTw941B+TMiqNqoOf0chvbLwdpLG5x3N3DVdNunBONZrLyVx5h+hjB9KZ13B1kG0I3QPCxMzTdD
hT4fJsDXMPT6fjiGkePcDLm3bSSC29F1Ep9AiO6Mc0sq7K8DvZqAVp/0s+jeY5Lqc2IBjm5Z32Pf
/+hpDLgTJVhaKEz7eNrIUcdB1yfHfMzNjcwVsajJjY48GsBe8qqp4S1T7PTtYO5GQ3udzPGLw+JX
PmLLRUe1yUmt8AUeLndCgu5OsZ9oEY3k0t1JhSWokneU3wwIl6LmAF0GmZ2NR0saHIxyHYblqO3R
OlS2Y1L7g1sYBB2z61VWTfOwCaVWBXPV/Vp/lUGWb1a7fBhlRGSUYpA3GIyVgVqrrHlMsik5tfk0
00tGVrfU5leTaAV0yfApnOj0tbG7XYgWMOvHGE/4VkTDU6mtTVPAfbwHdX6u/THYnyr/FenTp6aj
ozdylkdkSYnh+olZ0B8mrJgDNNe806MNbXQC+sok2oZjs+ubtDlEpvE256AQmGN0B3z8djDWIPSm
FB113NPmlunz6MWPo5SIVxuWyUoiKtC7+9FQr3NW0GDSLSawyQ2jl/g9axDcmKbvwKa/savOYopE
7N4KEo3VsK8lyJBmyZ/MKkIiZIi3LuHEoCGy6s0vZ2o/Oq1YR8qYBiIVkoiG1pLp8HNdMm0h9wlR
7OB+MV+jv2RDRFl7U6nc1QX6A2QOd9ncOmTjwO8E1F1v/TTjtfBsdW4LL9pGZXpsWfQObQ7vrzNf
dIPm18IeF+As9nN69NyyKTH07rdoodIy+84vVnVSM7oLD/JlgugLTAzw66ghmE2daAJDVxkNOmSj
uwcAoDaDwZlQ8Fq6GrRPy6u2DYZGF2MFE5c6O7YLJ61mbUym1S9OF5y8WyRj7ghiJobTEgP26E3e
pIB5gk4bAfnN5D71DtSkaXQPWWpdvKrZJ93U+uaAJA8hKl1H5LRuPewU9CCTgq20OLWTlUDLOp6I
Nau3re46+2XuCz+r2zdoRHOgm5zD9WU6RDSM+tjy7lNZ7Zi440x1VXZRnMw4q5Gx1zKSwyPB/3ew
/VFad8gbOdJnYXl2k/iFoOR+DjOWu5h1eWrX1my5wMBGi0wmpXZTOYxCUIl9uHls7iWIU8JEaT9H
I8jADvk1gZ6oZ0Ltu7LBnxAQdqZ878h2AE8WIw3HigLYJXqp2uTBzO2PdY1f6J7snCrSDkiziLbu
bwtpPzFVGf3WdBFLdky8k5YOR8iATWUhbNQOWu+kWadK6OaBhNdXbWIQUI9i3miNuCQCmVEz3Eao
4H0zlcHIYA0MHxFpPXuMVW+bgmqut7O9TZwpNQfQc8IlXssQAlSS8+POVlvk5El3UaByRZtzpP9F
mT347dAfm3K6zcCcAzB0FQfWN2CfTMLnDg1qgY9gGdalhV8CtPUBv8aR/X2GttD8IIEDguhofy16
/e5GNZKcaAYtSC4pgxKgpB661ENlI2qfYuMnlwRqOufBkJ16o3ph/uuhLMyj+TtlQkfbzpufU5Tu
tWUmQdv0JNjH+lFxMNzaMf93oRVPNL4B8ALSchj37VudUWQpCQPMkuGc8gQ+bWiF7gpKE+0nLazJ
naYcnHr+H1VNd7aI3vVqQmedCWvTKLoKeb11u7zdOgNxcNhxaCA6yF6O+VMswStqS84sbhC/xGjd
I7Rx9krkW7Md7T22ux89LX5tkaAF7c6jr+tEe0Au6F26FJfPXhu9W4SAWlTk903lPSRyfK8WU5zG
ghKLIICt7eXFCf6hyXgencysFaHfeNb9uW9yM3CN2N4Uw2/hqHutXZyLblrVwen7mknrcLeUdrQX
+XjmHwPOXt/PUDDvaTUigRdb6cTWNmkf0xJkB9MpfR+rhIFaDuW1pYOElwgGG7m7fpxAxBccekpK
bT8bf9admdK5k68g7O5NTBBpP1n+UlQg7NPsB0MLdRphGHdMFQ8hu0HRj8cYbtumwWkeWG1fnTLX
wxfYAk9C/3tKkro6XT8TdeweXYbX692mJm9BJJo7J9KafEMoYr/22ukGdvF4gmk4e1Rudu5ylhgI
vV5TQdutTJLpwE6y7QliAhYP+MuZhHOIS/prhmhO1w+i1rBoL3Z0orCgjC1OMLCgVv0u+6HelU0d
zFG4tk2KMbAdG+xZlzcni9rmBNay3ZZi+UVKptzKxfvIQILT/Jof0gT5MHx9NBozAp/1W+pMr//5
kJJUuBGSaXWPbvdk2M6LoYO4tgeXCxCIwjYF2hks/O7U1A4tqH6Z9W2G7DyOwjuujH5t03AOWV8c
L6zUYdGwoHAgAePbJeWJPhGi5IqF1I5TUMQOOvLEFV+zIs8xTAZKZlorM/ma64zx1GYgHoapTY69
UdCfdZlj966dBGGos5RmaDLTCn5V6HigSQwmM8pjZQy9BQRN6Ggo2WgLodT5VBONcG8eJErjSW3S
ifNcbBMIFgobzUPIOmZT7QSmBQ+67oDTdzaZogKHXYb4JJUcgXM07HGSf6UFw9rekF+619/JZMR0
goV5G0GE9owRnaeciU0j4iVBSHUUSjGVoPQmLgqbaM+Q6dgZy0Vn4y881sQoTy+p2UWHJBp2dtx+
CTN+pCP1hQARNF3WvpUEUmHX1KlTwVqxib0W+ArnKX0vjr2p7ZOh6KhISmuHj5RY9+FbNhyILO17
4Foj5RzdZEK0D7GixE5FaRWkPZv84GJv8vAy4OlCzzi6m4yp+xYPIAHGaxZPX9iUrfTvde9mbpLm
7JU9EiMbDw7RRnchcUe+zpXidzg4mRN7GxOd8USG6zSToGQpRdo8YG/YsADjZ7adBPRaOKwMnqV4
LScJK9QhTRIspb9OGfU+RRo05M9xZH114mLFazgIf+fo4LJYWusWQh66X0k6qT7kT5rrvBr1QmlB
PVh24hWJf+WXUAaqKaN51psH5sCvoQGGWHMF+M4ouUGLFFnVEd8K3QAkhGUcsaSMCLVsUCZzw19X
t+a2rVAzsphOGwul4V6PkecbTr6zIY6QTU2y05QSsNPV28Wrw21URBwTx/ZMGnxDRtZ8Mx5yohu3
jtC/ojxEVBpW2XGhwgON9gzsOH02aNTWSvpmpd9IWzos5cw1oO6c0tkq/aTmz5Su894ba8Z5/c25
tdtNnbdLVe4guFtR06WRBORPNGuFp/LHfuJyHBOLV99goxy0DQIXUn1ojQA+J56ldomfEGK5iZru
iBGAV2kmKr0ucG7Ki+30b0pMTJlaYARARrA/0If0kIGO67jTqitAeVyWxuyJE0qj2pDjtmjJuwhp
kaUcVMnyORvQw5m5ONWekge1EDUXGT0NF5KxRoR2BNy0HHsQPUsKGvipeltcKg2wNIk3eZZi929/
oTZ6cmRS0d/9zYCsQ2jA6bKu7luRf6CDZ86U2B818OtNZBGBHhXynQkdHkWdKUg/FnbQEU4IQiS9
E96IN9NdG0BugRRlJSwmPVdSS75JR4+FFwnLQUFKwGJXKHzhMoHVDpIBSj/GLXBCZbiv1bLvjPoO
WoUNZ6SfD1EV3nLWcg8aXbjAxrdRCghoMIxQwJCIUTPt5cIPzJBFBy7OD8znJHuMPVwHRYYXfeJV
6sr+wWuqevbwdDcTQbU1G4MJKIU9C26xU/LDMRnfRhXzdouEj8B06+/OMKHWU1DJzBx2WYXosZIl
KLWMmUkO5RUbIZVoV/oI95geNOj5SutxEEZxHjxKXctAjrcojei+uDvYLuy/OM58VEUM1ufx7KLJ
2/Rmeoo1Sj/w9tAyeoW5r5K0EDkl3A0y9nY1DZAjCZHbofUO2hIfF1MD3TXkSKcLhCickwgTVla+
UzZFqJiSXxHkyL01WjM7GhTzamqcm65EQV+7DPxl2zo7d8nSvWYQfOV4iC+clqhEabOtiSeDCYdH
TOs2W2a5p2BXyjVOPS+mSgnxK/B7ZYj7qbkqfZd1812cFZ7frVLh9j6fvN9UdHeDyVIRlqPlR+zH
J0tkADGN7pNYSuQujfuiDZV+7wntMe7PNTWaD/0T3SvZroFQhnswhHpfHdcJvLNMsUlrEa8LQWWx
37blu22ZN2k0om1OzKM2dR8N+/YLIW1xMBFTfCeniTFtnwdMSQM0iO7R1upXt1SY5yAHbgDJP+U6
ZhwdwrpOCbXF63PvkjYSkpZUqTfZwsJ2mDlRcnDQpj5lz/FQ5KNMAdqFdKA8AFhVt7bClstSSVaz
uQTTUv3Oekz+0OAfaV1MvI04++EKtQNyeUxyz8AY3HuudZfVyDK0AtgNq5+9Xdzwkhc0EbFPVXki
DwiyDhg0sZZmd30To+wr0sM4N7wNohbRaoW/YEqXYt83qOAiRO6eYh2veuOHnbQVfFKLuCgbVUI4
HLvBecLafzsotkLd1Rl568TthuCFx4R9iG9Aj9hn/jUQZVqe5tTaI4kyg1R/m1Aj+wOVjJ82JNzY
GcPrRqSXaUgpVeqarq7SPkOJglKTzOLp2DzSsuS3aopzzGu+tcbma6jtwzCgAjWFcS9MPMhhxIbb
InXaUI6le7ujy+0hJx4y8V03hAUz28WECEq7mjGvtlTOao9hmUpSWoi0qNtQ8YRRQJvhMijwBq1a
vj2NjnbskT1XjlF9KysSqsTbnLohjJ/00XRv4WlD0ysJnIKG+b3+y4bEYY0FqkkbbsAzDgdQAnAR
wtK2Yc3mnpgojbIcoTmyWrS9ry0a6raBFptG07JL+/pmKASAXqfVA6ijQLkjYya71SLfJvqQClVb
yyXqr3iiOYYYmrtcSWCpPewX1othkZ8VdYtxUmbxVpUZYIs2pZORQWJlfTlnCthjZX6LoeDvaObv
XPK6Ze7EW95zOUQa08+ld/bEj7m7AdknSc1YrBB3Y8782etWta8W+mR247o7RHzZRjq0irtmVYvE
qFAXSTvQ2ZIgzUCulmqHqYhwtgEvtBuR8w4PDFtTT2aYMOzU7xFXGhWJz8LyAKK2+uc0Tg6KTg0B
iEY0W9OofcYr6gsU3hygWa/BhkHST+6WLixuJsfbucBvEEATs+vy4KHZG7mqwYHy6hVVXsLJQYTW
jCexFvzXD6E9//vmTAMTyfWRRscC0mH5uQAr9+PY+OTfnt71idHtE0XpPi9DvTFFtkZCsCtPtAhz
rd6OcvhVGrz9LOX8tLWQeLQsPACGQhxiEVEn2FRcjhRIbnYEzrq7iECijbmPxr5gZFGSva7RIZWt
TXJtdLXUVKR0DxRykzh7w4SWQMYIUlLtvpfTxXDKb1rMd05mIh+frI9Wb28qy502U1HWASxQuAQ/
O0GDTw8BFloDsUQDehi317bVOMcbYxKPTa29jUJ6qCFg8+uyvcwRU2y9iFmM1XCSSHEWO9W2I5ul
v7jRsULoFOT4kri2bzoI8k5tQisjWYgl3PilgFjR8ScImubKT60x7iGM3MTK+jLa+UfiLS/KhhRo
pTn8dbxbyVhjOxW860Zr3aVC1MSaIQ+0vMCtsAmIkOyvJnblpRnQaQi6Q0s/HwnQi7FGYwhPUAtW
OvgUjcgldp/XxaECMxjeu9kR/AwEqoG4PLQGD5Zu/yYuFIHxJF468P6GJrLnwftZwn0CBYJQJ6Pp
zuRebgsOiT6N8Nc4d0iK7O0l4E11cgQhjHhlRgXkBZ/vpSB2WcRK21lfjoUUsxm0CjHtsxbSbipc
Uho7i3SquCZnIWY+VmrpUe+o9GXca0SQmPOujdFY04/aTLaiQ6HVO0HKclQOR8/ihFTAC0k1ASrO
ohunau9BIXPf9tHIXIX2ejygPHQL09uDOuGshpl7WTAfTeUjCT9r1c/ICRurQuvpkGRlO+d0nJ2g
FEVNAZ9IHNmE7MWsF75m1fdxW2enCJYgzbL8Nu6ag71KW+NWniSh3ZtqHA5CttrBKaO3vsfBOjAf
28lxequt4TvVf5YmKzweM5e99iGugMPb2UOkrx74nAUdnCDk5OXcauaPhLDkUzdO9sFN5sxXoPIN
NJOUSYRMjUAiS3rF00xqlbqqwh47bRqOmC4ukRZBznfIokss4rXY1KOzZpYFlR2Bve0snZPCmGR0
6bCG3j1kBgkmhS7PsxuNvGfJOKNbBUEOF2UjxL6RM9NFnEVJcdcwbNu0qklOMUm2iRs+Qze099NY
826e52gflVhvCIpx/LaaYLtWJATwDkKIOSXHzLYfTbvDWlVzIB8UWuRknNbjoXpnP35JQ+OhEAge
l+g0ocyh/gVObULOwhZiby+RcH5W8ZDsrFm7L80PWyvyY+N4XO+cwpoqpqss7Je2pEHj5SRHWCib
fIgzLLUUIOs7HGMgDBZXYDY3MGUoLEnw1uXKYUZwMcjv1M1fMs+q0IWFm8KezIcu8sOEaVZCrI4b
Rp86mqYphV8cNdMbeZyMQdx8ywxQ882phq1TT0ezr9/QRv0m9bs8tuGTQfqI3yvweGGnBWHNGdoz
zWh1z3k3YbzRHfGAVhlbkYXxV1c01fShNinUyKZNtl0x74Hm0UprS+Lfqb+YoSf7SWgbp2vq3ZjI
Gj4QK0NTS21rAuxs4eXtStM4pi4NgkiZBzvq2bnn6Wao5S3xDDOjRGJmq4pKaA0eRjnW8GMVkz57
Tk5ZiVepUOldl0ecyHpSSiOLSCdpI5pfsjW3woThQBMGBCMeddaYAkDlUFrCt8NVquVSbuplHu1s
9TWvHtEpXGfgzCSTCgazIIaItlz87VhQLvBGBfhkWz9LtCZgySl9YmOgFNpB00YEebQfqrCbAxDD
Tanh1R6y+WWcxfscJqfCiSR7ovfem80AD6DJz5aV3/ShKs4wffBWIFI0ZkacPfapDfbAHxjmDnmV
9QfoiTcYWkg04O3iw6IKdDsl44hjpmbUe0oMcqSQzlBq4jBIy/Fid+ApF7lPGTBSd1Jb5R7qLhVx
AMNnOkpQ4iUwdPhc3k96klzveL4b5b4hAJVgORgNxuYlqS89OmZgmTLoEy6hmZ1LCzuCWan/lc3S
2YjxA1DXY0rKVVmVt6HBMYE+1G2mH2SYESRfsmzghGZokd4YmbzpxFweLAP+dskYYrDxBvUivgHW
JM5dbPZEau7hCnKUK4MCGe/BLCOicW0SAxp8aInGBF0b+aSP2y2epojl2MDFybWo9WjTrUWnM5yi
5RLzbRMyKFSEAW3LDJv9ZFwcFG3bTsjPrm3bPTGlkBmH02A84ZDHWLKEp87gFJMlKLI0L7kUhBJ5
WdwGwo2PyeA+zkPPezch5g8TIatqiY2CN4OlYH3kNhtvvmALo9uxnsXYCMP6lZOb6bsAibeOdzsz
t9xMEV+yBkKyR63i8gONlWsmbRHaXZPxS2C6Y1Hb4D+GbmWP5JSgB0TageMiHdWWyRvCgGFQBG4D
MJqVMwfrdHEe24sZA8fxKvdeL+C0dPh00dbjojRQdydG8lB214wLwFvSxAsTnnWHIPJwHlZZdI3q
3eu2ZH7vIDQimkDNfKBZ/lIbiwedcJiPE0iJ4s4rw2+bViVtBIT4aQz2t6ZpNdQLKNlyvnO52Laa
XrzL5SlUkP69kogJMkfXizXUjZoOCb2LImM6HFkPretUcGxWjIIVTCJ2joRY0TfAqyQ72kVOHHJ2
QA8Sg5D0F1hKQTPHP20BdKI1F883jH28QOKaB/cCM+g7rZvXXrMOeanPx5ECrhmjPZJRrAI9buTY
ypldu6/ZTMMiEoaB9GL1SfdZG4SR8ZI50xEIV3kOq+c5yZuztZQPXW/gOTB1IAv9HXxfm4NCi/Jj
pnPZjI9Mj19DZxo3bTpzwgZ3kbUWkJzCxPvB2WF9Sz0XRUtGQxu9UUKpmw7jp7JhFan0S7QK9WTJ
ihPOhXlnWeEu3JvsKlSF5PrZRvtqwuHce3pDUV8Tac3EYfzkCNEEUJVmhP4Ap+AGuyyyhcmkO9PT
jvFvdeiWJOhCx/ILQsa2hZFNG8Q3e7whjHe8nEEYqlz4PfNuVHl70Dq8WB72JKFr0YHmZIJ8IXzo
S+DVQto0PI9G39TnMFy3XjIpYtl/Opr7kIbJpUPxdTCSDtgfo0baJudJyuWYWonvLfPdZEyPMiXt
kcRmqjtd31uJfiBt5dbtyR3ONO0gqAg555HGIXEmzi0ewwZy9iHS6k219OOh6Rdvkw0s0JmFv5sl
gHCyxmvPiElPKbUxFhJ7P1IgbuCtkNuY3kRE+dKFMAmjG4A5dRwtcYdYITpIxZmWjcWEa4YQUraY
Ohd98TlPa365dPaOw60fN6LGVvKrhntEsE+CLc6qfnuCsNHB4R02iugY23Q+i4Zt1+4YyJDQDZ/q
k9nkc6hrqy2CAaNjuaDZ+MXEEh67JiRQDcMyw9LkQGoKO90MeqgPXC7bf55Fz6Z5gw2BzmhBdR+V
9uLHpKkSFcjrHt2VUEWOnDxRu2N7xa7PywxsrHA8GnqWwZuV8RNya7sp3o2wMfClgDVOE+s4jstT
UtOGb2T46Vl4loZmQFyGorWL9RC3Fiwga2TEXxouIVMs1Ow9a+48XcutnlMTeDBtMJOE7IYROnR9
kGdgWauk9geDA/3gSHYBJ1kIDC9u6LKid9OnOzJf7oYUPo8x93eTM1X3Yl640uljgT3bFKzeC7Hf
Q2hSt7BPb00YjqE219t4uQNI4Tcd0yiMn28uE1dudazbPQp2T9ur2rYxPBLy5dL9hhlEmm5N/Qa6
gFEfxV05hdAcEutQVjZzm2/+DsISNQyFmRfGvvoZNTcTbTqKVit/sOiFlCURNlM10V7XcKT3Ro2P
qkJHbjY1HqdFcnhlGkEcSFAuSl3SzLvXUI2U5D/Oc/gj7TqJEFXTApnPD0UMYovxPb7WjjdfHu4m
CDqnNOlfZN4+M+Ijoz6jI8PWF/pGkr3NDJJqGiqx3QX09A2qWELAEpF9c4TiGmjIhfVQTm7aCC2F
Iu0TXyqbfF6iMZ8taBZUwvXE2Ec/6KstU6ChOaiMWXarVfu+n/G5mzCQGFrvx45NjVhbRAoOb4I5
ys0tnApOuH2OwsucGJGQ/sbJZBSHhJTsPUCEWwzV9AcTzpOtfS4W3T67RX4HPVxfr4X+nBXDIdaz
9CTA/vCLQcLFYkMSGp0/0KTWsTQp6yvQU0aHQqhnZdV1VmJLx5+4AKszBsc62R71axqPH3WSMk6g
f8j1ROsk1skJsnt8cxbd69X6n8X2+gdQkBNvSVukC88tV1QXh/fCg4Theb/KzvNgeOhfHNqIDlwu
nWP8KiwqyqgNT64n+bZIU5yku7vci5sgskgLnfK82gJBhObXvOoFrSigeRNra/8xteK7Mu5ZLBHV
DUHmfmGHPS84EO0OTn6NQF84yBircN+VAhGEpvAreyILGmtGTAKh088X9DHNcWo46w+j+Y7s7LcR
lhwR5zWjoaDr2DHkyADAez3uspqUQgaFZDDr/oKrIlDwBVAEKLwDjEQa5Dd+DwJoly0mAXIdmiiE
oZt6KD4cNyOxwCZCLcXeQKDzVJ8r2qEzV3yMCoiXL1LMmA02FeYBRr4yTaPb2uy7k5e1v1P+f2RU
EPzcdGHrE6ADIp3twJue425ChlfmisDl8Qe6RWafxl1CdsDehJGEvbDzaQKh3BRMEwTtoAxn8k4K
WmGL8aL1H4kDd0FfUA6UEj+1WuatJtTnWDhbCfeb3lqEb/23ljjjxqJfz4BiE1cW7ei4ZrqjnTP0
Vn4RueaNsNdTVWldRMXuZeXspnZd4o9uHw0SdZjm8gLqFcMf2pR+XxZPa+xS4+08k+NQY7ena0Yj
Ktx/fdatn/25+echfx7310OuX/hfPO6vb7v+jOt9WhUiYfw/P831Cf55rv/vj/rzR/z5catlnRH0
//xa/Mff+K8f9edp7DKw8tk9YnekB6lVI2Nr22LAnLhmeYqIFaVl0ltGswMntFvWr+tGUZ6sMl+7
6uttMSFXOl/vHXt6Rpvrp/TiZ4h+6wP+eezf92KhQ1u7PlccYYtlh/r37X+eyh7z9v3PnfWaeksS
z/E6Wp9sJALXz9pI40deP/37dgr/YPlnFH8VldLm5fb1Uw1B07++63p7luuQ4O8nuN6u11H+n+e/
Pvx6U6Tuv5/+n6f786V/nu7P7evjrzf//OJ/7vvz5OWiD1s3mj4NN6lPwOGI6gsrWZ3SwrHLQ1Tz
qSEbRMXXe3tYmf+6/V++dL2XWTJpgvnUnZTRhnup9cTYSvMHsuX3KNEw5k7OeArpGvUwF+N54d+w
fuitDKjh+plnuydgIkzM3YyzhTdiia+wMRUVeAk5YXyurYsWuj8rkj38bJjVjeKY2EKDS+vfaJbY
BhkYsMTiFJ5JgWF8yGB6RFegye57Xkw63CufuCmGfp0SlUGEmZ0czfJ7GRZy9aYzGiMgei2zdkYj
M8ld1QRjCq8pRq5PjE76pun9KXIFbqH8IYLyyo9D82EKRnjwzpJ6wKjEqT0oiQ6wiIGEW4HzLw9v
cRQbiP83bkzQXtMQcSjFXVE6H5Acgrwtq7s2zz/4gfeeGued1psZ2hSEXHG6A9iiv9Aagvyzht/p
wbC25fW5oyJssnIdataQUREpz6G4i9FzK9uwd62KHhFzmQzckh+psbRE907EGFbdGNTjFsTjS2ll
ktHYhCJkTvD5dvhmLftGX5AbqiXN/Y54uk3VKVIEjflXYXeGn2WYj6RJIySNtOcpd/bj/2PuPHYr
V7Yt+0W8oDfd7b28MqVOQJY26Bk0X/9GnFso3AcUCnjVqsYRThoppb1JxjJzjim7/k2EPZWGpG6N
x+Al0WVtuR5bCuHeSSnBp++ub+Mzcsfk0FjLthkE0XFkdKSR/EViXK2GYcTgTRUphvqazDiAEFFb
61EIxh4CpEi3jKClrmioMQ3QYJ2gV01wBjEuNwOi+XrG0+vpNHoE7uWbjIxHs7Uc5HQWWuxgwhDV
DuOqELm9ikKj2vkIKFClGFt2LW/QfOVb0rx4rbCeWFXwX4HpOYf9wMJzxSjrMx9sxNJe6mzQ8C/s
OV3nc54SsXVG3bi1xjZxg1uknE/L0CSy0mo2pl2g0m3cYCNkFb8Tgs7FjQXcNzwOXYlm1jHdv73E
9iuC9MoY+iWE5FWT/bsC0nidlQ2hoZMc0ie6ButsefXf1G3XWL9XDFvme7sPkMTUi7v2SRo4JoZ8
i9CZBTUuQzsR8hInBbEubNUTlsAodBggjHTWo888GerZU25Z0zZyKkRlJev6KdKqJ/noucbvosJx
YwD7WFNMCDiX9gNJMveEF3YtAgb6r8/SYkgNinpatYCeJUy7ezN1eUmZYypzRJyOg7FnOk/lJ6d7
RANgnV6DtICt2FFuZFNnYKTRkMZ+h8iw9XGGNsPvVLaXwigfIofg+jxTL277xyF4fBNRlZtkOu3c
gnWxdI9m1aJ0QoCn0RpaGeQSzGnIQx63HyXO2HVFKOq+Zy+yZivPDl/0h1BCwnFdFje9dcZzXa5y
J31GL8HE3mEQLrr8s7bgi0u0XZrckTfeX8PWPqTUtpgFVBgOKuuRa5q4NcUK0DuYPYiwxfVPZlsj
Urd5p40JIzAxXZPiRuvACHh8JvTLEvMx6q7wJQ3Dfe5dSyuipLMU8hOV/ozsfuCb04cvMkJMgmux
mWjtenZeliX5nqeADbGS5o3WYrlhQ5dnTGSHTvPx4wzU2hS4vr1xE9C0Oa7X5Z9fdry1t9kJlosY
lhWpepiDXN9H4af/958PLWNngAj/8dv/fFLPM7HKLXUpLK07/vfv6U8ylvaAJF+cGtlWy95yB9Ca
zXj852/4NHMd5f1lrrEL2fAZxGT8Be6D/sUezp1J4F+TQ4O1SBVc5EMI+fnQ2c417twjExuelHFi
buDxEhUeoYMDVlkQyRNg/INMkuIKvOUqPDsldqSlYkTJxJANc5QDvLBt/jX/KOuWTMO0e0ez84D8
Ot0bWiPpJK1zLiQIVjJSVj6RysTcFPhUopNi2L2t0/zeHt1iXdEMU1RD40kitF3JE1FOvLF2wPiV
62dFbN6MwpJocV6Vicp4jE95nL6DLRPa7/41+DDvYzB9NLPombjBQTg5KK5iRFvWzrRQmtiMko0A
QsTMfoH2gj8AS7fKW3/PAGHaCsu6Jz5hAnDiPjTocTfwHdA+gnPmrjkSAvfjGcvB9Cs0J80ystJo
/za2RHfn9we+KEm9DkHMfkSv8or/297EubzyGrwPKnjm+9nFjvdjW9lTFJRXT7njdkjBGM3LXzkX
hybjG7TcaBPVxR0pfx996nHkzBU8nCTYkjJ3hRjknNTwHDZQ2HyoRv6s0FuN9Xau+hezI2a1R3ac
EAtsuYh6XXEmwcrAAn+NBmYbXmszDjCgl6YMBan3+07in0qiW8CkX68oMQM5j2Ojuq3pghcMB15E
NykeBFu/NRTveBMMvo0jnIwFMU/7smcGMDgVGMuQAUmqgDWjEabziBxQe/mvf1ocBDyVYzS4o9B3
9jQpvUNahJGIxyZGnzP58qK85zYIPyNBmVp4yTFgOjK7CP5Nh2+F6AnUwvHFGoYjd87vWEG3Gcb8
i4CYnYYC9mb3VflDDDl/eM1k++CW5iUsxAfSULhVNSo5UxAoxGqUlhkJYlaJtVQZ871WHVVcPfRx
rrZNZL8inao2vpB/Z59LxKZU3Lbzs1X42JG7K2z8Z1L5GMhcZ5G8o2A4tbgAV0ng4uRRwEgRYL73
Up6nlKw/ErnF2W+nW9/7EYkVwZ8xLegavS6kRtJTKbId0v6jJQTZmdNj4Hi/pcw+WFo6+6Jvz3PH
m5tZPim3QF/bv37BgN4wIcZApJXL8ApsUJ0UCc+r0uy+e+NQ+DbVWEQpPPaQ4FWCwiFtYLjYZYWo
fB/k8BRV+D7nTwWTlJWjmuNSQmkew/oYWKApmQS662YKruHENW0xrtgujEc2oizdtVtnP1MDasty
Y2i8CaY0bDdo0LKYy5QmGQAQtdfgbpYUm5Zo/vC4so+JCtUGBR3pr+HLnITjbhjcJ8O1yP98RE8L
rgQOCNsxpOt1dmQlglwuCSdafiZYsx3SsMhGeztuA0SQnRrcq1u4mPC8EyBO5P7h3O61Y8txcW6X
JISNxrKJyEfbVNUv1vnVABt3Vw8P5pyPJH5QVcDlVO6Afb7DEdSM6G4dlW7kGDzSOcCns65dPCdY
z0tSiFPoCNAY1n4Y/g4WFhfB216mmX1IKkLgEtLk2+hCOq5YV5lgVi1Z/ky+YHfbxvcG/MGygFpr
GTHWakOXSB6iotaE6tR542levhZCRRf0n2A/wEUOSZWuIjKWkYfXm66mqKTWZtW4zUiAWBnl8Gja
ZHXMnCwKP0OIhDFpLV4N1+ZZ67sbGf1xDfHjCRFzd9avSzWwMh7qXydvr3LRqGSKz6XGRignZtJd
8Eh+A6sXx9pHuAi2fvcbQxIy2buwjSBZLJusK0JG+CFBvU/Y/lPdq9UQwPzq6SOcNL24fUVWZFB+
dSre8pLnW5wlt9mrh207rmDVnfJJIqFm9k9AQkdAi41v14txS3ZW2GyztiImNtoP0T/bsUviU07H
bgrzMuQp4MbXqTORVfQfLsc9DMl+z3qZ2l+Hy8dOc1IOu1jokHseGsAHOwb0ZVLeGQ5y51pMUO3l
A6d3jXiw+WEFS2+LHa1ExOFTvlFzp5uxa37VgNMm8jQYlKpgAAK1BiQBglwg9O4wy8MlQxJUTc+L
xfjcruo/44JIZh5eu9h943EarVXLIycmxBa5HFNXEXILESAHDpKc8vqVH/9WZ6B7pjn5DnHbaILO
rsQhZ2iQulEZv0MR1netkxyk6d4vyv4KWFSQ+/6V2vb7olAmsU7mAdEyCO7j6NgWyCfZCZ6spg32
0quNfRl0j9VifIBwZMmoeQU8XjnCQWzzysrUf4hrSGdLzBIXM8c2HdBHpn6+SV1U7qX4accpJ3Se
FZLZWxZLw496xO9rBBOjOyEZ9JQRPVJ54W0o/p2h9T/Ksfo/JVD9t0Sr/+egq/8vc6wIrfy/5Fil
8vPjc/z570lWfMr/TrIyPQq+kErTcVi4khP1v5KsvH9hHzZJKLWR96C5Jo0MFvK/06q8f4FyCG1u
Kz5Y5n8mWdn2v1wrCMiDJaTCd03/f5Rk5TihTj37d+SVjukKicJCexhwBplAIUy+Kn/+H0lWVVS5
DqlKrENwRG19tx4wu+XpzSTaB+HvAS0AZ2cJoTAJCP7oEFPScQ/ZwRBMrQhZwhyRN9sQpd+dsJGz
57BG7rj9qt2UETUpKG9XZd79wafQHEKlEIzpKEYi46dkfup8nWkhJNPorABQNbno0p1062UE6yE2
PWbeiJtouVMJ9IBQWdzscimuRe08mGQ/rKMBa1GcjuwI4Y2sZQfrnTVEXwzm1gn5HeV9z2OdvfQ5
psup1IHanWtcxjKhmgiS+i5f5MVl1GX0ROjVvrMcB6ugvrPrP2Vhdk8sEL7I9XvBJ1cfB3+wiQ+w
dp7H5htuvmZ7SftWB7T3dPbraSrPy1AUzCsm84oncpKCVYTRxOslnSaWJOlLID5C+RtK8dEYc/bO
BsOvcelSIK9nG9lxPu/rrlPgAJlHWVOLWHwYDksoX0Ru0MiWuXtmE/47+nH1blsULrXPYkbOIjpX
4xKuTAUkwVHzAGJaBxVsWjF7T14dtgxBrOzRDTkHoCXyIM2Vu5tY0ezsqW3OXmlikWJXOSCqvuYs
k4AimD8Jb8dpseRPXIHuo+xEXIVR6zIwCTpAu7L2bDFeGuTC+6Yn32sIR3C7RORiLqh/Kns0jzRK
rJRHBkOi4cqSraE2AQHO2uECZ9wCregsyYXtpmTsMDjPYzAhlwW380LoEhyp9rOpsubPXCyUi1zh
WwBeFQQ1Zwt1k7k+LETGMMm76c5/AsLlVlRFwSajyQUT9Uwawd+ki/AWwRleQQH745mwWEoLO1uH
QyhI3+LKAH8TpxI7R0cZ7OIPt3UL64xMZCJmX257ttFkbSFbUMU0wZa0w36Lcu+dIaLLtkOehjgL
8BW2t9ScSh2jCjEoyd59DqU1kj09gyFcsIFO5RWU63aBHHjRoDXkvuib5+oibZLGsGPiEB7Heic5
yutUrlPQl9sJm/WqM7yfyZ7xu/tV9YoiH+qTcL9L7JaHCUXKqiyC3YBEIalkeM9gONASZfoLngHA
KFMwgH0T3gHyuVUyefDrortx/yTPouofEkSaU9rBL5Bjxj4CyHpPyEvrM20j8a7DGZM/Z5DmEYaY
J34EeWuLu1KJP42wQvzkaHf7gpy6vOr7kxQe2xhXgDq0q8vsm82hqstDltbmg4/SJEkT8BNGz6q/
Zb0KiWSIO0TqHStswYPBzVlmqdK7RIMAzaDp3UkRYUbvf0eTvKH+MlnSvGRL6F2hiq19LwKY4LSP
qFYUm6aw3Y9NeE7ZXq9MM7qfjTQEOoTDOpD9xxTjp3Bxp7NwRrJKpqk3UW41RncqvSjTRsaSqz6Z
YUMBC6WiOpdLkv1xfXknmSqgkcJtbhU8qUwD1ynm8JmLKV6lSJjflNucmwKaIXEbz35f3ATPmGX0
YQHUSFR9cqaQlt8gNn+yF/iM2WFjLOseSdd4NmU63EaR3mW+9eUOyly30mwQl/JCmuFliUQKJK9u
9uaMkzNwMHbGVIhwaS21UoPjAqGxEToyPvHzas++zOyBVQXsgqZSPPcao1n0EF3BeOw6c54Rtzn5
PgigcQ5nPiOZo5M04+eqN+SumAO59+r8rosSJihJmN1bmdcdwrK45jzIgQRoVt50SiiIGp/ZbNb+
iDR/yoJ75ZF0VFKQ5FAtVpNm3VVD8zubLcFSXOQbS3vsC9sijM/Awh5KJI9GU+3Spn5hVfKQLpHP
MZOjJJKQzvqo0BJ2Rsk5cR4WorCeiBBdxT+ZgYlV3EMblch9hLU2saZ9hvHTWMpjNMO6wfy3sW00
rMR2oGwKcnGjNYDzXTE0ZHS7ydnyBbWiQiyGJxVbzNpzwz8NkUDP4FZ3MY+oDUvhctPdwix+XXzv
FisN/HIreAl9cw9sgDk7sCLTmohiAoSfpG8NmNitHCKDwcxYrFAZ4bWs3XNX5zc8ECEevrw7tHPg
7jGcEx1MEiRG7QGSGcdy/oFXlRKePSIX7jSG/kvdZA9pxOqcr7QVAilfY7M4b4Gc8EOOb8mcfxCr
gFUzIREgLvNNFd2Npkmna3mKHxPvUADMH3wapabrX8gysTcynl7RxmDdSmG6c/vPDZy6pR5/LDkN
LCTap0SZNfX9IDFMgpP95/8ivEIMC3N2+OoVLQoSTe6l9ZiFv/iRbmSsNZe6rw/sciLq//4uoe9c
pWzA6Kkmwardbxj9wP+NKhQbsqi/lQFO0cwcYyUGBKskWK9TqayTT3NGrWDBjVL+TgAwXmoU/wZ8
oRFHaW2SBWUb4U4SormSsCJ2sSfxBITZZ4ZGp7SenIgcjVlWPx7w7kbBGHQyaxsykWR3Mv7mWf0C
pGXPa1a/uQZLexQ3PnT9/dAuwxaB+0X15TnAKR407K0TC3GB27AyaJwtciQBsXhBv9VjhlQEJPlR
bcCKZZI+MDZjT8tBlfrykHVDe1c3VbsZJia9ZJ32m5mh/DoUkENyX52Bd5mgA9ARSYX1u7LvW7ZM
u/5zEXG/GueUXnUKfoLA1lAUjwWy5sME1VMNPp2UB0B0Rn21eeAcAr/9CwhXKcyuYeNEm77LTuao
shO6vHOStuExiRARqgqbbnfzZGjtxHiizaXTt/xdJNh528jjRPat5opM4774W1VeQvE180465Rtt
GydCNxrX4ht94JsBaIfbyv4QteUQsmbeuYlqWFtExc3sg7cyWPpDasb7RN28scwf5z65BlGC5aiP
pn2HDYzmn5u8y/t7z2i+U6TgTmuvePiMmyDsz1BhCJ+JU+AB5JTzIFtQ20VuARUDYVo5TLsw05KD
SGD/3ZsOajPIfPoFQKWZEgy+JZ+F8DLOJuWUP7w7VYYc1S1DHhjpi4YkX1EKAaHAGlZrhL0+ja3I
WOfCxsyZoMKkVthYiROtMENhuZayo1vzCSYIS3E0eeqzaiSdmRIiwAJ7KZ+KGh2aXMb5PSjVF0cx
5o36ifCjZosJ6aPuefyPg43jtb6MCCxW6fTgp+6D0frfS9eXe9H8lDjfhdYoLAtzd7WJSTdl+O1c
Ku8p6L0ILRuWBXb/IBGjj2xBORDZ9XZY6m805d/iBZsTZbdH7E7U7DCBPCTeF+0mkkY7ca7yYy54
2eLk6GP3jEccWdVi3Uuag3Lo8jOkxgIiZLfj/i+2pCDU8E/w3czVtqbY2gQTbB1R2882mrutJYK7
ipzXu2tJnkLYRvY2KsgoF8h5sSeSe0pKrOqTYo0w/c7I3J6TKvySHlGcwvusparW0k/ZkYQkaCAL
C/C57ggaXU6MuhifxetIEWeOPQxEbMtsZ0TlxAWR7sxwQ7gawrhiFnvohgj4PDggZAtvRYHfCX29
RU+xF3VGzpRuxO3hk/2xWvmu82byHjPFowJNLeIrVcokVoEih/21wgLNaxv4zNesaJtYpGozMglZ
gZKL6J+cJkqemlTKnWu48brS6VYhRkezzHhj06dIIZdzWF1tu5wYF898mTJPHFxXDquFLQgqsHs3
yfstKMIvxC5Yv6jFm9HD75FarG56gVraua/9hvR285W5xBvQAwIqjJrZU5e/AYM6epa4870/9BLL
Tkh5hycRSIIFsCG2/T0IYehS4cgtGTqPg6YA+/aI09u0LwI3LHSY767Fa+HkAYwYCJtAi0bMgT1W
qMrYR54JipSBqgyNnjF6tx3m8d702E+V2SsRMEApebTyJZMYS8/CpK8pYi3A/kkVCbcBgYWe8dTg
A8Vmm1SaL4kQL+1uFoYwphwAye24tg6xv3yr2HAO/dDee7P8cfyFHwjPK1H2ww2fBd1Ou+hCp2CL
qRXnIND2zIzZg2s7od0k32x/g81oMRZc9GmSNkipCvlRlrXJJMnAZys8D4P+6JJMCyUWa8I+SMhz
Mnnzeq76owrk6zjga41a+Tnl3jFTA/mSBlfDwHrMAIyVyEjtSkDQBHchs1YYjkaeD04UW09YBW5d
wljLYnsLabvUdoi/uOSDY5BG3bHJDVgVYKIYRPcPaog/CuulbRGnChamrIZRKcno0dVatimAtNJj
CAVCoTq2mstT5I0z47/APEcpj0F4PN7ONi0qOAzT5BMOkIFkStIL2R5xbLj4TQrjaBTepmZj8+Aw
0nseVP+nYc0+VgPffQhhLS6aLfADeYh1QFvljOtihBYp8rA7sPk5ACnv/yYKC4kMh79mCKWU8xGH
rjqVjYFne3qdfAJRbK+pt+4MUjjLgo8+SB8C0pZXaCLualVv08IFbASaeu1M8ZsOAdqwF4bJ7shN
1YIfcHCajIP76YbupzOFB0Cb0w6J3EiZPC7HnASFJHoE3IuUzKAJnKJygfMnXrsphARCWeeF/lMF
ImNqyFqphccYPg7ijcgcJtwcpVdSVEO80D2dod/QeDnlHngssX2ioksFEAVRoPsyB+dUkvDMBlrc
Y9GKcbq7QMXxR0HgXaceGszC8NWlHEFuhHhRZaWYhCdsY1HSNzMBuxY7APqOcO0GNj9JW62DyaR+
jc2nAsMFWGOWgCw8hghejRvZR9fVizu/dM/Ct7+Ij7IOmPZZ6vptT9ZMPLIuGg4iwTsfYAfCRrd1
y/E6V7HajCGRELJ/EYNIzoHV6XdgWaVZ90b1Z5EiabzVuGhWhet6e7ONl5eQdBPWgEW3p3qgGHSG
a1+0cldZxcX2pz+L6p6gmCXbjpJlN1Mk3rGOP4exbVK2BN5vO3lfrHs5CJ2nPh6CB2gr62LO6Ejn
AdATrhW2COJWAskI0NzelZlpXiwo9Y2XTcjn6i+IEYU1ohrhjdybbxTt3SELTVLHVEeAb+feoobk
daTjh7QwcVf6tn3K2mAt3eY+FmreAv3zT70PH4dt8Q5vsnUSu7k3yXnGBkzf3JIWyyt8+vcH0ym2
dVD9tCwvjaAE34XQd+sa3CzBSDwaZI+wL0mfdbD1goEb18nE2t7wAmJA6yC5I1sXg1fRHll6uEcf
Bv5KdNmTYQI5G0sEt7P7I8aWlAQgI9yh1B67iRzug2zHjEXiq3JJZrKGdOUQkKxlp/dAsO6DWLJ8
ms216tjlgR462EP2nMBwhoHj3g++ui1a6jFCYSP9c0DumIMCKDgmGV3Mfv5oRQ9jgk6zpmFcdWZ0
SRs4xjapBcr2D4sCqc5FJbE4PWGzAsFPrJUUFUBk3N6jxUpApPRuBsgAaBxed0oaCe2iL99TowP6
iCIICEGTXczZ/gL9godVTs+9ROQ6mzjAmF8VNZEahA25MGWgGKKbnbf07OqKAEOt0jFv9r3HMm/w
fXwflUukiGPewLhVp4HBPfJ9k2uH9WTZo2ascnwNsngc4J1SzVgsKkisNtUnNKMaGUxnrEwUXSvT
2mUcuMcIMz2du/omgAhrLX1s3i/lIW1eSPV61bPR4yBwwo81x+FC/5lVOaHXE6t7MfiQjmYUVGOC
ySHJCGO3kBtlBqITe7QxjMlEreYxb7cYkH8jKW8mVuSjHI6G0Xo7CuSz4y6/YYK0SZwj5aPyXixs
EMTwlrILVgX3z26y76JRoGrqy8+uIsPAmd5J+fj2LbS1XsSQZbL+Ekm1oG3KfmjF54e5qsZtUUCc
lPx/KXZ2R+oxdR3pOwEpe8R3uWbW84zBHy7qFp4/fC5M09QCHqv62fUB4M90QEjlQNw0C1rbMqZO
dzVjEuHsoADk1uMrPtr2kmLphSQyb8qEt8iHeNrQyrGkwopuITtJO+e7Vk1/hirCChBqw3zudDJd
SUQKV2dZA3Plg47B7NSEQiZ3w5Wt6teYSduuT5Pm9M+HFqAF+kv9axsL9anQnx83Nfi//KcHgrMd
YIZhORu4odvmYnhzsScQsz8NtCS7BlMQb0qw9mr/m7FzTPxQc+1ckb7mgg2qORbnOkWUEBGCjeCW
dECkOphmBRhpAoBnkoC9dEj2ZYsKpiYl2NJxwUoHB4sWoF1LlLBFpnBD6EytBvtFIFdeITQudjwa
sq1JFjGBa/QmTGUIv2g5aO0ATTdu11SHGONN4LKG9QGHbZvqoONRQdIUlgvEqXpe0qIiHMN2N35C
0E08ToQ4Cds8jvKt4Kmw9TBarTPJIZfpiGUsEpcWiOFuAQKnWXaMFQxEBxxu55SM5kGHNdcBsc12
Zp1mcpy9LbdYifKb4EyPnOcBQguOVz9CbiJ0EDSbUInVknBostADZIs9F2unw6OxKlzquSfQCzl/
rjznXEp5XNoBr0dWHwVzX9bw5qtrpzbyndDbl6wbWKlzslfu1iubcGtAz7tvKMvJFmXd2dQlJYiO
vW5rOAiGjsIW940Oxh5IyO50VLZJZjbJvhPiLObBXu1c6i78U2Tk5jW8mcwJ3XLrlDm4jrL6wsaM
z8Vg4BULG8t6reNsLJyOAfK/Jpj2XmzD3BNpQ9TN3ZSY6nVMxNob1NkK1tPM6QzhgCYFwLF1CGBR
rJ0ek5k56GhYBE6GM7arBbn+JrONl6UcnjMyYdAM+wTTdBd4EqgAA5YatwrSIS5WQZC8jYlahfwc
qHivcmJcIIk3R6D2ZNly2Hozw9q0Zeth1AZSJsuHLhA4f5LK2hbSbl5dlw1yjcyBiPCHPGyaQx6p
LRFjeO5D+zWdoK6YiS/ezSHaOcVw5zWzf9c7LYvhCaVNSseB8d1HFZlThA7AZByWnrdeVW9UU+Av
GV4aGjSq4+AbcuHZsXIF66h4/AH3zmSjQdQx8qXOkydXPtEB8zNJ89BQKa2zETJQb74G2fjXNti5
+Iz4lcIi7zvZTiy8hK2saX1zOq+8aR/axekuaV/ep6q7GyYMB5XbhYfEmg8GGWaE2zk/XYohCGnd
ayaYW7mYf3RTMSTyQ87BQ6FD4zPOH7e5Q2NPqJyJlxNqBJcGHjXH3ARlsmwxC/+MQREdkxDuO6kZ
hGh5Jl+q8lYvix7C+jXXvrTbE6Go7UGN5qWyOEZt/A6spPtbRvoGjmRsi1a1A/pQrRzHwgCJF3It
vycJL2TOkze8SJznPjP4AbtGiRlkk3Svvo0zvRbzB9Pp59Qhy6+c+02RVi5HNIRRowkDFmvdV1+W
XzENwWoavd2yMFuDdnNH0YyFqSeRrLavXYXj0KYw2KSRWWrxz96zGBqnuZKbfMz3crag3HXA626L
A2WzZuOOHkHQyYVHPzbGW22Kx7wrp30zZB7xLJd+SVGiJSbkqoKnsxBNdnSx8rTwo/wl/zuCjz9H
E1qjhAHkXVuynWl9biEGd+U2j3PeTltmD9JF6VCXxjtNG/d7LVE0OGZ0+OcPU/03kBu293ZAdKr+
C//8ft+kYBYL+/bPr9pkzh4MongYe/jVICEzwQRET+49/PMhql4pGA9WYyV/EZQS2kU63mNlZw1a
YIbjXeyjDhOgN/NqSh/yoHPX5VCUR+GMMzRhHFBT112KJHhRPIsP1ei9RTPESIwRxraIbqFAB0dZ
D964x4w7JXigjKsdmfKZvJPkLjfdK1hL+Qxt+5Wqdby5gpE3bhYMVbBLxoj+y3eAfAMdtJV3sIJI
nnOrH56TKdcog71JvuveKyIIqqBovV8uwPFZduV94QEuH9uxPWKfZu+iuD1Ibcs2Qeb1H02eHsPa
+cF8Xa5i7STIvHK7TNSZscURP9Zpsw+r4Es1xFZVGWRDYwSeY7J6lcrmvgsMcS0hgd6NhNiu1TIP
aM9RICxIeElbOkLRGy4NcRila8Kba2mMclaozBldLqkmaq7BGAxr5OUucQrOjkknQrK8wcRmzFiG
EJjsvWRAwbL0xX4yYOtJ9ZTMSIhaV0p4LyxoiZAbD6Q0VGZwwHTTvfhldKuTgFx3v3hk2L1NWobz
ncWofpDOX/qx4Gq40Wfs0vOXg2WdPDQ4PV/21tucBooR31fv7aw2Gt/tAuG5GSMo+csWrAdiTegd
P0R4nwtCQc2KfxxQXHJwmURZbI8trOFhoYJbW3WoEac0ZcGxJGfJYNOqCf5GerJrA7N5dMr5xUZe
d6McstaDGX8XRs/J5bXp3nThpeWzcWd6fG5rZZ8F+qudbyhi5mnVb0jhrO1kABgI8xHnO1Hoa7oD
3B/K5yfGYBnEzU/nUsaRdPs9dzHlKya+J9/AXt2S1snwvmUN1mrvCPc7mxoU/NjUwDS3FyZ+aF8W
4I8Dxl/N2h7XXejcLYLcdOfBKkpkzp5gnrbYNtRDFmT46j9otpyzMc27yKo5wjgpkMBOm3tkNvIK
OQlddvsTDrwTZBowJ+2rd6MKYlZP47apKMdZZPWchpyLvqMqnWELUrgIVz4U8pMfL7/mrm/rI0v5
rTGXXAEFMke7/82IIlrVBQDshDXNzOlVZ0Rr+8mw6dzxsZqZqBukf29S+2J64B2CmnGmyEgEDG1u
DbRSCieNcd82lrkLtKexNuqTwxHqOayFJi16KbX6RctgEi2IcbU0pkEj45Yf4dxbsGtyhFZaRlOJ
H77DhfUDApuMq0ZoyU2jxTeg00kE8x8yLcvx0OcEWqizaMmOC6YOBU+FkqfUkh5WSsE+QOXTabmP
oYU/OQqgRkuBCGdDOYc6aE6+Qi0WMpX9ZZv2PZ32QWk5EXKfXxrNkCyecONpyRHCkPsZDRIxztPW
tBo8ni+1FikZWq6ktHDJ1hKmFqFza/qXHKnmukflFKB2mlA9yUj+AVCPOhc9lK2FUTpOBFiBRROE
aIr4B1q7vmfupiVVQLC28VL+YnqlV9Syqyo+WlQKQsuxPHRZMZE7fG/yoatQ5mKq/cpnW97N5BUX
FFqEpUaMDHAedx240I7E60A40W2U3X4kb2gnjfd+QOIQOxfIX4H2qYxrHC64W1P/0qMtQ2+1V5a8
hC70HHL7CNTLsmhTaEkajkHEThDzmEvPfPXVouVrNjq2AY/gtlMGYU3Fl6elbi6at4Htjxgte18x
jSGWa9ahivuwxUVYusu1ZsW3MT3VrxLUdEH3K7S4LkBl1youTgfdXaMFeF1LEFRJHpgLosXlRItV
/Wtq0V6Jeo8hUHx0Zfhjqz+BlvfR30HT4ByMUP6hMCbggJ2+hSYwaMZHYnZhCGq1IKpBCAJr5rEb
oeWESgsLF8VeqiwdKnCtOlx4rAFN1GJEqWWJOPhwsmupYqVFi3E2HZFP389azqhKD7ibyU/aaLFj
F13iFPFjyriTiE77gKcOWAkKyQClpKklk6kWT3aoKHstp+zQVQ7oK0t0lvxjKeVFT/o3EsxRizEX
VJlxj7tDyzSb4WFgGLxr/JQ//ZkiGpaQrETeIsM74l4MoauBTGoRIqPEdjz02ohCW8u+2mMgd1YT
3AYtHM2ARCKUnve5FpUCeoEvGSRHO7MBbUB1XwbPPrX2Q5uaF1nbT35HJDdsohfERtSziFdtLWM1
mj+mlrUy+CVRiyFHqCWvigCkVZQLxSMjO9haGDtriSxykx+e8y4vuWHy+Ka1ibSklkUaMkpEtqGW
207obk0twF2S+jj5MZMB99GLvPcQpS6ITqGFu4mW8EqFmHeiZwhCZA/SR+g7GIcK3e+oBcCjlgIz
DH4tIrEhmWGIvvpqLHdmz6OTCBbot5LlX+0gk6/dEGbjf7F3XjuWI+l2fpXB3LPBoIkgAR0Byu1z
p3dV2TdEmip6F8Gge3p9u+ecoxkJEKAbQRdCoxs9mK6qzNw0f6x/rW9xk2FLh001UoPJMmthNzXc
UATrbsVIYWm8VLdjFX9SY6kOXUeFtqRzwy7qZyfZE2Cm3w7BEvAtv/Ke8fa5JH/tDvl47HhhXdXx
RfJNp5s2gqEAi8Z7skrdVDMWWf+CTxrSiJMZ62QVw96K8pfZbcwDjYVjBhAO6fOSSxB8VeGAY1Ik
X1SgBJvJIVGSz+M3T/Fj3pXrWxOWIcCm9M8Gt+MGASPcrGR3T3DvFFRRiG8GI8aFTJ1olm4eyfBr
jMy8MbQ81+PM0oyWKCxI77CDi+MQ4ZNI1JkWsDcR9EuxsfzbNKcJ0hSkkKqAqNR7JaHewEXGWnlG
a/LMPx3HgYXWk91aY44WfURckhYY/On1ZbWemvlxrRcc7pK3S0KxV3UR5DTEkS6klrDnfhNY7GHd
ggiCVjAH7MWWfhi3Cb3KVzK8d2PWiU2fyYOyNF56l1qnvA2rU+3TCpusEIC9yt5g7MaOO5csFDHp
XEjnEsvXlV8v3+Fc3nFhb4elcF9s0n80BcZcHC0HSuGQfo3QPJy5YpZynQ9D5v+YaRXc9Jqzcg3z
LOO6aBPDurT+XMsmIlwyPFuLLMZhpeFS2OBvkXvrRslVIDuy64W2e1+jlEVuTTrEO/sj6Z44FG+i
4tE1BMmNpTlwZ4uSxEEJkysswdlJY3lC4WPq0F5gy8s32CHmmmt/urIlrWT1ymc5WZhEdQ4ApmcB
MQ9QZEfjbrqo/S1S9DJFaBH1cQ9p59OwODjYUGAHk/NviBD5cTBkfyLno+/qaR9TNEHda4ERkZ9Y
4hDAUs+cjfBcAVW9M+yp19f+YSlmjp8o9Lg9KCmQmP5Y67I2y5vqEHj+Fp0uPM51i1MMeMkEcDTl
/XzV9dOjx1lsZ5QudoG37nQVkNga6mzrzSCbkQXu0hl6SxqiHFq3/GrhUdpqsNuuo/Kjl/WT4/NA
VXZqdiYeF970DOWc2F5qta7Xay+eHJ5ptHA8JbMHix+qAVIl6nP7yMuGN12XvtSiBSoQAMRbluk8
6zC7FVVLA7Qnh1uS9Ckhz2vonSsJdW5NPZcnyi0IpUPZTVbnvNhn+kWpHQUswj1MjNH1QezlsyVc
0pa3nKPLW9RNsjBu9iNGO91F40MMV+W+7ftHvPjettHRo+x/pKb5Uw1MLNOguaUK4tAB2ZZFtfNO
Imjh5v8xEaDcU/4LUMiCVGDRhYCiDYvnOb8XxA2utSaIhv/kO4x9FlT5T4bV/rmycEjYF+0VGtpp
dJ7IVNynwScbZXx2mfsT2F1CGr/ZWg5dnF7HO7xp+0WgRCXae3N5isIfvw1nN9hjB2wwR23dpP7T
by+9KSJ/oOH5MeZ2oMwN15+3VPcyyg4E+ZOTlHqzQlBi7mDmSBJ9hxPuNCn3xq3kI4kadvvqUiEu
CwlnwVd7Z6HnSJYhqxqRzwcyJgoUdcrC0krl7KfS+RbFJZ0R5v11KojX0hZgMdNuR1/gayJGc82T
J0f52c3ADm5ky2Idtv6vamATVA8WbvNfkoU8OWP3M86x9MGOXKcK4dL3XkgSAOeDS0w5SvY5FfJS
k8caAopJswcgdpBefc4jl/6D6qEWJt879J9t+byS65pXx+qybZitRR50fxV1jiOiB21cCldjs8sf
0K6Uoo27kXeRjCk6qG7SuXWOTvarwEGfGZ86ulA+IVE9ko85lKvY1wUQxHWGsxUxgQJuYU/AGfZ2
qZe3bj6ruNO4OluJCaG9KgyRp6wEdLEk6q7Rp541BwR78C+ITaSzyk+4wHnmfgUKfrGrSU8Q3d3R
lx5uoous3jpAskY1Ez2Zfy0+SI6uu/CglpWfUJrRmTTzLRICc6rqWi21u20aFNnA4DWpwRcdxiHC
i5zCs75AbmaMysmFxyKJo3WQgHTpL8gmetyL9HfjOe9Dp2+tO/hbU3UfQ3zZyA3og6bLh50wy0fW
DyeEXSa3KPC3ufvUdnF0O4Xre+vN5VHBPskTn9la8rJYFlZ4SUBNyCSwYxUg0TmjLiOmDdE0xyho
p9dLKm0YqoLHIPtGctygnPV6hgfNU4nIIDfGZp7m6cxhiqQZsjuNBwQik4j/KxnOaWT3U5FEV1FE
siIkvbcPJv24OEl4xI+780jc0qyUvRcKWR9MOZ0//viV+ZgZ5vw2tSA2uhLE9Fhfe1SJHiIiJUVn
CYPk6LwyRyPq04Of+niiJN0C7wsvGfJAOAPq9bRgY8M8IaEXpsAxWBUepZd8eZbwTtE038pbsZPG
gDYBL28LMP4Hmn7urPAsoNGcyrWq/tk3aUiuzDnTBQ/uEkHZ2HGiWFlPu++pYNvouPq9TYdbd1yW
+6Za+73PJotqTvxC5N9P0Vyd/Wppr+TqZtd1W76FTVnurD/+0m7GirJubztjvtisP+mA9tYA7Y0Q
PGfDhY0OhY5OQJl4DSqxMPMLL/fuFMQvRJbRxNosP4yFoLUmyy5B0nmPAxfrsOmuiQTnWcliIPls
1hRfgj99mSR/xCt6K8jkXFUFenlGmdWE13pMZsJDhToKXwHcR2HF1wc7pjn5prtzcKRsLdrHJkf4
I2JHWyoJe9s8The0pec1sKlqLJ/ezO1VA0LOML4AivteICJhgIIKlyqI+dUKgU62PyraILZcJD+6
bhh4vRPqXmkcpQaK2GeVfaQ0R8RyxO+y9iRCR36V77+3EbNIFUi1Iff7UrZG76WPiWdNvzSPxlCu
6YHeOncrp4oi1Ya4+TzmB9O5RLETquh0+hZlTNyOG+hTU3afwqGbRlE533FyMvkYMGuf/Vid0bzm
q6ADB1jPKPnMhq+jO7s7sbTvTawxpU55yD1OvTyH5pPx1vfKZb8VR31Cr3x80Lpuj20xvcYawJs3
84IbmdFBk8UY6CU6GmDCTb9QYJEyU8kA+11f+Fx6y8we2sdwA33rMRtmn4UK5yUQdc4WFMEtj/kd
PycucDrS21rvEI12hhgdWop6RiAGg+Q1j5ZOiD2Pg+OCmnCs+/wlHx9oa/CODg2412o2mCcm+zRO
zAH+5BwFDzMWOCxXcxM/eaZ8djgo/PV3l/r34JMhsReWaqS7jDPBNkBfOAZedu3lIqYywGyN6N9K
xycyfJktU28HgzZ+W6fywSnegCDK/cLExMXRPiXmkbNhswFG/LPzHWBlzAFxthzbnnqcntNq5TXP
JhUvNLsxu+TGPc+ZObHHf/FEw4llKn4z9P8kkvYMt45Pb+hfJ5hloV5ey5C7viE8CqmyxajnQEka
YB64I76sBK+BlRX4We5ORqgXRSRfFh2QyUQ+FS7E3DS+nixTo2MVJpuFAaoRXFo5HkCReS+tIqLM
0uT3GiDE933AmyNvGUWytduXCwkojrRnpS58xJJ9M5WolNfIOz0qeQ68UyE9lk5FyqkQWxdRLZxR
KSZU8p7ELYt1y7zDmu6oAxNwLkfKDVjVwHL+5YDcGTWd5YzXG8TKfjPn0NMmoeqbQuZvmm32RtUR
iRjRPg01nLOxajABLeRjIiJx8zC+pm39EBT6uMjMvSGl/RnMHp9ZWj90gc2gyr0rikUvgYW3rJ8p
tcIDSAx1OCaVw+4+We4LyvewI97B0u0PVH3B4EjwDvsZjNZg8u/Gy2x8UZrBTW3cMkBUGg5EaN/x
dteW5cQCPzi4hIrnFPwQOy+A/HN4CJPml0UrikrEnixxDI3v/DTZ+R3YAu476TzgW0PRW76t54nT
WLUPDSNFxRbwVIhxn2xilY3P2kf98tPhrMLpbZxhNQ6CEiFqm+3GBPF0C/6Afe88RBf1AiMuzyZA
+i4cL6AKcY99pfRbaLCh/alTgOfNWPyuUrgIq0YaWOsvkV1wFZxR/W6fqQkG+GBfCzk9OWtI5DmD
mzdB7kZfutEUMuM9CE5Eb776GC/w3LBKLstpj71vwh6sEH/L68rJ9goUGdtIwpDgsWc+x30LCU56
mBi7Jla3TfvaeNnZQqHaUXPR7aMuabZJSMdIeplL1+4HgY0Uff4FY5o5JEXxCLLKbGs8MoDnDjmR
XygRlGGAeFxWQRO75KPzbXdiyMpOc15e8z0ORzCIOABudEfJZugw6/hgI3CxDitN5ZKMYYjC5cqP
ti1BW2RpdlxKQzNe0x3UnHbXAW0MXISGM3W63qny0kaBQFwTN7uRCt3Cc4FEVVRyxghrJaaWgXcY
BQ3ujsaqXz3AOuCU/QOpy+Q2fjZB5T9xRr52cM30HVy9Mh8SUgrIWFya8E+C5BivYuDxFLOntzkl
1151w1RDi3NuH/wAyTUhn7VrRpdlvchmpIZH39T2UA09zffqgqXMnB4DqKZ4cnH34zrA58w4JuDp
SdCJZnd4jnsMJDR41+wh+DsiJIpHUIUkeOt2JZYNmkuL+Vb0Doc7+SexKBz8Sr3OWbEANATQXHO9
F6CqZ5gnx4mx+6rtUQ6nC7omXpsdNkTKLqoj7quJJfOotkGNfGzyH1HE/VZFzPQSiyZtUuCLN+s4
TAQ8yu8ReLCepphXTX+dBQMVMDVFW7H74JEr3qY+i5zIwPGbkPev/vpHWXPmWBVfFPyP1yL1Rrad
DsyRpn7DQIG+SYcWPnsmminuCoQTTojsVq4JeNurgHl0WwtKIHy8jmSVyM+T3LqJAf9vqtgBfhIh
LQoSWvAdn/Wldz4ZlnOBZr4lbs/+uYLdwb3NYaGjXSrfy46i64Jy1XZcP/KIik7yfVQ6jO8jhlgm
aNbuwCrvBqe9llGI6Ngnj4vrpTyHpv1g2/ws47MPTfe6Xc1PStu26vLsdtLp2HpIN2WFhgPN5o7r
9bmuuNkMHZxuvvdazk/CgUUDq4PgGfhwLPy8kMf5Jlpg9NBie2hHCvsocy2gJzgdySfR0DnFuQe6
RWFVcuy45MCshuKULRNlPIXmqMpPm6Eds5Ij+Wmbd/g8lxAuwm/JQD6SoXGMG9E3zxlrFFW9pwod
90AfYsAKzHkJ6DyMSXdYDhhB0KxXbhk+uj6idVTYe5KYcKU54m1amAhsMpJbDUUwWE+RP1EhUF9I
eFSdbSJJw8as2C/qaj6z7r0huDXuTDTlgHLKU5Aub56ivz5yJ83ZSeOOTbFKIU4fOM1z6seOjouF
5j9T6XtaCAV1kk+Tg1fXFs63H6O/44/f1F11x7TIWokGt60bVbdrfqHZhJrWlnB4dFRyTnC7RSSf
T1Nc7500vsNMUm76Dyyt5YlMwQUUAgDScIHUNRijmQKCCjw9iMLB4Rge4FCj2SayapOEHTXRFwV3
GU/DID51Ulr61yaefeWjyZA9TJBeiCS3YwrQz5r4hD/nIat1d6RpvJt80oAwQli37KepZ1anycx6
QNhjBMTNknO3lV1F/gmDXWWXD2RSOksGw9ls4gCaPpSVyq/TuWP5nmCjEoV9qtcnKL836cDDQ41g
AxPbHlK8gL433rMwP3hL6x5cCRJT19GpbOUH887ALMBB1fbqT1ghLdU2qCcUKJB4MZX38Nc/ktx7
WvRAvyzGxCu5CxXZlGogw4PxtMFORpqqro8RoH34Nke85zTfUTmIU6zd921jbzlX8tqN8Wr6Lgaq
LNFXQWv20ewT+Cg7dUwmtHIG4m1doAx0SrHTkFz1Ubv9K5P8/1PbrW0GvTz9SvO2+ZcItpJ//YSI
pae/2u3H8PG3X0DYh+Xuo/71b39/bu2Q/e3Zfn/8r7/q34Pb4R+xpEgriqTnuwEMif8Mbgd/iND3
wygIYzy6tGj9Z3BbeH94LjU2sc/F4BLe/vvfzOVP+re/+38EsRvFccRSOQw85YV//6//5R9f3MM/
wtjmf/rff2ts/dDmzWD41ZLY+D+FtpXvxwIYkQgjT/qRx5/4r6HtUnMOQoV8k3TahQ+l6pDXtC05
dOMA7ROspGH/mY0cmx8TpzDYH7BDvfQwUeJuW/pDOx+cLB7qfZwnWf/hDKX7k4qOiVvdzdv6qZa+
FjcA5/ts68QtdbuxHGDbV9NUlRyOAqdEa0iZ9CtlXQeLZV0BpNjVmDpxLmZN6G/LgOTkBx6OBRUl
MLadoq1BkqaVOyUZzCuR22uF9Y4FfRznzzCrA/UWc7chZ+pWB6jCg5H1u6gCeHaTCLsJR24wa8Uj
uaZqAS98Ha9UeOk6oeSkihJxhQ65FhyjhaWZUgNU/0Ksjtdr+m/xzzlL1ap9UuS5+YpzwDPHjo1P
97tzyh5Xb6bJP7Dn7WZFa1dt2NQpXuX01nmz3+9NGXAYAOhbQoVgHiz3ZSENEY4Z7hcWu0oa6gkt
v8XsKr9/HIIwj0BAmED3pHb18EsADCSlmWCcxn95eW7PY+W4RP8oUroJqUggl5ld7Fw2hGt2CLTC
M9S2cZYftVXl+mTiUAbnvk8JSIG3ay6+A9noV6L25jkse8Ehdgiq4Uap3HSwwXo9/6lEzSQN0lav
JBkaaEs29JHI1l6X5b1LJ2FzWw8s7Y8WnR64iaOi58643wWdAt9xnNXldYIxnucWCbxhMyu7vFRl
6bWAXHuGlTj2A5bN7FgoN5tC+pHHzkaautQ+Ijw8kYbcj4SO7b7gz3rhY0FBbFjYdLdt2Jj1ocq8
Vt8PMdr9DXYxYa9oTBm/QoYiwzHfo9pejoN55o7VwzZsNCOwAddK5gstKT/RvU1HcOtnkvgippbo
fhIa0nhTNm7FuRlHC5kQulc/I/gh4behcTI+enwLmL/8gDTOz9nFJoc8OnGe2va8r6lNsGMbLuyL
F5Vl23qo2TKCTOvn4rEFnAvQbJZBpbItpHun/0qyTFISmIRNVf4oOkKaBxwil80erdwm/oDh1iwo
0Sqjr4gSuQjJpdJsepAAldHiNkthw9wFNlbY2jEOlRccUCULm21JUQJBpnCyUz2q8Fx7il1cOA3V
cXW7FZsjK9wLmmfO1yrfpSIfavU4JGRiyb9qhhs2860Psy0bdZVjARKOoqUw4ii8b4RHFH/bpx4u
3ZSj72UJtE7dfOQdW+JdzdC/WIMVgXHOJg3pNaCUTxbNJaabZ4G7HfwK2auUkZtgpuXpg6HEjYVa
rln3eOFPbMt6fTV9mhNQTQXC3iT91h5Mjydr2jeT03fc+zHbRNbRl80J0K0U//PqxJxgCGKdCEW2
0z0IvJZCARIdl3Zi1QzhOZNZ2+xJaazORoezL77VAv8ez3BIGWY/xAZ6MZuVEDnKdZ3i5cLemN5N
mofJj2pyL5c1oGyW7BkW7pJShf49x8zlkBeNavHI2W1V97oIupwOWYIP9I+OJaVGKuyhhFmKca6H
Uc/6pkSLaVB13IuZY80vfvfApy/i4DAQE/CIovZeAmrfyrgkV+MlOYmDZZClvON8sdAwHWqullZS
2U1MS7kcc+qiW28id1RUqo0Dq6JPN03jb6fwpgE5lpsflaQKfUwtgX9HOxDF0tMUsoawVLYzTPiZ
jTcyjmx53ROQbZ69roqqdxnj4do4VRk7D9YpWE9KthTsynJJXshryZe8NECq7XU+58SgEtmyCslZ
HETvscUCuWc87PLrqpEq/p7yBRd9Xdm5P/akPLqt9ZXJvgRfOQ4S6VT3XtH14ME1ltuCEj+GwqFg
2K9VPZ9CY6cz4unDFAfjx6JSVtDRCk7pyV1oi9jPtinD10woPzrrXKz0OI1sN9wPG+Be29kspg6g
rKs02qIGoKZ7JF/yFxzP1clWbnmaAFaqY1RZhv+grNO3xAEafp01nqEvNWiC5rjO5MW2vHTTL2dM
bHpNgZET3LneijGXFKXLydw2ac/yYEUM5JC/LHs7GcrIhwEqKc0XlXwQxrW4CU1JBgnYnev+9Pns
5a9ZZ2N8rvuh/sxILbE2Uu48betQ8IsJx3MZ7eI1p8uDvVwDdB/dJN6hRyb6AdF7nR4EfzpfXxXg
xR4y3DBXa8WLn+ijRJooeAWBGZsKXDtd3zBQr+HKedTlAOu9jLjYKMxkE67OyLoX9qSIOStx9zrw
sp28U1hIG89tdlbj+buJZKunQ9sq1si4oCtCGq2dA+KwZq0OmU0ITetYSO9I35qr/jGv/svA888D
zoU58z+YNMoPQsYrX8S+yyGQVddl/PknJo3Jy0HoaP0UjZhKLBt/DQCMSgwDlPZdJoOOLDsOub9G
hjF2aUX8/L84Mv8/yDEK3f/tRPzfGph2X0P+9fHPY/Rfv+gfAzE36n9MwM5f//4fsCLp/sGMGcIw
8r1QRn7ILPrvU68Tu/8nY64XiH+FE0mBgCUCibWCEIcMsbn/64XA/dNUrcksWWZSjLyuB4Gtrm1y
yrieI2WVKCIIiV2PvdZTS54DKAROstIGEohmHsVhXqF1cWDUsHsvuKIgQXcK4k6FdBcR4OGBuZt9
7U8InWM/s3bKwzrjdTm6VowoH22RIj0lOcd5FmVRPp2r2MeRxL0ThfOxyNJFUMbCE/4i+sEBCPLD
gkZuP4NIMByB3kF6da+UjUJOgHlMZNXdhBhRB3wFjJeBOFUDOR8XH01G9YPNS2sehZShos9Aiwy8
BegL/GAIKKz4oZ40wxgdqKM1yXugpIf7ZoopA3n3rFOnkEFQ0y/9wX9R5Ko8Sym2aUeoExu5thWH
0gBLGF4Lv8HvR2Ofm/WLv4tjF5oL4Ym5iIojDY+sod3IL+Lf7AQmdyXiolW5r0GG6F3rREBHNoaD
gsIoO4cZXtmJiAJ+TE0uzjN409d4vieXXDjFOekEUy+U2Xr1MbbMpnCXaxlWuAnhsBIePDtZ16Vv
bEzK4q4woNJDQCFYtF4c3130t+/MpP6vZK2HLthnnHu64DojQS/E1SLIoS2PZL0Kf/xA2BvSt6Ch
Lx6cbMXZ4q5lO8OKJ2nzdPnh1RRIcXzpSK08e8Lg4uM8x7vvyHyzdDAC12wJaRICp/xhWdN5mE5b
SUxzmwRFyZhZziLKbp3UW6g+irRkiQ71okQ9pLOZi2YzleRLbxDgpuEkgykSP5qlr/EwhhVmrGNA
tQ/OoghHccjuAREMvVs0vXqteAcHN62hNRO8hdUCxdYlXQ5yW63JDFkkFmkJrnNZ+X1wBBQau8GS
ULZ8Q+Ega07afboURg1m3RGFo3RWjFxZTuEzRJ7Aep+BqZLq6KguT/9kRo3iFzz/hEcwOGKko6WE
bN6DE/sKA40sWvypMiKW9hTgKR3vE8Gn9RSFnJA+KPWFSk6DZ5MlX2MYTYneg6oESA3N3ukm7gc8
XxNK8dTRm/cw90vuLoTr1pzyLhxkzDYHr+RN1sBeTOY1OpnAr6PgTD+JU/CzB2k+I5K3Zd2fWKDG
AG4dXVQBL6zQiU8m08X0lZK7T81XV6cWs5t2idvuK2ayfN3iv16xxdQTmv1Vzbsaj+XcGSTvbes5
eX6Ld4+RaOcLCvI8WuhU5zIx2jXqz7Zky6n3VQPr7HES8+T628ofAYHulTK8n1jUy8p/i2dmdxgh
OC6iYR/2YAgRlETfBeD+lhoBF7Nz2HbA/odEA3WOnajbL57fpaDCVYJXPDLKCVj3OtbMDtvYsllA
c/I0UiiObNFp5ptWaLNU2bu4nkqvMQTSvGRuHmuK6+Lf0jD6PAT1zClvaYKwcOgnnMDX0F7mT9Md
V0vGOgA+heVilrkbLK+OSUaLhS1IfS6yoMbFOuhBrgVbv7CgYIJ1VvMaLFG9sACeJwvniueih0UF
7qXZTBDloxcOfHS64Yct2V4UA89qeiGx73jfPXhpYEo6zxyrMbyqMax6WA7d7P9OBxez+oboJum4
YfBa6DJ9N4X2sHScHcy28zKoRweeHG7iXY9egd8g51IOvodl7Lp3Cf+czhd62S1kjsKfq/UhG/xO
MTjRE6RGlgGF0NfE/nKWoTVyLcY20RvfPfre4qSPceYRHAo1ynu2CysQFt/dHKaQDRTGXJ6hsrMF
vnN3WPQTd2OiSaBmi8T2n01DFP5YYjo370DX1JjczVqM6PlKhLiYQuy1j15ROzTTsTkKYO43ytGP
oNUpB+9omJTbbOgiMF8RDTflF4kAt38tsNu1F34M5/9vWeQNbY0tYOHmoxAKlQaa0FKxrId8R6qW
tw3mJ8yP6rXXNMTuQzdd4j2AwRYorExisKO8L7TOwdwa3hpHXmEiuCtVq2ik5aGaRH+ujGKM0jFy
kvMxeH6duAc5tRGLA7x4PjSbcoX4g2fZ8mrEjtd74susLFNwco84JVjJrkyItoLFsNLmpbV/nJ1R
NOW55gFd3pZkwf0ffU1FraKiJm98lsgBFNKQSmgxEXXwVTfPZ/xrYjn7+RgubwZw9vzVuvnCGzda
6v7Wozv8MtYGzvrWQXZNll0bzRSXrS2AnYot+HCJqxKTwEroKod3Vt/Oafgzlxe3K/CONHgsijaI
n7nmZ6KV0nQkh0HX8PpEs3azJAZePvYjKnvn2zI7OwBumqP2+OuZ3z1dXhnUSzOyw0KIoUBtGig+
42gD3u1S58Xl66GJRRq7cz0thNNIwzYXJMhQKFjOzuitl+wd0TSWlLWDzcmYxbym6VxIWA5BWFEM
Z42Q6SuvRU/fyazkuYOcsKRkdpNmDSdBkRcu40PPJj28Xtu2dRRN3VP1uHbuxd3OOZY6n+xCDPMS
HBFvjYPJwPCqr4FIXfplkOZ2Q1gz8l9NtDbM5XYMFp2pfWs9v4zPVEfRwtAQ/uFiJa/HMXarDYLd
d+4ldnjTdhryapfEkT+fOTGVxacDujGhjtGvqRDcN6XHZvCwslzn3vT8Fl/dPl+x1D2tpfb5UeDq
qMrfaduZjCiyJZfnyAa6DQsPWoLcbV3Thv1OpUbI9R5oo+15EL0O7X6ueBPjLOXd/o3Q4QRQsDLM
99jfjQpPoh/RYLeyXhp/12CCjM/WUIH1glnX6X8tKoRbORReHct9PUCbeY05efaHaUZ6uPKqcklv
LB9Ls5c8ps1734V9+jACW3ZgNE51DxQOm57ob7upq/UtUn9kzkMJidFoJ3xIRFfA1FmDkJ9KY8Ry
s6ZmmY7rqr10VwzMp7dCQg2h7XgpmnOuira7uOP8uoX/ZBfiCHUXeKJ7pOiguVwPfMTdHfspOiyP
QxIa7Erk2jEYMjfUJdmv1Tfh8OTTPoBdT7VjwOZLpEX/U9tI0LsQkamsLsbomIX4xs/qRHx7hLCF
3GE+H+Da90QSO+q+oH+krJVqGjcBh7m538I1E7hav+RModOvruQpRNNmUcLIPYcWUwXFoSWVevmu
DsYqF7dweyqKZ5sYo/RtlWV0mh2jzi1IJ5cm6FfaroXJZu+ohR6d/j6w0SL7bUG8qMOH1c3OQlGh
Hhu0Mq9UEeafSCi0Ur04stuhyBakV6yY3Qn2JrLiwBqVSvQLXChdZ86slDmq3v8VXwpCLcW1tFnf
zKuj3Jc1AIGHEdAvPPPkeobM/FPAk4EUPEWCUWwwPibgdLJ57e25rRk1qp3ty8kXJ4oRYla6rEpp
E9xN0FQcCtAxWM7kwAE9E1bxu7kanq1ORToc6bmCJ7hJcTK568PQU6MXnKKhIub3FPfIwazARuBG
+kh0VbjXCDC43an2rl1SsLUTtsTk6mZURz/2BR3SxifluWFbBhkA21sCoXgfj60u37LVA2hPSc2A
+QY2Xy2O7AMkwXbrOdjcgPcMWih23nk/v4Kuqz0XX2qY1lT3ym4AU9NCeoqybdNlI37fqVhCH/mg
a5dYXkDjdD1vZAigk0abqcWNg6sxqn3y20U0uZFzE01rQDthaJoKVCSdag3UkzpuDLXRdRGg+FJl
oL0hhWinicVokSCTXPP98+nge18ulUHjAIpqi+cUH/ShShjZaDcDmYhXjFkN3s9Nncwx9Dj4BEa/
l7AYMJhcjUTDe77zsSS0G54Xkm7TMQnaSv6pGWgNxfeJJcU9ey7GQzSiGJ/iT/BWeZi9FGCwmAxd
pPXxcVhsN0jEdrYk1X3OfUtuKKk8CpRPrVlKJXeRzdzQ3c40Zsn6ehQ8T/ZpnOcyxdbXxNOjVJU7
76I+Zcy/ygJIvigtDiNCfxXzeJ+xXamAnHZH9wJA+Jnq68bdCzbITUQ7A/6S9TnWtmNCSEyI/fDY
GlsLwpSCcYPNeVo43mc/VBKRSs+L/CgbHk4ue+TQBNf9SryPKvFgHrOHOgozXO+dV8WvnIgLXg9F
Ek79HR9La9511MZUGsZjgrWoDdj/87BOszmkw4iOm+m6Dd26BQzaJLP/ywllwlgPdC3DxD30Dq0R
w+XLvau8no/43I0eH8uTngOBSYtat4KSATCqvUfjAj1oGGxccOL5hj023azbJNbB0t6u3aCc350F
QYkDZtLuNpArmekrDSxidQ8TzNT2EXNzDH+UGJbbT1uLed+Xmw5qDeESM2JBOWOR9Xt4OSJd731t
RvujDxWATF6owNwpK2EQUz/yovLpmJPhiEdunzgeG+jWgxJ1A8tC29uVxRgIWi9y+a8sl4Nyjw3O
UMG91NWM0ytqGUT6SeVd/92G8axvYyYoqEfBZFygfw1PueRXWUQE0y5dhcAdyomXRXvnl9YJ37k8
XTblcQLc+UouCdWgdhhnmne9PmqAw6UMqjjL0gU24LXi8TUOu5n19gCAln48HLi1bNqMhRuvPfeY
FxMi78ZPI9F9ZsVAz/vsDGa8Q0/A9U96JGLw5gjEZLSRrhZmvtHwTAgtg/ZP6/C+YIXf9C/Tf6fs
zHbkRtIm+0QOON2dTvI2tozIXblISt0Q2or7vjn59P+JngGmWv2jGnPXQKuUikjSF/vMjikUBvDD
Q9V3xRNbfCIz5AkqsJAEPc8PJLbaHvLGSeVRihmvnwRnM7gGzQq59GqdmNNot/qI0cPeWWZrQFPk
5DTe0HULVMQYYpriAlfBpDswopmAmYjOoBLqqvlMiDD7IWfe8iuCcBYV73UrRRuQ6Exy8MtP0dp1
cf6QIQIj3XAHG/S94CFQ8S5LXVWFB2qar8hP/KjIQVnJ3PIXAL6Q5WtSTQlnLq/09kb3H7E5gLSL
TiC+TtK4cu96qqcfKe4UmELY6M1ytxDhWz5E722YielMOgpAZfi36z5W0003I1s9KSpRKyh5Q0hu
EC0ikh8diZLhw5frtc6vFVlNHNczRbHRMRW1y3LfNVj6X4g0BuNl4MTTYwcRWxs9DxwTx49w7Nax
2neJ80Fki5LTLEwYGuknGMii9dPzNllALrtGWYHO3rd+w32v8UYurQtXGOnoz2I2pW+ZuDasjEPA
aJK4oZ3UuZ5UbC4OeHx3i3nfp/UeGCy0yBvUg4AK2RKKT9M921XMwWtutmJ6J2cLRIj4WhB3H/7U
OFrCes/zArP3WSQhoRaVY5QVMrVOTlwLifuzpjq7IOGM3pi8Fbhnyec50/YdXWc9SxwSbi5dzEkz
XMR8Iu+O8kFHkMlBnVToGorE2AJ3BPNLdD00UrHJROu8td6UhLttU8XyI+W6bkmgNJ4MvIP2RAhy
RdMTARLcpyG9jo/zvNCoxuGfWudxX8o6Xpo9ybpQbEfR4/69xEEwKsDmIRo/fI+OdAoEsiYdxy+2
yDUhm8XlaftBGCtgEWo2EEY/ljDgpLOLRIz85+isiVR1PyKti+Tb5EEfhUleFV25fcecz7zi8+Sx
72znPNYFZtWITeC6yIkt1+PJxm6J0htrJdgZQYjK2+VFWV/bfUmdP8WQlkvvpkv8eficJZVeh31T
luwnmAvbytwink7roxFW+d+pAv4/OJLS3vZq9qtvIa/IdtNsfHDauZKlVNthqpDfwTeUaY/hPoSW
+RrpwogP7C/zFZSLMtvf5fVSztNRzNVmHmzDTKA5KVKDM26zjJZ3mBB6yjuGSEhzX7WrmIzs9NJ0
zUsWirj8PcTVOnxgeImKtzKHwryv+yYfBrpyGDu+5TIbwFEtEUOht7Aa/RLYGy647gvnkzQtCCUl
VX8ZI2WK+pZZSGCGI9MRaiBOiNQ8uLhK+Wu9GxYiMOk07xQdpKG3rmWq3pxZa1Wubzq/jdiVN9+z
jXljrJzWHMAx9E/fqcFgET7ly5ZGX9h36jIle0sN3V0n/TzMTmxtXvZXQM9G8qkcHE1xYArIqvpR
E1FbUSbKjKTESVJ+X52EQRl19NVdR6B1BnLIFgXG+sPAxZi/bIZ3s9JsvKatmR/0HIfVN6B2iFVH
j5ujvq9n/jz4oQBB9QZ91WsDxs1zSEquxotHLAvX+7UTMt46gN6z6fIuO0k8tkDPrs9Z9NjJOCtv
vaZFVNkhUC2jd1Qwx6v3aZi5CMCbpVtu24WJP7qn0eLLpj8HLsVD23B0rY6eku34uExjBgitFHMY
Rye+OkZSUzgX7XSzJBxMguMM1or4eM+gloxybtJJIzAxOghvxxFi4SnnYtd/8RM8XfdxGY70d2hb
InyRXffwmL3yKNTxj2WebU1jJL6QGNfusmR5cuJyNUgoZokEVUUOjlzMviwTQ+KnbEb8gokr6MbC
mJCAKU5rYE/clRRVPk84KUKSSY1J6Epfiw4xCCaBN3c37TI14WUbVb19bZjHR/ikeRTWhyivLfcJ
UTimuqLkvHoJqUVYCfi0bvJwofnIAx9sk8G1dRxCgW+OzoVYQndZoAPaN7nNUUs1wYtcf3ldOmBH
xZ/MpBLaxASR5mQhAcoF9FxSwvoyC83AEICqZenh4G7cKDC8ttXUVTeh1V6Ix5vpgeuJli49rcy+
i1TS7Rl6Nibe28HVW05Pw0yp4LPP9w22hziRr72PrJtjLCs7x8hXtkCuE0yAsHrIgCTF90L75gUD
du4TJR2tLNpLlG+2r5jnm2EUlNzB4y9eyP8OvbnjMeOQfqF+TLnt2jazRPMdMYoW28Bec8LQikCT
7fstuZ9zB5UFoDKkTkHbbgXYo8C5ihAInrNxTPFBcq6Jpa+Sfj9FdIF+twhQsZGe19qvLAetQK0b
i4YLMyp5NWPciZdNAYiXRVYU6FYhKXVs1j40ONgKnLyukdOl8ZFbUUYApd5f5/dB+pAv+FZYTmc3
2g7f44Kd8GtfYzIlpKHDFqtHS4OAzg91Ho5k6i3DmCo8yhRB9y9GthUz6DROrtyYtQpxNk5ZmEJQ
7uehAXFkZ5Ff7SJJkpB6jEWjMIBWZeBD48fqv93NfTtUyU0y93Z4MGopKf+K4pni4qPKrkLG7eqP
Ut0Em+boBM5widkBkwW/Jnf8wFxTa2CUc8YG/DIgkeHbJiLEfGUD16oOKdIKHHFOv93oX1xQl4S2
YBBT5nFMRLfyLnM1Tef5vsBWXWN6RTHmzUgWRjH5rqdfkdtenMYhnRuTT3HkW9yPvnrRURznK1t3
mgAspyBhCXbKVCC9HrZczuAe46upAhpJBn+82IN3b6ufwpWD/ZLMMSfpU267BgAV4yHWO/KkC6br
YbUeZs7ODnbpDgiLTjmE8lWUwEQAgdWXdi1J4rL5FJ3Pn2CR8IZHss4bFks76qH44iNSNu0Nxdvo
3vs6TYwFDNZ4UfHSpqXWI5pYP/u/N0Gprjt46+Y4yadxF+FkruBmbm+OxrtB38CRzkHszFT8nKjt
AnkJ6wYbRHie9exkcwSRsWavZHf7CdBHRX/5fprqGQyymamzCm6DMR3i9edYVOwXX+VUpYu6HdKr
AfwhdmXbxy/eWEtvw+nEJiWLb8A5254OeAzK8/KgkpWzzzOOPE8VTzbhCIRe7sYeSS9MgXo2F7SU
uM4odx984AR4bPsxP5IGK2jxLnlYe0opl6gfpt/C6xDMT7NFRI6PvjM1tX1sZ/Z54/jcPqzaFH4C
LUlxfw2jMM3yd5ZDKgi5JSCU7SdXi6Zl9Vx8k77KHqHJvNNXg7efzG87NSOMRFVTmeE6Zfz+yDbs
ZAjlJ3H0IOZ9PwKFKZcpTfp3AKfCq+96Bj0RiaBc89bfoxvm4EK0HQTksTH1QgKBrZk2dwdgMNyI
/1Z99p4wGmCikHR2i8pzzZ5Dog+ifqvMi+Ae0vp3c9g3Gg9D5cddPd+VAtMPOgzyEjVLlo/4MAU2
a163rnNZhSY+aH0Oc9wz0OxVYrNnPXUZoSWPNVPpc6qKEoo1Xu3h3RUWx81+nmzZLa+d2Dr1wfSh
L3+sPfaWDCN9kPXvC27mjDFolJtsnvdBZIorcwI+0KzmA8y8LjYvKF+Y/r/xFK4u+w3kjUj0Z/An
asb8WDIzCbFXAmVpyaXuCmOnersEwifVeKBFmcz/JyTj3uNwamZWQ6rKkyknAHAerRmD5S3FBjLg
Rw5RwRl5RF7p2D3Zrei7iY7LWCWYuAfgCEXCrLVtDeMv0/Jr659kayQ31Km20l3KKqzwZQW5zkpm
0shKzXLyEL2z6NlLPC8mppj6/pSVhIYmPYPG0ONkofnuDKke6MDcMzDtqH0Qx56GiZymGxrhTbaN
hslNVBUaWqECuFOqU0UkKSt/Z2xp09oexGTGvLuPAHE4KND8l7RPNKvoCtBErKvmoKWfQvs9pjzc
nn22TGvj5oVzhxiDM1N6ZeN3at625RMqqWnn53QKlvIqU8y6QdWr29CQzMo2ziaoh36UkYq/TTbL
QW+f4ukDZ4Yej5YTUrxkpheYV1EQPHAd2PLurG0XuZp3ubRefocnt1rCn70so2B9SwU0Av2YcnSm
z/uYFKzu4TmY1SDyExhpWa3HtMp9UCgQtiipPdAHlSaUobKhBr+XNaQOaMeaGYDdxbqTCvVII4/g
BBkwgXff4zyJ0RA2qmvFwzKROykOzDaH7DKMM4QCwKwoubuuAs0sHyGrr7gK4JNnmz7DLLC8jAFb
Xa8PVHcUbCzx4jdAHSvbpx1PptAw5XyvcCXESCvzjWZIBHvu/mnttfI7J+8syS4SExro0wSzQtKc
lXBtW9ymmPhNd0J/qFsAoh5PPaM2R67+2YPvB6zf4tLJFwbZti6v6iQ0kmJ5pdPeQKdn4xHrE2cc
REzJhHIub9uIqlICZpyqQ71vUq8QIGfmumuWb+myprr+UOQR/eTQ+yugVgRWLmgsMRkM4Hn7ooij
h6A3Gf61dtn7lZdJKtWsWav4yAk89GaSzJQZUXTV+7YR3/SMUcC9k6Kn9YAj62CnoGMZC9NqvWSS
uVV8GJeWzeXQz0ktP/OxGH8dlpnBSvS0JgPrbgKfIK9K97NTUT0F4TlUDD/BV6FHo+weucZYfa01
JF0juPBE7Yal9VcZMC0q3o3W1Pg+FUHVJne1P2IN1sooclrZqsPQv/HiOWIijHlTqvWt86ZoALFU
BxSEod1fM1HbysGQ+o8oYEL9wDsklX7pgzI0wRn8KfaCaRVyim4jIBhF8JkFOS+SfVBaRKV9Jb1o
geWlCDwlN0ydmI9cBhsWinJOWyQzF4R8XIODTgbVnGqKs9oCwadYontcfqoE3u9ibqlsiWC6aoqZ
AATcAm2JmeualYlHt1+6ip04nrcg/IJlfqPUpYKe7z3GwJOvNQoAkIZXqXPXZp9zJ/PoOhNEemBG
x/ThgaG9FD5AcDtwCeQ0GbmzUFPYXuksA4xY1IUQHM+Ju0c+vxjSkUG4u3Z0cSDzeT9VCOcaZ7C8
eDENDg2BexCY0w5cSOC+0yfiouBYcPnvUPujJMXxqOOhOesN3wKJtiEGqdIRapupFaF6FaE3/IQL
HOlp58PWqPO7jtlD2Z+XJCqUfCQ758czXOWSXRPoNJFYMX/SWrXh9Igc7fX6WCiE7ZZUcI6AcR7i
gacL4AmbJ3cqG0j/aaYOyJf7cCoHcj1k/633VtHQRZqeaC09J7dRqU1QHkDmb16Fel9xYXwUQ9Mm
j90a9vIac1sTXFBg5Jib1d9wQJS5vGfiqtnALYh3yQkPF76At+QXcxHee5UM5icYRoVevzG8uNoY
Ug2JzNtf7Zcy+chKTWfKfkaJorcUx03I3oKNSEyQv2AIRLAVYDy955iQMLwqbhlO3QwVh/vbPAdW
8B0Kda5/TGXfrb+6PujLi3WU3ZR3YhS9MOBLPJ2YU1kIw6qUyiwq4B4I2WWvkpMzl+EWnGXxmRmv
He6Zu4nhwluZDN9SxsjF52CKHPBm0vB+UxCSMoV+WJPa0Bjk0S2FKzVbMGsdWraL4djWNJs9pltP
OA1WoI7yr8aD+tDsCNW3+T3TI4s5rOzsRFVDMbbrPYoVrVVzV6LQ7TLPTPqDghFLszo4GOkiRuRu
MeImCCvH5CR33eT2tWL75C91WOaPYqRu6fecOQCAeeXwJ90UpEdWuP9jXJWnVHKf4Ca14EJ7F7Cy
OUtmiNYcrU09c2vO11bJ6ZBEk8nvsj4gc44VPA0ZcJjcvApw62t/k6CEwrSl507rF67R2RIeUzf3
dGvEA3bu99LZQr9Q7LF5Z0a+JnyKfCNAazSJiNrvhkgbZ/UJ1EFR7MD0GLD1ZoPZQ9iJIOpzNGck
1/ZMBRYsrTX7V3AA4BP5UM7aGQc6Ywehw5tKXEeAm1er7OuWISX9RFJGndxHDJlwzktCpOauYAoW
Tcckz/rqlra0PjrVgNzW+zSs++gTZwlTeUxWPcwO+8zAaT6mAhN6fmmZdqR/OYGwFZJB3tr0dyri
LbtpmMfVjgBg3er5WkOw+q+Nm/OF9OG8ObrqGY90t4wHCtIbeTKnAxf9MBHXKwJTv5s0VhHwQaT6
qpz3ZsraODi0WVbpgymGcULdDvDAXTjTFfUDnanz9hbOJULxwLGH/jrMgsOKkwVKbL1npsn0eh/N
XNK/smZ3yYtrNq3G28rE3Tzf8LcgAqLHDOMjTpcVhiKTGU6q18MOTN5kJeFRANcAZbF6I78OFJOR
RAcL7Gp+Jimj7oDag9AWPxbAru0zpxfBc7WUaVN8kjEpfAcBkUPsHbe0bBmOAtY25iBM42X9uwni
Zf5WKg7VB25jPMEno6NBNOyCvaoQuanV4Kf5DNquU/vKxwRok3R8HzUgsJNgzaa2HGCVvNIysj4T
OwBmDoHVuDgvCUNz6FkI3hJQMU8EL2TVHzLHtRISMA6q4i7pTTeeB6TpW29rMhhTQZH7trtHPhfy
ORIdQ82qkwoCGjNSsUCG20z0PoRxHad7ftEDOhHT24jodQZvZv20kIBesWp1GiVu5ymXTBEsZw8N
dOTgBKBj5eDQXppURBl2aXI3rHsj1IRy4UdBUqHoTnbXjSTsszDBXtcv2cVH69buxOAGstmR9Zp3
E99Tya6928haeCdSCpvm/r7qpXxK2clAKjOUDH4sTc1mvuP81c/PSKKd/BVvfFGUuGFkGOW+sRgN
1JH1ZIlOHQP3HKYdw8KCzpixHG7jBMvqtwUab3LfU0I0HL1eUQGhiblmePMEsR7/EFHpi81JowFN
DdXYlRGPhoo3nTKb2KL6IRIy5QRaVBqN6zR1cHW+eBbVJ9ilY6ehCtaQ/pj2rwOqIbGtwHwXiATj
JzXQmOi4zZgsP/fbkkfvDsL+eGmKkEsb5JZw2i6ch1xDtrYoytU/N9pX45tSjJqOQhAMp3vbLWnw
guSNu2IHPS4no5mXvtoeHBto/BZXcdG9JyRi+0tJV5gDEtGTSj6P100fd+1soYaftDSqqA5VGA9z
fOSBBA0/jouENlMDSeEo1ildfyHE56evaZcCbo+USHiNVhbrHLiHhxbArLYbpjN2gpDTdtriEPIT
6/WvQZpLUmdaUtTdXbyVbM8Xd/UpHOshC8oLp1ZJFklQphQATmsKmZxZMyu2oXYbquChzxrByKUj
rJXeYB9Iuh+evrpM9h2i73DMa19Np3pVk0x3C3n8Nt2Tsyp4TnGotvH1MbRzS/DtOigrd61a1fqA
3SiZTgUWpPKJ237Z34WpHrovg6pk+sj6Vq9nf4FR+0jsqi4eVTVY9YUGjk5/jxnobM95EQbjHQCM
Nn8A05XoH9Q2LPI8W3LTb7Nom/R6P/bNl2WqF/uDd7jhQ62g3OGN0Dq8Eo7Iu5CIv7QDOuGuW9xs
/+IiatnClUKImOjOK77x1LCA7Cxn+UQzLCir5Xj1/0KvwceSz4ydyZO8sZSkQBmyuFirParLSpJl
QV3N3ghxF9GnjZ0xf1sDnbfwInSQB5I8GcCg324Zp+KDrb+YXmPyFitlD9zA4CTM3pUL6gMU9ed9
nm6LvG4YQoPcqvOmuSgcb93PDJRujN5koVb7OAOLAi/VslXgTk66caJ/xtQRhfSOG7dQDSUwRc9X
A7hQ7hGwiMMC0XDMAkPpG85Rn9cwHb2nsbsiK9pSfbFrlzXvgPi4GGLIUk0I0lgonzFSq+mExYDJ
RKA61IzbvhZBvEIObkpvK38jIdfbT5sGlhkl5KXuShAQ8pRxU7WHmiy3+95O8QL2E7iYHNvxlfGw
U197sbrxaVrsMxUIobv1gqmvaugYcfLX9ZKznIoR78ABHDWm3D0W4W6xB1g0TKVWQA3hTeL5tQdZ
sOip6AyiDpCfXzHE/tU1WwgjNi6xuHItssQLzc722xpfIjk3tc9bWF1RnqP2h9dGJoJzOwr3Nhwg
Jk3hhbFiaJ8sFvPtA17fuqLRSPj5IDahdIPqi0Al1M8EavyFym9OfluyI2eH3wYvZFd9Sbx6/txO
oYbyEtn0gRRbiLEmmSHkPg6UoVBm6ilPDEimhrr2tz5bM5IxOe90HOMRpoT8ueuqYEpPcuZa7d9h
gY7bFnBjHlUvpnYL5tnZjMjeh7gXSDOHpcbmCe+KivHlZzMwLt2rIcifscBmHJFrDn1h2f/ihWjH
Q+vllqKylF50UIbQrqQ9L33im+0GgFxc/QpXeKTvgbAS1g4U3Zljq6GXOWJeW3j4hJtp7i4o81Pz
MRiHp+yAmI8v7aSR24Znpr3O2s8TR8hIvgzYb6fmHmOi17enVuK2G05F5sFcPrJFNfrzDDMVqmSs
KS/5HSxU5wITzDJmK5xwUFSuZoMmJ6awZLQCYWFUYC3PYzJyp7n1VEhd8SdTbshwew+nR/ngeSTr
njC8Rxs7YO3P8nlusNDc5Zxfs+3Mw44fiuLnwhLFp/+q6agoHbtmKJ+wxVr1lzCaP3L9Exm+WIox
gzx9KFcO7fCLsLvP+VNso36kfGEso/o56vN8vFbZREv6yLgMpuFocC20x7CQhD12BAk02O+1cxrB
bJ6YUNDIW4GlqzGRic8eoy+ubAwH5PewcOgwH3SN+fF6UZb3TLysk8GadmWyugc7YYke3mfiDmH0
eaZtzeL8LxlMNXsFxwHLf0/qm+Ax2eDp07bFVU6EFZWw7Q7ZKsZ4u+Bh6rLhLhDrWPyOlkKW7tR5
WTse4fbrmC8JLzgp2rTmXqef185fRmiuUkA3jvzJg8WZFnprP3NHHgVc7rFP7W24ddivDkasUfWr
ZYgIhqZ3TnYQhYo++JoFWb29ErOi+GLvjxDIu+9ZQwFee/LDXFQb+ZREtI8LikP5qHWqs0Nn/GvH
Ry5l9WWgxcL/wKwQt/elaCP3e1jY2C9eFTTUVLEdZOk9iO62/pmF7G60Kfo2WZ67pex5FWCwx8C6
kilJanHo+zKp+FGhSuUvds9YQ6qn6LemlnFpJJ9D0jIBthGCy1QxXdnmfnHmRnZDgbt2bgDTVK9E
NfK0OuXl3KVfISrNUbNrGBnk6f1KHcnybkJrwDfJMCIkUNBPZZuDJaxQdPcjAlY+/qSSFNjUbp3y
BBCFAyyl/1J1b0myRXnr6/SeBSlmWcGUM657FJU+9/eyHpk0/pQ5VOno0EFl/KWzlpkxXS+ss9g/
kao+bU03yZo11mEgg0VLSJls5SCKZSBERzb4oySMXkK8y3DetPedQlrTOFA4R4Cy5LrbPea91kN+
s6RlhNlhiK79jmcm9OUq3p3nivcwB9f+0nuGmhCxjNzFOLrnywwf1KQo+d0nMGfIKAc8L4zfgdsy
AiUBoLuK9gVaUnqWNNNam/wVtakldrBwvzTJPeOskupD+Me+fjBlKYbpLvWWWelL6myAX1lLt31C
worpGlFRKX7IqPOzHyGCYnwfVrV3/RSTZdecDd/oh5j7TAFPRMwjZJJyDwTZmCpFJ4pnJ+G++X6r
fQg3ZrGsr6CVeOV7663t3RgOW7PuzBA1Mx30GLaKAyduNhTIPayi6rww05++mAyhCHfcNktIRGYk
PkviFwSJPA8pcEa28wTl68mv2yZ4WNut9N48D6rXpyLH9OLtGT1wm+aOxEyMYmUeIiIyEbMMIGCp
yYhIXiNnFf09zlG2uZX+saXPBKKe68TofVSEi8eHpufhPaa0ILt31okGt5sidSXewaDzDTcTfqpr
7IdA7S3WtRFq6SoQc57WVE1Le3TEEew3Z8xK3crse2g/92LCFgzeZW29DJdPj47aUGrqwM/ugetF
2e/C1i2LatquhuZ3y90buGoIuGY4cFCgltUEvhg4Mvr8u2miSocM9xCPQDjezMBL/WMXOO7DhgmO
TxGTN2cyfcD4m4JlRc4AeaXGJuRlRtaKNpj9GC/NeJOX5FbyfTmv+CKYX1p01uVA71Pck07hzMZn
tYSs8jcBgiq5Vdf3Vj51pkM0vJ2SqkoKy7TB5CoFITSuxOm3bEwt9jEaHR3D9ZBqJaoPV+FtYf41
M/DfortVkhQc7jAzhDhwODiF6XLOKnG9CE6TU+E10MtgIz42xm2Y0aCFAUBFI82L4mZFLfJ+yGKo
2gpUEJL7Z9mkTJgPUYStloMcJyN33tBep1eAEjMdp2lTDb9bhduv3G2+U8lbn9IWQd3ElhUYcdl3
glTuZV5uzu4koLTtMM+Dw/gdXKPPwNddS48j221P/zXliPlIXUifBEdJtJV9IEySMFlOzNUaTn6q
d/HyBsJ44uJjutK8yRjXINR8vs/qknHx8lLo+U1r7pKFtLjbA/4ceAPSykWj2VV1FeTDcSuyjAlu
Ha8lu8uqYrRn1P++evpX3v7e7zf++uvwKmtwnzV1d4dU2QTrGb6U9n4UA6bZk6VNKfsC38/H591h
Tl2D13iNvfQ8dlPdfEkqRs9/Vdr3zfrKwAt37EWZNGNGniZ5ggQMMn+9mlYElfcLAeMS6tyx7zUF
TdTgqoDQSyb8qXyJgxSi1y/ndUuRX3RPtJj9vsX/W+3GCrUN41Ht+W656UNbCuZhDNeTX00/le4W
PTrY6i9ZtWq4P8UYIfO88I3GmzzmANMRmV0L18k9jEsQTbdJMhHZ4DDaAcv8JJBd1O1kZCC/Q+lP
pL5HCq71fbTgZqA0UZEX2dO/MsqzgePa3sT+1qh3fv8LM27l96L/Bl590dlO4IfGs1vGgwHgjc9w
CP5VmqEJ1odTM8gLjmDwoDspok0fXbgRGiDB3ow32URzKsbqNVTX7uSiCmHBjuQ/jszOIpSjeeoZ
XA4MuVV4aidbcAq1Hccqd8Ftaxtw56zj/KJdRZaSBJHHBLX8WZZI90S5uW5H5Ae504iPXui8fGw3
ry25XCWewCbiNVnVvWof7CebKlHPGuUq3+CXNEHo/CsUHldJNN8OTHY9/7QOhdyiM/pG6K8HGzeU
YzMgaGK6/zbiJdD3ugn/vOFgzPtGZiEl/ETyhwpcOY35+tGraGy+ZmDIo2gH/5KhHsP+xJTNU4rT
JLjn4huAZ1pwHFJNVnRoVr9za/TkdjNc3oRhKdV3eKgq33dk6evSw99I6VqUN+BZRenxzvRyCOKb
qBzoTbnxM8KUN7nMVxFhK7LpSJ5loVN2vPc5y/m08wasvRwMCqAMp4rBQhLdhZ3wOL5b8vHinNP0
AWkeHvPoxp8NlpfavaV9oPrhKF0jVqpKa1WTrmAFiVP/sdKQIOJD28wEch7jjUMbRMo2jOP9svBO
eVjXGVbMez9dqoSCmnGpNkdXAqn85S/aujgzP2QM+0YepbHNhFh3xbRw1D/Zq4uGw7WJB2ZO8SrN
dFiXOaE295kTue7h9xeCq6j+7A20DvDjS8KZ+R0xoBqQFvmggRIvOmfidL1bSGPn2Z4Hj/YYSPMx
/yZVxWrsLy0p5YxydSRqARK37ydNaLL3u60Cd4HnF1r9GrZ4RdkJcao9Y4dEInhPNogbC0g+mM52
cldrRQz/aoeBPA/bF8e1Wl+7Lws1c038F3B3JoGrVRokPrmCcuTIcywtDuu/ctBh1RZuZ26iQsMo
3A0L2JXvAQ72YNwP/lSbb9Es/SS4o/FnQvrf4J8jOQQ9d8i7TLkKzq7nLwwac0FvgziOWipRn3Cn
hn1r9zmKZ1rDdEOIb69ntwzKKbXB2zS3lEthaM0lze4Srm2f7XPLe/vDm3Q8e09i9ViD6K/KmSP+
VlnRjb/7vk+zMnv9G7Dq/zKh/o5IUMTv/8ZIAENhDJPBUEnrSQmE7/r//42RME/U/XWsZPDf+omb
xuds8IBcUENNqPujMlKn17HfRvYEtGBQldtjszLpiy/xAj4nOQ1NvUGhbhf6r7YXaM6Rl90z64gk
kFkGoll6xoQHryLLfKL7B3KlsRCPGE5xr11pqhkB4M/DsOFLPf7zhwNN8G+fzQaKC4mJlMXzyr/U
/Ptn4+qbt0sl+9+ksGz0yrgO3hojHL6FdxsRft8NKef9cPfPP/b61/4/7ITlxqeZSGvFvIxTQxj+
QRtwtUl82dbFbzgczj2QxPRIjddBaagD/ecf9SfYwAaIPxHkSqmIv8ngj0+4OIF5O09gwata91+K
BdvvrojSaXqAyzXF/+UL/d9+HKxPye/J08o31y/8bw8Lv7GGMJZFQlrNsnyKx56JalM0w6Wokzr+
Lx8u+PN7hJJFJIAjbmh9Igp/fI/TsIYxrKn+l2/9kIKbtOJ4BoKRZu6YutuuHxVi+MAd7fuY9Nzs
9v/85Xp/vhsW2Bozci8yfsj/9K58kb99XMeeL3LKNH8hJ/nB14H7SHkE4tR3Ys+wJacGe6Qfs/yq
mGwgDHRxVpQPqN1GMaWnrZdr1j//k/7zK1Eq5L/HyuiTF/nzF8Axr+qKIZh/BekkcSgEQ4J3+r6a
PUP7VQoc3u92jZyrRJxkjbv+6z///P94tCO+jsBo4/FLUUb++StJCUVXVT3+gu1ZeK8bO/vyaw0Y
7Hn/5cv/Xz5pgOobqfBfv3r/j+++yAdOUm1e/qoiXYdETuMQCXMvr4LtcuDWVXy7xg+QGXpDaOf0
z5/zP1YOfuVS86Qzug54o//4nAt3HA7Aq/2Z+Ki+NxwLEuKlsjJJ8MTOXVB2Uzuz/fznn/qfn9mw
BEpcQSSMLAvyvz9vV3+T52dr9LPWMbn9m7qubPRyzQeHqJ1pE2FFNp0sO7eTDhLF//8LR3aEZdJI
ECme/XO9dBh+aCLtk1/tsEYOqlc2ZQGBgMwjP+EYBQXyJtl8eryzgEtYf/jnj/8/nJ1Xb9vI2sc/
EQH2civJkiU7sew4ceIbInGy7HXYP/37m7w3MSmI8AHO7h7sAhnNcMpT/mW5uUxbdzTqKTZPvzqf
viNcmFLuEP2OYSrlGxOEWbiPOrhqK3trcY15Fi+U6TmaQ4DH6/B+nUcTTSlcWOw3heODY4sXoSFb
RwNNwxxEUHW4Pq9Lw5m2bWoG+Dn52L4fDvE4KFbRZLzFaTYMJNUkGwlS6WLqkElRE5BC1wdc7iPE
+yzXsXjVXRf4xfsBrR5R9EEryjeQcpH9QjhkxniUE6bij4amCIh1NYxK45Q6iapGp+ujL8+OhVST
qusGvDKqlbOzE9i9Bz5DHd+S3uwStFh70/vTFrqmethiw+u4o6RVj2Jl91xYZW4ki3mbtsHHnU1a
zUijEITq3zwyiQKfGuDwf2Bi/xUnx6JpZQ8tZ2lr3As89LRUDG8+SxJ/7KiySnsbXS9CoA0BIqs4
BkTY9vck05PiADFrEuXKp13O0tZ4EMFtc1OgzTCbJXgyKtyGmN6caKyDPcY4OpBoK2x0ei8uosgf
/ZZcfpZjAGtxGVaTR/afF1AoGgiGYWreyNnUCleCKTGDnaIbESkc1JAOnRsMS4ForAy83MI2ECYV
qhehKXHA7Ij6lHHCaarhjE+x54l9DbEPb9IItQfrpqMPAzE5JSxOfg8q/27lxC5vItvij9Acjqum
mfPRg5F+gB+J5HcMNxwBfjXJqIT7MQnl+foCX4gxUFFnDIJFR3V5V9+vcDeQqJui8t/QYEfm5qAg
hFg/RLXmIS7k5YEprE8BqG5ovllchM5L5UxqQ35WW6q1ow6KJfXK1p6vvQNZSN4bMu4idp7vMZ22
XZYohvmrilCU/+yAiwfukJbp6Mc7fwpqtC6B7As33mUlRojWB0+yYyGLq7o2/9MMzVlsulgMRkOF
/tfoJVQz8JuPq/EXThhJfxYWdcqHD34Dh3vZVi1IRUiFcaxmmw08rYXRXIFTD+L5b3TE60PWR+g5
CsdVXlX6hv8Be0WPB8nJ8S4AF2RhYeGFaxOX3/qfxEFHkJfYjiWHSGXwFM9OWzt2WRp29viCY0T3
uZ5U5xFmvP6KIa52D4hH/1QpkX9Xkit/v74Es2tFjgxYApC157EQiJW834VBhX6mBzjrJZuk2oRW
YAZqg6jYuag9FCtne3Z1MhitWNfkTlFZd8OdLbdRq5PWjn79IwfzWsJuQzUU1ngN77ZEdrW1cebQ
gMRmv65PcnaqWVoE5lhYCB+qZ5GevZ8kFE92sjcmP/oCWdNdX6EW/x8qO+r0+/pA80P9N0AnriBS
diDFGVIz799rs85rDJ5HM/hBLgiaBkNFuGFfE7s0nW86kuwjFcLad+JHPUBUChlxlzdyD6ymce5b
FMW08un6L5JCzu92lq2TkdLZ5T4jnp4faeQpeMYE/i0A9Z2RYnvdIeMWCSVMn0wvGwrtaELTn3Do
pYLufklwMoE71btTEzxe/ymLrWbTTAJfhkABuRXsuPdrY8aq21lDAazEKIAk2OijvRiKbb0hp1R+
vj7WfKe55Ki4fKkOIGaLB3h2uYZoeDmVVNEdNDA320qihlDHEvXWpYcCRLZTQOteH9MwZmvNoJwi
cjw2m81xmp0lvVe5QHQzewFDVPl3CFDWHVUpF/2LYcsez0A9Z6OrqncB6TuF3anOUTJAxsKkRRko
kyZ/aVfExrZRBhdL+F6EtDhAzFXKDzQJfavYthgUtc9Rq4Pu2gO5VZzfPSiYwdrxRnLHfXLQ7sMb
rUbNkGY3AsQKKl0E2F7zExo17UNAP6BD8fgl7EdRa6wNtXN3Paj6IHwFiK3jPNxFrQWlrYYoXlVU
8G2/T1cuA31+KgkRPQIZ9FQ9jqQ1v3ogD/nA4ivj22ioiqaeIQ+IxkQ4pmhr49xHmQqeEfxNZZyc
tikgDVfY1bT4xeh584MCmcuy6lUVd5LHPADPOpUJRdDyXldGLE6+4KaghpiuQItTxoND1jeewGRm
db7lM079Z9VuJPheQ6W9f1FNoYud3xnV2JJet+jFBStTXlwP3H3AclHxQlnCWBY2/AT5XAAf1lea
SIPjHkqv0d1pQ3UtMigmtkBIbjnK+BRs0gFyq/EYCziJyqFqsfqroISCjfVvr+/bxVkhZFZtx6Gq
4HgOivDvz6XHiRBD5dlfaxCIibrNm6QsTqD/O9xGidibAsgGrbuPZQuEVywAT66mUk4i6pidFs2l
j6Qj6PCkFnonjkBSeZ82qIHgJrFr86EJ77rc04zu7vp0Z9cQNxAa+hRTCPFIkvT5dM3asSZhtCXi
BHBu4JQAXwFdl+JZDRJv/z8MxjyZHwMb82QhDTX8uO2o/EKPG3wUzRcQZGUamv3JyLrO3H18OKCH
to2KKuWT+XBhjEtZ2oT5l1oP/a+RYepvUymM5xAE5tpmnm0bpiPrxzx0BLHgHedpF0qldlvFk/9k
DG2f4B3qp98aLnXUJ+vwgSwG/s5HZ0fJGmgzHSLifGNeA2u5J/RI872nTBlD0EymtAzxBjxZstIO
gpXr/NL8UEjlq6FFvcyA4p6yu8QQPqHWPEnDSVU768Lk5RoLvd+H2F+vRA+XRnSlNyWENAv1j1mK
h4ZWTnSvKE8GYpLfcacJiqNkrYaH1pSpu41A1UoEvDwMnHmMzHQKIxcKBhkyKWiQDuZTCxdi3LR9
UX8rgkF/1BLHXDnws+xCbhiOKzG+btkq6GM5/X9SyhFv8sFqdOeJxyfFMqsTzw7/t0NdsbePLh3z
G5vi08pnvDSqQ1mLo055y5lHZK0r9CHVWvupDl06OmEOwZHWsfuAvmv2CdFdRdB0Ks0PL6xFoobP
ByksMe+8u6KDKUCmpMBvASbviaaj0yA5o1EooAMXruRty43DYCABUDqW9S1rFllFVenDvQ/Vp8ys
zEc/LwqUrVECDjUgiSO86ZXc9cJ4RJWUByAVEejO06a0LEesrf3xqe1rXMpIS2901BZ/hrmEcgLf
dvcfPfkyfCdCNXkD6EDMwjk1rmyvaybjKWx6F+wY0cl/QVtC/EaM0lrrrVyYnmNxzTiE865HG2K2
UVtIKWZYGE95i0NpldbiBdS2d4uwnXaDCER8vD675RYlXnRtHekEmy/ozM59kfFOtXVoPKloQv7o
q2rcjUAc7mO3tx9AgQdIsGXFymmcRV+cRotIgmqHLEBYGEK8n6SFLEg+dY715KAXq+1djfLaRiM+
dFY2p1ytfzKQvwORfFDepehKrj3bnCACU+gyvfWE4+p4rpWwPZRDEX9WLC/8rAZlhrqnG5182KUr
2/TyyK7l6lzidORmU9TwYSykOMqTITBhp3JRdt8D3wjvRKYqr1rS6Q8aEIW9VpvZyq2zGBqQOVk1
RFfZMVuckG6CNSgQhHg0m6RtnkuDcPUGQTJ8AW8dxytoE02Zh1WDGhg1RsVI/KMosfIjFp+Ya9bi
B3D9yKrwPNIBt1qrYz6Nj43nxPrRSGEeTrT5Ew1cx/Ut7M7yTEOjYmPJz0yuadO0m33lfrRoA3pZ
/YhkmWuqLx3w6uI2aS1YYDdq3yMnkHhFbx3g5ubFz7Ks6QFBfy8Rvt3AyJwA3qoJXOUNbVt0OA6u
OkKSug/SeoygMqCfgVKjmJSseEHrWLWpiuU4QWv3o93rrgvLCH7ydBekkli5q8fY64/orIKaRAQD
k2PE5LRyMhDUre0JGI1OpAmUFwFrZKazNOt8Y+vSGsYJHnuDxLzxStEgoNkhMNIhGO0qiXVqndGI
P9kNcr7400awd14jD8GFE7aNlXNTjV6I8TXi6E4WbrHhjvL7pLEkHaAPyC/Qda7DeDjxa8B7CzcK
EhjwiBxEz7ihuB4nw8SroD24uLeriBlrRoaOiS6wEoHerow/MN2AOOhCUjwXIEDcHmip3kS/26GW
+nuqH3rWbyQ7quGzbaDLVW/VovH5/chjGTg+APsT6dc2x/4ZZSAzzwX4pMqObhURahgLOSBCvU3k
Qw0e8LZTDUSg2jjOP+ljZwtywA7yA1Z6Y6c75VvVoPsttjS7ERIx0HRCKfQ3yuxV9kPJ7DCidoiq
fNzucqCKgdjwKZXsVJel6N48ofu6gKLcidA6qiKGMvWFb4wNzO763lzEOA4pFwGxbPuQn88LrV4C
g0oXvXUuUdOAktigRoBsg/gGtUrcfnAs+29igbcXFyb9eXkv/BPjpF41UED180fIQFBN/NJRjmC+
esSPdEgq9x8ezaOrRPLMNU4MN7vg8A2AKeuY6SObWTH32Ngi9dAGyDAfs4y07fpoi2fRoShrUEji
XtKprsj//s/c+qiys8wJuoehaEPtRyqVZXYD/8L94yEqmH2p09ppXj46KPcoUADCRlREFnFU5oEg
tsxKOUN3Hj4pCcCdFmTqV1iQEQQZP8nWru7ldnGof6N0BG7EpTA6u8lAmwUFOK3g0TNJfaPPk6Ho
KFJEdtd2/ee4selNXp/jckTZUScFp+1BEDAPjG3wnDRcLaRW4AB80cta/aoHgXJfuoH66/pQi1CD
/B5kDGEpBX4exdmOKWq/UpGcsM9ZFznnlHd8Z6sZEn3w7xCMLfPfHoLpK8W45fxoquPvYVFVoXE2
f4d6wCOZIzrr3MHxd3/ThkbYCp3yCc7FkARl2X78xFvUeaXmGX8WNY33O1UfeqzorEQ9J22QP2t2
Leiip1SJ4YBCmknfPrqosm9PFcWirE3/fLaonZJgklVUUC7ySnsNQVPt83rKborITs9jASzUQql6
ZdMsv6QsoaNgRM1RZvyz05gMlA2RutPPI4JgoLwd5/eAuO7X2OnNfYKBFDedPiQrac0irqFChE8l
ISMACZZ3VrSJcSgVudcZ5yBwrF9tn8OQakYTQ7egH8HnFT12IEU7/Sx9Xfl0fZkvjI10mU4wR5se
HMzsq3pm2NtWMmnnIje8LzoKIfmm9634K9UQEMUVvq4avmY7L2nzlQ0lz/y7GJaGNqkOoCtX5fab
R5KdHVPPRyXyDJctetbUwMMaRIcvtxJGLT6qa9i6BdDc4+PSlpntJNhRsJltZToj6hT+6hsveAG7
RsFek8yVTdyV9l2JZOmX6yu7OKByWDpBKq8W2eO8Wu4KwjQ0sNWzCc7+Gx6LJaGWb7ZfjTbQX6+P
tfiKrqx/ciZ5QDwy8tkOcjLcw+AijecUr77/3AC2AITiDr+MNvDvQ4QwX8D6ep/ReNVvrw8tj8S7
r4iAKLgPyvPcfDKffH8tkHt1lp9p3ZmCiOnCgMy7YwjA6+vgSopu7IT14fqIFxYWJIREITrAjxcd
AQS0WgNR3u4MvQ5ClG5XabuBFCh+D/IxuT7YhZWlDMfbrHNAuOJnm8ev8ww8tt2eCX6dH9MQmX/q
utN+AV/NCEB7Y/iPok5y9MGmf7SmyuwozFGzYvOywLOjiVsEYg05YQ8quZhTG1PtNcNh8oy2hy2D
weFaw3S+sPTx2EE0Ei3qqpzN2SMtcr+OpkSYZyvmCd+AQHZAww9Jl9+YoL7TD35Hqo02UQgJHa8X
1JfZcFmnIk43Weq5ReEH8kZo/xiMYUQrBhHJ619xvkkZCtQFrUOCEFKqeZRlR76BAc44nnOaaI8T
hGDMoscWVoCV9sEZqb/aW7l1tPdusNyp2IpQfmBmlHUols3OpNokYsJ0R5wnf6x87wacW6iHW0dU
k/HHd5GQ1DaIxKRoxpRGpU4+sgrFgMJBNwZK89PBYNIMt62BbO5alXn2oambo+QpKzH0iCiNzJ/y
wI6xxWm17KQYqYVanK3BRCLK6L0tOSlqq9dXf37RsxKkCeji8JjTLZYOvP/GuDEYfcDecXaGtBAZ
W/SRU4MMc7Tcm+sDafOJURvEWJUtZRq0QBbtjyAHtR4rtfSt8vW9icL3jTfWNr22QnmO4B1GSNA9
OJkiHn2rUr80qoLEKMm7vVcdNAeNPOn2cEXVZ1sNspVQX5/dJWTwhgocwbBkXk8oNd8RbTPZRthU
d96ktw8+RUA0cwDsYAyDdnYeN9ic4I/WHGxcUnedMQD/j9BsovWNnC0SzriGd8FXVKnHoxoh/V2l
3qlscxW6jF9AGJvIj3PP3SAhcEbAuaWQN7ymLn84Dl3I2xAAvKRKgmsrmtX762t/aXY6MDWwhnSj
l6X9frKxPvMcBIrRyMs2Xg+JE2qcqex1p0bPH3FQ6NZu7IZgei1vH2reLrWxpUehUb1puwbWwGgp
9UPRjMahiB39AX1oH1dhp3P3NT7cGyGkCjK0FXxoEZAdBoK0UqHJVFoaCnu88/toMOvDiDw8HJdy
rXvxN6j+57GTX5Bcgj6XSmFYzvX9TlZSwAkClvmdFYk6uOmDEcAWMn04MGLVICSFDjwRjmgpdIRN
ZqKu4RlSd1u1cCkt8HNDg9Y4JEYQ7Ss6VaDaUNbbquj6oreKglqOdu4BOawQ4vrowE6GKYFCBp6i
SfynwbQBqps1rZzPWYAEYooCqacSAHJpLQvBFvsG/p9IKRiA+p60Bv+SoEhfQqT/kQjrfoUgtsOV
+3F+VFG5MRkViA4XsrGIGyAnVyYKWMHJAwDdQJcaAAbREYLIHoid2qpespJRLEcEgKWCW5CYHA7g
7L0xUKoJ3cb2j+gZcgNtBoXft/XizEaCu4I4bZ6vH4nlgGQS9NboAXH3LWIHu0Fe2TbN7FQgqfto
ucJ+QlhAfYXPkq9Uu2dX7N8bnaqk6oHHkd212dyUybErbyrL0xSiCLShW6j90bUqWQlJNLnB/z0A
vBwURoDhAL91KB/MrvIcaauki+PsFBFq+Ug50wlV9J1bIcn6DIknxJRi6jvX2FU5z+x/Y2CM3Zl0
chAZkuIFZf7Y7/o2QaynQcTz+oLPnnm5CtRlMV8hMiR5nFfFLWqMIzD98OQ3BY23ovQlu01IJjAc
11ENx5uPDwjKECl3vu8SeoB9cVNO6NCf0EoavDdhVRhriyKNkzOFjc5GrmBy1o7rhW9tydq7qRFQ
Q2iafQOICmi1Bl10Qpk0GU66LprmHoWcfuVjX1hN3imKfPxFTLiIEqyqAN2MQbFsVyWUFszirhCO
heq/kX2mjbJ2vS7uIaDqGuxBgGWSqTJ/H0cnN4jRYuwOYs0nEkniV5h/zQtyy+6+jZovJTpEu+tf
8NKYdKSIhOTGWcQmaQd9EHua6JTUIHQQR1C3A8e53JgoZaN5FKtbp7ay5+ujXviEQPaAwJAj0pue
f8IOSwKzxO/y5KE30/CEVFq6SdFpWxnn0ieUPTBJQABaPS8SOSXNAVKF5ITjRvBsi8qNbi30eZyb
XkNpc+sJ0X27PrULlx63LHwDjduW63aWMCUJwEe7CpOTrXd2hdpO1/3HE12+pqkH3ej6YHPsDzk9
JhIEew6ANJn6ygX4p3xaowEeGRNhEFdtWyON73SZ8oJNNrr5mzpDOfVmLO1i2OeDGw3U+L08xB8P
7bCk3NmiM9uVIG8xfQ8oDGBT2QmUO3l2OIXwLHj4kYFmXJQ/j76KNx0XXnKmHDutsXoW2wg8t2pq
tDk9Sp2LExoPZk80gi97raNEtM3bsTmNIe2/lbd6cUgYh5iaKqOLOOmi2K8qrWaWyMmddHw3b+y8
629AsutIEolx26PS8twiebu//m0vrCT0qL8gbjzpFxsJT4IKu8XYOjmI8Wj7IMB7cBu7NsKwsY8b
48ocL6yl5AFQ2wQKA+VQvnz/7CRDFLiu1ZF5ahJNf8RoByU9FMazbGWcS9OSNXfiH1p2tBnejxN5
qPhN4NlOnp2r5daI0IWFp9v2/tYaBm/lArg0Glc3iS+kGOpQs9FUtWliEWNCpTXEf5t+UMs/PqJo
Z+gO4UrjZLmCgMDI6DVQYByCeREK5EDtYWHinuDhi/RUJ6hD0NlKwo+GVQCOgdbQgKVquoS82FiB
MmHNPqVWUDwYDvzuDVot5b6J2nolZlxcoIzF12IJudKW2K+kcHAXTHXnZIjMjTeBpb0OdmU/FeC0
voM0VXfXN/2lNQQ4ABuRahk939l95mMU3WWF75xQXEoR4ypQ477h5gzs/2EgQjm5glycwBXeb8NA
TJpC4G+j7lzmwQ0DZMouRKHl8OEJURokJbct3vYFecoPkZ9mFxqnxKh5FIxxzJRNoGtRcXt9oOVO
53lDGl7C4On6zOE66H8PTWEDa007S/lT5CPCG24fmqgnNegffXgwsA/cFJTtba762SOH0jb6COA6
TlqMrGOqjwnc/NSgOidQ9fhfBqPuQqeHcGwB8cLqJcX7wDJPwi5DMugQodCDkfuQ/hErSpKVhbyw
BSk2qn85k8Db5wsZJq1b2VXNRSiG+EvhNl67GdEP+nARitudD0ZHkAbEEphHhyrGESs1Tv1k9M5G
63Ey2yGbjBbYlPtoFl7/ZBemRaxMA5I6NO3WeeaCCm8mrcKSu6nzMDGKczf8jFlAVK2Mc2EfSiAe
MQCUQWLnWQBgZjm6NhjP36HEJKWEgFo/quakvhl2PK6t4YXriT1hUBqgZALWeDZYgPIu7hh9ckdI
h11I0pvxp94dEECOQK/jtdThe/vxdaSoL4NXospF39FNUD5zlCK+y6cC1Q7hTFb3qudlPK0wGy7N
DdKlRaUFhvaiM44ewmhR6opQwJ90xKpzwrXqsysVrjOgEuiE36ShpzcrOeSFkJIaMIEbSwqE251f
wWYfRiOmQMVdOCIe6ND6T0CMbKiQjKjWTxzRA+ZkvbIDsxHjb5oq+c88Jy9/QDltWGk/LHetZBJR
etWI3imWz65pAE/DgIp0eldqvfaclu70rUEs9L+PflNG4WrRyZ9pHs07DVOETqGN1MqdyJPsrcQL
3tmOlSh/XR9meTQAjNiy3E8DefnmlHXVFRDtkjtacIm5xaLHxRWBBAHZauOD3RMyA4N+H7V+wAYq
a6i/f+CybMyo+pr+qXCQAtyiNe/+DJsxirdtKjHOH50a68aLbV7mmom+xyIyyd2TMkTuEcso7T/R
0OjbNLg/2CuDLTcFtzLzYkSy5GXYT4V5wLRlPCGlqFZbf6px9USop1s5gcvvJYuctME5DaQy85AY
QbTBzVOjP+VVWTzHsa5+4wLFV8lsjC8fXT8L6prkcHhcm4tmqQKeCeHEojtROJ2gNHdthTpBMiVf
wz7GBeX6aBcW0CZQ4OKUdJlF0q+UGc2nSWG0sZqAWnle+VI2ajvuro9zaQFNcnwuEZlWzBtqPo0V
Cwuo/hQ5ufYrxbTh21iV/W+d0OvP9aEuTckygEtA8SA0mWMIcnTQoQECgzOrKH9wTKDEG1UE/loq
uLyVieRAR0E6lDXweeTjqQWFu6YdTo4pwmNUl8ktZnXOA6I+xrlGdn//P8yLCgalIfnezCsY+Hga
OeI9wykfMaHb1j5QVwweg3ClgDpX7uG+IE2yEYvgSMmW9iykS+Do4bAziROChgr2dT44vPR73dRe
iO6ki/j0JxWEdomUfttwlaF5JQLZorCC8sGBCqLeWD7Sdl9qq0Zc3K6xavqvnhKr+Y0rKbHNJkax
0f7TaGWThqc2oUz4zcMrsNYOiAhStPzowkmAPP09MAGkQ/OFM9D7w3HYLk4uLiQ1grptFmAggDzq
yspd2OSurAdT9jDIMufdvUHR2hEvTXESghf6FOa5bYod6bsToSSPIna2Bui4sAclDVQyEdGbWCS1
no/4XUhn9WSHIZIW4XQoIxNNDWcqvK1AamTtdl8OSEhHdR3FA/rUi1JE3YyBO5nhdNKKIgPmikj8
KTPoJx6CoYS9bDWlspJ4LleVBiZJLJUt2qfwLN4/XyoRlZr6tXoy8MZCFtnLqvymFiZ6s2jYp+nK
TbW8PmQaQ+HcguGEANJsOHoXDoiCWD0VE8nNRm0y7Su4Q6NZiY4vrCT9EFRoJBIQzvJsHH3CPSou
x/KkusHk7pQRp6MbrGGy6jTQJf5poXG1RsW7sJQywwDcJAtlXFzvlxK3qS7AeCg/DT7/ONTGkItd
3eOFeu+39WDeXD94y+Eo7hBEwTsneiUXnQ1nsze1Vp1OnZoDTh78cThoHgLSG7Sg9OcPD0YcztsJ
NQ2MwTxYjaK6Ab3Zq6e6b/AnSPQIYx2sEjPcz0yB/OzHhuN5IeyQvTOyG2A/s89naGqHtHtnIJWY
e+3exO4An9yg7E5DRGi5Mtp8s8jH7P9r5LD4l6UylFoJSkvPPIJnqopDKjpUkTdeHQbVk17mKBlt
Bk0Jq5WYezmsDuSecgWgXEiG8yavSRFLwr/1Y+AHTXPj2HU73RK2BrzjMXJ3X2PETsVKs2V+ALle
KNBx9BDpkppgs12D1xPueWM3HrHxrHHehl6O88WkAAm4/gkvDMQbx2oCOJSN0NlpAIlnkUEZ3RE5
yii4pWAu8mZHvo8+wcpJuLCQkvrqyY/HaPM5taj4O0hot0dIKub06lvNAHFgUMq+fsHfJDAPJWpT
xcv1CS5AIGguwWP0oExwcdJIkivwTyUXqx0FqWX8LXwMIo3qNiidKPgDMqgLKoDqQ60aO5wM8uYX
uJeh/omBFB7PmyosjekFeaRG3KJEWUWvgxVmZfYJSJFWwwKD0oohpBGo++s/eH5hyN8rwfRU1l2d
TtvsULEFiTswIjoW2PXcYd2IZ/zUpU8ZleKnDw+FJgU1F8ZB2nIe5HDcuNiL3j8qo8iOWCWo9gEf
MA93kXT0rJUQZPn9aUaTp1DlIYddNKXbFkfUpgd1I+AjiF3UNOZLXrfYVeEolmf7oon1fOWBmbcq
JIyB8I3TC5KWPTD7+JjSYG5ndc4xw3Oj2UyejpV1l2S3tpu3p3oKyxuqxtFKldNjS/3bFpejUvMh
HPl7Q87B5mngaJhsZs6xsG38fzdUb7PkANVbTSMcmjArABAjFKV8QKPenb6OMW45X5oAPsFKNLaA
qPxtiHHX0iFG+GXRx4gTwoq8H/ojFgCDcw7hq6QQa9OyxwEp6wgYt5hAVtmXADFxYe9gbWXdESfl
PLZxlqq04YXSXGjs9YYn7s2Iu2ja4LxA0WevKBNGjG1C/vJTqUpVeR6ATtU2zg/DqD7kAUozLx3O
M+ZDGfsIoSKr7ZnZfeV1+o86wE/jSaMJWaxgmBerzy4jPwUpzhu4JBck9SDUgfwRizhkMJutj/Rp
+5vOWT3tBI811uutpVUwpjJR7OmJpsbnXMRdEKxsvuXdimIW604hwEOtZH6SQS9qgWtkwcnScZv4
y7cfDxjGTPrKlXFhICmyI5l/lIUXAL6shfJrl2pwQhkF9/DSKi3lzml4tHYfvTAgayI6ji6mtMmZ
d3PDSclNPDa9I46rdFS9RuiPg1VmycZUKnXl5l5ehOxXyjbUM8kjFtXMXiTDRFSmHmvYIk/YoxTh
ySEVVfcjXA5/ZQ2XoyGdwiiSpc0ztSh6abpvZQBvj3GDDOJTGvmN8t12kAc8D77SjGsE2AvjydiJ
rAwVTAlEnT1LykDKgm/HEfpcbKNHDfQ+/WM27WghyV43Pjnl9Y+nLS9DIl5yMrSYIL4vmjwTriRJ
o3nlMRIq5h4bjqfX75sCHOJjgBl0aG58xNkh8CVt2rRiM+lqE7+iEy0VyC13xLAEt+qWJijWSC4m
EdpghuLoU7FN7ANxLqVYzCjT9Kde8Sd9OBAjHqIATHsf9O7itcrzbsy6pEqPolEYCILlVN+gWayl
tyWJYbXh+cqNlR0vP8P7q1zWC+HUI4gAdGJes2mE6XQWNrrHtsDfJNsZ5jh5XzDatUBR6n4/fqoN
e3ReVGvMs2eso5OoX/kJy53CliSF4CcQWixOd5k1g4osTXtM/QnZcTdBw2wThSpu08FoDs7K43Vh
xnQ2gQTLqrfLp3u/MelrakolnOGIb3Oy70oVIyi9927xALA+a010q6bJvcMt9sF+sUebBHY9gB/u
b1LCWcUlLJvGMiO/PRZBjR+6nmapdjPSvOhXzoGcwLtPypNHXRHJCXniUUp6P8E2dutxUDCi9BAw
OuejWSFjTWYx/g/jUEFiGPYNFYPZCQfahNUj3gZHBc/Fbgt3NqZBgMnF7fVzvYir5HJJRA8QPJZt
zlDsIZakcdcORywm7IMhhPs2isD+VuFF8lgXQqzcy8v1YwHpEFAUkxfJPKA21Al8baPVR2he+nct
daZ222nrxYHFvmcfSEq7HAnkx7wn3aWq5+PoWR9jURvlBrKKdo6rxBG7boCI8dFTJnedBUOQWiYd
8PnX6nmpk74K6yOWltipDJaVOid0XdppB5F6NUhZ3MUySIFGgp4VFXU+3vtNiGSN7wsw0Ufk8AMo
DyikbFwandZGF3nxmCW+tDhtQTd/fJ50dCTxidAIMe3ZrkQf1QWQ6GdHd+irFs+81g33oBr0rxSt
07U2q2YsDhtNfgmwJQ4HXTD/iGY6hgoo0fSYqSJUq00JBz+t9iMxaWcdc9y9vecQREP+6vQodTXb
IgucJKWjJwq72yXCLhwMCuG+lHDYhe3Xx8jz+2Dl0lueISS3afARw8q2w7yxhpQIfkKqkR1RAMup
GuLHHN6SMdX6f3CkwOTVuumXK4HqhUEZy2a/SUUoxDDe7wE9JC5PXMJtlqgPtiaS6l9ouwwR7lcF
zhN2nnVi5VK6MCa5vlRB/CveNq/s9V2Jn4Dl4nWKu6hq75wucWA7KPj6IMKf2iZvqlWb7bRGgLlw
mnm+Oc1wqD10fGaTpVOQjMjIVkfFqMJXl3b4fZw22SOmls5HXxJkrwDAoTdJ+Zmyov5+XTs2fWMO
WX3s4QLj+eL2qYZtGalJVny0TqPplIaIUS26LctHCy4OCnB2ARccr4ZfTRl7GNOr4wojdPnR2CPs
NokgkFXg2YTwi3F6yAjeEaf55MmoWu9Bgg33emEbd0lnrPYvl1c8g0FUlAAJHrD5zqxDv/WrUneP
qj6lP+0Wi/rtMAFlWMmQlpvC4HdyQzAKt+68K2EWfd2Zo+kdjawMXzPHGO8t/M/CgxfhtXNz/Z28
MCmpMy+5bDSAl8qYRhlZHn6Ix1Kp4junMsNXwI3pyuu4nBIAcFg97D4QGIvXuAvjKqaKaB+xBEks
qTzhd7QUAXLhUVE33YevczJM5iIrOBSZ51FToJvloE3COeZIXpv3DqzZMN8plt90t3kRDVa+coEs
smv5xXBARgOJv5Nmvz9cWLmEZJuxfQvmItqiLWg/dX3TvvaYt2+kAuqhFvIq8azie6MFw8qBWyyv
HJ6/CKcAxC2UblDmC2GYTvZtkrr+vhJamm1UT7g7rzCyL9c3zKWxJNgE9wfSpoXSW21jaZSUjXOr
4U6LfG1HZgbvvbiZlCJamZe8/t4FpXxDYgFwIdSMwDPOlnUKg67RoQDdBjruPFVWWeqeqmSp3gZ9
2WL3GShduFEs3qe9lbTatPIWXRgf0SfePwkbIreXh+efKmk62jWc11q/LcNh/EY9Cm75kXVWSX1G
jYjoJnCtrvpqUOivG+xf0ildqQ8ulps7mygBNBESpuaiPuwkuOKQvQ63eqkl/r62cLw/jYmFftjG
LDu//3r98y5u1b/YE5aaxpMsFcn//s+UHT5oa1tBd4jtYDr7ZhLctoGZ76jptlQFnW6lFrcI+YAh
8swDO6OqDk579gImeYOzTx+1B6sL/UNLVECsV5Y3AeSNLcxhDUO/cri5Pkntwiz5qGwsQlq0UuYb
K3LxYop9uzmklvbTmbTewKNbPCWAIU8412j7qHGdT5Fmf1O1pnhCiaM7ag0vTJKL3Nx1tlod6OT+
MWKt/u4kwbi//gMXGw+9CkBSKEVKkOsCbAQwoUpGPRKHwc8dJOpCrpVkE8R5W+pbpc06o971vaa2
L1aq2NPOGdXeXNt6l34ElHkTSX9gIIt+Z6BU/MZcqQ/TgN/3MJr3rQ6aSzcG/8ZoDHdrDpXzrchM
Y+XzLPY8s4dngsYP3B2J13i/Bz2cynIvS8UhU7DAGGKz20d6/xZMU7ES4V7YfX/nxk1G7X3Rh8TH
BeytJepDAeYEc3l9OuBx6zxrWEYbt6U7uM4NbZLKub3+fRf7Ty4ryE6I+WgSL7LtINLBQGEpc5zS
QDNT5FWpI51xZR3dnvYLSujlJuj5MmtC64ulZWAPfUAIcIBgFmibzsV80Cvj+IgHGKpMmkCKlHvE
Nm6rUFVXQs6/Se+7+xv6NG0N5ik7ywt8hdu4aaUEmAF7WhpsmzCDDIfqy6HXwt8VBO5N5An1BqPj
cpNP8X1qeW9enf/AVTS767RO2YyQZVee6jk9D2E0ydOgoCJdBpAnm+0us++7CgeM+Iw7lD38RKpQ
NGDQelBewQZkGr7BuKnjRnakJCJ4SaM2RKhmdNRY3OHqgEr7FhtA3/oS9nb99frGWP46wj5OPpp3
wPHI8mdPDsYdLZJWofpg+6MCraPTthha8bdwsn74XhF3W9G7Gf61Zg/+ty608iTMMXugAF1+bwVC
DysVxsVPIhRlpyFlQqByIdBuKsjHvI3uff9/zJ1Zb91Ykq3/SiHfmc15aHQV0CTPpHM02rLlfCFk
W+Y8b46//n5UZd1K8Rg67QYucOuhUC7J3hw2Y0esWLFWoNRO4/c1ThC2Hy12Q7HvdKNeMVzQNVO0
r+o+yIIbfDHC1HSVoKna20BV+8wGm9PiQd7KI7iufCFgrOP5MkqxqM7y5AAOeKurWiBCaholYS29
DgIVe+JPlaLAjttLQpIc38JAKO43ktygKODmoo+dxJtSUbyo+uhonzBFm4abKIwm8SNA71TbZpC0
8DYvMRzSYw8E0mpvaFmgCXBhM66yb66baZqFrw6WSihYUz1apa70GWjjhMxcpOwMpamNHQpJ2YVt
tfrsWcdZBuoXc4ll5nNN9CRxEbikSe2pyu0sc9uu6LyqksJny4rEhZexOjZe17KIbgYdxkXBdrWD
84Hojcy9QBrIGKpTNdk5dtdmhwrEtU27YryxjDFIIm/S6kx+mnsb69sLcf0n92tCveN2YX+iTLr6
xnOlilHIyOsT3kHRjWOXuHHiNdkspYfVXRKaPFuNd+dAjXOY8ST9X+8+NAkwJ2qj/mSGXRAkXoNj
oXMwdakrTTQA8zq4kJeeL4gsCNkSfNNFTWtdIVqF3bUFbmSnZujVb+qMS+4m0pT8S2M1gfqrzxKm
gEXAw8+OETd8FN6exsbsRFZlOvUJPLIP3Q4Y5iszdfFzyoD4JRbZ+Z1RV5DQynT5QffXR39iqMFc
NZpyBKTWHspklh8xZhUP6Hyon94PtT9ZauFLMoYIo+8cP1CrJo5avdOOfR8HH53KtiFNBmF2Y86D
cqFoev3A/nISMkqPKMIyyLp0Cs9nlmDpl1PSivkYTArmdS7WMomuuI1jxN2Xtohk9ZG6xhDXsW3W
9ee+wuVkcFNIGimmXEku7CPOjhjveiWhZHwcrFzJGoRnxFCbLs4hhf655IE22r43u7Yqtgxl0Z32
0rAcSsMvLLyRMbjq5l45JLak5b9I6eIOIQO9SsfQuTs3WQhEG1n6IOtHndQi9oxUwK4NlQbn2xYW
jbgQOc/fHpX9Mtq96FXzdFdfOENb6WyO/Xy0U6OrkOl0+ieAYrxb0joMLw10/Gw1yt2l48TI7plm
ij0qaFjK/XRUcqFwMIR19w1lHtQ4qPCbS3DkCk1YNgujTK+5Ce0f2E5vvzjTigpnyXqP3Synz6mB
HZw2x891Kyo3CcvuOh/U+KilJn7ocnoJy1jlpq+ro5G/+CCBJpwlbXri1B1m9yNbtdEDl8YvI8O1
bH3QcIeW3RBy1IUIc3YKQjInH4YstwCGfPpv73fskYvrGSk91ok6PY2zgWoU81WX6GM/eYkoDr2q
RS2bdb1l8KhENCScxLE0hfnIKdV80RINAKFJoIZf2J+vR8zqi+dRUlKQj9DFW6OFtA0cu4ozcZTV
TGa6u+zLcYPmStAeZDhTWMjrWmHsFCvQaa+oIhfbvMktkXuFFGMu6f9qtCPT5bBwUOhCPn+dAZi9
YQaU9fKxcOq09xoHLzosoYvCjZIqu1DenD9pHYcyvhVCHpZl6xdappaNr/U8HVERWdwzFBu+rBiy
/KFESK+78KjPV4PEhv4v4/T850z6dDAiEGe8XI99pWSIZmTmhLm76LqtGiQgQ+8/yFXJ+BrnLPi5
9OCI42e9b2sw1KmOYuKcgXJSjh+35kWl7WzMEAnygKB7Pzel+v39VX9yj7hDLoQZeqdL4/3tJzJw
/qZtLCvH0Um1F/j+YemaXWU9BN1Iyfjri0EJRAjQokg846QxBhgQeUOZiTlJ/oR/u5F7dOvaK+ZS
00uWpz+5s6WBjxEW8gRQMVbpRVih1ZFXKOTPfaKzG7WaATbDaZEuaqRLeoPnkYbPn7YSWTedkLN8
e8Z9o1bT0TwpgM6GN5qR3N70kxmaF2Ctf0aTN9//61ALzUyQjCU7XC7lL0BaGc44ADilcmJIudK+
LoIuxoOs57YxUxhlIdUtFLHcwk826ivtxY51W9pw58X0RzEPth65nT3OSuQmttF0G0hmtJhdLZpg
EXsjwrvWHzQp4uETLbNW/0ytbdtuEIWZhqw0olDiYFZooMfuOEfjwKJpN6Vfk0SzTOzUewDPp7zB
YOLKMZqk/QLAY2Jrn+UNnZsdztFzl7l22PeN7QlFD6fSrSrLmvCi7we4cW7TMtEruWBsVncwUptN
6Yq4JzV1azuamnRTJ2ltThuyLFkE+1TLshhFIaXF48+3u4ABFW8aGfzAjXyW9apzK3XIJIrwqU7G
D/TbcjlzpWBq62Gvtk3cRC5O5GN0k0HVidAuZ4Posj/lr/VMHYRach9XodC/JxgfjZGLdBJjJddD
Bm6Liy+72lDdBOQBCzAJAego9geoOR3T1mSJQeY5A2ZouV9GRjI9A1yAOCHUqObj5EWGRXf20Eh2
PXyMzVytc48B2b60/Xru8Hw6tK09BcGBTUUvxYd2nhvFZugKdKa3sFbj6F4PERovrvJRDZMHsx5l
55QrdtdbN1mNuavmaTCcB9VTDazWMWyvcVT+qIm2xPG7Ukp8+QLaxd3jqDnN9CWWWyjonpUI/JuA
UmoZr3DkkJG2xJ2ELaZsUzKFXH4skB3TUcEeY/R2NomdzvOn3KZAGj0zyixl2Mz6GBbxdjIlKfsh
imAaZN9uhrY6zfJslaoXGJPaba0U+86XoEjkArlgHsld7TgjYuVVatKd2uuWKIOPeFDluo862WQ8
L8BQeofPaUHfx3Ek5Km9UrMiW2ZfdAgG+KpQkK4IRITdiVs4kVmW7PlQwux4E1qhpjeuY4FFhtso
xonS8mntZPHg2UzymtrTL4a+hfxC8mMu6kEqenxvv9pCkpMpzprmJOzeAfqpY+MOkAyZm6YyLmHf
axY2WNxCPVv6bmD8DpPCb1ezIkumLIiTm06Oxyg9VcWEGlMmJ6LaYLKMOMaGecnOGtw4Jm06hC2F
2HREJXrATGRCNrm/rQekJNRNY4pRUt050aqo80xjTM3ci8s0Li/1rNf5IQgCAAJauLQH4AesEXto
4LkFE68+BoxwB/uqjON0Pxeylh0zOVV21ORleeHQPYvbzDajHM3XDJsThGGVIQ5qWGV00ZqTiVdY
7IVpEwJAtXFzKfk9XwhKG/AzeSiZ0hkwO8xWDjA3xze4j+qDVxlTqO6MLmQa/v2Ntn6KCwxLt3BB
J1AEOWNWqp0UoHjmSNe9mtY4AkuiCgbLs5ZOXuaFRjM1f6hRuliovb/weojvdX6UnvlCn6ObclY5
KQtPcJKd/prRJSV7ot+jZfdVn2vkTkWda8MfxPdWGG4X1ZaRocxj57bq132CONsVv8zX6NaJMxmV
V5R6YW1rLU4D4XZ5JmlbnKPjofOUDDVfxDtzYSZfoXi39ryRpjGWtc9OZrZx/YvPE8h0mSVC62eB
0s6YSllTxDRNquiYV4r8Yqmt8xQ18nBbxXkiu2qOG/CFNv3Z18uSixo0qOPiInZWTxgBdE9bC4Ir
A1hd/ThGbfRsZDoHmB1EqBBGqS1mNwsUGeHCjGnTK5Tj7dsWe1l5H03K+MUozMbYZWajTcjOAN66
Q64nP95/4Wd4HGNIi6rDQl00VQjgb4MMxyJSruXcXGd2FGU/OPEbtfGFWlbxqQLNVgMstDCKJMbP
sZpcZ61TSxfSoddI9iYboqEDIEfmBcGPQm+VvzJjDnMsbY0btBuLPP02WTPeG8feaCvnFllDR5M2
XV2LPruirs6HQ5/KeDt4KuqXZe+Xw5iFoVuFdW7clkilJM0JMkYsp/sMEYc5+ZHgJdgLf05jWnRu
XnbS/DCUoql64mnZNNaOmT3FuhNDE4z9XRU64TjtnE4Ks85rUv78eRxMwJQny0C/7dKYz7pqgBYA
pQPmPdHjJ/dv9HrcanXV7IoYy7JmNsRNI8XyzWLAfkhxhtx0YOoX6mpzebV/ferLqhQMjDqTzZ9P
vvVTGlVtXtW7WW/ASJqxuqryaeZLVcyNmc7Z7RxFJA1zULRXsx0ld8AO05HKuHGnAT3lmhboB1WE
L4Jz7ErPIWRFWtF+VJ2o2IV6bH2qybU3KKfVnzNUcg5qL8ffw1ZPdpaIc8/Jou6rCjuidMsxHB+S
oS4PcyiLR4MEZdtC9tp12KbcKUpW/MhoJJCliHG4h+/tXKMP6pyymFbgNpDT5tM4Y1Zolkb4BYNF
TrchsHUPoMDYlPStLTfHLfggd1p/l9WBtAkyS3jYGRkbmcmtwovZV5sApt13o2+Te20OxE0wdeMx
C6wPdPrH75YmrAsUhrflzdJpgu9CgcPLp+t2dlrK6TBWpdO0N0WZS+Pkqn09xKMn15UZf2yVdFS/
vf+5v12Q7j0Bnr0GYrsUqGecBScxq9Y22/C6qkbUXd1K0RrtWRLMAX/Obdobl9pD6/iCzxL69IzR
wNpb5i2Wk+4vhU6XFYU8ju10HbRJFz8ZVh0k9pdcssao+SCpeapva4PCy7qv9QSEInbbuGRPWgyS
W8hFqX2hj9dSnzpBdIXUdNsOHuZFYxv7DJdBo8enDVS67ryMFo5VnlD3Npr0zpKmIUE39v3H9/Zu
Xt/XYp220NqRjjyj0pi2oAnc2PVNIGkqslIoeCofY62byJ8jyWqFuXWwbNbuRvx8SrEPqT7mr+9f
wzo3YM7NgbaESjBXAS1rSVL+8kTjrEAuYM6bYxkXg/VFqy39IDIgohN61XW1KcCLH95fcp33LEsC
2lIdMw9GL211SPRpN0PEiJFdRldSaz1Kt84sPLvDVOLu/aXO744sDlQBHAOBzjPuBWocjDrFWn3M
azkijQetPSCWYTWbpirVqxyRkEtdhfO7gynN4PACZ/wk5ZkKDoq6B4tzwqDJXey01drrRN18f//W
1sTeRUEI1gKj6LDPUChb90pGRa6iWMjtES2AXN63TLoNV8xH0m6bmI79rA/MerpOnA13AH6I0Cql
HKJtSWiWfLQ9u35bN9zIFs/i4MLFrY+gJW8Hv+byFgGbs3QlxDsis3NZHOtSrZ0Neh727dgDE+ij
0ZX7uRpiYqQ8RPaFT2odkQAU2FXsMEDtheS3ChDUt2mDYdR4nCNLwTXEAQGZS6Xf9XoJ0vv+K1hj
57DgEE3GBBk7JPqya6AsykkQaVGhMR04TXmvoxkvja4waZoraLJWbZ25agjY4XhwfI2s9rnkWO88
TYPk/KtIGjt9IXDSG+R6zsdsbX1KkSbC0LK2mQLUXXRO+wQrsNRWh9GligYuufAA1k97wc8XHRXY
ltSHjHi+DR7ZAA8xM8jUi7oRNLG7OXbsxtXt2HZyL5hsRMf995/5T5ZclE6YE+NzPifGDloNjaNC
1zs0ps6MPLyNGR730gR4oieGjEw2X0i+16+ZZAoZnCVivYKw64JwnkSBu62THjWtl8W2V+1pcM2U
BoWHoUA4ebLdGvlpGopE8RO1HU1PtaT418R/lkKYw5b2MjQlTsF11MS+BKA+mwKUBeowuevh60Z3
ePrJwsF3jbseLtz2OnaS0BE1YTvwAdMYOusMMZATh1Ze71TGGXdWVTzO1WxdM+gfbOci0vfvv9gV
r2LRMYVUiugQBBCIpWc8NHti6GmGlLczmuFTi6nYCx4wAJNZ4cSuSvD6GmcKGmPlYJ6SsalsF/OC
+HOAg7bpjsB9ByeDCe46k5LvKjWfY98UWq5t37/Ot7uBy1zaDFwoJTuB97z4S7MxDmJV3UkWvK3t
gNnhYyo5zSknCYl9xUq1hzmPstspsnV6eJF54QLevpdlcpvXsjTM2AWA9OvyxozGsgXnm/eM1EuT
myploN3KjTyNkNj0GXdhVzabOL7kfvg2pi/rQnRmBo8vj1T/7GNvQ8aQgzZQ95bVSZ/lXHNuGNgA
RtODuvTBGQ9d3ZabX3raC3FSh+JKy5yijjxzOW3/kp6oQjQmolDWXossc+9EZfOCW3Fzrdktva2k
LidXrkx2pUW/yZ3kVL3kx3x224tJBkkuzULYc3Rk316BIQ3T2MSVs7fiRNuM8P97jxmOAHuDDIEP
00o/2maRXMp038Y59FgQEIEGtchvIZtGO+3tsiKZw0wvNOkQ951iEVawvFGlut71WB4e0OeyPylI
ISluVE3RvYg4TyPwuCd7VtX7sa+Kr8wgd8B3VnmFy6L94f33st6EXB4yCdBoGQWFnL1mK8OjL8e+
N8IrdW7tB9MpzaeklhKJRpGDqqJcD86vdeF5IsuUx0JkhEMBkWINlxqdOaHopqdXjW7QiCh60bpp
JtqvQ563l5CrlVvMn6sRjAA0gGfPREekXEGqwNDSqyqWzZFN3tfoJnTV/CBFzrhP+hTUKnDGdBM4
dZi5StMFt1KqKbUXmUVx6eNbRZ0F/IF7QLYB9410b91P7ntFkwrRpTcmczv9R6N3zD0hcBL7AV+p
DEbOACKRFtAaXbr2XBAEO+vj+y99/SmwDRf5Krg3yJGSaayOex2yQx868biPhJapyTaAYv0Jj1GN
BpqFIVx9rNC7ETHWmhynF3KN5Uv/N75AscSaVH0AiZCQIMmrbz+IFvSr7Ktg3Kdp07ZentKYwcQ0
ii58eat1lu218CBI68juwNRWESe1urLDSXs+lfqE9Zk20ptM7YLe2PsP82wdKgSE0pFjQcQbTePV
B27mCC3OjJ2dOhpn9o1djAhgumx8hCH995daxRKgAOr05ZmROoDFrpeyZrU0ItUcTrNA18QdMr39
bgSBMbo0tX5RUBvZNgImbUguE7LYOc+QYWmJ8ba2vLW1yTI/aDnyE7Znt3lUHiZ2a3ZprH61LYE6
tFd5ERBHerpnOX/IREqsWVN0N/elgTcgzItZeHWIiMtTB72k0TZOilLC7A7VHKaXdARWoZDlSapZ
eSHmLUoJK7hxzOiNJKjH3eXliENfRr68h3qgiI+BoTcYNUgMe+IV9P47XWEHrIpqF3kA75VNdIYd
OCKuLJHK6t0kFNysXNhIYdlsnbgPNaTtsN6VAtxATKMs94tNa3Q72cyBXtrF58+eSVbmrQzIzezM
dVwiPQnUhUN+J7JSXbzf7NDe9FZT97Be55ZGaKan8UYNnb7bvf8EVh/Q8gQsB+oSrDqgi7OQCIad
xylcobtQKuXepxcQEge79tI4/k9uEahiYUAurNmzWrYCqm1pXjt3nMjlR36FgcZsNEXvAiZVmybQ
HaZqjdj6pZnDRV8RmgKhdpGdI/9ZB6IGXa9ZKwf7rmdGQXZTp6iOLTZ70U4vNcQBKqlSLsSkVaD4
55Ig5oBa3Cef09sYK6JujJTUse/mTlI0N4yjVDlYwhy2Q1Cal5oaZw+WagbgYhkxX5hY6wKDH5a9
NLT5Pb3uorlp0syQym04j6LAUznr4/pebnKtHnZpnda4076/f86+IMrIheGymMH9hCY58PTrATXD
Oy3U2p2Eskrk5RqawnNKb90PwsLotqLWN4xOBl//F2vT80WZgM/4bLK+aI1OQu2DtRVlPOhKoX93
kL8jG5SfrEK3PmUk9Dt5TqcLbN7VmATvFksiILGlA7xQtM7KyLozKsok/SHLw+bK6GIbcs+gWWBj
huZZpWZsma2LDqJOsCNJHPMqn+foZiptIMJEZsxRauBGWGEzXvie19vh9cqYQ4LLTeOCq3y7+cwE
eaC2Ko2HUA+mrZwaXzM5lK8FM3m32DRJbkZLKb6wCdbBm0UpN4EGZVAT+UwiIlGrHh8QzXhIrDp6
DAdMwmnXikOMr7c/BZpzYUxFf+tCuOTywHH0+sljKabOqqisHUbmQ8PkUY1Fi0Gw6DlNb3PJcKZb
ioIu+GbUUhHvE8xZTL+MK4EiQcI2lbw4GfVsE6AsoWzqZsSnbghABHynGbtwZzqN0e5orTZoUBiy
lEqmWyhDIW/jLLBnN8lHZdrock/7g+Swi4Rw1TYCM8QTTgk9ZFDNco+9fSQfjCFDH4zxf1lcVUnM
IPAARW36MAeB1Z+w8SuuOhuO8dZmnkZzc6fsi9g1w6CPT2NUR0my6WCGMMwfRXG56XLTyTq/UpK4
e3n/Q1pRH2HKIF3NUcDB8srqXOuLtWFj1WFToew8xMZzw2iGayvdR0Ey2unNVVdL92ys0Dfr/gGx
2l8qg5bVl2x0KdXoNeJ2tTr7i97gaaPXFroYwSeTj5rdXLuweGLpY2sUFnN0kjFUh/dv+m2YppcP
8rDAnFDmOHbpur39Unql1WLH1LonJYxsP00S6/scJNohCsvi0gG/XgsZNZIqALcF/YKLuPoqk8oZ
S6lWjO+zOgTTpzIhDdcgStmN+aTNkyMuKVy9rXRoqPOJLF2sZfyHkep14TvUTDQE5WR9d8LJ2TE/
Fmzgo5S6Ow66eImt0nKroBJfRDlrm3JsxYWH+zYi4FG2REeYtAtbho90Da9ApM1zjALil6BliPsg
bCOtth0Ujvbb2KGo9jGQcqv//P4bXS+KOM3CBDKWHIrNvCaxZkUc2Iroo68F1rKxnw61IOjVWmXs
ki4pC6+bpPzXtOxfKdcMfJKwon7xE3mcubIQhEyM+QVSbs4SSdW025R+erF5/+7Wr5RTZ6GTLnoQ
8I/IMt7u1yzBbVHEofpSp+hNzDOMkHtVYY7bg/hZj88EXAsjeISb8lsZnTr9ZqTeHZ7ev4r1ToYT
QJuLthMcGG56Xb1aUKAzAK7oh9YlQXfrFHVabFXJSrS7RtGooX9xOZKaZV7AgdkOeWkNV5hUGhb2
qmnoxnKNX4HUIV+1lyFfHcQ8tpdIoGd3x3OllkQ/Hbibt7l6xpKmTH1tzkwXYpig43E1RUlxO2jD
gNxCobXz9hdvj3T4tfX7Su85qylBVq0mbaUmdK3JzvQr2GuR8dGQzAgB8s7pfm0yaJmbWbg2qOYs
UwLnolgCYeJpJj+KXFNOcE7KIZHYJ0FXN/Sc0Kou3d/b6uJ1PWhggO0U6ezf9Z6lhWcmQyAHzK06
Vl8czVTNnU8Tsbn58v6TVM+WIgtADIiRQvJBAt/y879gnCg4JBaW8hJZVZTKEpSJEC4rmU80henT
mHMAGdcxOy0Zb2aniy36xcJKruDC4hu7aWqz66YtQ8WJaE41HnPOsInGLOJZIeFUaZ/g8ea6cAc6
RFboG4boatOtTIwYNw0t0aJz56ofxhHn10nJNDwggjkxfbDesN6VjjXKf7x/y29Tbx7uUjPTzaCC
s8BZ1lJ/LW5DItI67jh2lELOdqhvyhYdQaZVpHyDMRHq4Z1hTOYNnMRW3GZjokKRfP8q1kGXq6D9
DKgLykqAWmPLgy4tGk1FFbt6EI6acKW4NWOYwS24f7XR68pJFQ+P0nKuLuS6qwewZJrgTAwU4X5D
HriORfTcWxxcZxmSsRZPxTd9tq3sg00Dz/gS22ISN2re25njKQmZ5B+6Xk3aP8Ue/uPb+J/hS3n3
T+is/cd/8edvZTU1MWIVqz/+4zO6p9XL9/j5v5a/9n9/7e1f+sd+87BZ/8Kb3+ef/XNZ/1k8v/nD
phCxmO67l2Z6eGkRLXz9t7nA5Tf/pz/828vrv/Jxql7+/tu3sivE8q+FcVn89uePDt///htzGX95
/8u//+cPb55z/t7187fn8m8f/vvh7O+8PLeCv65ov5tLYcQprKNBRYAdXv71A5CNpTABbiHH4/ss
ykZEf/9NVX+HuaHyOklCKa0oadqy+/Mn2HiR7jOQDjzE+f7bv+78zav596v6W9Hld5AsRPv33+y3
J+hCXEB3iM4NTA2VS9G0tyFiQIRLS/KoPzKHtmFkaQtH+QMWCP5kp0Choc/hjYZy6dkTfdfsu1N/
yenAxnF/G4UfddzEDfPQ6w9WdpKtYw/HKYqeW1V4oX0dNUSc+VoKDTpvftsom2QY96M53RlKuOvm
0Jc0NHsD20NE1WXE/nYsZK+JfYl+cid3qFlMV1hMn1ShelauvhAwr6s5OFhoN3QzEXQeviP+uzWK
/ZgpXj23ftfdx5nsSpbtWtWPpP3EvA4ONwYRKPUrOBnDbG5CZUQEetemnp41n1E1fxlF40p0eETu
HPRu+BzOxyr7aglmDu27pKi2uZx/TQPrthkzAJPhc8kQkj7/GIL0YDDBJrUTxpTYj8vhheNQfVu9
vr4hYjccAOBxuAevTNi/BPEm1ycjNpL+aNH46PrnKXqahPNMa6nxkiDbO0lvufrk9G7kFG437Ozh
89ie5nqb2n+kkt1ulRBCaz+4xoygznCn1Y+muo+S9DP/8EMGtmfASpTs8UIURJKLzfNvZP3PS2eo
HSDRWfz7lp//5dL7tG/aVKZZJA+PEgpG810TFW6m3OCC7ectegXOhouc8+cwJ5sZJbfNSd0sywvo
OuV147WbUZ351ck1zRshf3byA7HPzaD7SXbsSZX0QQpuO9vZg/NvOvFc6o9BorhF9N2QcvJ5+Als
RmbEcxp68zR5CePvk/Q5cR6D4aSPp0D/Y0miev1bmKmuNN9k4XOYfai2DJzwxE5N72r9CyajtyKv
XVgzG3O4qoJHxQk3I5VuCDFjEYGQsqfC+WYG+yC8qcL7Mj5ZyiO0XVfqn0b5pEHGyhSY8MMe4tBD
2ETb0r7TW8ieo+kGifAnNrlQFP53DWMfShltZmv4IfFH2rK+MiauEdeuEB8yQzBkwtK25GNzgB7r
Ri/qjww4b9q09CpO5FFKDja8CaZFfHmqtpqG0l6G+Pd0NffaRimEJzgJDckAyl0+euWg9PmumYRv
ZIGrh/Mpo+2TSZ+zYITIHTF7O/jaDo1nr2pMvxubjRTNm0ZuvHzsdqN5p6jhkxj6XS2bt33wKbTq
k6rs6Cnv62qAArvJ8+xQCvMoiv6DaCfEaqbYy66K9PtsKg+GXdNwjUHksMrUeMVgn6ALvsLWyT7U
ybYYrnN1ozGzMzooHORuhGaTvrCNsTJ/jd//D06w6w/bj+sT7M2Bd/PcH4of5fp3/j885Yj8//Gv
k+TsjPvvH2H0XMSteH5zMvJ3/nnGWfrvYOacIigugTviMPKvQ86Uf2eAxeKHMF3gDzmcpX8ecpr9
+yJHhQMDJE/SJZVk5l+nnPP7kj3Rl+dspNtjmL9yymEs9TYvInoujDmOTIBJBFUZX1+FoiBfHGaD
YGNJmuPXSXbXQAs5aAxwuVVcw9vmOrAy75GjtqLWVSEQAlqq1dY2AkaaFNCoSkrFFz1Pvrc9lE8A
tPho9Jbkj3AEGDoyvKCEsqHF5SnDgcBXJ6n1FWG1x5FQpEbRLuUfva7h5x7joP0y90aAcvisg5BV
jd+YEH663og8yTDjLUn9Y2M3L4qNopRmRo4/4EizQQRjOs0VhC8pko7FmEr+kFWFOzc1Z22dH0d5
zhm55n+9/lcvROkpag3IV9XKETaol5adfVDMqToGhZ/Fk8ogXd3BKwvGfENLYjiFUTieeqfY8EiH
gxJFzNo5g64eQ/o+tavF4Z2M7o6Q8umq65HUHsP4a1ek1i5KNabRLDnzwDnFZhIcl5pTf22YINsb
U4ldEkUYNOrAuaUmizytbpxtRvv19vX/G5uINxGG17PdQ4OX02tZ66+cWklPACVXSdnXO1zxHstA
/mPsY2lrjsHWKTL9FvW0wKRZFbrZHJibvJFqr5qk6i4aGeMCJLD9YaQgCQBEdyRXdxrO8VeMO/S3
papIuzzgYBDbVJfzbRSMhjc7mVubpX7dd/2XwgrTKyuDc4+MrNwbmLEP1EmVea3bvXGVQFUgY8M2
CNL5bS9tM1R7DmUlHtWkmn3DnlHuSKMnJWqSW1EPguBsfSlRntk1ncLgXqqGyJTJdzmLHTGkAnMs
pWuIKU0qPzLwptD0ai3XSNPoJIfRDlO49Ib5QT8v2uBGTvaAO/MtJ8Bw5CM4wp+bb4U5GdyBSPyi
Ex+cIE7u5uqaPlp0K5LJujWdz1FVT4gc2P0GKlZ2HK3u3hDD9wbp2MNQaxtjmKLjzHSnHHJIlYZy
G4biSwXrE65Otk3BuBkQmVR3ol485ekhLRp1awf2uMNQ7CDFsDPzoardXuv2oc3MXPrDiVr5OGnG
JkCv3GtE0Z2Y8PKFFeX7cVQ4sorGz5JoW9S1O4f1fTWnvlxJ03OnNjejKppHp8mKbdml+3KgjJyK
zkc1/tpKOfwV/VbHlBvHiUzfodhtuFUtXddziQxTLzs+aj970ZrFlUS+6eLLoPqIx1gbu+keVCMz
9omwF2GkymV+rj0GaRG686zd23azLYxY3Ra2djT1YvDkQr5RAPQ2iWJUoLRGvs/SoncL1Gy1RE88
i4HOTa6G5Ummr9HlbX6TmvILspHZlqToY0ojBQg99wF0HrADfupSsQPWuQphRPmm2iVuNYWGR4d/
47TS3iiGT1IQiPtR7vZqYiR+X+aPSs9UuimpGwhw5hGRSBiEw+RbemxfOU590IOipt82FBt9Tm+w
OS42VWztWrtBn9V8yhBDwjKsTv2iTefDjMp6mSZwU3L5qhiVlNzjDpHmhzGakqupyCrfniwscLvg
ughmv4a+etWY8lWWtJ1NgmV9FZ2iMgobBC4IiuSFsp2RoE/JiRmOG82Ae4fWqI4g8kZNI9U3wllf
vvT8TsP46g640o3xkt63RoC6VmXcGm02+GZrhJu4z8xdkMp8HfWN1hmdmzdVstHM8gly7j2Jk+J3
wSZihOr29b9sGS+KbDw1YteV1bhtzRxrqJhysBr3mF5dQ5rt3UkLs20JTEjcuqEkZ9DKTC037Fvd
V83sWKOm+yjl8v8h6TyW5MaxNfxEjAA9uaVNW05lJG0Yck3vQILu6e+XcxczC0V3VymTBM75bSzy
svm+Z8Znsaznejmc96E9uqAa+su0qv2Zmu9/vujCrMt44tY2aHIwZrs1M5LfVDgVtXyQrad+yXRk
s9rNt2t+YUhfQ853EKibK8nct0cjx6nu3DvtGT9icUHafDnGub8eZhfWm/+KachI+s8sX+tbb1Tf
1C6PRKKYywdrP4Gx/MI/OXHU6f/VCmG2MT3l6zw9C1dLD6N68zUkzEYv/nVrEzvIl5/GmpWrzs33
gY3muhoWFvayvu3jzKCLQAxT1L8G/uik513A6fm7lV70yJcLxeKfVjWNEZYWPSjzrbyqvI+4NSPp
7kuM2/VrzGgWof8zT2f+J0zKHszGjZplVBGtw1HR0P3uaXOSu84RjLjtwkq68XiMGx1o+xqirIlw
tA7hngmT97F4LvpNBIysTewPwkWTAeQ02awFJBg99gPU2ath5NdR30U6Dsvf3H8X5LU+G4P4rcMF
7vt6F9T/nbrd6KM5W4+Q0lIj1MVjhh2W93ntq5DSdrRAxz7EzoE2qG8Xjq22ixYl2tDOzTTLp5r7
8nlsjeKcr3748P/ffDNCf8g9g6A2yFo2NnPe0nEznwbOxWjNCwQFO4/63IkiOeTQxrPIylCfipi2
pDzWj8lMsoEnEGczBQ25/Ch9KSM66PbIGu3v2WZ8IB2wI1/rEmHmWzQ3CAekMSXDMenB0dZe3NeF
fHEY3Asx/pgmfUDI4q9htXvE5Un1lRFKFFT7Sv04k11UrUvYi3XnSa3IMJjGq7TlFvOmjYEFDSfW
x6bBZVCN8pJ7Vy0fnciEP9TNceAJjQ1ZJ/u01dR49UbU0bqChb0jxeLaj93fXLH0zEdhB0vxbE41
27JiI906e3yq5MAz7y5jIpehDzWfFadsqp+tInpW1/s6mPvpZ5bXX6NQZTSN8y/hVyJ2dfXGVHo3
d3aMIW/KUHWiCmdJw/S4NT/zZf9LsmoZmNLvGbZcznXdSt3O7l81g+h5tiEjKGHNTxM+nKDsm5e2
GK58AGQDyPHeEk8ZF/56/t9gZP5lhDtC6W8JYfVX9NQvljm+o0msLmPrvucLO+wgWLp6fp91EMQU
ZU5IFkURF7IlDWLls1yGpU/cYYTD61K987y/Mwa/vDd/5Fl/nHyvOSgE0/+s7f7JZOQlRtkrmnce
vgpFdvja5ldv6PSrX02/aHL4nLN9uA959a5TWXj05Jzi0gpn5yMf9z1gtuuTrHuaO2MH4OiP2JwY
CquD8IFDW4awFnvS1HqW6PX0iwD5+a1nElT+ajwpWucwjcvfXYFFNneN+yLF1bNqN/LW3A+32dMx
2annrfa4I6Z/A27wiyyiXkkm01J/EUvZJU5V/eXSFInc7MiRor+Ym9d+0D0S52r/3CDlKhdT1O6J
oK8GFlOx1ZFUfhG0Y6XAhvw/gJ081o2WaniK9s7Rb5pXGTe3JltKG6EntW4VcS/rLnQW0kTZQ39l
lPKeesxbwWgMZkKg9xTORnsvHEtd4I4AIybWATc/2IupYItHw/k37o57MVGbBZmUAF9jeeomN0aQ
2cm2ALx250AfzT5q+pvdC4YUp3jutbwLNR7jCBNvHTbIePvCpM5x2PXIMk/z6Jmh8p3mKfNVHSxu
Vqa9fCMBYopao5rjZh0p+PXt7zZe+MQtnqt6eRfaGR86U56u+QFcupPw6HxC3G6XSUNHIFZdhZt9
uMFcT0FJ+kLEyXeS5YiMtb/CVVk8d+6ZehU/nrPiE6aHc0sr8OI/egr1fKJ9YagCtfPlINbQYkTx
3VPjZ19utdaxPHSc4+VAileBv7vMOuxUryOBe9eqc1kczG9OZtnMf6R6aCANZyYD92nJuz0SDy5q
ArNj8pLpXGGWUqLgqTjIY+i9Z5otnkh+JBhh69+qWjuuSLkYTk7+6vt3fxF84C14Awfyi8zHCbxg
PC6iLFAZmFoV+bmHH7a7Kar6gknYXqxpZdoWt/H4t7FanotxO+91W3xauXlddQrSu8q471mex3um
wHuOt0JVH7UxlCE4sR1WrR17on3zz7xwn727/JcP2d/FmH+WgmO37vcT4fM3zs86GGhFpKTzx+aM
KwBQ+aPYjJPJAgxww3chKv8IGfu/wdLzBs21/wr5TBcPI7R4Xbzu5tT6N0l2Z1gU7pe1b+FS60Sx
Y3wMKrP8MVfbB5q7J7fdTuQ3BpvHnrCNjZeo47klNSDoIOvxrpPktZWTe1py93eeefuVULFgXD6w
6pIN47ZZ4EjQ0NoFY61X7+pQtfMxd27LmEthq51h59XWi9flnxI5IYtn9WTXyw1XFZDhSn135npT
6JWTn2pl+ak1kpefg3bbuG1zwyQuXPzLuRrmozUjon6DvsMhsaP/oTnXA7NUf8t5FIBGJWkn8j/V
OMmMsCKUA9c94VMjgarfFZxn2onlSMkFWt/3OY+tOYvMxZlJ4QAR8i3+lAUocOgvY8gcA6OZSG6p
kRQp/W7NrMH+4ajogDO9TGRQyKk8b3X+bWCSeNZIaNGmFlCQWJiQYPMFjsoIRR4ah2lxLcy8duOk
38vZ0O9zRaareHQl2INVxr4i16TU7faFLM50YCK7tdP4kyhvPymP7F5Oe3mqZ+O6bXmbFo0XLthX
r8LapmvV63qy0KYUuEa7g7NVTVC2beS3q3mSZrNfiKJoIm6/ZD+QNzpNk4VNJ46zKDHJ1Isg9nPT
f8nd7G966dlJVS5FmFWcQ+5oGFeSM7zUbfss8TZjijRCu86VbL5VCLrRmLX6Nbe+F972nX7LNTlm
M2q2ybq2O6MaNazf8l4TEe79NmyZU8JsUurUi+OvRQ7US8cJkW9dBi7PpuYpbYmAOZ0OVJ6/AgKh
1GuyMTSldhP29JeA7TqmnrqhNswOO1N+TMMC2Og1G8tcfVrxWATTbEo+zeLkahKzhV+meaF98snO
MewiFWQn9EFbZKgxDzvfv+irJa+t8ToypbzsZrOiipxbhJlHc7MH83udj+9Cus2pWx2Cd6T7t5DN
2XF0O27V9PAnkpi6lAmJLl3sWr0Wtl2RR5bPrL/I5Q+OnltfaEsyT/Yc7rNtBvpg9N/k2o5gQlue
rnRtBz6fZ7IsbhmgZbSTDufQDd5jyFJZeNWLkQGEzGp66nX+49LQVrBkpoh8FuncquHWIVVal6VL
xtLSwgKbVaA3XgeMgHaaCOwpPvx6vGpk8oy2jpXStxbcftVNF+0alf5K//BYY4ZjuHUnO+q91o+W
3D674zDH1lYWybB3717WXwuZpbZfH0lPLhs64ibKB7NN+bDCfcdVTsXpGGGYnOLm0PLzYTPaZuJl
Q51SjP2R7MyglqQmp5t2/uHtJwqgPq3rs77iutztYoOc0abEXwU+5+axW1Xu02p2Vij89fUBzxht
83ATdKdsGqKKfuxTi+8XHF9QrO0s6gfzEAD1ovcvpijm82zU57LRuJ5mAllczY48UdnhNGhzWC3C
Sxnff3led9zbw4k2jQevnsyoczIRDEtjRlXD/EpCkROMEz+odHwOl3zqngUpuqHZmK/HBK5d+Jke
u8Ykn4k7+io9twrV2BmvDi+WOz5+zWW4WGi7Q2S7LKp0tGbulp8mHhbmpvJ5sM/z8v3wjIB3dIyG
SqAM6wR9TNz0hI7c2oNiK4uk3QB7rRe2rZm2c1aep67kos7nA+wgf6UXmR6apaxDQhOcsPHpM7Sr
fA2QqxJtZ8xbaEv9m02hY0yY+BXdpoaGdfTCtSru7dB7cZcN37wyH3g8my8PGjOesj1lTcahb0v/
karj3HPUMNve7Gm+eHsE3LloM5VVnc/uiV00qYu1jWrO5pBuc1y9GsLMwQ2ENEVIdnCVFsY6xJ72
l++wT2eDU38fttTI/CZ2J77w/KzUtjy3/n48L1szJB3naiD0oC4PMEYOB2sdDZq7Cz/NoVT08q4r
K4/KZd+jSuWsduOtQstPLtQ3eOX+PA21G1oo4CKvmr+8Y9MxVIdyrepgnbo2dQY+tbJpusjotiWd
pRJBBRYULa1Vnuk3YKYdu4jWIS9ZMm5A4u3KcCnqLFpmPDdTy+wu+u0yex+P2Maok8R8zkjB+m2r
zvO8sFabdWwywZwYNz+XfUo44cYLq628NGX5Zddmnfbz8CaO1b6s6ojXWgPrnI8szqfxzasY+/NM
XPymTkA4Bpmbb6LIn5m/h2Sw1o+RdxX11UoAl90XMckNESlV7bW38QQ52Xmcuu8LxqR0bQsvNrr2
v9mRFNbqHcmZXXWvj2gfKvuiFWQRrovTpMxfrG32WBLbpaYYc+kQGm0R0nahEjUucZOV+qntCeG3
3F0d4A79pTK4hUp3eDEbbTh5x/i1qaxN9t1YI7QqBGxUzon5wot2VSBaQFMsonEc7Id0zcYLzJJQ
T9+FsJ8tNeiBpsE0zqhKA+QZXYpyqLjQtXHHvT4+Sba4iCpUIoLMuQst0MmYdH4LFagwAiX7DE5t
+MkgxHdTKhmuPQNnXb+6hSEvtbn/yUug9+kYrNRaZRNU1hRom38wB7Koj6adh3te6nE7QSIKYKfQ
zo4hAFDKgJuYy9VYnCoMZpHRak/c0wszTZfB3rESZyWPal8vQbOLks2wG0KOzxKYoVcXe2dTt5HL
Bt0i3msCcK8N2phWT/3MW9/oUU09//iahcMDaY9/ffp3w92vPCSNVp+SL9SX+t0T8/MKsBCvM09B
QYZ4rnXLx6DxAz1n+NXqevasq536P/Fik2AW6lhwQ3vY/0Nd3QcPwtx1dMLpNPMs6M9KydCzo8Iy
fi6681fQ7hAPKqYFL49y4/FRze0ctEP+QSiX/GzWLAULrS5KTGaQ7W5Q0wB0NXv5UmrmrVLkFwBT
/edbd+aFlxVtfUyFLO2u+mg9t04+oM/uirOm521UjHYTtKXtBZ5ZtkQqO9OFNIqn7hBl7IJiRGs1
7qwt9ZHaZMFeJ+FM4VZYicbbGfPVdRyqWnah/uTT3d3+Oi3NNTf7F2vsEs8iL/4R0hWLMtcBE+QP
q1NAiZt5rexVnbk+M4TsxqdOLk0q/Po/dx3vyJIf0B1gV992bnh0xOL5ZnuEK5BuW0iVYLfpg+rI
Xjsjm+Nqrh2+5TUeMrI3d6+8Vrv8dLROPxXUVqAAmx/okj1EK+uQLSeeNK5xZpXuhCsy1QfNSByZ
3ZzSBlkxHRn0dq8l5mj+PHYGer2erZCAOHKBgDH5kk4YpvJo0W0VlXp3pGuXG1Hlp2N/xSjrfKNH
BFqEqNx0KbTArmw37dwipHZTsnTUK4yom5/dhWU+2+ePTJ+ty4Q1l/fYS1ynqOKsunS5zbdZmjGe
6BexaXyNnWVHyq5kQqkAP3Bez64891uHdsLwWTxkXj+3UyImCc5FYq8H6RI7/ssyndqiLmJGxiIC
x5v6BVf8MOT062rx4AI6Y2k+7xlsDr42KvxgKZBZ+K9out00B1CM0AsKvQ37RofQ94yfdmF9EL+v
X7MLYuSVSa7tz4rG+ZCsSeZkUXtfxtLCvHdW0pXdl2bKr14/thBnDkeQk1MqcPRAt3yyiMazG901
KVqm7bd0/kxivpEuUgV6eyxBTzwd6LvtRZkybvpQ/5iXVZ2aBWR0HYwhcvlxqVeQv9wTfM7VL0h7
3JGKkmx2JkmIc6pzjcAat89pI3Z94QCI/apJi1kbzrCFAjlMI371EoybhqqPucFD2c4cD2M5tifL
7FWoMZXGHhqEodS2pG3MmtNeXMlvPHi52v1KFVDQaQyrNXHZv6ttvBRz8UhSW66LSYsM8jkirgj0
h8tXT7ma6nuh0/XmaalN6GgqJv8XukIk4i7QNlRYvbhruuV6FVKvK9KHHQiqHoJf+iCy/Yjkh/qG
gPpbKzk2i1Kr2U4o8eY0USd7m6tn1q9fDJVbXCrhIX9YRcDAv4RV2RzRcV4xg8a7t/+jT30Ki3p5
1iqjivHOw2jsw7u2vxWUfIbkLHLAdrYRMbrvgdlyQFaZffdG4wJ1WYGzye2K9PpMitWa6o6U8b6A
XhjtkJS2BknS+u7H7KlP6V5mG4O6zSsdrHV9Ig9CxIdLaCcZbnpEnFuA5eVZTGMWObXiPB3W82ZU
166e6f7b3SaqzfVH2RdZSAYnyT4gp56pGTzR1pV+eOwMXrdcNl2mTSbkTQgmg9LfUq3Yi3Txm69p
8m87+8/nQIVG27Gw9YdWnr1WnStcL5C8yC8sacdbbk/sccTrrAcNMHt1/CGpbLzORFcG7oyAQyu2
3yOcxj5kImJBBwugLUMHWp8MLTUI6fwqdM6t4ztgp3WTveUzNZFLuNbTDLtVvWtF92u0izun2BbV
bCD06qwqqj1Zh/zMeRsZ7mvnqxmRVRmyeFuIrUp54td4MuiWIzTFfp/tKrHa5qvzKhOVCBVJ2Vzx
VHEljsPI8ahxYKAOtWI7q+oY9oOg/trfA+1E8pNBkDgYqYiVrWckU+WUW65K3djtnskAsuN6Gl5x
g2hhBSlH86FO506ZvXXT+MARnKAi+OCblX0hnYPhLEBJTAHbvhuvsNXlK8Ur5Mfv15Gf0K5rAtXn
o+Ticl6trQgXM8MfWUCy7oh3swowBpL4VqxaRg6n+/hzbUVL5F/3djtoN97aZ0svUc6gqEnGQfxp
zGP9KLM8xslhpkbZwpU/CsXVssvwWNaaE4jl/Vgd0gQrqUeCJIYA34rGv042nlt3t8FR3c2c6Ucn
4TUhFL8PJStkAMY4xJXj7BFgix4jA+R10JHD1PaYosxcLop24cixeianGmjWr8wi7cnA3eV/EPY/
MuU2V2fojNA25XgCZkzZLv/QWtCfemejZd2p0qO1xYWPEd1TNdXnSbr21XiU02VVI9PqAbB4BLpe
Lcd6rWZVcVK+9VMzvJLb+WkRa3FW2X6EtHTF9cJ+XixtHZnD/0jj6TLhtQn7ZRoTdkAv6ltUcb6C
iM+Vz0DtHaglJhR1Ck9QTHhIIPWsCEspuifLmMaXakM45aVE1vGNNs4TsGh2QwLs37zdh/hw0K8N
yozmtQCzOLq3tekGVFIckb6mtrDK3VezRSW1jt0jJE03T0RV5KHSSZYPKcnpGLu5RFBXjb2+RkQE
JMTFmZd8yWQCBSzvgM1V6HfY6KWTlnZB+KY+dffas9p7p3gTFwVBJ7RYB24P6G1yY21xhsBEFEdw
hXs7zGAah/xaaKzKPMxMsXp5xPYygBeoz672p8jOCPzbJxVMJlUhm2CsXeqdbFwWRkOH9jCbISeL
S/VX/zFa/G/H9O4daovnTcjTQPhMYhnDBX0GW6XHkO7Ov7W9ejNr4FaMR8kxrVHHlcQvtT/goeW3
jegv9SX11QDcMD4r+ihIcwf6Gm2xXbvGeckG1iM7xz6kBK1AhTMBO9XnbnRFMvNBAKxqcb55/5Vu
55xq95BJzi3FpfnP3Iv1WVPmVRl9f866T0pP9tvobD9QPvcRxTN1YAwKWhyLfTT3awwQ/BsFv5/w
wH2yZM5pS3BhwAB+tuinjY69YPpXGie2Ue+J2UKem8gj5CidBEv8QLYyEeSIIZvUdlbgQ2/mv7oh
epCu/EMGFnqaR63E7uobj2y0ZPV32WQ2I7MDj5vrtJV4dUMm8nQX5Oskg4RiPLgcaFmOHVTh4WGu
b+rQv3cIdzh3NZt2JCca26PiB2Uspa6B4E2N5Znwg+RxxwSznLR4bIsvnhsaL0BMg1nUz6rIP9C5
enuIYU6LDY0QYenNzGg+BICElKXtYEWdD8Kufuxb9lyVpEWJHD2IAfiyFyptB/Edark46bP3nGuO
loiRD4rwef7ylKtCsmy/SXG4bUS3xOBEIuSLJOdS7SmSCDjlwnkpWrxpROkcUTGYv5exmnAaIuYz
Ozd14HU3pHV0MRXXyfgwDl5ZvaxE4tvdC3Rs8Swoso6IKxwQPs1/kKtHxcp/oir3W9eLHyOtkJGG
OrIcXyA6mVSkI08Mk0/C7kvuZ/5IG5cfW8Vr6lAKEvlVtYO5OH6oHoxf5SknyXWUiBMgXrD26p8i
4hyMyfq20Wlwmd3eDp1u3j+q4tfBnBwdattP5i4unkJbsrSHHYGlh5bi19UnCelKToz5vDpZSAi0
OCEgHGO7+Chn9kLgWgdxomZc/vd/5oFOcVIVD0y+4ameugahhzLCbtpC1MX8XTRQnKnNkAQvYzyt
w7vEKRvYfbOeigZZppYtdVIAf16OtgLhlI+KdkRBon8vMviYCuTfxUca9H5enWU97DePxrvAmwuf
9je8QI1fPWskqppwxx9iN9d4aTeUW039t+jrOsJsyNHrbJgf1dKzVFXpkCngdcWBC7GL8GpU5cVR
j3ub3OrYGqyoG4ooPyCh/KGewk7sSzDDOYVznb0XnslfvzhSTAdaQM4x1xdFEbYtYyyZDQ5Rrwht
hyi5Zg1dYb1VBgtna4HZF2h+2oKq02x039vhD/HXKN4MInY9B77eZ2DSa2NlovJPoGOf9bpml63L
Q0QZ29TrZ3pPPkhU/IsYh0Bed9rDbnevo2YsiHEljP7AlpVX34zcq3/kTcvyPrbnWbptMsBh+y6n
XVthWeHqzdK+y14PzrwTMBFS8/9lesJySG0tQ1PrDxSqSuPXAhwbss8S60PiI6oLc82IDAvifjaB
WEooM24a+ySxOyWr3bUJnnuYULtja8uBb2w5WmdTt861b08X5KeI+8ChInv03Utd9WlvOdsTqZC8
b4YTLsJ4zs36JxllPgSewyJwJ8okQ6FQQ2MR4v66W3J+HYuFUYpg2BP5XiSDLF/mwfZBUvQzGLaf
zhObT6XG4wEFNqfhP1chnkPClgV5MaiEs7EhbM6wbvrYMWHnx4c+ItMtOlsGbai11gbEwQiPZDpW
pfXd39csJM1HbTUs5tj2N2nPidZNS9QcUiOowwz9VsINVzAwubupoHRnBBFOlq662VxKHDSDKxlb
BLTZpHXhwGIYbI6aomz4RbgAByQm1dBwTh58Lqewsdw64byZBcMRSpEP38v+rbn2qrXaLxJ5SQR3
CedtLesu3RotDTFbam5UOvIXapB25K5cn2jxDcvx4bmdRfmULdP3uTgVsTf0ASEZZGLhqcHH6RHt
n63hblV3n7TFymnyFP/jHI9ZcQZCyaI5N/8jA6G5PN7UgIqnOXUaLADabv3RRuPgLdH72ClHJghI
p2Qx/AaY1Jle+7zRIuI//7ZOvUS0hoI0WH8yYWnMBMXT1lfn3G+dd7n5J7A26En9QbqeLe9fO+x9
rDNJGePUhnOOcDRvzX/DLEMlKgRqOQ8paFIwsWMgY45m3wP5O7x3grOtQIEnGLLNrl/55KAam9gT
OjsDR/G9PRYQ5kqIz9Hiklmg3FoN3Z7ODDgIA7kikTnhhsg1dr2NO8Hex2QrmFvYhaIDr2fU+fbP
8sFW2hTI6RJ+eFghqjJ7yQLqAC8sKHUEUuxENu12obVtgWMyGz3qxCHtmRMWyhTmXeivO80vj7um
7koOJNtDYdL/nGoDvAkTazgP/zus+neX8phgzIUOCJ7f1Eqtl6lXJ12vn2sf+uyBmxIum2xt+eWU
1I/ssAh5Y5vpMYIuD8OaZqb5xZaYJfVkPJil4VvdcdtQdFUnJuEOJj6ztHC8OvKmAgESIoALRxhB
GjMuXveWOd6CmYRk5mNCVV82aA4KXSenc3R5xstKXYp8SvrGbOEu0QQiOLp5Oay9aVdDIO0CvIlF
I9W1/MsDu4mcbLt4zgZ1VFp1okGBoWzlENOnN3rhqjQnpCZy5cyXvznHpXIfk7G8VNvbaM/yXrcT
oAg/yK/wMtLmt51d0+rg14qSss5Vgo324dRbr3O+vKl6yKisGJ/quR8iHHkoDSvB7MgvWDq3Fs9L
7ChQIa+Bp8gheqZuglyz5Ek5Yjv7+kXtFp8/F+jZ7ViLO0MFjXI/MSGD1QnjU9Q0KPTumkVCt35W
YqhS0iL8CGHVEtnFCOy01J+lZV56cz3SluzFkKKs1OdP7dYhZHaciiAnKXT0/fJjKv14FBw3ZYb5
vx3d6uxW3ZIUaMmK2n2qB3++a1XdnbtteNtVt76UxDHfLaS/mn6p2qb6Vgj2T2dWJ3d11FmSLhpl
OsMl+dMbzIoN6iLMO49knHOLXwZTBG2b+SemaNIBskSDpW8PZGjEb7Fql/kdq36CQrE4j6NpEvgw
/AbJPz7H/y1j6pAXr63N2KX0Ia1FFyt98j7lvP8onOHLlYeKWw0TRqa+YwaGU9l11OAViUd+Z4aT
Mawg2OPTUucf00bdhxLZi/841OrV1NDVVYEwgV/6/YC9gT4vMVTGaHDf2xJe1AQV5BlB7dt0im9p
8r7ZlEME0jPbkzA05hu8S9VYx7tPERkjf85mYvLrhmuew3HSy8EbXIwXXtxwy/rA7pr+0tqgpRO6
qoZG4IRvXbl6+Xw4+9eIzBp1Jxps39k+zCljeTJQLi3H3H328/pO4jVUkAensHXDHpmbNNNBW+sU
pX9KZIENmVJqT45ffOoLZ28xI2ib+70Pc06aJz8z7u7qYlpZ+jG1OpSqqKkvR7UCkfrtpaz9/mJn
4PIMiIGuTSihfKsAzdl+6RCxT6gggtLb/m2e+iUN86HfLmDTyuO8eVzpg5m9qVnuId0An+vio3LW
5FmztJnbXn+CMCEr7a0gCTX00U0HOeI7GnLlCdnIP08rrRBdd/8mVKbSqhnOY4XUAZVZnA9Tfm5x
T8ZIBu6q/zHoAJpN3hkXkTfgV3nDHFO35wWJVu0V81PVkgQ9bcXd4YdT92Gf28X50Tstap9N/0sD
ECSOBp/Hx643dh3UakKK08wA0nZ5lah+gmljVtb2GSCdos+ZftRALgDs0lm/azmqYdxqQo2BtHYj
9DeJCcjrxhAGwERIGHTd3keV6WXhIvtThf0zzvc1mmtviFtI0dDILwoCO9iK7eIMQzSaS8q14vIp
oIezEM3Nk7KTQUe6YWOgmwR7vVs7xMxrv21rU8k6ryqmDhWOREPZNzr1W7VoN/3ojLMgXRS/nXaE
tPzJqB8d2ulzxBfF9N9iaEWkMOmwZY2BZk1nt3TJ0LQYd9GjQP/64k9Z7mir3fwb2fGJ0QBGIHrn
6un5wCkaiwobjQaBFJ/9fS06LVkdbYGPtP45xbdm2r5pXX/CMxY1U/nz///ZtXuSlXsZwOVCNfsc
AWb+12vR4U+YDfhXxr37MR1e0ApAhsFD60ehT1pV6rtD6Rfjy0Br0JBf+n6mhojcwVAo8U8V5n1a
5TcAOjQvR5lkWXPeSmUF62pksdYer/OiF+jfmeaObEyEN39yos9XNJznqmra60PVQdNXfiGlLfw/
ms5ruU5lW8NPRFWT4ZbJzEk53VCybBOaHJrw9OfDa5+LrfJy2rIE3WP8kQPotniRiXxtdAKBbnGI
VRnMthHv/KEteAjjz7qw3xOmBmwiNbteSRxI4Hr6Oxr9FqkRKlFHrCPRV9eIX7NrP+a8N3Ns2vgk
UI5RuxuHpl5+t3F67GPEcUaP8S4DfgmoxHhzouo3S0bBc+n8nbMcn+WHFHEH5m0OR3x9G+VY+2xe
9or1CcEivq1lVvelPvYzFIOs8U16t7S23rNFh0CNe5wmMUKcZpdOy/MismqHvREeK/12ZwO7WNn/
9rz6Pg+UklAU8j7q6c4blyJERZoHkePTGuwcfaQ3UAOUA6eC/HdFuJv1WhOIciAyl+lkYPGxC8/b
uOn0u9f6bVr96WbvLMFX9sWYnwf+QVWF5Mqd9I07Ex5YyySEye+49QfgYyPBii2NE1oE4C2kyObQ
mwdRjhgnHVxdxlIEMOh7eIqDLFbRHmLigMiQve4/JmNEm46jsCYY9hlyrQ8IlsVbXvaPlJ1vda98
KtY/pElIWcewHoUAWbLiJ7Op+sAuJmrWSoRoBRe+5RtxgLEBPU9WPMqKzAGeUhAd9HTErrIEzeUv
+P0gV+W8c4pKMOdoQ1BhG93WMZqtRQsKAykG8v7oJC3SNoxs3nuqvaRy+oMKNAuNPqq3Qm+fBo6b
/SBQyuRkP24k1IaYUNdrLs22eRfOMYuv42G5FIncudMycQGY7+zt5qYqvV/14EWBSNMtSDwIbqMF
kcAAGQ3VN9wV348k3duG/FQK+fZkGZtqsFhmupfYiFrYE+e6+OWPqKDKkmYApIT5yNbH2mq6V0Rr
gWGln46+GowyeTVMEDpUjBpOjWQ4NHE/ovDp/qxPnJ8lv5Ou+BH+elbMEcOgumObDqJFHPP1cRxj
ihwGOqsi/a8+uCFTQDqjE7NdgOecBPwtZngw5BmRUyb8g+GGWjNjSABPYWuP1X6Z0xOQabRZcYUQ
lYJifkZpLzOTI3xZNnB0Q6KhuqBGzBLNvTTkxUiHdwq5ei5jxDwy1j+oA/mW6zsf9d9akS3Az1GY
zi64Yhv9npLvqUvyTRenh4KXoJQdQ2t8RLjzQXLTm8vdGxhD/2AW7EkbuFFtk4+F3HTu8lHaytuU
+UIkuIkCyOCtH2T1zr1I75gFGs+Xc8ld7Gx28ydjc29ruWeSOA3EyDPXqAeRWOEI/cy/jCQnpFE7
Le/6oKqQJZM075Y0thLcBhNQeb+KuR83jLiXzh4Ur2t6spU+sdBpJ14yziSsXhtl4eIs8xe/r78b
vfzlO+vt5sb9dmThJj7+M11I+KCbjD1V9Tc3TZ9qfjnQBaBVZJ/mpN3Vtv3G8coO/u/r3Jm3fPkx
FWpPr1kuaWYcl7H/BTqEyRYp+DB9wcS8Eb+DlmNxn9ZfZK9Z4R60AMmwCiHzZ4dkY73NUJ1aOH28
VARJayKcz8BCTBP+x6ic49ChhcoxVHgZNvRWQxVG4MlEv5E0w3k5eWu6v6XVH9QNHGNvfEPzyy2q
UclNs13QVNCEA0801rnXqKVfeBD2FHaas3PTGqLT+yP01YDeDM+FS5FuvgAqgnZ86X614nnMzfU4
hf8+6bHcxSViZJwZB8Qkr647+4Fsq4ur9MPQLhOiah5I80kpiOYSNz0YF8yhVJ+aO+yI9gLY0iEP
G1Qy7Xo3UV6P271B2DR03mbpPYaAYtcwvTIitEiRaKrgH53tW2iSXte/R25CYkaO9ErJwLTnQw5G
peYsmKbhe3aZ/mkj/HQLbxtx5e3asoV6ysEqlXk1lv6L9GMG+CbzduWydXL1mGSc+Y6GzdGKIwTM
DUvMqqT2/eKL9S8OSQu7+l1NGPR8oWyuDScP+hvcfeVah0vNDRDHxXuCzi/IKHsIlr76zFM0hl29
a9thOaVF+Z7RvtEZEFXW+t0Ho0dAl+TGUV+JjhnQ49/P9zZNLIxhNc7EfRzt6FQsDolOtH1VobOU
OuOBI2tAayZwKpmILMymUF9UsV1yvMe+TY2L0drHusbNTYHdy9JYG9+NOYljGGdFAVC14I+2or0f
Jz6zQTzAPtqMedkELVfxhTeUxgQmrEerL9uDJpcXM3mskl88kn/jgWnTyKynXmAmjBuECG51Eyim
mbTaEMpna5dQdMaIYK2qcooJCFjfDJb1SgyThNwZHrLaSZ5y6b4WCYpqn9HL0loSh90o0A2YIhPK
qW4sHsfDlLivLkZEjhOOxTqiZYJC1w8ys2hEFGwynI8EG1I2UMi3tk4+fI0mepDuAGtYzOhK+Ajh
bQ/ocWHChpfMDSUYBO1VqHUb7uF4oDZyRlZUAk+Q9HVVLBuyYoepikeE6A26bxfzJjCfahQE8lic
W9EdvWisjuME3OLEYktN1kw3HACOnck/WRod8M4+KDJZbWQrwRqP0CEuoZedVIQsKYj08d40cz63
WPryNEs3oGoI4tr6oMxJOyBIdrB4vhnmYIS+w4TBbV8u3etMEsAD0gyGL89GGKe7lwztC3aZhaj0
PP0y5hodQDbNPIoVpnkHVU9hvY1RI04y/RXVxm0SLg/QLFADMlwC33x2sYtlh+O9twXabSAQzQpa
n3MF/NMJTDx8I9aEpZ/dLfwzUsasRBVJr4W/jBwAsYYEGIqSzUltpS0XwLlq7/XDNTG4Oullejac
8snUZpTRauWax8M4+pwsMjnEpvPcdPFN5wxWqOROY5x9gTSMrIDes1hgUnVD/o4kZfdchY8Rk39a
uMBn/C3dKv7ufMLEMix/3LDH1gGrlkQMWIWfBTkaPHLeD9moP7T0w3GfxylUHjGfydgHbPPenqup
zqrm2BY1p1Oyd43lVsK5N255pXkHHgsyUzWb0c1/DP6BiUYndgwwmYCsXkQxCQySE5Va1aWJT5pt
/9aoHQ5iEh43SSN+sElOwdDpxF2KI7vnF1bG3Zhx/HNzeKNPcQrhj2lkXQTs2Ao5ovGe5mP/7mpt
vNOj8l6CqIRj5/1OrBrXV/y2ypEDlI60bqIrmyDKtwlBRCyfiGpttJWd3CsLUqZT2LlFXumbSNfc
MDokLiEqi5FkuzaPd2aif/37mQgR6qYQkO+WGd36Wv+iBsrZN3ZnBeRmYImdNLYub9xD2Rq5hF2W
Kaqh2fuylRqxmhHZykDyQazReJX2z9QASTj11W2mbee7Q2gca+HV51TXrkDYGF3IQNvQ9guQ1tB/
R4MXXLc/6oDozdZHNHYSroWCbmpZz1y2nprlNDmkcja3qGjLTcm9KhpAwaxkH+4W0IvBqsI6V990
KnRb6mGSLV3RiAS80DSckUyODh8rZZxId7y9avPHKO8Z3WdmLfDLDKvOLh9g7qP00Xb1u2MwmbV1
o5N2wa0xyR7ssbtjdcSLinexRQQAjMyZzLlCpWix41tab8eZaV01eHxooQxw3sZ8UswuWEJ0HC5r
rUDxmJlnHRPN1lfjrTfQSgJgkf2JWI2nNHLmjnE8ek6rj0XvX0a3K1D49vdqrh91Oz3R1tTOCDBp
A3F6fSOi9qlTKcCBw+RXK3HMnJJt18AqjaMmLsoTOvebnNObFjs0ieUbymkOUs+unIIHzar8oHMS
ck7IemSv2zHHfGUxV3nmLfjUiQwwmDtcdOMaACsQKBj5ZB+l6eSbzFDxxpzKxyYlFL/AxrOZ/r0y
HTRW641Yfi3kFb0ZY4TQtHPRf2Bznghsa+etm+TvqpTaQWk+c4XT4O6oqINtkLTWozqP0jN54xSf
P5iXMwoVcDhmZwKlEB6OIF7ITeJN3Sc6ql4yPhrKOllh38FHArdlgZ5VBrfpuruZkOaNAVY5oMRm
ahmSQ7+I1dhrhoLeSxFnaj8VTLJl1DN6Wtnd9IcfFEZ/ohhPTAzUvoHh3/fukG90mn+CKO9OpoYN
JDOSPQ3vHhNbSmwb9uZwSj9hPPjiuzw+7tijgcceYrb9BivNk+d2CAR5OoPGxmWj28kec2T7ohPc
Uw7u0azM/DIr/sZyifkK0AQ8GROkWs9wMCMvpmQ8qIv5kS8iTSVZ3+wqU116d75nY2/yeUxRuA5w
tbTgFqJShwMIMJq+VY0cQpUt19rLisCa9ALnZ+VuBaflQidYn6Oc9ZoRbJ5kauqLdWwYmvd3cUUD
+IJD0UTVqWn2hdRKQo4yF8oag80h1z6cEqILFYRHoejyx+a132ts1iDl3tUsBthfxGuTDzRKseHB
6hAFAgZP+NrEOU048iMdcXieVI/GiOBKVum8tUFXOnCoDV4hHz/zqlvLeWFiQob4R9nIAGu7Lo8J
20TPJAMg1QxbvDmg4w76p2aqD4NESDQ2cBhFDFlpe5gEspb50QJ8V6iPME6j85BS3WiN/mPV0til
vjhVI39BAo+/V5W6Yp65ky1f4zMNp2lsADOrMLXsfYQNI59ABZE9sCqYcNJN9KMh19uOuf1W2+Z0
hk3oN+QTfTUVvLSRAni38yoiNI2KmUbIjT3J76Usn0uSJXb1GgExlQXSTx35mmEwz8IGbUYRPSsK
jfMJf+Usomgj0iHetYRbBpyKzNIRboy2nF9H62/W+7AG5tVBHB4QmNxt1nxO5kZeBJ0emQDmlTys
4fdEsPm1PVNEG99ln/xQv76dnBzuDvSL7Ad9nrYZc9h+TJxPdlfmlX75m9h4YkYjsy//PmCaek8R
Wu8VMCY8E6aWwW8OK+Kceco7LhEl0V7hvks+ib272ccEjVQJ0UV1BaSjzT9Z6RMP1Ob+Dp6H+3rM
H1xpHYZQXz9Pa2KwqBaYp0ry2nGoLyV7g4FHZssXgmFkJpNIjm27L3S3Q8HICJGWULNG2hw0zDAu
lbf7Rb54NRen2eW7XG/tW5X91RD6hRZwDKdJfNdy8W76KYc95X5B00dtmEDjHpGWfYwlFgbyKXSE
EWOOMH56NXqhQQ/eda0ftgRjpWhhjVtGP2IuIogcn2m0r4kOgYNjLhXmpkD9ENrr7NIIzTvQM/Ed
eU12mCnFgBJvTiQnUI4nEZBp/YHZYsBGkuwjzS9wXVsMOmWUbstRIzA9ARKpWvURowibyLHalEny
l9sMFB9lT1j9F/hNXryfpf7GFG0UDP1njtx5cucQUbN1wVBaxjK6R1Ex4w5x0B24MASMbBky1MUI
+I4gSJof+R5Bx9uESni5docvpBKyHc3t0lNNrkfUfioMXabxPZTw4JXlyX3kcW8LxMEhRdUYdWiS
2id6806VAbFWPQ7QJh1OBVlc27aI33XHRiMNFvwYlWrtLQ8mULKb0sEipYKuE4poXFtDnRCnLUtT
1scbSxYHX+/mY9o6krHGQZAzZeZ+Xl+tzOoxU2bQdBZsx7bznAc0QuOpZ9E2lY1iteiiAO/juNV7
S+0IsvrEzGgc0mmkkUlOd9wXzJdNwaxlzce805EtU565nfUdlW8jN5N8UqxjqTk52ynVcDTAdGLM
z8vFuQ1Fe5TocB48Xj+TAAbiVHJEyyTCLUNDW59BlV2haeHQtQNEER5Y6aX3bpRPzkJIVlwOHxgO
kHJmztFeuuPUwfRLg22wiG1/GwFdES1WnXSeEhvP51asLeSxgegH2RU4kF2NkOxxdWePp7u1aWYG
OVam2R+qXeXE926GSwXvxMVGwkel/S6XfNxnE7sF2a4HWUOwdzGLVVIaxb7Xqzdkv4zF1YczoA/F
BQg4STnPbmliM0yS4c7Yz3BCfhrlHxz/aXHt9IKFGJpWIwaMCBHk+iWnZwYDGZRVBZLaZ+/s3VRb
umuQ3+JGO7eAv20W/lwPHYt80cANYf3mmHMYEix0nr5jhL3V/3K6Gh1a/lkvE5fc6lwxXSs/VGV/
7OryxTTFtI2FDXzOfLlAART54JOGRiE1AlJ2hSGhI16iRK011AaYhZAfYxVwxYB334iwdhGsG8TO
JmYUO2Q6V35tmt7BjHLJz/kXR+WhgROPmCE5bkq3esjJMAqHHuF0AmlH7Aj/ZIJc+danybxL05jA
MSU/fXcedxio2UdlzT+wd84ofmCiLLw5FG58D8Vymadpvlia9j4sZfdAUsw1nRQpTMvAZuIm0ZkM
s6OBw+/aNKwjGBzA1t1+bpkkt1qd5ZeYNb8tnCycItMIvWmU57YQV/KX7NdRbbupTtBlcKf1ULS7
wSoWxMtNdhV0WJM0I5rC2yWJTmDLCN3jdhFSHySWC73WKBrUcIFJ9AvfOCdGBUmHIWJj+Cfg6vZV
9ll8b4m9xHZTvtu6jA5GhGMol4W7rZNVuJF79mnADFkGng/KkZLQE1nRp+5qr7ZI0dli0DzVVnEC
DHutjDx9l3H72A668c77Jrf15CaYhXUj0CXIqQMzAfmabZwpzyjVIgG27QowyamtT//9sDec1xbK
agfgUeW8k0Nz8pgLTl5jUUg62z9Z55hXlKVT0331lVaEWmT+CJfvp4fJMDD39IqXZ236ypCSM2X3
+Cx16+AYZXkl0/aN6gWEMsv8U+oOFi4rvY5dc/RkOp9yX5M3PWdBEkJMe7yCnAPJyvQp/LtaDpqD
9Q30OzoRmq3vW77om7kbgQfH6EzUesl9oFUvcWo+1oUx3CaScjnpSueIER73NijEUbcK62VccS2E
wfY2bRfrhZqKvwPNz6vbqgjTskHmCNE2mtWaovz/H6zxITEsVvTW/Wjn2LtmBBDwBIE2R7720NJD
KAji7J3pYpFCgJGpUzdHs+f7YnaCru6yevQAYymNRoKlJz0tOaqzH5aMUYTNHC1W+rE0NrkxyuEz
GNzppAw9Ro8ZfSN90h8IHVoem1m8mrXjhBF69oMxlu0ZsYwdWFxyfZNEVzxJv6h+CUdhiRPeN6p/
Umke2sS8kLVRXjD1lZdWI/U7T5YljKa43XLFraA+i2VJnJhmua+pheiHogq4ZIq7pSvzkyx65m0W
ZTbradwvxE9culXuQ7jIXwXWc8Vx75ApI7hkI/E2cyEFPgMJ+p7qu8aV2M784aXzl5sl6MuLYxSv
dTKmtyQRPugdbDDpSvohrbuDKfx+nxXNX97BeBPnZrtjo760lGqeZUPD3QCNcOp0q3uo7GXXCcYg
PXOmA6wQ2KihfcW86p9RSdYIT/9G4g7gO1X+jC7HWIs5uZ4YSuSoXv1i4ICN4kPapmi+XP0Tfa8K
E+3sSSImK8dr9mT9c+17RrvDmzluJOvWJtNzl4025xUi2iAban+zRMscFnw+CV88xvLR3pmwyGGX
TGekVk5oTJG2m7sYSbh7FqPHvtH0l7x2PooevIgBeMC2VdWknyb5IUonWHtiQprK/MKa89Ctvi+H
1abiNUEYmBxqHEGmKmwkPenDYqbLzlJafEBKiz5mrEnXMlhYC2CLTdEjdeBRq4DnXiF2lrOR6O94
RDhXyJQVyayOCtPlzWjzH1KY0qNNjgpcDqkAlslSnS3oksZ5QJU387L7DGs3rKTvQ2a/WODlCKVs
AnTWD/9+NJt4sKYSMYRWNYd13YIPwHggrSzg/0ieRscsz33vH8mScsI1QG1rwGQUdR/v0QnkO3Te
PfKEch8NxO1AW0LpsU17uIaigbEG59qmKbmE7WqVSMyyuXWVU//3gTpcTAG+jPc8pRz/nn92gL5u
BuL0g5tHHwzo7hXr/HFoKP8gKEgAVAlxiobhq5k0b5sWSj8RhAmz63sZqCzWW0+SvWSsxMu4IJaa
xxT+Oz4K4Ao4PZ3jqp+fPAlgok9tezFsvOcE0QlbO8WIZYLFVowRowRn65lno/II+NZeHDLwN00V
nwv2YGE5kLMjjWfYnM5OW4BrlOPBcpd3DV3ehovP3FDz8WZ5aCKhLp49/IlbUsIIejNpQ/Qi8CWE
bDeZZ+PBlDhNIk2ljwynR7/wTiXIxREOdXrsyUPYjH2GWDYvLVxngAMthajbVYrZpc0ncS0mKuCG
fVbPaGqP0YGKg5VyN6u0yzZsa14Wz+BhL6ibFEG3TXP0o+GZmMU98Bu+GYiuTSbtLuBCrshgjB5m
xdruJQnceHOy9GY4YQskvVjnDUdMMYxK7GLiEYn06JpDBMCzHXnSidMdqjCGat+Knk2VyJunzlsQ
wZbyAIh5p3l8X/rgNpZGMEXSPbIM/aXNEycVvJzf5DvebHQ7+Gc5ztogFzjo52pN7xvQEhpj/wVU
0j3ZhrqWZim2BORwG5pGusEH9ad2FEYJ2xwDv3nS6vSsO1DG1ZWaozZcWspKWY7aQHGrG1hI20gR
j+Wg9NJRkrFXaryTGvYbQ//jWcINcdjhei6JBFlX7lmhrU2tbsIlMa+s8ZvroO1CJRBvbRh7ozIR
qxUiX5UZ9S5vPPXg6H9VhrRZjifiMbblqk5bMts5MpAUW/7EGuUIiFnPhyZC9a7qz1pM1YpcYV9A
OBHmw7SlYfxVxqI7ySg65imf9WBI1BNadG7xVwaeyrI9I2VOIoH1xvssmGQjs0z3oyX9EG8CWDxD
u/ac6AInHGomXu1iO+mcZEkBBI70M+xb272I6ayTxXaJ24hCS3JCbNea/hQWEvbEdj+G1CZy0PXj
Z6PDjpO5vnYlztQ5jABLmQVBs6TwTCb+RGRjzqM7UrxrlliuNVlwimcGnsT1P/990NMhJ2YI86iz
aOBZKR76yESoY3hRvJcuSx2F8NSQx4fRVY+1poqzzBrvwR3sn6Xw4nNdlkRcCf2MO3M+G4vEDF41
b3EO9GV1sjxYleMGjXfpuhLAZKkOcQqvZ8TzL1vIcOy94oWNBiNkiw/OLr0BNWvn49xY5q0yCgdp
8fCWLcI828PCdRTBplsar1KbHTWyR/ekYeakBQvsl3r0bJYNkmupMoPQaMaKsUWNXmuL3PgtktAW
pUwYs0wzqUxh3scWMZ/smtJ6oEYh3qHQdi+5j+rSJlwklFNJBg7dTjt43p+8iuRpKUmEo36UX0Mq
q0S7F5YL0VYw4VvDp2vq6eugok1PzPRnvJQIFdR16Ur652zKWa22SjlOxG7C871LtQ663uVbVzTx
xMFh/rQdhLI7xxdzGk9qJjt6NJOMb40ZTJgepFEdfdfCacEy0XC0B4jXz/iKfvk4kAJ9Hn/W/80q
3qrB77YkH36uJQ4kHgA3O4gskbhrkqkw53ENOhIh8SnIZ9/Kzozflzl1xbFNXObaxZyZ8SK+CrhS
xkh5u7m08B/k8c+ABD1rwRYy8xSVNApygZw5BaX7LLndA71HKoLC+k/P3bjRCHcIrLbeW17xJOQU
n2Op9kQRTmHbIRnPUPgHQE6B0VV/CUldLhDfmCMVuzhupxX5dVofkynaGz8ab/M84DXXQYjIicOS
Zn2zvhDWmMZvKpbapnZiI5AdXU7FgGYgK58NGD3eQUgBC6sepGVzAcit0TQHFDv1sb1sa5/Te0x8
K8hG+zFCa+jMfxudk28p15igCQw5sp/Gobx1Wp5fRgYxxFJRjz1E4B9T4+8CrzdJXP4eseFO58bI
u+bF8ztrM5LSl8ryrsz6k07AL0e85aZg1tMifM1OfOhnS27pl3lk3v6RCfPd4qds/mMqcHFq0LDp
JZLkxTcTA5DSDD3wSVSrlhWASJ23dlEG3ljxZDWfIkd9rldrbA9oISC8bz7RnfNlwNAyxPKVwjp9
U0MTkR2m77DGsmxOehQobTqgjOTb5HDFeweCD8khJPsR7TzSmDKFujVbIxi14qoRYXSMiauM7QyA
pppISQXMFs3fUVnPmR/tI6L0Y929cnK/llXKcZCUAL+9eFIifqIAJiXIhUB4lGcQATi7XR3cwn4s
Fk3bWnb+qyfbMJj9VThsvTVj9gJ7Rb+fdyjIAiTplFVxeGOFf15Ul66qQvYp08So5ZlXxmTumnH6
GCeufMPsTx0BJF2N6ltFxMIiwz14ZjQc5xRWpiiSe6c73/5c7DJjOirPv8a6Bope2HfXIPeJUSUE
gJ2y6BfrJf6rXtXoHKvfjLF/UtVDWg1buwXMzXrnzVUFqT/ELkYNDInPmB9hEglsY95ZYxeFzNtf
46Bf+oiZCS003YJzAIz845fJvhmkzYQxb6PEPDVKaVdzND9LgtydqqHcWTt3miT2bbR+aGj60MwU
6Ut84VInxIy8BZLMtE9R9ce2TB6N2fkdZwh8tOG979x38q322pJ8EY7x7fho3Gc7Y68m9aQv7uZy
X7XTAUmy+wV07rbqgCq+ZGi1V23jObeLOzo3zJPIAghsxsaT2K2JNBIC0dac41LExx54357mUI8a
6MWKsTBf9gLvAx6UksSZcv41I8LOUuadyayL0HNfzRYZVwbXGOqEH1RN0Z1E09546fRtpQ2PiVFM
W7tyuE9bTZz1CokKHiF9b8KOnets0vfeMtshQDX7r8ATRxBJdKKePmgK1dz4bqmw7tiQ6TnCfMVU
0jVVvsP7D2e/Olk8v06+0bI+K5X+UUlWvFAn8G52yMLmusruNKcaIf4njjq/rIBJiJ5aVW5aIsSh
Srf6NGtH2y5/OVZERR6yGXJh242tZvdXTZKLwSrgTZP2mxvsmNp3q5nVjQK7y8DN7kX+DeUim1Ry
4N/+KYmu2CqPXl0IHWTnBZL8avjru921MOVwbKbG2nU2g1oVM+iiQ3TC3tY/yC5maCUgTCNk0Z6j
j5wQiBI2L6ICPoh48sMybf7glmZlHZLfUfGpZH6zcic7V4m9T0HCSGGwR44AJD/ED1GXanKy5IVH
8GUcvzGKGqxIBLf4ot/2A1CbJ+JfijbMwLaqKDSkfRMewnbm7n6uT7LELKiy5MPJkj+6hUzLdXSC
Ead5V+ni3FP6MFaVs+/qloUp6l8Xz3kyOmR2M4nUFqwV5W0V0hQ3W06mV1Shnhhgy1m5i4oRB3KK
eJoU1ftSiqPTAQ6QqTMjLyjq9k1fpPmrsMB3XHXqPbIBW0EAB7EFmETn9L0sEG8PSAy9pX5OB4NI
D3W32TNmYZIp1ygWPB4AwpY/tM7vrnmDKLM09cd/HzR/GE6Zh/AxB2T87+cwQ3l7NnZ4maayGKYM
BHqlNouwHlpx7xb2jKXPb7ZejFe7PiexIOpO+vGx5jodtTnaT71+ItpHbDpneB2XxN8bVQvGjcg5
tjLjZXKr6snO61M/WfF7UxCplrnRunLxu9zaLngW/W3nOMahnUV7HdVvujKzG8jJxgYIxGyhDLZe
60tk3bAr8EABLQX4PtJzhOX1LMclislRQKHijia4DVSmk3PCRyrpdqizf0eG2+w0k4MRBmDf+KVz
phAxYwnGAqmTRf9s5BvY/HpGF99mlb0DqOHJaqx22zAh7/0qxlG53McS6dLY4ogxVbeJEjGcW2Ns
L51DHr2Hx+Rl8SRoPsvPD7wjhrB6/MvSTRKh5X4sOD6YPFz5AEuB+1jY/REJl36TGMnDFhswfy8K
w67lqWkM68Apl70hKevhseLylMZ9dhTaAK2Fe+nmoUc15sk/U470StGp+9hZpbdmTKPy5eZey0//
93O19EdmFx41uIhdw1N1V5k23P/9KOvcTyn9F5sI8y1SPnFfclqzg4pPQzZjfeVpWe7/PuSWvVzJ
k9t462/DEc8k2lbayfLr4uj7XDS+XWO11O3unKJjDYrMz1/xbrjX3Ky+//3i1M/zg+eOp3+/ZomK
uyxDNVvrF5u6VBCFtmK8sjLnOsWWc+1HtwiHXN61JCZsddb822oauVVRjq+EaByBa+gG1+TfetYL
AIdy2nSFYJcyp2Y3Az5u7BziHcX5EN9L8vH//apd+ThGEu+xEP0R8qm6xB2BZHXFb9C9tD5FlVOd
WoxNC/mvxGHFxMI5fPkUSb8BTk0NZgRd2nl073la5LwbWbHVrAkdaZMuF57Y+UKCn3tY9OosStme
Bx3nvEbXMQd57V3+fVhqpwQaWHZx7r+5Ax3M4PdecxwErGYvsBxkwt7roO+oDAoMKXNvXBrLxs2h
FUc7amx5UrXxnsiGfLmsYZbxopOTwdvSVXf596FoxP//KIrNi96165oWN1t4GCj68QKca10UzN1/
HxA//u8/l4cKM9lFL4QBXG4xo2RQaeQoZigU1t9luR2pjrx36HQG+/LvQzvhUadZcd4lvg+C8O8n
XZbJpp6wovEme3yyx4KWuzAy+dsXItLR4ORnvsWIvnWyyPTFgVyQ5x4R9KNQtxKGbOOXfH+rFvmQ
5jcmCLU27Oyh/KlIXdgXBG+HVhx3aLr8/tYN5hQSpg+CTYJGg1U9xCQ/YNsYehKoinsbdcnOQK6w
gVBlhYlbIiRzHV8funZsdtNx8uW8Ge0YjivLQABKtReFvWaykOpFhHG5Lwzfv4wj8JfwwNNax5gv
iFvZIpsXzl0Vim4EN/0/5s5kuXEk27ZfhGuAw9FN2YudSPXSBKYWfd858PVvITKfWWZU3Syr2R0k
TYqIFEUQdPdzzt5rU2dHJWMPYFHVhhCycplGhVplU4uoqnFGWgYB4QsVrRqPIMe5EbcO0eBsDCLk
eFODZm2RIYP0gTOhxGWKUztnd2nlXlMgAsfJ9g/4umKAmDI/0RgjhMf3ezpWOavL5GCaM7zsUkai
WNdN6VxHn+6IVYxgQBQHfxa5ZqZ3J0fHpoNBlGb7HLQobVqCal89hX8B5618d3LzAUWOdyoFXqMk
DQ+1Vhg/Xt6uqpFuKzfszRCzasFNffL7nk25pJwVGCK6QfuGRHLShJZ/pqX5CjtFfytm/74eDOkL
l9hbtJngpqdJSQ2m8pUmYndp+21/l3E5aBGZ1W1lkDEXtAGZGXbHBH50YIrI/A51n3nIB09gRfDH
cxADpwgKKa8FL3+VDk7xSN/aoV2Huclp6KjI1Pm0Xa3/FOAiStRMAI3tw2ChYQWhBbuaft29aU3w
TUxQy6YbvTdT2SJVMeTTWHBeprhw7irfKdYMT+vbeERxVGR00MOZkznw/tyQPFjfyCiHW6nD0pBJ
cIi16CmEY3/JouzSWqFx0Ds1XaIEFJQY1KnW3emCimy6+Mi2l5Icu00eYpnIQNhsUrznlzwKsK4V
CF9qZgBUQvO//sr6xt2oDKmdVSExXSSwphYCSv2NjYX08uuhCiZvDRASAXecXAzLsXEWTDlNSQJB
JvIJ//yzSdy32HhpyXgnaArmpZsfepgVFLpQ2FtwZn/8GUO9T9aicOk1YF/Q9ckLy2R46nxjx+LU
nkKmVgXLFqNIhLvkZ5BpWKMiBUo+att2nvV1g1tfqnRQLAruTyfG5gIZA0VLYTG/trzmUlrdKUXZ
cPj13a+HzKNL704Gk4Yw89CtjKsk0dpLj2DqNnHZ0/jGyqvu8usrbUTmkAw4sSan2FdtOxzFVPeX
qQ3Lm3G+IkYf9BciZ1zajZC96sz8chg+btlGcJhjlOczapbEOpmiv6DMHS5ADrQ1c2RODW5+tnBK
XNocS/wYw7QosYcgNHdCqhLoHgfzvpLTfdp1ODpbGR97rfvz4de38xTvaAoT+YII9GXJfPyYzw+/
vnJGyP9ZGzQrHR055Gl3XuE4kDkNanZVltHxjy/RyVJwu5wjYq81dtZg74eoDY+/Hupe/PkVpmC+
GhRHxz7fG/N3EX2IowIy/sdXvSkxbFCcrBDZM/ef8PpCkoriFa/V2apYu4Xj0h/sYJ7gDPmuEhhS
W5X0oEv482Z++PVtkdT3WeAn24ZrveHKfxUuyt8SmsFkA7bkbH7ft1p5xuuhrTgg4lnEy3hqJpWf
fn3VM+gn8Sp8/fVdgOtu2SWthmG2L05+ZhUnnIEhxvtQvjJydrdtllAat0hSM0PXZ6Y8D1Zh/PFV
OzZ3gch8BkQSVXeK/yhU2RJshr+x4P8QcNG9Zb4b7z0RjRQKEBj++7yr3b/JYvxbktX2u5jzDpvf
o6z+9o/+XR7W/8GsK9Kp/iHravquP96j+P1vUVf8L39EXVk60VSeY+pCzOmLtHT+f9SVlP9DZhX6
b9MknFf++ps/o66k8T+ebtmmZ8s//6L5I86RDCzTg63hYqkmitY0zP8m6MqcQ7P/krgnLH6KyejV
tSwiUPn9/h5zNXa1csRcqbtk86z8yN2Y5ghPMaPok/gv6oL5h9HbLYg/WHdhM7CExbdlXbHqDBTC
GjEbq1SH/x9qeB7istpP7dEssAhoUKMqGgJrwEG71rLDVTq63ZpJZN1r8UVnbrqnVIbdYFt7uGr/
MU/w73G2Di9OMNBxDcORhI4gv/v7i5vyFH4TvHPMn86rU43nEGUj+dfn1rXfhezumaI9+QU7p6id
T/iFdIFxu5jdK2bC77/cEn8Gaf41ONPkXf7rlTYtMsu4AzwL8s6cxvlbtm6spy00xiRfa1X8UjjN
a+MW1wi1LlbaDl3ADmvzFn4Z8ic1hPuQHIwi7k/IJH5Ie4pXOC8+QO/ggUPt71FCow+o2c7i0GGo
g0exJZbWxqsRuV9G6D5j0IjXnQ1bQ3JUmpJ1oYsOaTSsnchqr9rk4oSJtO1gp/8hQvz36DRL6NzO
vFad1yps8VuKI/JkE8Uc9axBYNlBDIHcSv3JHuFVZ1E7c8t884BH858v8L9c3/lZaeq7iN8t29CJ
jftrdmQ8pjMglBlZY7jXOKSlHNtgaSdCIf/5iX7L1zR5eXxmwU7rCM5tgpn//kROkSIMtVqdAVm/
Y0RTrQctQhyBsl+Hnshsj7TR//opiVu1dZ7NJi1d/nbv0GOyWqMrDBJu4uagjTVkxta5ehkGpsaj
gaTIbf4P19P4bWmYXyfiX9eSRB17XNQ5tPgvYZxGaXpDNDD+MyX1WurvC+b0qDUOQ5mSLKRuC3va
BgYYjALxwx87DGv//5Iz+/unRfBibdvlEb6qLn5blxyEWcApc2yCGWVFqdRu5FwT5wm2t9h8LGwN
n27+H6JT/82Na0uWXbAV0jCE/duNq/nKp4MbI2dOMRCIBxqMB2Q/q7yXr6pHxjpJGpj//NYa4t+8
Um5Xx9YtwbX+PWjQQ3ZpJk0yrm1ZvWlRcK4DcS4iCA44m5NVkw2fKN+OrpEmK3p7trbLZu/gP/8W
/+bD4+i2ToI6wYok/P72XlMP+U5jp7zXEZIVDHII9bi/iuj7n5/nt4DX+Z5yeCLXpAYj3lj+9ra6
oo31CT7wmgbwskxx1REMInvgp84VRwSSGWAB4v2fn9SS/3KNCSxmVTAEC4NpcmP9/VYO0L+PoQQc
FEkcjm4RXgNNY7aKVNwmd8ywsNb1hnNjhHBmVP7FHRkuwddWiyKCqJddueJqFSSlCd+C2ZLnP2Z1
TM2J6j/rc+zk6aPIwlOeEImGhnTXQyAjr4nmOh6kxaTpj/Z735mXxmJmQdPryyjFBTbmIkq0rUoe
4BR81kbyChd5xta+kNjzpuLk1p0HNclDUFnDwsnQlpklAvperRRTiyZ1Z/sEAsI0Nd6dguEPtUpu
Bk9xo36wulBfFdkF2uvKTT5D9l1FpJ7nRi9CS2+9JLpWyj+XQ70jhkoz0OemLbx+/Y7A9AdfH/d0
L3YFDSEtiGlw1GcZTWd9cm8dfsZyEs397OGLfOQXFYFA4bFzgxtDODSggrOsyWN1nfpUyuwAmA5p
PWnu4mFAjLaCBe9gS6+hG8rqQ7qdtZdKI8IjBkXSxhdVhdioBoxVwBRrEM+UKMB/RRUZh9CffOSj
uEtTH1liVT5GQ9UdcV9dFU73Q2QSD61j8RUJ02DpMqIpgi46VrpOgo5p/Qzm2c5KsP1a+TY0zIFb
jgfLxg9uirAnyFc++ZKN1Roo0lsbmI9nNogF/Z+E1poLSHbpeAUtTsDtpg8SiGURhpkZEHedQRiE
2WLSV8CMFUpszYO10k0CdosTEXewimIUaI3tPybDzYzVW7W6qNeDrt3LVgzHwkdu2+PxiWPihzSm
h3ur1F6coNtaLUQUrNmE2XjEiBVDie8mCjb4U/PFPN1BbenvAu+2J337AMP1ztGh8WktCVGCMjni
JLawrL67TGCKeckE9/mIaatUHdp0ip5Nv3rx7OCaVGKtKxVtu5CACSXB68f6isjFu9Ib7k3xyFyl
vddsRO/hV4A0eml6OjQLAeNxkuPeyk19q3s5pDUz1Q9hVCCjZwAKCjT3kIFVvf1TgdoedcpS9Obx
Z0nwQoe9BM+h199GNCZ14aPp6c6aEz91Gtmok2fZK0Mzq1XmO1sRCBRUUfmYe+MXBoanpIa5AJAH
nyaEBbpwvMPmNo1gxkMjDRaNdNodEwcEg/2wR24BTMG0UlCnxrvXWsFGxwW7ZXm/ZbpaxuaV5gcy
P8hndWhb2woA4CblpEN/NWR61ejTrkiZIjLMrdaGVw/IIokZGLntsFCNazmeXRNxN+vteIoEfrku
Uq95Ke5ot0COjJHW+gWIXR1F4qbKXY17Fo0jzdVt4VTlDplOt8f8YwPWj66Ja9iH3E8uI6aIba8P
OCMGZBU4sfOjARAzH6f2hFww4QatYCsFxiupaJwyb0QfvegNgry6qMVWk/XrSJZzCi2KprK+1C1U
Y+1paOto3/f9N3YRQMhN82YMA0Rio+x2jQj79RR7Mx4MATUdnzsPVcEC/tYXSUzveWPeZuPS5Ddm
+oCKqUuD17ObimndME6dghY6Pc2FRVoh10v0zxCqJHk2wbrwaHy1MFd00Z6JgLEY+YVwcjp3Wfnq
B7hghvHHukttpjVCOwQty7IOLXsRxTnQcQ23VBwUW1unG9mWZH8w92QIqL05ZXpxh8SHTom6aEjQ
XFt1e+PZa6i/LypLT2NOL8x/yUP8pLHvMC8wOkqW8aUoDfQhqNn3TeOND2N02zZIUXvNoNHZdz6q
ffgT6NQAD0p3GxnVR67in74p40sdzqKc5i18k0Jcg+DMfddjVS4f2hjVOf5T3zuIDOhe64pxq9v1
1ikG7CCK3yqUMQIaDIWngFXrzs50jPys+UGe4gnSS3VTaaDi6rJ94xfKb5Iodxj9wuq1dYe4N7Jz
mfmoamGZobMOKBOWqWsXt2NoWUvNx/ffD2iLJpUCyWZcBW6LgJYQwd44aXee0LRdzAw16Ep924PA
OoiRAm2k0YWvZTMAYPVNZioEhZLp+ZxXYc80yAjWHSQ8IhKGEfkaotbEdJ9E0G4G13j2DRfsEMvd
wkn1aenUNdZj4Xx3XnbAMvs4EqwBbT8AtViTYWKjbiLdgTuAaHrkMH464KhNnBRMAA0u6UXmQQhy
JrQil3jWF+1nFzUnJb7MyGzJESg2NEM/HZNJcdj25y7ILkHUipWfTXdQLkFc+GDZwvsk1b4YYy+N
XEvP+XBfwVxZT2Au4FOWB8kgZuOG/cMYzorW1HluUpgqRWwjsDPfq3GSs/38GYaDR7Jgli6tDBlP
lVZM42J5obm8mMx72lbqqCrkTpFJjdw4/kiIH+s3+UzQngc2BeafYcO/DmTzJhvvYLTNo2kYJbfJ
qpHgiobYvuK8PDEVAnWRBl+lu9VGsR0rTb/LfPHqIDrHiQN73XPSK7htwgfiek0kFIgPdskF/fr5
Az3QMkzg9fY7aTYHqoyPJJ3W0xH3hg5EMv6wvWrYm4F3A6FvObjMNprU5pbRx+9wyODUwEJbNnhb
sIQIvG6BtfvnU5r5L6dvtKwcgA1Jk1BK5/e6ynM85HFB2LL5QOTpCEBL7bbfkEAJPsBH1px0fYYz
gPOF0gK110rOQXMzEWfMeBxGgPpYOmDUuHwE2HtjAul3bdmNDLPt+ZiSH10N/5NoXqYub+67LPxA
vbj2/PKuZbZYhWl6Zt76basy2XdkBASO8z51mblJU4hOTqGpld9WN5FTa+fq5T+8fGLFf68ELEoA
1wN/KOAkCXc+pP+l4OrQusqkBsKl9G+A4/jJqGgXXuO8F1n8AZlB3UwM4/24yHZOX4HDY+uVFNKT
Lo3tMFtsA4ryZUlnehE3PemQSbrs6MsGmuvhLHG3fun+YCnrtp3boi0xGeC3GIdd1G+3TmLsuVxI
nbwp39CXDY+KIIPFAChoZaiiP0Q5xjQBbWpN0sF8JEzcxS2temdPMmKy7KvKwjuoIRVCqXs/OON6
KmjiDsLdT/i/MLSqatVmxrSnc3Ljx3mJ5HqDhEJf1jTCFpMEIu054jbMCwaHWuCvy1vNoFuBYXfd
NXZ2R78KA1EBdyPBTFkHTbRuZTjQT8VUpcyMMamMXwySThYoDJID0BJUGGz3kc0RJ8+DUwLrZ9H0
w7RnrFrcEIf0YztkVCccKVTPZmRNmrrXvwtd79nXjG5bk4wAbKVeJbwPaxJ8ObvU+jEbM4k2RB66
oXmqSlGuBU5DttaWqAC6xxsG5HI1IhRn3A27XL3LUOBdg8e9joVXbWNDFNuSrJuVjcd5MXB8PEwR
IfOBP+5DelpbrJ7uksN9uq1nhJN27hRBxEU4vBXo5M9aymlB9xKifagy/MjO58gssIxoCki/8t5q
APxNR8pZUq5UQDUN+Jshd8qHTJppu9HH4AZsV/pYx5+Vg3loIlNLjeoiwqZbVXr8lWukjk6F0zKJ
RlqoTGQJKLSjKYJM0YZv3SBp6Mj02ywlNRTdAZEwtDSw0Sxzq3wpBsYwaJyxIWS8TbaK+1Wf1Qmx
BMy5Q+jcwIRVDeZGHYBvNJPh3hpciKXduC3AqNHa+In3kYtI7mvXZovPgeP5AzsxrHwIxdAt2YIy
Ak9CYROTUxJHW+HoOkecxYc1Kjxj2wbdjRtPO6f1g73ItXcjt/KjXkqFB9iCw6Nr6gh55C1t6GiW
ISlngEz3ZBn0GzDKHPHzQD26M8QGhu2+0tLDEHI+pLMandE0T6uy9PZlP2hPA0aS3kvSk53aXLiU
ZPaEkPItrtknv3vrMCB17ki+rWC4olzQ/QWTYaDRw8EwOfePuL6wOBD3VcuqPZTmcOoDas8wMRDc
tI6x5OTU3pjaFKC1ckh/GuS1sZkMAzyPF16WTwTWyM+BKMOFiTv3kKegxmQ8+getZoc3YM6nHqAN
4uVXHpO2ba5rV7NMDl49DccqRDTGUR1sSdAMO40hN03JW3Nw3EsstQ0KguJcO/0ts0r6XVqNV9aB
hOd7UBEywz4THPrlFxAJC/gtN9X07jeFezBDeYAR290ksbhlPY27DJSHnaNaFXdlOoWnkA1701QU
jX0wJ1SWBtDM5GTF9bBXw4+hkpyBYsbp12cjkthH/XZKNqXKPirT/yKwa5m2hJ6XKAKIiJxgPZq4
DiI4h5uS1WkVsQEuRAaFwhBPFXxlrRm+Bfg5Nn4wiVnXfqcMZLYEUpc3ReCvAAM1ZpA8JdZAdlFB
vGPb4qozBGmflG7LOi53QRo+RPxHbUaEbxJ2nPgx1QEfQDoGiNXqDDxp+Jb7qXwlbsvBAKde0rF3
1ynFKmlKTIx9vNarrKJ6kXH+prXeI0JfngknU4iy3zOfoxjsrer7U6fxuQscVnNYmwdSaYtXRGgY
xfCE5hD68mL4Ypj6jTcLoL0Fo44LXTGmOqZNepsEVrjAgUHKifY4GNl+7Amj7swhhjvWGbs0RsKc
p6ByRhKl4rGx1k3jol32iT6oUHNrJ/IhkofWnW5tmxTm5CkLBk7+AjcdtwGQM0WwJAemkrVjU1dx
uiIPI17bRKbZmOG2ephqOCPUrgTsjDmRqy/GLEbRmnE3iVEuJagDiw7yIXPtnM+VQZyopovdZLk3
te7rGCWUvmwl9w5OHuT8ge4SViy4YfPcWmYETS2TfqjW0Zlk4uIYFX6+4YT5nSf+Ieq6JYZddQ3G
N5+AtVM8xrt+6rVdBxLIquVtNQ7bpgZHFY3Jt8sxYlWa8PggCTFMpiaWWvaSp7Q0iCC4+knyBYlB
rirMozs7rc52X3tE7FiQmDiATQ0n/lBGxQWbWLhwtLC68cUuLzXrrmuc9HZQnwa5vuGgJ6+2+1B5
1GmZTHN4MkW0HSN8LCIkFsKqSugkT2pAlhowa+IipC9xaByrBggkl7KlPhk+mT7pa6UokuzIu0nc
BLp56BJPhusfPw3QZ1G3oC1yjs5IrF5rD78pywCFhNy3RirX9IQYqtzj2gbZ1mobojoXk08ImJU3
t+jY8YK2HefAOFALXd5Luz5PGEOxbRfIw+3iLZdoIdsekZcV9f2GNj3hNrqjNjbc5JreST8103Ka
uhi1QHtQfQ55PeeM3AWow6ua6tFhGRysqN278a3Ki37t+Epx+3DqJq2Q0GRhEwiRgYEpZ18rPFJc
jANjjSlOvSOQbOCs0J+xgHBzuM4yld5yGDUYWCnDBz9uMoAPyIdJcoRKq1C5WaDRhmSnk+cqEwnx
PN/3rcHHsUq+lUfqi2OQPZ6NnxneBzdpX4bOxl+O7KCch7K4dR/geYLXnShIibIgQamDOOFkFPlB
n96QBA/FgqfTcSbQSfcZ5mSLAhwiohgr3/TleAmcOJrNLz/unH8Vldl+UhqnMzpR9cQww+CjsAhc
YgmGMdVPBMNWS4U0mQ8Yk+3c5k2AuDbr6AH4pX5xyhguwlYEAEaz+6vraKFPbGg45LAjBhHAGAJK
bV0eMF5rhzSufnyczNvESw7D4BhbC48SPw1HnCQtBuwV+gM+1tg2zfOvznQJ2IxsdPKrWfuwL3+T
MIO+Ndpx1ZMlPYdgDa3JQt9MYWq7SbFJ3dA6FXNahx/mxIkZnE67oN50DoDWPjJ1SPX1Hcqf8EG6
Balv2VUDpL80lI4T3iJaspzg7/kmMTgDy/kSVay1A5/cB/UlS/DYjpODuzDFj0ok8NpXrA2WKsEe
59GH0LPq4A+qvK2i4pxJ5wITPruazAgXiUVUth4O/REVLgEcEVguW0Mj7BN+ioU7CU9ST9HZsfeE
oRVfUzN9bJoApKPSs51fqvq2yLyX3tzltms91pZGtytuDz7UCvCVkVjJHD0hxo2X2jO2WgsEPJih
NoMTa1tvILGx5LWTGw7/uHWJUHPQc09yJmLiDT/p3YrQIussVLVNm4aMxsKGmaSV23TqaVyr8ZIa
ZbYcw5lJZ7K9gdU/EDkTbvpCebdtbveLvNOHjSFSrM5WTZZvWK9Ghya35hX93rIZIqZZbF6oJrXR
gqtPGsrBIwN1YyJkX5ROgKKqr8V9anVP1TS9ZMEUnyaL5HoPLcoS7ST2TS88GgArkSafp9bKz4a0
MqwL2X2pj8Myiz/91qQVXMURHtXgQEtazLsPmS4VmI8BnoOlptehTPQPZJ27IUY55BXNhcIJn5hy
6wW6FP8jA6Bc7Gm/EeypxahrBO2bpHc/k8prbhOaXy0/Si+08iEyi7sQRTEhJCOwXXhIiEntGWSV
F3eMuMgQp1fFoC+/jVnjlomR4rCFp7KRBYLmstI+mtI7RU2a/XRQRZ040cBne/KK4eClBDT+4qH1
WISud2mNKD8oLVMv5L1L3dSerTHyD4XE60qE9iLNE/vYZrQ9CJzE1+YMj+SfZzehe68izltRbm70
Qfnbnvj4gpeysb36C1wIS1xZkjhgH6hWwtXki8duqp27IKPnUqUcmUKqiA3mzuLRqXufpiJTwlJG
hwovGdgVXRCXRmRKM/oIsDkkC/ek4VBfJZp6t7LpQXmkDfi98xmiGExRio6ljue5+kK4xAdhCKdL
mxAPFSo6tDbAowXS8ogMxnmrH7Be1GV/kAiL9o1WXVTbNzu9p2EIQ+4jGNobF7PxFmAPn00Jxy/5
ioeo32uieAQx2O6Qx4UUdID0Kh0aUx315OsNBRAsO6PPFXMMV1QbjLH7q4c3cVtTmYQmfk8FYJ7c
CfXo9PyxnavuxJSGo2ZNtFLaEJrsG7ejFcQrS5I2RaN5lw1CbesO0rM0hVxOBO2gcW2+Qzvbexje
zpw313BgsfPkzIbCKcMO4usLy8C5r5r0jtl7iYwTzaAbNg9EyFWrjtiMRa7IUvBC68MmqHVjByNd
rQiwj9fo90KW67Z2sDPAOGAkA0CoaYz1GIQdRWzy3jf1G9saVEvUvvGYTbtoHO/5RJ9djsn8VK/h
Da3ECtABsSHrKu7RQ87Nc5Nu6iLJoLlqBRqkoJ09t2N2lZAcl5MLydqbbuAG2nvEkP0yKEBxslIu
obaWRAAbAQD47CEsC2LtUnqhjun+6NzpXeZpT2jANZP7r3euwK4JmM7hTsRsFfkYZzeqHm8wkffw
P4iScbMIxER9X1rs5Bq+VsSgeQ2T5KsTKbBLNM0bLBe3Lm6wSYu1JWNYzoHWZ8DUm7sOm+zgaxU9
h+bLK2zqMFdX85iNYmmi7Wp4DuptrC4wJJA8tan4jPs9EIdyJYuBALdMAUusoPR1hNs45dNoV97O
rcalQJ8dLxs3dFZxhAPF8votbyYcoMAQ26FVpxaXMr/zBAMbLDBaUCl3op3MlU0VtjYkHWyk/ksV
av6GbfHKUdhGXE7sslvWcp171QNVmktVB48kb9jujRCbHfXpAob9T2qzWLdFNSLDtr8oyW0Kj+xs
esxRBuYGLui2kdYVvwWtTuItqarfHYu4r/odYtNEEJ6HHjJQZKqj9Ahii4ZJPvP0sFfYBjbVFGvY
qOXrvAMsFHvOsKBD+Fmq/sHpc2LF2mdGau/FCGthAp7GuSyBke2Hm2YMP3tL7qaeYl05+peaomgF
2tbFlbhsypSKqmbxxgyMfah8E3gk132R4W8MqShqR9AYHU6cS95E6X0VIfAhx2/ekzh5BUzML0sw
Mp8DxH8zawIM5jLDGUKTtHyw9XoCrMwLF2l9wbywlynsSMTYgXA+MwtyTq8iAjnb1OJFbwkNLFdG
bvwAhyb2oT85IN8X1HNs6QqXpSlvE9u813n1UKOfWysD+dERDxiF/UoDsg3gfBMHYlhUo/3kxyiY
WjZZZIRghs15jOaF36LbyZQcVzjoERp9Pbsag39VOCuXOFCKY0bznxLrrZyqC7Y3ltco/7FBlKRh
5a7SfuCk7SE5RzbpIVXGyMbWqSfOV+Ujoef2SzYsotsAF/BCh96xcq2lb7MfUJPChAod2DmoCFkX
VzjcHzxWoyNpOMDf4C1hYbPA4GYZDaR8LzLxqtUGoMUkXHZF2a1Kjd7XlHGYrT32oLKH7Wcxg8HF
/ONgmZS2c8iLjjaDW7LHuFu3y/slaxdzdWNHQOOcjQw+1K1+StN5jAsbZ734iZSHtDt+ScDKLCBi
ipUZyIcRjPRyCljZQotuxThcSPB0MMvP+XoGHkGtMdeRX5QbF6kkHJdPhstq43CPm5PmoWGa1u2c
cO4zhltMA7YbgFYuB7O9P3HfDQkcT5Mker+T5EfiG0iYeqQj14KiiPZ20qRrVyp6Eo2zYS2yPS2g
EaeBFTP1lg5MqzZIyJ+7JnjJ63vbp8mfTjFyU00c0ZjjVtA3g4ndFI/Fp2XH/XL0yT9Bdi3QRRvX
wAUU6Ve9vutopMQEx93nuPaKutsbRNPex4RlEYxD9AkOG1r0HfbTjIlc9WMz5ciTYA0NO1gJE2ef
BtG/RJR7Fxfq2hvad9vVeIWJVV8MrdU8OSUbNwE0R7PWGUI59cek5aAcx4I5nvGOBmgGC1rZ2bmM
2dK22dh9OvRLGBtkUTmjcw6BNAQeU+mkmnYw5TnL1gakVALtncp54icmIPM63QXPmz6qCcqskXVf
emkvzbF4zg0rX5lzYkOcH5MEbbZXULuBXMjr9rkg72zh2C5FVMs49NWHQ8wZkD4XXS1S2fXqISXX
8JfPdBTDZ2zhR/DscleIkrGjaxK6rl/1Knx0VP6Ype3FVc0ncdybLi7uDc94sihs2ejci4hocE01
iPHYKN6SfnpiIv7YsjxEhYOLYCA1Z9yTiH72gQp78i4XnGPnLj7HGTbPZDdprk0P4y1XELvT4KEu
xbFR3mdLG5lRZHe26+gubOTB87qKfz0cAvA/LqarRXqmk8OOBi9rIdvqrmcCxcIigd3KO6FzVELz
4KvUhhBmZ9smbDj1L20ISkP2Iqfw2kmO+dCxyIvaMK84OumwrSEj5X26ZUypDeDhrIqct6nEUl5Z
+1ogrzIoHCdvEszJMHLZ2bVr/Du0xteA1Y3uWgPHlv4hDB08oGJuHjXF0gpLLIk5/2sibGuVm/E8
RjcgjQGhVKSvCC1Yuh3VrMjiYakG49GhFdR57cdocRZIyAtMx+lMykC+VB1SBt8eNpDM8SjDFIUi
qAcq5j2V20AzKFjz/hXT7U2Vs2K4RJligp84XgS3ppgYs0Qj8bZknOqS7MQxIkDJyfaDoR99cqko
Gp4SCvlVVrNmBu3ODu5S3UWiHa500JO4n+lWhN571CksrpG8aFP2FLXdq5boh6YtV2E+QnRRH0U5
sh7399DbVqUeP9Ye/tXZg84J45ghtlo6pnM/f1OLOCc3ZtyaUbOuBKb80ARIr9vROiQeuLSa51y3
cAc+1jZWtbTRX+rAv++gpIwQhyAG00yvTOJ3VFktJtfc1goCJbXLAgZDuFQTkQq5ic0ddPwyJL2c
SRKbUBxsPTyhOBA+EdyfLWT9ywjxC/NQ57UI4aT1MsnB+hQfThzuoVfg6czpBHoFP6xlDm4TwAA0
n0U2jt4Bv9acSdjrYt7ruEEVR/1yLdRorKHMZ3Ox+8B9psGBKaOzOWC9Zoxm6FV1gccDoMkkpqxy
GeMyvtKeHcWcr6vLaAcWD3doMBsA0vGh8Z2eLI/0YM0Gxzq5jUgm42/FqSjT7Wj3BA4TIeZ6cY82
qH72PZFsI3oAW+EWz76zZoPM3kNPP6acmB5Hy0y3WkPQqGiabYKz+eLb009qcrk1s9gw33bq6s41
+Vu71S+ZOWcCesFah3OK+n1OvXA6RKylib0lvkcASrycFNc0oX8RGR5eAr+L0QI4oKxKa4e9NLPI
l0ntgy+9h3GyXlGn7OJOnbXOZufS+tWcrD6G95igYaq+4B8lZuHGt8HtKa9+Q1DMUYcwaBr5K67o
MmxIlveSkEDRgbN2AfIAiNtY0PhD5xus4rgiydFybsa2vsO/Vm6LoHmSjtmADmEi2YqaFqGHc9ZJ
40ObYRAvf+EEuutQ9fmdypLPpvTzbYyddBmBk0PUlZ96RFw4HoL90D+Uzz7p8iuFYAvdhUYGHAOT
xdiCnA0FrrQEf0lm1vkGjhlSYYAnNWhLzXGHk+mVK0bR0C0Cn91AQsSnDv1/1J3HbuTMumXf5Y6b
F/QG6HsGSp+ptPI5IaSSxKB3Qfv0vaLO4BzcBhroQQ968hfqR6kqDcmI2Ht9e1epzC9UNY8TgBK7
8ZHN3ZDuCHLBj+eolc9k/IJttxafWUsKOMrt0bUJzDI6ZnNoGVojMPAUKzRmqLWTyPQXSGrOUy4t
fjETE2F/d0xmCyf7EUzpOW2hfThPHDuyG5uOXTNtEqSu8nWGPPl2JKVkD9FmNKaQ6ILGXhuW7+60
AofBmNpd5L9aRrdiiiPkXMazTg92hlWRDR3dUKsbWuloiWCLzmj79xhW68HO9HVnvpNyRX0ZL4IZ
Y43KaZ4L0GnkdKUQS5NNor+5LCbDXQRWUCy5pV4IN9szwxXsk95gF1EFh6ELXzioMK+asxeI+25p
gxrUPvhG6pM3YWbWOz4+Q0nEST0kI5vZmmCZwfB3XMbg5gJ5Wgg+fkbkqSLqmYbU7TA+UWpJ6mML
dRkyKz+CfI/i7JWmyuCkUkEGJ0OgLQ6soHp3TCUZ56NN8hfExlL6BEk5s8tO0/Y2tR2Ih4GLyZ77
F2s07F0fdd8JPr/+bvQt3IunvZak/YW2+GVihedFRN6tV1/dLOSxKqpTYNIT4c7JHem6XtU5maHd
PETLyPuTxnF9dtzYWthheBGu6dOqUABJdNY+gVcAhwgfE6J7F6SgnDm0u4hHbsHETLIVxArsE1L2
yejeDpX929DNy7awp0eyoMU5jxsWEpdap8RNV/nwW+SASoIuxTX2gJrrI4veiX9IiN9VLry+hNen
YGxaBR57Qz1JwtXAPmLdMdIVDMOFuk80h9yjDai+NNInbI4c+J5A5EdYugEzz4rxuGXI8lWeQrPY
pnrPII2FvuwOl66X30E9MoQb1eusIT9RGJp5t0Eds9IfkQotam3IWuZQTuYU0c0bYtd/07z/7py7
aM2Yc418tcX4wzK0LhMOIW31o+LUVwSwLwUttV7txypfibNlMUkgDLnUCwoIKBoyWF7sb9jD20BW
ZuC67CeJ/nkw2+ioes+6IN1YdkXjY8yV0ZpPulWSaUzc9EOttcZydKFK3cx7ZhCMI0AL5eTQEFlG
5g2y5DkWmrIbaVIpigNfK7Vaoc95Kx00PnvoyWxQYwH0UcQtsaskydb9JW+0ezf69CRnmJ5ZaCKM
pZwXpnfZja+2s5W8zIPNnpzITknoiKHAVl4WYYdnwmyXQ6G+bbpdFmXAn4pDpHBOItU4EcyJpPvo
1C92M75Xg31GvUlr7bOxSWakl4RXe0iKpqU4Qbxb5IULj2O00UCj34HHieKlYpU4EpNdRHVM7eHd
jik8ExoThx0xljDjBnoCy9qS3pUaCT6MHiKzvcx2fmooByfOmiqMKd1bTUUF05jaO2/EbddpqHiY
oq5Y17WrI0Vp74jWjyI399ItxwdnNvK1OTN+GuPazG5mELT4Ebr9F2MIdzOsLrbF5ikonjx6s3Yo
D65yjjc5/a2D/A38bNXCrPYNEC94BqhxlpUEzvzMNQf0qEZVLcpPUbMekmt7GkkfwlOlj8vLhIpI
JPuGcHRTmFdrFO7WJDqgduTW050Hw40oP6gNubYuPISw1+KAPhXpsQNp+4MZJKTtOuNbP5a3VJJL
1BvtogNwcJ2BJFnG41SgsBGNwyLiKC8ZMF4SPIJlQa7schrTeJPHNwIoHnwMtGfHpwp1yttm4+fe
Vfq6+WYm/doT07SmDAzRC4Pr0UsA6NOmLR/AC9lepvW4Hrt8Vcapewgq92b4460X858xs/HyiZUX
WvU51vY2cEk/0wgr9bpeP8fa0Z0405Hy8Mb+8so2nLvC164gnqhxDYsXpY+Eb6quW89JTw2Psge3
rukJLVSIe7hn0/hcTX2xol8KRJuajY3w2GmUAevApINahbZFSvXk7VJKuk7VhtOUeZ3SF6AJRpaC
laH3cJoJj9UwUkvHRx3s9E7riPyeY+wxoByKTo6ho38zqsAHXEzNpSdy3TLm4eWvwlPGxormGpSN
Usw7fPttC5n/kIb5jkeBvuTy+50BTwHycD+ckHCvgEcjs4Wq8rYxq5N0uTb8jJw1tCDS1QYS7cKW
0BqKoToi4deRRxbs6NrxqkaioguVLteGQhW6+vwvKmKxJDkhnEO99c7RhHfViHTcm6OxngjWPCei
cThf6ExzNzFNwi7Zw2w7i2GuN4Ed3AJksmXSEIbhTsB6EeIRp8AODpjShJjRG0tfRD1Osh2kFy8k
P2UeWAkw82yaWPjVIkodKTFpq2XPIfkh16Inz2kwj7IFBKZ6uGvk0GKe8GhjSMsUrzZ+wQNa7/Sw
wI8g7oc7ghDxot+iO6QP1L49NsVgrdHjv9iTWQ89MmY4i3JFQ+VvzAyYZ3q/TPKq1lSyAEXlLJmC
jgHaFm4eNPwGfBbXZqVrXKo+1Z6NCQGGm3VUraagKzSmSxYXmYiVpdmffTN1Kzc3ODaKIzrPu13y
TgnXJVhHmdQx8dlT6+4L4T0bOiRDGtEKlBraEeiaE1H5qLFKE+GzJTT03MbOTXOV4Ka6HxlFmcOs
39g2Sm9gXEe14nHmdB7AzUkzaHTG1NEYy/jU9DiAVSf0ZR+7LO4lkARDzoe6ZOSMcX2EJoh9kBDM
GoQxbkICC/0pfS9tkMeRXMM1e6s/0Rw1GyIw3zJN3MeM6NB4NLcpeWwb1xWfA/mlWdqSH95ZckH1
3YuhF08shCX1v37EG9XWBC+ju4jxxVV8bqzHRB5R8N0askP8KC79ONhbVkub/fx5DmOaWzN0VcNN
5W7yaKU0YQ1mmxIEO4WdCuJLINtmOzIYx/GIpnRCwKKUcfXC3gjL3qfzsBjaIjxCK4tLJodrJGVD
zvg+rBlkIab9yUn7PX3ddK95brFyTU87FZ5Y5YH7kxvEi7dQz1d0gOlIM/Teig+zBjg760N0CRxv
VuHX0K9mc2YOn/TlLCYQqtDvo4WTwJWEFHiOUebcMr7LlqVKkn3aWE9Bwn6h2BC5yn6m3Zp6e38y
hcOocXsPs/nFsbWPwe1uQxFRPZAfCYPAynWMZ+kXmylPNyOMcGyvbH4GCGzpS7ZU3bhmaIScEU4f
EzGKsUcdTLrsSi2mcqd++abI460mEQY95+bn7VOVJrfSsC+pP7POLuup2BJM88psBmZ74f1MZvcy
xd3VHWmvLqb8wdBmblcS3Oj9XBD68tLqclk63BiZ6FF2y+IrpRodY5JVJ3tx2Rml3cAzvCTrLpn+
wLlAE4hLNa80YoSKzD90mf3a2d5N5dpUSXxMPXNDMlrZh4eM3J9BvfjeSu89129k3Ula2ThG8mxE
5S/WzKMs2rfeL+99m9waMZwbk1pjtpNJMBxyczxbsVejg3e32RVfpNP8mEX6YTTNKc5RLez9UMrX
qPArolopVJi4vSj5egvxUShGZllC/9sZ5DQPqrw2MvpyOa7B1TyMSR/s3ZsJPuKnwYZTgkXla931
77UlrsEYbfqiw6Hwhi30wc6f5QkXfTt3z8xrHWsS6AHtXmI+ur4/4QnQQpeswz4i2rJ+j06+DD9V
fmQiPoImONFZsDZpSggd46qH1quvABe0piF/YT+01BLKGYy8OibN8EQaZRe92F13Ef38FISvupMf
CH250sT1MZJKrZ8oTH3M4pcizva5pe0d4gs8I6FFS9vKUHsiHPR1KO0NKb6XOmB6idx6P9jXtbgZ
oUYnXkChlRxPguSlpd+NKg8YhWowvkJnfpOJ/S57hkLMtRdqWy8yzjl5LhzAzBO2tbpYz3MUHG2C
v+oa9QWNacwC9vvBL49q+n53BG9ufGo5K8CzqVExBB36KMQHnU3bzpCHKMGW65IjisvBr5jUKmeS
kiAMiGUjHP48ma8Zy/ADh1N3QQILdp/znKfGsdNhpOVwdoeWCFN7NxCFomHdxQYcDrJ8uwgA66sq
4uScnMPkuWxRThrtlnXlG9WxRwpnn+Y8QOWbtwQ3nXFMnxhX2NQK19GmWxz675wtnr3GfwWK7LBd
vCSHK0pPNj/eEI1qzf3OtpzHqmqepne/ibgI8Jg5RPbmdpqpK6+ZTOmyu+kk92rwTup2NlPvyqHj
sTeIEkw9BmYJvNKMKN1anCGlFT1XZnatJv2S2eV1TodNrNNabSaEyhcn8l2OuUcfDGGns9M8Oa71
RjbCs23xL+TZlqT87ZhNB4/FkcIAdP36PWWlWfal+dwQjiFr/dL49s/A7FkLtkEX7pumVe+V86Yb
ubEhBDXlNE0jTqTLve2yCQmd37pkKe208SIB7x5I6uWxoY9/rK79JgC3dPei695NXX41nJjCQv8R
KvmspH6C87ZCW6ZHInUZjBh+NMXqNhj2eWSveg/CTkYH9UWYqOvk2BMyyTNOrwvi26LmUQQG43Ri
Z5nZUX2EsifgyZVPFqO5VWs+y2MUOE9Msn86YkZWIRgMabjKnTtdOHFovfSFfTW87n2OjFud6ui/
pKQ2+c0z8RhF3r5iSxx9rTr4YtwsVMDiAJSBKmz9akoeVn/ERT4NWBOzUqxCQuMt3/tTOOJj8OOt
b3fgK8EqhiFsmhcH2FfTxWmsXvu0eIqc7lGPvCu1gPDlIYmCPvFp6YTppfv1n8rTDo0xPRO6/1VC
zdihU4Pfo8kmrfOZhv0LOUlEt19wdneKv61gE40hJmUlItF23EqjP3hOsO0s7vo8P1KZ3Wjene67
Dz1MlpbUiKeNR2JuhPeJNrnKEEyJZ/6SVnDxW/+xKuZjgM9O3jgtaFq4qKviQgncG7Nb+xr2KS3g
SoNLNCQklJVsxJ3x25dCWwjHeCdg9XNKuFjSilyYjAqUbmtx5OTwva6EdTRFdyCc8QQit7LtYUeG
20qWFhRrz55i/gjj7MOS1p85pvYsJbjeW+foP3pCVwbKCWTkytPzD8b1qK2nQm1oqFmZOQWiRmBf
XWOLG7mMt1ZWbBzp7Ytob3jaru/sQ8vdUjFx8IDABVBZ7FzrEZEDLb9b8Qw4SDrp7PBQzdnZSTBO
ZXAzzZhkWbJj0PXy7NPXDR77yVY9wFwW6HnmDSY1bbz+CYSOiiLkWGoEsm4XtcaOWc3TYFElwXNS
XU+GFW0SseMVp4X2NHXjkcj6W0EhsU7J+GQ9whavRWxvMq1nprPRFuSQoA01j6wuQXCKSoZLmumo
3gwjh5ucBPhGp+Qs73eEFV19OtC6Ur/Rjk4AfiqeMJmWkxZ+MF7KpiSAwMhL5sw8i5GK7NebzRvf
2yEvyZhirxLnybZ5aZP4GoEFloNccE7d4SG/s8+/Gk35x+eZkxRLO7+TEbRQ673RTeepic6Zx0Qo
lmTVJa+9YB+sezsOYYhbHHiX4MANKcAPYZsTtP8bzsWdsaIXMbQXd+qvib73iGECgwCiCjqm/GZr
T1i33NChunYY8FrFFNTcO9D1NusgCbL+XjRHXVJU1Dv+rSnB+eI2JBiZYOy49oZVWSGmsaa8MisW
JkIum9Fx9jMEYW2SHs0sbYXkzfIQhHm2dj0B3lO4znX2vvjkEdpj4z00ajJxyLZZlFguZzcNNna6
beGwN3Xp99uWA2tgr6bKii4T6u4iqYu3nFw5mjWJCfJksCQJngTQiv7jyjfnXdGMe2+2wYVARiY/
arbd0PFI7vYi6ThkoFWm80yKfaLfZzspLyFNOdrwJjABuynUb03SflqMOO6YwtsPfgUeBWsxRa63
NPAroQmTbNuRlp9FfbUjnpic8BbWg7GgapnVTBXIwXmVY1vuOQWjLSVNkb/iBrCTzacPkYQOV3Zc
rF0d/2BS9kZsq/aDwB22PUFeC92m8mligoEsTd8+aoRYxrRQBULNHzTg4sNMWjp8gjHSQUPeNXAt
xDVVUdFHmNcZvtE8vwAMX+2x/PYCkW8NSZ7FaDcmigK8S2OUzhHN8uRKssTcsN/2rj4d+Aa8aNNV
lXduOTAu5Ug3TErgLpYTiw/dQRi0lrbWx6CgOmk868zDHZIqpgad1y1cneEnkr/8djxrSTJQzz4R
agvQQ5L0QOyJZZ2jPk/fM46vfu6y9aF3+7GyUGBLw7VXsaTxYGQ238pbQtN0PVu3vUFCddIuhDTM
TRty7usoSHqqc95xlRucE3DcGQZLtDfTwvnhBNXMY/NVWe5KZ6faeciQQ5S/kxOsXXJ2qdSfpXuo
PfBkia/L0X8v50tbiWytRfqLkRpvCcGqEAW2uwOr3kmnmW7zkBztaqZpwp3n9UCMHtf2Zmo092HQ
MN4SpztkpbUhN/NR9PaP1H71bv5gI0zUi2eRv++Ah5aMB7aMWk6d2Cd6wRrhITcIGd1AYtHZsy+H
8xHqRfbT+OyuIJKlq9XLIfMY1g7IUW3xfJttQZGSYdT0ctigAnAvkiWnYnYnyQ59mO0zP2WKBNWG
Kk4W1pT52qSkcIpfM8/h/DZPuxa94O9vyj798LRgHRfGpx0AVRg5bbndBLZRO28tpcNqeGKZtPJ5
JmaVH/aOjOTR5jVYt7HkUMyw4qdrxKdYHnKXmSM+WJ8WHc1aSc/v4MyWfI3tyiD3imFA806pc7Ih
rJHCQS1ZBWwfFmnqUyYocgd/FGg5zhngzlyCtBx/6YMTKLaIvlo4hKqc9k00nzh/rAi0sAnwwgSP
fdxQ5LpCfaoAceTRpwVlhSQ7tKAofMtkopMuZZIUA5vpfzK0kFB6+pHHxlPJDlLHIFkQEdCtuJji
kyQBKu7I87MdFgCu9nVvaxSWMu9NZDsnkLH+6HkfR2i8W202H6wXF9K7vipJ5RpCC0HOmPr+nHiL
MNQew1pnHW7rn1bqH+I1L4xw3Yb9q5lmj6ae8E6C36Lg+o9KN1zWofbHIZuCUW2xmxeVgScqvAQO
ygm/S0wxIhS45Jx3z1lPffgq2voe6u6wlIJx9XRq90QcPw2jvZtqM1ykMv3TlNFOGc5VaRyMvF1V
fouI5HSMpHNr2lX3NKOVFyZi/sAw1LKsMWqSzOrWWZ88afVLhze1lLIk8stR0KVWIFtzOsBJXuoJ
BQBw5FSrGPWbpYXeNuqjR7dwqMVyGBjvyDasaRvwhyfRF/UjuUQeu7CtxmdqO5N5jLXqWzSErCc+
m341bF653+Ok/3ZReElnykQKmojpZ+dmp7DR0bhN8hFRuiMYPonbU2MZtzJKj/bcfA8ZEEV8GfNq
Z1NOK3WwvBDaaNPTUr3vuuRk9krSI2hdB3dbsmf59jHbUhs03+aCQRYDvRxJiB5CLhMr957nenrG
tHceanBOILET7ukjgWOcPXSLQQni0SMFIgU+9RU5xWERwX4P7LIs+q3wbOFqSHKl0c9kJewKnRXq
LtxqXkTC+66sfJcP/boMWnapdnedAhvc5XfM0fhRHe+R/ZpPuFFUhLy4/ONoz7vSxus7zXl1svT8
PMQE9mv9r5cgXjl2wgBiTrFV99W5s0ot+M4r/8xgjDPNz7U7vvH8PZcwpVHjvnHJMZBi5XdrgEu2
3Y2IPcnZv+0R65lA4/4hPOYha1AWqzFhEHKWsFrjJjRSknmpt58JlScW2LzT+GBKSNz07PblU1MG
n4Tz+rj6esGAoHkXQcm1Y0cnrvVm5+rDMeF7YK4Ipx5jN37wAlx/9J6QpL6aCbzR1ml2CD78rv/W
YgoTyvSZFmYiKyQfM89zMU+gDczQioLYZEd/1JS5XhSPlWtdTDf9SSeBCIHRT/6UaCBXCgIdGWci
+eOvNsQHEerZC4QFkZbR/BQJImEN4xXk6GYnUp2BemJAYVSj4pu0vIMQRPAa1VavwusUEriHaT1m
m8J6ryO+nX6lu/OK88CSyC+yPZKD+n+RRKyWGQGm4WoqCO0nYhrCfennxc2UzdabievyzoWVrzuf
hdRiljQ3Tp2TPzs2MzTeQFYgclHYqlbkYGnrwQYb8DkfwUila3wgrb61OpsIF4uK3qS0bD5l2az9
RFtqrbxZSXiLmarncpze8qA6sOfaaLF+F465KtrS4jZgaMmM23U6MAfq5DxJp4gnmqOtI1bQgHIw
tvYU1cKIBEyMcTvKkskXa6shWpeCBk/gDszFYkkCDxeN5V6AiSY3evbM5lJT6PrgpFwoY78iZOyC
SUMM7Z+QmRyO7OTytvFVRB72SXSU9JkY1XpyfXbj3genjjcrH19s7o98DnelPsJCNCez2BHqdiFI
M3loZPTllxQwE1PSeHc3L+7ZRNBBE/6U9V4P3e+2r1+82IBxmPpna+DxbJXY3vlt5psdLc7mmUQa
CER5nQqXrh2McjtyL7JNL7UOA5WG3oSUF2+IIjuDGGRKTf8aaIvqEgJAUx7ZpJHtZK5E8tB8SzTz
RGSowxWPkYCJTa/EeGUd/mQI5yeJdg2LazjaH2wfebp1ya9Xpcd+1DcOQqOj9l82VpPB17CgAWN4
QI0Pmj9W4qIkJTyF/4c/glgwCUjMcGueG3iZhdBghaQzDMe///E7zXnoAShCFyEOjCchASF+qLRQ
OS6EqLjyOpFhsWS3Sduwnmsr2i6ZOBtiYqTXHOS5feyiokaXXFV9ZBgOG/q1JVjdD+Z/Dqyr9MF/
ZVS1//if/55X+N9++4//dyGI//6v/uP/k5REktL+DymJTU55INFNP4WM5bT7/q//4M//MyLRdv+T
aDPd9AiHChg6ChiNH9he/Nd/2NZ/2kQXeIFj6DZ7J5uf+VdEoqUbPtmKpgoNcDwCBf4VkuhbDNPr
rhn4Pvfn/1VI4t+cwH8LSbQcZjodzzUt3SZf7n8LI/vXdZvWALKsGL5RlK96OX9TaU1NvKBNu2KR
uvKUKkinP0TE0kt1dXrqOp3VFVtx6TolA2sEY60GAxWyY24i7NNp2eiMXRke3WgOMfV//5O1kEa1
ukNCbpV/+9gv/3zd/55EaNJH9N+TBlQelkcOlu465Ev+96QBMYwtxHhHHlbpvDPV/u5SJ7UJGe1b
Ne9dgnfVak0AiUCt2kBXmpX6W2HqGaZ7sx4H7VxkFYWPqvGmzVu2B9G4MgyXeK34aYr6b45dtP9x
5NPGziaP2XpoAIqeRlEND11O7VQQIB2ZXXfo5/SO7vmTDmJc8vbFUos0Uj7skmGT6NiWhClHhR4u
YW7vwnQPpiGvXe3n23JAqWP2b1n4vbUQPoteOLFfmWR8ZFfISUUy0TniWfK4JspuXtB2/G30HAEj
ndoSJS54qAw+akOq7915vJJ2d6Ex6EVDk4jFL4vzic4NqQSL6a90oUSMCjVjQNWoUTccVA6iP7Yz
qodD4cA4JxerxLI17pSvgLgfaaX4Ywp5NePh3ariXYWSIlBUJMpK+5KgskBxbvH4ljSbHwrLvllp
+RtLZ9/NUKk6ZHCUwwNOPbP2jEp0ZfJkG+R3m41508vu3E3iZunDDvaVQWKxIAl6M6AJTWhDAo2I
++1UMcddEcTLjJoSknIUJTqVN55N9rQ4tgUFcMh4MtVvrHtHvxXP1I+mYmeiUVGncmBE4kwo+gcN
VCeBlgXlsfPRtgI0LpdxMBSvCuVLRwHDc93S7bEsldpc0QUzf3boZTiRG1rLjjE6moueVitdLTzA
ye5y1LY06Vd13WwmcUSU37WTRxJ/hK6fVif1ZjDsGMneu2h4XpBxHKOKVtMeK7+8/lUp0fxGlLRQ
iYBmTYEnqmCDOjiiEhqohZxgVux810V61tESUW//aGiLjtIY0Ro7NMcG7XEoph3RxgBaJC0gnUrX
PlaQDEyF4UohPdSgcvNxVJJmhbYZoXEyjKUtJKpnqOTPUqfbuCKvSTvUCJzpjOtixm9UriOnsoWn
K/5R0E2TRVz/qJQtOquJ3pqiu9boryU6rKkEWVNJszMabYxWW6PZWmKbo+DmccaRjTH3aiQWbdpW
hnh0eJBkubaTNYk4qb8bo/4C/aLn0wunm8+kINRiYDzlYWDmom+br8LXn+UgiKSQf4iLbhgX8MFR
dUD/HNSvjYNrSbmlV1ZPzMp7nEEyJrnb5iVBxTZRswNU7RF1m23ZB3Otfzh4nGhgX4nOXMLcYru1
r1GDPO6gk49KMBco5+sADf3v9YSmrv6Ir0T2sclvAap7g/pOfubNRI0fUOUT1PmgBC507jWavY92
76Lht2j5Ak2/O9bo+3bfb/2wf+KkeFQGGsEuxxk/IMYXYJ4SaAGjoMAxmJV1YOEh6HgJiBiHAW+h
wGNo8RoimsY4OA0/FS6EMqPqIe34tCbmzFX5XD/+9Dz1UT6/YpyMijEqIk2Vu4HLESXYHZ0yPnoc
kOavFYIn4uCNCDySXJklZJ6kD4YyUFApqBl9Z/LsTcU7q4y/Fr+lw3dBHeJha4LQY8gMODO+smj8
4mvCsTFwbrIx30Zlfh+r5Dkr3LcilE/CLnALzaWvuceJu4UsnGM8wlPIcePY9dUYzUupHKMgfjZx
kJj1SreZMpUSb9Upk2kU0yNc5pWt2FZ9hGFFd9V879W5tFacoLDMLftqhuALnoYxeWn4K/haJv5W
rXwu/C5y/E8u/hdnzNVgnV1csRp3TOCSRdp0q3DNmF7aeLhobdSdNeWq8UU4uGwmP84z4K3VbpUy
4TTeHJ6cUOYcR71emXWkVqAPNRxr8PES/DwPX2+qpzO97RsKjY8QLM9ZyBbXYZBBUKhA08ObaLVz
NgpGPTjvkjNTxsxgknbXEv8V2dohZ16x6JNtieNY4zxSacW3hBmlHmBSeZPDbsKpLHAsbWVdqvzD
pt44OJo6zmaAw+ngdLY4noWyPn2l7eOF1oz+4Iyyz37XcEp7f/oipmTRqp7pQGdERxQntHuiuWPk
57rUrlnt76kDdrPo6AfmZcSV9XBnO1zacta2RRNvuSyYqQ33jM7sR+O5xds16GaDZsLv1fB9DQf/
N3yNcYMdXGGLZjxnrfXTEy/t2LiSzDjLwx95UYmNKjrBCK1XDaeZophVwINLGWiNEb4zWuC7hA7h
+JTvlC7uEjxriXed42FzCTg42g3OtonDrXfPGX53oHxv/O8RH3xQhjg9vpsGh9yN5Hvr1q9+wlOv
9VAK6E8BMDHrdV423kKuqAwrlwMg2bISxnUo5x2AU7JgkDBfmOPw5pJvaRL/jnbJTw8hbYfS2sfa
2sTft/D5Q/x+Hd+/x/+3FQiQO8ST8N1OYbm1Ih5qaXcGC7sx+X93vOqtZsCmKrLfgDlzZ6QV1LoP
cAe4M/dRgQgOVhSTSo8E3ujQnYGbHHO4hR5+oYdjKOEZZkPf49Or9T4ypj0y1p9Q4Q8ZHIQHD0Hy
4cukcaPx1/nwErkCJyqFUEhYCkb8KbwFrvChLExoC6GwCw/+YobDmOExergMRh0beNzilVGLLfSH
TsqVbZiXLBa3AK7D5tjVwHkIeI8fqolf+n++eJUeQJQPt7PVO8tYhzXQp7VvlJucv8VhgTZgSvgW
KIJBUCs2JcSJq+SFGQZlhEUZYVJc2BQNRqWBVbH4mWcLeoWc6a0NzaJsFNAWHcalgXXp0EA82JcE
BobaqjPk3WJSbAyMTKdgmVFhMxr8TPkXpFFIja7gGl1hNowoU3m4DxV+IxWIwxCSxuPC/SlhdMC1
tFNEFgjz8QA8YMF7AdGjKbQnafbs8ppdDvMzKfhnVBhQBg8UKy7oLyDE81UBQ1KhQ5O3ChVK5GnR
xdYY0NOhjCxFG/3FjhSARAZusND/QkkKTyr670HhSjXcklQAkwXJlCikyVNwkw7llP7FneCeHAVA
OQqFEg4VS8P0wnGH3d48Wkub6jnamT7TKNMpDLC2ma/NMIzi3sJa0e3QbCLoq0FhWEyVVAcPMsv5
i2gpWMuE2poVvsWOjkF8hXTxdViHQGFeHbxXqcCvWiFgNSxYgKxWm+ZrQ4oICBu+siGYYh4FdDge
hZbKfkOqiCi4J0MFmzVQZ/qQn0n+Ygg0+hNX9WPVJ8uw1rTj6GfpauzmXzYnzzMkW6mQtrLndSUM
B9g0dz5YcnoXzdEdCSybaxtQf/I+LQ4SqyBmXMwkhSKw81eK449aJy11Na7abIBSjXNzlZNVFMu4
XboaGWZm8dSOHUyCSatURTVZMYa/caafcgg+2vTKFYlkavIUpA3Kj+2rteatP84KACwVCigVFFgr
PHAdK1TQZlfEoFr6WimM0IAnnBVYmCnEkDabglMYwQTJE8obY9QKR9RRD1sFKDo4D6lCFvVhz0aD
KXwtvtAXxfw8TSYLUbtinTMSxaiIFgFAejzVU4VEhgqOZALlxvhQvSHajWxGAMoYktJVSGWq4MpZ
YZbQ+utWgZckOMJ6KBjT/4tlKkCTDJevViGb5l94U2GckwI6hUI7ewV52or2/It9ItukCgQlxrck
+R23JlGYaKqA0VCho66CSIXCSfUasBRE7bdUqGkGcwq2Sx0VFGr/F0dVYKqjEFUNicpW0Coza+wi
wVgrBbRSTP2ND3WUCnV1KPpeEDfPrHu2F/ldRUyAZ4LHmnCyXRVyF3f7mnvFD80rARYKqs2gazWF
2c4KuKUPlJkBBeFGZKttmAf0HujsK1YlrK4JsysUvOtB8fYOh0hfcb08ZphDB/UNFPTrKPy3C2GX
clAJN86uvoyMt8me1nV1KipXPzcR41fjPNLmBVA3tp94Sv0hi6ChLeOPo823Ufq3qJXuQfJPZ84A
a9f2zKMOPaP97BUWlYlqy7RetbIs/uacYzBRGtabXgZXt56bjRHHZPD3IEUB2/FQ3qahiQmVcsul
7Jk8rMweHp758mpgzKiHs84UcO1BXvcQ2AMkdqaQ7EGx2TDaZq5RcGTLg6bwbV+B3KNCuu2LUIC3
qVBvH+a7gf22MJVsBYNbUOG+osMrwu8qryZplem+oJNwi+i8sYLKSwWXA5nr6lDbjD+Vws8VW87E
KGqnhE0PYdRH+VtArE9WuvEjXPMe1W1nQLU7fOcWlLsD7a4p6t35gLoxHl2AaNZCeyFjP187ROIx
UcSCDTtfwdDHpqmD7BTFWqeO6QHcBzwh81VPWJDfYn9nFoO51CaLURcvI12tvpC0DIuj4P1RYfyp
Avp7hfbHGsccR+H+aJbvCYSuNvjs3BiKSQWfSVTex7TeB1O5mQt8bzt8o7Ox3VaHiDVkoRn/i7kz
WW5cybLtv7xxIg1w9IM3Yd+KVC/FBBahBn3f4+trORR5I+7NrKxKe5M3oQmAk6JEAnA/Z++1qdkn
eA1GFhM4D6gWvFjlYyANCaW0Jmh4FGDDLgtpWgikfcGQbnWnIlwTZ0MkLQ6AgmJmldgeTAa10ghh
mjtwO8iCXkxpkygaMIuVDIMVRNII0/mWVM0VByjz0y2aE9Tu0nTB1fAYWgWBPCnO/jh0o9WkJkfy
qSLp2TAwb/judOcOzjGDl4EvVss3WJUfGosWVCW9H6V0gWjSD2IMxr3vtfpDFdfPaYJVnBVOGofn
QXpJggKlOvl4r3003um5/a7huKmVjJWgRw/U4lQ6WZ5vrJQgjNYJNwVEl/TqcdogFP4w2uJZ8UFH
WtOHHvRPofS8dOa3BFGvgxUGdguzJumOKbDJJNIvk0rnjMnEKJRemrTCVdNgr/Gkz0YY5Xttt9c6
xIATJ8aNV6U7VU6RFQhqfqEidOaDXfTSwVNLK8+ggtmx8+sgXT4OTTGv769eZV6N1oDRh5duHYTc
8Oiuj+u0pJxVYhzSMRD5VvgxYCgafJxFePxoY0m3UdZ/RtJ9RGnyLZN+pCCbnUnhaYyqc+hz4tvu
2Gy80fjEy/paufFtFSO4cBvMpa4Hn1feXFVPoUyP/M5nWtagvFkQob62Q5YGdqsUxIH3SLe4QQdJ
TRsuP5NwcOBcCWFUsdIIqm0r8KgF8bWNojul1LnDptWFHj0qi7YP4O06DRPoBjuioT/6gtzyyDxp
BuAXDREObXI43Q6e7dNAzO+iqMQZXyQ6+pcaUSRZdx99y/WiUKEzYiEg2R1UyMrUQumC4Mzxga8V
JeADS+F8MT27XzlaeUeoyaHUTMy1BTNF2NsI9BFC+M4lcmGQdoPbrKPUoILowEIBF4hFR6F4SBLp
M3kKtA20EEwrFbpOzxuknvB56pwVP4oUkdAvx+8opYZkh5EQ1dXGPg1gnbq94B4Q3ynx9NSJ1uTL
Iy/fmaSjd8++GJCQZ9sBmdREVybh8raYWtx/FiHYnTbauxwut0Vvj3WEIWfewU2Re2c698ec7hLy
iIUofHvVOh3UaNtcw065+Bb9ilHVL/j0b51k2icyx3UKblKbHlNuiVtDjUjSdvwHFqTbXE3eY88S
LOmoe8fQEpTDOATZojB6uqK6Hm1ju3vTviV0JPD60XOq3ZSY7JqI3RrjAsZ/FRqeBN5SL5k0OXPp
+JoYBiDICYUyvWhu3TqhLwq0m4ekbzdlTUiaonjdfiIUcu207WfJG3NhsA0e3VMTko5k0Aw2bwZX
J/fVj1hLHzVWPFAxVgCh7HMF73Tsh2f4wNAER++q+Z22qWJupYHjP9qFfteYHuwG86zZWQQLxkB/
69K8ih9blbVLGp5YNu1sJznWWY3zXp0uSTcusiImHZ3vfDaCavBNpg2BQjBd+cRaYRfF4lB3LiJJ
826ooVSY2KhUm2WM14b3Oc7IXGvuDf2jTT0XoxbTi3ZeNpbEu1qcmr1KjCS3THHIi/yuUakHVn6F
PV7vMJ0hkTJtbznQeNs1E5MxyKD7qC/pSQ2Ouoxr9XDKuNGudQ0UjSKk3jv3XrkjytxCe2mUSr7B
Ms60WtxMtVGiRCmg6zW9elCZJkYj2dlRIOcbzA5wELrgdlL3NKDHR9YFk31Qo2rjeyz1GwiLTNPy
JxN5+dD1Ym0UcbsM7pp641Ww6GIa7NtgTNOlEpoHLxZ7B/X/RuTRI4sOSmIiw38uklPWeu6WlNYr
vElwGASzhxi7F1PNHxiiQFqiiVlnY0GNJneJ9BF8zJYJ6bUN8PZFNWVZx9vChORTy/kUe+Q4rE0x
0WUxq0EmTm5TBivd0g6D0k7wzwJ1iSf1O5lCJsg/sDyhsKGvtR/+lHUkUOjPUfukNt4BvANeh+Ks
xQRqeAoJ41VHhr2GvpkVBbN5Bc+P6b5UiSqYUbrequhh//TWzeDnkA24WQHMs9fLkmTRlT8lH2PK
9c0f0KW3zUErphcLSgYATfwqBvMNO6nffK4CK3doX+pMrTZxQuauQa9ebZlyO5L8kjEfd3XxgwUa
38PAf1Hc/i7t2PBh8C3CCvtJ1dYr+jEV1seDwBW8YlGNtrREGsPUHMQNtq9cADJvY2af+OkxV3G/
L3PyaLIBDwIXS7iTSPr8+BuAgBaRh7PM7bLBjjJdjcZWl0NhQFSfDCSilnpMe3UtXKA7lVnx50cH
O7DAf5S8kUkRcB/S5qG0YReoBZKlwl82dZreYFf9SEItebLn3GEtFkQUs6R0EaxZxYelYLIWIt+E
71Ys6Qv6iNioN5+V5CmLu3stmj5Y/mh1fuwsHSmV9uBl07esTKjUiHdCNYeFMfXvsTocar5eAA++
2Smg597tf8QiK9bAOmAKulj/ggFQquJ8Q0/6Ydfe+9CUxrYZNQtjxbBqiveSuOilLaV6bpvYC71D
19EndIfdrW/JtGjyOyZlS4+ECtGw1SqvWHZqGcNOSYg4x64H5dykrQ3smmR1wq5kaqtWR6e+S5JN
r43omhHe2iN25EOre4ckJbKjQYZlV0AQqrH81Er31ssM2sMtbMnWXLsgG5cIpIpdA84nzDxwAlp+
1osGL4iReRvmJOchbw4D1DgrvFFEcp0wsKUqEL9J0D4KlLfU4i4v+PpaiT6uBoP/4NaNtBJzJiux
sEnPmokwM4P6pXWs/1JHP1odhSZFJrJzYUGd1NTqSumApRBTxQROR8fYo76yjM9MU/CkdCAC0NRT
9HiCcj8w7+Q/2yPGChSxcZiKFVoTPqsK3yC9TVPY0mGzTXriv3Ne03PvxhF/Vm4giPHro9Vo303j
FVzci5Orz0NfvVqx/jnG/be4pltfOsfS7PCtdCyUmZQHpI217pZU5H3kv1gQ1lMc4CcghfhgW/UZ
FzyiSvjjTfUKWg864HLClLNAH721G5ts9qNZch8XVBBbwnRURaxDWexEkZyGwbquLHnJQ6cAFsH5
kYZRSw3P2kx5Eq1NlQsbnTo83qBiVc1dcWHf2UW5TtP+SeVsXIw2CIcU1XGm5XjdUUqh0YJkHoTo
duxPuyKtvBhsFIl8QGpeLlRLi7fg7BejAAGp1x7QR+I2qVrhpI2Q5ZM0oIUx9/0aC5AsiDrDexxo
DqckxJc67t7FGOBO4yaFPnMVwPLNvanbyLTU2ChAghbhasizcQ1lYDt0Lo5vCLW6E6zV2D10jkIv
DBSLKcxV6iNLi+LvvsHEgVnjwZb3e9v99PSwXQlMAdTw62NBADPy5ALGtf6i5TS8xC0iL20ZtBRv
oeZ/bzuufdaddUvQh8paDX83+D8ES0qPyKZ/CIQybq1p5E8ygnZVawWrFT9JVplicZ71Ub9KHOho
RoJS0XEhoGdptk4rUwNBBkAiclk4jSqun6xcAYleCK2/6hkAL73FLW31H01DwLoxjBaw0O5e5M5r
Y2F9Sf0NxYKNQtly6UOIQSoY8Y4bhGk1WARLw3VcU+UPmt5C+Bp4y7BwL5FPJGcRjzlXTy5Y26Ch
o4NsmDyCHch2KfJRYJ+Zt7U2tScvZKXr6OWrFqp7gFoGDeSJCkUwyKVvVx6cTCDjbrUEO5r6idIt
2ukOHM82P/D91Bw6auDhXlrTBIU42t0JGwbwDaD7VcPJjcaIRkh1a4mcFqS0CJYWORA12O26ItsF
6LfVtSk43BFqQJJv4QVB/0ZpuDRhrMOZeKlHehVTAVqrB67HVOJpHCdajc6eOAogkjAPu6m5YKFa
dun9RBUB5wcwfdbb1lAyXXS4yIbgan0gURea4C9ZNAFZi1wqSyY3hR4cf64+iMB+GrjGImiXAhfE
UxAhAHG6p9ozjsj/HHz2RGxXBVQijlRBSPq0AsEhuvB/UJe5A5Mh5KPsjIRYcFajS9d9GgLyKMgy
UaQifK2EPWtL5vdnZJsLEzjeaWJ6SWFJw/euCWMLJfYapyQPW2N8q1Hj2vD3dwejG4ud18Brq/nj
wjjwV7UpnA2r+xD2O/VAwPTWihnWXdT1w2vZC/IivfHsSM1h7t6A3iaHTQbqjCTrqDJihwl8CZ6a
gp5dywAeGcUDQNvdFDKep5RBPQrienv+lGSIT8/l3bpwfcG/J0N+Qpn2I2N/+PtRJ8UZUUDMt8lV
bjDqeJ8B1kayPEgO4tfGMkkoAcodyWwhw1SeuPG8V2X1KBRQdmmOpi1xy5XSKtZKOCpgpiR96l3Y
QDK9KNA2nkwzahxyjXIZcCSTjgaZecTkdVkQgpTKNKQW2PrKqG98YpJwU6pH6r3M/mWGkj6RplSl
LDczUFKKTdKSFrx7VrPrZQKTEI85lfCAYCYsAtjySWpqiGxyeiPcOmDXAju8jermxWz96Lk0x6Ph
Wf067oBad4FCEcdqryF8OM48hSkTJx335fGU5ZgowjI/+vm1VkZiZpkluYVJTAmztQ2TI/zCmbml
aE/VAg7dwfLbrUFMlccK+BBGJFeFMsMqI8xKbwRmNuKtapWcK00mXkX9viIASwlJwvJlJhYtW91A
w2mAoqllalaprAz66wTxchPsZbJWJqC4EDQR4GKGqiXzt2p9SpcOhkxNtz876vpn0AzAvER3Ek7m
LJLqiVptch9jUw0iG9azzPpKCP3iE453nc7EyvwsZCpYJvPBdJkUxvJr3GoyPSzQWbfIPDEso7eB
TBgrikcsVyYTfLLHfJlCpsk8skE7MmGIF7Yqk8p6MsvSyaSk0gXXMmexrRNspjuteYiN8ocpM8+C
wbI3HXarlUkgGtGNS+ZnOUxx6HxnP7LgdolzgbdikUImj4OTTryatIGWFFBGYtesOX+NIDZpqgS1
eeMR0JaBIaxLsUNPftCp/AzNeIfbdR9VyY78IoIYdgVxbw6Ib434N8cJX3rSJfxWWdrxG9iYVUlY
XCZT4+AnfKbEyOnEyREuc46Jl7NkzlyFiwkkH9JKold8mUVnwVZQCtLpGjt+sOlb09DuCK/LCLET
YfpcavEr3wU6G8AxAR0DJ0EWch2IwHM87xPEzrV8BcTzmMmgPF9G5rVk59lk6KUyTE8jVa8mXS8h
Za8jbS/B9EIpznvEib7DD0v7V0bzwXHOQvyFMrJPyPC+iBQ/lTQ/OREZJjqag4wKr8uL4Yr06OTK
dYw19OKRiRK7jwnRMpzV334lxnoIcG2CYI2hWLoEw4rAe0sTKklDmj5pRMfWRMjainWTwDxSup4q
u/n6t18hr4OVPGOS3vqqg07cbG5tGbxaqDKCVYaxWpyDFoRxquZrETjPseW9o0xJ0O3SCqHZ6cXY
YMgJWBSpUSx9lv+TDH/1SYFVIuJgKUB+ZszYfKBBlQyM1UaiY2PL3YbGrmqJlC0TOrh2epvX5Wvk
+S9/A5P0M+xXl2G7g2UeSBCRKFVynpg/RNcOcdAc0SvDeiPd2VlFjRvXru5sPYRHgkeuKA++QtCv
wjp8jRw2WQ0yBjiXgcCCvr1PQjB6LezHMjQY+gBQS8eBCEnbhYCX/grXfxM7gHBmVdv/J2pM+Tbe
YMpVoR80iEB/vq3V9+b7nzbWs7bxtv3AZvNRt0kzy0eRk8qR/9uDPxWSD2Px8X//z1veZo18NW4A
f8qX1gm5/O/Vlovq+xQmv4st5fgvtaWikzvtGJbUTkJrNE0pqvySW5L693eXPQjnLdu1HJsMop9y
S/PvwkLLQ/a0bgrNnuOJfsotFV3/u22qlDGEIVyNa6z4T0KpNVVm9f4SXFq6Q0Ao8kSDbGqHmomQ
SUm/JSEZrZP3iUDwS5auZKYQXAL5F04npIvXhk6RT0rADw0rB3NlX5yasfQuHVP5xXzA66w7r0ic
h8Jn7ZJWxbBqO7VYkqKlP05Rnh1CF3yzman6o9Er6WE+qnWW+DqapZQo1D8Gey391CI0PyEcDFuy
eLtbnXyfWyfoTaa1frPL5b75QOHAj0wHo9y3cNIoV7YY7iiUv5tZsByVoWe6MVr24bcfNTI02FvV
ziENMlfsTJ9lqmbk7TrT6oCUSV+jOhp9dCFwrilqbqOM2czCoajMLGmhUHqOhkR51dHvL+lN5/fm
RIe/LZXxbIih2aexDEYxg+QGd4KcIKTe/ahybYnzIP4G7XOIhivJItabGk5X362/fggi9pDZdI0L
4rHlIXjcdFOTLsWhYGigoGHOXHSPtNwCIHJTd90hlLv6vkdI7sBnm/fNI+ax89E/xs77h87ut799
1f+FwtX6F98fvoOqJoSF9het65+/P1NiOwN4IqaHiqrH58CLAV+P5XF+8LuiPJqVTntu3nZU+/cj
f9n363ktXYtVXf5wuAY+iiAH7JciFsrNvH1MYrSOHR6/40Ri1CNC13Q5kTd5mI/SM4PbMBQkQcij
QaAffb8990V7ADaoUHDCzMd196S1xXAlqIatYETc08Vfx3zbumJA1C/zSCSS93ErykvsdOsxyPUr
2oBH+oPBD9SgKpa2uLkSQpefxsKuV7leBz9q6Lq9RixkgJFjM9lpuW8UxTn9+3+8qf/5xDUsoTrI
tblAcAJjN/tLvm+Cg5dWtl2sdLuJWFlWwRmB5M+HNNGqLV3bYunYq45z7GMYOFvg+BQPOIpIO6Tv
fayInTt5mPRlB89SEwdbaU1NUt68zvO2U8reTdWcXM79nW3Lcm6bIP5ze20r5Fmc5hoY8gGRwUST
hHQMs1hPBXShrtSDe5soG5LoV36ZtqvJtPD1AOuAhx3g0CPcT6w7UEkro6JKguMASZb8E4KecKuS
4J6oKq0j/RFZtOrHb0023fej3t7P+73A/h+C4YQwzT/nF1tItW3d1cmEs2zH4Rstj/92PfTNWstx
+pVrmyLk9y4v2x8OmYPoByzjxhm76pjZlIkUteqfm8HEaF4m7ykNvrK3+keg98aGlAjc741ZXzPX
TJhVM4LGnB8V0xslsQ6yfEuqD5mBBxFQTSzGtHuKVOu+8q3kvbe6ex94y1Mk8mxTWJ04uF6DdxZG
ztKY6uFN9AioeM3GpcrMtaS9ZmOOaleQ0Zj1EHri0r0In4iBgQ7RfUtHaEnNTXuG1IRpEeHsjynN
bnonY0YiEKrm9NwJNdDipXCq4nNQwlvAcu33Xo8qyMBV8MyCdly2TuLfE4SUrQVcscsgpgJSUZKe
1Iqm2lT69T5wU/XU9o63CTLFuTgET3FjETHeytzYpCh9HwiDrffJwFdz3gzJTblog3O2sTI/zLts
BeqlY1R3upd3DxBUc5QvpXmcD7ZSqZTrnbGJR+cASheDZ6aBOspDc926GXa3cfAL5ugmhcGovdHS
kjgrOUQNHS7VcoiDc/K3IWOipFfQpjKZuh+Omrm2nCh+rFRHPPbTbxsONoNUjx7LvtDlkXmjhtJ3
H2MfksklXkqJhB8qtLkyoPZEm4QEgEqX+cZfh/6jMXkOMssljBSpC0xIN2yMXWG32kPWD2KT2EW6
tmpbe6A+axzskOyC+ajhqd7Fxy8wb80PZfbRVWZyb8jhWT58l2ll5/nQ/NJVG3cr127DBehgm361
oMMRq8+x3Sv7zGm9lc7s+dUCkhF4pXZXGs6EtBi/doQP+dUzMwCBrN5uRgo6t1xRXmv5OpXdjitX
ZaWU+r7+FKfNat4/RRGedaG3W7Vrx+cgUpedv80NaLe0jLe6Sati0QNhYlo1//BvDpnz4H//9H8e
EzdkzS1sO4WZ+OvX/PO4f34rfxnz//h0/lpH2w6mH74XHpUnz0eabQyus1XyOtjzSbrXqiOQxIsi
/Q08fadgWqP0g2ssVtWvoUah/hyK1//XUL9tsZH+8aosZxzKBwwtvMK7zkP9+LdX/TX01xuYh85v
gGRb8ec3wC3O3BRTXC2VKtFwCESngTbmk8Avf8rLesTqyqbTQUgJ1Qr5gA0HoY+Hcg3nXWznowKZ
02IijuM4H8VLcxf3HdhI+VSQbE2fhk81Nbpz7+o3odlsrVKFH63V4aHyAuWCFKt6sAmpgSiYV/uB
FN8HDN3pNjASbTUfpTrpn4cgfXPLunqYd9F3ScCC3c/D444FJ2yB5jQf0yxHWdm9MDbz0dYr7b3e
efAh5a9yvU69Tn1NQj2/KdFD2BxJXO5cFrcEzj0jFrPPtvBxRMjNMVWI7bMGZz1v9piHl+1suJZH
w1Hf2Lav3Yeq4dxOrnH2RqV7Bt1VHRoF4Ob8pJZY5zVIhG43H/VZIxNnxvQv6/onfi9FGRhYJp3b
sAzrLWHE9V4xG/82j0t/iSuzfkfPEyZ81kAg0S84UXgVah6RJ8pfiesopcSV/5ioPr/3YNKVwdBe
mEfFOA2a7uR6WUnQoob00R+cV1NRNt04Vu+69I745Dc9sLKt8TVhAU4K82SYHd0diLBrt42nu8k2
6LE0qvncZvyjtUbT3tQ43So9OUEAKh87Wt6fTTrdIjY1vqWaQiyNa6ePfqb0K4UZ5LVx8oASaBSf
TBRWB5EXVK7lb+llz8x3mVWwwkno0LThoSwoxagkcF6sqIS1VnE/9RDzc0UZ9fc6slDf5LQYY0p1
phon34sJa3eumf19BbwBdYpVbYUWXqY4y65pC+HFUE5WMmbXec/80I5azbWDPONfB+ahllz/bLBO
4ftVteDRAy3iEjcr3VT+Y66Mz6OLA3ZS8uARkRIkZ08HvSQ3dcu6Tmm4BzOVPYShaZxEF72jYE4f
gL5mD0bFp21T2Zd7XHQeCB8m5zAPByjTbka9x/SZ99quNAfIi56V31EpjNXmrijz5o71h7rLO+I8
5835AFpYlEq6a+3mfW2i9gjIaYufRx/uFnKMYzPkJ3z0zQW9aP314NPWDNTcYtI/uGR10+4gDys0
nAN2jaJVCa/Us2TrQ2ZbzJsiLvOb+aHzmXAKtwravRAaATkmUwS1aMpLXVXjPWKig92l0wsz12yX
t4lgYVaNWI37d7cxc2TJEx9IUvx8sI2MXXAdIpzn01OuCe3oW359i0GtvOnjcDNv2ZVW3fb/2JU0
JeIx30WjI9+rWPuOntwUFgs9LB3qOlbqAegVvyiSD6FD/JWIAOMIi6QWtfCz6ckiyGJflP0dctX4
6wHPBSBH1gWrQEEQsiwrJGZqnTi7KW1/jtHICHTD3CDglae5RYstJGvvCPBOHeSXhqpQZjatC7Ec
SDKcYXzR00lZN1bkoCJns2eGYToaUikUeCuT+RYq5pqIDm7KRP/Kbu7oJMpxPvLX7XmnL5jt5FZw
04NjRRBexUDnVRV4ljI85E1EpRq0/hv/BPochvE56ulFo1rx2vBBoDKZ8ltrSrvtr6fXUa6uO78e
HyJb4jDiEecX3BXLyI1Pd8p/e/qgZvnt0Cjtth7q8WBWtbsD931qQ19sQ79qj4rCtHfM1WI3uk5+
o2uRvi7o2QNCVQW9UKrsA8KpBZ356kcwBSelIhuUjtkKvQWlawv5i55b4xsi98+mSLMXJyPn00UO
fB8lDaDpSKd6ahD8a1WxtaUR8JSqg1gXbTF+y6m3GY0ZPHdtD++KHDY4O+n0r/bP4xPa0vN4K+f2
M7+Ob+h/fZ2v13cCfnlRh/tScyj7Sy4JEKHQKkfm4qF2den8fcvsCnM4YqyHHIYxsCW9vGCjsUlU
Z9JrFJp6tNF3bQsrz66Rj6UxoG38GKJTWqA1cb5Pvn2MEJEv9ES3jk3r5oDoqLQg4S1IHsHFRns3
4N/PZtR2OqpOZUSJyaZhtWt18N17L/AIgW67Y5Ra+TNOEGxeenooaT8sssgxn2xnJKHBGYs1C2rz
yQxSfVUXFYQfuUk/kyD3qphO86aXNmRjF9OtBYbjyag2896269urajV3iXxBo1PV4/z6rGtP0DPF
bQJunA8rq45dU3mXUhLZgmhK3yxiA3UjtV9/jVDB7l8SacH7YwR3lOGhF+NDYZqEfSXa9D3B1rbo
p8GCWWZqQFtV5qfyQAbdT6DoeBmGpNniOiLDO/C655Z0unkAQoVs1TlTedKnKLidX1Kr247QFhRm
8y0BvyhaocKXEaX/uFe0mjMewIc/guYhyHcepzQKjMson8AN0dWbB8/jGs14nEd87ZIHf73mrwNA
xehX/WPsr/3hRJd4+hZnDV620Vphv1A+2tG4z3XLR5vAzbTM1PEGW4q390AnwsgubMBjMXorKt/b
dMCx+BlqpK31hp8Mt4bjncuhMu8hwkbL1sYzOm/qiOj2SuiTVJ0rxv28z1va+LvvkykdVlkuYWpe
mCImSM3X+SeF8tHPn6IyuWuZhOAVoCVQQ++NvMGGHMtWAo/11LQmsym8StT45M75yPzgTBVpm07d
HKkga6ek0gnA0GgceHTlYj1r9/Our4Nyf60QENLM9zNfXhzoI4OsrsWp5dTWV/Plf2BfkUN7Nhr3
tlOT5k74qo1yvHJ2aTs0d3mUpnfdy3xofqgLPj3y62kEh7ayG+IGgTStj5MvwV1YUseXtG7KVTi0
nDRyc0K0kjq9+sSaaJu0WrZkloHUNCQFAqA49DQtr8jbtGTPlsTBjWEWT7A/PwIqTzeqXeU3o3yY
f3LKKdyh5kSbbpvENdbmgzGa1b4ogvsOo6e6tWl3Mq1WdEwqhkMiMZ02M+r4VU3kXpQ+4q8bK/5Y
BWH9QGa8LlfKAHWCjRcJHfopm79Wz7VC0laNSWXeVRDE8/UFQQfkXbta6F/r5a+lcRYW+FiQBli2
eirKpLprSps7nBKd4knozybytP3oCFoaNJae3YZ4FrtK7L2IW+der5FCZx1vVctGa10ZXYOOR26r
0LfWXl9CvqeYvVSbotzM337gYcUZfzDe+D9OMqwjLBJ8Gz66OpGVMH+fO11YK9MlQhbgl7oRgSoe
583YLn/fnI9qrq9Tfwzw+1g9HNkJH3UNBKXJa9h4cnPe12gTd9xf2/PO+QF5d390YJ4rJWLAZhDi
nESkW8N6q9e5Gb4BBwkPjqpmlDzSINxMGSJ4g3U6vrcp28SGGYDNV+L8xoZbhF84GdbFWKZ7VLfU
ZqDQXUyaDEvyy4bvthOuCs70dxEBQ0r8Ho2bb9ob3SO9DPkx6XAwdA7oNP1DgxxrnZdiRKEU7kZT
wyg1eh7in4EpzIrJsrIkAiU85fKOWAnFeTBRWIIclSklU2lt64Ze+Lb1lXU4XJsBg2/WVzalT0AL
C5r4/Zlyj5yVh45GTvw1ovx81/ji3CX9+FImpbm1OiLxwjYcX7DCfkZsXmAyjKtY1zWACdWARy4Y
zr78qegqBIJ6yB1OblIB7nOmm0jFR7kzwEVAUznFzOKlqGy4KsQnct25fsw/pgoqZRLiDoU8MO+a
H8bEi09pUcUn6K635jgOlCLtMpVROsrtQFXpya7seKM1wjjopGFdTEp/TEGE+kZCbaw10XuCVhdF
oZNcA8PMDoqDmcUtdOXR8vKneYR8LU7uJy2syIE2K/y6A8W33E7sd1x767T2lG/U7iBPoRq9Kfp+
PJRYuTamol17hdVQrOK5VSLVvJ8f1EmyBlkszFtW4hAk6pIhqtqZed8QlHekWoPjOLoLhOO8N+RS
+pFTvE0asmGH//ZDSC9xbYSpfTKVyjqoLf9OpVfGW0VFOUsGaPwNEtk5qxzrVAdRSb4yuDGjVeJT
yeTjmSIqQX/UPMvKGC6unhDl4aJVHVMHMWc3redRw6S9pY79iv9ZW/dG18NtrdBY/XU7MAdtTRO2
Q5GntGiw5DaIsDuqeeYFx2G7Z97RrhT5O3I39UCro0GaN8HD7V3aufeVnli3cVVehFUaz395UoC9
f1nnxm9PSrHg36cxiqc/nhQ1OGX1tto14OKDlZeZ5lFkDkrNFmHxEBJ1JHeFGfWCr6PzdhBV5m6I
jLOVC7Fxse2yhgibu/mhjHxaSNjRjtRP6rs4morLRDVgPphmLYsyv0OB447htka186rCZpDzx0nX
bKJhTW/bCBPjG5KFP3aTDOX9i9Gm3J2WpK1GzPt3/AeNGwJ8iIQcGm1t0Eiwqb9V0ykmEXQ+Otpm
oC/IN3eHeGuxfNv4TMFfzVLZ60ZcP0xOkZybGAsSL1i+WiH5lx13r5PdD/4jfaEtfKPytdT5/iR+
9pgPEZIcBVH2PG/UfdGD9fbVzTzZHMxEQWSqKMd5s4lhY3RBcm8nhYfVdth9zUE75q8A6q81c0PK
kElxIgbIeMgasTfCXnutXVorleb4RBaw2TYEevk9Pn3AeYcEoN0qC0KGTdY3i7EA5w3vJvSbfjE/
HVQLrEmYR6fs6wTyPYKpFCVo9kHMKSaEXuz5OIltlWfcMJX6vfH187xjHq5iQN33tW/9dbhXURAW
KJM5NA83E/XSxf1jorXGrpV9EXJJ7XMbRxdHtCllK6MGgTgIY0dyR3g/DNSPBj+5ePPRXh4VXteA
sl7PC3897mkqmVx15oW/D/jxaqTZZi4RzCMGsmRi3Ztu5q2RXJtVakEGIVGVpUCNn9LvC0jScZCs
FU/enJDr1OBHzFuoMbQov/aFYPJ8NYNawD4LTfC1tQzBOnvbm4Z2F3RVSQen6NfGoKERggO5UcO4
kwzQuYbZ752UeMWGPhshirCJF26nGPv5MIK0+NJQPP06Ok0u0iclnPpFqtvZyZR3kN8erGk4W+03
3YgIF5LHYLwOXwPSP35K3N8GGNGHCbjj4ObxiHZIjMe4a0Z0S3pPckL4fd76tf8vm2bRJAqgU54R
JtZFnTL7oPlHA4k+UpfKuNbyoaSxCrK5K/a2X/oKoF+X/0hnDauf2/XUHkjx/Za0vnGdH+Yn80pT
QZJ0nAQJsCL4QA73f2ZqnbmnahnvRr/Mr+DUFHI7HTAdWvw4r6SH8bmZtOiDbFAYDGPTXlJqmwua
JERwDyEnIlPwVWmQc4cb1n7xQcfK3SOc2j1WnHCNhKZ8VYv8rVFyD2OXnVznZ5tRTxpLonnXSEWK
aBh5RjkKVksUZu3J1Ur76AruhMjHm4fMRzsVC7v9L9rOYzlyZNuyXwQzCIeahtZkUCTFBEamgNYa
X/8WPLKSVXWv9etB9yBpAYdHUGQE4H7O3mv/zFIaOYr56OgCLkIC2ycOAd1ZZlvgsydImWXsiDVV
CR6GIIAYPITVcdSVCCsON6qPcFxlrNpPEyLZU2l6FKgj58mY/Y3JpE8t2nTyfiDTqb8f4qV1tuDb
nuSJ/zg7v8zUdJigqKGsDNN9vr2/RDibb7oy/f1+I/PIcuL6Qb4XIYgOW7Q0+pLQFt6qpdq8ldT/
KADV2oOfev1J7e1n6i6EbGeiJJQ78q+q0VmQbrOrmvk+VVa1cu8c8ZTmFufk0EgnLO8M46y4rU/F
hCdlISQWkuKUvRwjCsMHWdQQD2mXzu115Ym+nVtPJmux20tZ5VDvaiKD5+Cw369VBtUvpXOrPV3L
yF5kKp41nUr3rh4jE3yhgttMA56ai9a/3OYQlKgfhOZcb4esasQdeil1DdyWqCjYFXfmwP9J4NmY
0psWpA9vpv4wlqj7e8c/x8bon+UjK57yen6r9YcJj7sZhDHY4z9zbsf/7bSc4wDhORu5ePbspt41
oi03DrH1C/nZbvUogdnx5xJQFhoWxj+n5Qf+6/Mv50W8VBoFyTbWlfJIXa+YQ82b8ljnDfoD+fDf
x7GRe/hI5llhsY0GxTpEk45kIfTTdTpSOe/BtTpEuYTdpp0KAPPzpggHMRv5yhDryuyrcyvnmPOc
IGh/z7n1FOe24zxvNKzqjKRDPwzNdJcK1AybCuPjesJxBjmbCv5tUHAVXvNnBR043yfypNtXneld
5FFqsBQQcTjdToqCNxId7OPXByFvB3tZ9b6ylB8geeL2KapZtmwgTyJshXx+sgMbt/3cVG/b8JNz
QBdaV2FLj8d1G4/cw23XNW/rrTbq1CWdYecgF1aKreBAGM1HEwD+1TO6R7nUK2dqSm0n9Kw9ZSO3
FogERKSItwqJE8UqhiM1nt6LdluljfmW4nREp+hgZBjBncxlVsPBkG25LMBkedcEErfAJmiSOae1
yDgL4jIIEoxnLNdcTsZB6h+7sN7d9rzxX4fypI8SF52f1uxrXEj5OPS//MeEuINfraZ8WL2ZvQCi
aFetkhZ3keJbrFuUYN9hXbxozjCtqKfa3xygw10UZfscalTqcUHHWkFZIZirDzGbiFOS+1ycBALK
rZ7dWq6OwOHnBhT7ZIc1r4G/9yrUV3kYlZ5zl2rjUfZuZUc2rz+RDeWP8vzYxLCp+u7WnsUmq7MX
U81b5zeldt9m7GtklUuwJwuaJPmoOxt/ZZ6mpzBpvYvCdutWBwvQXZOs/L/MCOcZlYuYQ75Giyz9
Yqf579eYv8v/PiPAiVbqQ/IUZl55RFxhLjtdc14VKw2Xk1G6Jy5xtNRBnnl95L5qtHl29OPQPSJ8
f21y0kozN7lPqWlcRWU8yVkT4JENIYXjVh5iFDuUlAEencmsL+O8pkOB774GsKNwiDTBQU5DRazq
k/Ni1MmwLyr23K5JVDt17HKpl+5SwXJwtVVleAQYYK38oe83fjcNjyxkQVbXzb08kjOs1PyRKlNy
IoZyfHQVQiA7jLwkbjG/nfzykc3P/FJyNsYJHH1kEe/kYVkgXUAEgwNFfrf5OUJYZxfw4EUOhWSl
b2CYh0Qs8CJtIsb7TCO05M98YI3sAJOMUsH8Eyido+/l7/M1JWBLFDT6xmIP/lqA/kJekxcvU0tZ
ajKbnh87wlE1meE9XRKxAY7sn7vI8XYxxfkDEbT9sVE0ZxsBQL84GvGyJsafa+PjFUwwXj0Hke8s
6lQQFJHY301H6b63wj8oEZYDcsHO4YhlalGT0qpYgftz6khGGEXzAVG7XKgCZLHBHnw/dlp3YNGL
a3CuqasZJlW/K59T1o0Hq6bcLWvqnWkc2nncFDVcRxOov9z8/Jnvi+a5GLHJqEYwPdpBHx08HOEL
rANYrvm3Qpnm3suzTloLREYZssbYmh7LuldhmlWPAh8+9uzOfHXjwiW3lFdi8xZzAdSrFQ5L9EZ1
Ja6xj3FPztWF6S0GNqp7SMPTo0eDhOjc6C0VYnztxDefbfpLQTfnhEGWYKi5bVVxw16pDX2Wv2Y1
+O5fwME1p8kbCGCbn0zdHcMM4qiDr0XK3JIhnUPtPwmybl5jjXDKwLWnh8qMnbWoE+1MHz/aazlA
QpuEwzPY+2QT0Sp/CHOVRAh6hy+Wrf2aVLX4MXb+GmkkzQbsE0tsCf5PJ58+fV+0WzflM2PWuxwj
7VsSNPF+fl/jydLsNwcTt1m37mM8ldOpCaN+KcczlsGLVgkb6E+Odj9Y1I3a+Ql6xb5Yt9X+qJRa
9ewlyc6kWfBWRG6+iTFw7eTzNZeCLMg5Qk+zndZbIGC477xO86PErv1XJ/ImgASkJ8tH0Tz2/3Ce
/G69q9Oh6EhgjRW/3v1//pa9Ux901Rv2suXqoD+Fx18Tut6UGgiDUtOp/Qz1tktt4P29Hy/HMQIB
MzdtDbPIwAKwornNZr1NkSoo6608Lb/8eUZaJNa2NUJc9/hOdpqOUVEuH+TeMizGO+R64iyHnDGx
iTv6a4YcS1L1NkPO/9dryBnZXzO+XqOc+vc0JLFx7mjKTqcFD43o0abZfo018RyH0BhnORR6QX9x
Cnf71RkFEahsoR5n4H40ck5V/+Wr66xE3bYgAPNk5GZ9Z85fZDd6HverLGWPwqpkIc/WdnMbk9Ps
3tb2SmU+I1sk09IJk/WUsFIjqkthLcvY1xezsTru4QWr3X+Mf82tuvolDApt9zX0NTch1cafCOaj
C6Uqya4rOpJv5wKufOSYIj40Q3r+1zg2xPwiT8JRPcv5NXIZt1Sc49fUPxPk9K/xf760fLYRVsXJ
d8nPbWr+KLSTIGoP0b4HRBPMgoXvUH3/Omz67nYoF135pEZnNROrplbsk9uWCEWc6EF+CURhbfoS
A9vXWOTg40ybRN19jc1PDwsPtXKFacqMPHHqz9Oknr+69j0J63eDVrMT/mv8q93+Z/yr1S/Xh3K8
r/Vz3zri0Ec0N/hQXez5ixWX3kW04N69STvJcTkkv8SExy31zqaVO89VC2ApeJMLZ5eY3accM2Kj
Ohm+uyHOoXui8w2gIHwKqC4/oYj/ZGsbn+WpuguLlUaA1FYexl2U7xJ78pbyEKGoea675kUeRePo
nvW+u6RjsoIIGX56GGtXWMmsU9+G5l2CqQ00lhZ8Fo11TZU+eAaN7uwigLQbXfed1/mZwgBEZicY
uYNZ9Y3PVdl1jvlDzIrwvrFRQsyPVBMmYpwYP6J5FmsaVJBy7M9c+fQedBfiscHZsk62N3UKBSPE
jnpX67ZmL9wJVYRp9O1uilv3Tp7RYAVf/PZNHiR2wjSlst87bzJ34PHoUth6mlO5dustF6psoU1q
THsAZNu2TtJs0fpDTi48oWVcbs6dV+MUbYWz1axJXBLbM25fTBu7aWwqlMj+Md5gEd+HyAtFVDuk
pvaiwiFTACJxmzCA+ZAeOmgCJ0sR3YpKsdfs/RhIWR/+JBTJ/wBD9OM/HyD0DT4GofztlFXSw0By
PFxz5WckexOODYBPrckyB08D+69Zj3MLo4KzthcqYfEJP9TKxxp5ZKd99Asr/en74+3Bn5H/fPBf
5gBA0UEwuX2WPTVGmz45qb3O09a7l0chuN0lG7F6H8d2+hQ5CZxTVWTw5TkMDLO/uKZLaUobDliS
bajvQ7KBqOqd8rDyiEbOegh7pbgQGRSuY3sYn7jn6gujV5oPk5QalFk21er+GrVj8ys29JeeQuyr
0prw9Vy/efBqkWwSNV7pqqIgz0D9kqjlz85p6K1XDvY0Y6rvC8u1Txnkv6U84YcuNsDU+NZGXrkz
a3aQbmalb6iqF3JCPLQOjGgrPpK4E3HprMJNHjrtOsKvfS8f+b36H49yp9Tug0j/7/PwZ6v30Xz2
/zzPH4o70VkuRGLsWUZKLWAse+9BaYEd1Fpq/6hBnZZx+9Nw8NQ3Rec8dmEiNmWVGge6qBDSAIRg
v8+H10jP7uRclizHtlHHt6kNcLRHhXtRIYysk9I+jwCCnlK6rnzy/fRE96B7anvNXCW9H27lWSIz
/b2qEzIhzw59YV5KZyKMkPf2MgALkAST81CoVnfSDLhujUswQj1UL91YZTuvVZXNZA4odtTPuNGr
j8owuzW/THjocrd68rT8QXHj+kM1MZz3lWfDSFK1OxXYL5ntnPBdYOHUix80N1WPI4z/1e2F+Eb4
UPt7lICf0RBqq4Dq/EOOyHrl+/nvR6R4g/uNXRzU86N/nf2/nRfNr0yvjFfGDImpmkYp3tTucSSx
uzOa/iSPkFy4W8XEMioPKcN0j1a2rB0vfLxN6KxoBbqD1cj87KiOkjNgy2/yKIstyv2Ji89aLEoz
St5dt5q2puklXLu68f2vYTWdJhKCjWSbdO7XsJz9j2HdGvM1XqBiw/VxuJ8wi5z0vDorIh7vna7g
t7Dc6p4sK4rSSMTJTgcvt1ZMnIvyGfAifzYdAGG6nPQ1a03fgJSlcofU5Hwbkw+rzJn7rPoGa65+
kEfj4PCMIspeTSfCse34UL9BXx11OKC4q+bjRrCAuT3826kwGPBKdua4KB31r/Nfz5ePtKrtN1rR
fE8yo4d/PHddaURAGc0zqCFzu1aeyXqPRBh5/HX6b8+RD+WXr9OZjQBzZXXdMyjTzjJXg8S+Qe+/
N30IhPL/wkJuQZNZ1y7dP09wNSYrOq1/n9BL5/cz3JA7bBUH+kUPJgoOXqAhmHCzGmBG14rVBMCR
pA51jB5hq2CCL6pjioiuuJBbIlZ6Xu+iMDVAHmnaExHUAw7y9NGfj7KqGp7i7TTmIOPmgSG2rmXA
9VUOUbSIob8RGSlPOkpgr8knV2B28oRAjwGlkpi4TEzTPwvL+fBboT40w/cuN/JrVcYaJJ0ooxQH
EE+ek19o9OJFi3sSXOcpEf7+c+F3d/KkHNKVrFmVgK828kUMUQaUEMMThHV4a8VLYmv6BbAf3f5+
yl9agFK70gls2FqcrahPrgrRtHt5VvWzt1jUFmD6cPom4GACmtn//jNWjdevJpdbcB2RXjnOelnK
Cul9Gw7pvev470OaRYdw8OZgwD/zfHksJzq194YfJTrI58qnhVnt78DJNCKmzQfNfQdaJ/xmePXB
7/rqw20Vf6V6U38aqEdckbbNjnlOQDWtgEvBde4q1T0BH8LAOJ+gZHsKYm3g7k1rrzHycKP2Tf3h
vMZWSyuIghU0O6ohHS6IW8FRdcYV0XPWR4ui1Ak+42KCuB07zoEyWfRgqvy6UV2FnzYptotCd3t2
3t54GJsMBV1mpjsjtTCiVwmsyjBSSDQLtSf5RSNRmpqUcc1nK0eEf2ZB2yGDhs2Mxg3LlZ9U1lae
NVF8btU4hgo4n63d1oGjyVZQHo6+WlxteCBGQnd8sAd13+WTuFPgEdHic+KNDZHLXsjBHIOVEVvN
UR4B6xV3CcLvszVX/RL0hrR62jn9ERvJ1xRQJTXNQy1c9SkOyyaM0++l1TzacacjXzbqLSVRY9eo
Rff4NQMnKbxxqn3/mpFUCB0BWVKxSXf4fmgL9SlghCrL+jXSLuqabZXlm2yqp8Wo5drOrgt6HlIp
FaCT33Vqry4qT0UO9HXMRaG6xkNaX0kiCmHSeOdY6ZS1rBnZBI8GYau9JOxodlkB+U/WnrLQXIaD
rb04tcqyeZ4vxz3n9/jX/KyrP8I0F1w4Kqt4ih0QqfGsiwy4RGz1se/W1ayebGINZEeCykaxavKN
iU2oVKJyqtKOn32BgX0eNip/PHP3J97E09iWsKRdWJST1y5CojWxPVkO33Wh+kI8yD22PBkPPlrI
f5yUW/QYTeLaCzFHwOrppuIEMdDERt69yAK/EcNEYiNQ3sYpbf5tvOuKamuDL0rNGqS9pkNWqazo
vZ7Ya89SotEXH63Tas+iHdONz278qGZY5AFUaEvL8Own4Qab2zp5oniuumFIRh/LY20aO4D+Znpp
TG2t8l/70JUkh2IYfNBmx2+KOk4e3YyEHPlZ4DzA4LS3WDD9Pf83CPUntfjek8rUApv8iXP7zaBp
+jIFurvqqto6cwEaD5Bow62wgvQhTjcWwL5zI/L6kQvVxUn14i0DNbMhOcDaysNC40ZXKf43VsHu
MUb5vATQWb6hPBeLIYOvhoRlE7odyaQi/yE1UJFHDY7OU3JOyti8Kkl7G497vV2ygkjOrtrBA7tt
/lNzTGhX2CAKdQIS5j+lEW7GJg9/qAhJl1qrplc0ivaOG1W4G8D9PqCl1Qhdrt86K3Gf0pL/7cmr
39JJHcFOi+BoWElxL0rogG0+mls1qUE2yxutnYiCfa8K6UfekuWd1Zi9nGZq3ePDA3btmmJFXEwC
t69FdSzInBodOyK6A/HYNUmK5j4DRaG7Q8GKUqkfyiJ1z6CWSdDlSH5RaRytZ5HeSh5OYxEebiYA
HCrFEkrZnaHl3gsXXag8gqjfqYjG06ijNnMbTX8RYXevaS0pfkwt/e1tqzX6qBM2SmP+LLzJP/OH
CE9t/oSTkYYj6ZNnOfz1pbIJQL11hIjy7A6mVZFbg2xjI7dJmV/2hyIKdO7Z7IuMpGsfTAJK5Em5
t8rN4l1zy5RoECa4WgKfqamPKvVL9pZGvADFjSmehW11Ql9XsICfH9oxPHJ28exOQ9JuWBqmeQMP
UDcIZKyt4WX0gtt4MEy/x4VXDy8q40qDglYds+RgGW1A7HL/hvqMLet81KH1P0ARYKcp/4v+nBXz
WS9ylb08KycDhtuVo9D2phS4IehDlDXr2pShou6lTM/ZrGj7GpeHHm+cA5ih+ToRQP9fgN2ZVnD3
vYvnVNzANcfaWWhNaWJ3gLL6JHspxugzzYTxqzxNdTH8YuHyI05qh+wDnst+EfqX96ChOVjADTc+
UaqvydAWv4yqPmZjr773rP7ZrtT+Q1ATU+tqenwcZnTMKPIAhbBRnMw8on/SmbyrJ/VjMK19iEaO
mERyEDW/TH84Pmmb3OmxgfWWutJLg59xyJqdHWbmvkqSnrpSq649t3EfB5KWFtDMKao6aXmhg/2t
QwB7tcMmv2vKnvCI+YrAcjxfuVUrDgRN6i+1+ymHW6shVket0GMlmDx1ozbjM9pLvfwUuIqWt94j
KaY+QbKaBrGc33tbu3Gw1tjB/T6vhyIl9x5BNX/sZun6LUmOrdY9hfbkbnTkqCt5WGD2Ow34DcCT
YX9l0a0+RDMmaJ4rv3hqeUcPJsD7n3dPUQ3n0TQ89jrgA236FfpeGQWa6UaD5uYkY0XiLqdiz98n
tWud5I2xyZLxLoZn/3WbDFtruIvwHt3urKbaDXLG7dCfzyaclbfU//IaSQnVteiyYiPLcs5AEIUj
fLhocxe3wUVCX4nUT9IsQHfgxnWafdeXD9osYIZyQud2FjXLw1TEhBw1+UOZ6H8fv83o4k+B6WP7
9eG3apMViStCZxkjFV/JC4S8VHzNaZwe5QKQPmcJtCFeyTNwNQKA2VJjRNdOBcufxftY857kT8Ty
Cjm4nyjRPmTs6weUZ28/quIAv25qoLdAiW7VMlkRq5SZ7a/a6U4elqHp3vERDu4smolflbUsYXsv
n9sX4ni79iWTku2LOs2Gc9uipqn1Cv1toLES6nOlPWow1vNQKBdI+Q1S5tC/k4/c+ZGt1g33tb/G
/tu8xK/9fR6qH/+aK1/JnZ//r9eUr/6vV5rl7esaHWFZ1ckhy3LzORfuTnb5rbEEE8u2mXAO7W/j
phXH61oJgk1rBi0LUWxK0nxE/KZdLeRx1sX+uJej1JXucwFM2zcprEp6AEtpGkxkahVVgOkfadw0
odHp1OHfM+RJ+aSvGVr6ntptiqCMYJv26M6fEz+c/663v6784KiNGsGxRbB1G6zsLqcWYO6kqEQX
EeFPE2WFYWBrehOa4MMfxvoXVzMyc3KyuxotuAyDuIyzlp2F0bAnDLJZIbwwXkq8jMsCe/hBHpKJ
fHAKxXkYO8DC0VAPm1gLoTaMYLOccIpXmS38s/wiT8hHgdpzmSoNdAjsrOQ+ycMTvgkqgnLlWDOf
kI+EMW0MTY/OdcRPHKqqs0at2SyEkdNQL5xhjf8pJ0kzaQ/EaIzbPGija4jucenkTv+WDv49siPx
S4drqKIu+u4GWLH9qVtQIzSOydB3jxOl5V1Pw3cZwm58jOYxK/vkO0YAUjjgQzIgnzCsTak7zK9s
7zwVIyLw+eT8ZbSAMhIcbxzLSkdPFoXnynLMfScouplFEjyapRvgBTBfIhw0p7QcgsevGZ0BMWzZ
+qiBi3S6nY2Qb3U5saXwFHeggou3MkHWOaTz7Sor0QBSo5fjgw70tBoi9aIMrfoQCsBuaIDfwMV7
t6cT4Va+kdL376fL8a+ng9v+29PVGZmWzN/djDJzacQkj7R4KM9VbVKvD5pHIG32OS1q1J/zuHwk
x8x0RjAkeb+VJxo3YPGmJc571enxVk/hOisst48YcQkhtxplHdgcyrGvL/9trHBLappyJ2qKZdr3
bgHO2NF3OI+3Ydx0RyyzhQevLeqOXo8L4Nlq3N04EmXUznkffv3eWw0qAK3qLiV7XICaZbkhGq59
zoPqe50p5o95auEDRrO94DR48EhoNbvmMXJ1f5lNfbf62yDkzfz3+boqmUqILCD6NqQgrOUvYUae
OAbf5iJEWLz4ycUO9exbZmoROTbRixydcI7uRePFK/mc1C799QhRikQGAtw8z05WpUOaR0CC7yHi
G7ya0RMr2vylA4l+UrM4XcphPpxgS4wE0FzySM8PCXrPtnSJt+kID8W4w39CJ3+s0u9kkCwxi8bv
Ourw9aCP4z6rCERN0Ruy0O2Hhj4YD7Um/qmTMLiRR0WhdOnKhqZ8yuezclAeJmNzz+1+1Tv6lvtk
iCymWap1oGxFS4BFJ9hhIz7eGeY1nKpvpsfPBoXsmVtYc3YU7cVkqXoUNmkcInO2LkZArcVzWRIV
EJidTpQBUG+yVpyd7k5A5UzCoCIQDA0OlHUyLTMnZ/sJIyCH7bYNnfAaa/mc7RVyrahYatTmFe3K
XahjhJxYENvO5CzYAJaI89PtCD7p2GQ9VtLYvySJ623UgQ5v7O7a3EAiZ7rDouvaJzznaHgSCiO+
777rkGZUDTEKughYoA5WkonFXxKGj6kHxsAKqrUXmcUiQAS7HDM33XsB8cGO6hIZ3T65YcemJcdJ
MBRrUuPENE0YrBHquRpxW/3jkHunpIvx7eUKq68B3h32JX8FvsZYOBA0S5vfElaNftArOu2JAYvA
RrOrEtXnEjwdK9aw6Icq3tIgIrR8AIIfC+Ltqlfbi2mqR9VrGYTEa6jDodBj9T4u9ezZ6oxXJBX5
kt7Z3vSin45C8EahP3kkFq2dUS1WaWxSkYIW2qGSWajKR9Ko5JCQAb2d4lKFcL5JWepdB0Ql9A2I
dkfElJSGcvTraIX2qAZOD9akbuxrTTVD6Ga7Tpv6Kedzvhoao7gbs+zaZea9KvStN8chFTFZccCd
i9otlmOejqwZ45TrXxOfshglTu4Nq8IAoKhBdtf0dM+C11zmcfhmqFdcwvvS5W+m6qyfrQSXMtmx
C2PS0m96DaUVCyHMEL9euIDV2Fd6e5d9HxBDi5kJnB/jp+t4A9tBwN3lLJyaOs8llDt78CpxMvon
1u6/wkG503yxdFP7aRzsu7hnU2bTRi6HkggNpQXPkO9n6qilFo9Z0KHjInVES5UnFUKq3a0Dvw/3
g7DZpVMogRoIIT7jptnUwXukqeE+hL+7IFBlRwJquWkKC/orza6WiJrIGjfgXsBSBCRmxVZU39kW
UpbJINJJ0T3o1uq0ShK+Uaa2axG55ITjNwySbofTeY6ZOPFHvW/EiJYg3PkIzBfdFBXLSANpZuvd
mbbBI63455FC8yJw3B+GcHCWVRmggeZXw1vgJSFtZGkMzkGLRkJgCjQzOvU2xGEGOURszJe5TxSD
pTVr9J0gsjyLjs5BL7p0owtK1HZNlruhYqNOpxcKYenGo5jjN1oJpOc8WkO86qzUoFrIgNWqV9U3
CavwfiiuT6oAQd+aSkE/8uOfqkF065gRDkUNPDKAdTZWfG/nDkX2Gj+e0S46Q2kWathEtCSzH84Y
/8iH8puliacS3uWiRrBJsgV/wJpE4iV7Kp9NJT/TSGJNUL4k4671nHHRus2hUOlJmCenEXB0ckLz
4v7MWo1OJBCrpx5vDJWzo2MQp+XlVrcMcQs4vp6utcBd0K4PlpZd0y93h3OcG796YNIeAGfLeLD0
ac5TbN1F07U/7XR88IXzo9PNzRSQ9loUECvLSP/U4eFnDcrAfiAICwc0V5MO/BU2S/QG9sosayjj
xB2mI9onmttXvcWXaE2UwYqpWFk6WaIEJuDvGkeaDDi4Tb88ZEjHK5eoxDRrtAU5RmNZkdAQzY4Q
qFzT+IR/8i0P4Y1WfnEfhRHGZy/f27b44L6x7GJ2uTahHazi27VWmvjPiN0Kq1d/NCDa58oj6tWH
Bp1rflUaIn5SYzgTSZBRTetOqeK9eYSL6nlP8EhWfVpVNm2cJPxIGwKfyHDIuyajdKL+FO2rsUzG
st27DuV1hzKvSIC1WBT08RASWLIySt7LpkMcWdHUj66rBljSkIaCZ+QXxGkJVsPeV4X500qabsFd
Jlz6yQi5xAnYCpTjivrAQzrAs6sSPVprVr9BAjtnGJJ/EhQBoibrR4h2e+u9AdZWV0UK2c2OiQHF
E7jUhL8OHdDtY2VGy0Yg5bNZl9YVbw81VIsFMtxeTbQl2hl3ERvTO0Tbe6FauJktp14BLl07WhyB
dCI62ENrpyM4Wg0FwOl8yKd7TEbfBItB12jthVWnwG2aYR2M8aeluNWqhKpAVv214kaxNQOnXYLv
vrOnKt59D1X7g4Lh95Zt/5qtbW+Y7SpLAaaRFRxv6MB2y8yq722tD+jlIecrpiMiJPavIUR/bh/5
chi+BdXoHmwK5wSF8OmFyrStgpiEY+QDS3zBieqyhGWfoHgeqY1TjIu5ve9LLV0Hif/S8VpX7Cd3
CliJVdfyH2Bk3ZGoM3PFlR6CeaqtR+pZa7/Vw3XrV3PA2QQGGQvhIajKh9BXvG3hm8NOhMoVyx5F
QQzXbIBmHw/RA72i3UVaysqu30xG7eLyMMyza+nHPoIzPGBxUqb4IUa24P1Uej4CkzdB9xY9sCVx
baJD6SfuEvdrT4x0e6E2oSxqy3yaAq4rLYJOlWunCjhvOVZgp8JJZ82C/xYW+qluQsz0ySa3p01W
IR8fjNYj+ooUpZy3nyW6ZzOqX4PyUBWNsdbZi3WG2YAoZhvI7whTeHq3hLHKhpbbDQ0w28cJhzTh
EsRdQ5Yi++EKq+ay1JMfeRj6mwGn4WrkTzf2rAVAwL1hV/6GRdffcd8FHYWur49eeecTzqdgIhYh
CQFoXhPyL5bKxDdGEXGJgw9Chlm/TapLxT2jYOb7XPvpZ5NENZE5tOWeQdB2Hf6yKjYrZKrRKCEF
GK/+DGT2V82gXioXNyLNULFhJxKRx2YRm6LhhursctF60VXPWU+p/XNslAiK6+RBReM5ZYQS5e54
7TPD3nqucvKb0ryvq100CjCQiEJFk32joDxvCmMWFB26wAqDq0GEU2eb5VLEgwsA03B3sU4YqfIt
tMJTyZ9w4ftNdhB4YxdWpz51neJuajX4hvDf2BnFtlX9akt432eJ6HeRp028FTAfnPgOA5C3Tcp6
A2Jr60AMWKVKy6vkyX7YJQgZ5ncZC3LWZ6JasFO5eJidAY+W77TMfllZstPK/ICGd5FMariyW/17
lhc7zcreI2fOYunQBwmDK5VWbQiHurei/GdCRC9L4k1MDNVSN8eLUhPbRsHtWurYhjrdJ3I6CD2K
ZbPhlH3FanDVDYoF/MUg8VZOh8anIzMoz6d6PWb+uPGSbKWY3tlIRIo/mX6+HQ+PBmL+1TR6R+Eo
P4VJgKTe0AxIqXRZ7WMVu0CBjV9Z5oSH9L1WomfY7YSjapC2HX2490Rz39WEFBD5uzd0BEd2fx6d
wmLNO96PQWwRdlnOYesY4zRWoCyRPPcx6QCatz2U/gEZM1dU1CDc8Bw+xHTx3IWnQnKsixc8hEBB
jBkV0zubTN2FWgVI1Fr2qsvOnFC7TZ9wXS+H5rEpnXhp9spznyNZJSiQUGM/Rjrcawgm9E/TNYdN
Vmo9N+8HbxrXcR6zTbX5laay3RWK+d31gQQFzUBHIVDv65iUXsI6ivspULMV6W3baNTEpe/LbVSY
8Vr0Y7vqyUUknCUlAqlxpxWEz7fErdbkdIjXUrj7cmztzQQjcZV6+Y8gdj6Upn3XwuQzSIJn0gua
u5m3agQJSraoOzkalIjcBsUdmVQmuEV3o/7cjlyJsKJdjKIkBS3GyGhTJt8mFsDppO8zuAdWdA9f
ELQD/SijvXOFhS8qLEiEpf0dJHq8aqzmzpkwzQMloBQK+EL0SzZIoMcJo1griaZthl58S81LCgYr
Gt7M2LtGjqqvMpz5hMSEa8N7SSDfrsvUvmqe720mnfdhrrHeSwePTxMyPoyzpc7HyLgCokRcAEoS
CpVOgkRLj5aVZvJh/Q9P57XUutK16ytSlUIrnVrOBkxmwonKxiCplXO4+v9p1v72wSqYLLBlqXv0
CG+wbAzdAeBuHNnlGx9CBBsEhIy7IH9R0GmCuhqt0WXogpLmjtp21SGdUQjFENAaUuMYtsW9lxWK
iN1VsC/ALdUoXAf+jAtbF43/osH2wURpAGb8LwMvSJhS7FHoxamIq8Oc0dPxGuwmHPCrIGsm0IEn
v5WnqPAWTjtYnp0VwVBpt3Zl2itXGrs5JOWPbDxZuyOSDfZ+jMq7MWqu5CLd3mimeYvMIbNyDMiO
ljSQq5yitZ2hetNbDCE652E0FXipSdd1TE6GzxMHEq50gT+gROu81Km5jRNcoFCNmbeIvC37Lncl
qKH0xXXhpVj2zFTA1OA4t7RdWq3cGLOlb6x22XuVcgBZ6qM9lDq84SKY3MG/H8z6FZIzEFD9apsO
W6lk9OOjU4uu11eIOC4FXx6udTMCLpiDSkna9nsYw3Pit8W/FPfeUOlfSKfN1gq3aGoQmVtE5HET
RENSfrQoE60oEOJNIQRNIuxbwVBufR+ig0vZMNBoDcLkMt6NhY99AdD6naiHAEqlE7AjRtI6fWVo
FgzQCPqSl76Vdm3scjBHq4je6EbLN/OCg27puOZDlcuXYloviOQghLagIW7gAzq2FoY3PpSz2Ty1
WBYesKVPVwv5dz8MrFLLwEUphWOjxQaKc+5lQVlip4nKe6mYgTDpedCHSENNBg+43nMcOGJnY6m/
TNThF2f+Ye4KvQBtz11SUIy2vhkfyv6nDsNvDcbUa4hNd1fzabyp3CfW9M8psZ2uJzolnod/eWK2
IUVtjlpPMQGIwlxvyrVqj7zHa6hbFfpKr7SXckzwvPllHLgtkDbNMNtzfmtrzdvQlGdsMhNPTR6h
m7aPZt+WW+F7v+CFITe6xTuISntnyuQp8fNl08nkjPXcyIQLe74kzXayM/Vt5RLDXaptf2CyyMip
qqjsXD3DDIgnNFqi2NUieQQIgIdClwZNOC9rAzDgOtMwqRulS7+X4S1bDldRMBmCAkb2oCESzTyZ
ciZS2nS4zPRgohYdx7R1hcCur+Pm63EnlCNjBoBCYminOdWmNA3s7qNhUwn9QRgGJYMQ2BS0S0A8
mda5PxNIzP6rNuJzjXD3ysAlMWgN65LljbwLY8kzdBh/YjFDFSPJtr1SHE1zfKsYyqnnQFmAAjh7
K3xYMgLkQgq/jjv3laPv2TYib+OGSt/pX4G4LyICjXkEA6njwUC3vE/es87+FqDeAk/PrGNp6+Gu
7JK7JGY1RsXZNsRjnqc4AhqFzsBB3IjXGEQpz1K/kCejFxr8TdxAKvHPMBt97wzzReRc6bgIZ5vn
DnFGzGunWZatLJ0vmPXY8LX5KY9IgNrx2qDoL2fMUywr6h+wN3w2nvTJIQmkDDDznOMNuG81eP7K
Ridj5WHLPWoqJERtju8I3hqOZWES1yEelHjk7hnyg9LGaCUKaUABB83XXp2rwHifeU24IatgbK5v
fAwOwpIT2A79IaiVKEk83Nl9PW2dzGTHIaAs+6uZuBj3YN2JxY2OpByEniJCniJjFqFF59LAja2Q
+M42OBEvwp2Z9HL+Q0d4ZHLi74um+h4Sf4XLuw1fOMerJzSdO2w1AMMvUcCpg4lCbs4YGcWPqVtf
Ry+Dkt060TGcGiwy3nCysoLET0+Lp4PKUL5JySRxPC6Auw5K1hmpOrpEbqq3O71gRmB31sCxAHxa
pHRM/GMYT89Tj6dMP3hoYZq4Kc6+6x9A+hyKBQY10JG7sLafCTnZUkPqWrgp05zjkzXOe7Pn5/Ug
n1NtxBGxni5IHybHYmwNEBP5XYS1A6HSB2E+Nau6IsotnAeYN+hMRNrW2fpEP3i1yW5qc35zplVp
OOmKCsBda4ACwmpf2VnxYlFtaaUbsdqStfTxCDQ6QKYmk2sPBusOH0PMk73wQ3nv4KxMH62l8MAO
tD57quzE8RgY40zxG8v8PG3y/tjRvsFZF4+xrqxzZlENUIKlLtf0V99dnJbWAJTafZz3t1SbVyQh
MF6nUdu5lNkbKyH6u0vcr9qQw3pJEiPQ4CoYU2wcoNdXGyHiAKrCxhb8xE+IOwRSiE4ZTQwZmQ7V
OmA3ss964+A4iIjPKTCW0Q3kDJktZHy812Hb+RZ7y6KoRo7IPSLxP+/nSQf5hPx6pCfa1mWnj91O
o/pdJ/DkgZzaL5biD9RgaQLWO81dp3pMFvDpuusnW2eW+BWO8R7Yl+r3Zv6p6W/eMtdHeAT3mMQg
nWi9m0V7cUWKhR0pj4iWmkyFHmldw27EiAjUF/oCuokatojqIBwYAWeJ1+Il32drTfq4iGCChTJJ
vU3i+HNyrfHoedit17SiciAOLcZcciDyAcLOvG2diAn/gpi0X4Kn5zw0NshrDRaymdld00prZaXo
lU+4ECZ6Nq29mdgs/ZdIhvLkoXGJFWS6hrNON4zNAiza2SUtdNEqkTCCWS+5P21z0bxWlZWsGFW8
w8rCz87QafQ39ynEunXjrYopB0qF0FXQCI6yLCkRb7+63bRgG19PkCwhDDrzTR8H7r01/I4Fndc4
PHH04mvodRJ1VpoCaNqtKiwqAz/zPwvd54noeB7hAPgWeT6yNS6Ao7InBYttYGsYhuuNNgeQnh4g
cONmiDLqOLprEH1OkEHhGxAHWnezzfGc5Z8eUGt/eLFz/adORUqLCreDIZn2Vdb4ND3x09JwunHK
T9MZ4NE4MiAUJNuxKzGhlSXgMgeqeOdSIYAyw7XPzSh8cY+FXz3X37LMuDRfjYVa8xxDCPYz92sS
+pcmFtwi5uXRHJqPZHJI5Gv705HNm8e6duFGrtoJTVQItWhIJbi2QAgFT40QrwU60hy7bcLoBoSo
d0Y739hKWEu0Jo6l1wzbqFvKde3Ux0wQlZK0PzUyZihXciepx1apn7OVxw194zt08O7/bCSZII7j
Q9ngM+rTrHba5g2f8CroF2LU6CXEOOD8686ijFh8834BZQS2ksAJqFyr+ktCA2zd4MS9WrCW0TX8
blq8z5bRzjEOj54hYd+GI07TfoAmGhovVmCVaKb6OTo/obfyYirEiV5SyCnCA4U8YVaHphuPWk5A
d0QsMQUufwur2pbWKHc4GJxDwTAL3sghcs2DU4JxAvgYYK3IqnO1H3M4evEOTN2HbuTpXo7Puj3T
Wkv6Yieih7mrim3ZIaMZJvqusvU1BoPWPo8KCxy1vctgzpImcAMcy7hSDRt7PTVhWVrPVVZ8JUvb
IwgfXmk8mRunTveYp1ITjBhPRQzTD5pWrC29uo+AHS4G8bluNg2PHTsN7B6lz3lvYaDUax2NdKP9
V4gGoI4+4HGWHa2puRl1hFcoJlFgmJdVSCoyANkN3LJbMFL3kDJyWFiehRUllkvIxe+pRLcYCZJt
AculR6S9dnPO1Cic7wY/x0oUZ8p0+TQt3wCc9MUkAV/hBxCBYOWl9oqyrOoX1IEN5TkAtUfj2i4e
Is/bR73/U8CdCHrV59QnJict1oixD9LSl9Wj3t+Lxcj2U13/VOV6bsDAdECOsv4z9Az3EHfYp+v4
KNaxl1B+RL8AxYfVMt2ZaVvuaqsZN+aAkN5UNrvJe0Vfx6NR6vzLTQBROioGlOsI6E63SqeLXCzV
wcwZBI/siNDJ41NrOa9VSMgrlp82pbwG67HQzfUewyg/Vp1vPJsDZlTci0D2qbXGU7BCRXJltpz2
w9wz5TQpS/plgzUuWHr92JGXeEAbtIqsG82pbyE8bAt0j5sotmJWiMiUhVTiVL5E2T5kVGPYfbtx
R6c89HlZ4lCH8W87IcWC//NKC7PxZHY1Zi14I9Aq4Fy0td8sv7ebvNyNJs2vhCR0cXCQXTzYMLhe
4/RiVfQYRyCxckFBCrJOzbhv7UhRwifpfhg7vrgeTpwUJg8gStm2hFO6gWUw1K62ESmpg+dqVyOm
IkSDF2fa3AkmWl5psS9owG1S1FA9KJXgdVE1YIq6tgeXhks77B2LPkiRvNg0GSif8Osc3XStN4h0
Z0yYg7yeSzi/TJmqisaTJi95PPuBOU8NZhouWxyDNnqnOI3nDAQWqEcI6qEVm9+aUqiLcNGGXehh
6qCQV0aJJ02Fqqwq0Y1w2CNL1K9ghL8y4IExmHz320KglMeZUI4nfVLLlsQsyb01UblHhbl4bqL2
lk2eva6yahWNE31a6dxzvsVrFzwrVgdp4PjWnRkVxSZNKvpK5VkMChPfcTpmox60tBH0ptERLLDj
FYIOxzbtjh06+3lVY3sfLUfhIcWtziTcF8233Fju9RnRhFLa2WawvLveczehlx1gngUOYiyntsfu
1ESJbOXUgAJdO3mzTRx4DaPot3Yav2A8cKJeW3g+3MommS+UUBDjnQGdRtTBZDs8FQtHfGHrT5XG
1g6nbjuM+TpEXztklibd4sjYBDWjkIsreswaOrhzTkWnlrbchP0QDy7Hay4mM1ylBQRGf8quWTj+
GDn5VmOK1xKxK4kKMM578yOHHs9cymTrOaYeGFh+hY52P7jle6dMUNCERGgAAQLi1+9sRA+mjWs2
jRyIQ0EXTudkLF8rkE5+vLGHbthkGHOesB+6z/ynSPg/TTIptGf65aT+vcTL0qHgrnW8mezExWlF
uyA+ipdYyhCvbckKBZhIY3IQZ2W8IZbouS7HIKnN84K8SR56mGW86DHmfFQH7+o1bLd/G3SfBxAd
vCb7AiS7K6L2isqqTbzEx96Q96goIWSlp++MtI+MV7xAmuFIs9H79heM37DRm4ZkV4Yk90IsEFlG
DlPKO5ZiH2ihIrMYyRcgJ0b6PPVJHGTDeDFP5iVwGo8CinbeKkfmKhJREwB1YreUVKJ5dTczKD+q
Q6Dz8bKxPs2kgKggULe25hKGdnbIteKBp6kHHT0mkHSMVcYhvhmW2OkYenhU6Z712Sf1XZPKj0Vn
y/dufR5t3C9Jsm5IwzLKMuA4O2P51OFAGnhxpa1bFqceKuas7vtbYGVf/WIcYfwh+Zp9oEJK6OvJ
RitIPLpB1qgLbZUwFCrxdz84Rfxg9VN9F2oDJbocQwBo4T60uXJoYXhuh3a5mXvZBp4TgT6mFeQz
3aN8ehAD9oqTXdCfzU8oR/ldYcDl5HhwCmNrNMzj5Qh0aagSnMYti5BOIrNZRtiVBtBZ/G1+y/fC
yt9yk1ZQkgIii8R9QjWih2SUnsH5HNvxXeejrm1dJyRBg8QU6FQnbOk5qzfMEVZD6IIB6z9ysaRs
J0OAGeLiF1SgEkXhQLDnQs4crxLG/9vWjye6kNO2L7Ey0Jj+A6cAMs4WXg5oEBIz+hl0QoeNtXxY
bEgff9szMf6Frg4zhWFEU8SH2CamDyE+gf6oTAHatfCXO4nCVQDubrUMy3OWv4bDJJ5RiVlDcPAC
xNvJv434ubc91PypELOWbo4EwtzZ9aFuYFSW+XBvqLH+3yU7iWutGrc4GJR0TUX1ZeBrEvQxCk4Y
vlG4shDzpflyEO2alGlC53UbF/WWiryuQ/qiFLa2STtrV/jdgXbvI7P/nyF23uNofhFV9ubp1YFW
+I+rl+extqCguSk6P2VtrZtUbFr7xXDd9OQ77bmJHqgXm405gUBenHvNhhgMpLFjakjrw6cvoTav
MqTGur2B74+HiNzMSXXtQCHZoAEHAOYo6drNpsrzW9xUO+Cr6ZeLWSWnSnFOOxe5AAc7mcTKsTaj
yxbTaPKJhc4wbhv4IWsH1aHA1zl64GKQ3aaRRf9RoSEhB+eNSKm1wQG7fczKxXa+jpQMbTecw27k
6UxxHUR+9UHviG4kM+LWt474q71r6E/MyCmTGYn7hvIJz4uJnNnT751JHwI3iav1Ej8jHUz/yp+r
VSIpZRgV2wNlX1+cK7AxmUJKtJGB65IZBwW2Ur5V/M5onngzXam45lxKLHHJlRIpGFNSD/M2owaM
xWkaiBnsr2Zn21nZKJsL/RuretW07r6IMCcAtvTk2zTeUQVtV8Jx3/sieWgrcw1w29x22OytcbyX
A7B+WjFkBCjPWFSnWXToUOTpPfrbU5q9AIgJUJlF/XvCrbUonbUxdi+DraP0jIVpviRnmTLZlR6d
Q61tASfgUjMkjsl2KXbOAqXatKo306DDgHjZ4HcPcw6GQXocwLHX3EY9InaaJoiEeV9GXhU4eobF
enhXL7naqD25pL9cLWG/JsOdPic4Ftl+vx8r+ZL0ePfS2F2Ven8bRP04QP/GCpNRExJxI/4fuI6B
Vo+LNlh0kz0yYSBV6QvFjGfcaaJ/1D1cA2mtv7qwd3iZ105enMRfglpMkiBkXJioHrOaQ3SQJhCG
Tq85+pkuRtbJKapzr8yJfb061hSczB5b/JmHFyIGgrOjtfXz8nfqgDUVzfLVmT520M0rFf9Jy8NL
KeJNHT/6Zor574gAdme4UIHQwypg9mBVevYxcEJTMMA2NFtHnf+oclNk371VtEFbzJocsZ9M7bJI
NHOm/N8E8nGYGFSNDWPMHuGxpq65Eo/ueK07z0bbHMturLZ/etvzArBqnHqSJBr9lWuTLoc67Fhz
Dooyf/aitNpFruDMnxZazXTbMsu6902ksA10eAYRpvRrSIXzlueCxLS5Fk4PbNWRF8ysS4YWtJPz
uUGnVV+uQL/fiIpoCHVZxXBafC+4fK3c0r6OLa6BHl1bhKmvdtr/1qPPCWEOL8jZzXsXiGRQ9YZY
Gf51mCqYS2nuvbbx/aC0qrz8NE41QT6irdvL7Mkb+ejo/V7bkdHeGDaPqi0Z9+VeFtXOm8P3Iom/
jDK9UUpbM1A9yEot43VzF9FR71AQRSQjC1CtE9B0OU6ricbGNPkfdpZjCYey9smV8ZubnP1QAMkS
MbOcGRZb+tCJ6mCVQFaxo5VwL1aGg1ikQOe1R4sb70H0lhI9sBx0yxFidtYgMUKWV/La+Kh4ZjQ8
QBq9JG34Q5j4ZQLxmkzWRtDBn+tib1qYXQOzM9w9zZKpStCfQUaycMtTRScVVqtYCTKWoGslCrLI
60k/Q2oxl6/TYjIBKr50jUipFtvMA5Qu8+q+zeudUwz3IXK7doLq12zeQaE9u6J78wErYGVZw2Re
tS2+ILS2l5oBnegY2zQ00+rvyUOtPzZB0jF6wIHxJcSzAlgkgMdYTX5m5CcwAoihDyccGenNAQmE
clD7U0H8CAvK6SQFGVN03VsMRg3JL2bWuHWt1JniDd5nkZgN8occKj7j6lEinm3RaI06cXToXPj4
G60sB6SdE+Jf7WHkHXcPjv4R+RmjYvon9rLgxZgh4haVa+AVKUulQvOFSTdRPjAzAneBKPPU20QJ
eO7BbCZXBPbgNroYS2saHYM+syjXSOur2UQdofxFQuEQZslzWhEeugSD6Zj6ch7GNUBBnAKgx60d
Lz+2JcRH7zg2tUReRDA37SqmrSAWmrkcN5HCCNIU3vmDuWmb0j5se40QZGgI54bolOmajbtfCQm6
WJ5sxmkgolJ3T562c435TlB0Z8udb4nkkPrWIZpbikA/ttbMVkEO1d2hzYaXgpqJQQuNEI9+CdBO
xN8igKGdv+uF+24vlE0YwqxAhINz67SPOu6z49BFA64bvrVJ+3La9GNPTIGh01meebZqhsMe3YR8
aDZdOoo7nJEKs0DNU7JsPewmEMxYwEg3u6qBu5AN4akSQ/vgAGALTYnxWww6t9XWY5rrKLVod1Jv
DBwwOD7CBqu0aJYsBkfmzIIH4FYQCVw0JbQClWWIqTCfExjHwCtWuqTNvOCqiR3HSNKCqDh4nxKy
mzd8ujmzepfPGrD737vUY0CexjgZ6MWx7ftNMi5gADsre+3zhDVDy072ug/zJnwHRkwbw39LLGzN
jBFZxRD37SrtPiFNEYm1lowFwgw9hmA2lnNTgiVCz29ljgSWdHyqXbCZeSQfx5KBo8dUSjikvqzg
OKJYwNlKgcPpuHpd9+IBGAgMtgLUXfxEu/oXb1a2fqU9+UKn+9eXGp+RVxrlPYhCCxu/tAANmPzq
GTHGSZMLqmueG4sdUxRK7DKFrIm8ueiQLtGtnXR9/GMY4oIejTcCYGhRQJFb2nVmhffVQPnIkdcs
N8/RvX+dxXjftdHVVJ210QVIMTnsgcg6Zr6xceYIMCmG9YtDjcaopLEtNGbw2oXjq+97aIsrLB1+
/dnLV9VQHbMEgd+xq7eiQp+exNIMNAMxuVAcoDzA4B4oVTrb6p7QGztjBPeKCNAVly9nSwYauDVI
rnzQ6MG0RG29mIN6jBXcoX7SNHHq1CSAaQNtAsSBIPbFWxrCP6B3UBKr8OjA/rd0/FfTsV6xejgD
hKKqoWFjiekGLogyytkXLj7XfF8y0lVfbcd6VFC3vkUMf8KzBNKtNzJGd+ZLmTnXSS4X5gX0PvSt
3jE499znsnauhUiuWlhcIRtTvs6P1pT906rh17P9zyGZTzpnsz1b15lkI6vn29x8aKP74TTOqdWI
ld18M8PqM+2Mm++lyDN1xB73sxXat9sMX0OFSULXbtlx1yoefrNy+KrbLkin5FE33UNXAgXJsyuS
uVf1FeW7W4Ku/Oy8J6Zxacr5VrnFta2bVy3+pdhy6v4prpLb2GTXVGWDOgix8dfCrDg2+Cryu4yT
BaQ1YW65NZa8otL8OwP2DQVTSWVnIK/eEt1CGnalyuS7OFrVaUontMuCpdQe7CT8Vn/sLjgg+7B2
UiT4R3SlOQHieLhIdgqJ3Hgz6/yKZR3gMusVYqwaq98AH670UX9rl+kyd92v1bf3y+wCs81/1L+X
UP+XgNqdxVW9hNTSD1Gew8y8TW5/kU31I1JmaBq6xNZ4QzL8ghLAfaZStyK/qp8lSIn2sniIDf8b
+YxrPY9KvOoapaq49h6LJf0wgGgX04Vs6tbTWvMSkymnCfvT/VZflx4u6uhv9UI7qJcwimirW87R
qMTVnftLh+ZKUXtHmS9/vysd/9uMXaCbJdlOujdb48Odz2jZf6pfsazl0jIjJDt5Lm2uJJkuWNdd
HQfkov1plP530nVf6vOyaQOMIs9FF6F8m5/+u33c8Mlabviu/jYY3njpxaiY2VXmzUcmu+8XZJnH
38RlqIYfLhvikvBAGbX9zpqDVILgbF1uvYxvKL9GNK0g40bVGUfWK8MR4PrOgIUa3q28CWzXU5z7
O/Xw1Fros/ZjsT7/9zzVA18W971kbAxNbpXJ6anNmEOzGNSiUE9A/ane5YBNxsNS9mcbF7y/v+cW
aU1/SWVzrFvOCKVGwQ1QN4Gq82ovnzIWLwbf+pm80qG53k2Z+Fb3sA9Zga7a3fmhyavPJRXXImUz
R2P+Vhu/SP5+A7P6BGQJRiza+e2812T52Y7GtWm7t8n+ByzsxQ0hTncrC+6VaZzVs10ibiwX0OKa
41/VO8DDZcw/T7+6Rr+Tc140a/K/boAyjhniyOQiE6SvFs1afKMo4uoM+zT1p+q/MYyvobLN4lqN
8Ft9Ta3xuRjBn8sU01OuUn28qEVnLcbDTo9vYzzfSEtXUHPeQg0X2cj6uzPq4uhI3tsIbC0pfkHg
t3zT/wbedUUY6VeY4nPRplsjXuayfkviFXcFF7hO/0jM6RdJ/qtp8v5aegV4vZsn4JNLfDSScI2N
Cdae2XUashNiAWtLYy2j3DwYDqpoxjVif6i3x3vlGr2OwvqyE9CpS30fxv9tKhpQJ9P13xuTkVXU
Rbdy7L7UJ2s1Q00ud1r33x0x2/4314xgRoZviLmsHC/0tLLveySR/+423hS/6kZhIVNO6Zd6iH8b
hQ3j9/nfLWta/1vwkMeygPfDE+ntz9mU5D8S4XIP1gh7HKPIlRD5EyDcW9pEN/WAXRZziX8M9PBz
NfZQxFCmL/W7eBx/2yW/yhbCStiX26ZkkjXPBIfy6s3ad5+dRVK8qiOg0iyOkOSz3qrIbYnx16Qn
scqzDM8xcNc+bwUxiUSA48bNfwZnNc9ovhBHW/hKzBrXKoRZLe7NeXvxl4MKcOoKpaweZERzmJuq
QpL66N2UXofigLfHRefhOiP7NsrItZMXkSEL0gmiU8T+ZqlXy03vx5ubbXKnfk/nmZqXz2MY9lXL
nA02Pqemm37ht15pHXNIFpIQtp/D/EPnpkN2ouafOxpq8Uk08U1wiNJyugowVIo0ojpQRMRG9Bd1
9w2t/irKm54muLHYn2qBNHP4PRxNA9Qx/0pYOpPefYcUSi6qsbR/7X65qQipwoP6KnV5Vd9Pm8J6
cozx9e90UcFtaL3Pv/NGNx7rLHyviD/qUKA/mhjdFwyli1pf6n2Yt2yNxN+FEZz4AQ26Ybr8/am6
M+rSQhhCAEafiMXXUs+uYEqeW/cN+edvEIWfuBg+lD0lvBld0UklEDdHtcRkod+GfPot8sMi9Is/
hXAT2N0punJ9YW+TnS3T/37USI2UrPhpq4GXYn6kfk/t5lDFqtlqHiVoudhI/s4Ix2Cc5X2pWCbf
bbf+p9ZoxeNTt3au9XeKKP8egcRbbLrM0nkuuP3tI4FEHLdAnW4uN1LFUfURXbSei8tIQ6P2QH/I
zvr8++Q4kMHL4FBhkYRY0s4vEYarOStt4dHBA79RtrwNxl8IUntM3StavWcXyEIdjhf14RFs/C0j
OmFJ/lAu0y1N+GRZPZFH9CvT1B4XJ/z++6HatEgvge8IvBD4MatH/UgtOQqIB92QXALQqL9b8xfC
s+KfEW/rsf+1UHlQ92+oPyppvJjUSkYRPmEYf2MEj5lw+F2NNSPN1TzNl0Rdg9oK6j1SmiiDNNZ1
1W3Vxf7vfc3wR/dYN/yprus79TKhbxgrKfX7eCE283S8OkPMVp5g0Dw6vOdfgFYv/vehzOap6yno
uQt+zPHSusuv1b1ZSnuCc1rdrXTgEdDx0M2L5mfPkFNWTRO9qxihJ+o0cx9jqH4qiVCrtU6jm+e+
6Xrz/L/dql4lm9CRtHoo04gZga5Qz0L9uj70+2KWu9I3bq5gjXefKq6aYI8yUW9iw7nn1a92wQLp
4ytyeu9padxU4FLZIUApg8I3G1wuRGzi0TjRzng34oOKWiG2Om37ocJe1shvzfv/iZYKVWpzWll6
tJl9q4gcmv89iS6hrpYg9PpfryrYfiWoDc39zhETynuJEExyULFD7Z3enB8S8AFq2dQhWZuR/jj0
OyMe0v9+xNCzqa0HdR//PrVhvofVU59J2EHOnVr+Ga9UjOlHqD1pkbiS4/4d5HRu4Xaj7KOZn0a2
3NSyTnXSu1zbt6W5TXUMTN0TncvvXMXneJqei3Z6H36wuUFKB6TpAKYgeWV2tFJ3axLFpzZUJxHi
TEyKtEBuaWR0Zy/VDx3Af1Z6UEmr2nSYv1E5OESf3P57vhnjvG4mnXKbm24kb0490ikGhLnwziBq
rtLkUJ9sKkr/FKh3M+KFwatxazX9RkO/yPKXhiwi4qQuGxc9dGs3SEL/AkKO0Ol0O2H8fYr5tvge
OJzm3lWTXiM+5qb/OSnTVgEEfbCLqxM260XM96nbfqnDC2bzNeyZiGb4YHXOFV/XS85ha1xm6W87
CBNq1Ziy/lSlAlg/3NH8Y0Nt8veevZG8F84r3lQXtW7++5y2dswRPVI/QK3gNg7/Jq17G5nFmTo4
L1UoqLulcZMkmSTkZ6hF8lHdKKtSeeeQPZighVXw1wplCjoeVBKro/+pQv1IjLPs5DzrDkAd8d1B
VpHXQV8uKCnezOVfb4JgRg7kLxnsEw7XWWKBqx1GEnWTBfB3xPy/40Wt5tYKP7tip05Kq0K2l1SW
V2xMVaBwCKjDoMfdxhLdM3yBb5UHqpwtND7Gtvr3F3JUeJh7RImM5C9UUGH9ToSSxqy+0ZsgWKmz
dRnS27TKW07YBvtBXWN4xY/VaSAbwojaNw7jwRlvbBUcLc7nKJ13MYjOMHI/XXp9Kwj3pwZkRhJZ
Gwn4VjY9um31qqXMU91sDDNvLs/bTKkqgbSDZDwhXlXU2ndJAcmU/wam/eJJ+8uvNhaJH24YBwkK
UQVCX9iYbrs/YVT+aLn27VtvSVusjRINrHC+1J1FSpmQghF6q+5eQ2PTL4yL18LF/G8ATk+XcrlZ
uFQjq6/JBJDIuKgrGjOa8Ppz1LMie6xS8aNghDTApuf/LcgvALL46f3qS6NvxO9g+HEEpwf4gFCC
Z8NV436M5ValO+pN1fWqa4SZsLZyB30fMCpyh3Dc9e/v1b2do/BnYBYa2R/RmL6W3kb9VeakV4uP
QPfs717BZNkNYXXIfOfceS6j3uTv5zHV9Dj2DNJwWmJftlTqXvbf/8vOlhZdICfcln0+lpe/W8Jh
rx47yunI7aBQGLHytPIO6us1xOlbXbnH3VFfrX4ASkQLGd9B9Wmh/1zVyfO3niLOVSvszyrJy+OQ
TieH1WhmZ9wQVq4Fz4jb66QFcvzTr/qltqElPLgv6shsag60qfnMKIJYRWpt/mVx+XSHyD0obsKF
isIWJVTHgC7s5fPfag99zBTUHoyK5hOTpP+Oj3a66TEr1B5OIAC36vsZeGtfxXu1wWcxbZMZsZWO
l/0Ljx7lSO5ugUse1L/Vbh+pND1vvBWMvyw93KY9/gkUuCzQq0p2MBD4qPKdSsHUeZCX3nNXX90U
bqiYoPTzadXHKP6PpvNYbhxZougXIQLebOlJUYby0gYhysB7j69/J9FvFjPdLYEkiKrKysq8xvK/
OyCT/uTsvLtRQdagMriD7k+dkPuI9fe0vak9nhkDG5YHx+zfZB3ImpA/Nb35lDtg0mcsiWF+lVGR
+bcMwVwPX4GrcCR09iY6EVOJireMjcwkmTfgC98NvH/Z9w1fAtk8oOBI9xzej+xGsp/ZXnadwKPJ
V2EHl3wAUPnRnxuIAJxYiB7yp1Eb2xTzM8nT5RSllpzrKTykCn07y7428b80P/H9I92/bQu6NuiM
G4+dbnCHL6MJOdUOtB/YJozktyy3mM7fqI6ykXxI5ssy/3k2c5QcIbLtZdbJc3JKSlj8J9cgsH1L
m2KNrGsEY4HsooqvNJnvlRQR2Eq0VdNb2T0lKZS8vkhHjESAcKvdl5y9ZYeVwkm/BkX9JfFxavw9
mO69hFZJuPv4iOfmh0TdQqm+E1+7wlvbqr2KsRGJs22fMvjv2HaQbvyrg8gbNg12aiCO0ChaNaoK
Kf9fYhXb890ABUuSYAUrCIvZXpQpanuYw7ESloOQ/lVO3UvZtSe16fdhx3mdPVSCgQQ2NzEfxLHG
7ONXJ393uupacH6j/UJMad4DcNHszIGSE70mzsUTZuQRinzzV8umjJ/BtaKepuCrO2Ft0yTDOctx
ufdBMqUWp9wSdw+qHviiCiS//5R3cUYMTQAKj2ykmut9uISSyGxeNP0qsRBI9JeiJYBC2zuJPrbq
vMXJvdwWzKYPn+qiqfMk/OBp8LxHCfYSiKxmvJsiABsEM0WFyWH5JwluCA38gkF6RC2e+jvhcgj+
ZHtsPP/V61/7kDjFfO4AnvSq9h4ULx0QwiBOHtKG4MErJJE3s2w1a96TJMVLWJrZ9hSAsFruPMph
0/NtHiZ1UhRtSauelmO6HN4VVDQ8WsySppFwXFt+Bi2A4CTHfYRPf3rsxPwJX3sQcWSFkikux5k8
HnbI0MF10q4ytFPSXDWVPgzQ1AKYzGD9GrmxhUh9VNzxlRpdV1Pic6vPRLW3zmwcJZ78F1cQyr8o
Guq6rDiJN5Vm8zy1GxUKm8x2fQqAffL4WZ0Ykp88vfqUVFz+5K3lE8DC7Pra3szg6KUu1ar4aGbs
4BlVUZfNlLeNPQOHbUrQlEGcgX2CuanbJuQa1Bx773cJFkB9zlETCl9zOWkvkUUxvtDI+JjH6LOq
VjK9ZKMeHPdK0ke7vriVHQYJ2Y9e738gy1xzTG8t80NGv0zcM+REmo7TD4qakAbnG2rPvw07NLYl
n7bRfKcby7XLk2WH+05x253L/llydCQiymURxZ9i2s+19jWn6ps67mWjnbGQWoKeptb7DF66hAo5
hclpVja4InIQNylAX9R7OYrJPiMrDKXRpyHFu/r/IUgWZFwqP363lV1JBnR5Fn08Y8uT3uqT/S2p
m4yPZxFPi0+pxIJR+Z5SJknzozWAl9LwR5ckN/CrIwjLfdZLpbb7iwOq5uGDIpgEyV8loR4yfa/o
7l7K3nScvtMxv4KJ/dYCG15KdksXbq/P07Flr/WY6Ioz/rTxvvNNOmHGn/wzYVP1nfIyUcVzmN7A
bJ/QvFh6B7SBfyrAa3mgPshHSFFeCviJeu6m6lXyZLjM19lyvwF/chxqb+XOJEeGIHxFgi/s84+C
8j3FzweAaFePLchmC0LUb5NUCv7gHEGN5tNieNQKrHc5wbtN2Hi7g3ziXPR/0m3IQk/q+XJeQETz
V2XedMwTuCcPRvI9tDdqr3yb0Uf7W7veo9ynVPsMrXnVQAfyRpEz/nXkRiFkV/ifGhskUuzvs3IY
iA1SMXSM+E0376OQL8Q/+3BaeiWKn32YxnE4eIr+LdfKG3skqDb1UCkjthWkXP+Qms5Ovpk0JQqO
NHIPlhcd/QjHQn4+O2y+zGM6TRfPZt+b/lxaKvJNptDGmYKUlYmXYiChyfoN30YrvMnKdKcX/U84
8+R5Rrba3lnuBDqdLq3+bnfUDjAKZtgLhl0qm45fvpfuOWPOl9qEunJ7Y0zetvFJr3PlWx64OYzn
XPE2CcFTXqKO+HUBBZDdHxUQuFDKWmZMwFYi96SSiqI9A8PZf17+3ZYf/vQ4UfJAC/GpABHcMPfH
mZIlWX3GjOoBA6AkdZGfy0tiKSd4AN6hWCFbOK6AxrH9Q5oFT/wl7SdI+5rn/sjAmEl19Qb3Oy6/
xnB8kSepOs4ZUbWNPHD5ConnPlfjb5L9u7KejZ9GBWASg+8l6QcReNazcivjNDDy8k3lndU8uxuA
ZXYNpz4V2HJypSHM2Z1xVUyqMqp9nxfjOncpxriUKTOP0jYT4f8Pt4WWaMMecS2eGreims0ReeKD
zCwZQbCbbIXtjal6H9LNqkdgG/kV4bDr3FB36Cjg9Oqm7sszkhdfepleKcmTBh41w/iQYyQw5C92
mKchyqggEwYkBV0Om1qifk2g0OEHwwH78bUQkET8KzUuqR9CRl7KFYAvNs25hIoVcUaXQ+R/Oakt
nL6e9nftf/+XqyLQdoRstJePltlpuurVQMcohpMyEzonlnjHjA78+dVpXvqY88Tco2A7aD9FvoNy
+Cklc/m5O0Anzsk06a5J5Scahy9wxqui6XHxTKVkQa+DZZeXpwhufN9tW5KBoh++5HLqoh/moXFU
NM2qDwkjURTfIbRAO5y+QcfKITKGN7oZ/cEUZpfvP+NhPBqKspVQ2JO0Ab2KvijbanybkW8p3ZvZ
Dh9KkDj/Zeu+z9E6q84N2DZYgVLkpwH+F2PMvurYliiGXJZ1PJ+Bp7/LhEtJsGsa6nWvnSSWyM+U
XiUauZva4cRJhjGU6FVpw0HWk0RglHd/VE9fY7l0n7AWp4w0toBtH077kgkts1QmtuP35ylUNpqn
vY4JGfL0I/GubJ2PiHJESU7nvJu0peSnVsTjRO+8KC79i0QNCZsZd4MIusIHLuHIbx7hPq1kusu/
HS4Zg+kt6R9khs5N8TUc5JOVlokvk1jiiqrln2kCLLo/GFOKF3W6BHqpo0inFQ4WBC33SRmMq+lr
X43ffNYwSYaif5QnYk7Go4cavyw19mJVfbTy8VU+Rd4p5vlJ8HfL7M6HxABt9/+/kTuSKzQDEuR0
o/v2uyz8IYl3upHdyHdYLg3jW2NCCZJZIVvhZOs/iEtZqvopD2qp1/T6+wAwmNhg2f4LO0LVsa/X
AHvCJN4vMSM4a2rzKnWnmh1K5mnbgHu0fiY3+JEtGFfeny9ZcLIcAkP/CdaVMcPyTQ6gPL6l04Gy
Qxd8xttc8z+lh710PQBdPvpeDDLrak/Wq0w7O3NXShpeQv6uFqBDFRJcCvryO/lZE3L0/1u6IzUc
WaV/kWWaW+Y1Kt33qjv911N2y/lvKsPrlOWXeERIqPrQ8vJVrpYT6RIjWnVrVsoH5rE/FvUqz1X3
boBPNItXHl/vh9/1S4PSeF5VT6GNfJOeXH0KkDSvAXfOQJnYsIZwU1jhbWeOjz0A6rIMV4VqoD6p
nv3oYnr00MleRkv7CQPlklrXjkRXNoE8YCZVSoz7JWzr/JGl/ScQAwn+CRuL576m5FNYLnzRa4vk
HX+0GrG1bjrKdQnp9+Cj0wBTBML/mW7YppNyMxmL/H7S9BtQ72DwObfJm8obOF7y3he7SkpH1L8r
si2On49eRR18zl88FBEGtFGpDN+YTXEFSbUtfe8mIEn3xvB1zt1fFSuNwSa1pNCcVOWbZh8mGiqV
h1BJVX3AYLhgLkSsm79CTqlY833Vo73tuvgkLwE2S5nQ+YjzgPpbe09kIs1wPkaVgma3a9AkMDgj
o0TLqTt5dnGckRtv5IAvP8zMkrYHajZE+dKuv2EicQbjFGVOLzI4cg9+UhymBiNauSjh+NuOzaNt
4XjK95WLOJx9OCPe3kbypNFVlMcjzyyEBOAQqNF3fgupPnIKqWdsAD331BbuvR1XAFJ4T8tsnoF6
wLSjGlMzOHMUPzaarLUJS/LxT779OEYXJ4L4xB3KnVozD6yDdB2H4OuJu8hmfat9c7Qy3GD7/Ndu
y++CtNjVg3OgApbne8teLErbKBy2R7VEZyxVv6SOnFp0v2g99rCO1AA9IgouEuH/LUL3nYC+RGdZ
sB0FGkAA8L6RI8D0iMBPPfdsQqqSv8teJGvbcSHwq5inQRaJ/AVcMiTOfZbRVSjJ7fikwB2epUXv
t9Qe+ujAZnCSnlEA+oosKLvKStXrW7RxUL/7dI1zKfAvmgKyfKXhINvGYPEIlQk/IQdZiSUzn++j
Aq5r0H7KtmZ49Bg8LHTC+nYpMS3lVhpcFbg6fD4e5Uil8lylzVnSsqy/5FQqh4cmn24Vrd7I+UxK
u9IMpVV/a0OUdtN1hT2ZQgGjHYpr6bXAFGJk1dqDFFeEf92kykV6NRlkrMbXn/6ViIV90TifJWqm
NPKkbyiFG9vWH+KA6iW1YGkhSGFE/qxALQYaR01aDPI7uVk5vsjZT/O3fTh8SrNOB94gTV7bfAUA
/rJ0L2V09fckan4lOxEtc9dAqSH+EBSKgfyEWxjrpWhEUUV6OdKZzrUJwZPmNJd8lnDqa3fpGi19
YITv48KiHkwRhlKL9IcJOvQ0gvIlCfb5cvdlTiJDKiRXyOSSrrKIbZIPIRK3WSAyiGjhs1RCt5Cy
jZpmVynXtTrUsWw8jFYPoNt9kHeQhow8iwSNSlujLMwQVGn2K8Mzq82xTrq9lMeXZysNH68H0N0X
z8sZj3Ez/fmlHT7le0orUQOjUYjAVAg3JSVnMrzfpeBnV9l6mIwHOUMuh8Z5dB/G5G8pMnRV9ySF
hhg5Jqf07uXN5R3l8D+mwc6u22Mb0QmlgC/tozBWn5KsQB+kPZhluJOylYyYPDFPNAuxomFkj5UN
+NBknvLMqkm56EBtZTjjbNjTRz3qdE2l0zo02VVpqFaJ/kKEtxiC1p1ym2TK29xT2TOau2XIAbFf
uhgi6X95qwC7CA97f1KOslnOLFE7jd+c4VEWt/wIYv81VZ0POeVKmiOrN1DwbCENloZV4jLpw/kT
S2Q0zn9kV3QzykjzW6eqLyGNe+T7kKZUv5bltwSKUD3Nnv0qqQEMcRqCRKtUat1vuhI9RnCfJcXs
xvlhbCBjdsoWncibpcsj2aGPpGtSfkbyLaQvWDnSjIFMbn/Ixxvavx3cHLoTWB/UPdo/wJwH1a0P
gd9CsW3/pMEfjqByoy/ptEjUKOz2Hdlo2bd1S9s4k3+WKqHMPFlZUl4slQlJiBahHXIaSpBZ8OWr
/YvAOHwP4536SUanjkB8sV7kVbR2OZUVF/m7WUX7LB8P8rsFOwaWIHTQc+ZeBLYkn4b/AbBg6GX+
9zJisnDH6iEIx7c6Dfdm7h4LlNw0kUF4kTeVImUROxdvQmCEICO3Jj+XhVP3X+Ben4z9aE/f0o2X
xSW/ECyOVDXmv85LVrhQP8oaKzR69NwLthDf8rlVp2/D0oPKAsBYAHLyvnKBnFkEVJWK21Wf/gub
AH57NXiTO48m765FUWum9i4PX8ZIA/21lc+WN7GKFA6Hz0Ugb2STk+LwUBaYW9dQAT0a3RXDll+l
BOUwQ5Z2B9Ix6YyJCuc0qUA2zN3S7+7KMt24Rgy2RP9Jac35xLU0OYd++pFz9IJCdqBngf6vDsQw
/oE39+OBPgbhndHlG+kFJJ31Eyo4NlgONEOX+dR8S+UqNCAqrcxsPJINAKYFRiOH8cy9mBU0EeqH
UmZfvkCtN9uqU3FZJldmQiFeRJvEMfZZGB7qDr/TrwisYcCCHiV0Ekrb4d+fKF9foKf+a747/ZMM
ifxepoX8maACOjvFXWjLEFD0nhq6iA6lwl7cccQ67SR4GplWgvaT8C0Cm02l3MvfOw14C1kT/KB3
875uqwOkigUjKOFGYr+EEG82zi2gHtlxa7TzFLd8NHPnW7qi8jPpmUh31FaMe40FNuc9yszV0tgv
c+MWxfSd7LkSA5bTcK0WHxrIQF4r8yWO7N8u7XezOx4FeCXTwLUSyMXdQebtnFoXxM6Q2OAbE9Q1
AIg9T6hsgyNaKru456HKpufN+zTLjmFSfPjmN4P9IvtAIfuMLCLoSuEGpdPNnJvrOPf2srHJEVw+
UBaLrIEGYlzHY4P9Jk9YOh7yp1zi+d62phMiy1sAe4IAoEsiYIGdVIGl2xINFOpyey0mbwWFCJm9
0jDTpFAZze+1adxGwwVuNw11dgV+JS0gqWWanX1XByhXSJJMyiqNi14jRzJ++85+jBT7W25SQgF2
B8wTaz0r/a2d4UI4Khd5kvItfdv9tS31Q3WXAZTLi9inb2KhivP/l6vmo4Hqs+xBdjkA7rzN+wFl
p/y3CoNHO3Xvp6pEaVKaXMOSNDgoq8wDpmL0TWRpyrYTWC0oOhKR8g+EGPI/jzFQBXmocp8y3QeZ
ju7eUuwXGbh+uk895dlKkg0cJ0xXyjfirsRcziyQyscLPbUVBculFbcEOdkq3YblOq17zj3A5a4L
cINiJ/IQ+9qxTrJ1S83WFUBO0Y1AZv+BN9D23FThdBaQGHyPL4EnhWPy1dRwUMGEMTe6DkOU0lgr
Nm0UMg4BnppY1bf5k0Qn3ZFUw7qX+oOcMWXjS2Gjem381JnZVXacUXde9Hqp/0glRZJfYOyrJB6f
l2INLxm0XMI0+lKMdMF5x/TutFscwxFe+FED7fX/AVKeghbWf2tkz74lJ5OnKxGSHhe+4v7Jr/Sf
FoUUYPjThwl2jvG2oY8ZOnok9Odkli5pHvXzMEKwgK6BtKhkxhKuIbD6K3miS1ySVkcTtCt/Cpfe
lCCbFhRU4nMkCeZHqaVLTuO55MbOHOwGP7+RbgLkse8hItUus/wpMv4kqsk6atzhrbEf5cEugydT
cjZCAbFI02wuYPF3+ZKcyZ3/t7lhz/FithiOACZQlZOsQslSlgBHQ08uLQ3vSPeTht7RspxnAXkv
2x8RSLDBar/XWvUrTFk5SvuneeHj5GHOyrDJSUOg73oDJ7UutlL8knHR55CGyr90J/TsY2GZO3lL
+S9rDOCzFEcQrGByylNtXPPW1YvNsvoceLYZFDvOEDJK8jWX+UWsgimKLtNvYDS7OBmWl8rLBxas
WjmXCVKJzD1ZIJlwSrUMaw0CPktKiZ+80nleEsaoWsk7So0wit0jAllLy0ZW5NIVt7BbQDAXxWGG
RsYJ6YGrtEyrpnhwrBReoHccbIUsnz4IOZTHTinXKH3yPR+kVdPa5kdPxV7DMD6mWsUplcxBGDPq
X11X9ClC6xq5YKe68TLwoHWj3nUBoFLgoWOf3ymozkWy96MhyaMcfny2UPyFOVsVmAyK10uBPJr5
07O92oSegWAmfirQ6e6r0VnnzUUpmrekin9q1/9Y3stmxkMdQZtzhl5CGsU+7BblXW5h25NPTxYy
mmpfXr1uBtPHWUvVt4Vh3UCi/JoF/+uHbyU+SDQyW/JE+WIBTspKq+yirfQupYcuX39pTHrdezNs
JUbLPyWreO57dYGfzGFPjJxXDPRXTf1donU6p6+pjujfv92+gq6LwsSNwGKWHpkZUGlrrSd5Q0kH
BIJHq+bJ5xQny04CkCxH2XYRXafGlD1LA1SuK5CQy0ywFJQyZSMRBLnRFlslck9yZpDXyYkR1Osh
KSuchBl5CX3RMHx4+A+4ICo5hkrnz0MWDuNPtCWKX1mMklu56a5K6297jKHBo3XGOEjE6OAIyAQV
LF+bHEwdG70Sja//BxPJJwQDa6HoGmfN7X8wI/k2WWhc2tBeWpZRjvaSM2PZMy5h1qrrddfHd+MU
//63pceB+zHyc83UMMqqH40hw+ya81k4/0mqIXfppE9BVz7J7kJh6UARbi/LQy7Ddu4X4D17jlwo
scNNsRjwdID5VAEkl2jS24qtTkBYEm/Kyd00A/G/K+FM07aN8P0mb9GjdIP0PQhpwjTXukG4hC/5
JLkRfbAOCdgA0/YQnHj6F1RJuoLiI6MtOhTV7QhMtx3eCm36ozT+wfPmBP4pp0JJ+7wIpZcuvm89
SqAyTn7Y3DcGKqESh3VYF8xy1Qd5X3eoYPNNOGOMSc95Y0mK6qg/onC4kw6jRAoZLDzJXpEflpuB
fLbkQaar/VhIDnXBYw4YQwAbddHemTVmdh57oS92efb4INNR/lugTjLJZQI7CposgbJpK7y4yEDk
ggXym3eCSkKFnoKcoH2hUb0VcMV6naIok+u/skPtz9hyxFsZcslbe6c7du24W7rSn0qQvUu/W3Yj
wTwG58LQ35fbMtPpqy3jGxvaeWp1AG55Qoif/qw0dMXoFcpGL33aXCrg1JbTKSm3JYtlRaMFNUo0
7s9xx6WaOXMaNBJw7vONEijOUfeVB0SP9U0b+IhjFgoqjX1lrku9+rVCK3+wNTTwY/WYlYV/h20U
HAAFxwond7edg44Uco1ouQK9MYsvFVjPxanTXR7X9dZxcUI2vTredIma7aPBxFlCn/bNAKYtyIf4
qPi1gih1txrnPLggJ89MGx5C0GZUZ1ykg3emEZSnAmi8DkR2UpXhOTS0X6vUlGNppugZAl/bFmF5
MvEiO45+IqrDBuJGTebuRlAoo34Dcu+97u50vsAKzSPsV7Cz2Ma9f8wy0Ij6UIYXbWhWsYPuOqbD
EMWQLg0taGp+2ptog3PTCuKYxGf73vRH80YrR1BcnXUfp4qIh3u71GgfM7+3dkYGyFGtt1Zc6ohF
xNaaAx9CrStHyYG+t49aptcbzfHQDIQXAgcfQ1pFL17TvjZWc9B+xCns6cGZD2E3aJxS4YVw8PfR
ALpvRuO+qanw2Fjq7ApJkVBwSDeYRY63E+CUQks3fVP9pKhgpeWEkpvKs8aAcYNol7qCdNoDmu43
RoN4TTZkw6oupx6ZUJcOuhOfjIlmrW0W+dZWQns9YVKLIQ1xpYUfag/Bi6F5m9ZAXT5PX1B4Qcos
N+6ztD8m0WSuPHyg0YF2HzXPGLiu/u7s9A4qoYbSPETLQdPXFumb2k9Xwx3PuFUhkBca8VavXxSa
2lES3XROOa6BHJ0R9X/RUCFcde7Ai9HoVyz7MFTRT16HuFt12ROit6lU/vONUzn7JHFr0jh4UOg0
aUSDie+XmS9qAMtzbhTUq+G2d+obWiGkcaPXboZI7VaIae+aqHj1hfxiIAdSVfhUsBQMD5Uo3+3S
8+zDw1RU4gPOt2JYEsKQpZLc0Cf3EFWO+wSy8ww/d+6VSwERe1Cp9aQK8P04OCYGkyZFuyCcIDZq
5rGZ9fGEaCxROoXOrcNCQ4zgK+xb7Q7aNkWZKQiOHSsg8PpNb35hl2zvWkiBwnY/kaxtx2vQzWeX
fWwVmR3YsLIGCKaPB7W2EBIryrPrANv2rUnd+R3BNPNjdHSsGdOJvDk5WprulATlP5+IvIrRs9yK
8r7js0Mploa6uFqsFMN+n+b0XitG85QE1RahG2ghVYkpCgLjWq9vwt4eVmNgPGNFjGQzp+TIh7QZ
YsIxxCMCVXSqcpqflCUPQ+Sou16FLRGUwbqOAWdqyOrPVW5tcSdDTqIBWl8PPT7B9aHPsuKgalm+
svJohM/7qNqmto+4M5glFB+5i75F4k5Xp2k/kmrN2gBTqkC6ueu7eO9r/bRCeOQ6/+n19I4sLe4R
jolDCurRI0oaaTvsIGwz1dBm1gWsZgzDrjSYLk4e74dAHA4TkEiRqr8O0CGFaKpCWz7VM9/aMRpn
Rbv9PpnMZm2meOpiUFHBl5182opfylzALpyeCi8HujJXyk7F4tu4FNWE+0+I2Us2IotQxVAT6+Eu
c4Dr+yMKSV4NljHSoAGI2YBa5hkCn5q2ycfS2g1AK8M2BWpu4EcDWnOXax8mhfKTb/XbPkUfYEJk
dDNbwbPWzROwdz1bm9FEK9+Z3bVn6TcgRIqj6zeQb6NhV/QalkUITmgDarFGj5WBCwON6ZAEdfcU
b1TLE2/ZMV7Z1YjiJrYQZun1K8OtvE3paNSaE6cAjQ7nxIq7DL3fP8+HHtVh55Slr0ZqBYc06QAb
TAgv9MF0CjNnM4R1AE7MvZQwz40a5ckuRtFxSqmel53JIEfe2h5y3Dnv2DK1le3QXUzhsa20+in0
1LtBCvkhqjsgeWf4xTGcl07V6WnkG9S7h01ja692BT88Yd+nIuCHpcMCx4hCz81Pr1JRirTq+yHL
X7UB9ABOMEqaDFskXZ5spXeRmw4RcrarP6SPUe8vvU98Do1Nq9w5tMzZgoMXWpDeOvFbYI+4RmMC
NHnIrwOOv9Xyb0txdvTVlNa6KDXzz3GYagqCScjdWFDc9b/Cxxm5s5Hiajgh+Ja2n9nxo1inw9tn
GDegEFQAJyHHn27KuxIs0LPt2AR4dzwARcRaM0a9PbZBAJomcnleVh17TdnVnflCFbBm1o4tonCn
Kh6ftNu4KbYpSSWpgBfvEbr9DhvucEDNwsxJZT3D2XqWdtulCs0uCnjbKL3YdntwDcxZnelBT09t
E0U7vjZEPr376GwLO7pc/Wz8dhtPJTAxWnv2GFyRByq3df6aBZ1+KrNUP3WmkawrS6WhloynsnMJ
Nz2KZRae7grCAyOLDpnagroB4ileauxcyy1PuWscjHEe9lCNL4UGm3JUkACykTRkszQQflWtGU8n
JNg5rK+GMOiOpP7eSh8rXKmjrjot74PwdrLCyBm1RqN5wyPlPTeRZDShPled9qGpwbyZM4R7VQ1Z
dYhSatq9FwONBPpmPZaoaMmlBWTKJqJt3Xg1x9PcwOzoebQLZTck9Q1iFBCFcGKzIm3f+u3zgMbh
OkzTx7RLEf2U/4WGXp3Q4IGql1S/lUk6iurCvdXARNGzc9/E5rGo5ubkqVVzaurkHqdFlDI5AHUx
gvBdQm+/hzFVKKcxj0tEeOujBVphhcQ4DWUdoJaOCv42XVWcETLfuKTJvDZdzhNzVRl7x64OugOd
X1MRqMiwyQa8k9XbpdJR20wFPyRcOeSnajVsGWUqy/IUkywsdoqhPg1zH29Jp9kJx4GuvtFptNRz
SL22UbSc3/yCeJUgpeMV5IpaQngoixOy28WpLyzKSCRX6YRxRjKMxkoPnbWuo+845ngBFnmCCU12
4wwdimekiMbcfVsG8w0HirMJaqms2QuHBH3gwmHq+OZr6kIvoCy9Cw18kzzlDoAMkN1xNzf+Zpi1
58zFXCrHwq0AGSCzpC8djl0lpdLaapKtWmY0FPoZfVJt1Y76hjhBwhEWqxJm7DQl/TaBzbJWTWSV
+r9AVMXwLwl3sF3vDAORSYTRs7SrIDgsa+klYA/6ttF/WKkTyolhkyIj3NCnDcxpZZLGrkMF85RC
aouDuzHc9hz3yF7lyo1hpOj2jg2qenECH8Y/18b0Hc8zJIaueLdJT5zG3SmxIWpn7ENhoBsbp4m2
E54TBEDrDBBYQ1A2/lRSVFF6jYesNL+azcz2DJVnZH5GGiPUed5dbY3m1qkp34kUozmtfYXEJMUG
quxsnALwp8zCUxZjzKi+1ik099XEsjvpfYY2ylj0iBrq1EfXy09V+VW5XGV1jLcTD8y+5a9pnDiI
4cgF/16wvDbSKniT5WWwgeYp1L3SkHRdDy0Z7xwwA/g29ow8GQ6zVztrW6RdDN171obxNsB/gPXP
Mxgx5WzyuiE5JzdIOnON0MCwrlosMryuWTcoE4dsDVMeT1tVbW+7OKCmNQKNKdO2w1OSQmPc7Fsq
obpEVs/GZInkHrSONWzjIf/rI+cS65l/E4ThHsM71Ctd/zeZvIfZ+2lbGI9+ojr7YJ5AmCLWMLbm
Pbu4ssrzc9h4z6ULXqoG0RTN5aFls8eKLTy0AZ13avPpVp8RLymcE1tBo+W7vgepkg+thW9U9J6q
sbOaAn3bltW7u608VHysePDIK8l0Ut24CVL3o8GFbAVPtTm5ubc2Fd/Z1+5LQDVk3dJnXPXYRB46
BVedEIKNOdADRoIfu+rZOUw9fJMcfwzoNG8WzrqciB0OkjW62yPFIiG2brTZtM6zQvDKJ+2cA9AH
4Tnf2NW+m7zyxtGsaiuxfAq0cI3tmLrOOo0Iv1GQvFwXFd1CmFDd2p/oJgcmUkrpQ+PiU9Eh95Pi
6Wdo6aNTaylqVPWvWyr3A/pVsIUO0dBQQEa2uLeCx0Z5ThqM6XrF2BgCA9OVQsfpYz5TeDpbrrcZ
qhxx6rZGi7zKcFzu3XVWmq+qjjRXltd3tqY+IouOs1fGxj+b5Qnqz1s2DS9V1r77Q4Z6aBadEvyb
CTHA8f0JDIQ51vd6RWo/y2kbFUQDxfz5V9HjaYU1SV78adG4ccLY3Kq1jwZ+ulbtIt5o/XDWkNRe
+QWVVKTAHsbSJlmrsF5LQOKCSFmnalevp3h+KZ2QZ6GKKFoih4sy9LaVXe/tMWpPehLcO5z/QFop
HNPKYFpbhX+N1Pno4Se18dR0VSjendGO7ZZ23LcytCGeyMiwz7p1VPpoA+UDBHmJRScQy42Sdu56
nCOKhVTmdoFyyMmcDm3l/mFKUqb+jK2qQpoKkLZkPtR29d6onbd2B20Tm9qNFxdPQ+MCEEmRIdeb
29LASnAc+4dmMC9ePt+XaH+tfAf7DYA01DG2jWZiEdIgT0GNBdC0dQRtcKjVqkSHCSCSu8/S8R7n
7FM1tU+1br3bXnJueyTQ0Fth669ucsvgE13t0qMrqmsx3ff+dkphdWJhqLTZja1atwACUTmsq3oT
xO4D1c0VXnf9g2F0HwG1u3VJ1bLwLZIAtJupWOjbTuHZ+ymw0CSy8zOi+r16iTDs0mOGm95N49ff
eYwlEqJt+krLqAL0ZXMzq58Ofr9RWpzrIr2rddfcDV7QrNglD2/6BEA0MpKOhYpymu0dw3KKtnbb
9xuccnTqjyHSSUnPh9tu94CjDqZeP9046KdCwV+1cYr3zLbXmov0YzM9KblKk5y1HtVYCdUYcnRJ
wJZE4Xk1x90DuP2tWSC6CSP2wVXcI4Km2bYZuhvNBs7Y1zdqAuEnT/0HnHV7vra3UyJ7m1DmXmmO
pmyKAF8QR6+0zWyUb7nVXBqjBoyA7UeeTTnth3KjpuRyFfN7x5vsIABhLRGSqzp/mhY/NWZ9V8X2
n26+eS0JPkeMBwTLDl7uVlsXBj5a2WdTsbxdV2MamQTaM9H1fp5sBM6olkkK1lvxfWSBmaPRwnmy
Tlbo+iOZ2K/fyoNvUspoSyTp/V0dNTekVHaMIjiCLRXtdkAkWBJugMPUq5jkUM8IVhUuE6s2RGBr
JBmwCYm6yVfS2sfRQqYyNCEFBee6NThNRNMOvCh4PeV/XJ3pUuPIuq6vKCNSQ0qpv7Y8YmPATMUf
RXU1pXmedfXnEWvHWTt2dAQNBlyApcwv35G0wcY1nn9eryApmbsgk/PqYK6HwsKrP2vBXmS2N9qi
jk3G5tF1jU8e0DZWhJwZNGptZLqAblnZrS2CL5c29aXK3lsHeUpangxMPwdOO+35v28EONj/+vDn
E5WS+zIZ1LEfx6LYd0nX0/RIScB2Hs0VeK/+81gMRv6wNFkMvrm+Sw1TwDa4YkRRSzrbNHvN+eeN
LoaDRYj/UTjecy2T+Wjz6gNqA4LXdomO4ty6c/kr8eTNkflrbQ/o+rRzTmLCtgxMJk+YRyPWk/mc
FhrHWkdFl7AjjzLehLB7N8h3KZmOnmVhxy0/wpjQwJFSRSYQjxApmCyybMCu3f5Aq+hxsURGeCoD
dWl+iYifg5jTP1y24blx5E60JY0/LnmYQ1SciAXNzsELXrGCMwnjEwFw8ZYmgKek6+Tdsh9RtdDr
MJbk3o7Vr8SSNI3O4YGuvvRUJpGmcmVDWPB0mPuJIH6MiGNnt5xsMwL73N1MruNIGdW2HYoMNaL5
LL3utcjLGy1CuB7q8CinotsOtZCHoOsJ+rXj62InxY60ZAgn7thNgg5vcYzsRNj6N3PDSTfkn5hV
L/wQmGVTdz3zvfoOzLzd4Vkl9ysmW00Gz4TiNX40VTdmM8zboZn4xL2oDX2B7joa3ZIgj/0kKK9r
98faJ+Dq8qkqyUojfdR0g2dtimeDJRf9w1Mf1odycozNlM/vMHsNBVnh1es4Zc5BU2xKbfxB8PHV
qM/cYCZE/MsP2F/GPsHwzfE/KQ6yc3aiKVAbeOMBviLfkrkrFvLEa0v9WRRsmJ7Dv5alrpmg1wj/
2c5Aes8wMN1F+E0C6VuhL+0IzmR6QGJOUZy8qX0gNDo7pmpHLCv1MD1/tjEBMxEjVkWb6PW42Enz
TavyIa9JIVc1KFSlFnFYnzxX3WPUkuW8ostUonmXVnf3uYbJaEk2HEJ9/6lJi+LuQUBTbztyJMou
KrZVgIBh7SLKOmYLr7Xukyr3HjlTJ2ud9etQ7OYg3Kdj86SS7pwY+R5uVlAJAQhIKhr3PgWbYhp+
OTZcZNwa3w1C683P33dsBP41h5Ijy+n8gVWPdgr3M79XYXi2PLkcXUc3wJDjRYrmoPrxc4az2Vtd
+Bz2MthOApx0Ihhzo6oqvSiTlO84NR4Z65szlRl03qYVrTJdtxwzbMm7imfeNUQ2boY+GPfmUk4X
Nv5nGkHKQ19nFxK0I78rCC/SNVXwMlCvISj9VkpOLiJnHRIInZlciIt2vYLSdm8B+XWofUGIrsj7
z78BmzOfikxzsfXjHDH7J1EOIjc39A8ZNNwFgtxjOljpsupN6oLtnj95kPwuylnt0DDTagpHWJLu
XYesTPQRpfvWW6bNrAZ91WyrrNsjMoD1w9pMq/7AyQYkZL7+fMXP46mbcZivcvop+WLpT2u1Nk3h
FGIS0C250fx2EvHCQaJWV3f+PdTUe5qFaV9/3pCqqP7zXt6u7YvUeW1+HqOncsZ31Dz+n6/NF0bF
Qbd46wpHzP7Pp5u4qx9mKyMyUfct8jmefuy9L7vUv2kb5VpJiE6fqJW8mut7Px8iEG4vDv2OPx/9
PE7qhaZGGxACcw1xrtwgwOqLTvb/+ZheuUsZheo0G8q8zh7emiXkvDkP5rU3QyDg2K0NIEJNS/Z/
HySOh1CTNDd3Pw/+fHMMY+Iyx52h+RzaJdYIJCMV53F95jAPmtln/ndOssgQQa5f8vO93DjjPoho
hsh727umQKNbmdjad8ue3zCRHGDK9TMDF+25adrTzyesJQ6unUK4YU7N089DP9/vefYfERXh8eej
n8frgDYY+l8M/+ebqnK091RHUnn//5/WNscTQQvpY70Q2soyHl1I+KXLYezLh2EtZunsmRhiPhkj
GieiuBtfWMHrU1P0nMHjLPA5JecXEczHVLDMUW5Wb/tRvdLzfIibjFOfhBook/KF5BVG7opoY9VU
BU49VLjoPvZ2QrYEYRvPsm2afRhgnyJYVBDzvCBBj0vClAdSL9OoPdakj2wC1ChbbWS/FqpQR7ul
lwPwip6nbSVg/5eM5iAzel4HyTRjShlS75cTuE86YWGBT2ni/gHo/FRThkTwfbsPp8WjZmTwW40r
rS4CbpL4At89rpnOk85BNDygh4KBnWaPa7/uySlF9YspIXA4yXBPvUiYEUJKwh3dEzTXVudRg8K4
gftYhf3eC+KbKdRj2g/7sV7I+cnCq+lQuyOsexdQmZXWlrtFh/IZUB6FKwRjchsATjg1od8CyyrN
51A8pzxkqu/D5damKd/VaPIO2u7DzMm0MgjRiXFs2T1K/VR/DDH1poZbnfI+O1hTcfSi5znLTv0o
sqNWwdFxZLit1IxnBSq4U9ajW3THvus+rUg/urUeqeJuzxQpSpZp1kHI9jcXMWyWNJc8sz7C2mXO
5+Xk8IX2gJ83nJ6gARmNO6zbBfJCeAcY4Fs6EeazZJyjEPqDfedHQvCLAdym/SGPJuPqkbFkcwra
8XrbFs03LSGE1jTcIFnehFuRGO2+E/LQ7sjrQdBSclhvO9YyFc5krte3zqkvcfXbykjFm+hlGGNf
u11/dBNxpaGp8fM6fCrM30lAQw0V8xGF8y4b90TK6Nr767WEQE0Au5vApGszNuZ3MdZvZGVm9MLA
ENW9GLCNSh/zPQfhqvjjckVG1krA5oNDxHP8rXNFgySjFCVtdAiWw3c0m7hw2QCbkhcanyCnBkl+
s613bNbnMuKE5A3gcBYuHb/CBM8PgiDJIzY1BhpF2IiGrfvXrZTYhPVq5Sxs1BnLwaonvyzi+tQT
XVbDgzYj22akVjDb64Cf5/249IcCYufiCJCgQb3PNhy9LQioGNpLJ6Jn3ccn08UOixtpmteIXlO+
U15zM7vML8eZFJX8BPVFrsFH6Vop+r36Fob5Hnr0YSCAZKPBpfZeTw9o3sEVthyJKUz5mPIaTpou
0fTVKJoXOtdWoOhdZ1W85/SLjrUVHDs1FRHpUoDQRb6cjbeuUXcKXfeNNZyDIocKICQ3oRetbswL
DIrnc8/B6wvk8bR4Zss5J+2W9mwGhqo56rrG/6Jp3mi6JzepcCWho2YxPbTV+D7VQYv1ZPo04sbX
vIjoCea9mw4w4dPW1R6RHDbZf333lZH5S2Js9OjSNE6UpLgGlXUNiRV3jfyv6urL6NgVZ1tSYknV
jIe03xoWrnTDARxvdUX1WYDtHoCKIjplprDtaXox7Zo4ltJVGwN876G0ia6vF/dRy+6Wj+ZH0A0H
onTrEwE+0ALlF44ZksUr45VY3OI4vo5IdnEbECG6tj/Y1kLOtlO8p0zaUgPeT0lJmg1bcNlfsMVm
IDfMnqrXZM5mzy0IbuLMJ5GxjkRzhIduTZgvy/q+NHQpQcthqKJ3WLULG7Ry8fu/j3BYmpTCMwXg
0IiAwnXd7b21za+rHxMZ+im9f+RuEzFe2/rF0d5rArMLo1vfSM+nBey21O0j+yH4DWmVh1Q793oi
lada6CKow39llDx1DUyDZ0Abauqz1qtX5sBjOY1kMXR90oIAk9j+5uUOSgC3fgOWQO8JjkIiOP/f
Q0ZQNhABnWTD7Mdi/tT4aMDRnygSxb9DQeKGmEYGMqobkkD7aUfupXrhokIqQdtKktibRUlav8k6
B0kFUPHsj9joKKBpI/AzeohHY/ilmq72KZykpdCNm2bjGsCeBcg38Uzzu03LdYTTq+Wf6g3eKLhO
OmogixYioKk6qw9DNCS+MuK953rXElpy44b1G1PhybWgYq33VYg0h5QTO46rdzTpwbU2T6YsvzyH
C7t3npBov9dW/e+84DATS3ZsydNwULweLOOl7ZEK5F86ybnwu+kPON61D3elm3wx4D30o3saw2Tn
qJENOwvdLVHYdxdh0JIld+WmGYZm2Lh0fhg7Yh9ru8UQmbNYpuONjKSvLLvKKn2djH+cpkQiMuSn
UFUU6RgEcNT73gWfRyZ7y0L74JD/sOMZCPuw531VxZ/aKHC9h6QXY9j1ON6o8Ddk6VG5M7+CSalT
l/QffddcyiRDJElHpXaLBwOFhROKX5FnvtNO+UslXB5ijT2n+n1DMvaHNw0tKgRejSmSf6pWfvac
WxBdk2WSbnLSS+jJuGQ0iOfmBF81X9BWnClzxsR/L9KBxpaufwfkJUAqfrfBaLZ5Yt4Tlfyq0WpQ
0YlHHYa9SbJnu5EvpYkjIWJkqVqydYglLqlNTpavoILm5Ac79aQMj675RwTwbDFcT2QzFKnmTjvQ
vNP5V9WwY7ZEw5dsLdRUMUEdnLnaZ25Og0rXHKXqPwnChjiy5q/R6ThZFdlLYDYdyDW4LFvYdkC9
wbEYMl1yWQElncz+candXZI+pEB/hgFAZxCyXtSUd9Yz5DodUvsuNsXWmYYdyc5qC+BsPBT92zwZ
j55gl3Yb/rJO11P1zDsyzc+9ZbyPqfOa1QEOP/XAeLJLl+EGpVQ+huElBg3UUJqBujfCc9jnxC2c
klcm5KsZ1kB4BGVvx8p+mrl3zQKUnvoMGkf/UmTa+a3EM0XE+NhEt1SKhN7a2RdD9jGRfbgpHLmf
gvbiohJHZcZcOXIqbnvnzVTcWvkMfbt4a61xrt7DgkiyMoOYxuTzBQ59aggAt9KiOVlL+bYAd01V
WR3HilhzuznbkWSxV+9JkqS+YQ6Pg0OAEh4KBitUTdVMFkEcdT5JN+/Vwjm9jebPjh62aCjPC9vF
1MYsj+FuGLNkDzz9gPu63WSTJ9YCdoxRqHnBXPSY9AiuesvnNEn0F9WYZXTD1BVQSYbZoBPHn2xa
ZsuMxE6alE7g/yhLPhNNQvBCNcJqzbCmVWhQuu8u3wGO4WEVIW+kaecHZNIrCbHPRudKMhJbH9Ac
1yHAR3pdDPzqUidfFTblwIaJ426awxfbXM5WVf5OhcMdBrdcFTggTO85l/o7nybNuRMxA4FRzK5j
8gbt8jdiFlh3nI7OEs1pXjBce9ZrTpBI0JanWI8IJFBrN5KLXYSHPO724AXPNB8vm2LB9WYP6bYL
k3+XqYZRnL/H7qM3B19y4eEcWNyT056SRD1J2yx8smHLHfQbuWmKhI4Aycp26RhqytS7JS0IAv/5
oayPlnykMizzq3mtrypyd2ep78mwPiPL+Qhq55I03UNfdF+DXSGRxWWlBiazvvxKFH9WK1T4ANGO
2BYVOHaRAiyswiUnordjnl8ck1O/zIw30vt3Q5HcIrdEPZbh8GYKnubi7i45IouVYNYTpx85XDJr
FEQ8btvO6lklON0V7sARPR/xAH9TbvmulH0MSxqpNKJAPB9Psg3WKowV7VX2yVYZDFxGDKOVv7Sd
cYlnYvvGwL0tzXyr67662JP4Jdmp6Zl8jBIus2XI2IuQY3IB/kpa6yprh3oRuj6mfvgOeu9di2iX
NNEpmIt/Y2vm3iZEt2drx+S/cVksdnLt8hJ1d+h1yoDtXcElH2bCXRIqExhcJjLwJYQPJXpVwK1M
GMlj4F5hl/6gvGV2gtWs/wVg3BZud5ny7MkQ05tlDl/srLQFH2PTBK5d8KcilnAj9JNSZ2ePuOg1
RTMAdhKlyre6HOEoQiKBpXl02/yrcVKyylJgRugGV5B9X6bTfigofRPdnUH1OauXdy+sH705OOp0
IgCl22dz3LEIDg/o/HYICi+iGi0UekxS0sw/cFV9WUF9CNJUbhJj2aWKXx/9I2B5Q20qXLqsbHCP
FWdrTobHslDGzZlUJmQO6UuWGPy+4RvywgTgja4yAlyfjD7iqIFlKMi6k2OADtrOBPBIb4iX6F1l
YPVQwI6Oe6cUcEPhAxmu7UkO2b8iIfK5MT3+GUiNcaHkPgfOo/rzjdovhGK8ItpyMY9lu25tMW9Q
JNEmdI5F9BqgRCCQ8iFyrbs95kdVBQPJ18tj2FmMEw1VQCKwqZWEl4uzWTwMzKeB6+zp12qWwM9n
k8OvNd3piFDAUvZhtsyDFY9UNpNpa/nFYBOEAtQ7svT+/BFj4ZIyjvSNPTKOEiwjtvEsV+v4qjhw
Z9ruYTbaBr9m0YhkJZTgZxRYl2CRU47b7xnVQGzoofYs40YV2N5K1is2itWGu4lBFhaeUeqqpL6D
G3A7FeOn1Zd/VNHBqTrWjSwdluxlgaKqyD6jp0d3UMKr2bnp3y0HqDJPBxQRlH/CAAQEMeZf7vDl
UeBFnhoEG+VfyD8C+9b1T2AEh9Dr99Q3vDhEMLJsSWBGwig5MHJMScZHKYanGg2NTyHncQSfs3r9
qqI2pbf3I9f2LvasbI8Pt9xowSkrBhS0sc5vWq86Vaq/x5Nt7cz5D4chznuaEpkSOQATTBEhd0Sh
KvzBaFgr88fWICs70hQ1TwYB0S0qyAb6PEhe6hnavZ9uZZHtxnn4Q58acz1zOQcful1tvD3kxc9T
/DaAlB5aUz+GaQhlNNJAOBtHVJXYq6tnYQJozob+LiKC9FusNxs7PIfxckciYxJuUzFgkgVWhW/x
LP6JJjLeBus7zehzDFCQTHRD0sWhNgV7BlAlGH1k2RsdgrKK5Gsq7e7gEs9A1inzCX0/3YAaSMwP
sbDdQ9FNEYjL8rksw3c9o2ApWGMSQpjKVXscTOkne94+bILXKAIDzuueAN3B/eOp4U7P0L6F06/D
l74Q+X69TuyCaySdA/pNcXj0C6SxaIPf4WI+LRwVs6h+kmTTbQgQ+yaAz6conn0s6DfBUJ7sJfmk
SojGQ3QRxMQikET/N/Qlq0m2+Oj/2JrrqPbd0XtuC/tv7qT3iCVvM8xv9RoHaWXnpY1OCx27TlmA
E7kkjnXVrqOiZv0kYXe0m0bGcb1BVIQPwxymDNv7X+59wnI5RNexvv4q6cE+4bo8VVKpjd1NvwTR
F2nw3buzs+kGthR7PHR4ODkGI1iojPALmh1pYpljuKa2wyOpzYzgtNOKABm7OQpt0hXKAyxfXPPr
XtUH8atDphxTnXrsMoeAr/woF9KgCzLsptDeDXX3lo1+0Fnf5ro3hBqqOojnp3XtHMRyrwN+nkCg
z6xqjrbUwp048X85ujwac4mCfaK3NejOJF2xv3Fa3bgDCpyhXl2pcOXlP/msb8o5SxHTNl8bAaIN
rnCjrz6IMZJVtBzmAZhwHpit+pYgmzDVv+3qCKf8NqRmu884tXvYY8yCGLuK2BBq2EHNJpNS04gY
6DRv9242nltq/FgOpkObta86HH1cSX+ocsU3+tronZoD4yTd/K9TwN+m9e/MS5Oriyc1WlNQF470
D3Eh7j3LIss+Y1ef6d9zug1b4uyD8d4jUs+T+ElohMNlR0l4NLS7KLhUUiC0BrQ8VMEMuVgaiCiS
V0KfjomZRqyIuLCzge6orEBBboTDx5ALTrNVf3ZCrI1d/48c639qjy6UOC3/2u5kEX/vG6NRbSHa
Th4ajrCuDqWTV/sKcnqbZGo46sKmiQ1phRtRJYDKkvyC/qFYTytd9WAk9VFn01U77slDUtYpXeCs
SB7p/9lD/kGvzThxS2veOFV26WRyKZf5caabkgum+3QJ4UwLi7ghG0s39WR2RQ+hFSW3OfliFA02
iu6F9UIZE++v5QZ41+1P13C3dZ08O+Swy6HUkPiFCdu7s6N87Qeq2TUSqmhHHeSHaTcDjp2s0Lub
enzt3N7cECOYnQjmQhtn0hqUN0hWmgkdf6KYj5t7WzynMmPrY8UCxeX+pNrUQDOcDZT0MkBAidvo
oAcKSkb0d1LCTZT9uahVsVUsYSNTYTih/KUKjzB6jrF+IsuDk4++i9bGTEaazXr3MzO85x4nLxbu
52q1NXshcdkZt6QQ3k2AcO1mESe75GWJHOoX6yD2Q687sz/ii1BusJUlzYEy5EVCJmxT7UW4cF+X
pFbq5Fu3n04WYGUSU0ivl/sMrLb3hHsvHMykdTFSATUnF/IRJj9xOBKRPblqfFWyh74/iNl1T7Jc
k9x3pMB1VwKrd7luYMFq82lKS+xDs/1ZEsPsMxQ/mpmJKoZxL1FkX6iy+1f1eDSnutUbCtBJCh/r
6bagmkdp/G9XejMSdMI4FOfhZe3XpOd6PFmqPVYl41SYLcG+ReI6gr8BaLXmdgKPMc3gNDaSiczO
3pGzT5GxM4D4aW/nnzXO4zLeyhZ4z2Ig6fL+yMX5j929Nn3zaSfZHVkFsjN8bf4UD93j2uWitBNs
e8Xq8sNyDpyk0D5SC/TQomPd1/mABIV6QV3SmGvUB1Kt1pFCo9Z6G+LVkWz5yg0RmeWnFj/lBlnU
K6F+ZNs22xTRWpN99LqJ/cayjF2refHMyXuHDdScS3nFxrTDolFEL8x31BULaXPxcuP0VUP0P20f
S5/fHFuw6eC36+AwiiF9s/BZ7gZMYyGHsB4bfQTmb2XzaQpj5s80Q99mD89A2zukRx7lX6j35JCH
PiSf76I88KElom0fg7JZZX6IQvxJK2EEr7ZD1vNBJumxllHHAXQMtqIHsQiNdGvGWm2jvn8lw0T7
VIJnO8+owkukM5/Ir5c8C94WdBxbev68vRLTrRe2vITsjdGq3fcSecm0ci8eCwF32fKhktZ4n1Pq
HChO2M9YJo/WOsRPNvcvQJCDvaN1x3GTWyUz4iTAigxxmCPj1Rvj3ShQPYGBJr6pHGioJKYdVwMf
uAqIw5vEN65kPJ00ba3AQO8Rnzckr0nAqirCsDsKUXL8SafnCRVHVg2EH9nGnYoKfusJICYqJOXb
RR1iTjFM9jAslJohbdcCB/i0L6YcUMO3xQx8abN+D8MXDBRujhD/jESzbBUgZqJJ4PBbtUmax1yG
TOPLrm9cea5i8y+6zf7UKg+UT3Mmm2IsFSLZpjYGvLD0uMm5IIwOb0k5F2cOUhedBe5GUaW8R4u4
UxUd2nOS6y35JoZPq/Qhs7L21LnmZbHaYp/ST610cECJSrUUFq1wdH5Xo1tth6Y/RcCGm0aC71S2
cv2klRlokvRnL6gOkrZhAua77VyYnyF/aH4QGsVRp9+x8mzNgXaYOMHz1MQjoUC4RQJFysEq688d
5x/Qon2wNL8oz9kuFo1kiIiAh9IXEbrD0fDW3F927fWGE54LgskfLCpMztIGAJtHOGySEG7BuOlx
aBnKDbrPPWv9g3Yhd4x+Xg8n9YMeg3tX1tQgaO87l/2dLq5i57lEy9vhNTPwximCcZv42C+g/Pg7
fC6eBcyl+WRFzBlG0bKyGO7xN/DXDxbjyDHiQVt0Ew+p0qcJneY2cj3km5qNKqW9z9IE7kG9IHlF
OpDFFfd3Z+2zbm6OncbGV7fiaGlCMUjv3GSkqW6q1NiSqsIL3TGEUfD21qKLna3p9ziz4tT/ADko
3E5UNVsGDB1RIFbVPNgVHXqI053t2IE2OxNxqHUDoKntzD248fSLpuSQ13gg5c6RYEGxQP+RDqto
z+IHwWYHRMcAyiuY7NN0YTPhmuhoI02jxAG6zmkotzkzjyYGxsycd8T8h8+F/DQD/bdsTdp4F4fz
hURYO822fSUr6zIbKBZkN70EeObSqVRHYYAq2DPSDNcxxyMB4p8E/ht7LDeYBJ18s1QXq0NZGcWL
9AP669F6RI/kEajNEghC6uU3fZuM1ZDsclL4V+oho2b9Jc5JOM7q9ICTtKX4x9iZrl1sIheufyAc
XngITieMaj5adh939gPxVM9uD9qpjYkznvtOuv28lXkWM8nxkg7CJFPu1meey9luCndqKaaNUS13
VEOb1ILUCMrgObIXlGUl0naS8rEF9Uh0KcKyOPm30teSRPGirQ/ZjBKJMdQ3IAgPgZu8IO3wEe/7
jiuyDdEfr64avW1bjGgXjeUJuSeFvzGnf9qonqzKfLUG48WGOyQN8BurInVp0Xiyq+5hiSy4a/aY
c04D/dhH2RN41a+60bB8U04esc3JgADVdC127A64MZFuzcWDLeP3yEgQVDndOS6ivzU5QgC+8NJO
RHh6b3xP8fyv1P026YB7+2Kh35BRzxpqwpELur6HgOJdXWJXCHDEnb1yvFgqHA+ECL/K/NPGL1Da
qbU1I+RJaUe2YjQhe0VdF6O1it4K0VAyTVAco26miTNoqa4wg3d3VB4TN5WKqHxn5ysScsK9n3y2
Y9A9hEL8O87FBbd9CWluHqlJH32HqGZfBS5x/zljDAihD07OhLBENDsrPMnMwVvhztPWpN8yO+Zy
dk4KiLyl5HyHlcraasRPrmejoq7Ipl8iYt2WSWynkgGfvmgqcYsBsTH3Qz6hd3MkWIAaqH6crBfC
KBEGk6FzpjEG2kUGRM0U5AW79WmKyGeAGc4lr681SGOHWgUvZTAyvhXeRMOngyw6O9AbXc4Gx6Ro
vNh12u9NG8dQa0i8tstZSCM/Qp8AjOJhAfEsT8sIjFNGAcUiBbiv9kj2CRIMms1gY/Zw84OzXqs6
i977noHMs0W6H/Qkzmln3J2c6PHRPoowm84TWOXOeZTtWPkd/Mx2wWoZV57LbEnwrKCfs9LcyVbm
W+wMsh36KyZS+2CxWAvU/UkFOtFh9h+emBRe2rlnnIiJSojgJsC+gHerlnnJkMInqImLNYswfGHo
p1m6pyMgHoguBE1qexs/QVLTj7sInPj2dLUpc4WWQ2swjYC9rQV9XP4hnVIia57/jA1nP69HKdAK
+b7EFno1i9/UxFu7cfCiMZFuvWrkFYSbNyWALllQ0Ed/swlPHo2rA0dYKnAQpW/qUpcgdlW3FofT
fJsUA4XAoBvGEh+XuOfpwoWZq8XZ2EatOEvH/d2A6xnkEFzswjwFUVFfnZiVXUctvigAO79KUECZ
uEL6Kg12WrHPyyA5RmVfcayWR2nK50AFKBpCoTAfLwwZ7WrP+XmTY6GBMtcYNZxlfIKsGjmN4uBR
65ufL/l5rzSn8kwBDOJMLu71c17l/M9XoQBjBgVL3hW4J+IxYmrb1pOXHZOAtHkZL9rXLcpJu8tf
hUtVG6KeAabJIZYuNc519THng+1HjTv5lZYvuoDQtBoykulHRX09/SmE7T2U84WVjyOFIsi57To/
VyhqCGoE4atVvXEnTEsIIBEtLUzXeDgUvymdXlUcXqvWpb43ax6ctY6hLRYf2LM+J0n4pHU2Pkww
BWXBQKVd+4iIh2A7eYqw8L0ZeeYB3Lmerwqqs7vA+rZxX2rbibdOi+lSjRqDwDBgBZneurmGQZWr
5R2tksK6dGLl2471MNHII8D8HIV9y20vXvpURh3PIdpT1mAR4HRvUTNnfAuEHjsik3Hz5vN35DTj
xdTzp1N50akRPSToxCAbmygiElmvnq4ao1uPVVWtyYbx0yDd+V7gtbILS0LXa8KtZDT4Vd+BU0G5
duHyDfI+cIXoeZ9WwRNBsfvFUS+9QzkDiZHPSzxwqhrthgOr+EcFY3iQdtThQErYG2iR9frEQDkE
dGeBP3MWcvdDxwo+JYjM8QJfJ6KrsLzaqAK86eoJmxFtjG6ij36T2Vec0TLn55/3dGdqiFW3ig+J
Gh8cZXv491a70X/elQ4mT06jqLvXK/XnMwYG///5IrOxkFgpUih+Lt2fq/bnC//7YTyGzzVBDfuf
a/e/V7iHXSnbKPemccH958Ku10t97mlMWC2E8qB7cfh5DHfaxQiXvyJHvZgzQnAc5k1uUcXLPPpm
1ly2qjRq+sKT1q/jgeLdtKBdojymyQIbQqpqtpBJTAW7z0rEfnIXaQ8qUrxSSBbEMI1K7WAcWnzo
0e9KgIrzCxeMHWWzNSsqCYZR7GJaoUsxqfMo52jrJNMuctc64mz5W1WiB8OCeFgW5OhZv22KW9jP
82Po4UtTrAR+JEtyZsHx5uJj7hDUdUTjJCKJkAw9WqP+4nK1qGhPGc26Qr+kSffLHe+ZkXEOWkj6
K8xoQ+0x5GtkUShX00mtQvceabM/rno6reEOqaehN3OuqZXEEzfLc76SNn0Twe4rboXUPjOghrO5
J03ozeuDGocdotCp2TtTXtB//GII/c2tZHJdEUyCL+zB6fET1YH1UhhuTpNQX/p69I4mXTkEmTPK
C6ZIR0ECoiBg4gKjGEes+wNl7PBNOVMYXMAWonwXWkHw/GXCz6Jirkj5NahSlGhW+3GBXCkWUGfd
WvvR6iAX0NtuaxEFG02q2GZyxZ4AcHlo5n0Rx+nNmz1OadQ5BUWFZiZ7zbri95z1+fOYHsGgSJlA
c/zgDPI7r+uB6RBvi+skOBXBFAae4tLmfJc550gv2p3u5gIU3SAAr9LGvsohMrDYxMd6KiwYTXlq
+3HYubZzTYsWiCfQTHqF55cDhJw9SEaGYTiOFFZgVUIENs+QAqVqji69H2MbsxEE6ZWb/y/mJBTR
QfIxLd2yqZNfemGpBYJ1PE5DvYf/QZdzhjWCzW8oOC/h62TNaZIKb4CMd3BBZ6BGazPI8rn3LKRj
cqbHiiWKMK/vgGwGq0E0Hg76MQ4rubWbg2E4b47+08v29v+4OrMdx5EsiX4RAdK5v4rapQjFvr0Q
GZkZdNK5O/ev78PswQwwL4nuqkSFQqLI63bNjgnFmEKNXbDpNEzvnlSpY8+nvKSpPe0AciBia7CU
xsHyie9MqEieT066pyB0XzxPvf4MzKI6cGHC/GXRx24Ayz0mKKw5af/sp/ZbZnXu1tPtd6w4PRQh
l67pB/U9SjN94L8Ce5Kbzky7Y+IxRo/NfTWPaicQao5C/uLWt7LpCTjxBmDqYouRUCytLlQYJEcf
cqEVJX5McGBk7LHt7sqj9EZwVq7NlVtgAcFRebmz1RZ2vha9HjpbV51VHpTnf/93wRrNa+/XXBuL
GMMTZ+hw4uzlszgPngOzLGxpsAG+r+Zi3tUOvcSGcg+5leYEjEbcMJpXNzKLnR1GoiMJHagL3W0a
JnmY5gojFY4Mgrmcmfl7k+EcCZxhausWXozCpJZ64bGD3mL+VDZqsxDZ3ioUu3ySz9lhqNK7qfND
jHspc03ifjhAN/ZtDVExDA0iexa/ezCg3gGXG6KqZiTgLkhYFnrEv5/gtD5kfjY0xjx1Z+URYeOw
2YfH1oc+U9e4/fPW2DrkZwFVhGsJj89FMSTGrSKqNHfBeJJmNu1D7af7kq/DQdoIBfWL6ybIzCRX
TZUl1NFVUdkSyOhSl9m/HYOTVZhffTHcUr2ML7lhfKo5/RJhF/MghG+Si/rmMpwwCbIGN2R137be
m1D+Ew81th9sjra5bzGbMnZyJma4JvQgt/1cvOBdPGW4iF+TBGNGMqUHlMB3p8mrY+NyH/dCSS5t
8P1NCX+BVSGhKiftoqwhNyg1CJ+RgNw4c86XPz1ZDJx+HDWzZg37pcwzMKQ4DqV3GYkUSO3zF6kp
FixWSIKibUmbVzeAL+esCY6D53lr85W9DajXVQEB3PnbLfp7oBb1xW34dV2/fw6rlD7udnwJZcUB
xRnqfVx69oFMJecveDncykb7qgHJIAyBMkt8DVVxKh8l3uHEr29mpvfFYtS0JSQ/RcnzHqjtgRHi
2RYu3oEQAo1khDZC/UPpWgjjMX1Ww3Ke7H7aZUuGbCMFLo6wpYiaxJWxBHuv1vDWJ3WeMwYTu3VB
QpLlYrH6whIk41WEvwQkEW5C7VuTZNh0XVbRdAh62m1IOwEVMYLeuiiDU2WuhoSM6nbO8baB1SGt
5Gfp0bWHT0uTkzHsiZ13XkD+cF4CpcoV6fsSavNi1XEH6e+pFO2CrWR4LAbX2uSGia9g7gjtMOh3
CnjszLHFhfDHY9Dat7H3IJ0GfR0qnbdkfwn3YV1LiTIEw86xx0dRG7/sLNkK8tezlvcSkLI5a1AO
FscOx+lfib56i8eyqcKSqIafpQw/0rG7TzJ9aihJD8v20izdvZ/xxeoJSpASAt6AtZ09HOcPcHyP
hLjbyPHVvLHd6keIYx/qcyzUfeaC4llYCmz7BEj9XN0VcSe287INvUFu09WxCYyHUrjlENg1Q2qF
qcvtxXM5L48xFJes+LWwsCxtr93bMX7dGJp0dlNhPGzR5q4qQVeQNUn6gMRuVAl/xyMXVEPvbFUw
fy+iuk1pfCmlyHf94FO3Yt6b8ayPhTHf8KYCOpP1xhiHq08YmimedRxsjAzjUBJwmKJK00NZnATY
ipRgohO6j5w4jd7i7ZibD7sYEKSkujZj/oZAuuaTvbfMqJOd7luKlphTK4fg1qxJv2b9Y24GwC7J
hZcZb6R0x7cyJ5cU5OqVNNe1SI1pF/fzb/BVn5YQ1zFjt2lk1lPCinpLQ96H24BqEaB8Jm3upeFq
ML2GubEGKjyUEvsJnDy3NXQMRVyS3QOkBuuoKK+K4uK+7LwChGFyh/j3ljJdpFRnwkPrb2a1C2Zn
tX/lkWjVq0R5i5BNrmW5JiqHdltV/VuBaE4i3t6Qqb5XOtmFJErttv7ADs3qghv3DoVyPyhPnkbL
Yt+cH0XFsgILfO+xhosV68HBa+/JNfxlrGwITI85m06k4tK1yJzAAuttfrbb2wN7ruyGvb6NmZcE
fzFKmPJrypBKR/x2W9LsFTffoe/gmiexvemgkf4zQCFVOun9lOFbxL4EDkpjoZPtaN3PbIANS97a
oSdGhB1xt0BoB4Zo7bNszeC0ZbJLpqYgR2DJHRF6EnvcSpjrLCK6VBKgRqlio2i5RunX20qbzslj
uZ6ZnAmXijkOywu3D9N6sGVrX9Im7fdlQFGPaVs+d/LFZIfPKq+UFtnnMoVLrXnkBGg2pFt2yYiL
wsDNngenoOpxXLo587kl7nk+YmGIcREYCF+oMHydUhq1psrA2ZO+TSZOUaMl4cO0vBl9bp8haUKh
m1td3cxySnexU+Dty0JcWEjOlj7OoeR3KK2HxMSJ6Q8xCwWfTb7DBBzCnO76OYi8ieQHyEsujaWK
+tn4WyMF7Wo6+ZpG+tRQsBkvuDlsoUB+WP703GfOsVppGI3mNiwS8TMW+c+YtNU3YPF0M1fGfWVU
E8uU86yzLArzL5gODOxsDDYdSda+2LHWRWHHW8npKEo907zUeql3fTZsWRZjzHSeuzCxzz2n2myM
UZFiJ3KL3ItylmGphT9uBsOHr32jJ0BH5vjvzuHvUt+6uYJ3tpzTrRb+dfJtBPp8xJM7cz6DJcAg
nwYVK1+UHlbLnJZb6e8aI/+w8+U01IjBJDc4YP1zEEr5vsAmOEyecRWhyE5p95M5nnfBKm6dZBU8
xnWc7YOOlI0ci30wWSdCM/FusWq1xQMAxneuttgRMAIYOfRH+7kJc/qFK7W3zeTbluK5qSbGOTzZ
z24BCspqDdy3/2hCTahYXCvsyHbBIoavQ1ep9n6asruU01Bl+xOlfQ7dfhZkAHY985JePcvgsgoD
HE/BDOnHct+q2QTqljpGpFpSr3FqoBX193EyZPtisjHRtwEW1SNpT06R/MCoGOwmClsM3vFrswKt
tWG8UZhYbFCU38p4tW7gYslZEwLeGNa15r7MQ5wkbKRxMbUc+zLJNk9vPabSbcXjn7k05RWuPwog
0HHmi0Zx4tWya54Poo2PnXJ/3OJlEgYrAkiKLZol8j6hfE58YVK9IIh8+CUMq2Q9aYH7i5T7IRKT
BkIG8EbWOwWbIhKc1zYit+wI+uWn3eE2pG1hb/FB68HDTJH234Dn4EzqbZbBUpriBtchhyCz7R6W
Ij0V2nlOjfrdCqSDV0hiXc9Qgqjoc4g/COh1S+PsM44zHu0vRBwwbnCI7bYzJpJzlnAzL1nkzjXr
5aD8LBVvdgiXx2yvGQyExS8+TZPmXj1ghOLUxugh302czGcjPbRQSwGwhDB7ivrk2j92z84/r1g4
VbbH93RpiFTW0xYkwnEssHw4XuygfBIPqELzwSGDgIu4eOjbQG6Hzr60ZfYkvfkRQtRTRVZz4xr6
o0g5E0wYRTvnPKci2Vum2PQ2ZK4UqJC3llR0zvM6LWUTLaBJSUIvMbJuF4SYqOvYOuvyoBuridqi
uXTU61I9+qG5UcS+S4I9Bf/U+rteQrJP7YplGJJin+bvbc/zzBAOE/LAQdoHsc1zh3qVX7n8J3Gp
EINC8UWxw58mHO4wsJHf7kL3GDdvXPLbajGrCye0gNNjAgkFG7RBW0wsX+sc+WxNCDLO989U5t6t
r4cWbk68wXDmbAe1viwB2mJpTjsGD67Zr2Q0/mIq3GIW9w6GcD8lRthjO8U+eChUQGZk9IDxqJow
jKbpucJVeejVSNxFVR85pjmnZjqcGcMJx3rZvm+CtRSA6hJZ6K0zk32xhuzRrusvjCBBW/+afYKP
AxQRWV8rBzOwsolAKb5WHX5yKz7Mqaz3luGKTTOmybaGBBCG9nlMrQdWbLABFyR2gvIES4O2wvIP
O2JilOo0Iro7eajKPqpcke0ny2PVRGS2cZe/DhU6x44Q3eBPB5L0fx1hvEkpmK6GmJlEDCAhnOJd
js9KjCT7WlngvGl3FpU5Efy8v77LCrUB/Y+9/W0SPdyRsf0upXMZmuJ3RqYN083eaieykk1EdSA9
M7zeNvPfVxgXaQvB7bVYBLyycMDwuuDF5QzHZr7Ztu5TPsBjCFsKyHJqVhBimlVTYmsLGjEasjE/
IWvyPI9xlLas1FjayX2s0M4Awj5SsISLro4/VayJg5czB2liJ8TNkRIyYg5cS1xzmGmm9otuEov9
evJeIUJHQBzvLExmOzkT6sAPwQptwmE6G+Pe7JqnIGO7OIDYYbeX1hss+H/CLCG93CZXyGI/bZDc
K0qlCKFjaFoAlu3lwIqhndyta2tWgka1EJAqtmnp/sYgp/ezG9BsfDCahRS209V7M7n+u4SnYXit
7f6aGdzm68FHekNX7lnejAVOtTXuVDNuEaBppgdN3ikwOG01Y3kuQ/naltbv3o4x/FZE9noMySQp
OSr5jbG1TdxkBvloNrH1I3PiuSTFSRebvYU78p0mcvV7OtzVvwufzNc88INtxTHczfDkdF7JBkjt
iqpT93Jm7Z+UfhV59LCmDT6+kFuPzvOcDCYJNLNIyyiPn4yFTnSOybh7SXrjkvxBftFRYY1E5wqw
HjXeEiqPMdQhiRijy+EsxGXdLfPdQijimE+fQ+E8LLEdR8kYy73b+xdWvlhwPe95mThtjcwSHL6r
IzrCbug47jrsTrGwQSmevpwRk4k0YPK5zaPhK3/HpeTsYCgtW51X46bLqvsxnz7Gcs1z4SMz7HqH
JNrsLIjAWxlwuha1fS84JPWmX94m22gh+WzH4WesvMdGzC+mbZ/S2H91wd0XjgkTLzgrYVwSQj17
t3PsjVJRoMKUUVVE7QhxFDgotqzeTvb2MP0OdEAW8MecxMtkpy/M5/y6dnLuF/Wr7bg5NEb3Eg7d
KekR20L/ewmgyI5l9e3SBV0E4cIEz3uqW/FWWHy2WrFC1sQmj5gViRujfcUon0MLocw09LboIb8z
ETfiZAmebN7C9OjWk7vXhssnRcTRC9xf+TiYhxpAJaYD6oL8BwISVwtc8y4dOQ6lGETGQllAE6o7
3kj3OjcGKg7nyINTkAXEZTrGJPPqGTarQUTz7Mr0j2/bf3JpLgd0GLHNfGA1k/HUWx6g7qqxo0Tg
xfRjUn0+DemGSsyTZ5KQyPP+OxRYFOOKV4QUjdy9/BYTaWceIFDi3HgvplkSDCU4Z0zmMRvIcZOq
LrYchng9oXEr48xkrFvUk/YK9WLQeenPI+CM0zia3gU1gy9dNDBjX+Oq/grmvjulbjk/WDipYhnm
u1yGv73ka2hstiYbl5ztKR/xFesRhJnlO9HijT+ht9dljfXUKM7YvVDaZruIUDkInsULbTRh/BIv
AQ0g04NtFdmzXXE+ihtC7UuR89GAyEAcMMtdMACPkYp+2RodPydAw+n4PZEJnhRfq5ObO6wSJ1kw
1nJgwcxk7dwQGTPRy09C+KNLZgrTIp5heHFclylZs3RpYw79QfYLPIM8WTmiBPFyBaDI94hbVeIC
DxRGj9dQ9Bc3z8LiS14W4lKVNZ0ViMtL0Ny3kCxjjzFdvwHZ55El4cYKl+maVRBkL59kqP25pEWM
pQtmhlkhLGkRXFiXm8fS1JdYF+VdGOO0mSvT3ZYGkt2o+vpMCWkEIRrnjs1AC7IkagrytH6RoxwO
794UvIRuA8mKmjdiROm3GY+kloYSCgBXVdAWmJW0nRymGk9mmJzHya8oTakOqmnWMJ/9gwmQYyDL
TkjLCXSlNSiejB9BgeOCbm5M+XXDYdXXoHVXC4iVc5do9hNHyqvMbOu4RK1bZlclzLcAY93Gr4uU
p4jotl6ZHQflF9vOLmEPdu77/C91lFTk8FlwLg7OHOKWoJk5WKGymzvPD1ESdXOcCuIylc9gOpP4
NHMs+P64w4vsEjfPXohtc2xuySY15QlUwlMdwvJINIA0gHPvlj0y18eI6+zjMckUQbf5adDJcHFN
hH/ikC1OzkHODqkb5NuwSWN56ofa28KwxvPX5JcAVulR4/bBpi0LiJHiqntZAHjVKeBc+8BWh1ly
6jn7vxUVfBKI9ueyRFVSPZxFUtqocSu2YInzaJJZsDHz+NM2Rj7POvhMQnIWXdFKcvnxgoBhfslK
ONtgKO/S1r+AtvPQ45FUmJ27F4Vh8NlVuzF10DJbtqlhxcEZs+GPMHBs8sBmdM8Kl+B6nH7OVLBl
5vBYDfZVNMsFp8TnkNs0qRUuKGqeTLiKuTFpnJ2KXDsgtaeln8dDrE9OJnEaDZ+zj0vFCeJx57K0
cg3eItXU9J0ufr9LkvnRdZogGgkBIAAfm7YjYeIOb/jqfy8AxjkxkMf1DRQ8ln4MBam973o7ONNK
k7NuTa9BoslV8LgpU0vhdQvPLEG9Q0mfWJxk5i4LFMsCBXFIMy1f1FR+APnZWdizThgwzn7r+o/D
8DINFLcXKnzAdA9Mu4PZF876UKZ9eWM9eKer9iOOUUQqrYpd0S0vQU3Ya2ndeYM4xHZ9mryTMzNG
YEI+pphvonVfjLXa7bMAnukE8SPBq0f5792gCQ/YsoooYlYXsAvffljN58ERcyQMfMmMb7SclNLd
zn0gWBY1R92m8tpm8yXxjOmceaAkbYNtjeuaR9ETRqkrA/55iDMsCbNLUc2aogmuROydVhQ6DemU
Eg+DmR/Ywjx14/LBpTUdrcw6J60oD3bHIaJwMuuus1lJSJzMG+Wz3odD87trcMaaNoNDWT5ZmJbO
RPvyI0ZN4GJiXVQmYAaR1OxEMLykA1LbvGjYHeAzlC/eNNzW3oGlAJdNs2Fk8mgw1JXDRBgPlhcn
bjvdDjnsL9dZHWpY8VI0GIg7awVAYBKPbFhDz+nKdeqjoGXlW+OC9ik5tWdDsqQpnIszfo8ZKX+F
eMdW03nMW32UBf9FR98FDr1NrC8zLgaMJ4OPVcJHgT12+IJ3GNj3zD71pW5I/YSx+iicicvYpigY
EkS6TzlXIqNM5yJBqh8xN3Fn/gy65bN2PX0ouuDHAOAE99mp9pnlX2TB45r92RbGGyzsgkym+12n
BGOCEJxs2cjr6Jg0/aJKgMeAituzOMN16qPbOUuxnxSvFTiXf1/m0NSmrH1s0aAJIAhk92FZTxIS
9wF+3kc5Qu0PO4820Mq55C3yLz5sTpo9xGPCUPRypMW58TP7QvmP7WagMTr1285meRMeCnRXIPM0
zFNbPXPT1rSSH8KyJmhX817iEPMu9RiuMhh9P1CYICgqBylyPtReiecVcjk3Q2x5maaVJklPOunk
78xjEu/d+z5OHCAu4WVJTFzEfrny7qCOxzQGhmKWm6wj08aqg+QY8zNqn/D2f8IOqzTBPLj4GDlN
xZOJTWeVNb+6MFC0n2M89/Fz2v2BbQMiR2f/tus9WPUFFUN9Jpb4mgdTMj41rGkliYAyOBrL8Kgy
iOzaF5+z2S+7JuaeToZ17zIIkk1AtVCT8xmSeaMbIXlr+gaksdU/MboCO8lW6NJIEVDM92scFOOL
Ei982h5vQ3jhARs5S9zAVuehOpNc60UFcSkFp02gdduFlBhkHr4AP2Tq9jQsgJ6ngCDLvNPKfqkk
F7c7CGhMAzi9GcBa44DcBIv3DdvqYTa8n9kpjLP2VQblhteU0+fOEVC6V9cKvrwqPbbNEO+km4nI
QECeuUa2biVXZagp9kOtv9PZ3Nrr4TcfOVpoV740OqRj0cXHxLyyxwDVoZYaFptQazsZ0t6nBH+x
NRnwFdhv12A7rnPQfxuglYhBelt/AKWjk/4YT9wdU+yLWrPKDUvjp+/qOwkj/4C39pZU9rTtpxDW
Ylk8BMDXYCfSN8VhOZxmsU1UQx0yLRJsaZrwYBEqS9su4yQr/yxYafrZHG8qDaImU80ePeM7iIMq
SgVn3LZDkbLzzMZquFc9aWiSXf1ZwaxhOOpYRTXDt0911KV17Ic58MYIcNSOMAlPGYOvHyeGb9p6
z60FQYO0iQkUu4dCKXNS4r15EMlc7jPhXaCQ3aoY4GER9nDp4CYEQXcQoyuiIgYVAU8VzFuveRez
/KVevGrHffixq4zbarf1Ep6SzohQOHnJX3TYooO1YbmvY9kyirLMKsdQnl0UUOqw2SaS/7WwQHQz
GsFIaN9pHlKU52PJPX9xgz8WnkAwbv6BHijMeCGQ9iLGPcwimDCHD2DTpyEiMcdL5dIizOYXPN6C
zV+F77N00yu/w0jQOcj4Im2z1PZP2YwFyknBJnjFnQlO+Eja4KGPPfNSiOAV0ywhDmfke4gA5mRn
VdlXopScjun7a4YKM3/CGj/0r11RX0fL8bYD+EeCaSRtvbqEa4CKU/nFzJtg3bshO0xS81PMySSj
7rtxh3ODkzHM1iNl0pv39ZKgPFfjrxTswJurOOwUAoK0pDhkIqK6DXDRmmNFNtXV0w7+9hrXYsjn
yx615P6RPbxVioL0Bo2bm+BqrmzxvEgGdHa85m0lsF7QSsNNE2MIyHjSHcJw2k1t8DFOatpxnH9M
GgbJMG6fJrf9xXEZ6pPwme/r+8AAwCN19RKEPh9oRtpGPltlhfPQMPchoAQ+XLT3kgYDZ8DC4dMf
4Fh8wEXf3Bac3Fst0dixfT6Xps830pl+YOZQQbjQMuyS8sD8vrovMLFl9b6hF8vOWGlpGxpD199Z
ywCyB2iYlSYvoRXeeVbgHwfpH8NxeR5AoKLaB2Rppf6jcb4jBrXWXsGiVv30lXEEucv8DOmY+e7U
u/UJRNINg/S4G+sAfDlchSbltrYU+opYMW5kuNya2sm27eL8hFP1Eq/BZXSBYoXw3LTpfrfDFFlz
/j726tN3pbeR1yLmEwmM9KcXM9GctQPeMe5aabyZ4/JKFFbtp2kd0CsEeUdiw0jEk5hhAKVu/QfY
fcBGqd91RvvAVAIddw1uaj1ee48PALvju99wyLWGk8O2COWEi/F9ksNRjMqN5hzXPJtnKuF5MUPQ
MiG4FCzT0WEm6tYARjdq8wm1q/XYzfrjacoFtZVyPhBeZ5NCDS7q52Wqv4Ql9YH6OSei9nPYxCVB
ksa268uAGhbz8e4A3n7L0LejviPCNI0DN3Ye7bIN8QVBe9+JQMN4ZPnF2vZXzjuplfveNntTIhA4
AdHSrgRgXtXEAypFdHFpaw4aA3Du4qEejJ/OyM3dXJvdsXLka+d5/QXTD0pufDF8d2ekIZvQ2R2J
jTePhDNpyGiJ4xy6leU4ru8F87xPtVCQuOq0+A4BeXJNlqBMHh8JHaCYREndnWKeL5ssh75sKRcd
KWn31dp+lM8gJDK20UkiOHTkN9sa9nwTfCy1Jj0YjnmTw8JNrFXZYdV3A+1yGvmecszdC2HrTXzv
+nZ3cJAcODpby7Ez9BNmfx5efYxjYKZBBrBwFLc+ZDnmRk/w4Jt0f8l1YtFWq/+MxXJzm1lyCvhQ
sq7uQoH/38gfQlfds+ignJXHEm7WF2sI0JrNeydmg6Dog9/ndL/Y1VWT+loycVCcZIasxsJm11HJ
4Gr4ZLLt3jv7Uj8NwFabGMCD19evqhre89Ze9paDz9eo32oPo5mdfxkTMBenfu98dOhl6o+QIc0Q
4lztINxVdYgfrDouWYffijJvZI5pUrtguul8oZwW1Hhn+RBLJQL4GhDN4o7waCpfAhwiZKKxFSFf
cC/9hVTH6XyaOo7uPAPLAMhzwD7LuPa99eOF/Q7gYoGEVb9kPhc8W+EdgtjvwCMfhEG7qOIPY0WS
KT2fZjHQyzLSg0KcGX9czC8eOqmzJb10wdoyW2WH907uxql5L2eIFkU+vOPZgUoWH/CVHhV/hYm2
hwdFTRErUJz8yvPZpuW1twt7ngBxxjWXW2rhZbMMFp7NX6uSfaux3PruDarAtgsOVh1euxQomxFY
1y9851UkAtpokkaRn1m4ssvVAUGyg/tE+1VhR09JnkQsIXF2xv2DKsPHYBLm0So/43iiJN549lhV
1TkqvlL1t21nE0dmvAPjZGVRr13mj2H81ZcTs4w3P/UsX1QdEmRR01/h908mfqLBMknTp2l9P458
yhYnnsj33R88aXAQUBdL1cDGsJI7yxvKXZn5D3QzuMgg5lkFCVxB0kKIwTZf0KT05igjhwab8jwX
FVNk7JwdLzzkC0hyhW2AddwPTKtPHcdXtFhOMDhZFg48EDAJDXIwWWIEti6+Usv1birHOPhm+y0c
taeTaOuFz0E/VZFflK/jGpJ13ZJvm1cdppjcsNJ/co8v6UB7GRiA99J5mtLqbDB0bMRifZlp6pxa
W1ExIdBzXcK5TvNGSJhOpoautDIstwPlYEgdYpMaF9fGe4Gm8t5koOibruSG9a0TRHDI6DdTPQ0L
94+UgOrGqGby9wOYRIl5JJWfdta9eVWzrajmViUPbp/JbpNNtHOlAUL8cDPSi19MglFnzo+VeQfm
5SZr93OaNQWZbksGtHqpJvebHMAvw2Kky4kzA5wDqK/XDzXrk5fECmEa7WXFWQPgwq+8ylPgXS2R
xrR4EQOtIZrYUjZb1i0ZkqNfYjxvM3Iq9kpKqUtiGS7xoy5JXmRFiGx2fKRzAHtsrl+ERTmaUFRG
ZHgqFq98Jfe3vj0fJl+406h8xLJljYQ06OJdfFcF6qcbOrHrnTjhq+3uq3cjw+BjpD0bOojjg4BZ
XTNzBNidysX+4yIF0bRJUsIqPhOo84Y0/vT2eKbPaMCdi35OpngX1+l96LHYXPwNOGr/32cIDu1B
ut146T6HqXW5O6OloyhiP1IPwZw/aWUiGmCTF43a2R06T17QhmUt9zn36GiW3ckarFdkRMQne7nW
7nCQMTqjH7CMxFFjFctWsKTZNMlQbXML4THhUqh6AvG+d+c2AwPC1HJaaW6CMsLcwRPBe5c5Z93U
ew8Ld1+wDGLfhsm4m1h9mN9L/BfoD+NR2DWkBP4AL3ixKQ7at219wrAYpaMDJMw7FkuOBiCbe0oh
iJlb7aMtvdOqOqQeHP2SEbPp+3tWZVxoPcOGLP76nXM3d2v/RdmfAs6ndhA5ZnOncYVXiaAArPOP
Y39vjd79vNiH1mBYAVmwoRQO84ymUaSu7iuvuhXWTJI0BpI/xA+L8jjY4InFoAwr27XPctUI/e44
+Hj0hEX1SLpak8qGT9q3xN9ZYu0UPsFatZuK9NPLlxvkj532sLpaYc3XBOJlw+mFnZK3GTrOFy67
EUsxqwCG4NFoY9fr3lMTy19rk3wgMLmx8QUS9RyfcrjipQOUbf0SxsZyM0y6r5BRzLg/AyEO8Y1N
x55FXZ6IG3PSwDN9dIlchdcm5nu2rP6KFJHXafArYCOyEnHmuH2DDQd8r39uQ8Ym1Pg/Y1t3u8Vm
f6mR8XfK63adOd8CgbFuyjgnkUGKYjv5M1j0KyxTlMIWSfEviRl/E0vQGxyXSDf0ZQxTD4f3YcAW
Su2JxYkDvISTmqy6lx97MQr2WbPaFlVPgVNXfmWOS4+5+JZt/BrHF+YoKoNDUIc0F9kmQhzg9KWw
LlrxBjjyaTJ9nskGDtfYtF/neDhZ1c/A58HOhruesRRfudDHvl6N0d7i7BHpWY4m6YDhWlHh0nd3
tha0W3igtpScfvOT2PXT7xiyiBizwT43DuUUfZ0cqe2KKKwed4PNT1W1jmgRSY59z6fjVxwh6/gy
rlYoQpg4FGh4p03qYCHSUlh4Z63BXRMlTGQKzFsQPpoDI1qT/JI9QyL9gbQ8ePYPJv+jVyfY2/gB
RgiJp7cBtq91A2CjLOgMqQaf4BIYmkk9uQppyRIHUAZWbgOdbcHOK8cl3SK9C6WPb2tKq5GX6l9/
VxOe4jTUe1AErIxVxUoXP98Ru8/VaOnJsQPrlSTjtM8Ixs4xBUV5LR+mKbSisl+Y22nIi+Kx+B7R
qrZJgV5GLebWaldX1wowNuBMbLSFz9qs6w/yHOY5YJdiTpSK9YyqO6eX5R3a/2JTtqJ19VWbozix
f5FYtEAJ4Aif2Ud4OZW7rXcupKnvOqG7M91eBx9T7J2I4RuU2lyDJOu/zSEZRutFexx0Wp610ZTn
//6vTwZoeR44fUCn4Z/++4NX0qHf2962Nmowb29c2JzFFg/aX268VaWRf/b03IIbrownIyYbOdCo
fef7VNEsdctyA111rL2ZBwDPzzXm+zSyfopULo0PU+uPxLCTH+I6CORLQsJTqUehwWGZ2iYwzBjp
5J16KzmUbbOw7R/MpisOCb8WuhNXOCSdmF83cw8UJkJhSC3WAx0iyNJkAlubmC5B3f3PH5lS0+Xf
P0uGC2vI4Pzv32VV8FxhZj/8v7/+71+6fRmcZXv9v/9KwGP9QpyauPgcajJ6HTc+7A0ly9EL0zxM
sv/9w+o9EDNBeXTs3L4MQyD++4e3/l+dqxyvKOc9FNn3YqQi698///d3kzEJ0NqD8EMOtcCF1T/O
LclGw34IDbYocT2fAtgJh74EtggudOIjXYBb6YCDG0RDybmIR38BJzemA8ESLO+XxT2n/yHpPJbr
NqIg+kWoQg7blyPzY9qgKFJExgwGcfD1PpA3KsuWJYoPmNC3+3RT+qfOtP9ELk9ehkPllHJhxegH
p/MkFApZSXZkI+ks9sBPUeiCnX6JENBzVp/+/ZP1f6Ig2gSAmg7Ap9pTajntSZMvOP37aaW68oA8
C2Ssak/j8iuaiLU7mOn/yoN2Yk9OGVeIgu1iwrcSxuTsSkaP2n/UMZkOLGQpeSS7PY/tL8X38Xnu
uuUdogTM4QuJxLURLey7MAPzDLsCOlHbNtuBQCt5pN44zWZqgHRtHeP0/w/LvL+zM3MFTT8+VWNp
/P9Dk7SIBFWP6ZSgE/oek5l/v6RYfom5WLZm+ngjx4PMTQqSg9E/u94aWE26r3p9nJFbTh4F7WJy
xLkeoTD2/cUwf6VpqVNWGQzpfMxb1hSccMmx93Z402MrUZeWdfZYG/VOEPs/4XJDTWB4LvQXueJh
p9N/VSsd/pbZYpwTrRi9pExL0AyMKWInycurZYZMjo/gsDMyJ/QexAR6/NjmO+2f0dNGUPxgP/2h
2bi+5WzkWBClDFBMTWt+QVrDo+q1X5xzzSuFVlGL8J5O6ScrRbhGV4rOGVekROJbnaQGm+JQGCFB
CtFIka2L0cOKjR9547r+khChB7e1t64JkkOWwCUsrRAulLmaOkrRWw8Rjvn+ORBNdjapQ16n+HKs
cC2UYHdsoIQu9MkQ+x52UiLkfflMt64xLwROf9pJq+c6QDkfUm44rvkSKdr4K+KoPvoj0GuJf8tV
VKyJ7oa8dOE8ArIbNk2MDXWT0mQJZ3qetiK+ZZH3kVfxQdTNe+OcG+o5Jr+AVkX9Rs3Fjqu6sYNT
thryv2nMFQ4SY81lFzZE9FmPzaGT3mmSxCqcmoDX5MaXCmh70mb2pTJy5kdRfJRtDXCITGX/wjo3
mAhd/fjQO/YPk8p+w0l+zwA55V2t+zUkkVtgwZ0nSsNXyMhBKnonE06eisFTEwYbq67pwe6eoyT6
AtpdbIMmu0cjSci0fFRZGNNvl62lAeayG/dRUfVLH9k+41PHhuA9etjdU5GcRBfdpQ59shgKOS2I
TTSM8IAFoTrZ+RuVlo+N092Fg/ObssSh14OsMzOUK6jcVLqbB+yeEpZ4KPx6nUTVk64Hb98JvWu9
7Kn1F0G6CreZE1/zSdobOzyxUdz1TftsiGhY2S2Iu8p+JODwavvec7gUzi1dAGiEHBBJDw6kltlG
8UUaVIaktJ3PCRw/CUGYmNh2DP+UXCahqLiyevOX1nNM0gESZ1oTy9LdAAky/hURCFnXZmDEqagM
32XVvEVG/gaUC0si1b4cGjrLeYb4yk5Xfud8joylnHec4AhtIwd8G1rxarJh309u+JiP/GZ1h7HJ
GeALwS42tsWya06SALzjIbjhhWiT6lEGwzeHbmdlvlmFg4WcOstkNIt9gRYRm2AmdM4WO1B+45bf
ghlSUaS/45xGx0q0u86IX2YBlbdytz0j2CvxAgEF7lg29SHogjfq0JgaJFwu2phjikYMDMefPp8p
eoiQJ2Nxb8GExLVNziGLH5n4NFxUyLMLgyG8T4bGAKrEAc5yaEr0jk2C3V5V8V1sd9Td4m/cOy5z
gpDhWQ5jbEjBBEy5z0zRYCqNk44ho6GGD3qxeAbstV+7MMYyd1uN+T3mfRCm5pfZgZLpIvs7zbB9
KUx24EJmBpye+x5RgYpEA76VcuGtW4sf1+mNrUk/tvRZmQAyVbC66g/b7CHh+ifVC1CXFXdN5TwR
38YBWcKPdjnvFZ3ehSERxHAe/uBLv2BeH5cyURJRwBfLKvGAEIJ2aXEhN5UHg3huv/vZ/GaCkWzT
LkLrYdjHlJlTtuYyx/h0zUicfxgYWthpm66dKnlXMGz7idpEabuYBSv9oQf/yUWl5XJSnYYcx2QU
VxyAxggj4lTiQ567byHa8jQG8Z3iWh6TVD3GVQfiZ462Bb8bA7D5s56Qrqu5GpH9wkcchzD9RnlP
KnTclFH9x2b35GPgG6oszj2exU5RmK9+OJNWC6zXtGm3ZpfcdZF8GSzD3xXiMjpRsu8VFB2MV9vM
b7laYGxT/X4WAr1XMr9EpM6yidmifXQJzLhJ++TrZ7Pvzn5Z/ODuw3VTYfbsxhszgmOdQ82YrIey
0WqdLYhMtwpokJydgzOIrwAKhO8lO+0cEnu81t2cPEDEB/hnB4CHkI7g4ZO7orCWY1zquvdOwihB
htspyU9NvdRhT/GhsMJpV0Q4A6qR+SxANBrC4IVCfL3OLTyurgZZ4I8NDpqgXZc2lsQ5n09BjNFQ
ZkA2TGJQY5q9YjKF3KTj/IQL42C29mNb3AOQUjcCzNMz0A2wOeHMag1pRIxpilGe1lDwQY7p1Tvg
EcBfO/Nq4UjlbgcBuymbxzqLqvtIctF0OgVNrd9QgUO3uo5Chp/1cBwEi3ogExrEyV2T2oru//2g
Phl2BOuO5HQTCesyDynG6gb4jRNJ8z53EtyuYYqcRTJexP1T/EXe+NyVlNF4lce3bo7RlPgwq8Rc
584zFgemMiVnwbgLLjVniXiZ9dNqgmc/r8e1RW8CQQ7Og5ZBGjMGYjCNn0nmThclJehJxYSGb9u+
IreNbwN3Cr4Bpl/lC1A38wJ+nIlvPh7QOQE0uDGN9cNl5GAPp9fmIObonaJELuRLcIWJDlAjWrp2
3T+UaYubM+55uax8O/i6f/j374OExhhpd8h+Uf9AJrvdpD4mpjIlUpJQGL+LjXsA2tmDrsP0cVx+
QIy+pA2d6Lbyw7vlsFHrOns0EtKSbGCcpZafyuUHruyK6TO9xNNAqbKtI7H79197q4g3Hd3WXAz5
dbzeWIPiqUWt9JPzIMvHaMbm4FFE62dcmpDxfDQwnfGKlujcHLdxkOS+H/GiWscqtk9NOtz6JKD8
hLzQhoHGk8c7cbD1ZCy+mwAvR74J5wadpKNvgfXlFgsQkCSpYG2q5FUtfvF+9Ckp3TBQCO+UEFjf
svQU3RTkd05Y7rsciJtH1dIM4oUXS/5toUNtYzJKGyYR4822odW6xsu/n4x0skzMiddKFs0hN63p
piCZRnhPnv/9rOySXTB58T51MR2qIphw0LspPhbvLo9C5z6dZX2TrvHXayp1/fezuY9sOr5kunfs
9Ml1B3HjrWBFNdGDVJqLm+1oF+fVMO3//Vdz0uvZHINNYIgMGncobjwtw15gzMT/JuXNjMPsmGnf
WSzWJCB9jj8eNs9TYUEggfAtb1U4aZ4KxiE6D2AV4jJ8bYu8OQ9JS1xkDK9Mp4p7rpdgxtPiziyU
R/TC2tkh7vvCY6OduDlZDmv7xBno2/fxop37shafAHtOwFYZglR1ce/Vc7zVZYQw4I7npgv0pVG9
Ax0kpIllVh8gWwhJZv66GWkpqKn4PAyeNvCpdS+GKI0HwQvr8Kub2AhfSwFGqeB2NRIgOHDFA2tI
Sf2qowqLgbx+rhxqVuPxDW45bsEw59zFs48nZ69JJDCSQt+DKUO2xvluy7HfEoHgWrc4FhJG+nuZ
BA5dqhgrQMhi0E1KBgjYWxo3ao5dEu66LttiZbSRhuNkm6WcWwPAA7odHmrJOL91wnjLQkqr7p1I
6zfbLlykkfCZSSYHwdphN7GgZsAoEHus8tdintSGmsDHNCD2aVK/WC19knYz/hSUNo8M9AaV81p2
6XLwhJxZc7+LAmKj7KkxdEMOLWxb4jee9T297u6WCoxX8H8Yb3FH1rHHeSteDMIWafR26t4Lp3s2
JA93AzWMjrf0MgR3sdsA3mXe4Q4T+YuzEGQJYm5kC7v4u2D98lzepmhkAK8d8q+qFQwbHA+sqWts
WVXYRyL97HKN6aZx8bjAVRqw53LTse+qaQwgUiJApp7YpiNzBD+4knD/SqQBmy5i+md5/pM9+Y+W
IcCI+t6fMYTTlsbGJoe/AV3BOpYiHbBcdNZ+2Q0pxlR74wMsbHwYPe+bCTEydNXDYUusfThagMQm
ssGA2vgsM/czDeFASmHhoyDWZCXckuusTqmAaJ4LDoWVC0GBa9uhFJzOjZjJURANJqsNPmiH2ddc
Wg/4ABj5RIrxIunQMQsgc5K9sIXkuFb4j61aSBbkkxXthUhWiPddHGyBOAFelVNEDImYrGca4Eow
o2WIQqHUvyVn2dIJ7xUA09ThghjEwCwTd2CW2Xw3MufxNTpqTFwuUWVh8LxhDcy4YQfAIzu7YdnP
OFGiXuJPekyKstggDf9JZz/a2pjGOQFAfBfVAwf5l6IBw+lESE9SjA9eFK0wWYmtbkwumBG5kBoU
VQ8wx+ys7ya23+MkGPdGSd6LcmXGEeO8HqpqOtcZ7WM+e1Ea0J5LicFT5+Bqp5FTbIasQ2tyH6Tb
/5pR/KctjB9QA6le3JMpY+vKGq7FaL7nHucnnRhU8Np3fQ1bF0U9hdGGaD+BBc7G8eAod9w65fc8
5+UanWoTheNvOm9zmPjrMr2OfBxHviC0sOpLttlBpuo9SsPxGPK8g5W8C/mjVl1FmxYW8VllH2qI
b3nk3fpWWdu8lve4r++mePphlKEOyreZUmZ/Mpah40RLYiZwu8UlTn2+S6ijXXNvZskN8sR2tnvG
v9E7ANLd5PXnVrDahPZI7auzYXNx9ywv8L23AemkA+LxCw17rcklv3CE8d4Tq0iAhWBSB8pQTsEq
eC1yutmZCqJf44zMKiu7I4oDZlpzpe3cB6BoQCQ4t5pzjiHAZ5mr7GFN3AGJLFyXEhBckM/sejOT
AsSAjetIyo8qNsiEA4rAFs4F9tAEFSezynuIF25NoYN7OyEa4vDZA4W3z1E6UQUSZ5jcGY5n8PA3
ups9HtzwbR5JfuPTv5cuEEUbhwFiuuYcBiprC+IFV1pu7ngrsEOjln3O1si51r2n7Omto08kGXHw
oMkQysBzz4xNbR3IEKOQxtrLkK28MMVMa0jAxwW3NPjFSiPQFPm9ICtwCPm/akoCQiwKRLiJFufI
wDBy9qVdsMMJ2lUrhH9q5s5VhzGjROzecUG96pqUskz9HG2ofDMT+Z763n1R6GeRdVB74/ymdeVt
ChG8u+wJup1veTsvWsxIkUDArE1l5mNgBs/zKLjKZIs/HDtjP1MJ4xXyrOzulaQiyVs6hNNMURWA
lx32nJBbl0QJMqVLMh9TACdJCi1rWkH85JfJCvq37yMZzpSiW+YfRmt1mwhwaQl2vGY6hKkBlsF7
CbI42vhjCOsclITOLOiHVXgshwTrAyf3ygKfA8YUHzjmHy9gxsjZYE07Eq4Ix3yOh/CFycNdFWka
xMroiGzLl6v7vWXYt2pI/5ZmE29Jlc0M4DtjfCgj95FjKFpb0SFG1n/tjr4b5weP558sT+6DqUWL
niuSPgZV9ZzT0M0/HZX6u5B8IWZ/i7wg7Kturp8LTD8sJZe4Nu5tLz7nZffhFfRZ+gNXsqT6nHyU
JunamwGwMGfGYcdujbUscXHWGf6V0hPUDUmges6bi07EtF8CbFt5F/h8Z8qFdeNr5y8lPUs9zciX
bdDSDZttDTUGB2cfAUvp+h0MIUZ9S3CkgskN4OojyHjTUBpSwsTsgz3QjKivv8uh+KssHofEeiNk
tqmoMIcpwOnFQfIswnBaO6P4hB2ANDip59xNj27/kGGNYuKDV8iHPdK1/G2sNnnRFVhURiwvRUii
o4zIoFvYVhFDQtouq8I7h6r4w8K78U0GyFTHn2yFSMTd6AS9+VpE3XSQnXxuzf7FH/o1QfqXwXky
5TxRQkX4PrKqG40xp8T2/hhpeJ46dgijJUTatPSx+v1VxVz0xzLYQJC9dB3Sj+scW7btAyPX80CN
OHu4vQ98gEIjXpShWXUcGiSGAt7y7n7g0rQfYf7FNS/nlJn3c+i1G4J9tAemn0XTXVxKztghUUgt
+63r7UtYJwoFaZH53Z6FJqUB5VfUbB+RpGhCuJ59UBVmuyXH0I4orJDbWDxRMC2HM4ztlgtoDQzf
hpn5XRYlsFsPxTh+RZQUcc/DViA0eM85BXNsgO6cqn2VzwyEx0+rZc0V2CLsCMQaoU27vWqXL4F7
q8ES1tAScpd6bYUOlH0E/TydfSN6xE71XOB720ZRSnWpTzU3ZV1lHmLOYy0U5m9jucOeFixyaNlD
5Kg3UipUbE1U3oXRV4e6SHOLKR+j5qXzKVmYcmZFCOqB99143P5tx7xQqjryutrOZwJNi5kMuzF/
20PtwcByUdTbAtG5U3Dwmjg/sgoBSYnfoyTPtipjndAGZC8vNRmhCwnuNSy2ZoP/yfY/JurtUTRK
PjJwF2Khshg/cWZyeBXFRscGbtC2P+nlbuThSAlHTj88Ki+ezdGuHawv1MO59VBN3Xcth28nUUdc
BPeZbe3MIvss0TfCHkJrHqHJFiPQwC+rw+YTD3CcAg5Uc2Z/96zdde6Cfg3tV+ENX5VmxTaqnBtA
90MtLvlXJPFCvaVmfMXv/krvNMfY3HpD1PzBCG/55Y8/4SqcG/VHC8xkjqCkQ82g1B2Qcs3UlhvX
9DC70T4yx/G2bJw96TR8tobcM37f/puzlDXKHOuJ6cwf4FbOSUfeWDf+F1TWbepHr2EyvPi8xYEy
SxxNP+BswBXOAHVyljBT5FTveb/3yJpXgCv7sEb4bcEmUHu+Is+HF93LL9EAVNqL8y3uChPBO0C8
JtbAp45ZjmY3mZ9k0vWnNnj0yizaNLXxSUneeEDqyab5rJt2BjoCkNpOukdZBH9Q1+8dN5w286we
tSevcVk8ez4weTOljlC/mjreWIHpb+jRfA1KbhuQy6MEFRbHJPwcUp1+E35alAJtEG1TmC+sTw5m
FDLVn2TpyIp3zpeTYEMwQkxiOXH3Pu3XZsLdpkBF9z37VeWtPFAAleGworDLb4jhoiVv9YxzLASo
kXmAiwOJmOoE42fZq6OuOJ2EcfvhdimweudvNts36Jn+1qtgfaTuUxvpF7Kle8scbsAV+yvjBGrK
sb71bXoTinYFw8L30Dx6DcWuArWxj8JNaj9Q1vEqx+ngZYvjs42iTUgl3FR9TZF8x8hUgekwzlgt
fjrU81NHrgjPO3eFrjQxTMfMySVhu5Bhed5jCoDwd52Jp65am9XGjyucHqo65C4VPyD4kBpqzLfD
R1Ckf3psDOvBKyV1e3i3dHIJCmpLLGaao3vX94jnfh6AvJ1oLG0oH9MpKD3xDtiRbB1JjvXyp/lB
8hlxPPHrjEgMZLapZVxTeYgMZUpHTcpVYuU06kYO7DhoO90rq8D/WFCUnTd/p4TAvzNKvHhU5gII
pJDi2HTYu/gGEUp96oqU4y+caclDX4fNhyyXbs+cTIIP/Y+7YXkqivI3AvdA3j54sZlN9bDVie95
OxuCP4cA0otCPc5pcmrs5ACtak251dXIoU4qpZjseP6nqedjVtRPxTzKfR6kP+aMdYvJHIcR+Tq1
qY9jrvQ2bh+dExdeJiUlz0Ecv3BQ50hqWhLmALUL9WG2wphu3SLbYBfkCJnM3Ybu55On2kticqCB
eGHtHQdtlX0xoxoAhCANb6q07p2sARnUB5+QQNNzWI18hSHWRTn+DRv53fhCg9RPN5DRGKCBstwM
fcGznrdbGFIfZjIWe9VamIuyGbNhzuKQOzUX2bnepNJWJzPheNJDrzDJEngtTZ8AMen2oV+sXQT/
+97Aa1NWxDAdp796WNirkYhvh6ROPM9/ycwviF0+/4vejn1MpmHA0xdARRCC6UY/0QgxUC8VBrN7
V6LPm6Sscadv+kIh7fXdM46kx8idzmN96FviEWPVRfySNHzgECoLBlMg9hJVmiftG+/RaLr4/Kj8
iuMPWwFJmcSE9OXc0P2WTnKQwbnbt8cwxGkkT1MrGSDn5bQXsd1fBudaGfhsuilMdyl5dzWbfHNz
jvShc+qnlhs3/JHAfxuIPJNXSqiEtaqU7DP3ZNqczY3V58TTSGWUQ0QMvXDfcpHgz5Lnsg/ljzN6
T9xdm3sXvyRTA4a6fsRAThv50U+ik5GQG7YsnNldDuEEOr+93GWSjWX8xhWGk0ydGbqJg+CTGdV8
PwaTv+mmFzfrsQfxooSzeR4dIofmeOeSqj/Fk74Y9uyDFnKfSRei2vcGrlKUEC+Bh6JrvLBesMcE
Qf/wq5lDBDZy8y4WGl5bkr/5abgX4F3wLQNNGjwQJHnjbyZOPKhGxY8fOGrP6F12M1YKkphpoM+q
GEgKZxBmnNnZTT06mxt0z3PE41Gk46uh2LRTZ2CeR087y92vzbUJwr8dIbp/V4uVEuE8PthZz92r
+WnFYq4cgDHrw3gJnOg+1BH9QVEF6ihvvgHgrKfA5P4WMqUzbAK1Sl8H3wpOVlfIo9kBGhF9sT1E
rYppiV0UeJBTSObNxqyZ5cbeN3I4JJ5vY3KiDTZ1f+W25Q0GU3FfOuTH9Xfr9wO32kRtG2XsYp2L
C3rOl9Ob5F1b8BSxomxwHM5cW1lhR2p0R/NZNGgCft/rFRdIeomYfHJh1KuJKrKFaAFrhwQrKtxL
HZDMNB5VBJ4nnkumQ3n0MHCTMWtsER34CFTxV+A9nPtVCBebF51vGs1SBqVBsajeclUldM/QMKSJ
T1INGX1gVH2YJ+ts98XRLTQ2IRxO0MU8dFn80yH24KPR4/fPfd7deWtlzCjR2xQnrvGkQ5fO5gLm
phTbGvHsYkEe2sw5aaOBxe2qxuSlNuF36MY9ot/Ue8vrYEGlHgClRGLtj+i2xFYv8T+saczCbbuM
PjDOZf1VuETE9fBbtNlDQ3p9PegAi0xRvHQhZ7+sOBYu0SoRdGLXkKI0CWRuTYhTyHrkzOgnq5vz
TFnKhN7gxQsMrL1ZtvOtcuPMaG6TBO6jxPC8y0NyAPRnpclngL7dltnXUDDIBDpxxyd6jqsiPlYN
c+2E4eeI72OTGwpr41hu6oSxqWIBNGeeM9usgTF56ofdwjb9H6zfzTa3d7aBVSyJd7rk/UhgDrD0
uKSnp2uKMQGGkwYeRLuq6M6eP//Jxsrh2LexovIZ3zlsqk7t8sK++aQv0HSKby8l7js2gFQdh5fP
h+q29ZdPW3bv/KVDVlVFg6QZPrqx/TlH9c0dv+dWf7V52Z9kKb4mKvKmnBw/3Ibcnq64uvotO9GH
CsKLOeqPzCENiGuBQBfgTq5v5k/FaHeN9RyqrbGc9fr+raiYDUTLLH56LZKgBhkn1rIH6J+P6JVE
vJ7rIX+jJQw7RbhnZHcz+GqB0dNIPHOE4m+B2d2w7trUuCOKsuVGhYdLhSbu95VIdHqgQHhe5awP
QWd9MP+dWGKAS8xcztcFwmna28kawthTrieHXQdDQF80f4ICD/Kg+3fDgdfpDh4v/hDsim5cekdw
k7DA0h6hmoMFgWk7m/7Jriz+TN5SjjXT2cRGgdwew5v3eS9q4V7i8VsalM5Shrec6ZkYu/lfOig/
UiqjVz7eVl4GgmKVcJErh3nfjFhz0biY/Xbdx+SBnLExgK8dz/7SY0uRM/LpnPQrM7T1hnWoo9fn
annBg5XR/BcupbE+T7mTpbt2IRSY9dMkKq4NWW6uGxWi4iY/ZWT9NISCVu5UscG2HnG0TuFqALaG
Q4t8jlrsLUw5LPkc5vaTbII3AbSBs17B/HHiabKjRRIWLYOuKn5PbNY0/l5FojQn9TFcqYcKiR33
X8wOOXBLIue6SjShPNvxj1OrL64A4uhep5yUmYWtbGWZhXnQXcNaVgFrzgsOdYRX+VfzfO4YkZpp
ivMx9JeLL016VUnyFTcGgQNMNRw116ZbPDLRm7cGJ51159yNkTEwiZMkG3vz+5BEUb0Ncgj10reu
5BHpqBUDEwzHv1AgKPaB9O8ywWML2cc+Sn/gYzGXusqG4c/EOF9mSHvS5GBmREl8wK8NEMMyf9vJ
D+9bEuGr1HnSJcenBF17Jue2q2tKewnxdIb7wuODzdiWPxFTGwb0M8fqpTsz8/OHiOMGlsmvYir2
Zk7aoaF2Zpg2rNTDeqRVkNsHkwzJG4VWd60z5xhoy96NfvtsJcYpHMwtqKHNBHPDK58CEumYjvI/
Tk6XU+7Jp6QgdTMFlb2uya3IseP5kPQjUZnuzD897Wqgn3CFlEO6HyKx17qmBbEZfh3FKumXObAA
nlivIUCZ083tNCxm7egdBzW+57l8Azn26RbNRxLsc02sVrTWs1sWLhnH7lrk0FYAANylKQG0VnO/
auNxl6e2t0medandrSc1RjkrebAUWOG4+MjjhtNWzy5FZQ/H/Ah7sZiB9GEj/jOFTOWb2XmUyubE
WnS0Q5Tlo4g4/LfktDYEBtjLGeJvPGyvhOmQ41Djf7yJ6G7DuBe3frmJ4/In9+WXtPelbxM8MNl0
glDvY5e2qArbCbcQDTmiHZ8w/CreorKHVIS3Hnh5yhU8Z1RitiJbYYJbdx5qOWxqZsL3feuCcJQe
hwll3fWd/+DwexJdMJGiEcvKhDydLQrOm9YeDgNtZ2P/w9TkaZLyETQHOOb82WKn2sWkbFGkgTo6
hZ2euHRjgSIjUOK0Yt9edxoXkjPqBaAXnpqi5ksaavK6+N8sru8dhUnx4iHiSwfhXRaMNJMKx6I/
+hA4G4tvpRryvdXK29zK49jiqIroQeFMWQke+5JjCGVCe8LpEGKm/mLDJ2dg1s72vE1CQtKO6dA5
6Ve8a1ZvnEsjP1lhVu5GLDPrAq7F1uTP2hhxcRtRRo8ir1+RF9Qhso6ej2DAXJ3OByotndS4da2J
xOp6aF+W++43zaubuCbzOVbcEn1Q9iTOprotVljqPphsPKTcaRRnSKY8puK2J//5S2yStiunTubd
3NqS6SpmNK3tnlt8CDZLlr/douGICYVrSlkQzKj6O1q2S1rNfjYvE0DoLa0e5SZ06bJXIApr0rDb
dGKltlDwXQdmFUbg+dD7JltF6zxWOkBubfOJIQFw5xgIn8l/pHrhMCg/XVvpZK3cKrnqxGN+N/Gc
DURaSiPKCGdUy4KC+Zo34t8EiQu9sTQ2VOu2x1oc2Q1RICwkHstbhZe9dNiFokq9TyAPJH2emlkn
hZ9+FsmHCerM1grdmHd8Ny2rc9v7HSyi/sge4VElQkQdGgXGnhDr5KBeZK/fAhPUZ2qSq+5Y5RGI
6MOyq490eFFzCPsueU2i8ZmKmh84hEuI2rHWQcKG0pjfTt+9hR6Ghdiyf6eKWL43WvGa+QdkxJbT
pZegRvotTMAmqdYsD6iEvFjP0gywyHCUTlPKWFNUIW4CDFNjJk0i/lRN+0355AnYzLGtCUXTJiiM
55aFCiYHqA5C92P1hol7lQXD3uWoibZkYhxGb+7mP3BZbznlXx2TaJ7II5go/CIGXEp2NGE91jFI
9GTOtmUyvZVJDvgrNZtV+d0k6tkd9c2T1jWnJGb12gYdjddgXVzLvhdB/zR6oISd4cho4lCH1WFu
p5OfYtnUwU9UZK9mH9xExbKZmNhDHV6E/AeJiE87YmDQ1B3XE64fMCuLIWDXADwJRS+BjvTvX9Cl
Dm3Nyt+NkmPI7O0mkKCTLi/mgEXUcF08dnWA0Q29WWM9zhwYoKSrGVaxV3gzDUuifHQw15UuI5vE
fU8G0ldt+dQQIWB4sB6YMPRWfkGYJyUVTJes6O5imuqUTA+wio9G3t5HiX20O2R9cgxz/pYzZrAz
4JxOdoWywOFgkUuYyBc0qoEjad5SI3uN5+mhDXZzMx4LKR/CadwJTxzTLN9kC+LCSS6qh+9I1xz3
LCPNPqeZQ/mAYRDnCenf4hM8x8voJw+A8omZHOLUeiiC5DHv9xzHsa2M3ZMT9KcwCW9iQPeSZDts
cUt7QXeshAnGK+FrgjOBouYxKvZagWKbc7n2GmoP0pLVoKVppvVH+Lhq2pddfjcMCrLxjGplfpqc
alPUH1igpwCiYz6x+oKv4k0V+bfw/jqlSVMvIlA1qB83hDfbOEVP1y85Z/TDvBYcZ3OCcFXlpIfF
z8sFlNRZDhUOtsK6xzHSDYArp/KVJ+BSBATz4pdGFjcTPGRaOg8pZU++VX02PZhMYOiEZtxjw3B3
1OV7631YdfXNvJ5ut1g/6IIV1+J1XGzdRvwNxAEcRoFq51QmPOx270XL0KDhoc6fJE8pr7he1bZ4
B2x5cHV1qUZWlczV38jGLwVFroZWd3Af6YbT2B1AlZLaczemqiuifYD33DrYDEFyRy0sFMiavIdK
+T7o6a6cpbPvMR2uCm/xB1vX0Qbmr+XfgK5hbbrPRhE9Db3zRCIIVb7sfxrS3Bp8RyIg0MNtWc21
+Qgk6tVaWtclogWlWOssoDGt2JeVZW4Z2J1UpP4q1/glFXfg8gw6vAyA73nGpfa5XfSWcFZh3N+h
InLFoaIPAz9JGAwKeTlsomJ8b5fq6iRxf+uCQH+oMfWNZ5yJWL4XYkHIb9d7kLt0jM+urbjtw7RZ
wfIrpIYhnt4z/dRrEe5ri6ttpmgSQN0QRnVrxn7Dw043rsiOfTSdkiIgDjEBh7coo/TFAi3RTHYl
yRPkhIzzgZd+2631N3dJRvZ58Yqlc2eXETu3gopokozrZnVk5H91hXrmIPFVVXl38E1m/TCqKFQp
3p0ZbnhdYb6V0zsulfvSOCib65Isxgcuz1+GYbXcwjXqfnDJkcyJq7krVPFkFZfzfxyd11bjSBRF
v0hrlaRSqFdHDMbYBGN40SI0Uinn9PWzNa8z09NgS1U3nLPP3kls6jIJ3A4QRSFRLFOXH5acPyvi
3LGn6GKnap8P3kc6OBe3Ex8lC6oNJuTQkKfeb/6SnuDDAnlw7kw/KrEPJQ+h6P408X2cb+Mp/6xe
zYYWOmS953TFa6rG93aS357Wz7EjXnJSBinECejwqivR0w+ejSddQaULyRHoHWPr0qmEMr+PmU57
zF+ZFsJ2zuc/2rtn25fDmqm6Eu6eHQY56/sYcGAPoWK9/NbkzKZ7vxRsyaMHmcwnFjknK6u2tHX3
aGAX7NZvXVMv4FUZiGenE3aQR6+NPDhlACJS1l32RNzkvPdkdhy5sib82Hyp21GMP7SJCGAp682c
gyOFLLYeZnWefXgABQAmCeCkmJ9UY7/GpvupgyThMJp+ceE0q7FGlWbhgKC5uW+GGbA7CJi44bka
S1jEhPflzGURZb+4kUCbh3Nv7Pbh0F1Ibu8huRZ7Ri+vPl/mbOXPAxN63NLEBUr0/3Gfb5Dztshw
XIpBT8GJ0bSZ4TBuCMVMtm6XfWPq2VZpv6fDJRDVW3GtbFnCKW6KLHsaiy+Up7p3q50q/XirJe+9
64dX00qfksLAluRgOp1hkuDRIk19fgrZErNpewW+yEsM38hN63ci5f46Yl5plEggN+et19LEx+jJ
Vk1LnfSFWhLeru4sJBsRIVT2G/kdi8aKnsptlyIouLds4rIZi43ZfemYuK9TDizw1as5m1eiJyBG
E81DPUxfQZ3EIC36l5vCXTt1eZngB23Kmifa57tHULuxuN03ORhDuKzW1o2KV92Ej/GsHvv+QDzZ
e9Z3e6voz0M4PoRVdodWrSY4ax+jU0u74Iv+qjRltA5GgiD88NMwNJsEGIYVxolVRITW1IotNImD
NHqC7Qw2olCBMTHzqpdoRoiL22uDhAVrMrcjO6Q57gdAjS1OpTjpmDNU+w51X+1mR9P3zPWQEW2g
aKKxCsMOZ5bYVv/cIn6UtfloJwwY58F8GDmfOs/eJi34LkR/RneHZBsRPanFacKaqaigmrfup5H4
iBEg1RZl9JA3LUBNEzVC070PNd9mFeeIXB4BOdPOUd+vEutZ+jhv8zi7t5sWm96l51ybybddWX70
t7yDU9Fdop55NtX8dUyGx7g2SPiW0GjCz0HJ+8AtX4PceSiBCWyENSO3BcRf0ZYcBxa7G9WW58I3
vxoDSWPFKq2TPZag4nFmeSQFPloBeCKT/PJ5+W+Qv3lqX0vXa/ap4b1Shue1ctcenf1Kj5jf4/ow
StbsEhOm0XTlqu0yHtAeNNmEyp/6puRDNx0MAzmZ8VNE+q/Gii+m/j3nVFuBn+XfK8z5S2IWLvx8
ZWXyKqnujJZFMu37qqOv7Avxwnb6TrO9JVvkJkdE3SEJILPn3DR25467YkvQAGEKpGVYjM0xj636
rIWqqY7z2L86w4w3IQ12BVY7qWLo5AD8PL4UWf6/5dro8DxgTNXRN5N8e6Um6CMdVS5ruz88YK+h
Qb4q7E7CzyHLa38jK8hxAvBg6CAjKDtsYtCaa+lcfEEpSikAua9D3AckW8akuiokLuvoUcxc44YV
YBgCwME85wVn2EVgxGdO+d3P6uJgAOIEqjpULedU/0OulKxFYzxO3niKSBwy9a4zx21ojH/UUOWh
C5mWm1dCMt87R/+I2t13Qu3HllWmYW8gZo+vdeic+f8Y26AAnJy64X2IWlqYNnluDjkepmjPwUMj
yg9DMonKCkx7fftaFkiSTaf4qtv+rrVhPYQd5UdDqjkcJoE34Bw79Ulw3e4c2//NW4mV3D2SGsCK
n5EzJq9ip1sKCcs4TK2PR1tZu3YkO4fxgjeqnzmjoHF/cw07cVFwJiaLxDQvj24Efk2A3g9F+Qgj
7OzHwVWATGvV/OJ0zrTtrPhZVhWQdO+ORpDMwiz8JLHhRjY6wSn+2kdNV/oSNh6LHLZPxqsp5l88
aljXyjsmVUBk+/6SaX0QFUVIoihlUpybDcuMBuB66B3ZOpzwS8b3WRy8WaSrrsXEEA2uFILxH9GF
f43Cvd/qO7BQrF0I3Szx8rw6cLyCCCUDW5ItDd59CmHI9h6qzr6IouuYWxIg4hukSdUkshWM5lOz
eSztiOKP5VYM0nXVsSLhSfa3nNcZREIM3r4735fkEM4GMgfXHMYDCmssRTlKrXiwT8ZkXzsnn9iQ
Y9MJTOSq5tmZe6pz99QHpGogrvaG6VcxP9iEJEK6S6aY8MbHEpTcgH9C+NU7XoFrMZeXMqVBJ1L0
H3it8zggVW0JOUMLklHbYzBDls3mdKjXqjH2TaeOyE7XIFjIjYrYB6Rc+2K6n+kmUSriSLe7Zld7
w6PVfCbhkmVrm5eUVM3WFMxZ520dvOAvh1zbMalyJlxPHqEIoeHb28guzVWtSACO63Ovo3Nd28zr
qaioTH48POvWYuppPKKqAW0Q7fNKdP3ZIZk+MdXVCrek7b1YOiAHBsrdrK9TqV6xf+NFoXUzm/Fs
BMXFVum+hxUNbEwb+i3Q19pLL7JorjLr/lISMrCdaRM4Ijf5IU1CWB0vQxOfmyHeVpJeOiKRglT1
M2DEBJsX9/DywmGxBoiCSK/Mgl8z+1cKEM/FwNR2rFhIZyl+h/hb99HONeJbVpIc0RM4sPPLD7er
v8tyXrcDpIqkFtfQcc+8Egthh8mvrkwUrx5cNXUWxGZumjJE01B0N/AFzItN672qwlc7TfdCDDtt
qd9GZswvkvGxYMCjZPCUZtatR3AG1GmbKr3zAIWiz2bRuxgb67j7nY1hA8llIqEBfxZ6X4D/qqd7
lvW1MfMvkX9mPkl0oUdHW1NoM/taJCBbDJN/GF926NvQWEXmuI6bM7XafBfSKZNc/TT6wbMfJgjT
SwL7RPMxmM4BVQVXTU2x5zTZcRjs+xRmIDxs9WYbCn8676qu8DyI/Kdw56szXUqgCIE33gdSettF
OBnb1Z/GcJRO6idPxTdIzW+s3DtcLbcJrQGGQZ5JRIxvTl29VZzr5G5/jm1wkUbEuCRiYygJEHKH
6McwJxIdgK90r17ZffP9IG5q1/ACMZcHMJjbImOyhjAuEtnO9Htu+oHmsp/cPbf60ZzBgui/sHbL
lWOH16Y/UDbutdnAVGcpwWe5BD8M+bawxF9Ec2RVMXCfZXJnv5cNWI7RrsP17Mg7O3ggkOTbs0i6
IQg3ioMvXwXvxErdY8ZYczpisEHVZwpxIxOTWZ0rHpljMEkxmeW231r019Httk0Hslg8wcN/cgUF
VUkFWT+SNXqbSWdfGioaAfZg2nnvc0qrsX6rSHtohT6mCbZg82aV09ZG4KshHJqoZYXv0v/GZ9ua
vlGxHQPGbcUA2Md272KwpE3W3gi4+5PewZ08xhEeJID24hHhV+INiLwjp9yBDuYgHPtp+eEqcTJr
f5cV1qGP03Mi1X1GldtSSlosCEnkTM5YdwyMOvHWkRTOZq8ZT2TGFVpTvH4dOSKAqdxbnfwn9Xxs
vPrH6xXjLHXpFo5u0ryaE72ws9SDRb6upgRFz9I/MW5glkhiIlT8D+wWbJWak242OkppXYplj5xS
udU16Zu/gw83KDF5Lu2MxAL2di/FrcB2KRKOJC8gIMxHX601dvhwQsIK17Epva1L0Y4fkkF9onu4
3v2e8+7UuXTAFhTioIeR7BsLTLVFW8VcoYaaXceTvbItC0vCcDdM8Zkoht+mxjbRDiCoQ+dBQW3Q
pxSO7ZoNZsBCuDgDF8Sm3GYwh5w/HwXkINBDNcnXlEYT1FFK5F7BxKwa9ts23QdHrqn0rx1x93Mu
QHQbH4pgeGsa8yGemarnaDjxIY1YxjvEKJUmtiea/hzfRxE78utkJy8SH3nlnpkjM9GvH9k0MTwO
3moej7mObhCdgVE1wWMYUgC0BkfxBGzNX1TqC72RjgzS93eMK+PBa6e3sGEwHrhIz8wCPkf2IvEf
12HUrWbfZyaIu+VHKZSuJjc+Bdu/3iwe/SHmdFt+nzB9Uw0vb+Iimjc129mpwwzDd3Y3Ru8ZHc2m
BPvN4Enct1GNh5dmZo10nEhMi4EsA2G9uOd1hSx+rPWdWxmXRMg/d3xXdf0Zt2h4cVFBhfZo4ud+
JF9HfJU9VoYy5x1PAaJN+NFcCem461/Y0dx045QMzEhZcsX46FvJE3n1vG/eEkaHXSPMPwNaFuxk
O5IumSbpYtqTM4DdbbiWCklFP7LMNxCeW3r8Khht9lb6EM6nwZ+QHQ9dv6MkPrdFwcK6wvouGWiN
/Gi5VDyvJJUnnGG4+a9ilBmLVu8RNf6JFVIjjNvgDxVvFBqByOlPRgFCbg7fjATXINrXP8tku1xO
n6riPInh9YFQU5DDiPJuopx1J4ZJy1mGXMWGOPNzk7cAD2tYPFSYzJ6DdwyFL8EgTMqu+LM32cl4
+rvJJmcVt8G3j5ENr9X77GPt7psj8VVvXsJghcy/di3QicrWvS7v/wgHdtVoSPjCw0kStvm3pAyf
wXww2kagPFf+u5mfaIn4qLsi2hH+guIbxBdwTfIQZkgwUAJJQk+OSqM/GhCZxiMJXH3D4j2p7+zF
3R5EVrFvfqxBssxKmE7iLl2DQnb4qO0HNed3qb2sJqyNN8+INYFCrgjs+sQUjZF7tJdZv/lutNFt
4sDOXH/bFITgqJhOB1Omdhlf4xBv1g4z+3Z5sYibCOUj5uo70Bvvg6KDJ5ULZF0FCIsefphxt/Ht
NoLyiV2EFfDWFfN7nJVvhUN10NWyWWOkgW3Oo5iN+baHEblhufnMGGUnNGiIjCw1xnXo3JNB77vS
eNdGTXvIYt+t/mJl/rU8rIwsrrnp3iYwMaElloUEcUm9+Sad5nmK99GoT3U4rUmGfUNh8amgG1jP
BHP94BJraKbrNfq6N88utl5XGZh/W6AZc/orVIkzqEGeljZPtR089/n0LKbu5E0py3EVcVaTtjNi
21SF+w80+qeNpFzCijEllFvlFwdSFv4kUx5X4OtbhPDKvSYMngbD/2kL6kAoJFAWuROoJyC9Gs9e
4Z9AaFws+znGF8XZ5OBH6WjjzPwhJXnPFSRisV+klMrfnTz4JgJ3h2TMDcOPKMRpZvGRjwSIwiKO
T9JT/L/Ja0EmAJhfW/emA5ug1j1gWTW+MRpiwLqacvE2Y/jLe+/PcKZoE6Xzj22cB3zrvNQxhiZm
mkta5MjttvISDC+T0a7Llg0oHN5HmNVvZad+GlBNG098+BmzJgXXp100vPh1CF1m5m0i2arlT6zl
O8ryox5IjvPqpcUcw5Vb8LpMNUoLZuRAPaKDMyjWx/5PPTW//Pz7bCEvCdFN+7DM/nzb/8tp8uMW
hWvWoyFwq37nYJWmAnXe2TYwet6iS//0DSZIqPuJGDbtS+7Un/XMUz+Q4rpYwjdmHGw9jHKYeXPS
UsHXVS4y5wBSYbUc66XJAJb1a8Mfasr6Z2rEcz3gHDH/ySI6Fkn7lJb9r0MDsMnc5hdx0AE+1AaT
/CZoqk88JKT79AHP04vGEsz8DjuTXSMChc1Izu4FizzaTLvDYJrcYv81xsZPwDn5cm1KfBI/ke97
lzy1PgHYoYzov3TfPQikF6VvoWnlYuUWDpERIowIbL5Kf/K/dNO9lDI4Taa++JYgn5UErppgNlBA
a0QQaEb6dtymcfecW96f9NuX0VMHLZ1X/vLvhJUf6jF2+aRO2QaJw5HNTgotkz+yDajMH3Crh1w7
TzZLamgU8muKk09zXUThqceyvcIV8RJN+ikzAHEJOzh3erxjZYfOcW2zQGbLOvyqpjlVwtsPyGlh
s3NC8nBqfuQpDP4YZU/zl2Uu4+yKsBbJKxFNtziVSBYxJpDsfMhDDFQZ6eIuXXlVgRKJq/dxqPhy
XftDyZfOgbbK9mVlc1ivM9P9rV4y3/gK/JnHzrfAkAXToSK6AhFUNWNuKktKTqa32mr/0m5+1zO7
1m462v2S6mgu6bfEAFsFX0YXeDcXVgLEalYar+qSAisBTDaAila8Sjl4jQpRj2m8hxkrOQh0tOse
8OqkyMipbJd9TKB4vKAc+zkHH3UA26yyQFxd3zozu/oFXqhla3wk0XHcqEDcko7/MDVNzHB5TDwj
5WAalPdxjJtiNDkech/WXOb4/+byVDjyr6lRTQeLWQpUGsdq+NDMmCF9tqtDWhN1g+aWVJFoZErv
Co9ElYS0N2QhvOkupT0UWAOrUpo3j4BPxdZRTP+dDjlXmgxLlNayrSROC+04tym8oZANWjtHr2FO
ewre0WR5j9Y5tfwVDrQFbD+hHsFWhMiXZ2kmjys0bl6VXmo7H7dlQPSW2ndVcW821jM1HJPggV8x
tEhe0Bels5uP+ZCt/4D4gm4BfL23sajEmmT57O18U+hnU5bBtsisX7uLzkbMAgjt1g6N/UOEQZCx
cX8jbf3BE7fWNRBmNozHHEylI4d/W89oi1DG8/nU8cBnKpNs1fnFjTXP/SSokgZpD8xFTcya8mXG
E5q3NXWGuoySJWA1EoqVueZvkCxCrM7FcuX9+haqTDdmVoex8TZ74WvTBR9qcUHhwkE4ECD9dUmm
LAxgjQWPR2T1LyxxlnwmHCHuHRDJeoto8VFAJqf7pdCOR/fTKxhcxOldJY9xLAZmITHrM4/dLBP0
p9bDnFKUcOUcUoJSoXcV09Q1ZGcqg56YPq858XFgB5oDzj/OBY6aFR8SUPeBpWXhEbXr6XKLSeRx
9khhjIOePWqcv9kuHsrRr/6kUZ38GdOvgo7qDvbFiPUj8edo/nCRbT1hfA6u/OvRLzWS2dqcLX60
ymKtj21XC9a5bT6gtYQYlJEb5RkNDfMsDpYEl2I3oOjZSGD5DR7M3t3IcOZ5HqmeNB7PNdbXV0OU
myw0SHR232cBHr+0PxOLXNI6uojAeRWmfnPargXiqX/C3ELJBJ0mw1Cf+ahdW4a8fma8zCGqPoE7
zx/qt9FJ4bBOehcI/9/IHV9naOSnPOC9wymB39JkycB1yBrumThvh2RUDcV8BZKj5igxod6ZFyHz
A6KGs8uNsGIQg1OvuYjRRmvnQxW0m/SxpChGNIGqsWQebbmq2nlNzLZL0MkPKDC3zchbYGQMlUZm
PbmuWZpQa8fgxtdNVdDmNOFTGGo+LCDnRK0414LbUbTJEwLwT7emkJCMt5elG0HHqtxN2rM2BTNG
hyeYuyH+NsbiJ2HdBzsuPsWndEh4gObKeEMpOKx0MkZfsLRZNBXb2pPdVVgTnLIW+raC6+/JnIx6
HnMD4zTsf3mHtI7lfiPuc5eAhNIHj4AioW6q7OQk7+1M/wx43HuVJPwwzJsXsG92QaXKwm2SLyat
7rYfCaGUoki3YcoMIDIAowiCf/BJ62RFllvyQG3JBFzUeJQZqQUK9JUcRLvv59oAid3zqQbtrnVh
bZo2c5J6gW0HKIy36YhYty3CdLOwK7FdDZxVjQcMpI8ujtCsDBWZjaD0MfVPwuUh697VzMIKVdSu
9O36UKK0aisLtV5UPow5xXkUeMGusfz51chkBv7xhJCbfaVF7dS45HxVPudQ6Yr97FZ76TLySTwM
JNlDavpik1R2t5lb3N1g5ZiZzLFxaOMrPIEEOC9A+oBfQ7X/Imdg/nX25848Jsr46kTbbRyxvLm5
5q/GCR8WEcxc8zno+3Jr+/atNyTzfOo41CvEhOLb3VSp7ax0FHFNpfEbw9YfUw7w++zgWs8CTjsN
iryZ5CBsdFM/dYN+hjj6oiOwfKkOPzN1DgoSci1NipSdAGbCL+JCu/DoilDhyUPihrwVhR7XoI1f
iJnd4gi4zyb/HY85MA2m0RplYO0nGEDRPUws20erGHbeiLYDvTKZexR5G3BmRzyGdxZzyqFCguy0
ldxY/Ib1fA/9t45+Mst6tEaNjSCa33nkz8gRVmY1vvgB02ljScW1yGSkHYNKjZnFQNBn5uY9+tRb
NJlUxA2UXnOs1kA2q01VURXokTHW8OeTMB2j55JC5HuWPkBKYz65WggGNMr6Z5Ta4gjrSPjpp6MW
8h6PJhPk2CBzhU1Qa6uPqiU9zYPcgJ6Cl3uyglvaG8FLMSz4OLtF22ZwQusB7MairWkizZW3bS3/
OLiUZLLO7lNpM4cJi33nFs+RMX061PlyRk4Dr4gZRPJdJOgWhQ88PnLQTVtvtTKeB6gGOjefxDx/
4y4b+/q7qloQp+HMenXxPAfZ2bTUMQRGQaOffjIbzdl6dAyCoVxM31WGG7WDH7goRfrg0FqrcRYf
qR2z1rOHH5SLd7Mq7gLtnyp7gAAYwWcvCnMbTuySsp7ULDx3n5PDBYXtk9RAAZpOSySn9aG3LKrP
kPUlrXKOxMwA2UfMOZPmjPNuMDCn6b76mkNvhk0IyVxRqBT02lNAyYFKj8Mgx+hLlX0bU8aecKi3
ErA4dHx5mkNu60jOewaZC+5aF6wHumPSZpuLRM2GvwGQUiFCa9275T+UqwQqjcyVGz/5BrqIG8d7
x6lZEqWen6chPPKdUYGBW9vqGYSHi0V+VY/OxzL05bY7YAM6jxk/P3B9+AT3c+aDA5/kP1Wq56bx
Tna+fN+VfBIDPUpgNudpeuRJWjoDJdei46Sylmm0ld8i1X3JWyzat8mPuel9DjBTRR96xGQTBM5v
0rF3caW3eSEXCZIq6X/UntmvBaQANyg9zCifIz7nKerOnsYTBdLrwTbR6vE1M80glmqdXxqTOSkT
7/kwj9az6P0tqT13lVl++72LVMHIHmfzl2k91YXbBZuYDI4BnPY0R2/+rHb4ua5p3/w4CRUVTukK
ovtdq8U1DbGhYWF5IuqFBKYGWZVF3tvKxxrLSS6OpMql6m7U/oWJPkuooBErppxvlTeTb5381bn1
on2SD4hH+k1DHwgiHWFAZjdzZS6jdM+uGykcQU2LShO4XHoFcoPdApItgV8XOAgrX8WHBmRDh1w+
x35jNNZXO1jHxvjwq47shijDwFzOZNlU+yrHwJuWd3Y03IjRvRcpC6p47Qj1T/n4LZvmnDfcBH3y
HIbKpVl+MTJEhlUojyIc93RZ+LpGPN62GN9n0t6AOTHENhUzMdRfQ/8RVBtUf69AiGgEym0WV9/B
lF4S37qPFC7jyCIUdLLXnkXMIs6vV7bZW8OATxZVfbe1ivBt4PV1/P6dYdHdNH+auPYVUhpbMia3
XUUaifED42wZUOKVH9zXOqLMnzvQCEZ2pW3+7Yx6RilqvfJS8FFNUA/KMTgn6T8zzu+GBJkp03Tu
ndrEphHt8jn/Df+PehPwtqd8ohJRhJLItrpOQ7bxwLYybgIoP8dAhHvsHz2lWQe/eE4FRoSIM8IE
OGZAmYudx4b0Uc6wbzkfa6dfh0nzJytclVXBQMCwq0VRyX1EjCyOmpYRFxzCzOLl6zP7ABs63obl
/GTyrDiDM+xoIw8kU6PVnTG+ejaak96AQTD2+2GEFhsLUD54KPaFJhcL0fvjjMBBxdO3DZyXVAE2
HHGiECkBXB8ZcTs1eU89Fs8ocz4W80pn4tUiUe5XRjVnsjVjuW1+qggyp5HUD2M9eQdlPyeG+jJt
9Zw28iuthmiLclOZMt2BvAVmSIHeOAnwh4nxGkSlQ4TibkPOxL2bJL8t4HEDqYAGJbHguz59qSQc
GHzdKHZNxY/c5tEjxh9kd915zvExl3b3FI/915hOzTHoq3MeJiCmqwhJUcHGiHhDBomR8BJMCYaP
FmMZmhFEGAVM9KWC3GLtKsyfgLzl1VxIGRJnLJe9Cvwf186PHWQdmWLDa0uUZgrwGzOWNX8CJbHy
r4HJRocUHALW1oFjgWyZIExGA6d7P723PU7aNvEfQtYS98Vg7VLV6H1fY0BJ2hc0pt5u6Bl7A6WJ
GXT8eHgpuMhra6MoNFlFMy+VoqRvYXqHCxTAKE4qkK79o+dmcjOp01wBEYhL8dzGTBBnKSGu0EU7
Dn2SfSuW0YGTYm9MJf+gJDZqFtic2854Cu1y3gTZzFAtQBcwMTIBaPaZDgO02/oOlkgPkTs0DgKJ
l2ocBOj5XkXiWqTVv8lq7yaQCOxvSxessCUdhENINBSuessF9ExOfe0tbfEUlBva0FCwT45B/66T
PLySufBctouVGkvlZgzAhdZfdZbbrH6cvw47gcgGvuAZZWhT/6Qq/R16Hzm/Fx0q0/VXSXDG+YaE
aMJLNYTtQxB+OHX96JI/XJecpw5F7hqR2IfwZmiOJrNgRueUAZybMZNIGyAAvsgn44hHKbqVxnMc
jlcnZS/ZT2orKtLJ4KG6S32/WSdTkG8CNBfou3gREV8d037krw/dh2oOIeV5x4hSdI3R10NyGtCq
1uFT6TjPXo7yhDHGH2ky64ihccj5LdVyA4bGjxXyRoGsYovjlt+xaJCoun6/unOq8qlOkN+Fgdlt
HZRrkU4/27h/NCzOnCqDW5bZqJ/RIjBeGy4jUwS8epCgzITeI4G+l9rBiSAxDh3uWMgpEEwd89q4
5j+zLZ8i7OgPwoZEMNbhuce8q4DgI3sIGgAp9b9YpLfS/eBhP/vLL8T+fEe3QucOWCBrXjxGvwhu
SIPTAgtr3k5srnFtVe7byPB+ac+w76C1iiH1G3MIjkaVdCaKD7Grw105cpmY4iERjINxnEIllWS/
YdsRWe+viStSux6GBqunRVXwYEEpWBU+jDgFeEGiTVdVcy2isdxU760z5XdZVEtQyN5dG5ItOony
CjeS7KwBv0DMt9AjEdkmEwkzzlgfC4bf48DI3cgYyNToFQAPDwd3DtnEmyeW6xO47RkZHxOcgamF
MOztEFb5xqjkhU7jrdVAMQjZLHYwJE23oppPX6GNzNjcgzOTur+sQPOSTceW0NSJ8EqmB0iWU8Ys
rrrZA97WuH7gp/5iio8f3WH2APCYZWDeEmDrYWYvOTFTadiYMNyvpnd+oCe9EOqZnieNdBrSh9Oa
961FAo/n2fgDwgWryQDJkOdq4kagzmsJlYk/fPQuLmGoa+QX5L4y07eKkwnPbjOl5Vfk8TZ1Ndqx
oiCEc5yyPemCgABK2ivDstdt8BdVyZ05TsUW+zjNESJANFcuLGKaH4t5rUA5vXJctm/RQPwew19D
tJjIJux4zG+3QrObFwyuM5i5NAp4KUmak+uySF51RhPoyOlfSz71OmGLMQiQJ01GeF2ZJmQiKMJT
PSK4SVTaT92wznAC0mUN3YOJA44qllsukfauI2UL5x6oGHdZraF6+bBGUncXo62foGBkZUkwNjpJ
FEbD4O7lyGePfyEqwEBXjZEiWvZxbXYXEpkzJGceIgMk53nUvVro7RsO3fX/3Kosq5EU6w8QPP/s
CbzMhP/Ion6ZnMxjITrvW43tPs3sfT3n1huSzYWxWyghjpZBA1Bpvi2kpc/4EJ4sNoevYYc6qljE
oiSc+Nuod9W9E6F5dlBveAQEZLMtrq5ht2xLyWVIIkADwWSoF7fTz6MFw0Dn3HWwzdgRNvNHNJKc
VLE4X5q2BBDOFG6Ar2zpDnpMpWHDCwzyhBffyX5qp3tULXaRpCCfWEP88+H9YlaEW0NZwMgdYDVg
G9ywAGwhoVWk2OKAxbURMsaz/QIRf/tKZgViAPFmRUsMU8jQll3HS4rqzVMonmfBo4Os9xZC1WBS
QR/RoQ+dq/HAEaQAUc3PdH3rsC1/yAoLd1yVzlbwdK7g8lUITFjf3vca9yprOd8eka3jMyUQgWmi
fMAQ0m20n78Eip2x0chnw1ii7mwYLQChfiKze+yNWhyCloq6ckHAAnQ5t8iFLdOG9xH1d6Et7xAO
KCqw8ioM59x6/bHy0QDXjPfDxjyVXXJxPPjWI51vVyTAhrrin9eHr3Vhv7DQ24ZerNZ91nyY3YfC
Y2+3vAxl2pwH6DhEq0XOKjVYLsdlVq8o3DTh3MkvLnUutOp7EDnBLi6befy5iObcr5TQcGwvyb/c
kNvc5pZAuOdR2gyHeuuUPDJx6V0nXXwmA2Q4zZ4WNSwPUjlMD73nPQwAPex4uE97myOOQVzmwqdr
wXQ5Lrr5fLaekyUPfjJAIYV1fqFHONb6X9lX+yK+1EBM1gSm3RuSJmxiWriMaKjM/e8CPi9rdAz1
mpGu6zo/2PpTyM6Egk4TCz0XHSox2N+lM3zaInkl7jKmYOVSaFqENH1vYJOglcUJH8iG5+qpT/vb
GPYP0B3RIbiYh4b2rU/bayOijwE8ES6NfOdhLXUj09oqAt9amCKGA/6VscGXJWzQFAwYndp2cOj6
Z6PONwAjuW/Dpt+IqNznBedI5dvPFoBloyd1pGVlCNLAWihUDPpGrvmtoXqqFkQFa5bY+Taz6r1A
Lo9zjJ2uTfqkW0fv9q/0aPM1iV0cbKAQsyV1KMYzW+CwtF1gKJKjVocsNnjiZgcNUUk42doKWf61
eIon+mvUpUhNGCzV/nwjjBm2K5PX1jabgw94WiTsa7QTAI/y61Mpmhaw0lC+q+QKPuJQuO3Rzvxh
Q4MNTFP5f9D3XqqeUbIRsttLF4ksMn7WgTxLW0+BmY6F9R7aYM9avZ8FtzAV0LhF6KPvujgY7+CO
bUSm2cGWLFnqTF/9yHtzL8oP3sfJIUUkALVZmA+d2d4bCB6fckfseWyrjYtpc435Hnw88u1MxT9l
CKOikXcRq5+12VIqzYpczC4ROyu38XvaTONKI723Re2/OwOKHCUXJWqF3w4vnTCNA9KL1ln2qBZQ
0qKhP7V8b6cpzPGbIq3U+DAtzbKqltgojP+YO5PmuJE0Tf+VNJ0H2QAcDjjGuurAWBkRpEJctOQF
JkpM7PuOXz+PU1nVEpNDTvdpDm2dWWQSgK/f8i6RdbC7amO3jbu1McaDt2xhjYRYnuPc4Bs1rttk
ROrbNo+OnbXbuMZzxYajDRswBo5TQUQ8Cq6roarSDxz/G11RFJO8Ta2uv+vb6RF9kO/k/z33TXYb
zigohWFzhS1laRawCSKxrIcKZQdlKLaEcGnU9hGxgkQec2mbnfRAdoaJ+BAPAaod/Loj8nuRlPGX
NJ70KnZ3irt3p5q6uUtkvynm8NAt7yMP87sYxsEmjewUA66ECLnBPa8xU6oQXiM4qyktEyh/G2E9
XSHCJHtacmHZFTvDQN27DMs/U9veDfRbb0U7f7RaKNgWiJCVhEUO2MbDXkBlMeYx26BASW1OCip9
gDwOrnnyxsY5hJn3XkzAedqkgmEwyxOaUOthTi2OYnIYutuJZbuHqnQ/h6lNRibzrSHzfFvbzbeF
KvUxhMR+fPonrI646wRtBYTkie15NKVWvJypxyZIKrnNZUAPxY563MwDhf0siJo+9w69JHajpr9X
YXSaTUTWJrOx1gY1BaDBCF4BnXU3fefTdKy92zikZt3b0ufyi3dutCUZpq2iEISQVX3nZm2+HvN0
uaRi+sEwXTaCsjYzgAsTrzi6rfOyc/vlCJBX4v68e/fbf/zzP//j2/S/w8fyXGZzWBbtP/+Tf/9W
Vnh7hFH37F//eXW7vXv6L/79G7/+/j/3m5vNq7+weyyvv+aP7fNf0q/x7z/KY/96rfXX7usv/7Ip
UPubP/SPzXzziAZD9/QCfID+zf/XH/72+PRX7uDI/ePdt7KnK8hfC+OyePfXjy6//+Odbz0N0I/x
0X/+r5/p9//Hu13zWHz9/vX5f/D4te3+8c5wrd+F5/nK9UGvSNwknXe/jY//+pEybc/y6SLalukL
9e63omy66B/vLPt3KUxT+spykEOybPnutxYVCv0j63dfeVL4tm9hUaWE++5fX/7L1P3XVP5W9Pm5
jIuu1f/1u9+qHzOsv0xKH9SVo6XoKClI3sbl59++3sRFqH/7fyG9TWfVapK1mQAtb5o1uPmJVLKK
5N6KiDPQu8ipsLj+nYd+7k8D9dfb/PJ08cLTpSmVcBzLhQxg/vp0i0NoWCSaKy57Sj92rMxVYPgX
liDBT5utIzHwQg9KDc0m03pyFEli6+H112Cc/zYGLngdKWyB3bDz7C1QZoWLOEzJesblNm4CNJDo
GWbjjkPrUPDxZWGtXn+ksF94pmcBPQT5w8f73q9fTjPSpVxcJ2vYfvt2WlaxMhFyaDdAG0mcwF4A
DwoqpMHQmhzRHKlPdVIittts7B7OqMO0FASZ6cGmIDIYZ6AostPOBtYqZaAw0KCZ1G7TW+FCPVZk
w9rlkp/YBM6vf4zl+S98DYLyjnD0WpdCz/PPq6hwOuA+XbIOxHKtR2yo9pYVHdrum8uVqmc3pO9s
W5gTy2aTWu2m64ilAalb7kPDgQ60CCZOgPoPHzf3awzUdzakMR+kfEpPQxGGUm8CWl1c2UwN3NqD
V0+7AIlIu9nkLvwDnqs/VP9fawYX+k8u2nwVwxA3QrjCbrd13YBEOrdTS/ORxmTzMNIHnOmf698e
iQ9VTH9gvMkq4DNmvw68+SMmzGFfg8FheYRGtyUvpt00rPVowms+urN7nfQoCUs082PdojGf3lm/
kAe9T89fJ84SbLkHULtgIlo+EXTE1sm5qmQP47f4qt8V9YodFynx3hnDpVWMFHhECVRvi5hKa4aw
vWD+JpwiR2YaDP7NwJZgGRQ9eJEWtY7uwfT48AoyLe8HI2cV+cnBhGOh97L+bT3OeiASlvoAxEXi
9T7XrPJ+XQvGMuRhXrPx0QGse+CwXaurkuBO643+00C015F6+lVKeFyjE+U2Gsb1pmAWTNqLcm62
ea7XMn+cf/ZJnyP/LEYaBTZrpKVnzDSzPO1OXrfGtNMfONbdth7SK/2KemXo18fWZB8qrc1BKQop
9qd1ocfdzJtNjySWPpuarlt31bibmL5mgi6BGE/i7JPKgUizIAjTrXsp93RxN2bB5/OdT4MGogpQ
DlSmN/aDrQ+M54eq75vCdD3b42jVB85P2wGNCqCaYDHWeumZkbXSR5vezDScEe/ptg3DasDlmRl2
BqZlLzgTESMTY5sdjNH04DgP+rBrM2sV8UFv7NiXjh/fF55jexC6XC6RX95wTlWAcxDHj+mjOBb2
TAgKGkwAEDwwpvTUmJ+CkpZeKsxTRWHs9VewXzh16c6aruVw9UAPfnZm4PBBBRLR76dX0CeEPtva
BQP3myZ4kG277cVZT+8cP+jd+K9roVzOJCQelBY9iYr9Jcd9ibojiYZeRl7MpVVT8iPNJtBuu+3r
L+5w9z6fXYc6kWv70vFIup+PXeV2jUGnYw3p68oNP5BKrGtv3uljyXbbTaRrGgAn+27rEu8Gep45
OSxWIn1qfdjpw0OyVxe2cQtL/Wnh9jRuGYEw2gv6IbD09nrPLlwFdin3eh9Xkla6QAKMfWyN8UqI
L6HWn7fk9VSJfZMSXHOuhE26CuLt1KRXIdx0DrHXB8B6aeZ+HoBndxeR/SAtn1ub4tPTCauXd8PJ
oa8WPZOpTb7BIZiFbEoOdNqZdNhYUSjY6InjBFZwJdMiv3rj1V5Y16SyFgtHWBa6sURbP++8xfYF
lGmAMnrE9XFecXW3gfZ54tV4dKwbSma90a8BQOJge87+9Xd44S7kFRxsTW0lpbL0K/60+cNodIx+
QpdDrwX9WL3Z9Znf+/Ehx8G5NRz8JJfj64+V7gunjo7gfA/RMtdGb/jXB6PNHmeV8ikzZAjGc8hG
jrXypjOjnZCoz2LeGXN2mCKUOTzziNfxVgc70IBWLlUNvSj14SO5jmh+7bwU4aHlLKrsQMZ+xmzS
XoydnmodssyAVSqHdZpLSKBnWjU2q5Za1drXQQtXsJ/OOwRAyY9Ylg23EIsCmNxaXyl6UeKtB6+k
3UrnIZymU+7fOex5kY6IQDBAdorcuvV0A9o2fijMYWvW8NLSQxrjuZXkVwaBolYUozShhIeIKkcZ
y6pO7bMzjEeL8MGUy1GPt6nSg345hX+U/gR9tHr+uCO6QixrpyVULG4UvWdncPM6+u2TdmsY0xH7
eqT7pl3Cdd1wfg+gGTysmPhPvQqigbht2Lre3K29EcMKLi6963XcYhvZVVZMiDoQTxs3fZ1tB+Ss
a369wiQktYkFGAj92frEz6H3Yrx01qGOMWabYZ3seki0yvkS1gsJOyJXrNaeVo0WA37QcbHLN0SG
3DvstpnlbhAkwC5CiQ9FKTjfnB5P0RXj/3RTchoWNukzF3Needf6O3UYondKxoWtv1ECgdWRlX5r
Wn/SQ/8bc9+nq0sbXiUbMzjCtN/6i9zruAr2+NN2Y0D01atnS4c5OjJytHsw66riWs861hlrqwLK
6r/XE6BXhn5Z6G5oAiDaw9N1YJQpYLfEei5/pdSq5Br1iHJ5GN7qB7Scc87M6WIMa72w9HwulHtT
LgkTBowOtyrMuqLx2vmjRp5Sz5oOO0G2gLNFr5a/+RSe8Db67kNkEZtUYgpGaxLjXexybLE6+yk9
LDqcYUT0++ngZCLmCKZumxDvxQiAoUBFg5X6tNzrJaC3RVy22JoQHppsND5lGKedQFCXjtBWq587
mAOQFK5mYz72ct6VDXMY9lgZJgcd/5VLuxliHgucQ854DXxbarnHNg0Y27hT4bKLxuSgn+Jk+aam
UYUI/RXskKsllteiX3ToeBowFhA9xcpkOVKM3+v/rz/SqIat/ji97PUlqyNPvRP0HJf2fANTbKcX
sA4EbBy8BkTM9cJEa15afFyS4PjKvcQpouNd/eGo52FZ/qC/h82sI2C9hPWw6B3rcbawNPSykO6H
PJsQZJqPYG/2RYC+FGFPtRBocn3ooC32+t1c4CX6WQezOs3p+Gh9YqeTD9nR/TyMw52OB6ouOrj5
vJMj6i7AdAZSHE4AHU32fINlNlv9R/FF2s0Tsg1kkvqfUTA+UF5ncPdTwYlFTDnN0ZX+3Nz1dhgM
eujl+pwTwPhxueo5LJODE3BuBw9OSJEYezv+7txwNAzJ1QIatJv+SFjD+pHKsfcxiQYFvm1HOqc8
SjVr/RNqRYxet9VnoD6S9J/VYbYTbXCm3SjF8UNkquNo/f46uKm1SG4dP/2an7qfO7p4UQASHOqw
/h09RDrwRYa0BTDrUqpD0WItwBGNnKwoeW9c4iP9jTof0CeAzgX0o8IF63XekTBzIuzTcYP+sd6k
+sn6etRhtk4+dKyeVnqryFVTXc8Jnqcu9wQ7gkrXWpDC8FfKRaLh8iMg/1cWQTDOXbWvlTq5aq//
rr4Q9LrWyehTbDkux4iqt1vnV3pAECSmxe1d11ZyBbPowmjuS24ZfZTPrDhL1lhgoahM3Mwz9RGV
WulX4sUIALOBpIUOp3TywKVHnSAAgE5CN6LYyv+gh1evSu4rfYbovAB/1wud51AsMwXOad101POj
j+WAUdKDO9i4BiMGFbndTdpc5m621eM++qyzRuz1sjQj9iYZpx5YY35va9g0MDm7PKl+V8TeXhcT
xJIcdLjWZQ6h2m05JQTd8aHj9NSL5ikDYtL0/OvJa73dv+6OLCUp4kDQkzMRRumYUKerfZoepiA9
6PNND4X+HT3I+lWyZditrkxmXWfR+q63etKegRQI4XX+p8Ynm2NZevG4vuwdtP85QHQWoE86/QSd
LkGiX6kmPejxL7pv9Twjijsi7DVyZf4VWP+36or/47Lhz1XDF6uT/x/WFW1SHgqv/5e64sXXIsy+
fn9so59Li/q/+VFa9O3fkfKmbmV7StAwsvjJj8qiUr+bSJgKCYPPxrnF5Sd/FRZt93dXUOJSjoca
jy908vJXYdE2f5ee4/uKqFX67Mv/Vl3x12DUc1yf9NLmhvZAvDju8yg4D+3ZjRBi3M+09S84uO5T
uoW5Z2wEeM0N5yv0ORxxN9B28LdVkXojv9Sf/1Oa5hGDk4BLR3rKU1RK/WdxeCGsFCWEItzPAS45
oeVv8hjyQcdZQEJcaqzchJWmwtHaLxDQKrphLciYgZlJRBQs4+Gn2Tv/SP9/Lnb+mjX9eB/G3KJk
q5TvPL3vT3kBdxR8WzSq9vTz8LHMPILCGJ/K1Kovlec9mA5Ulx5BuLcGQqdj/1WNeHqwY9pCgi41
mfDn1YhiaOalAvO0J0JNym2Q063yF0zMI5DGoBDzO9Gh0K89GXDA2iPR87kJXIdmnEJUcTBuafEf
574f7m9fH5FniaSnGA0q4NI0LWVZQIeeZWsydeDqS9XsrXG4RwITFZzR8WnKx3TdM+RTqU1/wxko
nHFNzbmyrkEsT75CPyIMvet0PboRPAx8EK8q59hJS72R64tfkzn9hrYAd+Qwih6l2uel4RRxjaB3
rXpfj8OjCzF1zQBDGOrz6TKs7H0ZLPHRmMc1yFB378sKHZUg7i+Ruhjzj7ZRfkrn3tuB/UCvu/kw
hga6cj7AgzRyx5MxLOtR4ednA8WgoAfXp6tTWq5SQtO/KAAwAAtBYGKBkQIv09j7edqeMiTMLvpq
KK9B7ATdYG8jq27WZuqZt0knxVsL6NlefhoE2zY5NmxK5OhDPEssS0krBmcuLnL49EENCCSOt3P9
VdZy2HZoPygAZ8gAV1/qbHEOr6+Sp+LxT+tXP15JU6G+zdlElf7ZRjagZ3ZD17f7qKoSLaIxve+g
hS5VTyQXtruoSSoQD9MFMqEZ9XJF73TxjmGLCFca0cMYzRZs4egm2yKOOHtUdYA5Ml8OIr0HfvDg
+Rj8tcXnQiRypyyj/RzXOPt0EvmOGuieKXfC6aE6ALhyEizo0bC4sUVrvVFYcZ+vNukIE+0MF9I3
5Qvn+ZGV917ZIMWV7tEZRgxqcT1II8mCwTQF9fVslfZxdJruYNuogU8+RgBDMANW6yJvPydhsbZm
/OpMd0HR2tiAPUfr2keWAwLz+9oKNS8o3XTyC/Zfa2egEBuax1jMh3iu1sEYzufGydF2cBqPtsRO
QQjcOpW/XE159RkjxiMafuLkezmy5TbVhFy19xW46su5dIMtUkxADOOSXqooH6a5J9td7HrrIj1O
jzw7YfKxndLaOQ8oPG7Comp3VAXrdboEJvlY5xyVGBEDM7GTWcY2vMgS/Oy14ocwPQusBfVIP0Mc
rprjTZgP6ZdoRAcwGHAmy3BRQbujszevLz5PL66fF5+eEt9GDgdaLkfo88Oz6jrEXIoYn0JffAKn
km+lmwOQR01KxB7JHftvVwty2jGs8AEVvn9Cahe4UR7cRQssqKxx0eoCOICD7jwdFGRrlH6RgyhC
19rFbVZhN+cAAYKcsq4dPtld2iv4Q8XRjYAJoXjndAqaBBIdCHJH2QaLBsx1oerj/HBeuim7Beib
UW0ni48CeLuzb0/Y4sGIlzIkxm3jyybtRpgW+Hb388ovy8OA7MeH0VXmLupISvs6UZdpC5UyaIT7
UVQAmyKUauiYeV/NpjwJr0Gqs8maa69Am82qR+faxdyniquB+hK6U0WZXRuxum0MA4PAeATeB5oP
9D5epZPyT46czD25r9fgJv36NOmS699myZOQqoluTE/pu/enuxWkBKZERpQBDEIv3UtmZByQJzSB
gxIVu/+tCp+nWBOWyTGoa78075628U9PUzL1+on329fxgl9NP+SQdE0KAYF2vKY0d7EI37jij8DJ
aMO3LvRn9/mPx+vCIhen0K3jXz8Wy0PocQ2PF8gSI+eHKj7+S5aYVpWjVj24qDdG1/q14v3XB3M9
C5utQE/jWWUxR6Ob9l0LQKTA+dWK/4hpWnijiw4PuwHX1CbZxcAwItdTu3YByBIFLYqfZbpFqQjN
vWy4WVT2/vVJf9ZB+PFaEHBdh6uJa8nWx+lP8yAowZpZV+T7DOe404I4qUxxXFgQh7gMBxKwYQrH
E7bA0AWjIFyho6zQXoWc40qLE9zw98t6B8uwQT1t3ILS6U52Z1HsSYtzgjruxjYWFyT7VH2BRS9v
EM/n6DNhiweYICE4Or6xsl4caQkewBPS8V1iol8/yRhRYB/MFJ+zMlt1HbvX7UQNa9dBzTHX0NAM
D7yEYpgXcaKUocTArcdDHKHcq7afjW3YCF0d7Os3TsJnSIEfo80Oo1nD5WSaz4M1O8dq2I6UpuCI
D8IwwNcYJwcnSE04gTyp8uPFPpshfRjKyt56ug4Fn+1wEglQFMq2pO27z0JFWPQ1RFW72neIMV/1
Pb6XpSOOzIJfRB1mixqZTSMz8lc4cqpDiMq1ToqhSVd+CrGti94Ii55W/fNXov9jA9SXRH3Pew01
yIlFwgSkoQsPr6LgnhCs7aFD4VE2fFZzr05x+L5vJu+K86TAMyILrqLkQ9hlJ69AUhCbwG0VWBQZ
RyRXIXMiAOjPJ01+S8PKPHZimU8VqszO2N/3TfDGBrJeGlSg09KTIEpolzw7NpdWwUVVEth3BIho
5hAHthxeFdppIatAiWnlGgcbvqQpD06BJo5rg4q1m3ZaBw2I9yQzP7y+qV98Jx87Py5cH32Dpwv5
p01NIV+YdcsOaJAIB3TnaS8A4JcDDKV92fWKocliiqs4+414QpDCtcPKMifyG99BtEC3HBZAxq+/
lx6K55ONPhTtejAbHkntrxuzstpApSMQYq+IOdWnFhfdAqk/yqO0oj/Rff8cjF79Rv7xwlNtncZa
ZCLKRhrk16fmuHrKJY8A7c3V/exm1slzkSETKFui/Z8Q1U3jhRGiq/v611ov3DG2yUFkgz+yfP/5
LGQc4kaFX9a+Hx8MpcQJdKaWF66dgxVK5Az7Jt0SYe8qi5qrnVJBjyhElw45Crrf9oVlUqwKufKh
fdSPDf72b7zhC7EysQdZAQAaminPM7OmHJG8nnDNbo32HGAxvE6tyqAUZ/qrcTB9lGj6WLeUjj62
CGj7cp7aHXr/w3AEYSpOqSuv09JSl2VBKu7ZzYA+RYg3oeEC9vp33eb8Y5X8nPm/EJ3YjpDgqxhR
QD/P7imD01t0XJJ7FIHR35xMKujA9cp0B2/Ie+uyfiFiJTJQFugxl6L685VKfTvqOgyE9o1C5aSf
5wbnAbzNjf4aBfi7ODXeq/IDwt5iuxTVdJkbeJZk/fDGBMkXlhBNWM5HMhqipafb+6eNXEo0p7BW
K/e+lvdZHPOeF4YlOc7vM9bS3NjGZxxECFoci6L+WKOji7EAUKLP9VxNH6cyw4Ki+T5lfbEb/Cq8
TlFW2LINw4dIRPXWWRbknabW3sOvPASlik+DZR28Mkqu8LHFMchRHiSg2ttJQ2mVgJAGoLZ0gWBh
35RpmECZ9R/ivCWBhcwFjj3gFxKiFp3oYoHmXQoIfwhfHOwItlCFRNTWoV6+KuL4Cg+UYNPQjUW4
Bwvwk7O0u7mqjcvSw7wZ8Ca45gX1NArQr6+nF0eWmjAeJRT3vKeR/2lkl9GhxVkYxX4SBf4qhWGv
LauQK5yt0FPEgDFZivSNLPwpqnx2AILS86XLYwWFwmd3BWI/5PZzVe6FCueHZkbfJQiC6ra2HdqX
xNlpF+KMSfUDpD/g84wVuCSht4I096nvrPkypg2FsAtqlVOUfTRg0AJvHpDkHnE/zWuq5ZE6vT5S
8u8HKOBoklGL+w15OfPZW+dxaIwmJJN9VKN4F3T+sKr9cT3PUYLsyvxlyBjBeEm/Oi3yLM0iL3wY
JIcpg5csQ3Jkel3p1jQBMWTQBCOEd3w6KsL1smubbcW3mu2uqiNY/4Frfg0tGMZOOBU3c1rSjMpK
3VZqh4+LexjFN4mWjltR2glHL9yDAELKrhYBzg9NukE6XrEbEvdK1cEnmSBpQgn1ImMlnNMpP7uL
kW2z1ITT1hfqg5Nkm7SiKUy8Xp/aGKg9ka1AHDI3S37HSpL9aBvOhV1cFtgGrKtefH99eF9aiCwI
n6oxd5Tyxa/XU49C+Gh4HeQ2/OUhgQbGSfTo/OQWyAO3DNEjapzljYPlb1VDTksoCY6jCLs8XSr5
9amQGlydAeX7Oh2RA6c+t259Azq/jx6VfFxgwV3PkcohCrjz5eJyunTVF4nSzqcJL561QEXxUNDZ
wSygPdgC7m+aQ4l6fWxeCmSEK32iK9Cdfw/lfYOix2R6+d4LKnnl5X+4Tt0f0wwy9NjroAp10sER
CL8icAcNubwrq2K6HZb+ziRHubJC//J/8kqkrKQ3NJgBGP86couDoh0ogXxfdNanrG6tg/DrD0g4
Yig+QwdQZj2sxEDBEaGBL8Q4nxXqYHtHQs2Oy1vaCefX3+gJ5PX8VKHwK3RHAmzO88sKzWLMchcX
Drpw5BrF626zTHVx46GCuG6Rd7oaeriPMUaS0P9d71sHsoq4dY80afO98Hdpbt6mU9OdOkFZCpdr
G5xHIPaDTxaaxM11h+MIuovZtJaqRQ4Gvyoto9CtnIGQjebBvVUd0rLAPdn0gx3JRHOJVaaNPKSH
LTDoRvpuDja/Cx1rJGESduzS7hfMUVZR1Lcbo08dFFKo27s2QnV5HAWrKopTVOHyT5ZdUqIJtIRn
ZwwHo67IltPxwAE9HvygQUcn0EpjocJLAPFItcj3spAGbkJgwxzSaxBsjtrC2bPfA9U/zNb0VRXu
/F5YhdbdprWRFtO1LJzxcsho/qFTiNVflCPS+HYhQG+tZ9MFrggau87CTOv5JSBcWD1OYZZsPXwc
/MY9ONI5AP1C564zRzqv+CIAy8LAcDhHFKsu7El0kDB6AbANKOPry+fvpzs3kQRvTBqGK8ATUu+n
i9Cjk6JmO832NnaM62lYPtaoCjBzETRoMLmh/82HIf5GUP5C5ClZ6iQBtGWowzw7f2az7orZnuE5
LVBKe7V8cGcYtA6caHSruw6pSs+wxpU5Eea8/sFPA/zrBAAs0/UB0zafMPO/7uDamVtkIelHGIP7
iaY9mDsLV/jIN/bkTDgctEV/NvGzzolP5JB/GAqnRFzBcXC5RP0WqZNx0xQIRPQI7B4i8BlZ0ipw
LPkZYJB5mVqBsXI6aVM86XF+nalrlQWyZCKoThS9yMZU+8ck0qsFEUyk7XG/HJIAMT9M8BAhlTuE
p6ks5+gDElTCacsue9NAa46y3wV2ytAgo9nfN7LbhaHxpXYc44R48FWg2mU3um+2vyQ1ir+tWk9K
CySuI03gf+az2oG/2F0QhlaJ4yiZraf93BAS68oF0egxv/UnGd+UVmG8j1GdQg+rAi2Nm2lH5+ze
D77MyPNBcPU+ikGOxw7RvBVGakgd9FGwd0arvQ7H9zIXJikFVfF5nL4glB65eCObKVVQ5Dc/pn58
lEaI+G78ue4GcS4fS8pK77O68DduaA4bTLO/JyPVWuhtF17lkcWqBuROsPc9y9tQpoaYXfrrzB5d
AALRXqE5QknoKsNc49ibqJ6OENMn9Nd68OkobED895Mr9Mo5vDIn3wVWuPHm9q7xl2XTW+l9bWZ3
UynO9KJu/AkJoLCqN05V2zcKm8MQdbX3CU6Zg0QpC50Y0RufgkqFp6Aa/wwLxHEb6HPoxDkY4+Dp
GglqVhYgLgQGEVWsl8fKAJolzHBAIa1GUzuo3NXodg9w+eTFiGqBAZ9w3yYzrNLEvWmVmyBYxQL5
3viBsQ6n5s8ZxZSgQVxIBrs0yv6svOjPIUTcb+TwhCzVrosmx6LJwHIyTRrCNKMroYjkp7qCLFZ/
rZB02GS5ekwC6zbwkAeb0EkEqYrkcWlfkBsGm4hcGv1ycdtLGH1ZNp7zCkL60Lr3sIYHorUlwnol
BfwAamLoFzj/jwKfkA0twxLg8lEVGM6DFQM538lbL5oug1xdO6r/mFYu6rZ+ryiWEDMrZ8TQMwvQ
OLMwE3DL3UDIuBozCIymGj+H3ozQiXqMuBRPcWnfE+tvOis6DsFirBFCxo+bhv/aHWgZgDP/HmMF
AcU4xbsnNYAktyB/bXRWRpPiUmMgETyTKG0qqxhB3ONzG6lVbFgQSFFOWyPkiKgCukYgtnZzssir
tEOk1rWxTjfqb23bLwckvI6pp4DukhCtEBhtPTGuRsQ9Dz0uydSpEVAJoSUC990u0EHPY3ZGg6Y5
QZFFK7FzEXmIBwwPlnjdzs2lyqR9niU+LGFeHBD+U1cIwxYYQlo2TI4e0EBkHMpSVDCJy30YWX8C
tfdPdjIj5ixqTU1OhuNEjWEvBh9lh0nsVFF/MozCRXAV/Z7OwlyiFTa8hMG6qzuz2JBMYYkILNya
xm+irD73oB8vZGeXaAyALkXtPV9VM3Y0Vd77ay+O9jNA895BkBqdyot4tLT4S/3daewjAp7uhRl+
GBFg3edhgl3EDEVpwuAM64VrtErsPIhpXKlrVjfmgZSmKExWM8tMBXgconKfod+hUO8RBCPJQmg/
IuOejji+xUUK1NO9FhWzGWJ7QWAD9HWJMVa4Q50B6mMY2CyjZOcLFB0og0j8KYZNNUfOdVm356Sh
JyAa+4Mb9o+eqk9ZO13X3fzFivxrw2q6bR+G5TYcPxJIbbs6QXi5cuGXnIwWOwpQRiGgq3jYBiH6
2HkLNiDfR6H9ldZdfDlm8962P6fRLC6HmaKrnfQXDcrf1FmRfZv75cITHQQaPiON7U2jgvc+mtcX
XoF/ytxzOlTt5dwiQNRmCpQogh/a1WKR7QWOsgac/vKyQVrvaLXuSngZpdOiPVoEHtKpbFpbmXux
GPJWprF3RX32RF8xXrsWe8fvvDMwaLmFGPy+v3InGyR2tIDBa827Do3iC8czwnWh2T+O5ewCtFAu
JD4Hi+2VV2k5nu1KL++lPbnugK5/81lMao/wCMpJEepYyFS2df/NcidkRwfMlSYDSmct4IEDf0/0
LC3DGSLUZ1PhGJQWyTdlUKhAFfyyjswPUbzFmXPVGeHW8zALioph6wGylrZxspwHf+Jq4cx+aGxO
5KTNo+0wdOjoUDxaeSXQsiBrv8zCPtkmbWsXcv9F4MiLDp+ldRhM2bolGUVnr5iKC8pRmDV7Noli
eeXmabzhIgyhjzsNKnvDZ2inCHXbO+kwW7FVPvpSfpssf+Ut8Zmr6ewoGxipad7jaobo+DIz61m5
cn0bpQn66yQR+dqImrulGY84FjnYyKbfE4Hau+NhW1hWMOnlcGkPUX7ZLcQDTY3Si6++jE52mwr3
jlQP4ol1Dkca/D2R5TwAmSe6R0AADQ9K0JGpADVT1qjzb4sZ16tRYRMZleUdsT0sjAFaRIUt8iqh
b7A2R/ceh81hP0hEZhQUZU+vvMorDksVrUE556ehxtAEUX8o2MG6dCrBrYOelhmTCLWo4BqDeJxd
51vt9J8oGdxBlGHs9TmHSXppLNNmNLkxTBmfaNrOuyW194nIj22HSIQqPvtheeNQW7vo4w9RP5jc
XtDmFTlmY+YI2/XR3YyHgIHKuwpYC3qkywDLsFx8glnRXRTLEDO2413V5x+JrltIMMkxrtCAKoz7
ciJNo635zbUwX8hArnpTcyclc4iOxB8xOgVN5WGvVuACluwaHyRKzptXs3lUHPhjPcVrbKTFShyb
eUS/bGr/QNng02yoS0M7MLeo2S0pt0xyTsiaLkSV3k4j0jBOBXTWS67hnLuevmMNCnA1pHGqtNwE
06au3b1TTdsxtr/XnrsdBI5kFSoJ6NFEYJ3EHQYyVJUtfivgDB+vG7TwT8LhaaAs8TZBCCm3CHaE
yqJdLNJ9AZPw5NBadS16X8BP905rX9Xl9LG3xnv2Yc2XRUhXTScjRdygNz9Ia9mDIN9OSYzYNDRy
G1b6aiSQw9sLEQ2UBE3kD1Ac3k0LesyzaK4iR2CtFqYrO4/6rTfSw58DYwcRAUUoZKRoj2A3N+J+
46B863Y71eW30xB96ukKbgK208UobezLzPrGLyZgmDbKRsoavyNBjBCTv5ZTeJ+4YbbDWIOK19Bj
zh5hdh+4aAv3C3kgjhr0jnzui2hAyTfEa8WvonzljPF3cwL2kAbICSzzYSyos0HyB8Bcqgh13Esj
cw+ICVj8btpdVKojGJi8Q9pkux7FpAtpc2bWRZRfJMDptdph72mctUsdOEcT3vHvKwMBHs9Bm5Ng
utsFGI6hRLCJrOgaMOynRSECiZQyQiXzJ7LAm2WZgpXjx/Vu6KiXWtMUrlKcgeDYIkqGPeM2bbP3
rVsDIU/LY+It6M+qcwoBbqw4ehHJeeiyKrvE5jRaqUoLJ7RDs1ZJiSqgTQhec0dsyyW7RDzksW/i
bNV3gJvlOK3GAoxqnHroJcTBJehvsS6Ul+C9FlFRwTBuAhaz7RUnbOuDcZVljFU9eo2nWd5TIr5W
7oibxeLAaUQJIpqZK9zndgMY9xiBlMUFZKUYnUtEDwhrATFY89RvDAuLnwhHx7hFJXlyUd92veA8
5phgUuBAbXUUq1QHvrXVYnOTz7BqcDpPpylYY2ZyboqqXIm8snAmQKpkIs6CrlUgOmyORx1cdf+H
ozNpjpRJtugvwgyCeZsk5Kh51garr6RiDiCAYPj1fbIX3Yt+z0pSJkS4X79+T3tsQtINwVHgl6HE
oRizg757UsIbEaTZeHGVeEblmfeobVksOgBTSx8ePDZw+46Sul3njnvTPHlDVZGuRUhLW/uXttM7
t6tw6JTmvYEN09Ib2IqVAK2yw9vmIG8CCB77jWAXDu95PeB/UxeV8qrz2spMf7sIz5eN1VhuWu7J
EJQmpFOCc/VynG3xU5CiFQzlPpjJilk8/6PKb02XloIX0b5fK+OnX9KYCND/sva71W2izII9rVG+
AA8miNKQz17ZJEg+VNXuu3nDp8npTTvz01isedy7xHmO9Veo/5QThZKhurdcLGbM2Zrk27lc+d2Y
9IB65vUwi/yBqJCTH7bxsMD+xuCAUbz7JfrPtBsCrhDNY7hc+Z/FUeGFyQxud8985Tt1ci6WbPtJ
55S6DuP1IEXs0m2FC7lJMz5xLHuUETO1q9rEnQ5zHGdB8MnbwxdyUWC2yRy4jBPJxyCOKT2ydT/5
BJ2QoXfXE5zVd+YrAivVZWl/T3Wf2P38WYO+Km33Z7Jc8DSG2gvFxbQ47k9h2lQiMq6n5mKSKWVu
bdz41bEt+4cMM+SNKfKVBSFcFud+MUhhnR3AplvxN7XkGx/n/fx/7XkgDqQd70u3f9bAaLDfS+BI
m4QVMQ0Ou+/lXVEHAF1Sws7yEYBMbTM+ssUTAZ+/47g2uy7M2QhjpW2FaqYHzjL08I2gGDZS0l+0
QzxanvU+lM6TmRkHQkoJWzemF7MxJOv8wxxXRQWbvDIRi4Jz2ND5K2qRG6iFXw9BQ3fnwDDe1vaw
pP5DL3TE9JfkZuJpItk9aHKcGmf7CZb0bK7FCTahvdctqCda/YSi4G7IVpgxrfGxVaxI+0AglFv9
l8/uyzaLG+yROUbY/RBHd9oyz468gKvBCL9Sd65PfUooQpWH5p7fvOGPe97swN9PEDVu3cUc66r0
AcJxpsqNvLhtionXCTwOWF5oOEJbQibs8xQQeDfmdAvj6P0CPt72i1/db7kjIpCtl1DDcoYaxCob
2o6xm3Ayo+gHD5snXzA9nrxp+E0tLCy1ld/ZXfBvcsaCBC1sxA+hF3aoKOQud4s8q25Ir6q2qwjk
HrxhdTXo9SrtHUXXbFen7Vl5IJlv5VTmZ2cUl6FzQZWVkVOWjA6gLl68xU3swf3YMt6TruTem+GF
SidKa+JHwQIe/JEe1Njpefh1JuePXbt23LnyXFvFK6BdLIdr9iFToofmifeGs069jKnO2J8hTN0t
PVA7BBeM7mslNClszCZ2loaaJpX319jcH0VMNWswFThQ3/8tOzhMpWnsJ4J996qYKKKG8OsGHiOY
0PUMwDYuCzcnwxgbxrw9MnJnnLI1Y7ZS18z+ONHn205s7QftXVra65Fkno/Z51JU9RfXZbJt7YtL
oOm8uMA5nWnnlBQg1kA43cqj1G3vuKpcQqtI7cHmiPNHFNew41CySD0PA/pawg/fKmfq6RfXPwiP
xSGr1sSQitBVIoTi1YvMYnxulLgD3EFYN1HmYBi36di77nPYsLgvq5Sd0XE8VJQdeQcSr3JjWYV/
etrIfdaP1p7D6akjB4ZI6PmhW2jS1iI74hFkMdjwWX9b5tjKcDopYiiLzPooRi9LvKscVsiBBe21
X+V/vbz/RdhXmKQ66jvF9Qy/fgzM11X2JDo5rP2ta7vuyZUVZK5/zT3A2I6uSd9GuYg37Dc1LYt5
eXkSaxCycepuUem6XdQP5ctC7mE85OR7y4W/ydVFsVNZ+ezjtLqHnfxJdCTwU1K7o8KEtuCxu1Pb
BFYWTXsyVYWzgpxZIrd/N/DT+5DeGa+6/cA9h8ez3megdROIN8GtUKcigJM75To/KCW4NdWg9pIi
YKCh2jOYnvfMN9yEnMDhEgz3aebO927A2ZvXRGeVDOIQqeuPIp1AVvHxEfdIrKIw4qworYSFJSbF
MCcarAKJg+aWlXAqpoLsssZnIVap7XHitKY9t0H4bmzqrHHJkg+yKe+Y1eU/MBNxCE40g2UxYCzG
T3qolitdUHfunP4RsDvhWgP9WhgQe2jnzYtQhJAW7V89EjvqKEJQM1nsN9dtzrkxszZKcJBjbGTV
5vqxkbU8pboj53LwXuRMz2MCZsxxm0ceiVw7DuH6Ujf8EUT9Hkvfe8mRjlCgxLAfBgy5rk10Z0Mf
WEXNc+5Lh8KiI82r6spTSgY5ObU8s6EOgpd1nA6mWLw9vJRonhdENUmyUxoYLwVPSGnZlPnYsbAA
Uj7iSG20OJcCTxRzJTJOG+snL7L/QDU+zTUxS5YF9drssPrkMj+MAVCG77oQp9XdPpRxDMCOVK33
FvjjGmf0e0mdk0vmFuRY8pztgtJ6WmtFIu/kJNVK4UlGXR612ZL4HFzdTCiyD6VxGKh6cp+Q5+I1
L/o4lY0bGbN/S+FlD6TIuMNTJX02iFnGY3wpt7CJ9DISvNkASTX5HrDM/gZGd7Yku4ZhsXJNqfqY
Gq5zrduezzonV9hvKvXk3UJPAjM7C6q760IApJ7auCd7NTJV5iDr2p+GKeJV1GAsfXDQ01R+hYY9
AABcL2UOqR7z6Ssv3nI/1686JCOqujmuljx823wTQTk8NSV5edvoPaFd1wkDIbYDkWcOq5WSfte/
+0xEISsgOBpTpiPYQNjny+/W4rB37Xpiv9CJfMysRLfDLQoUCNaqt45d2hV35IhrWY2HXJav2IuX
eIHQCN3dOiwsEK8E6USVX5QJEdUqcoZ2YfUON5uTsVziDC91EWLl9sFC5ZlNPyPphEN67JbIUFc7
K57ngYBIM38MwpU51jLspxzMIt6JPBImLYJNQiLaZffcrUEaTwLejMrTOaqXkbQ0yEK5mVRN6iST
D6julkNY2ARlmjdzgVumZ/DEaBhMJTK2KYZlta/5hAkPkfrmXLe841LycOB0Cp85guPSTLFS0dCe
lhOakXu1WY1frPbNEPKhXaCUBvorpVZ+CSSLKkRJ3S/jdMmciqYS8dayp2urWVxxxerc5bV5CbMl
S+p+PGkCu/bziuu5rA2OhLAOksJ5KJrikxagTxbM+s0t9o+X7o+xjBzmAg5SrUMeHHAHRUDSupM1
M/ORjgWIiQR+a32fRX1vBR4lZ7348FisxMWacebEOGNksOOlsl43goQxZb2a40ObD+cSLQiQJImB
/kw/lsU6856oyhijO7O8BIoVQCTdoqC75fUOISNFWPQBRg/FhWRHdlI89hYtla27tsyH65gvZ1I2
1w6NSQ1UWMAMYf4I77Npy/WF1OnCKdGaevkeqpHT2aVO3+r3Tmjn6kxYcYjni7TEYMsOrz/69tkP
auiPS7JSvaYQA+uOaDQNzGSrp/o4+hsLnLliIcfxHyY6XL81AMKY6TUwDkyqLEA0QNccwz0UDPgJ
z6ibo7XaSGUu1Yzjr9/KyvO4lHAUFlDEQqDau0UzxxSCL/1EJbys47tuSeZbTIROz37srQuW+u+F
8PLEr/VD+lU1TpkoDDHsVW7lI0yo6eTVzm/PDgozmprqLrAlOaDEG2JPB9ZNoLwgu9nmqRZW3R1W
lrozBPVe59kRDhnLDWb23rXoH4PuVGKx/XvsguqoJxHcheWcRiPBbpzofXZiUYu7jYEqnRiA5tJJ
z+UcHvuMHwH458sB1wqJJUi8HAzdpphJrtnGSrDo77NUva9TPLjF9FS0/keX88Wkc/sgvFSfldFx
7Plva1M62Pbtbp+3sLCHvt8zGu8YwhCW27O0QAZKvrP7/KTT1IyBCMRywnNrhyVyX3WZgPJF1KxP
U7qJiAzUq+mA6/Iao7rQjx/CmsVXbnNiKd3tmwFvHLaU+mUq7jLho40S0+sGI/nJc8vFl2+JlsF9
q5m4Cjmc2QijDie6n+Xe9iMjwesiG9xkjCsNpbpIVqKLAjmR55WpxB0cGc1GevIomvZZSKNDgW4+
3mL73JL8bWAV86WqRutkpgZaBNY5cpgBhwKWH/CTLiBEQWiadfOLmyhITLV5p5tpxy+N8M6zUg37
NuODxgW86frP5K/WHaHrTtKb3CxOQc2G2YHwSeZgzWgNdwVMvztFyGnUhSu5LRkGBJZlXKM4qMVC
tStIXjKGLFYF68wGDWUfdA3L0xTUon7yl/7q1gAwUDp9a8nOmniBvfSQJRm9zOeCP+aQO+7j6qn2
IAb4mz4PImJJ6J1GSfKCLpwBaBnaukdrNk6bvCfens2OiZuUIuYdQiMpvABbSxm787pj5RicSkqo
IEDwxyntJggTCzFMEjldoyBuvMoVrtid0divQyP/KMiZcSBmCqO0pB1mbhroh1kFDyQ9OrFrtCdf
EG+4bqSt1yBm82492Ub2iVMGRHyJ8hjUtkqWG3VGYZguXPkvzQu5r6cSqRmyUZ6L9bo1/h1GpJT1
E8xZRtAusZnP+rp1VGBsUVwXayUWZYL0OfbjIwmZI1HczW0EbCWjow34G7mdgNDi/0P5yFDSB/TS
zssd47vlTkr3xRx82kYI8xY5ww///6/VrKuH7DDW0OrZ2AKcVm973j7rOQv8/qGftk8mH82dG6K4
9QALktosh72DYj8q2zwUxggH1XJzlgpxzOGTYTSYUcbTFzBm3ILXeoLr0rY3ut0QEtE3GswWrDVZ
W2bm9E1uY4TnMu8ZgE5GGrVcRvjt/vawnHDZEQZapZLblMfuZsmfpU84ZMg4SglEQ7ttrBMjy73h
N4ew7ewThVTU54uXKAJVd6mp+oTv3AYElUfG5L4VTAMYUxkv2ZjBXlY2i+EFRJsfB8hw7HiEYXSW
kcVsQQ4iOLf1yBgcoPgte6IOCfk3ndznutvEo7nm300zE14f+snqD9OFFHb0hmE+d/5tkD27w970
PnjWuZsCdRRTj1614VLCQxCBqrLb58UEG2IpJYmF41JMe0z+TV/xSUnjYNfhPxP+CGX+QbfTHTZP
95raT2BdywP5PCBlQqcA+ZGqg2NXKF69Q+ck129qtes2UC7bSv3lD0j32ijhKXfqNFfTe4nQDuAP
cLPEgqNnvMSGSTGTOYuD7tLbZ5zHZ2Kh7wtyViAlEC3tapmkAnJxisOSGrC/TEDJ4LtWaBklPxbp
pzDEtWQk0BXbEym9/wR3ARHYuQCPe+uq6wua2rPTg50ah+kaFFAmMDt8MyeAt1Wu0OVoWIPZe/cW
2Lqs+/sgdV8yH2J5plqRzGo9e44x70YSgulC2VH134tmRSXSjkHLx4m62ZBeSut17lIRZ074ibMN
oGu4xEVJtoza+GNGWYIqMqg0lawwI4ik6EaLf94L43EApjkyBzJqfzsGk/3Q5OwVWCMMW0mUue+A
B8ZOmHEK2z+ZtmLMef4uD3p/35DBavHU7VZq0sgnPByYirEbZDORBl2czAKyVdl3X77/Wq8OxYMB
1DFsjXOeh09+TXZK6UIGlIDzpjC980u2ajFKr5GqeLgyqnajlC8tjt0h6M+WCJ8xnERtE/r3w/Rr
t+FPkDLC/QJHgCAX3DXE9KD62nd+0dybbY6AIhlR1JwsNAxxWDpXZWwffHkbSJP5U2zFs6qIDy6R
DEGs2etupvLLkWQgRpzNsX+WHXP9hnmeulnO/L56V3ZDioMKz6suk8puP2l3X8tC9BS/udh1qrzD
evtsepl+qjvGskIeZnY/d4Y/rLf1bUkMIDQj5mDgBGq6edlatINjsL+h4fpafujN/C2X+n7owcxW
ImdjqkLpBrXbGZa1H4iIjwrdFlc1+mHc+g/89h0ZxgiBR9/PzHNxO6CZEV6ZR+Xx4AA9KHP14c0s
PQdOcc2Z/rgDlWNvYJwlCuRNZYKkycC8aAr0dmvudeFeRF7qF6Coj+n8VKpljdAPWVjttjddMSLS
/foEfOSgchy2Q1OT4tOXUVteJbPbnfQngx80X1eJjxifKVoxuUEeP9AeSb/gNvyaO/GRejdQjh/8
qDUlDkNMZ0fMRHkgyGnZz+cVANJsz7d/3X3E/ZbFrZNesol6AlTca4PPe9Spv5O1NSW5Kg61/e//
vx7vfrcrOZi4l8PHSWKt2Lo6fGWKxHK6J/DxEHVIxjefXfHSZ4WbjP7TLVTP0ISzw8Q2DhDH/4C8
pSmRxgVmA3QXSHCRdjrzUFX+F5MyBkxeeuxTDXz6NWOPkUA5waykPXib8GIcGfTKLNdm9V9zKf+k
WF8/TWK9VnTylfV5Njx5qyy6ZrwIkN2DzYeZgEFtFF9c7X40+PpfWocjydEWBVzwtJrIeHZ/mWde
Hih00M/4cpelp//q3nSDTaYxwW+mrisPqhNvFSNKBvO6a+7sMftKg4btb0Ew0OaepDGhGPdoIvUf
S/eXxpO/ogCqqWYYrOxTn+u6hi/VBX/QMbexq3el8ym1ESZDMwMCUMUz2tGApMAL0jnFj6xH98L/
6SYJYPJxJIsaAXuliF3RhP5mujMK4uQh9JQw3kjSKotFJdKrf23fUYcGHAZKhRnbt/niZv3tAkb3
rus88hmTZt68zKl+IDYe2YZNmnprIFcJ/+B11gdcq7ctK+5SBeKvRIELzPqXgdZj467M+3qUrbal
UK7XlKm+fDFKQXC268VNa/8uRszSrWxTnThhT6fQ6pPszKe61pcsgEsJrRm2hPPG1jc71sqlee2R
WhYPBGv7p6l74HxCvqJs7qZ5gCsjYBIJtNaQnh2P1mfRvC68pgzdPjnRvjWeIu4bbyMHjLimQdxP
He8rAc//LOvbtGj3B87tHWo1sT6SWlob4GZt6+xgeVpJ+8fP2vZ3UKn7/TxAOajm5dOQ+q52h0Of
1v/K8mbz68x4rlpBsF72UQZbuw/oTJA/YEaGArdVz5ZWpuBNeT1x7UGF6Z40+13v9ryzJJFN5VPQ
TC++WySe/adngnFZSDpj/k0xDAtlmMdPZ6aU77yq4wCAR6k1khKDcCpYz/fxHCIYM8Kme9iqY6UW
kn9gzch56AhKszJ+NQgTVQkKdPsq/HyfUuY9AtyMa4M0JNzRj31ZWveusE55K47LSg+uM5/MXcqp
s9tf2F0Io6BnIb3SZAY55Wzu16ydeXPTF6D3DKOcT9AAVdK+aFPwqGJGozojQwSryLyah9bOQIa7
w7MtGE+Ds845qAKCLHJinAym1vMYpskG+CoyafUqI2cs7ZNd2LPKuxDjwK5dwUuGE23qwZFkpnHn
6pRM5DKn+xIOwDvWK2ZKRDzx10YEmnHu9uz1NQ8H3yaN1bt28BPVMKuuXVcHDNWZuWxjynFJKjui
IoYgsZv8nEQSfC9xTjyaVzHDMyD37diA4BCRVUCYnEY9ZKFnF6QhzoL+CwXhwLUKDVQzUXerbdhv
W/MnTb2je7PxtOF72Z2JB8R2+brWFoF0o+1GZZ7j6miLIzuF28EvYdm25gWFNtLm8qczBbalofoe
4c5hS6AUx+3P7EQbL92GuzqcpnPQ1n/aRVFweM2b20+vksMk7kub30U4v7Vjvriqx4c8Ft+2RegW
kSi3dL8W66c4OM7K9zpkT1rX76rzyv2S9cuu8gosgMF0JUf7sGYGyh0Gr1wFALDWN9OBFxN4ULYd
dwCQlRFbg8LfTbhkQ2BPnLBhuoqL0IIPVIM/6YrXkVQoUd2wT1QRjS5jmyiH1g8clDxy8hExmsQO
ypPDLcdSgn7oy/Gei/3CMhQCDXDKYTN5KeZSReHU/65OWO4G0dyNFmYYd7SJy+27LsoXcufcipLY
C7/7nLFd4RcVJrLlTc3EQQbuveHa7gFvNu9EXdQ7OcBNKTkmRFqp2KR7TopccRqY1PV5nUWGmoZo
rTDtjSVoYYQ73uCP2j12HiaJdRpdiiyZDNL5N2PHK1f94ozcPNtaMTEe32x7je3Gx0eIRsAWI9Lx
zVBoR7f/MOFSO+GG+iw5ItLQ+muyP9vrAXegh8em5ErAQem/uFAqctsjNguvfzCml94Lb2HZPD3N
1acc577rHzW75nuTQIwS+81LUVv33JWkVeG+9dGwc3qqpinv7C34zGfrA+QKFG1dUyJ0/4mFvnJk
6NgPYExT37sWsyoSrj+q1TscMG1EXsMFAsxytpYzL6yOwpKv0zBYTss1J7uVet8ixfXsnITr3Gd0
x0X6JPwRQ5iP4NkZBqKG/+4YHTOCIX+qXTTlVWTUmq8dyK2uNC5sK5CLGN5Pq/3slCn+jT5NjPx2
b03Au2rYuKrhdmA+Xg9EKEzAfTlJK3wgRRqJXmJTUT81dkLIVgCAOslZMpHMkBhdTqMd+mPse2nk
2dkvm4jsvdmke9VB91Y6wHfIqiDDpR2zQ4HyLfhUuMw6XnMvj5q0OqAL2bGo87/Yyz1q+b5PQF3h
6jWCH9dgX8k2YN9AtdnxUhcnIX79yqLAkpPY/YF4Y596fQgzD+hp+ldSKAeqpdw3PSCIMu7bQESG
4xpxVzZERQ6ofNiNTVahIQFu825CI9Uh0r4pq8toDPwvxsT0qocXynKgx2ZI/eKQTtcatUXbeqPP
SRN0pjFczFHN8cLzUPWM3/P7vrtdp2ki05kJszncOxv8665ZvrW9PoTtLYFQJnU63Qmd/ZDU4jH5
v0FJMkYDBbqRW6pv7etvB1pe5TdvNeXJ7SMhtrR2yC92XmFuYWPyK3tnjg22usx/VAPA8xqIduQ5
E4ejeeeUdOAEIJJPYenELsOffpVJ1sOPp8W6tjCXdoPjMdiC7j64n3nHXnPfpYcVgHOdOUAxgmxn
anBoWLopruMl7L7dvHr0bVrTeg3/ljOPv9kMSyzwtmOoJmerWR8ysb3hrV13uWxeVyyd/WTsXei+
WC8QIizWGZVEWu/qveOQceeKNhpumadGv6dc/tQU44iQM9+ptcOEAj3ZNWUkkc4TV1dsXckDC9tX
y4MzsgQWg7zs0yRXpjPsH2tg8meVjCjNEGwoQ+CunV/saeGy0FMEDOFn1PobUDA0IuviGQ4RJuEV
KSYalUIh1+5+E+I9dbo4pC3aQWB6qnPP2JEQzgeqbWCEuKnWGtFwQ86R7gq9dVXbsfT4m31snUNW
PYCPARM1jq9rhfjpsrZwq9bHQO0N0pZRsfAzuZn75qRx5VlV3DfuX1Eya56mHA1zffQk17Y7sTBQ
lyO3YtXgzVsyQOtYg/DgPFCBGVxe3Xs/eSjK0/KhcvuvXY8ffcUShDA6IFdhSBs3yJXz29bEByA1
iuIuA8rJkGoD85WW9K4rt+A2/FN1z1ZGOp9YHqQgIZgg8c366jbecRLYgUuGzdf0NnVj6bDz6hMD
H84L7q/TKvIPyVR116spWfCw9TamfKf1fqoQ9csY+Z+MCjkhV9Z9GWqWN8blc9iuOaR5nHXj07xZ
gtQbn1MJ5W7tbZYo3e5uXIb/CvY3I5XkhWuzs0A8pch8zl7IjOyLk2AaIOBxvcYsCnySdhU3qiL6
cJLdnnqQTyK3EhmYSzJ2CH2ec5i3/kMrIfcNnqv8pr9VOlgPZAZEOmU+sb7zfUOQTIVHbn7O2mYm
/zqlax9sjwi1Fat4Eljy2hnTxfFSjzqKkP2tuF8KPLmgMlVHSAwhmUECrhNH3YG1TJq20byY4XqU
Nj7mEWo0E27JA6debAtgZF1Z1MwgDMFpAT5EVcKJQuanqq14yRx+n40fzsloVdNyXPge4ArysToe
keYV77bIAkJyhl7H66pJ0He3JJcfQW6Tu7piKnGtlLIRv51ZyW8hQ38PbJwdiw6XiqWLeGpuzhN8
ha3PrkEa6jej+VcGvUhM3/xoWieu2y7cpW2ZJdnaQymvDORe414P9osy07dm+/9STr9QU+p/6+S8
tz2qZ6jUPzY5I+nz/dBWE19MvpdNQ7qgKByJqD8iyPOBVVjJJJLIbuu7f1OGdUKUhBhvDsMDRB9r
BbiU02lbZuGd0htPpMvCbm/N+Xqut/o/T9dvTSM+69ycz+R6vhqaDQ2jZKda3mSbrFuw1qk0ojcm
KMjH6FdkGnu4xvBOiO6zaFV3LZevelq3fcbkbtdv1tcoIObS2lWRuwX/aYlubrCVm1RuylwnLdlA
2VQZDUokahYPW8533I/Or2PCxGPytCT2AnKzb+5xlJPnDFNyD2nsBedmzRbtHlHtNkEHJuan0Nwc
JkAewmVfuP82g4o2WytBJQQ+uRH7qvJIOJ4gzuvpX8Oc51ixAo2R5GO0qWiJkTjrgYPSYrEtAql6
thniPFMC/2W5ItsZkNKOWDqIyBoMLHSA6rmeFTtoIKq8y9aEX0ZV/a34QKbFaE6ZZfMPQjjs5on9
w3W0j2vGnaNMYo3XKXxj5nA25xcoUhZnIu2EIT/b0TF2ubkpiN4VwTHz4yg2m6QeTM4DulHSsocs
XFBQgOBZXBza32n1133ZOScqGuaskhz3WvucLc3J3EKU7Fm9FU2ORlrw7njM+HqazML4bsx9YW7E
ifmK9HECVw2b0ZPotpMaXZirmfnpV/qT3hd/Tp82kYHR4LjlpGDNCIGN2Z/SemPPBiP8nqr+Oy/l
l7dV/Y5YADeyyvpjMjtv7zVZh8hpGNQyXAaz3Z+MZfoQqcQ9Jz3+XetAXACVvwfoTIKzcqrbB+a8
18v6H20jxtehCxI+8quB5EUarPOPTi7xQvxwI0Op2blq1ahDMbYYrEBbjevVy7d/M9RB0r6bj1oi
wbJ99EYezxKBMV5PfuOgzVnEY5Uvo4ayIbG9kZFETUyQkDtmaChEzMUT/+jeM2UW1Z2cOTLEp2Q2
6tg0vpOp3tJ2+tzy/Oq7SwVBoz3gpPpMrfbL/X+i82xEHT5Em13IaGOpPJbDAALTyOPc/iNEsx7z
TXzPk/s8L0t1c4Dy8y1qy8XHl7isxzQ3n4tgdE/dsqDjjdeZueCOFReTWDhI4d3wQLC2EVk98yF3
4w3LWr/Ch0VEfGcur5bERmql1rtfqGgY+fMXj7UpJhCvqKeHbmBsbeiepG/tnvKuORTr1OyCBeuN
nSl19u32zasGiB1eHS91iOngom1xxw5mDwfPXPebBCYIz+6srD4eCEefPWsvCgSDEkcnGwgnt9t+
6vr2VrEJ0tYFdWo6jcdRzN919kpcwV8nGFic0WMZsVF6dkz0shzz0HUyG7K9KwKimGLdG8F9juc1
YVLVJtCjf1iRHjHkckZNF2h9d2Zp1KzCoBRZOdEOAGQZkKxmEfc2nzozJG8fyvZXs9P7KjdyGbce
VcB3NCPdwseaOm8HOOqKaA6q4kV9L9NAhECLDDilxnxbWF9BPYDK8QIeUcIt32QA+XI/mZSw8DiD
k0OI26VhrlWlW3oh5Zv4vr4iMdDc9U5YH62lhVDej9vVrjLY7MCqWWj98YM5OG5VfqczZvaqDd14
QiYmkG1hlGQQybyxTcbm0TbTGQd/Z1vZsVeZdwGzk11OymvkLggEPWRhWkfhHdwsc/fp1BDIOd6Q
Ew1Bq71PjHDexmNpUrzBLrngHDuaICDKNWxOq+H+WiklE/HSGLhtOmnQ3hiJ8hiVFNZki6+7ajIn
CvuapBs2hvLOoMHKVLT5bXdIhW1QbDi7CQ/dY227X25x0/aa+7HDt+x3zicmyn8Zk2mmTZzaumH9
iXHqYSDaC50ZR5nyraTLMGSgGxnTpoiZ3xISo9wrO5rP/a04xMXxPbcdIXKsaTNObi7d8zQN2am5
PS5uZd5XIxdeZVEUOrPRxMS9Y6QMrf1MHA5L6M1d6nDdFBsqUuFEt33ddv2oMmOIJl0zk12LTwi8
8rAtCx6v3rzrTA29PfP51sInKgj2aIm4mhT3sb/AlyPvjSH5cGQZSiNuyROVOB3CsPyRTgndGSs6
+uM5HdxXNp6c2Kmbp8yfP8eGWRZSmtwZzsg920D1lmFSG1iABtOmahtgH3mvnXtPktv7ZHS0cEFG
XAZjXlveA4yrmV9W9CoGY+qFFJAd58dnLgT5UIwhJfb/vRkkW1V8DTNLPsvCM479I32oRvWWd+GT
rjx3P9kN+2Z3vR/cDdV/umOLxMXRMA7NQyfye7Z4SbMITHPf6yo8Yxzg6ChPzcgHXtT+X4HLH0lh
ZYg5A0lsOwel15t3lGYawSygVvKSYjmMgBXwQJFGyZ68zOi78y38b7CQBdlqLxBlAHfn+YvkhdjL
UjQIQ9lxmFsHFKfbUN3eagmTTYzCf17H9TPECBsR1VBHs5DxPPZ32MpZZC5u8JxNIEKK9IIB34wH
aZsMy3n9TeirRYdFuc7/SyeD+4XXibVsvjoMsgBKfPVAqfgr7bw+FePHJNjjXGyUFnr62yT2qylY
u85JTS7H6X+Undly3MiWZX+lLd9xGw7AHUBb3XqIeQ4OwUF6gVEShXme8fW9wLpdlUmVpbrM0mhi
iiKDCMD9+Dl7r/29Q08baz0Vsv0lGYbvbkFcdJqKHTE63/WQPjRyJkkJkrwPcNOxfTM3zbMY6CRk
AaPbGpO3bqwIBAa933qOFErc7q7e6YGWLsKyffLLFO4p5yyzu2oc7eRgXw2/3vecEWfh+j2b133q
KTzTwSYgnzrpqYo5GquUU3EJ50Ma/pZ0Xdp10xd4dNwc/HIcRm69DC9JMWeuKu1FGfu8YC7rWXNk
NjnUcTghbWnHc1e71VGYw/dOxPsa7RWd5uZ9SCJqIpO+05R8xxpCSjYHyGWWMsS3RHogc1IB/nO7
ddtybYezhnydH+0q0tLYiTheZ6lDw1NLvVVmP3LwUIw4wSKpCT+Y699FUsglwgz6QrM5gCU7HORO
lkygkjS7emV2lwxS39n1D1y2Hr9u1OME0dtXoAcIYXR2P9Z+xHl8kW6Xp74OHjWdmrliibPjPlz5
La4Qk8ZVR8LxaLW0DrRvyZi+aintgzAcbqULq0SXX0PLfsjQyDNQRF+fju9pyxFaJkflHVLJmagj
7J0WMt0Ip16U5M1azBUXRlvhMbJw/gXm0Y/8NWfeL8pVdy2BtwvD3Y/K/zGNHI/pxMqM7HYvjo7K
tZfVED+YedCsjVJx+E78hervlCoPZNKDV+LWoWMG891FumZyH9M3XQ1aY68HnCCLuh3mw6JXIpce
f1iloaPOQn0bhMfGL6oVQ2Oi7skB4IYp2/gZRVnMmCH82QYZ844JkbEM9pWPsHYMr3hbmXjT9vM9
QH5py7aDxnZEiG45Wz21HxqUuRvTgFdbzgoQBKCGP4lFP/YLo0t/9F6CM4G4WVa6oEJXsMH1IfpX
9o1F4zb0+fEpBFZfbnQU87TVf+Lf/im0bWHqSGHVLKGTZw8B5GIcsq/4jO4HRZ/cQxLT57fSUwqC
yDyXqvCslJodo0nFG+xqSIWMvH4ny0OsELfsdMrElQFuBc54na2qaHwo9zjxOlDCxF0oVzyafvGU
vHWqICsqpwMqa5axrpJ4jmlJJaQgCL/X1qPp3Y9j9lpO3pW7iMyTIkzXBYfQ1i2zJQGPiPH9EpdB
Vi8Kg3luPzX7WEdnQGcz4j5BGjHM0o9A5Hul2+/xgNSx6FhBVY8mpXU2M7gCUy0Rd3oboOYP3sJm
ws/kjB2xeve9OweWO+2lzLUvQ6ne3TAGEJCLGBMFERSGfl+pCTMvKRGlsjZVwOWYsOL4paCb1Lfr
vkYVPhkLp+ZJt+7RBNx7OZew41EdA5ZRUeZ7pxkIshq5g1w3O3ME7Bh92JqNBXhomUlz/rTs/ocn
Sw4UbeXwa5+1SrsNtRdvgmHC/lfc6TJgRqPRDIrc1zDMqyOBR+uoZgDZVJwT9bdGxe+Bw8BrsDa6
gBozvY04rFrjzFpvbzqYBJxcZYAvmSAvMrIXbskTnpi9C4jTQbWmRrAC3yNah+QPBc+YW+lPMoGf
f7StjOcis0+9rO31yGqwHHz3rgdJi/RqbwccCcjgmN0F7pGdLcB0FXwzHewH8Jx8E+EPK8KxjtNi
IxOmuUbfrGWV7Zpav7TKxOqWPdngY5Cv13heaIIzIqSLXaMRtfXmW8SZE5fJExFVDMyk8Qxmehcb
ROQlDZBu3pAJ5+WmavgtOd7t8BUv+L37tYy7Mxqb8j8QVOQUVS3jf8uJ4Z6VT0UnylWOh4W6cngB
o821cCaBxGCZltQKXd/cO3URrEnmmSWYdD6MjOOL04T6qlfIL2ILn5+Pwz111wiKGBpa6j43B7nK
g8Jc1KLxKWjc15SG28KRkY+nYsv4PtyiTQXXgc8UYZSxdBBejhzEUw3lvJFh6skgQaj8bBThzzgf
35HtX1ILk4+fEDXj1Zemax+SOro6maLQwjXn8jwvTINkeAs/N3Kl+XFHuNyHm8JOOJaaTbnm18N0
IhGkmTkz+/Fcju7B0dNiS0MHDBHJw9Pay/330WMubPvDsxUGq5wIVVgK4bYfoy3L0V1iQeJ2uguq
+hXax2uoVS+xJGgmT5Mt/hTGcSavv6ag5fgSbnUTskwXEwJXID2vc7mubawiZZwhEpZvTHUacH0G
w7c+Id0GKVI4RkQGjrm76wyKFgDE+MCEBws6xCGjJKi8NNVWLjNtsCsZkWgmoGlDRuug/NGp6c1h
Zl1l0bswDQKSOmacjYRr6ZQ8G+AwKfYqvByjHSyrvgnWUENcmzdDINddcXpPoUFyDCik9S6aGAlw
pF7ViJEW5R1p5FgYLzlad5XYZMq4TrQegeCnGngr08+YESfIgsZ68vZJG19KLLArpmanmqXLF1p6
zgsDEZdyggN5zt1DkGDF1Rg1cBp011qp11vYIfuihF3gFqW7IuP6ynxNe576lNZmmb40aTc9mQh7
WDLS0KQMLgh61mijbYy6eZkjjbQw9V7dowPfYRu3nnUYD06yih8r06zeksi5C9s0OnrfOmgXOJax
hiKXEfteMm62tOswRzWnGmKizEvWGHs2qLT8U1u6ywaEwcGqpUAeEoh1JqNL3qYJDAVGcgFeW3A0
L0ELapALb1Kma1dT0ukm6PTqmzBPnbYLZlhVuqWlNMUVU6+QHSiZ0EgEg46SVZng333U4UIUe9zp
39Dsu7wm+cRZHaIMo+a41FOuWGvtI3kvhCxOPuawVUsCAZROJzpKldwayRF9QLef5vEVHhifDMND
lWX9DeSaWsL/sxk9xUj1Q1Uf7UCddU4+J4RXy1z62jlxqXlonZrHqmxWQ9F+M4EpDh4WNCelo191
qX6pDApQBE9sij7GfDwM8RKZ8XQ2dI4U2jQ+tf39jLCJI+tlgkH/SIsAi3LvntIy5W63NGK1GBZW
oBdXWhMP24AJ9GAY03Js0uaUC+u7T6T4TjNjgcbTs045CqBF6lh3ZgU15SVQfn3PMCVYl0bSrUmZ
gPHS6sljgGQ+iyWmhNDNHgaOxWUC2kIK5R6NgVmqXQ5cgroOjrlIWUkJC+MUc00m27pgYjhorXub
eAyPE622RHi7hEk2SHs00a2Hzhh3ZXtH4naGNYzBFcaktygarpbsBkju/RzrjcRnpitDH/JWdk3D
BPk3wxbLvKjELClD6G2hAbogqfDoQHnfnfarLFkdNLc55JwjF3lduHvdgVmIetJfx4RjMu2t+0um
5C0k1vOUirBe2n7wpYoYD0Ed48w2wSEcbYfvWVs01Wokm3Ult7WkMRGQecEUcnwFT3Lnhm1ydJtm
aXo0crRLjzs4jwUpTR7SSyuJvnfpdN+m5XSKctb5JkzJrBzNdYiUuhrAPAUOt6Sh2ePeVzADGdxC
B/sJsbA8qIzebkuluBVEv6HEH16r3IuuEr/aZpBZDRchT5y16WTNDvcsmmfDLh84t9J3tcD+1nr2
DT5Jz/LsOpfNpOnfIOdkxwySU2RlJjF5Wr1N3XZOM3Ax9xmvcKOePQMVSKdbp5734s5LPdoVgchW
Yz67HxxWWC/0rbVfnnjs9Z7DXTwO2p2bYcjS6+rYxcGFKsy7JN4pBCdwAsoYH0OKbd5ftcMCuxJ6
8NXrk0e/xVBExgKECwkDMO3Mn3rCSSTU22dTr7pjIF6bUaQwtfr2JTbBK8QkOnkZHXnb40yiG825
MYnbxW9MWpfR7JUbcT7Li0OWy/bcNdZwL7OAega0VzBQjlcup0ycs8zqix5Cg8WIMtOt7tQV9o7t
0DiL3qkfsKDv0U4dDHqc5iTyr3owLu0vtvMd75F11TWoBKDNxK7ro/hKgzHqnXwtw8pl6j3wpGby
BwkF5c41kzWmxvTBk1l26hHdwJAolymtzWdXK2Bu1tq0snMyImU/2VdH54aEASMAzkzDqqvq984S
Lwzcnb1MqnwlHLrsoZyF8RFCrwlFdoHExRkL/4rc7EfjZWJrqPhcNJN/tccflaHp91ouVlkbmJx+
6TMEeSuOlUbOT0oJvJjS2dOV5/c0B3+MqZk8DJrPKc0dO4xFPeJmY6PFPn6pJroRHomhzK0RhGtg
A9g72XEOWfyeTnG0o/CLsANq2SWejv7saHVkgxCG+neRmX5/caPiGGvdM+Osbhc61laPUvdgzB5G
F4k4J7ZoaSYTkgPowA1FXcktt/0ZN8Miq0w6gNGPou77o9JDSuLGsbe5R2svICr2mpbBT11VzbmX
pn6D8ID/ZDLphvvGbsZA7iWkowWtS+pFkv2WhpmOe6HB7xr1SVx8TkudTDAIMi9dKQ+5rIUAZhnT
1F91kWVeVbFqxy54GO3sAX8MwlHUzJTk8ZYAH8rr/2hq0uybBami9rHpkisqDGbeNKcumA/TDdFo
YHWV3xPQoj2F8yh1csoKHRx7WdNY+qlxrrUNygXSFOTc8L6xO/f6ca8IKOH7DyenbCVKLO3JqPkD
SI03dqQNxBRnmSnN3DD+/maYrFWiEe3eCO3+oJvoKIOgpzOfoywdA+SxJruQ6yd7RN8JVeg0z66G
8UAO0MZH64TOx3zOsT9N+ixAAev82CKq7jrzwR9t4zulUWEU3cEqgDnqsMRAxHFvT5Y7vYE4nsHB
fstsP32vXSz5VQdgSFWiuk/G6LmcskU+ES9HZmO9VEX7JTKHl6j1cELm9mPvBPIwTUgTVP8dJSLx
5CjJBDOWBQr3eB0lot5PfbSbRCoP+JXFtunNL0NUYemz8wMVw7TyCv2xbzH5iVLmJ9uh9Sp6gyhB
y38xBmCjZk4DyUgZW6VYpWzQIVi9+npJtVkvmpg2ypSqaBsFmgNnpbgFXYEiNfca2lEpYZvN6B4/
PmBKXfc5yH/D9c2nqqWhFyddeEq9/FAkBp5BDR1GOpGe2A3E1eh6XfBTCrWPNeZxXmShNW0MpI2N
Oxw6sTdQp+w8FTK+m3kououXNYfMgoaYDi2hM+mCTvGTSiI0mUN419aNAPaq0Q4R2euQ9M7Wcn40
iq0F9QrYPMO9c/tKYiog76qkDzpmjQKHhFmm5N/t4ix8bBKtABEdfxmrVrsrCxZPb/BObZc9Km+a
hbmDBW8zbJiakSpYM/2d4qPRZN8dZ9D3mfBBqNB37epuV7vAB6IOJp7p05HPKgZ6RGBtXbrLl7E2
SlR5znBUDSMsq/OPdYD2umxEcuiM8idrdpt08ZPV5sEmI6bUaiz3MPji3SL/cc2ISS49t2jWVjPQ
bs0vg+d0dzH6UJzZ29KNmEyPeHZhFCJqQe7vE46zC0r51Wv8lGa1rp8D5NfkUW1Egu/VkQhOEGwH
CUkzWLTcEbJf1c7aoeyIOMrhDb/GursahuBrI+wXzWYIA9Ubj6JPUd/4TnlNu+4FYB8nBLkhh637
ZrvocNC0JLcUqycHX+EflJ6fopbDhF+n6t5qDkyXMdhV0Sltu++q79+yBDIzneT+DrX30DXdraee
JeB36DFViltbZIrgMmme2r47RjW6eYioPZCZ1rwl3aGkTY1WoUZmJfrp6jnsudj2xVpaIYhCURkr
2yPIAIMkuvxBV9cMbxWJis4y6mKTtq+hoUtVzpED6TcBaqTPW3efDSVn8labw6S04K12UMqgU+N5
D+xzjSwLxM7XIPWes6aptlbrdPtEMgoUtkL775BWkZisPMqFzzrY2wEdKFqqMsXDFxNFea+PE3ki
kka3Uym1rcds3YyNXHU0LC99bJKBHlqPJK4wju2nU+7XlIXTPi1te+VOYrhrpJNvDMCICByQcNnx
V5Na4TIBK6eqk+2zBN6PiwIuUc0mvEDwdO11pLv5OK/jXdcfHPxg1FL+wRXBBjjMXd8HCEqi8cJA
mK5QhbNF81R1YrhG3KSmVpS95cEpoYkaMk2Xsc7xNhwpVPGMlKc2CvOtKfixViHoutZlcgLr4S8A
O6XEzIaIaAazuAOWVt4NMe5a2zceRYusw4pwPrShFx6h37F7jqOJGoEsYTSNRMP24q7r8vRgZvdx
NuZHX59tXGU7D/CbrW6lw0Kbsgbh8s0OyLhrYnRYdqK+yjzC8xXVB7jSq5Fm+17hgZjSKD1yFOZ2
0ZMX3YYRION4R45MhhyeocBcPKgpO3CU1/egfs2N1aZvqZDJSUlT7LVebLueCSfIJQaQaiCPrMB/
hrNzWCQZChnTPbUtfDnZeJfQ5cFD5EHcHv64MwcqZ1W5fsu4QUyrwiSMkIMUTsGSw0Vjv7Vm+Ehr
qCVut1lWjJ/OWFrvpaXnN8pK3LTihDQGEUWRIbrK2mI3NMVT1hIwp0aXFU94wTHIix8hpnhoPBA0
ugFDRWza9zQM/EOq9C9MEeik6sEpGpPypgxsA8ji81Hvd4mWHtIOHvPgE/zqiYtTN+r7GJ8SlKxG
PDFQ9s9W2tTHbmruMGZDh+iNF3qBu4xGV4zHk/4/BPVKyf1g91eSx455Ge2n0S23PhXvEu+hzQni
aDIN5UZpjYMuul1kiPY+pUhtbPFYJ508iDHemy2HGNGbGN4D/5TGEnxfR5WRDml9r5Ae4GNvkWl4
mPcKFyaC5q5b1giwUu54/vhgGrG24tDX7Kx4p1KAbYOC9gQ5PjjI1OdZTWm7REF/U14F5qLe5xFM
ab0S41n5eoR7OSw5CzI6KEtkUZ45nrCOb40YuZqj/PGSmHq3F1xgC90iviXJo2zk4fnjg1dVWy9R
/Z5CJD1F2YQSKsISj8eSgJ/I3qcpfvt0TMel0/oDrffkDnuDd2yj9klXtXnywu48AgrfWbRqd0Qm
/NStOSt2IJNl0rB0NnpUPtO4ZSO0j61fuF/bthwXPv8itNOj18zCYiaw5KT3nMEnMPEFURRDSWXZ
z81mAAVrNKB05i1HnGpJ9uKYFAejICC9kPBRLezheLIAImoUm3ik+2XI3DCoxpOH1KLr/XyFztmE
k5O7WzeDoeP57s2CtfoYa2KNG/wV2QAIUpxXh8oBc2IvSFnSL0Kju9M7jrEYJ8KjPAShLD6c29Vs
iu+sQ5d48YMYTB+UZFfT8AJ8YAExHCVfTkXu02k2SZsotWiDtyFYDbF1U7m6jfiyl8Fo+YdwPvzr
fX50KxECJtDFJrXwThtp4a+coTq6qs/9BcS1MDhEKWmliwyyj51AtwvtWt9TtparWQkqs2k9Ses2
uf346Iyck5klqzu7xnzvVe3eQ6m8bZ1hfK31+EYkh7hXxhFLT33wStijdP/KXaxYoIJi6JZWhXqM
vWlAgiawMys3ONAc9rFaQZN28T286gJty8C+iR6GuC2aE3dNigtpVTjhJS2H4LHu2x4EHKjf2hxR
HrvIdOmW/uDEL3aujqWnlm22MsroieY/irs0aZ8L1EZnvsXOkPlPHG6kfjfBLDjIh0uSXWkwlysi
EHiQom6qVq3SkeCq2QUik3ph9jAGkCMdxjLEFGnNngDM4xt9ZDzTTd5Ln8yJr2VAmkyKk9So+aDb
9vDCQZdvmK+Dzmq2RjSkN4uRUh9wa+U6FzdumfYkhY2C049g8bQCVusccpHjxPKdJj9TAyBm31Z5
gyYD4AoC92762o0WlrXuNgkSNQP6e6dmnBE5I1qWCHGzxxx7TW4bmaFjE6+yQPrLFubkwUt8YgUG
2AhYaQ+Th/EQyTkRJl6Fl9a9HwNTfCmKTd2p6qs79RUOBp3gEjOvv1aAthwc97aAThMBbVsGEdgi
3xwGfK1CfsXEDgaxc+71CQqTMYFRGtqQNpXMDZK8VIAYrFCv+M/KuCq/AMJt99KGmzKQ9Wdy5GCr
tScOAyXScoexRCt4/BptoCorvHeDnA2bIAw6AoPaJ4GNKj5J7sYsLa7kxOj3vm9taKNsXOkVN79v
OHXPurMS3W1U2tGDhmUiM7wIJhfT2uaG4M/4AmL9yMjdvolUe7Za/cU1tPoOCRP0FDw/WW3Y+yZH
WSo8NzoWNfBOXxIwK4fyPCWm9jSL4JaN5bxXo62fXbdrV1EmCQMRAjhh3z6meEyoR9n1xki7hGHA
IlFHp6GPcJoiBr84OtuicCrUfBN2Mgu3/PRdGoZYCphJX/oKv3XIPhTGOZwlgljXFbiBJUYLlBaR
Nz4bEEZQRdWaCK4fH9zRffYEmmAmsPrK0AnwY3PdaShaqWQc4r91JltIFw4xA4SrB9qbRFxv3/fE
5OBuilA8oIbQGAOviy7u9+Rf7B0mUA88FXRIODwxLmLgnrsICBnhbxsT3qHW8nx0nAT3aoQ+Y3Tv
KJTqxyKA08e86eBbobGy+qL8AmafmZ1jg6VrDCpEfE5l3zqHOpw0QNTvrS2Tb2EQEmowo47s1ux3
ioyhTZFHuDdrjZh0rfhBm6M+9LFTrNHudXc+mKK1xLS1RQeC5T828iduf3i88jaaqbYeFA/j0LYD
z3kQ70WSW/cCB9EiMix3i+DIOBvAljord4+6czCt0TwzZy1OkzHu3FAiy3LYQ33NPAdm8yYJH7ox
P8PdUo6nccrclTkKd8+xElvtoL6NkW1udL9/sHsum6FKmoUpxlq7a7+puaFTZQAgnIgcFjmCjbNh
gSybMh3uavtsGml57FBJo2alcgjosiH3eaKQ/p7ipNlWKVUixAXBJPYalhYgN9BBK6PSr1ZJW5qi
gSktKTrNW/Meyh5BOYe9e7sd9orh9LkDTLTQ67s8MGApaQrthYB3VdfhPSSJcWcUGVog3MAcVC9i
9KGC1SWnEUl8qQA0lQfuu7Qy9dCxCCMYY/qIpGehVx7oJsrOzaQ33SU06v4ouuAuy6MfiQ93fbQc
KhROzFgER4QDlb6OkIOupBnu07ygcx/VbMKoAszSYoI6OFv0kj1q0oSY2Cn1N3nY7oiqRYFnRsm4
+eDw4+cqTw1sIuZwWDnRLBwKh3jh0eMAiF/yIWujJ6kP7s1FHkprvrIol+uWab6hI6AQiNcgX6IP
GeisrTCMzfo0bNx2FRh3KGF2rK7BquYzGuHFT7Av0bFBjrJQrRHc6CUJvPXgE3URXxxbepy7gnSD
333dMof7qHEcA4AAma6M3fTJPGpVifpp/hPw3pe2r6PdZrJZ0XsB3FrT2K/0BCRGiyXyoFO2UzR4
TInwLnYhehZDMpaIPVC3Luw6UeVnHCX1wTUN3k59DzUhfTDMnNwIq7kaIEIx2OFrncxw1+rlpfjZ
FdG3ZoCXbFsBAiNRHbVuxFrOSzlkqtvQvd35hVa/yg4pnTaZUP8lq2nht9mhTbO1kbfdXdCHGh7/
CPM4apzQhIGpTYfJgEHjBrm9FMXkHXKPfm5tgaMhf3I6+K2NyXWi69s4ET3Lim5whJ3OoEZ4yyqk
Js2QvzFCyE4oVMqNRmP0FPLYHCNdlxujq4oHLOh7Jy2/NeBZvpfpOWbJv+m6uge5Gl4H4X31UILu
SRZ60fKiwbnU1PsIdP+q6+AihFVl05OAiyArvb60wi3vbcP8gYJd3HSv3pN+kW/MrFTrMG+cW/c+
TlLt7CAJF0LLnvKsnZ6QHeAcy5vzpMX5RtWT/5sEEPFrGIctOWgpQohMsvncT2EcXDxN1x0n20kD
e2BpzSy4guZ9XBnlqmzGF2fyoUdb/gNOfarGqX6NqIeX7VykuhgBThyamYIXiQ00DDNgi+qmE3BV
WNs/wjv+9/fh//jv+b9y4Op//zc+/54XHCv8oPn06b/v1g/rf5v/xX9+xV+//t+37/nljc7g337R
+XFz+/wFf/mm/Nh/vazVW/P2l0/WWRM2433LfvvwXrdJ8/EC+AXmr/z//cv/9f7xXW5j8f7PP77D
MG3m70Yse/bHv/5q/+OffxjkRf1nTt787f/1d/Mv+M8/zuNblr5Vn//B+1vd/PMP8jD/QYMEsZ/N
LekQnvfH/+rf579xjX+QNGXYtuKgTsHjEH+b5VUT8POcf0gyaiXAQEVWo5hjgOu8nf/K/QfCFjLX
bIsSCBeRKf74f7/3X964/3oj/xzoJ38JvuK7OcrU8Y+blqHUpyClxKJ/l1dDsnPsgEI+1ORGq0zt
GWit2LEqGiu8Sdj02SjX5JKYh//6UEO7SIqh3GMLtw4f5z4TMtYm4uhA8nPa3ai9h4WpiuD4QPpN
cRgbhHZ2GyRPiOO1Q+bdMCoaa1i4ahdp5pMOK8GEGs2Is5Set/Vdxhw4gsXx4095ggAMYywboudf
OwZfH0HxGUTjg1v2wXIgf4KOHWJsO9YIcsWrDzQw2Bg9/KrKp4kTQjhwM0iGZQ7hqW9y68kfQQBm
HnNIUQdoRZrwN9Ftv0bhKt1ROr194eiu4E74a9QNHUgz7MwCloPwX7Wxmy5qvFWDoV+JdUKYoLf9
Gvkdjke/rS+d7uG+qIR8kAxLDRiBpVVImlph/ZsMnl/SZObXRRAyeY6u69jGpzQZvZc9zfQ42yGi
bs8Dwc8bVRbOUpUdzbk4e/zTQ/Gve+/P99qvUZyKAHIJyMUg8pmHYV4B/xRyBC9l9DIHKU6ROt22
wQW99Sft4FT1F5Ui2LBBqcJgZKOt29U0vomG3FkrCQ/ELHTZADlH89UxNTnH9RxK/v7V/XIxwNUI
0yScS5oGT9anLGphI4QnX8TZdkZlrNuewEW2XECZGVR1UlPy34W/zd/wLwFILpfDcUwbY6Fpo7b4
69UwC1faTCcBpFpeui24DSmK3R3z0nHT2Q2iIXPuEqPTwSdPN5Fdb1dh/zv+/e/9690JjcniP/I1
dcUS8OnudB2J4EQHhzt8oBJ89Thrt3bSvcoOAQ/zK7sJgnMBr2uhNKfcAo0kz3344RVV8AhD7j0d
zfLn37+qX5Yl8H0ubwU9JSFZIT9dHFJhgTH7zbiNUqPFQWU8jYnMt6h5WURojIrG3v79TxSfbwCF
jIz5hW6AJjWVa37ef2WYEcsRDNsw0JZAVJD1Vo9FzboXO/Etk/pLAVqM4LRFIl9Tu9VXTkzb1KsC
pLBpceowP7aeF/7mPjHmn/vn+2R+XcKwFGnByuKemV/3n5+axgZS2tvD1jFktZ9SXHbFVL+79PDP
E7QV5gr4ZxvZmpySM8TQNS6EsctfCHHfKlun/4rvsHEY3WayWQdaRTEplHPJoDIs6LB2R7fQblWZ
MAnTxe7vL+vnYDPFcNQVDuxly0ak+8szH2q9k9RuviPRDZS6KAcTI3oQLhof7IZRYA4OcmYIq9Dn
iv5PfzabqiKlXljIDoX8dOU8fyTtAF7dLlTVgHkw+KbVDTgQvAKyZsZq1t7RxiH2P/6pCPttos1M
Rbqc9enWzclfnSynh+Wh6eBFiepAyk1qmZjntzYE/RUGhmSvcBT/7hb+9WJLx2Ifd6T+UUN+fpRT
Wdgp0vgdbd/3lJ4VWBewBRxEVgFj5okOyOhWBJ6MUH4/ZA62NY/IcAUgGHeiZ86sGPTRP295Y4aF
ECFK11xLf7Pm/PI6DdOk6BBCt9mC2BH+eksjR08toominW8V8bNX0qmKcDRJPacXqaZin1D3w7z+
zY/9pcRWxlzjOJJ1xebArH96a0zNpDzzCIUM0nBf9gWD3p6sIUz39zhcAZP7DKchZJ0IBeDm7FzU
TwdZp1u67CMDznl8N+X02J1ygJhLCGMqw9dQH35XMfzyzBvskQY75LwbmexMny6QxcpbZqO3zesk
uKB4LhDzIqjNdEinCfSdE79lctAMdS6GNESdy4SslhWakqlytnlbPv/9TS0+71Y8ReyNxM5QqHJb
fz6d0I0BUzeO/q5wzWOW1A+dpiHdi7rm1OJgyXpqxAr6tRaJ7Oa3A93N3wX3mp9PSPNroCo2XNtx
lWl93qlkX9PpzEmz8hWqqClPsmNOo/I/Pnx8Orge6vCP/9mSjLmxJSid3GwR/XtSW4WxqNcRntd1
2UdYRiZnwAzmpruhjEHRNY6D8Rr3BofCK8b/fZIK92QWEZCnBIIggRaHztPQJ1hjvHHywme87iKd
snEF0kikcpr/38dfGEh99qzVUHTnL/n4fxpWm98sNuK/uVMsSikysqVhz9XlX+8UkhInC6igv1N2
auxIAXkhA825pXa4Jywoeo6chuAyC694MI9rY5fcgYRYZNxgjIYg2j/9/Y3y63sE5nF+MToHG/eX
Mqqy49JWTWVvvR7Spe3W1RWgwAw8RjjYOEZ/F/iocCLPNM8uvrXflLS/1JjK4Oezg7uUDbwQ+9P1
CAktylXE9FmFxUXN3iHPisRN5tDvy7I+TSxmMfxjkrPsDTybd5lWwYUp/zrpA/idItOPjUqummaM
z3BLzn9/eX4Jn55fnyMsoq5dg1v58z0cSgxWuW+683jdJ2MYR15cIq4NAkAuYed8K2Ox/yi4wISh
oK5BgmAssPthQ8sU6hZ2sIeq8MnM6XBsrUTQe3ej1QXHMemPWmylv6k/xLwY/6X+MJQh4PIrHhb+
9FE3/an+kL01YKiImBulWMOagGBWSMQ4BTMb3ZGfchVtd2PnRrLnGXilJ/e7rND/7qIZNpnX7GwY
Wg05PwR/egkZt3XZDIG2LXN1NojC2oc6DMnSsE5e/X3S3OSsDH2A3OEFBAFi5MjzlECkMPmWkhN5
qt3J2QvPsk+xcGhhOTHUv4kxxJhWNy1xiy9JnT7+/TvNZvbrhWObI1Hapu5RlvlpEff0RhYgOLyt
9Oagsd7Nv3LSP0L66X6S67OxrNR740zrL/3/S9l59catZF37FxFgKKbb7mZHhVYON4Ql2cyhGIrh
178PNd/FWBpY+DA4gj3n2GoxVO3ae61njWRrar24MDND3lpTfWchRXiZaVCCWkJZFC3s0dDmC52p
4T9fwG6ke0LxnuM+BSY3ScSwetVcpuRDCWKCr/wRvtecoyLBYQnGs6uLTWgY2N9nU56cwnroLH1g
HSNqZWV1kMwdp1As3AnOIyJUzlbvwNurcPrETkk6jON7R8NC7ddy0N4MYwnsRiMU1IsuM2uKLttR
vRajiew8TjbYLXVsYOE2ollKeGrPVM0SjIZHPb1gQUrPfgyNlwnjJk2CvI/EIhu+9hPnxYdIQ4NY
eciMaEKatabQSSv7gpYsHlSyu7LQOKQGCR0ImpJdrcBX0REfaBwiCCTE6jbUZ+cWEuh/lnKy3S5M
NW+tHP/35xejGKODa9EpEBA7kFKpi5RUSwC3NPXRJa3Nyam2NCTfLXtEi8BKt2GASk5OTL5Jn1jm
LnQH9zzPuXtOZlz0CKsZYdWU6BSaHkzx0jhC8bn0IQ5ctekP6/7/WGYtwUJnGnSBDFd8OUrrcy8a
pVfejnCU7WwW+RkK/mUzt1QLtRIYCAsmk4SxhhrDh38/2UuV9GVBoJinHLBMz2Hz+dI2ULTQ7Gqy
vJ3d9/GVJlNjXfdtuGsz++rf3+nzmPf1W3HooVzz2VEQR/794lcOpO9pKBi9U8r2byGtoW2WZsmh
XuBDapjKV5jlb71neW9OD38R6D053EA5yOmm7R4Zu5Tw9q0lQBwtDnO79iFkatMjbWzrmOSMaKJ+
nvCPSPNYdfIUydTcfpalEVqDna6M/qqUpkNIkfk0alV/n5JSFKWiv8Cr1eMYcIhf0v1uTdBVEYTK
Kx4GO/AKE7irJJnEL5M8SCyCUMiD07amSqcVbjqfMLLWXKM4hYEwk0RmoZRaa7X220b/cBh513bg
ddCl1vE9RE+cdRnNCSOtqhdtmqYdHlYo1IwzgrCrmbX4dOs7NJ16RQbWv2/Dsmd+vQu+7Xls674L
0+zr8qtbpcFK5nLyJ+I4F/E6YtK4iTOih8YSppA2x/X2399zWRy/fU/P9GyX0xun3y8PuFspcH6T
5uwmVN5XYW0eJxPnJOGJ+CNpAR3/v7+d0DlAU0pxOvhWtpii87o8Vt6uNTt97aOQXy0j8I3Aqrkg
NH8o8P/HTycMg3paCBphwv7yXCfkN+D+SD1CT8v8PKD7COhOidNEddIvZcq/f7r/cQNZLGg+8g7R
Tv66E7VhI83C6VCU2m2gS5xuml0yHM6YMWjpeZDdD0WDtawBX26f4CS61IA6La6ltf3fO7ZHvNfA
FkaMlKztk4v4RcDfuOBYM6ApBMbd1zcO8dpWK8xDjbRol4Dsw0DG7vK5z2SywVidA1wfvBHI6dwT
GFYteseCCK3Blump8CL/+vML3p/3CKXsOZbqiuXhQzdi534ZF2944TfaDBZXI9CwzKzxplqQzWLG
B/rvi/y/Sk9Bi9ewbf6htvt6qkUR1/iYdHYMVdsj/CgfKjVbSVwsirXFQZ+QYXbU4hjGbY/EoRym
N0CD0Mo9eWrnOxQK8pbu9I1u5RqC32T+4aX63kuiwy9YTfH+MpLgOPf3bWHeF0aN79u7PtKtA+Hp
z05Tw1SksJBzpHBDs55kTWXQEhbx1sC0eJzQj0d1OZ8mp5iPcVaAflPG3ViAJajtITpECb7bNgzL
fQpFx872bImtUUWHf1/fz4bol2eK+ZiPHMKnDqSO/vvDWyhWesKR7B0+auuWMz5cze4llgZM3dp7
9Gq/OVblhHC4Dan2cXaBjCaFSPXbqsKdOldyX+D202v7cpqL/ChpN8x2rmEHuyEtTNt3MATXZT5f
ZLNpPfVwlv/9Ixj/47XwWEmX+t8EDW59ee/tVuqaU7rursabvx98q1u3nHRxFnf2Fr3TJqUYUeRS
HO0sagNtgNGkukztM28AGsL88SpqxQ+rw2dr+8uFxZ7FwR7RNJ1Pf1mt/qu8zkdHlFkSOjvq+v7S
k5pA1Uz7JyOZJKhi4jgnM6VGnCeT+LQEn5nVZI/GjHUxlp1zThMDZars66dKu20VXJXlwLrznCIh
iic111ICyZElisYJm/8utg33ilN5gWAIGHAuaxTfMQP5Mhn9fR6nFiY8djdgPsPeoi9p4zU+jwMq
BoLoKDkUhIAewpWE/Pqaq+ayI9/n9Yd79b3jgevOMWDw6tZynl3KoP+6KnY6xOwKrEwD3qNDAZcJ
JKedox1PTmNhtYfBb1N6R8SiNF5Hbl7T3VIR/FBsGcsj8ffNWdYUnWYVj434VgLhmUQjLhJn52GD
aEVVXJLEkF/OVb1GL5U2KyqFLcc3Y0fHLj9mbmpfVj6C/T43f+jl+t8rPz6LqVtoPmmUee6XB8Wv
6jjCyODsNNRV69Sj1tGdod5GDU6ExPXcbZk13XEhVn4GUvkIr/aF6t7pOVhOmW9cQNAXDSqeOne8
vRJWeKwJBNkNTf3QGk5y9m3I8VPu7ouU3gAr2Xgx9fl0YUusHKpqSMwmxWvdh255oXV5RRISX+j1
kR+CiOg8m4FMUushc56K8cXtQRBjdDwac3OE5y+PojdfJI1mUnb8raRzcmTq9YCElaRzjICbuU/Q
RsyiDSytKA8IXwkVohNEhfIMeupJiFjHMzqkO41IoZNfFcyjxuEA83O4zDup9p7vS2eHJRsJZubJ
y7ACAjuaYtwKo8SyFI9vtg+Ar+xa0kdHpC12w46WTCHe4aSqLkIX7Bk+jqNHfMRN3BBYuKzPGnRJ
j9P+vg3tnLiVWKBqF+W+LEXPntfAGO4ehWXgV+zc+iqd2yvsWP4dW77A/4JUquzlTw/n9yMuDwSz
I04hADYYnfz9jtQ0S5kyKGeHPIzw54Z3ZDRqoqvawbhxhQ5zHZSD6ELno2jMvasRK/jv1/RbK9nS
2RAoMQTtL3o+X2rTrFxi1JdD9iIjVFH72+zFjJh4xNGu2fh0Wj05DeUPbZxvY3Mm5mT/Ms53sZLz
hn3Z6y0tHyusQdSLnbDXiIMGuUI6s+/D/skbWh8qKnqlmOJ2p2x4aXZoPAs8RCxxJYzSUh9JOTIW
VuLyy88vcW++uxymDza6pV2F3h0sx1ACWqgDmg8AfYpnUznmg2WGOF0LDxnYonZllHUTwbBWK23U
7aCJ1XTI3Fs74qhciofPtODPLzJtxGHmcDz3E34Bq6038AQc+rckbYec6JFp7gZYVMjr0Km1ULc2
YjniOcTZ3zKShLCyHKsGc0kOSccgd6z4Vw6LaJpNcf3v+/ptLLlcYc4ctkUxxfnp61apmXJiWqy7
O9oWUFCFlt4WVJU3Xk28h3/o9AJVUxVfe2OEN3mQOLElZLWRR+SqxqUMyqUgY4Zc0Z828W8rMp+M
tYzRjsO9p8T9+6HHxN6n4I3cXWE09iliNlphTxoqgmaqxR9oI3bzx4zlAKAAM9zmY7J4GrPp/O9L
ZH19+5CA0AtncLvs3mxQX559pzDSNKnZoZypmYJksVFE2pJzouu7WrjXldQebX1+/FwRh6arsU13
z6FIhrupl+pOkt5eWUQzWtpOL4E4ZL4b7ZNaYD8fe2Nv4kuHNAnVpSk6ood43FajnRn7z4dELiGI
lcAPUgK7Obs0mn5ocnzb+xaNC41Sx2Z84Qp2nr+vtAacB+l/Z5OAE2+6XN7oSRm/DEbyOzOm5zDu
X/MWmJp04xvM4FC4c2LSSCH7YY0xv97x5XN4zC9tx9cpnr8KJVDGt9DH8M80Ztqe8Z6Ma7gVWVC1
g4tsGU8nAJ18y4Eek1UXxReDgmXt690Z+dvHfERhA1FSRsPFSJK1mbEmthx9sSWkjyZqaTes5AkD
mfnDMezzmPXfxQMfnJMIw1yWqqWD+uVRTXDOODETpp3nw98pzIi0JbRI1M1jSitPuCS/zOO+LvGh
AyLrtyHH0tsKF+psQs1v7MQLxlpVVyGqt0Weyq8c50pNyS3HvvCmyiHicAfVdUFuXBB+FiSmRmxR
PhaHmBkOs/suPc3t4KNlTiXyBhhSTdo8G3M9/MnDO8OJm+t6iMG24o9YZYNwzpkVZ8fJLvrtMj58
jEf/GmtYEoSh0Qd5nrg0H4v8ypRIja2F2rgUaCRt7DpWbOJ4kvYE2aIMiIRBCjepX12zgHbSLju5
7lsd4873OkC24MuGlQ7W4pCLGjYA+SAPzH1CgORT+jzMfBuXtPesU6fZpI3kz+p1Dp1HqDXdlh8H
i6/rlRvcO+LIIdvYiTnF7MXxMuu0F0s17rbRq1//fu0/N9UvN5UzvE1aH6cgj3Cjv9+K2Ug9VzjS
2FmW1PZakokr2yUEiv12JoezvmgskPGTJHpeoaC7LRO2QDOcX3NOnpBCgQlEWnXMZv96IBF6SzQ0
9su2w4ZZjM/kbkK4WVDiCfrtR8+ITo47Zxfe8uXzV62frxG4t6cJtOJPr/zyRH774VhUmTXw7ouv
vSbyJ5U2ZTUxMVCQU6Kn4EGCrCJQbLgsG9fbZot1qCLOYC31Jj7qXuSckeLaZ15IaFajBum2SJdX
q330sZZve9fqfjrq/4+Vl6Eexh8mTS7n/S+3oDTAZKUw7Hd9licbOzFo4kW4KXnYy1NSV/1FEWlQ
qfIIl56lv+EtGH66Usvq/vVK+T7NX9QhWDf0L58B+gsNssQz0ZJHfTDqIylSc+5DbyxxHJKfGJjk
vWwT0UWnnuzE3SgSfWfPfvqQDjy5/Rj+sGcv1d7fn2hpEaJU4cIw5fp6QNdIkRtNzmQc0InO+2zp
Z5E4fB7HOQzvrbYNt2NkGYAX0fr/+7X4WgiyP+icYGlsuOyEaC3/fiuyEiH3SHb9rs//0/Ap1HRK
KvgUYd5eTwx5Hbc2f7oJ3x9XzmZMotl+aUrwv7+/q9V2JjG3GNvdEcZj6Rjv2mBqj7UV42DpnNvE
tJ3brrJACbevSgcPViyTjlAfdzbJl5eDhlMorIZzEjW3mj1VPzRN/ufn42Kw9vOk6F/HjcKrCjKQ
PfrIeIHOpfSsO8xC4TqZ8Il1vZkd5Ci6/b9vxbd5HfeCGwH5zaDjuMwJ/r4q+iQHvlNiENCaNVuk
HsalIY0cO07LIX+aOcLrjXWoQ+vYi5uapFXswV4BuaO418hAWSP0Gx/BY5Gr1U+kMiRuQ0uCcDnb
ANLDUPkEFxYs9w+f+/srRY1hMkinsvMsy/lyN9UAp31Wo7GDy0tbwiwfijz39hpTmHXau2+wh2jQ
ie6VQNx248cWrFC04ku0YAzmEQKK7eHgmT5cWFHX3QgbdXAzuLYkul2SiKAfxk77z+869+nfH14s
h+8vbx/zZDYG9jhLR0v+90UXWsgsCMbtDvOqXOnlWG91xnIgQwloCvRSvDfMyE4eo8eVrJ3qIcw8
CCte85vI4is1ZyZcj9FgLMexBjrmvhOCbKYESM9kD+YVmfGnIs7nKzG0NDqcK5PWsVWM6T5smzmA
Jfg0gAFdo7eOblSP7IruYAJMa2i20VDeTjP9rcaS9eU85jm7laGOhNZl100iXgQQzMuy+6MDmmZc
OQ9iG84LXhNeHI1r4/bfF+tbI87lTIEozEEvtZTQXzsZkem4HWYAAD6a0uA7xU1gQwRbd0Mcrvlz
IIMUMRyczKe90m11ofeHqXLyO4BEUK9KGGqDefPDh1pei7/uIB/KE7qziJP4aN9eGy/WPZfM352m
y8conAgw8QlwDNlwOUdUUIl9kON+XrxOVGYr5QAqpldh3hTG2w8f5dsGx5ZJE9sSSFQRLH++4f/V
/Bqm6v9dn8gBEpISPr1xxqyFblbB4la1PFFMnOHAwk6zzrMz2T8sXN/2Ej4ACJ1FwGcx4fwqxy1J
++3I25p3E9wiQidn78IqBCZ+hgZZQgc7TNsZ/DlBEMXo/zANEt/vhMGmarDHUzlwP768S8RKTXCS
XXtn2El45Wek1Rh6sSBBwMFbDWw6WfbNEe92tc96JvJdTxqqRhtCqye4BMKK91me/fGVIDJXWf1B
ZN54y2WiIoyg8g9DvulzOhork65J4NAH3RhNqhb2sY4MwLqZKH23jBTKXSRMC5jdpN/Oox1Ez4Yn
mmNaY+hcSjKfhTSSxDZ2fUd4cYeFVlHMBWZM7CgJ4+4PtY9PY+fbc8rQyl8kaihz0WQt//6/Ho4I
OCOdJ9/YVV5v3462lSKpcI0bs8XAigtbHfQsVdeGQHDvE1UqQLw8drKdtvW9q1moq+O0ekgn09sh
9Bs27fLbxNdQg1vTPiontJlDn5AcVa9lPoQPiWHs3QSzlxVXt22UNud4TPpT4gt9zRHMWzWic/eg
IeW5JfRiY5J3y0zf/hhsYdwSZl3SaZbOqpiQLMRJ3wcF44Fr8lPvwA0Ya4+m+HoO83d7msh7y5sl
cam1drlBoLFD4VyT7gGLuB9TaFKCB8GciYJT1qYfaH82oj8OLYp0AR4jdYc3K2ne60JvVnzmJZq7
faJd2wA46NaV2X5Uc/hbJfIDrMpTVVa7uDuBxQGWWsNd9kk8X6EqvQkTs94brbHt6VBGliJigHhY
ynpAYYYRtL57nma8enWydRtyv8ikI423n+IVrfx4xTZPyKWq946TT8jySKhTc00Qaga2wd2jCwkk
KXeOEKuxr++yPn+CFsvf0BkL1QO2hntHrnpH3teD6K3dSHC0bB6J89jRAmhXiSDPfSgVWjprcOlR
AoSJlvR2l79RJTHdzNkhGCRlwu5l23YoFy5s+WdEFhPM1h/Uk/dejPw3ywtYlkazqQZBfwFGAaFI
DXZjwkYhDSIWmzyMu+DuItJg8i5c4Ma92MhMwnaog8Yrr9RgNzvbId+pzi/5/zsCOo10hQ1yrRmQ
wqIPM+oWZQx5V/pTnGLh8hQclFbr3uhpTatlQ11JFPeIULuD6NDHxlr5KvWh3tvDb3OIwJQOnk08
xvwLnzsRVgOjPXj1ECo1AwgSLP0AlM0tHImDIO5KT8npJiLFp+jbR15zyEyX40mMfS8PCfMb3qJx
/BPK6aA0hSd9ifSGebcxjOqa0uPNAn/nLZG5omr0zVgOT13ja+sZqIZbpsCtB/nCYriKsRgfMuge
MLAAdmoMTwCAEJYpWqjS5UlkpBR0oXdBoPS8DpuwB6oPws1TFgmSZLvEkIg3mYK2RFEG06fh3C5f
2lFsFP9N4PblgZbiHw2NOhDSilTyDuo4nrwFaVI+Wb3PJcDn0zrVQjKn30ZXkIM1T6ShT1dVJp+c
GASmjc2HPNyyXI/goEhuW6DPIOSdWhs2dnjtyKIk9p6pqWGnYJQWs3V3TGpiBAcChLe5ZGzZ1CT0
KRwZRd2BM6mczUhUGmgsSVPKum/Urm8N0l9F8pjG7srxDFo1EWZ65eP5HEW5RQByg4hC0JyNUq6e
vk9d8YeoSWtrFqSrFMSScV9JWS9Ceo2Jh7HUuaAFoa3JH61XnjvwPHGwGhoE1kUW9pQP9oazj0le
d3kNZw457NytBxcWoYmLEUoWVO9s4eJh8dH4Uz6Q9UwQ+EmXHqJlzS6mLfx7UwOzEesXbq1buyo2
6nXkEWrgz0HtD0+9ToqCxUu1mRMmacJ6p38xB/0YvZZnhGPNahin63FgizJq8Uj8JLHznsZDZ2or
NFi14k75EykLjKKZrDRr+kY4+kXzG+v/lc9kdUI+sOl8sPp5cwBbSMBmYtyOdPmDvJ7pYo/H+hPi
CbEDYDJTYKxapcEdIzYtr8wikIUBYLgaHmPtSHrOamaxnoRbBAQvE5IqvL3TAxuWmZlfgVxYQyu5
tJOiQ2lhPtLM4q+tIe6W7hspTJdzAzV6+dMmK9GGHJXXyJ/9TQbwEcmxSVNV/dbahlW/fyQDHFLy
6JEab77lBen0DnkM3MqJVQP6aoJIBdAgpCKMtKjd32SpYwo2/RxgQ5BHubsbUBeDCJZXrjL81aiH
KFvUEwhGroNFutYo5IUBvxNghgN8uz47Jq4zeywJbGtkMC5b7udn6/Lkl5fP75+/0Z0qWte1ehw9
XreCSWrQKn+XOvFvV1m3fdfd6Eb9q4+dHYyY7dw0+wQjytqdeGGqOHm3Imv9+dEgKDJb4dLhva7r
wB3Lrd+Of7SRxMIq3zU0xQPiDsBwMYUODLMG0rSpiR5a4ydTTM3UswzD2w7LLgWMuoMrBN+PcVgm
nXI7zi55S+R05Vnzjq+DeYB2P3TXc8s0cfZCZ80xbM8sBHjxXO7s1PkgeWKL6puHCIwc2MBmXhle
mAZVZT+SfECwSLcAoovhitf5l/DBRmD+vvVK4ObjnJRrLyT6Zi72kYK3GtboMhdTf9HDSjAAL5Ho
HGGAM5DugA3x4HQSKpOVcCJLUx71znpzPYDPmVY/6WBh3X5KL9AsMJqEj8bJt0IlPrpbyy7RCrQL
rfhohklxmYLXHBBaMVB1HouJOL/WxIUMAzPwZnGsKvXM834zukDmNbqHDABHd1zTD3/Qe1wzXnEX
J2W78Ur5hCkRIUS4cq0oJkFAPQuzxWxtYSewy+fIx3xRDRlcMy+xGYfnr7TcwVO6ZdDk8mOS055g
SGPTNxMZbS1RDRJQRvsceg5pqS4VXwhMd66nOz01SG22zQ/HqN7rBcBc+nd2YatdkYFh6qYXUrbk
qvJIoDL05naqpgczr2893ZHBFGrnOIX7GutCAbJtmoOuFJRE/0PE6eM4Rb/8GrBaL8ASMQi1epLR
u0Z9WI7G0W0K2i4crpG3P4+CFGVDI0re7pj5TdG00pd24kLVL0xukp3T2bZS/cLR00cddR+vMHEO
xXuJWnjNR/xlZtHZSd0A8NwtrfEgwi5IY5JvUlTnXtR7UUGm8GsIwV6VPc2jiXK10PK1r3Q82rPA
4AIyzK+mtRGyrYYjKQ/DdA/1yoFXoxc7dIt76ocoaNzp05jOv1/GF73scUQzxcZ06lqrcG5Pkk0Z
yA/ZNwmRdurJhUm29utqkyTyCcp0FLiJuqDPs6k8nPANzIdVqQkomc6QsOSaKZ2AIUOnNK3bebSA
Ew8vs8gfEpsQg9DR+JBWTtBQ5pLkY+HHIfRiAoKD0Ta6mBQp9gwLV3jU6TSSTqLRL0/COadHkxNr
C3OiWl7pJiZsU0CTYSEcBw2aTExONLHxN76GKtYJ5Wd2BHkggveRb3NRTGQVJSsGVPexdN8+f8S2
6IFUEhXswxRnXEQYQ9yep2VJrhV63JJM8RXTiZZXYjIA4Y/2bddow7Eo3IOBAjFQo9kh9jg0nvVb
J9pvi4flwE/qb8qchGMNXMVMJJBZULqE9SlVXn5VNeKN8eGHmKaHGinLmpwYts095d+1p2DChDMf
K3JQM9T5a1+bp8Sa8YmZ1KN+O7w3tnpB/f4+ceLZmuYrGkexrUgBVzA24MrzYUnUek8GVa7nuJgC
3QXfReoORQnm96n29w001U05xgdLjm81kuq5tdb4jYj79liVXAV4MWbqOc7IJ7XSoQ6YcS0Uztnr
it2cedfUGP6Wo69zzMNy20MnPJKTt6ZHz80T8n4pumBmw/pSz8omLoG0ab5M3aFzkivy/4BHontr
XLrE0C4advvVlGYv44cyQvfIWp22tcnK7gK6bCMiD2pQnGmaBuxwQap/uKjn4EtTRACPvLLM6o5E
jOrc0sz1k+gONPuhGc03o5Yfjkv+UJlkF66PKDVJsi3jGt7TOnkpFmAKiLlfkSaJgFUKwvfNjDVs
k2AFXOjvu9ad7ro9JFBSmO0EJJNiAuiHf/JorkhLsmt8Hf6Dw4VZ9zpMFdmP1/g11crAe0hhkj33
RtOtiTvwAiguDOER7egzhNKU0HaRYJ7RCq/DVUuhZ+LzNtwQiLM7ENto168Nk5k5haVTwPcdisHf
DgViEOBuB1/LRlqCOC2TQecNEIGbewSAtP65NyHXaaQQrziOvAqfADUAQPRJiqNrUrxX/h+7HgjY
UvFbIiRrlQQwQkm0c3wOyQYstElL7i3kttYQEec1geqvSv+yIVNq19TuqxTn2CH2aWTy3hd1uvbt
JGgTMKmuql+g2be8xBUYdOrA5LUt89dBOg9tRgj6UKBdkkn1W8rkN8Rh4ikr4nFgqsBcbe+16KVq
JoOx0bRz7f4hlaji2Z2A/7jE2jXkq2fmPUDkZ82MdxSnpPLNsErd8l3aZLC5jvYr9uRvNwr7raqL
s1nrr7nf74FR2iuNxWSl9yxGegYEXXuJfIGpPNcemd/W7jHPSG/zmt7n9PgY2Twnqc0SGPbQnzR4
nxBZnKQZ71IedJnTuMfRJIIYxv0yX1qZnkUcsTKXRYO4cA2RtWO+WsgsV3Xv0sGlbQ9oq+tXXt1a
q9S0Lzq9u5my6H1O821VxiUlbslhRWqKc+LCqlFQOVPbhygi80MfM8Zm8hNq6ZNjQIcvvPGjxfEU
1tMqJOD9JksYwoT40SIiG9toOyTzr7JzYZAl1fWYmr81v7gHEfLe6BkvXUsqjEyRSqndzMuSRd19
qWSxUiawJKl5rx4nwjQPP6zGOIy8X8Rs+R40r3A1AFiRSk4bLewfyF7YT1obCNcbN5Ynf8E0+lP1
AEuTDpSJLQWMVP8Wr+OGQhyfo70F/rUrrdRCIBCdQMmR7+kBz3SGkApkFHvXB8OZsBeVUjNXdaU+
Sl1D2yNR2EU20Hq5tlRM8Eadhod68J+0uAH27N8NBKGHEfh/F0Yv4t4HbwCfglBySeVCKmdSyEVu
eUPL5nmcAIqp6LpySL/kGLYjRUPN0rgmV+ZmHuaHrNZObL5pUNvql8UWvBqz4ib0zCfbx2ohawqR
5UjJy0VcbbJOeijNyFxvZVJk22TiFiahJHsSWp/gaIpw173omqCZCOWwG4tAkNYug4KVftOYkbkm
Hu+1aOHTkXZ7pcvoQpoYUUsk56PGj28S1gO4mHItb+OtO7bcRKs5tT7zpIUOjDbdXxXgp7dtW70Q
gepSv5DqmCrugJ0RZE0qQ5AK0icM6T2QhShdSuqi4LLF19XYgkQD7LQaHABkrUlVBOKQRRI0P1Aq
HoxwQVkW9S00BQNmrt6uFTBLDlFGfggLnpqpQa22oPz9LgqD2XmlJwC31tLeY9oL6xIQ5Qrg37BO
Ie1Mp7zDOEOHsQrI/jxAzKF917TXcsgA0erm3i7MaVVBpw4YU9/2Pc7horvtoDZuehQ5FxYoLwWw
ovAIhlkmkG0Dxo4cFPKoXoRmqdVgAw8MQRyL4pyIGNsj/s1N42nePnXCe7NsyPWFcV8qP5AAvzZN
wuE2bUaFxr4gVwAqk19iG4R4qtZhaRfrYU5fCpc1vwK9rXKTCoHU8A6K2tXsk3I55Qf+ppObV4zD
Jn4ApRO6FapxLU21avz5gRCZP37LqSbV8c7ygp8Y4UJL7zHhZjI/a0SodK3DBqftrRjVT6q9Twnh
OpbXz+s5ivdY5NOjW5RXZpG+RbV1oevkg3vyzKmIS0L8qRaTnxq2S/68vWpS0Eqdp7EUFe4YCKeU
a1z+mEKSt5Hb77bGSGTYaPAY6neFbV6blTgMfB7gUtMWMMKfxKPg8nL0e02lzsqwZ/DaBGyZRZvR
x0Kv3jTXsw0MGwsz2ruY10E34QUMv0KHHbJZkD74p444DJzLDJ9pmy9ZRnrabef6qDpKw5bQjku5
TqueN6CvqsAz0CCTu7Juk5AUptbeiUr19B3YgFufDbjT2K78Qt+1cj7SHolZPY2S+JuYXiwINWmZ
OVoH63czFS9WNZCKWGjLhwbInpnEvcwk3+XII+0IIbTnnQY3d6/gCuFcQmW/pwk4kkRo7muad/RT
PXjEi7Bv6lEHJFmOv9JrA8TkNJoc3FnQHyMCAyuDOk5zF6IfcS9SGOkxyXSOC5tKkigWVYQURval
q8zxMMW0sGnNsKnYnPsSO8bhJt7AMLNbsbsXfnTlGDzTvBns5d6yvQ/9hW8U7Wm07DvbGy7lri/p
k7UT6o3Jty8JUKDpIzmEFJ3/rKv8VI/Jr1nyfKHJvlZTSrmX3fS21BiTNVd0Ru7AMLPaN429SZ3m
6GfZZTWTue2MJBMp0PJ+zb/PIn5up4uCzk+zoO5RJ6dTsmPazbwZ8aWcDIcg1+jSDDlo6/FdvGx9
CKuJqeyObe4QUk5bbGySYR0rFZISgYOmc94MynjiFd1Xo7nmcIKGaCQqbzYoRDq5hBNcNlpBdG2a
308kQ6z0wrhwCh0ibZ1vCdWBYa7k1VSTmGg5ze/KBnLc5KW75U4A8rM/2pxDh+SSGbW9nrS7rlNq
N4Xx1TQOf2aLTgBAcZMf4N6Il0ZQmq0sa/jF3PMis629XK57IfFmNKN+8mhydXFkQrruslXfu3/Q
IBRrb5o7lktLX/WsD4ml+QfTKz7DLyc6B/IQF+pFFFa/rRPr2BEVhYRuk+pPucznDY7/PJDSGE5l
aN+PM1Wub7VJYCjMXCRBkHEDe55w8KPsjAcjpkeakWNg0uwrjBEIY5PfZ9MCbhwDG+PBqvUsHt7X
cCQikh6msZK+/Qbn5DKdd0pPLlSV35TiJs3BnMx4/yOZ/JLktJF7VtDSB3i8zsV0GpGTbQpmb6C3
D+ltWI5PRhozCDPOk05pL13tQkz9PsbHFY3ioT516VwC03U/YpuHpytx/xneXZmAipfFNssihDcG
IXmoetaimi7dNL7J6lW7wLuHonxIfZ1WTWm+R1WZ8F8QOSJs/zdDh4xVjcmRczNBpDQTFrQqcfZJ
2J8GKJE4YkfS0UBuS+/scX7fE2jiexiHEfQ9CjnzAHvtY8RRKJ/uR8B1WBghO4LfcAF3i/VYPXNa
ZMXXoveCCA2IwdSxsXVFqRlUXvWizNAFwQ33uizBxY0hE+amvs7VNB08ld8QThH6cuMa5CkbRfLo
pKpYk0Wwjfz40kwlwX9yOssxXOstQ2UQBgwQCHrJ4o4qZ1KrcsxuEmkTdhJRfDfWeOH8H03nsRs3
soXhJyLAHLZMHaSWWjlsCCUXc2YxPP39OMDdeIDxjC21yKpz/ohmC0vpSGSfwa7cgWSSZvmtNC4G
PQ+kdq67p17V7lPJtao7R9nkkVGBKHQtzaFAzESqNaHoyofNVceAcO7jlDevyTqHuq1lcen+eBTB
jWs4o5gGMM9f2Mk+vP9ICemcwUVORI6y1dk4cCllS53KRiEumQnvEBjzKlg97Smz2jEtYkrNnyGy
ntSe+t/p35g46rHBgLrwLpgvNmmhXkIRQLUnF+qRSUQuwZwl5FOJphsHGE/pVJNFv3zU5vpmKNOe
B2ie630TIuzlqev+VJmwIpHHmxGtmlOa1a7W3vlD1yq3RijFNrPoGBHV4dS6kaWxARnMHPSutAJq
Y0LFEV/Z8v+lV12zUBsuKiMuj/7yuQCx8rCG2OIHHnwAPYpxlzyt8P/kP4WdXrjC3rdZjWTfEntB
BP5G2W0micwEuKGL72UWWtzTsKBD/I/wj93wRgJ6iG/kxlISsketszEmnt/XH15Fx66a9gYhGt6R
jg4s0PpRNT8Kkd3rhA3TfVx/a9nM9C6AHBbn0+OvL5DLhAidTulGCh4EfWBP3oVwFVou+HEQs3I7
3uZSCr424zrVA0oksR5tMO2OKidRncXQx71LyPRacWXi1DyXdjbSK6QBH4/LGyGMUZ9UaOkU0+Ej
az8IbY/tvXObtMvXbmBrWxWeC6Og1kdYL5yDL7jXuTvYSaFQtv5tK4Hj3Zb7QE+ex54DzNr44prz
2hinYc0e+O+kWj7SIP/FThWrxBxPFU0QyvI2WekPkeRHtFYAI1kbN4sa7hWDaaI9K5sd1fl0VFt5
ybP5y1TYgR2Qb7oI/iWJdSkluEZf/056PGGHZ/yd43WlEQgLTua+svZRGtaEaB2tMB2nc1E2L8Z4
UyrLQ6fU33onL8Lsn7smZSBRxquh6feV7dzQXhAPi/MCv3GaG4VqArGGo6Y/eFlydbryZTQFxaba
TJ4xQrz9y5jaLVgcvOD6Sv7v9jpn6inHQ75O002nrgnlFYsaKZP7oq/189ZxxeJ5uNdk9i6sBVKu
c3Dtntu2NX0ABT9XVIuaae4ayD2GwnL8MNwstkCsK+bTodcUYLICrr6Yrms+X0vPXiMjJUgu2YcK
y/5w6uqRPMiLaQ4wiGp7mXUiWC1+WA59wGnHwWqNfRokdAH42qzF88zfQ+0k7/H7rEo/t8czZG3c
Ey/hye+12acqZUxDGkCcoG2r3z73/ope9YLSZe+muQuYafrTOO5NglN32KkS43clJpIpRfNWqdt9
5QjwjR2YgXa+k01LSC7mdnW/pzxhA+nOEik+7+HQpmGBLxW4oPH7TV4UEi7Apn1R5vfASLeExiDv
FcmHtGmMnvcRyzJfSgm0prbPtLHe1Mi7HTZCWl2/h4y2GuRZ1GIpZBfL8d4UOrAC7WkUtt3ZTfPY
1JIj2MDngtDdINSlLlomY6ERwDeUIQX21z9VkEQhEPQwEph/MyPdRCwwlUYga4kAzeWztCfaDyYg
UCsxw5HfYajW7+3qx9XzV6flNe3Yi2Mb6eZ/fRZlnGgdDTRu8+ztuLxigWWm717a03k7ZtPJWJ8a
M5EB5U5H9Hn0q65l7jcJfYbCM65SwFJO4/Rv2BTuii75ZCUKyklfY5yCl8xFGuoSvcY1jjNUrsUP
kfd+I7rnRE5/3ryckeD6E0VfajdEPMUYINlJpwbgR66QiW6K0HfUiYy35NyFBk/lxAizWNZRqUcQ
2b11kaiyYvjMeA4Jcev9UlO+22G7xz1i+8k4Wr5hjS0PbVwzzUd4vTrfk//kYH4ILlBOSGRl43FJ
sk9KDhIm1Ms8ZB/r2A6xrLtfrS+CbOkO7DIF7EQt7/OWavORT5n8vrvVBbkzUtp2XFSAwFTUm1u5
hQtPX0GMi09r25NuWW+DxbNbwkVmBAxJ+ZK3LOWtAXvuAsZJWlXACGayGz508y2FWAgIln/uU5eY
0RPN1XshXjHxy/gPI1oD1jNgni8kiJHhpg/5BmogKveq596vUuYYckC9NZncu2sCC1p1d9lqJXGC
BZ52izGU7RmHNMBfwZddzeo9CVULoosBlMm6I6HpxexoVNCGf+XSfddF8mRI9TLSD6lwI/hta6lx
WyTXEbm3WmN1LirivkeajklLwmWc/HPWm5TiwAA6h+WC/u/QZBWjMlr7MQvlbtUIzefxiNoeeEQy
7U0ECxWFV6MXZzvchuXNAg03Z/ul6HVKx+mn49CD3xunExdrf+h0nBV7426ZJ2/Shrhqi3vZ2UDp
61uy2ndtljR+MhX3C4gUVHV6b6gb3Fp36rI+RMz5ZvTKkVzfwzDhbGkAyxa1POszQ3hS0ENmzQO5
AfX0AN336FXeo1OOjU+gdkRe4XjcCcXZ5VCZYSSCrdCe8PRi2eSAdFNH92sLYHFI9OVMIidiFrSX
3cb+bVESTRZwYIp/BPr6sqAqFXWxFcypd2NozVlmMFJY5io6KR/6pG6DUu4Z4p59JFcNoMrrkY5A
hhXj91BbGzG0nN5C3nt7ZJbQazQEC+iqqU1PCUWwGD2pVMZ/W48NQ9XoEhKamRVyHWrOc7OIus2h
EN4FZNKmnua+lY0SoQ9WUZncNXKAt3ZpaXW3uDbHH2LNn+s2o89l1e4mKKfVTD9kOxA1XOcY+zKP
XqqMQ2SI3eyvmvnBpTrV6lrTPFUSoEhbXqeSQ6qU7VfS7OGTJlWes5rDBkqQlnRi4rIn62wKD2e6
xFSxf3JDwa5g8nAs3IiTunI2t/Ighd2HZnq0GnMKU7ulWEecSm2lvYvQmct9353XDIKOQEQG47T4
J1SdSH/HfIc/ola83cZQ7zekPCodD/bmEp/tcpWuv1SMiHCwWCMWAvg7Yc1RbkTVat1IlwRhzDPt
WRBmDYmy0TKL1vIiM+POoQRoUGiMnNT5TzpOvM2cQ403MjtS3VIqJl0wWMn4gSqvvd3Xse0Vnp+Q
29mY+YYwiMbwvv2aa86cgkEIYXke8hjZdKvRjCaiTSvSW/r9vtPcTSJtQxGHvfE+T9eZlxkl/Lzk
97YNkTGNNDEQK53x/zj3FEadUCs9ZyJWVDB7gmO1KO+NmfTP4Xmp6n/WTF0cobrRkErKU+0wKag2
EUnrAVYRjmNrUwCnTVA5Tw6diqgTxU9rr6iklBNyQ44Pc4Kms7V/E/WaDeUkMuOY34ymDJLZOxW0
zd66M/zOarOU2tmvQdGikS3jqaybzx6RU03/Q7zQPUPDtfc4KM5HNs13JM90gZvOZayP5OVmOYU0
60iQOu9NJctPh24bK0G7IVRr8Fn22FGEfJtHRB5AeNiFZtJysuaZw4mM99g2cgJIl55vLFECw1Ie
JKh9OKob7eF0QzrecpFUjzKzSPTSgqxqzx4gZQe2I4fmDG84QVfTtzOx3auKerDJHCBjXfL7mBb8
1V2fMlF2t10DOqe0CEpbDtWHrKTWHHSZUmnIcxV4YOretI7+uE7pCohu87EoqsfKaOnp7ldUCDZt
20s/kxRceE/uYB5JuL8Uyb5SDSn+vYJyl6E/d3bPmT/YPx6RqqHZ26eldvc3xw4ap5l8ra7iFg8U
o4I5gTGxYlJXQawbYUQJiWH24lvOgIV/9DCoVOl1q6Yz0QNVKHpTREtGTI/FJQS0yg1QJC+bsrwj
2scIbSIob5ugVRLzmOTEHBcJvDoomJd7klxNvmM7nbbIHvOW+3e+txMyzRWSTnw1dTibSLXlKyID
KOOpYmut83CouI8dEmhik8auRE3pBZ45K4wSuFdNEa4SoFsmS0xrUOlnQ5NE1KUTSVbYhw5hkSYK
vo0FCnnM+0exe4WMfMsRm+9To1ogf+Rir2eOxqWkGlgX3dEUnd9SNXMmIO9Q5XrPdME3UwjnqDnO
H0uv6lvTLIMxKZ40C+SV468/6OjvzGHfveevtFq2I2SN1u/VVw3amITM8wCJJrMT/ZSHzLGPCYLJ
1doI4KjX+3QtEVPKVg1xeNOb0iV5PM0FRc6G+YeKqI/opoRsdrYgGysnaruQCihSUo1JMEend8nQ
3ZPXcTXd7p1Mqg1gA2FIq5kBJ08eZeJiFDTiwiXd4PBUbyQGJV0h+dyZHGKA60ddZx6t84zsD1SK
Tk9qUzmTb5SU+/uLb9EROM51FK88FxSglJZ8lKVZBEOrfeY9mg0D8bSzeGFLM7nKVRAAIrxNHo9M
23d4yCRJUTvCkbbuL9Va1A2kFgLV6aohLQiSyrjAfX/yKNixVn/WyHgP2aJ+VU5zKEhRDVDyPuaJ
s4S6VjxoBKzEcB+UnWZmPFZWVHVGd8w3B7qBulhZqOQG7tIBWuBLQbnv71ba8pIp7xPl0bw15UB8
nX6ctDHM0LOebL16njceCapDaZ5IgZWbjsYU1cr1w2yeCHEdUffQ10pwPnh2bZ+dcXxLRhCPdfgS
I2uNsck+yJHk9MhUFMEjr9Rp40+qXfgYNjyfLqvVaBpuN2zTyBJgkRI9VhNZ+4uNMATHebxmkqx5
4V48ABRmc0zDRo46danbY6o/uUqGsVhTgcyU/uJR5uCPXq+eyhneqaTerLJSZBWDxosDd8e7hATD
WnW0keuhESVc1UTgiFawsHSx5vVvhtmTOjxIjQglXmBm4pTOgKOFzBotoVNTRzAFZJibzy6YGQ1O
zgMH3puK4v/SDuttna0oMOVjNo4HWNLqxOIEbzY85hVIGwEGCPKGu4quvnh09OOqMgwWXOEoQVe/
7Uuy2XBP9s7WHuTodmGqC+jT5mZWh5ICPFUPNocYxVynt65M19CaqWFBhTAo5acuRXsYIlYPyi8c
It5kY7VwRkj77JxOEk7cbGStd1E2xuOCEHoW7/m2WWHdiEs3Nmwr1t021hS8MmLDxZKenreVP9pW
ccHrfq6QTdyW2uz5hS5PnFeF7zSlGqPGZK5SQ1OUEUB0zMtwThO69UprHG5NrNKWKyPsDJlvszAA
SI7ftin/tBao2arpjDXkQee92dvoIRYJBXzTstplox+YHZdwWKkN7pdFiR2zv7VoJL9LJRTIMFUn
rXZrztTkztF685SiIUQ5UUeNeqbHmK1v2IDVqekiY+K9QikyrRq9jHYaswVroUosLGeMbC9KqvKO
fOLiL3hIjOGWVIt4bjm7xJweNmOCX9O6a1l+uP2CWs/jX1glH//m/EDGYzLTkCl35J8zoFRbnAFF
hCQcP9sz8uikoZbGS5rAXZo1VEfFpVPL/fPaPSS+M273oFi/2gVIWlEE5OAyQuTZ2Wq6+WabtW9H
u7XS/BnNlERBKw8jDbDTNB/bXMg4MZob1aJoYX8LeJGQaRxskvFZsB919BFRnvSv5vC3VLSK5ayX
rQJgmLs/tpNFCICmS22vX8ASf5Y8euaycDqN4CrIokEJc9rhR35G+hqSQ8B5UutxpbVubCvDFFc4
q3wJnoK4iuImY6QiK1fbwNP1v5QXHaaXDX8lSV9d03eq/JDXkV9Nyx6TlCdduvPidvNElC5ShPDh
PRhCpYMyz5Y63+j6nrKX/1lW+s+Utohy+LfNZDyprCGwVnsKV2UvSPekcqioDUEqtoS0uvi4jC5u
rby4NLB1DTdhPnpRYloMVJoXWlXBsrLIULiUi/BN3KTt+iBIFwv6GdaYKAse262Y4nWfCBzzw5Fi
QqEPoaaq1JhZ0rzl5iie+qmMW5Pgi2LybpXuicgPHM6mc5myC4pBJexs8jYHCvWqDehvK9433AM4
3gcJQgt6YFMzfjIQyBXkYjGtUp61huuSTse8G2PN2cxQkOID6xwSETZTi2waSEONidK0I19r+7hB
c6Bn45yzzOnBM+1va7K10DZYHx0nqrSyP3aEjIQu9STEke2q9DwJREdMZMkWqid1d9CV5qSPpP5w
Ot2PIyEI7RLns/7nUkh+TKjp9jeSlI+pR+f7pExNuFcn1qOKwHpeqOiBOyQiJD2OWJY6TYC9rRrP
s3i3CFgMCKfnqtPPmqvcO136JEzLPpkuKh5iM5GzS/iGpKWQx7Zj175Jt2WIiqo+p71FGH0JNdKY
M3DWYpztHAaRuAlqcE5uM77Qm/yUK2diIB+T1XpHx5lpOrdI8m2m5pPQR3DfXrmltZo8PG+5rVO+
2o76u5pC8pXrmDeCHTIkV+yn3EPKke9+WIbaBU49vZdMzLW0b5OSH31N+g+ylu1RdtmTAn7eQBos
eskkoBgntbOpw8HXxtrpjOs7Qs5rqRe382oeJimfB/KUyrWMSJGE1flcVIrJ7OnLbfSrklB4p1hn
y8pfSlu/m6g8ReFS/slqKYNObZ6U/FcBNh5+Sz6zxosdN3+jVOd3JuVFmtd8LXRkeCNYQTohX5xf
Bgt/u/Nf6aJOZqHa8d2DC3kesvbxIQXjUasiWilwihSHm2Jn8dHhDJKmeKtfblY903zVyDlQDSOk
u9Q4Eo7vy17TA3WDb4VwCgfNwQluTSAbNHJqW31DJkQgChBiZT/R3PSalFAPXsa1YkDwo4zjwAIx
xDOsXLduRuAwU8isWl+kaSuBSQhSUNrwkB0Dq0K8K1sob7mFDMnvXp2Ufyi2ifTP4LWfN+2wmZSm
bQhwzalTAG2/ZEEAWksE6H1dwoms6vt+PFcKTgqSFKw+e21V0GjZpd9lbzwMJaYZcuOgxx3pUxD5
h3LbDjF+EP1ghtuS/EvXEbZea06OApg5nDFgv1LSZ0TLABLrNaeOEkYM7NVtLa07TUj0fGBi5ERC
2Q+cpFPhezMXFu0tZSxI/y1q0d6rG6H+iwiXTn3tTXQK3cx0VCvGn6NT9Iad+sAi0i5A0SuN6+OW
vAqO/WqZo6Hj+DA7oEgLnSr99HyhyqmwLDUYMwDIqmNpU8bxyI54hzWpu5M/bUcKvSdqk2yyI6Fm
12mo83Nf9Ndp1iaAUvnq0EaN2tL1jhonppcbJ4W6xGpNvsaaZaDs6VlaxuyR4/ZOzOxNVG02cFp4
Ykx7O1Z8eK4+gd/o8mNWzKCd7bCnQSwAGXR4PNdHAvgiB4dZUChoVHRhn1zOZMwNyc4ZPiJAfN/S
OiV0pQ/ScnbOpPw/VmLXBJWIDLsO4Xde2E/QpjyUuvjx1AyNNqgH6XCagvECj7Gb/20szOkk0XT1
5o6rJp8kAn3UCcKmeW4eetuM3ckg4rUM8R+4UHTuYVVzwy/6PA+VIr/Tt5QuSBeMcNXFeUBBFbTF
KB5IvT8X5Hn7OAwOGThLkOp4zYbN+NhYZo+t2sXM2tiQIMHAl8h4jtPOcH1bJBpKXxnX5O/Btnwp
dVeCZTW3VVEB5eDHY7BCktPY1W076ycXJKWTHNLSykNSX4xnawNlJ35iQJCoIaoQy1UggomTycnQ
iG2k6eoEEdKYJzew8Em8cDhFlsnalptrj22Ec7MGoPJVKLNCyzHVVJUS54NBJ0zpfk/7Oc9NcgJz
bsOCflMfHTg/0IQ5abXlE+CH4i+Cpa9ULPria1uEpPnU9+3yZqoZNeFY8JN5uNQ5gvVyXcF6hXWa
7e4zHRSoNHM9kKiSB3qZgfklhXXMcWGQbqTfeEMaQWfc1alG/YTUSRL2tdzhT6jqay+bT611vgl3
1LC4pI+muVoEARO/Q/G2P1PNiEfFxVawgHUTfH1ojEpnGLLgjpf9+c6zf+ZKNK6SVJcUTLPECFUB
A5M+5KJm0D3mJKkxz5kXw+stsMppOejzS99NnF1jZl+p6EIDMDzQ9xtpU3ErkWosOmWCIqthSmvv
d63JtmkwYIw60fmF0VzVHHHnVgGfVm12nKBXto1Fx03tQClvhwZNtl5/tIvTHYiNfimNhk2hoOJW
l78lhYJCr74YuV56u2MpW5uYYYl9CWPJpD3Z+cKs0IMUToUdmll9XkodzUp9FSVAs9Iob7MgxK8H
Rm1Nehg1K73RrCVyapVs5OrMaT3fNtWxmlh3QQQ5DK+AYa85kgO8dd7zkGVUE3Bgx/WM0H8R3jWt
cFCVY92f5rAxNCUawLiaOmdcUC9LZlwsSeSnOgy5P1WmFsjOeSZJAXyltBGT03mCcJkEV2lARRhJ
duRff1siK8LWtBSq4mtEMOr7VtM723ORN3Vx2cbxbKwG4pLEiBVDi2yzv5LkE9M2PoQtq/5eDWrD
ZKHSi7UR71mL3ELoThPNSsaNRmf7wFSDQYcHCgzj4glEd83G52lsH+jb9woedXMLLGjTb4e7Nlat
tMC7gGmyP5dINBDN1d1JVim6mLoB41irP81KHrM9G7IeCvE8iovCO41d/Q0hG0Ks+iABT6KeWKag
zLMt6Ff90R7ci7iKHjOWC/IdGTNGq9JajnOdDj7TBEKUrH/Ja+fOKLBlLAjTjpXHBalkB68EO4Yp
dCndi9Vy1BF4ORFjooscwiW9DQCBFZA3E9MQa6Yl27jK+jLIe1SFSZI+bSnCxK4xCci30d3q5YFF
rAuHPD8TuWjHtplx9NjTcUy2594LwXtRQQsEu1rfhmJ0P5H9QNK6vwrTUyezb1Ftt4b+pREXEFi6
RM+iWFRz9watGll1sJh1g02x/rCp7OF71kSUEYp1dW8iIjd0PsjGPSeF8zAkjs1hBDnd1Te60UNj
1fqJ6O8ItOMd6fHGKoEonYPeTdMbpFAH2pxl3BsbmuuW2LJkqV87PEcQodHg0MxaO+uJaIRYBUsV
6wg77CpNvEggechnZOv2xRmqt7xmEim3nM0/X17WAaxCJV4HTSfywZW7JuGqWnP+9rIXNZPOUmFC
FdeuKt5skoeOuF/T6pUzYD9qMXeh0tBBXbXeYfOryT9SkPWkMFbDKlmGSnRby6722JiO7Mz76dId
3M8YHfBZbCnOmnGzxlDpAHdQ0WXqAIJeRDSYX5UJJD7Dmb708HqWCbcBSQvdt03UYiSBtOG/CMt9
LOla1fBPEEseUZkMkwJ7v9VgKot+77ZAnCjSJHmZ8sD5dsm11KSgEj5EqPOja3dXxUY9MprTT9nu
sljSdD2eKqHlNQo7eBWnLfg2mWHipJMSrkc/zuga2JDlYZEUfG0L1KRrSjruzeFo2U0X7TMh8vef
amA6q0GSg6p2r0u2Ujy987JFLz4VMZ5omIBl0KdQcrb4LVlCg9fCR+EvrcflhqOaWQQ5h92LPX5o
fd3kdNu0hMSjxDoUNp0F2bGvlaizynHHKQu/HNo8rBrSoHQSD1ayDYefuQcwxtGFzBIWoygGJcxX
42/gGhtJEB2S9WtUxmOi1VuoUgpv22N/HFbqHVOxOTgaeJCcXNPZVrC4KPt1W6uch5kWl5gdcir6
jrLs0jti2n/ybuNrIgf8nInihjrfd+xwaVQi9+YK/16y/I9RZUJRXqZ+keZWXDsz9CQNdzrtOJyL
8JI5AmC3xNrvyVi3BFvtCB5Z4zFL29HFiKK41C5ZD2ItMn+QOBOVNnvPK+9mSjKHexDP3Zhh4hlH
pFhWBWq2EfRQmRYGl2oErWb5awoLoLxkKBUSXyUymBv8IJiWrBT3IcGp4BPcfiBLmGg6/brY02vm
kiaoOkQiuYbiqwLOoStwq3jKXakW3xgu+oDS4rd2LV+X9Za9OIS1eGiJoFhzUK4F56W2IiDK1UoJ
dl1OVRiDj5y0x2VRvDUoZRFPUdAueotevVHfFT+XNJHbzZuSyH+j7A+54tytRXHTYZoNnF3FRSc8
BAnVn7ZgY4R5ZqYR9VEOYvZ7Dawvtbmc/vtFR7XKU8F4vCodAFpFwp9TXil8isCM8EWMnnebZY8d
/Rh2orxNrvPgJv3Loqp3ki7VvrtY7fiqzOgjNcUlj2DCLgPPRQ8v6/5S4DIShHn2C8sQTrG8vq6I
sxkJZnJdhf2lNmo8TnUe0bX+W+S6iXsH24dsF/pKt4PIgA4UVzF9PQfGxPrmz7o3hh1kU1Quf6SI
Iv4fWPWxmT1zkZ8JCoqA1xT+nPQXAiaDEuuAZ2fzoo3zL7YFLJszO3bnuTZY8UR/6U/S2C+aMT4A
jsWl1783g/2qAoZmDTiujpIqaChvh733e300T7ylmJGb6WKq+Xmaue17t0MkM11YXBfwVORUFXmj
Dp+a56GUw09FtfGyXmlTX2Ournc5rU+FkOa5qJKf1mFq7BDIGwmyk4y5F8U9wph0cEMyPGwEwlrU
9w9bKm/nSf3K8vEb/+afIXJ059U/ZbSbZ0tWd1LrLqLyDnq6A/MoEUgqQB5II9kK+pCAaflV6fGj
GqosWNh0NJP9hyBxJRz2YmVlzh9Ha+9MHDt/MoC1INnAOBERTJZZRuDP4VQMIBWe40CITYdCw1ph
59a1Ff3HIK0vRzJcFoxBsLq6v7bqnbXdbpb6o+OX2l1fvtWKJGwH83lRphczRY5Y4+NFVtw5J0m7
d5Mmu/O4JKJjTSEB0xu94RF2iikPCAp8zM2XdM/f7byv/+h3bRyxCmjG0yYVcsFKuDl4wiAj2TUt
IC2LdaI9uKaFYpUuDR0lEgzSyQ2TyuuqZ45tRfmrmMCbZNQLX5fFsxy0J56fI0kVaZyKxm+TH0I9
w41xaEqdRwRYfc1CwaT3sKw4dtnw/LRH+UN6UUZax/SAGoJjwx4Bd1clBKu5dr326RbtpRfDGrS1
ddGsXpwhGlHq1kWomDwoWBysEHFTjXIvR3OtsfM3xfpoK8inyDblDCTzfYhTF60UHsACniQaldmO
zITUlMVaT1VSqhELxJ9LNkrVbFuYEwjAmxwbLSb5bDJPUjXvQQO4flOebxy80wGZFNdSutw6W3mP
Z+pGtWkzK+XwWMuKYbF81FLnzcA1OOaQgF7fmFFeGWhKX4GpPFRwoZANvwwvdUGN31B9N2XBVIZR
U0E//yhlds2neh8N0fSKCVeXNpfHZS2fasT/Za07h8SrENeo2y2fApf4AFuAupk3gjGLp+nMndiF
btN8eWtHHyD5mHmL0tx4rAfx1Vt9hRAN8WFCNJFvYYg2KDLwwUR+CjJcU9e6sbPBOTiN+pbbWaAW
7a3EJoD8h7YYlU1nKvJo2IewLaMIwy4o3TLtiTaV4uS621EnFDFSFlbErRk8f2henIrDXyTeDVJu
1AWdSURc/Y9IObzMaHxusYhjGpgmnGsNSQ3FY5MfRK1DTK51eS77/M9NkuPmcJzMQyFjYxmeUpKw
fLVjMUuM6kEsHiJxTXnCRxototsjzGnzU0vj21L6f7mORiwraiwNUxsYDYTBNqU3RbXSaL8NL4aa
nnQk777sWjPOXNO34mXassOsEhWibLeZC+2AAByFgkZPeImEUCD7G6q9Hdki9Vnt3igwtuiLr29V
sloYwzhs85T7MDNu1Hp+7VuDtm1c4uXwiuDNPHSeeTBn6kTzUgsze6EcDLK6r9o3Nsx9p1xCOiAZ
G11G7KqBhOv1Kt4J2K5uwaUhLGeWsBQvErF8Rlghj/Pt87DpFtnmaUCM/17o5O4OGiYWtbPMQHoV
vkqqB7XFE6cRPUs+K+VNOhNOqOdYmxaTmmemTKxhU31HRzXkoNJsx8khIAF+D1UN0tysQfMq8gf0
0xr4id/ouTgkvfKc49EtNJc40gpxYk9mTY/pYy66R2QjdrncT0Vjk13jQbRRnGssKDlsj+GIQImH
jmgvV6aS01QiYcN4NzoXkX2tKAZc/OuGmLsLUfpwg9X93ODDz/PkaFbKw7TqHyOK5GDnpBCBoDNw
DXUlebM7d8PSBBtObn4ZuCV9QzQoeJr5x+7K+mRX073WmuBnahfN2XikCyN9Rp00gN0mU0TwZGps
SlAp5NXZK+7yVUb6bqLed4t+GdSwdFX+QNR2QX5f0mY/te2zGJfkWKzbrWOb2GVJAQ4AGQLgLjUg
syRj1MiC1RixQSvKo9pkFybKG1VZkrM+pUj11ljlgnMS6GDP0OIRRbKXc5GBtzUnd1PROGHTVjU1
In3DwPX8mJEF1PGFh/qCAMyr85t04VM3kfNHkmTVZBg6nj4iNVHAvshMxRpFYz0piIBfZXscED0O
HgSP3TfFbYbKPSyEzgQ5Loc9IcVNFvKjVjOYDCG4PNbPsWdknC4zqbEbMKDaDFD9eXNoUUoFzUqb
YTVjkIaIVCcC5zbS2rO0niIH5Ci1yTJiuovdgqGR6IFHs4F/zJAtGPNZ46yJcgatwCnfKew9oaYK
axcIxxjG96pYP1S1nvzUweOfjl+MLlooiu4eUhgxgvtjJOZtYdRFLJgMNaqjPHJqdKt9WzvaAQ2F
nBHhlVFbpZHT11e1bG9Qk7k3tVCiNtF+24aglTbpMD9aWgJMbR0KlvVYSZpjn3OpILqRkfgvoGd3
4m+2XtzXQ4M2ILFiHjblbvgfSeexHLmOBdEvYgQNaLAtb6WSSn7DUKvVJOgJen79HL7ZzESMed0q
FYmLm5knvwlNE1cDA7qN2Ixxi/EwyU6fXc/MSZCE0qfUxPrWdCfPz0J26jO1qcBNNtAkaFpmA+wS
nuDMwSuz1Eso48ch9HkynMg8O/hSeaaR+UYKJUZ8a6s27WcgBrW9He2m2ip2NnAfIhbY896XasvW
FQ4+8CF/CqpdklXHfiT+UzIpklez8VSJGuNSLxNQVItnH8jGYuSql1RGg8zJhsFgsoOWEtT7NDCf
62DcdaX/N3TEjFWwbk6mETcnnbHIQ8Rek6Tjm5h714Sc1snJxJ8UMtSV9FzMD6l6bIrFMx74K39f
CKIt+AK/dNZJ4+OSa1le94OFeRtE0YrttdpVHKDbEe1xeZD2lVd8TmWjjmbnAF1mfyTLzNnFRpKv
hkTHe8fEuT5SwmF+p/Jq1sXzGGTjFtM3ptbGMm4FiPFzYttXp+pihDiCinjAj9CN9G0hVm7x2UHy
Zb22wlhyxA2Ec169igFXB94rPpzJOTlwmNZWGwQbZacSIgGoOkHFyZ7sNgLb9FCRIVs1FdudnAba
qaViIoz873iaf3WGrBl4r3WVsQOKuZuONaMxW+p7Nju7zIC+J0bWV/TYkAZoLHy2448B82GLA4bA
RZQ8yjE5ipoVWt733baCxIJC2t2bYKrX3XjO8A9uQHN8mgZ3arP4HDWqmRgyRDg8ai4quQdE2suJ
PcwMXZRQjRftJd0pKdO3ePCTteU57rHmVpU+9ZnzbI08bVKIH08W3WXQiTjE4032yJLxyDIJ0xxO
dfxO296TNxJkrFHNOtnORfpTWGhJBe7MOAyzPe67U1zIz7ZCUjZCpGS35CY/IePgD99WfvRvcMsd
wtnrNJsEy+0HY7rb5oB3UDl893qn3vQG7He/enSS1jlaeUFR9PQBlWLtmOx4J37qTR67p4Bx5wEU
5ZXqEgwFaprXccCeKadcfp77H96M3pq2jZ0PezHNsCtWeV6stJdBYCNHMpv82uQ9I53P0mmiQsuL
16kgBpDM1NV4HLtrQw5rxfuMr50HpRtdpRjY2NAs1zhRtx5c78teFjXtbG0tg4tM2XNMFkLvqmHc
Y4Np1dLRk7/2hmdtC3NIkLGtq6isc+2zWazaFAXdCTa6N5+5wMbI5GIbGGZ7pT/s6hbLzb1ECZnd
bgWXnepRnp+ipYq5rcULMmy8KWybjKAw7x6X/YNnGbgIRXY28/Jrsga9tbGB1H0ws/MYLk4fLcgr
sueiE2plgUFE24yfq9TcJnABVliVXP7G50SoYNNn0Q+e8E1csFKPEBNV+JJEnHGlYb1FUX/nhGD7
FqvPoldfRbASFZK5E3Yt4+dMAs1LvzUQMVBwjruNgcY1TCPtyMo8JLZohUl6Cwavelj0h1BYwQZN
Aw05/W89umYOxruBu8JArA3nnOxDszyLk95KQ0+HH6nYxiv1kTsq2VHLbD9p/ue8A0moiQyQehFd
cC0RVm7sC2gNvR5nghNIIdgpq+TCBTS5gHJJLm5g4Iozqvt/nQn//ctkBOPJ7xkPG5cZZ5D+OfUM
Tns6CUmoVD/+mP3hkUjnf1n6RekzHjBPg1+go4+gwpZtuM7TK5Z8udY0N68d+Uiq9CymEa7fbN4w
sryUwyRZWXLdwSuOGzzVLb8Ztzm6GexxYyCEE3x5xlzcCs++BT5eCMHIYs31p2zNZ0sXD+DEMLMn
dxpyDhMi+C5RbrEJuukQx+WwdS3M2XMXngz0xtSd79G88CDnVgDpC12Ek5k2k8l4ACZ717M/79mA
oKJY24C2w5WMa/pfpc3PVjK1CqBjML+LgwBvspbzQDxgfrOiwCZsVv0r0mY8D2lCEVEIwa/NvmKw
fzLtqkdILxZ6C9+5UchTXrvjbuj1R0Tg08fGKcJ3JBFQ63VGmso6zpwUG/qaCvCP3YvWvDKFJBYc
R3g1q7K2X4xJvXaz0W2VmCgIXli+lWWUZAbRvN8tIwlhNHfqLhCq0fmA6LiPulqiSwkmTYb7XZd/
1I1rrBncXYz4OENZpN4Uy3LTwz5tpZ/EZqHgRReDCMNqcrH/igoc/WLIXkSnUMMF0c5fXybiJBF0
PLf7dUbWakHYls+MJF+uGwafQA5nVvLO+xxVJkWQeFiGFBYgygd12izdS5vYWGh+FymlTK6jYT+g
PnNhxh/NekCih1GJkFIEDOeW18sSOhqunb4RKsU/TYSY11aUxaTQeu8xwfG70vSEr6RfnBN/PKXO
YmP13mqTLSA+RhxPccSlOJtZkbRab9qE1cFUzqvEqQQ9A81PnyYfgsjjKIm7Rplcd20/8k/lTqS4
UYoo3FUeI49Q8R4dH2eErg9UNuSIQW+O6cnLRG/nILC4kj7DGWNH1qnrSSzbZvzsCvvGfvxxrOTz
EDYdhkzuLkqA5OWjuxRu71y5cWN5ogEy1AlunMTKNwG+3aMMqRATD6k/lt9BbVyiLMezPPHpd6SU
u4iggjDewx6hyepRbLDP2mvXGl7r5SfwYFcc/Dx+nDJcY3Gv7u1gDcBsaDLQhlp3hhds6CtnZiqM
5xbfs/St6VQO/GOV8Kr9wLTip0yGcLfLY2NTfdeQo2BpvUza2SFwimDXRNZH5+WPVcg+sPS5qcXu
r1iSB2by7iZJdugDXAh9ae+TKIcnZRVy1WcoVnErMEHMR/gH7QMllSs8gQ9z49sbGnDxDEbFdxjl
e3v52LMwumaRfvOqRq3Jc/scgxGebxKZNas+eILVZfLtR5V0Tx1W/K0YjO+05fPrWwyzksXFnEUV
05wi4xoTh2MWe+maCQkINyraXgniWVVPVV35K99rP8aia3ej92vTTbWf+/AeTSxKbZMdhkUfkQJh
xPWv2sRjNHGl8O7K2cEWAho/8Vh1mKvWoWre/Dp/zvLG3RrTRQ7YzfHMcsCV4h8dcxakSdNdJ5Tp
rV1Z/4K7RGos4T2JKXuYiC4wq5HECUuTUtThPJVxfmGzfcP4aZ5HQgKNE0uAXooXZQaUsMOqvyeN
sE1kzBDEUejlpsQsIN4TSTJbKfwkmSxoDMR6h4dk6gusbyzfCHEYO83U0S2QDx09ziGZCVZXE5Mw
+jlMcVwtv6av7R2gasm/DVp31CJ45ZqmmZfQpdSLk0FI5PQomg2+f9FzG+cBeCPTW6mxaw8QWDY2
BXJ8cx7DwNj0uUUfRsyzVxrsegabnRHWPN4J8R4kJk5CnXw31rzT/RQfsz57y4LoDXLyv9Hn+Qsr
+mMsyquAsBcbb8D8B6jm1RvKH5tlZ29T5uTYCvJNo786zWEDWq5fq6g++Q6anTewfwxaTpS0YXss
3QeoJD7a3VSd/ao7R5zYQFSSp074wYoQJxb1dV+Qg3aTGOqUPZ3dmeqKSNJ1UWC2h+6w5hwgeTOM
6ooZMOd3x9WSqG12nj2S5G13qfW0H0P6bSy3GLAIpPfab6tds9Rh1CEbY1LtP4E7TzurDvSldvZR
gAMs/ev1SXUMPCb51Iw+zKkhpb64wuDMZDAwWcAIRhwokapob0gDJFMMrHz8ZtEB2XF6I/sbGrmt
vIxOkWli9a+ZI6PQvih+tjMGifhW5S8pboadV9gQlf2aEtYcZHPENTyq/HDdyew5b2HPRT0vvGKo
C8h5gFPzZHhiJTeck64+jfRoQ8xjta/JNay4con2Je4xjiVi3+YEtilA0+vBjsyN34YvPjaQTYxU
j2fa/kAXUlcrxNwBWZWz08LRkrr/Cr+OTroHklASpGZ8YqOA07oHnL5LQ/pPWo/NtGYxGaVOuA1z
+5+0B4BQMzJrPjQgLAZmHDb0LbbOAV0bzkoS2besqPY5HN65V9Oma1pz1Y4yOZehbNaJoqNOhlSa
DDCvtrREfOQYyJhqTGYNuryBqSLvWPEuYTLF82tx/pEiCMKlmlBhi+ZPyB9MSimXZ1qaviD2DFon
RsGtv5qMZLUHsdHP7PigQAR198k2RxyDKCUdEX4YGGxSncDgzr5Ub+dEqvBSni10050jcfNSe2ds
SyyLWxafkpvLPsmKFpOkXKhnfbYeVSM5/AJIdhC92kJZxNEyHlW8zyF7Wt4K5cpt+pdpbF0M0GN9
q5yM5VdVNess8+hhTorxUCbkT4YEjV9VmBYrIgCrzJ6veT5/2aJlXRHUGMlq62JjN8PBRIOGlugE
iWEU29FtHARouLFpHVxHn0wW8SqLKq0jPiN3SFhFYuuGzDNsTJWvMxO9KqI7bpuWIWuKFnyo6XCZ
x7/HDdzhEJ+RtDM09W3bOfMzhn2OtIF8XA5StqFmelfL8lvnTU4lXL/LZ34aGiChZ9fkwlqRvxR4
z18sGgFBJ3IIk9vzpPGPfCXXVyPfVHqsNp7PINgF3Vk7It4EPeeEN0I1cVhwrMYy889N9sduvsbc
BChuk9plxztzOPcQEzLMvEwIJyt6a8MohbigeLth48bAwDNjLt60TLD0lBn/ZcgGq5+6z9bD4KJO
ZY3IVsRsYijm3Dp0J/OijU59n/1UmRXvxw/DgxfaRdz+xrsrPJz7PkEqrBJgPNdeU8eXIgkg/FYU
tpJyZT0ads9ziiXAjSckCtL54ZQ7MKc7+9yMmXHg9Cs3mNQJ1cjpo/YseQDWD05Jgr0xoG2J8alX
0T03SuoGFBVMv4GfjDeKZqDJ1Y+8PhECLaZuguMF0LNtl77lmL1k4noHrQFK9k1+rtgvr0s9uDs3
wUvnze6IoAZAIRWfNOH1BFLyp4m4yLEdzLPfBtVDNkwXx0puPRaMeiFRGpG/CXCbYoz0pgtZSx51
xB7WoK0THuyItxNzDjF4vihjf2KgwoMXnVrHiT4dwunSSpv11KjoAPKEALcJpochaEUAk9RgwgU6
GAFFBZ5Yu2P6ihXb22Q2MIRMOIcorQ6+IW69SF9KhTPC0DNeE4f4baAkoVdN8A5XLOrwqm0mGl2y
l3Ew5xNFm6A8/PlUWf17xIzzNI/8DXBZYMPouMSpkjPYzNuFSd8flpfLVJWvtlD2rTJa+zYLkGZR
waTf9dSzkncm6si9p2KUkR2Y4KgE+9O2KAcSUWP0nocZ0laur/xgMVkpy8bYP9ydmUnKjn5zZ/qu
OtCAumzPnlvIc9VZ3/CoHgmz9dewgC5JBcV+5IkLHd5edZdtS2mB7X2qi7peT13q7iga6ZdIXlcM
vICwVfktLnXfeK++fWIVh67O2YKiPmXM3zvSgmQYAhLEwh8OvlUW6y53hh23T87PmOV/P/svqiES
Tst4s/FD8+As1fNF7xALK9u1P0JKZ3G1CoK4+/CS4a0V8S1z5FOe9q8B+EC71O8oSTTRmm9O6eAb
cCxvGyfeLanTfSGBRJZL0tnkAUlT418XTJc8luZ6dnhzsx7aLQGzK5jFtZ0u3Hl2a7rZENhjXZkt
3nFWAFv+NNAwxSfX/S1ZcFzSEYbVwApR6en0qIuUqsnmdbYUUbO2fEhKl4tLXH7E0uEaGJ1YCBs7
N0yf7ZaHqeysFyekFpY2GjQ4V5nn3ArPNuUG4Zh4a79uq43uxA2glLEaDO+XldDfMSDjo3yqvbR2
vxwHVu5YliUhNiM+jsZfMHcEb0PBA+FPzjZrHXutLIJ1KvK3bbDou0tG1HO4KYdVP21yRCtOMQbK
oo/NE+Ibbhif7E9JpsZtTPOgu/TWS5O9j3QB6+cSAxGkZTJkKQY/g2gagihgB4ecV2bAe86GFUFg
TNV+TNMpSeygyE/crW5CCpJ6pvtPj2JY53J8gFX5SHLIwbKQers4dV4CLGLcunCkYM64y8bgdYYX
N20L+x1XGILL1HJ5SdBHy+lzTPgClZkIH7SVb0USDsu36+alnrllY4tmXaPX9jOlbn48rVE1v6BR
3h01+zglrHsBKYG1n/oTOom96VvX3s1XEwcDxk2FcuOhOWTzsyEmf1Pkxt8wYZ8BGlgeW52flVKX
Lu1RIKZ+3oTdB/EczA1e3K517iNBYO9b+QC7NrHvHZ1qJhiUfQf5+DdpZ1Jicz/vNcGD2nlug94i
x4atxhr5DyqwLwOxBUzvHvUvMnuY6+BFqPEMQQdrK6TYlZydo048bljR4p+toxGDMZIXrAVstoH3
5hoIeSfLVMyziTwpRFW8nion8l/x8egZ7mvQblxoX+sZU+aOpNO6mUaWb+qPmzs8t7y64aQ3SIKt
PJoZeDNCKpNC3E6zSt0KsvB8WTAL2cmrWJ6xEcoUFy4YKlZ3zfxOUk3jsI2zrJ0tJ7CLiP1yas5V
avdruy13pMHitfduo+nwH45vZldlR62ibdXa6E/gA/etJsWWjr8eqX5ywd1wzls0VrKyWL34sAzz
ZOSRglE1XKIfQTBzQ/P1gN+IQ2/ZH7Cg78hOuSIiNtp9JwVoCkUCxxgZDswlzcuKd90P4gyOkfVw
BsVvhpIYkmtixicEMjBPEAOL1iPROeY5dbRdNivCgM1dRzPRlwbuOOEyKim6LY5i2NxFjv7kUzrb
WV8ZN+bndHCezME8BdgZE8D5lWcQeEgsbk2sTfzaya52IM9lUfenCObprsyDH3XVfCUuqsSU1hZt
t/G8wtn39ftMx18t3OU8vkZlHO2FXCzmRfnd2U62V47EiCYukZwuTYDOtDh1dHIn3vRgK1gTpTua
uxKY/cnyWVXU8k2OTkV8sYiOFg2InOssoNonC1bC3OI8CzmNmyiNt67b7CarafeRH8yE7NJ8uYVw
5ZiIBhOpYLj+NbRJiDwc/45T/jzES02Ppa7KnPlkeR6ILgLdQhFZm1nI1ZtAE5/OX2dkFFUZQFPM
6JwR4pHik5T5cOgOgcd0VKNbrIrAeOimDzwf3s3KTSCB3DEpDEB+GbsETCkhDGj2KLi59Bi62o6g
8LDvJvaRE1FvMs/VNqsc4JxZMWyKFr5KZ8QnMUZ/xpFIEeRHwCzSunFZ+wehj1h3PNzT8DErR/jB
UZKg9lRwda2JDPe0TcFhLMI9go9nnZshttceKAVcYihSLXEsnCiT43xbmkc2RdqT8RxR9sjGBz/T
Lbp4TTJt6pnFJtVsKd/x8jgNZA46tsvlkkFta89c5Slb7EXMgSggPqny+BxYwCYO8pI6uaAnt/iB
6rUCrrXFN8JLCGHfj9StFSaDmsKqWfQ9KHLPIVoNBIK88Kr3KQ0ZS0VcPrnLbLAYLzjEXfax3TB5
W1LPkOcNex+wrssLK8S0bL9JEcWPRaAx0HCQZHp2t83IpzHUvjyAYpYWH08RkqvVpfs0sc5ApiM5
UzAIa9pq/JrqikkMf6mCoUFSz/hRJ3YUqdnEb3E+fMTg1fu4TtCL6USBE0J03qko+2lCcE6PIrSH
XQfs7gVL7QYU4r8cIQC0tgQAgnaIt/Sv0yTBYQxKRB+dc16GsYPi5ZobZ+bRhd1/a3J46m3NtSjg
T4FFvdNt9N6pfkkJo8cUJdTeJDXWFuWEh0ragCEKt0Jlb7eW3cc7wwopNEzLa2n7fwZE9AfQeKdK
N2ffMVlHjhl5n/GRxKzaJyMuOZJa1Le0eOLCJliRSui9mtyl+8xCmhaXDMlJEEvemCi1q9CyBQOt
EewETOS1nNjFzZPZrIsGe8FIpetD1eAj1XOtj+h68JUQBgQeAYCtXOq41XiS6qTQtrdR0z345D5o
OyiJfkIPO09zsnVN7GRiSLq9z44elIr/XNrWOj/6BF5Z8iw4Aqs/w8NudlVB/+ViL8wc93eO2DNm
2DvbWS8kICJYpcnXCR483RzmkJ3rjO9tHJu/UWsRI7YEA36W/KH7A+xKj5ogXWKvLiMWLJFPhvPx
WnJmAtp/a1rxa/YDr898vDOVx6fcf3cdedMuaqvym2I7UJcTyu+YiqBN5Mxyb4rxt877p9Zoqj3d
qxEG+OkWh9MfWfr9oW19dtomn6wT+0cXuBkBupfl300Ii5UDsV0mtLQEOWAm+hL4IVpsjBYONvoX
ie/ig09I5ug5/JjbaCdsmhNqs/A2jhttYnf0+d6NIP5D6lz4LY5Vxu2JbqpVwKGF1+ifLs1k7fTF
T0mcr5X2LkyC5hJPHr6kARL8rNOWfyJ4pSB6zvHV0q9H3REI+HVT5WxonRS/Qx6++eaXXso6nNZa
Vupa0mO63E9BQ3Hw4JWjSBM21syO3LP3Gv4EN05QRmH5KNHuUzcg0ZKnd7OdcWw1hzEykr3TMEm6
zN+IKRg2AMTn5ZW/IODx/6fCP0wf3zq+ymCd9vEp7HDdSQ2wY27Y+IV0FVDYcR1M58n23KWUyeB1
7KWfquhuRgC9CJjCtIKzbRys4pIM3CIyXsa4bow/E9ZWtPIJ2lDAg2aNcbiDDXuVpSFZpZlIYUNz
dBxdXJSJg7bMa4/wQc+vIcha/u78ugrSBLsy2ueaDbRwTOsHesrGyv5VlXycHPHVlRCFISGOvnGu
E+CCdeeGx7YaimudQWUdRLUfKxy/foMZfKD36BDQIZX6AcnZ1PrngmrcWWOzsB6N4JpqgqpQtXeO
21wnxxY7e24R5ok4cfBjnGEsDKW7dFW43anrqjuOGX7ckEomD4Pue2Pd2oRLP0mis+NhuOZ7vXNj
33w1BlydBSmkaQiqwzAN/D+qxHiW+q1U7iWnRW5bGDN1tllGsqX5Imr7GJkkDiPJQTSjppA9844N
yRyN38BXdC6ZSn0bGaHx3o0wGPYtViiuEQdb/LaaxQ1up+RetMZvIRcEt2+lm7Y5dyA0t6GCMWj7
ZHCW09mIzi0WQD+XnCfeEOzY9P/NPKl3cHDMTa35FCKvPdNQ1Z+T4bUtMUzI/pkYX7k1alJkSP47
LwZuaiYXr9fGiUf7wGEOltPDtUR4SRdgBXpfjdwWmsc0cYa96HgDiISkFo5VWoY0GOmF5zGxjtMB
sVls18UeJegtLO0/3C3SG945/IfOueeWBBINaY8U7qF1Z2IwXncGKe2uosoYQPVgMDIaJhfB+nVT
eM1epMhyKs0f2o69S2ATD6DinVM85s+AE542OZNYHe24l2CcTyFH0fHpnoiGcPidASvnO8B7RMYy
/DRpw5FYmeZJI0lawg73pPLss3hnvxytLMk+2Z/M+4jkdBqb7FbPyJcAvii3GZj048SgJb0s7jFK
L19urDx5w9eW+9U5KS19HHt+gyZU0UsqLUI4g/9jWlxJhoBAxQwHb5Uz4N/GLGbzblfvID0BHaQz
iX4IQUcrGSq+1SAts1gbNHSqU23pnHiAK9HOHZZMtR/tO6cByRljDa5kwlTOpo/iNkzEA4zHtHTX
yvBp55rKF21I8LJORd5e+C/MyJmw/HNlTAfqCPh0TkLY/i6WZHyhcCF6dEWwLwXJYhVrvauXOwTZ
rXViWdVtKD9VzyaS9MF4GCnwKgM6wWPJu4mOuXxPjVd8K4y7tvduFkUf9PsRyM+mN2oj40NSTs9G
QaIqm1BOupFMgJ6y/2xTmORYnm4CYpLELvx/qnMpEYFKvRb87+n8yTaEDHA0s1JNoZRdZGluZJU+
oWRd2/Bux5F1N0ca/ShGOnaRVW6cyg4f/fkrGetH3PCvYgrKLV+YbyeSPt8ehhXnrSLveXNQWZay
3I3fJNa+rvKB/Pd8NFyA1Xxy1coXOcbyPtn0oe9vgNHBkEVJUzP5mwgnr36j6iJY2W5yEz01SDaA
oKD3DbZflXFSH3Rm4MbHuri1SsD40WloGbxmxiiCYhC7bKD2XkU+nycox9TA4miasIv5JHlsNNRV
6wRcB2Q9PthsSWy3eAnct4rh+hiaXr8uDHyV8SzoJMqBFlAFziYDWITCnBGG7Jc8/H4OvmedY8Zq
c494PJXqZD0Hphhyb0yXOFOUjdoKmBRGub2ENw4Df3SQBrzM5omXQVGAl6hnHEfbshqfC0c9uxhh
1yyJ8Yzoag+f750Q3DdURkzU5rgSMYthyI53jJiki6PpL8/QTEPXsSqcjYX1e02oAhQya3i+ZgUb
2+7i4rnCpHlJspFmBNdO1nyLHqcu+myEfnLL8Gim4jvrZcnoz/KGijQOszY9ybXkyKpLyGxjxDan
dI3LSPMU9UHqWElJ1NKR+Piid8NOxKUenbM3+t9oLPXG08Fe9QX7JWQ4S7yXCeZLuyyBuNngUouk
ZtUSJO51ZDtWxGa5z32w18LHKinZwMwhzY7X1vD/9RURAziE7aaZ56fYwXmk9V8bTljr4nLr3AHG
AvG5FV5gstIFCz/1Vzo4F7Wk8bA2EYtNCpxM9Z1JaGHUSmLj7uBAQa3oIKHsdJf8Oln4KJMC0yeZ
EhY+03CysRGvRys/h1NzgR763ibY08ze6hG/1T6ew6fAMupr0z5mUy82lcU/g9v5gb8EP4Df3EPc
IrtQ1R/FDHvRbtiVB7Z8duuaHQXFQxwyWy4O8tSX733e+PgLYvgajkFaB2/rZLTnXsk/ADwMcNR0
ag3NOVu+782MzkiS9J+TGUwKg+ltkhBXievO5bZw2aayktdF94NyvaycMo4pq3jz+H76AoNV3u5o
Hd2XHV8GvxxQU3X0JOD74TAhcbO8pPiO2/RWWr9J7jKAkwkPtw0JcCy4/nFOnXdVm3DEAA/MTcso
1fLWS6CrQsuszrMxW4RG2c6YgcvyaZId+bVlVAhg4MX/ii59agP5CIO5PhYqf9GFdrZ4zXkJ6wTP
FpibYkq+fa9/6Ic+3SNy/Trzkr+rP6hZt3eNrEk3QN3w6vBJVcbOKquXrDb0LtaYj7TnMQnHX3UR
ALVCPeJtzWakZhgLvCBaN2H7gBSTHcl4rHLVpPvQdR+qEaIMDd0P9ay/o/irUSLb6NEV7CirfeKy
C44sRJ1Bv7A7RTaEXEj/ZPDXK9kL+7yyeZDZdPO0AL/leynVQg2rer3lMkPEAt4CavgN8r+1H2YD
syWXcNqQGeB2dJlbazRDcGn1RtftG6nR7ERCdlC4leskutPgdrJHlMqiAjAGxKNY2V3uoRR1dEN5
p4Gc25SQyct8ohUE/2CVG59jw+cxoiGvqhZY5JRBErNF9ius+Tllv4cUth0dcqjMHI9T+tm34rts
hjfADUzw4JVm96KL6lrzZsHPHT9ndfTKep+bRWjvm7mMtuwWYScGBags9qZ+f44sSSkjSX66WJws
4azcikmUf5zoWo35NkPT9LoYjQSXEDbPFyvKS2Qkfk2+1V5yVzxMHlYxT8Rro/ydsoSOKNOjNzBm
ohnmo8dh/pwM1oEJ7ICXxUKyAmfoTaLYCkiy4jotYuCcljR35OlnUY2bdmqTnY+dn4MRXFUqT0Oo
TmnBnK/Gp3wMuPAJUnxRQ7RNCDEcm+ju9vMb2eK1FVDWwyTk8g7rDqIhO85TjGPUmnalwIZnm+1d
lc6dje8vEt0j67c/fBp/PfuXcYVWW4+FuXHw2IrlEvjAgFe8tCrFOY8nvpdQ0ybV7JVyyc+k+Aax
Xj54dvYq6btD7CwBvhaEluDJC5qU4gyTMmeBL/nksc+BlKzLp3YpHK1dmz2fImFqW+qDLwmMGBKS
3YdrwsqLUX3RDfOdM5ncOM7JmL6J3sIlCIHR6+2nEonMsIF+K10/TVOxtUjpZTYRFF+njBD6UnXY
t/pBf/gV7ZUE7fvmqWsQdoNn/Nb2Nh/Hh5pMhBfLSzJn1QYm+b/Z5YXbTq/U1EWrQfIIss8imxLr
B2XC72OI2qsCmrQI9Tk3wz3MwQejc4AHyeint+3nCFOxTUcO71I0XS8Hx1n70F8KdRhLPCjFLEow
C5HJ/tah0TMnwCabakcy83FS/c+o4fQ2ZgsbxbWpkGkpGcGsyNt/emR8MJ/MaNgGTAaraqaVIILq
qiXP5sRquxg4N8DQrVVh/DRe9STovUQIWekO8daS4jxP+qMakmxdCKDNpWg53Zof3RbLqMnuUPHw
LE/dZKanvmvfI56mVYcKMFLDoFPx1M35uS1xG/eefZlnW+09KA8bTM5nx6mcfVPjUPzETgCKzX82
dPNEtyWRH/Fs+/lZDlfoYVSOCGviWm5+9opRuLY+gbmcO4sUkC6mQzCND+TWo3Xi0ldpcpvxa/m3
sVGEO9N9a3Ekh2b9WjZg5QPsdLQqBQwLLP5nEiRb42p24LIMEeGFcOcvmr9Wbrnco1Pnry3yV3CK
KTtHRMlftlQL4rXFL80zytjxSqIgJcFru8An6B5obp4V45oMf/HiPmIdgk+VVtUupAsMUiDF65Ji
KYTPi+kHf/og5MkvFXNxnf1QMiz4XvJWNZe2rJroA/EjaH2sJGG39x9tGX+RkrpEw0j7lw/6ITEw
Qwbcw2Kb/QwpdJrfsNLGjV7wJwDVaNmBUaXVJ0PFSjnmT9Lir+os+5hnxg0n19VMTGg7Pie/Ul8d
73LfjY1NIE0eGDxjZA/L1N8ZSw2BnRD6KUp+P8YfMDTYnnjVgWCnhVbGlrNJLAo+tYqtVWjm5knY
yS0V0IGqoL/qkTODopBHmx0HoU5AEoXc6cb1D2ZK1d0Uv48TILXB677SmLFa8tgYQ88eErGX66Ap
l1POli9xgA9C/o+xM1tuXMmy7K+k3edGlmMGyirzQeI8U7P0AlNICsyAO2bg63uBNzvTssqsrF9g
IqlQUCLpfvycvdeOox149fo+v6CJLBdKBL/7Bp6UhLKa4wja+t34UjriRYkMAVUFThd+XK8YwqZ2
8lVa4dppG22ZJ/RpTYMVQkTUdw0QULxKHwRUYX82Z2lGUdHI7fT9KH6CUHooUNNj5EGOrKb3dIZ+
+i6Zer4AC8O4btFH5lbCgr2Pu9m0nUcvyLqZ/WBp60wTU6EsP/w6/x1PlBUtVS0OBAJw9TdzYG9g
VeXMo4rvZArOMgzPyozMjTWJzWSgQiAcTiyQxHn3RSBQHHboIhecTBn9R94xqpMfoBw8mX7hyRhD
RtV6LE8q24N6a/L2s0tg4PaReI+n15KApvs0YOEyEX7cjcWA3LZMgNAIVPmZ/6OHJaoVFlDV8Xok
UYUaXsNfbQS/Gluni+cN+h6J53JEc7hABoATUciOt8FaWs6zS4yO0dFlEx7zStT3HNLwLMUj6X+G
8Ih3CuKz531oTqxOPQglnZGtIYIKZ0KtMfe/BGXi3PUmwSy5+o56nSP5MJ+MkWKN1HKdpa2zqfSJ
ynQF73kLxzBRRfeZGsqF0ft8vt38TXrNl29HDRs7Bd/UknFZTk8ezsf7Wic1kXb0HKTH4JM5/6tI
BpNnzS6qiwafftLte1NBT04I16F0hrkW6r9zs9wUpSnJxNWIV2jjTe5gyYekhrB/BCA5hrDEBts/
uJltXKoR2pozYVhN8KZotXPoEaBsvSolNT27jKZeX4oMK0+JKEcYTLcaaJhdk6hd5QK3hlBSCB8q
TonFNQjCPej9aYej40vhj6njlKxjrbSPAqKZW9ExKIFA0ULixKTpBFARGFTDJCBCiVITTOuynlm3
g1DmajQYN+v0D1Zuqi2kRl5L0qEKdIXz7WIHXpDcbPLaJj4KGEq7Vo/2JZ4LpU3P1C/lYfR+ItD0
jC/7tz4JyPUVqEvjsVjHSK4tqkssHVQZRLSzyUVz/0Bi0bK99oWUxBO4xW3S2I8ckAVzfVqQQby3
XatcWpZE+/3TtxNLmUzgsGKOiUB/Ly0PK0JfO8+FxJqHXu3SgRxirTcf49TBVlI0wZKJDICyPri2
A11ERkL8++lRNvYPGPNw6bzFhQUIVEsPkckeniI7X+QaC32VxKA4yTLgvwGXoRP7ncXaj4f3IHQC
vPQEoGUEnw3V7xp48cKIvuf0ARY78sOtB2G12E1VEm+gkQNAQp9p5dWvMme6haGjv0sKv8W4YMMq
UdMPn0GIGqzvtL94Q84uusgrrXWHeNcSBPXlffO79cfwkMT+q0htTob+PcCDOw1S7tkt3HuaNsaD
BunCGxA5JZHzkEkGYS0ZQk38rHxeb5oxT4GOyzwd8nXmZURnZ/GRvkEAuY1EJYvh/KS794xkPtJ4
GPd+HhFj1c6H1k1q4G9O+ZiZpkBR7urusnSDje5Ve0diOzRzFjKN5nIfld92KOawM4zGBZ/Vc/Ej
m8689OJ1JqTsET3tZW6+TClW0dAxMc96O7Rx74ztxzURSuKgdWez1+uT1kTBpi9hyNeRQ33a2f3e
wsD1Mvg++r33uuiq54lMzztVIw+PmEcVeqGdvcGOH+DnPtbl5O9o0DuxLy8iRsNk6mO6hwN2MP3i
x7Km6D1lEZV4QX7QLZ1IUoTx5+rPWRq7iyYsgUqhntnnKnGWjunkL25Uv1ca6GRIKQc/1cIHwycE
VhNq3aXDeRLZ8AUEexfEt/AWpimwr5iJ55je8tx2doVjG/ya6dZ1+vG7SidmJdL5DEP1HQbXMHWg
b4Izvt4utc1JyIYEunXhwAOXj1/mJDEzlyNjvZitrvXfXLM2KZsZ01ezUzKLXjw4yzTqlHOy/Jpp
4AC8x1W6v3foYPBZbJzlFLnuSdiuuYqtYVeOX4XENUowun8EPdheqRd+iMOTH6iATOz0ZMsNyqWf
Z7fai+5DLEktmwyw8VhPXbKiW6QuPuQ/jCHEYtk0UemxO/MnFr+t1llvyJTKs6yhdPShZq2o5tB4
OweVueVThprpSIbjp2czBE1kt887pmHGlF8SIn/OTd0WKJfEUwn8eGvH1rtjle4RBZx7rOaLZTBF
l42ln9BZ1CMfLKHxt26I2HvKHAy1FGfmlnNU4AXjB4lqlDAGdB896jbxgJs/mfrxw0ddXbZDthbj
iEao98JjgsPmCCKJ0o5otgXwhICdaKoASNsP2L/iB2aB0UPqTsx3cwRCaW9ED/l8AdzGkSuh0atp
jgaZOmV9Yn9fhZSayyh186dODdhIE3tjBUBJgFvUSKyzeotme7yamAWuWJA4k2w7IA/P9eQj32RQ
tLw92/n+XpX/uD+d7x8xxj2kzEypnvvgYous2JWi+B7aLLjcLrCs8LkxU5UARrEY2906NCtxthrl
7xoNcE+t+yMCZ6CBWqSNZxHl177L5NfIvgNNcTVBNSTlYsifHJdYcHeIUH4w+3iK8GavAcsni9tN
KnNnn7kpsBa3JUd9zKsNq5pP7LizTIZYPqNBzo6mIq9UBAzoZI6ztw2035iKYxKA/OzZromBI6gy
3Aa2zJ9p5SCkFlWyvj2q8vKZzqt1moq4v/Y+wk2NxrwWVCdpeN2j3/pHxm8PtZF31j36Jm1oQRW0
aryPXFwirUq0fd3G+jrr3IVVT/vKMr40RsT3o5WoI3azal+UdBZ8n8+GlQfuutdHxGg9vzzL6L03
+fqs3is5fec2XkKUUsFo5BetyzGgl6RNC6s71FXwNDjIfuUAczAxA/mLNJZjQ4tFryIMy9i90yuO
SWfhO1V7SRsk9o1bGkfkT+WGvm6yx6AGlt1MqecVTCgOY/gbgIHc21Xznid19NGa3WuKdPqTYNB8
7gqra+6gKbYd781zONHeLtKapfPhgF9cghprfEcgp59b6I0bPvVdK86ILO5L5lJB62MlmmZq2/xV
3zFSwPwHgsnS3kfNjRAPZc2xJPejkwXKkIkgujGT3S7Hg3fntQ5CkXbydmBvVkIb+xUCKHWpUmQ5
OKG8XzEVH7o853uM6dwUdigfsfj0a9QLpClFYbJ1ZUR/Rdjt1coS6xJqmyTNuivwke6aZtN0FpV1
d3v8dr8FnO4kR4obP0cy4ctX1N75YwuS3OoypKmyZ5uS4rfw2+DVt6d8PUbwo0QyD3bJ18xJ5bgf
/MpZmr7bHMbG3vTMF+4NON7bJCNOEwg1bPtPr43A7jM83kqCcJ/1pmIOrtSnxGVz7yKMhipO20+G
0yFxSgSlHTWNMn3wq8N0BlcJ/eGX6Wfq0YvpJzee0VMDWqAcMUqu9dfbHZYZqC0/KIVUTFiNLsLN
lKfuqYG7mo8oiIpAtWu09CnaAKh1QxN8mL1LnItWi/e0yxdNaY4vmiXC/ciGDDUxmN5RslGKaeRq
GxYwIAjgDEfnB2KzyjlYqHhP0SDRCVkwkJSPHrOl0z1Ms6KhQecZTNF57iGQ0VceiL0g1eV2V5qM
2yEtYdGm1QL7PpRu3bOu9fTVp0hhO6mXz1EO3dtsDHVpGgSCceK5u6rBuhnnjkE7pzDfNEKZjbrX
noaiYhHCkUXwLQcPXWnlp9LUUxsW/mOTTf0OQPliKotmlyo4bOEU2u8c/T+SzkexnZnsZ2xOl9hO
fjlj0SONyXNmWdraKJX9ElphfzR6GCxdM5wqqFh0cOf8P/oziIPc+tNPoGpR1agLJp0QFJudb9zJ
p1eINgskgdNcYPYs6FwA+HRWsXQ8hIr2q41Q/IAYP7hM2FAY8iLosTX/gpaO5Gen9RB2Nt6+wS29
JpT2CZczp7P50swXVepYhuLgve92veJk6oTmXtCTOULPpNVR16/4S/ILihiSWixk11WTahfZc2x0
WiwTqdlpF+LmWrwtSIRoyP3KEg3nkuLE7au6BxhvYsko0vC+AGYkJxPweTGOy7FmgDjR9Nyge3nt
ms5bqzIHYe94vytp1L/0MflNEAJZfXUNR7UlKUFVon+xjbcCV+N6Cqw3fyKhqSuEeT/krBt0Ba3d
7atSu/ILoM51wAeOMYkzNlGJetg0X7nDZ1TEnfmsnARbvPBm/5EBfSBvtG1kcN7Ogwk1h91CPLHD
3cxHxi4LylP+KsNwbrZa4bElaHUvY4wGvgqvTtNrR2firTd2xrroGE+Xhv3k296w0UnQWgN3e+77
XWh5yYtVHycbJ2MRGhQsqju5xUQIotLg96bAnxRnj/3tAvaLGjLu5DKyy7UtuuqKA0YtQ7vHPQfe
81o4pxxc86WCWuDiHD207bSwAjk9Es2BwnQoyh2O1Py1cocnNDvYFzj2jrjkbz+NiYFG7wdfre7l
+7JT9wbwOtiv7xmet4cA/shOpiXHZcaXq0LTRo4VCZTM+VLwI5Z1jg4YPUi6hSi0vA0uCNygqYm0
4M70beuIDtxfDxEBSsTU1Sek1hzIDGuXR6o+xD5czs6IJZ1/UV0qzcIsZMwEQNNFfOFrj4qMnIWd
YhgKFPlhZf/LA4O16anN1uHYEt9hRs/phCxdGLVa506ImDCQzr6FXZLrhtjWjsYAw4hGte8tJptp
j0lUr/jjA4TDpJQF1iqsg3LVWzOO2ja8g96bRztuR3CiqE6aRgUsGzK5osZYGuBZTFrOWrah2kSB
laElz43sDfQHLrXJ+4H+ulPFNB2YJF9N16j3RcuymgHgWmVi3NaBVd7rorVQg4b+PWX9hc8cvr1K
4kEMS+sa10jJpgAznqZpPVD5KMAiFulb8jtNbFK29dYzkSFMW5I0k17C2sXYVYb4uLC46geyFTsI
uhnZ3QajVItY0UWiHCDrFRvNgD0OaI9C/SM6h5OhzFc5JcUDLR06sXZ+6BBMRFYVrEJ207eoeo6m
VOwn1aACEkCaEtBqT4lpLFAHah9h3xRLX5kEbbXDuyU1YFKVvyHWUVtHGpkIuiJF1Sr9Sy8hy1s5
+G+L0Q87YvktkJdu+yA71ixVG4cNYVtPuMLSfC4Mmh4YYg03shKWtZ6Uo1Y+RwSki548kF3/Ki08
JIYuCcYKzI/Ba0mNdbt8a0xG9+g1bn81XFwOreoeS2GmB3fsL6URW7tWDAEyZSx96JkNUMVqbA/J
fEG2Q/Ay1UHvtyQEeiEz1DRCWmlP/QGwCOABibiFkySHUxX7pDvRU7xVymQ4A80KoaAFXt8+9MJ6
F6EWcsYhIaYxaMQWpWyWvDVxQVWKGtcygLYxRb9DQk/AEBz2x4al/MIYDmhhuWZilL6RaoGEwiQG
K1QvDFCJvYxb564B6I/whndoMT7mZc8RELDh1q501E1t8NmrSbybLZlMrK/2VYviuczBi6Rq7wXA
OYJwz6zfxq5LiR5RDZMT5yv3SvDl2rgnIbI4abZ/9lLX2E4o304wqTpseZOLwtrVF6kGkb3mc8I5
t3CeROWC9AzqlAgIJAOJZ8GTdmzMYIHvnGfxD4t+cjbymjFVLa7oicV1IBsExOhHEW0TZ2phMKrQ
O6XzBdsOiJmiWbeFSXxOSI5t0zT4RrwQyZj3gz7Lf/Dj8DRBvXlLB6ulkeE0qxFfzVMMuyIataut
2fIpLm21yz0xiybMg0r6D8LmnSe3SKaHAdMzNl7niZ51dNU7l43IcNiaDOAOJvIoxErmy0DXOSPd
tki0J79jgJfGMaNitp5nI2B9tHQ9Y8mV4dmq/J3lN9aaNre/qAsrA8JATwG3+hxj4v4AXC6QtTjm
3rWyb86w/Xs0Wr+Lcjx5lVW/BVZ/aHo5frtG/Mo8r3ixpZ6sUjtM9i6b7mnKeFtCRl+xvy9xj+oP
LLO/QmFpTyKq+1MbF8+3W15syKuZbpwS4Lrr91+Z1Xwl0vfWId7DRVAF7BCiwVDiUJe4qHl2Tulu
A7YXdE1I4YL0G6h8YqTFhay6EOkblgmHMcDRmi82Po9l4OiooHo0z5GBQQSxTLghvAonTdRFx7F4
w+6Tn9gISZzy4yMNAh11MR20gmQM1mzSckQe9hDJK4U7Hk0JCNDpozKj+6IXz0lYBF8oQFYczPt3
z+sGMKSatgaAzFmg7Pa1FM7Bz0zemYhNFjLmvCO9UTsXHNSzRLanGLtCiK1jQ/rJQB/KPnlrH6PW
r9AftpPQkAEExW8NK8nv2b6YIDfNXG+4Bh2CPKEX7kdX5dsqIzs0J5dAFl63paJBgOyGu7ISzr6i
MRYBtbxOuo6hFFga2MkSRdx8IXHTgM82IFKrsym6lGG0TIl1ZQj0Xjhk1eoyazcywtKhy0BbkROF
6l90jwxd53GI91L2jdpnk6H2yXzpB9gnRZ20y8HP62PInH9AqYp+lRmaHtQjW19k7zuvWkFsIg6z
honZ1OPO09zhdaTFvattMvPcivScFL0yMgrjQgO0WXoJ77SophCmW93ubcrpvZq/MvNK2w6oI0ry
1xekAxJUo76mtCguTjYWl9tXgyEYYWMz2E4WfxSqcDZ0UutkHiY7w7fGB8nGhKo+Mx4Ny8e+YXF/
H9XfLbQyp2/dT1XO1JO4a99jn9SBfCrT16AGTVSzXD9ZLWJrGrzfOoOKtV5U0XOLLYnzdRkcJETY
Z1VB8uQgGeB3oy6Iy9ZeYKus1y3kipF2+6vq4k0NS/IHf/WjqmghSXMwLshOxtryvrSBGqBQJb+X
41NTGb5atemrSn13USYED6W+lp6QGaQnwLfY80f4fx7l9pIFLK4JDe2b6Uz2cU+raNwMqQRajTyc
4TbbKppSZmqoTE3TsR94zdUqzuOeMxPbVlN15nGcJ1d1GBtbrPyMsNLitYBNzJt45oBkKn/N7LBd
+pZ4CiqeDjVF/BhbInqsHB88kMKTr4x2U6fWq2l4BQ55wz4MJm9lRQBZJfPf0BuG16HB8wdXmSYT
MXRIcelCFr4snnrTfjDrrCBFNFbLmxvbZ05yQs2PF62avHU6MdsqWpAkXi8erTnTpy/94jAMKT0J
h1O1TRL9lCU63WUavjYO1LwbDELgS+8gKlLOyDZjgBiTVIX5rD7LuKT52GTRe18SC17BVdgKT4iD
1+Js1ThBFA0Da9dGXc6nki52KEqau1YT7uHulMnr6Phf9TRIunKKtCvgjhfi0uSybDNoO97bWIry
6hVLrQot1jKIKbd7Knxt2HBhB/gUatFLCMtjw8gwWue5Xu5bVz4IM89POrzXXeOM27SWzNvWgiLr
oY2ZaA+NpqMQk8nKbyZ1n1fWxuGA/0wTT+1sctTu6fd5aBw8bWN2QbczlSLoSofG02iOOhi0DA5U
B+owEAG8ck1Orf+6jzfNawxr/lEboVhXNJcgOQxHUoyQUAOz5vRoB2uk9Obe8JJn+BTO8XbJlE+v
3sDETmSBcxzwvBMHbI93t0dxAzoQC0Wx1khyuoNVAbjZarKrgrp7HcoJCsZs5wly+V3S5dj/66Lm
m3HrrxnBGieVjST5sus1gt5k536XzJDPNRaks5tm6aE2Epqorr+KCCHfa5pBkWw9oqLmLwBgYOpC
/TAl/Z+Hkb5PikOXm198ksuL0iV6bN0Mf+lkDRNyshuSMP0C74GzUAb3va/JLaCTNKFwhf5A6o4/
LTql188YM1ADMrDDwyeidyunK0LSzgsESRgRETIRDMByV2iRWkcmjr1iNlaEQZ4fQ4lax8MB9nb7
KizkVtcMAVwDzohdpNMqawaSsWeWvSgD+4Cz/ifMk00Tkhnmy3etjUlMkQaaD8/RV0INiDLnwV5E
7ErnphObPFpks76SZp4fICy+IbmcVrQAraUjmHTkYQcXQrTntFD6ASD+8nZrSLT2fPuKUWe7zzO1
v92q52/loLpAOe4uvTGbR10m/0XhM2DHl9jQp8GlwQYcWtWMb8hLbeEUhTuH1Kz1OIVQoMZoU3d5
vGj5/d81MJB3JcPAcwjHd9Ez4F6qssN8SqN2n6QF6Qm1YFo3Ac6WA23/fuSz3ty0Obr9MuY53vw+
Q1/dVxCP8GvfeU1ADNqQWEf4Uw9yMrRNFEv3YPWvIe/yPe1ARDUJHmXitAR+q0He6YTNHPJSdaSL
cmFVnhaGGRf3eFBANVOcsTSj7yMw9t41oAYoD91yUKGVpaw5hU6WPkV5zVQ3SmGH2PGRdh5nNCM5
5/7Y0F4o3loH4KvuIqSvAiFh2+VnbfIXQCFIMuVJL03a++ew7f25032A4JUxPhb20lKIcHOtfqQm
Si5jxeAyQnC9uN3MfLIoS4KiFsM8cxtskhriUEsXkBpSxI65vccUfZfRbrqn/7IcszQ5guvg98GF
mpP2AC2e5JMaEWsdCW15O9X9ecDrrUKuqg5ZJoossNbN/GmDjk/2RhbhdbOLJYo584iy4qLAf+0E
JOOHWhJs5SebMIjL8ygxDaEAkFTkjf8g2e85bXJWZR18iMohXPckry6k7X1NdRGe0650l5ZecKA2
qv4t737rXUsiEqreXQDIAFC19sszKIGD+dJBkOfFmxOpqu4wQhY98NQZfpdVgKIW6yNjKyU0Z9cJ
01y6OVN/JjjevZObDqZipzncLlnUivtRldXKKoVzycZ0I/TIeUpxjqGaKj47t893jV6uB9soGJLQ
XwwBEb/xsaeqRP11zCZAtRK0u8h8QMVZBzez1tq9LImrT60flEOS2DXbxhBVGLzY5XdU6OZlPmtT
lnkHKK7pCm86nvycEeg0PglT9GfNfjc9395HrfmSTZUFAL9RawDqkCYKoj96nC73GIrSg1G1UPpd
3Tp2RqFO45ymS1z8iB4fe8fkcGpGfRuce783qZTwst9uRmnjY/guUL8UtKEnZ9jqOh1EBpHePR1Z
wOeooWwqi+d+GLql1Ky5cku7R875yZ0xwJPBoYlHmROT5UY00x2PLvg0Wf6awoEpV29BiK3Fy2iN
W8hyAxmgAKfzIDW2iTb8iI63FK1xay2YHZxcVPNU2e61aNUAS9tCnU2UJXkhxzFqzO2ozQ1yer/b
EnwV6l50AEy+ppU/yxBsz5pDYDExx7nxVuX+Ji/qAqMSEdExkX5biOPao5e0ZDtD0sljuZsKPWHg
wqUL9Oc/T/ZalIINbFzoYSOdLRkmw4vt/umwEMcSNzAR9DI5eQFxBnH97s6rMXRDRPbzzdGW75CL
h2vJanROYpd57zAiHeYdeB+4vXsJRizLAK68Xt+DXi0ex6kZeQ3OjHvJ6Shw7wLOksdKL9EyknzD
nIabtNJ5PwXp11B2xcnOsz15T/69kGRJYBAP9iBnii1+MPBV3MqMbZRZ1h5Z9aujGeXa10tULoQw
hMSNMpFGRCZV92GYlXto8yZ8rKD7tba8stJW13AKgLF4sJmRnVlntF+cOFVIl8KD7NNaJiUn0SYE
mhkLPWXq7hs+pjXE5pHCZ97Q0NQwgBHX2JJJGfaPMxoR2+2VwO4cSYDmmIde90PwcIX8hU/yQjYB
dD16vOusz6Bh1ApDA7MqAHNpvHfypkOEgrHEoxBpOss79GZp36n4TUiClkXqikcoaOalTLRFRQwX
pPceKfvomScYaP5OQLi7K12UJVnC1L8uaSMjveH1PBphlmxGu37DgyeZu03adkRWvZjP2XKMjWuP
clQNztXps+aRk5++qYRuE3gXylcaErqBurNDgUPmDu9B26TjCTX2m3gpdoIO1JUT5OGbwXD1zujH
8ux0vLMq3xZ3lq2ZawKBP1tBJ92Ez3tnKT965OijHVzbeVIWIIa8liPzBzu/SOx7F0nefCht+4jV
o+HcS9J9k/p7LdSwt2P3AJjY9s2aYY4gedquX6XZvhkSnR4SXGNtEMt3lxqmRWvUQf6VevRH0ida
OdgeCjW9WCHaQ88gIAb9i4tHwEcrRi9cI+103em5WskRw14zpOpeiik5E0mcr33LfNRMc4VdcEK2
nryGZmCvzTE4TcO4a1Wf7kA/zk3Pgo4t2OVFIKCNm/SOD8XU/vY1yJ59X6qtNKwvg8Msf53UO1Up
XuG5+e1T+S2Glo8i3ad4fbswl1PrwEFjpbkNTc1mWxhj/4B4p0JdkX4QF8b/Hx+7coJR/89Lpolw
LZFdH8wiH440AM620kg+K7z+mLY4DsaizQlHb/JrmyA+MjtDbSM7Ka63+wDg0ltk9d8IDsrSKz/p
oqATN5jpppbxVstw3CsRvRiehcKBsNjz7aJUTO6fz4mQrMP+7Hc0Q50pQFTcm+Np1OPxlPT0SBoL
3mvSjCead0vPxHoZR9lj7jrhjgp7RGvOzSJtMqr24KGq8UvUbFQY8+rxiMvv3rQQltoT6VzkI5MP
eRtdG2VdPZS6++L5TQYRjgJ9DJvHbgT9QkoEkuEkqg+Ol84BYSFN/GLkrVczUbaHbyZZCye1x98B
TDtUmMycyBW5H4wyJooVhpSpTd1DGNYdY1OMFWPI4ExilzgyhnJJJ0rm7IQMcIkFuqLsL0MaVou4
q7rXQtRfqHWz98jvkKGpCk+d0azpd11bM223yVAkpwp2XK3wfYKd6Q6e8FG1ZuGAK9yVmwx+2l2M
b+eqNUO9S8ACLO14Kt/biIx19J6/UqkksdkMD12cN8soTvyNmQYQP+YNzTJZV7VJHoLiLRdTfL6V
WDgQsNC3Oox7yOWL1IEJIjVWDy0xxL52wI1niIm3c01mKrYjaFEAe4XnPnsMppF/BvsUNcA+ZSNk
5My8THOx44KtRzCcTjty5eHN+z6Bw1j7drf7ZORWC84Cmyr0KEZ6r34qxvTTQIn8pWLvLeoK66m1
mPsndref8ni8jJE5XCwKfEuKD2X19sImdXNPP0g+EHbyuzHwsBRTJ9ZmkNVnUwzJUZP1q2e2PK06
dB5bZGgbnD0O9t8E+F+jv+IqO5Rh637PX5Bj051Q3kx3LmOEPWjTdOG6ORp4NWaLvhvrI6JR+mo5
SyYaWG9XFHMM4ADyrG3NqySBJoxaZAxu1D2SsC7vR8eyNrebZj+ShQlsbB569XGR9He3L+sCoRt4
+H5L7z3YTdUQ0euf4iUEjeEljr7NMYZ/mRoxCT5Bd5gGDvzJdFR4tw4FYZ+k2tfNMZ4vqkyonSw6
P4lvNEfmBwRpDRXBNvqQHSaBBbofghacBto9l+bTtjegYmTV8220JZJsPJFASe5fW5tnvbaczWC5
7YlCkjQ2cNbgFjEZVjxl6rQWTXunrzp9Y6tKO3Z9+40Ltr8PE/VV86HRhZc8lNDjH1Adh1sVEvdx
u+92wXlaLFSrfqVWWd+NffRrtKHopqNyDuRfcEqdsrWdkv7U+X2+yIb414Q1hupi5PBLuLTQvNdC
favajJeONaUvIGSJ0kk3na41d5Gt1ZcKweUGd0i0ZGJfMsVIKAXt6GAN6LhGICIWOpCakLa4j53n
xOggmKa5/9SZgICNKbyUdegRfE2m/W2M15TBquWnQKAKxCUrOZv0k6yO84Rnb5kDsyYRf5jOJK6m
IdxTwbgKm5w6sSx8Zj1cwzswf6SohE54j9caekCQaFi5kq8uQmls2HPywLAnAu5rCmv0hGm0jR19
IjyZPPtjC4a6CwpK05CvQt978RIwRTrEVrRCSH+A69Z3nxVBoDx9o1gREmte0ZwHi3piv+pjCewt
i4pxWTdUS+McXWkbZ5zTtGJqkrj0KHQBKokLbcvhKbZ8OAYaf9HSWZkWk36gxkJ+aHVWHsOUTwYD
ineTR876fLF7P70XdkrjaL6pGe1T1nn9GqxYzYibebFDhuRWRC11J9KHq5v5W5VKxORuA7kZf+6e
jjPZEIC46H7Miv5YP7rz5faVjh+ShbFlvIxAj9W7etTnC6kVzwKUH1aT7NNgCr2ta+1xmAVzrae2
2Ar77W0kVY8l+kd6iXqlx6u8Csp9r7fJqS8GAjrIIsobm+yMrM4fcdIABg/HYZ3gQyM7DU9EPF/m
5uE+aQBjwrIDHxShBx7I4ijiID/HAIfOcWA/MrmxT0PLQApSFOCKQRgvY1PuTLEhqEbK0n4RFF1/
/OU//v5f//E1/Gf4QzR3NhIYX//9v7j9RasIPE/U/Lebfz8+rp5u/+Kf3/Hv3//31ziN5c93/Pm/
ftdm+bD8798wP49//lT+3388r8Vn8/lvN5Z0EZvx2v5U48NP3WbN7RnwG8zf+f/74F9+bj/laZQ/
f/vjCyJeM/+0kA7mH/94aPv9tz9M6/YX+vMPNP/4fzx2+sz5Z2R/NJ//4/t/Puvmb3/4xl91w9Z9
z3Qsw3Y93fzjL/3P/Ijn/dW1fZeH0G/R250fKcqqif72h+H91QSwRcvU9mFAWjYP1SVWZR5y/uoK
WkzUxC7OUFeYf/y/X/vfXrh/vZB/obq6lCB76r/9oeum98df5J+v8PyLEX4kXJ2GidAFuVCeb82P
f30+xEU4f///waYNvAf70CY2my9OjmeUWSfptKvWaIpdoLl4AWJkyvb3gKT5jj7dyaELxRLTw0wv
y5qW+LRQ3qBBDQRGIqZ3y4yuXd6hobIkBzUavYvOGabDAFxvnf1f5s5st3El69Kv8r8AC2QwGCRv
GmhJ1GTJs51p3xA5ch6D89P3x6wGOodCHtRdowDjFM6xJVFkxI691/qWcj5gS6IROdTzDT0zFHiI
/XEMf8OgTmzJYMJ1Im3gElkPDG6hcq/5xMQhEoZthdUu0UaGm1m+OL6Z7mnXYjkuGKekuXPFxskw
BrEirTM7kLH8QHOa0Kkvk0rp3ddpF1QR4+IeXnHTlhy62uTqN9VjYZCHaSQxGcct2Rg2aXloLaKg
nMBkrD0KmrnEO9dNR/O8O/Ysl9dydBFgeExlypzUGqzPJdUIacHiTmJwa8UMYQAGBaILegq50b6W
ZC1QIlQ4/EE9DCKnRpqZyWWusfeWzwRTl6991BH+Qm8uS8dmR8wccOdwqoh7xrTpOvsC0fa+6Oo3
l1DmG6Hdd69IaetFRSBbREcZxjrYkKHYmKCc78Ty6N/zVc37wWTopHJvb0FtQPqLlMArBwRQc8k0
vZq24zx/KWT+jrzKO3beUl7GSQfLGq7hzE1PJssA4NmCGOH0Uu37mUnG+I6dOz6XXkn1PQzAGQkh
TtGUe9a5W38MtVnuuy7+Wqb6Ne5ie+/41XJ2nSpD3ZBCQwhz6MUqfktpVswF5ANDF4ytVyWijnpi
XjpMZ+hO1L4KkF1gPhs5I97w442jS3qYmcpd4gzdxZgzZLQZPtrJzOWN6QKNraRBD9kcUsAXZRTJ
SXnYUQqYSjx1+Sa3l+FoNdNhbg1axI7tP9vTSP0KG9VPPnESnwMTiyn63CNxCUPA3xDHNX1IZ58w
gyGysRBeSrQSACirkcg7BvFL4HDN6ocWhdcJVu1H/KCBUD29owJcmAeNZKMMyLT4fJL7J2+gcZnh
UmKjMz+AhftID5ycukoI4lsLxE025+1Qf2qmVjP3egzRFOxQtvvkgvUF2DSGwmRq7irfZNTsEuM6
NeGWpec9nluYU05/Wmr5nZYxZ74eOJetXuj1bmYkXI8juM3BPaY+OcppNYhzefHDxj+GnXEwhu69
wc3ktt0+M5CI2ylIYc+qu0vqLmugZHldfJ9o0t5+bzOC7MuBaAg7P010ysDZc6BL8DC3obptnSLA
Es/7ayDP+PUxbe0v4YiArzW6lE+rjrFLS5IAZbg3vGkE3SU0XFDqkLuZywnjvU7DV28a0SI0DJZd
2pyjOHNoNzcRIePKK986i7vFjkGf5437ObbuFaCOTY2DbIRlmk1QaxiswRWPccfV91JU0ybjjfXy
q0rsVYwFIypes5+rfAeJIQ2oBL4Mnii3kcWTkk0lfO6I+Dm/21o9pTo3MgabMoiZ8THEuDJCX5vv
MlmutJTrezqV93EBOp3KjCF9BzVyGnGGFaA6/Bz8E0YkGFCYMEENVUGuw/sGwRi0jN7YL83Zc4AE
xFwOxEiQEkZrPSTGCttOaRdXAHzdAOPPdowdZDJyBtv2jvcoX3EQ4VkY26sh15LIiZojKRgHZuzE
O8bSw6xOCjyHVr606uoz3jpXPjnQHiwHYaFc3lg28l9l3A9rkVcMCLZrBdSoqs3HvM+ZlCchrpDJ
D7Bu+rtmnGj2GR25KE11Z8n40yDbeuPPAhjlPABUXfKPqnOMwANvfkpIBgRAam4pX+mNAw/ac+w7
+1AlVnViujN1+VWPlfGoIljSSZh+GN38By97fB+QuHtN1b+YbGhQNu7Gdol25sCvLWDGyxHA8eCY
p0QW3gGSb+VVe9W13mtpVbB+SxxQLOoBGhp/4SyR0hrpF8Szk2yeRzUjGeJMsK3mvaOwAafh9KbT
BVybb3AoBTzICaDFNNX6gsRrWZJAhBSmGUmhjerxgGD9vrTpDhW4tQFUkdRUnpX4CFLmgMwBx2Jb
eCe69BuRoezVVffNnoAQ5Iv3rCqsM1E1VDco1j44ZkOKOUJay67LnY3U6FAgdgSj/mpaNoM4MclA
NtAl8rKqdnkrYJvgnNiSINJX+XILJgdnj0sYTN4NWN3n4ayKHmYgwIvSRUjkumxpXnfxDlAeYfRZ
Tn+xrO4JX+o3g4oEQgqkWJSaTBbRgOnKyHdCCNREZv1SNx4jOVikm6xvh90ohTpDUso2kDshFdfD
K0Qy+6gTfWvm0RAkFfNlkmiXu3yiPC3a4j2MB2DnXsxjKcOvlSaBGP2RtQOZBaKURGBSFDW8Lz2C
NFcfK2taExEsvYcwNu3Es45aru0zaH3s9zncHi3DZ1zHM5LZrZe6yV1XkjEmGgJ2tCpuBR7fi98l
+1CZVjD1QCzimscqFcmVgEDBya3OdjE78E4zNiRIU4CSLPfZpLsHer/pdTHInIwH8qfEcG8PugoU
ksljbr9EiPus7oMrgE93OcqlRe/J66528Ugfpknhn48tt0P0FWBzuPOKHHouHT6maal5bmBmRAvP
CrEXu2KSNKxnIGufpOzry7iuD1RFqCIqfUezrSE8FqtaXMqjxthrRWP5Vk4mWFxUsyQFM6VFi4iT
Q3rsfTPTZGLTnRhDC4UIokDtB/QHC4ZQHuhKI36HN1kfoc7fFklUnlxa5Ch7yuY4LwjCaVVzvDe8
U42s7TaEGkqPyb3aOeYiolw2mWyj28xm7zbn7GR73gMZWPmxa/0vYa+G/eyj2lmmjoylfvoy0GG+
GZoSkVldbqWRYh/Le96wVnceGu6tor1CEVLRfC5OmeUzMQ0JlWoZiHR4YbZdrD9WOXPmRlufUwj/
p8Ih79SP7vxGAlWV90Q+QZtqUddWmKB7UQQo4sh2rDAKVJj/OFXNmv0XTssuD0383A5jzNFeUUQL
0iFZ9d+LceaQPIWcxsf8rW+b6lqsCMVB20dy2Q6CyWwwLPWDnzXfwOy3xxnl104acFWluAUikd5k
qXnjrAbqOQtvYdnSKPWe6Vwa20rSJ4ly/7PVGeXOWC2GlUTLib4SQ1g6PkVdXd3iZHRvY6yUmSW2
touKChDGFJjWUYIwQJGTfANOAjQXG77wqTp8QPJEqhigHNz2bYItlivDh6/amvZt6tX27Rx+lXWv
b8LGpLpoq4tGPuC2EFZVBGXLMd4KsjiCLhT+BXXtqY0AGdXxgtm8HCMi7GWETxUsCmYft9mEXvIJ
3jLPhKuOkKxt/SjVEAYt/ffzmIDUyJvyyVrGEIYY/Q5cjIGOGndDu4YdK7X33coF8DzxRSEITtvs
K6gg/u4QfY2NCVeY5I12BG+jJTGMfVIiJ0kREyRdwI6jkL1PnypPKjQ31sWOxHkySWj0ZwR/mPzX
MECflkkdC7pifucAKmrIaKVdhSkZwOIoD5NphKd5hqiauOpLVaVVENXJRS5w13vicLgfBYZwDJf0
xuatE4JKQmaI73HqTgQvOYiKxRN8R4IFUD0wecmf5kk1V4gEJ7o8D20nMGG7YFuj9uzXdsPAFukl
qiFnll8SO4a2MRf1KauLz7ruyTkhqKMPzZBTgX232A6dFDGgfamfzdrPr0MLS21IyHTwxRm9OUjx
InoBLR5etSutLfUdkXrATWlDzbvUdt7pdjLjt0N7a3ASYyv2U6hH0zdUPIApOw4AAC4B70GjWiL/
WsdWFdCsf5UmbrG2uFPFQP9KQL/W1Vvqt2RPwtUMJvy8HKaAMucUJP2YjDxvfsvyTmeNRAPpO+N9
SoOmIUV7kydEz5QFigW5ehVpYB2qwcsh4cBNwKINo5aOZF3jxnRhDYALZHbQ+S9E5uyFSR9VgOME
wpdu+rB4rVvgISGDd8bJwAgk2eZeRefGJPHgsuRnbeXJAStTu+kJREKrWSAPc8QWqdB8g3Xi7CuA
Q8KA0DpasMq4w0b8X+YJ+ich9uVUXK1SNrtGkzNbY75To4+PAoKeE2PIgg5EK49gJuOLVA3IZfOB
YxoAxaR/9pawPLLK1btoNB7CMbe/Kf2xLA/M/jUzI4EqCzHk1Rym46CT/MGKMzLlQusuTpyvJtJo
NlozqAW26NleHNK6uR6JdPTOm3FQqYWIVGPgDrf6rrjJzKdOD/0mVWupDABt16B620aNvJIiTBJk
Zt0WkYF8OtXFHmxZutctOujCiwh7sI0mSMziuyC1PYi9+FYZTCVKBLmLWkjgHEugPhNxaYsErFIS
gbFRkoI9gavY4J7i1IPCpEleMqe8Kxr9SN1Z7HGHHoalWTdW4lCE0X0HXtHt6DmmzGvS8mp6xZGA
GpZfnSBzYUceKvnZtKGb6iX63KXkoOq+5X5Q+PMiaq9+PIjUAGY66Zu5Ht3bwqAfUdgISSpI80tC
jGZKHrgHCXUG47EhDqPbFvB5dqTedShqnBTqgvSteOPWOYlzaNN3ERXkVsB23Zs+DhROzoGsOg5w
jObgLiJ9Ulm0J9+REdqi7go7OwOmB6dUz2R4RzPpuUYxH6kAESIJ96HLpiCsSO2WqvyUxkAToXnW
daFO5F+TRyHqq3fuOQfubNK2N9iemueMREUNr7CMaxeXRJbyvR49H0j+Yi4fkzmtLl02E5pGqimE
RluQwTFJzu+crypuFuVPC21oEDdLmkT70Q/hEYCHY2K8n6SeAquZLx9hS6uFo3TYLGfTaS6gCcqb
Mv8iIeFi4NcnPVFbFiRjb616ODST4W93I55LTifE2IDfOzM0sneJ49Ja9HW5b+hZgjYhBkKT/mzF
ZGK0pb6zCuctcomv7mVVIFQKwS0K3m4EBXRjyfEVYYJCBBtRooA6qBPDutA0f4HzkW4ijof40RBp
x9wrO1ip8FrJMEEHLXeKfhhSsvBikzJ7IBxlbcXPH7kiNXMVbkNpiEc52gOhSstTDGeY+aM8VzVB
7UQ8UI3NMTl6E5q00Q1imqfMBPC3TOXXtgGVDnPL2DUxna3MqIDrE8a4c1mzm2wyzy7UwtoULpFy
HKGs4q2Oyu6WjI15KD+aYxnfeYl5nWpRHzwfCouae054WXKZBgu7mKcIGzSiT8rF3tKwgJeOZ6+B
QGpHKGT2Qda4osuwJTiT/bAlMSoYTOuN6TpK7vJ5LoxztxDtPQ5g7f2lepYe9dRU2gT6WPI+iT19
Wou5ubMTEhJoApguYnkzFIRocayllaR3s4syvrIBvNA8qDNIffCfbawdVhaoZrzk6QihaCg4R5lk
8oVdk27+++bxf+r6/tz0/V+Hb9XaWtW/t4Z/+Y/+Uwv6/8PesRB/bR6/lEn37ev//O/20+f/CYqk
/dR90z+3nn/8+r97yY76lw3dynPp3LhwdxVt4X/3kh3rXyghaAnbf/aS1b9M7ijp85uSvFHl/79e
sviXgiojfDIpkETxnP9XvWTn106y7ToUaYpH0PSk4yG7/bWTrITyazc1cC0R/YEPubmmjU3Kr+88
0JQbCIVAKBcj85+G4kMm8ZxYTGQfo454nRzLC6rT5oEhcHT8qRn/f5vevza5/8Mbkw5lNjJr5fm+
+vWNFcIvmM1QbtLxI50gcWj5qSy8Z424I8z90XC8D6a0bwCJEBvjZI+kL8ibv78JrvLPbfYfF0dy
TXxHSB8F9m/voamEyjnb17uyWCNVixvsXYywk+EwtswcDQRshDY7SITK7PTfv7Tjg2mWzMiA56zf
208d/r7VCuK4xUs3BQ72HuaX7QwzLU9ghsvM6bMyNlXdP7g+Ft+/v/Y6xPjtc/umI6VL7AQX3pXm
ry/eNgzH3XRN2xtorM3NGyaIXevQzVJtAcLQI1Y0bMjR1LzFDQqT8eLjJwj8CLcagNp/eDvrPfjT
tIOvwQe2bjPp8NYH4vevwV3IWBmZPOxG0/KOfSxvnRp3Mt5X68rJAv4JOQhQSU08WARusapvfM5H
Y+0t/3BX/nlDkFaMXtIxLcuTpski8fO3MoTQAhyHii7XwFXUuB7di7a5XWK5L1WWnUg/dXem3b8I
FE//cB3Wu+23yyCZSAmP/1me7a7f2k+3ROUCwHI90e9aSTtybu3Po9LmyY+YvQCn72//ftndP18O
BYLrOjyFluBW/PXlwkh4dck8dldFcthEI0Oj1Km/9MJ8FcN8CSP4FX9/RWu9fL99QjZSXtT3Pdc2
xXr5f/qEEMnctJhg71v2PMPH8qgiYp/O1JpfqL0EWmgGosPOgjESl8puSH8m6LIwDKIda4x6hj/c
/f09if9w1T2PiZ7p8Y3zpn57FvIqJjSGRWbnu4576HpD3+Dq5McKrWoI/MKzPB1wjrFINdmD8iby
JTz9atl28lgwU974rJj3yGRqQiepfTy0V0hj8HcQeMH0nUQuVDReexwemYZR641uaQWqJxDE4T//
+8ex/3i06ZCZpu05IOZ5nH78+58ucSsc/J0NMKTaZ9I+utkxi1V2tnsk1Gtts2ut6VOB+OxDHC/v
q9i+LJJD7+WoDTp1zFGtm6ESr7mD1C6xik8eVdG+cz2gDL171ygy0o1F+2eL3Qb6otOehOm8+j4x
BiJHOxpVdI5bAwTHMJLwF1eLdyWEjtDyrAr+/mHlH5ub4h5i5VB0lB1P+b89Mf1MFpBErU+uBxFr
VH4LR9ai2i+IY1bzeMnYjH/Ccxs4RbbcfG6dpD1PYnktmil+mpiNBloJ90yVCu40956ZAHN0K88t
asapsehEx49NNiCDc2kjN9BTRCWejdns0WslhLQVqt8mfhTuFD2L2FLR3iIWkIP47G8xgaEnLiEn
zY7C3FRjJHNc+sIOJ/0Xq52/Ims5EwlbfezN5BZcjfyH2+G3ObLtKpTUPqgj2xf0yn5cwJ/uBoc8
CRgUEcD6WQ/7enJpr6+fxg1FFliSnKIOqBzeqyn6h+fK/mN54aVtydouTZiZ/Pz1WZd5F7H1crq0
HOhC6Rx/cxYTaZYkri40rhxPyQXhrIsVqpsoeA1azxkZOLGmaRG5EWEpTu4fjDqkC1ArGVSKvAUn
xgpdLNNyG8WsI0IU7Q5HITS3Jt43FHWdNyt0huOLckKapU0JYoYDDbGjcExEk8lTkhensVeQB5Dz
4LCdkG9444y1uJH/cINaf+xsitrO8hyeSGz71Dm/XgTsQSpR3tzx1NnDNe2fLLde6Bk0xDYisN8u
PtlSroNwTnm9RkZCJAr46HrPJpjt/v60WH9+IzZloI/iQfnS5an89c1ozx3JalP0niYL+n6SPwIt
be6ZNOkPxVrhLTG0Mo/R2qaujG8AALOV6/IO9BROv4KqNubYEQhjYTQ5eP+w9f6xDiPFEBYFCZUq
96uzvvufblVS95JmAPe9yxhUqhzf32Jxk2YxnLLBL8t/ejL+XCi5EI6l1hrIphv921cT5gQNIZ/r
d/5sY54zThzX3YeoN/qH0gTmF9dioZ2XZOfUA/dZMBELBlu79KXQwdm+puPUozjz3FcCMzgeYkaF
C9hc8Th2aKRig6ZCU4anuOpbNHoOiVLL/LFchWQaR0DgjBB3ltAxzqTEbJUDiZItCIEgTOWyJnjG
kVYQcws9jMl0CkOZEbwnL3jMCI9BNXg3CvXYtYAzB6tVJ7R7K3ysWl6KCZqxA5iaKYCSbGTJpVNV
8lbqPbsgaTnYo04TdJsNIpnmgGbwtnFzA6m5SI96MVExDBxP42i+t6bxQiuzfJJmG0xdXB3sjH/q
SIkjgevFVRPcSlf0T2z7zb8dt3iBMH+2YQ8vNce0J6PiFNvOoQv99oGtK+iiGOmma8+byEumf/ha
xZ9PHEhkC5eub1tUGL+veHBpjGWMu3FXk2O+VzX6QWyTiJZp5tM/FLCNvOgMSA/Vr+W0mzbEqE4v
E5WcIZAnWIgqhesRVBvDCHVnwtUyjKzQIuIv9nROS9B5a5rVPboD//D3J1T8uVwjKxIsGZIClIps
/XA/PQOS7pIFZHvczUD/72rCLgmWfuw6aV6snoGeYRIH5Tn6q0G+0cYZQN8Rz2vXOUxPSmiS+JYw
6DtyfWlN0i6vrVNeRIC50dIH8wxgpJ3N4kjYcjl7BpllRJCpqYfkseSooT3ExlnV639YBcV/eNSk
wplu2pSabAm/fax8IlqLI+SICDi9sxpCmLFcNRlOjkm4xC1aJBvm9snrkvYliknRdbNvVRGady0h
iTDiCVNCw7w1JBx8Y2SAnvSB1/jNNRn8dx+9/Ic4sz83Aij8378QUl3+/EpYvZXHYdxlFZfC+vUr
KRpyHoeQ3SgfiMVoGZAfNFzje0804EBq33lF1IxwxJMk/Th03Zw5araM+pPA2MQKlAAcf5qBhr5d
LGfaRtJ+U1PaHgkduPU6cn2Ik/Q56YmC+nKUIH7CJ4BpLWd14zNyzAT1A1yTGtlQWbE1jisVqJvv
o/XR9vFAJbS0+RbzLbb9b5EyzkhNiHKnz99k372J2Thx6x8Gu3kFV0L6khN+k0y4ljYyyEoSXxMM
+fuQ9hxU2Oa7NyK0hbdJuRd231JBaoplAokLySBDaTa5IGjl0ACErfIHe9F3cYMApyozLMf+iVxQ
Ytjl3gCjc3SG8gPjVAI9UdwfzXB+LnztX4HUwLoIt2icZ8YZs8dlLB96Y0FrIYk6wRjI0Jq8Tmq6
7xHcUyLXHAfRFVdxzK+hjiEQDsyK+/Sie9LBVN1ZQTEn2wnX46lSoMlziGdRedtHjPWa5Rbve9Z1
xt3gL8A9GURvFMMamK3krhlTs4D+8o1g0fbKZq7ellA0QTe34GYwx6qs4Knw0YLiMDwa1QCSOlCT
1ueycpO9wK1NXgztdLuxCHoMeautA/x2/bKz7oxrDbKXRY6Og21+Cxu/2BgV8CazIBIFh982NfUB
0s18zJnwZYNdn0kzODKopG4mQY4sofaoeuvQyp5lVBKSPTiEfhJevNEIhLAZ0V/Pn9lB5D703Pyw
YPTQJuqckhAAPYKL8ovqkb9zS24JnUTNXWdlb+4xccqvRYoswzNTxMGSqA1oktgixivHf0nWtvG9
SBbATxGBJZClMhpXW35jVzmUjdBro0CiKdzUDVNgM4GP2PkYZETDzI84lZT5Hdnu29CK1C4Zi/2E
7pAyQoXkV2N2j6jeyBE9AHxB55AE7kAa1Ng++jaGWNIrvxvzRN7dgNMlR0ixeI9eDKOiGkbmEWr5
REZDeMSh+lo6yUMBKyCIwxbrQb2chnh5aE2gZYSf+2hnCnQ0UPSoxzYyHeJDHw7v4+wvG9o/2D2Y
W5pLVR0tc29HVXIDDyxCe8eMz0/VkeFMsTUM9BtKVwcZA19tYlCsmSKoDobrDngFGP0p3iw2y5PG
OHQhH41RZxkAL+N3q7rmZkKJl6fiiYFjus3qlH/PH4HhFh9RNjWoOsblCKWUR94yDtpus0sHJOa2
XX8wRH2aB/OjGyEUdEfR3xFgRVLrrpmJIO4S63Ouyy0sou+1WYNmrDFbFzNrriSFA6TusWjZISAp
U8FMpPcJNznnSDst2NVEsfqHRXNgtAobhZ9AczS4+E8wQJ+8yb+SCgwL2T2jKPteJdkHozHYJv2g
rhjETrg6N1RK7bYY2Z3EQ+kW+5bsyrjU/bGYFGEclgAy1wIm8Yf6A3whuecOIlghbL602THnDMCT
p1dlBzNkBg6l4jFpbBhpZcz183vrtCCJZhDhG3szqTbdsAy7TvMtqW4XUlJsiN/NNnrVy7fhWWh2
eqnB+nBM+zQ5/stYkwSKExxfaQRMJCqs6CiG/nlfxUST9GtwezUV9t7ru0ujulejFF/dQj93M30n
mXi4t5HBqB6ZESUDFhlpkVMz2hN5pfi+mvVOvhVFFG0zB6V9UvcnTxrRcWDc1blMbRyfhkKpaaoB
suWJWegchDjS2vs6jpH9DREPU3PT+nAQ8nZ4Rb3UI1ClFM19LoHd99aa4HOugEd3FrbEOeUPjqzU
EABeO0Y5o5mRhVsSSp83ccIMyL0b6+qtW4PujAxyNI5pb4Y2CdlyW+li0w85p2On/OBUjKtF7T9g
zrpNmWKRTY1Fg7e3tSWil5gtotEgqVLCeryBugSnFUKpAqja9J5Adc8yTD4qmfwNyQK3LHrlQejl
qVjC91ajvVBaM9TuvrQugciQyFbZ2hTkWFWabMm2Rgc71CqeF0hi5E7wUfMQZIKqvzu2obdJ9CFa
HOxHaxjAnChAH4t1Zc7MIk6m1mbKXUgowCu7GEafQevOAVqXZd1DzrwTYGL6TfThVzjW3X5oH+wZ
Bam9xJreJu8XiVxMsCje1WEzTcjrHL+/AGoGLV3wBLvLvercVx0iLkso3oiFXgksHc0bv82GHZNu
rmnevYwRzYBsIok23nhJ+Y4JPWSlxBdbRR1SNF21h6gYKIpdz2G9ca9Ga904WHdW6/hIgV3dpl3+
rs0MNP8yPfajWuFQOEuzEUifVhMAixWikL1WxYPd2Z/rsLp6jDtxQ6NeXFXD6A+yBGy44eTHaSq+
931i723kOpsfZsTaJqfDq8jSdtsj6Jlb5eFebhKWxQ+q5epm3dM0ATJJCgyMSfFR0yvg/idzz9DJ
xe/xK9tWLrcyhDCJss2NrG8enOzNZPfPLrJSUYv7eqaZ12dw6EYEPYAjSKnw8ru04w+HRCUihQsI
hIP2TNwYN441EuYLSbDOc3gAi9xMpUCEaPM6tv8t51w/uchGoLiT9INAyvBYchxIDGJErDRNPmoZ
p1+nqKydki+1rA0kGtkF7PLGsiKQWEWK6t0JiZdxXoUffpxd525qzNf1v8jEtLJ8TQhEvvnmWAll
9XngI7jIrjfAozW/WmHenIHFdGrY5dUCCsJygmjdj9rxaez9L04kSbTp07toYP+znn6QnkRhQQmv
0rcCIPC2y5w1yaM8Ecr1hKf6dZKMvXMMKGO5fGl7LKGJ039AUNEbpwwi1ZQ0xDYWYt7ojPDqfrwQ
IF0iEZLz1ivCKwJibpJ3n/AHIuzQ2GdA6Wcp0XW0KdcYYWXj6COyqnCX9BPZSvKIvgiMxbiqI2J/
x5b4xTXyrZEVoAEH9h1fv7il5swKqIC0yck/jr4ioCz1bn78ICf+RUurOPz4fzquVzdmROemBkmg
YlRzOrKWrZW50W6MsjP9n+XM4owbuIqI82uYAWxmlTNfXvQz0xnjUibEHkYzreBuLQWrIYiE5Rwi
pqyjUx5F7ziIlwXyaUmG+OwCSuM6rSBG0Fr+EXHodNdszNEZL02kKXOij1RD3y0S7k6qaIqjHaPb
TdDr4F6EZDlHMygcYFs7t5nyIKQEv4ad+5Z4jMsbyFGou110DK2NWhO5I2fJcFcMFD9x6RSorsU+
MVipqt4uzliNgnQkEKUQo7F3QYgaiNQhvt20ho20snG/dVHr3djVUpzxTkDBzJAfLBSAQTZta8jK
WytVyPgFTD3iOQnvSN2nsM+xgb6S4TRcVZE8wZtSkBzJdoqsXGzZTd8RLEQHtzvKFNyCjezwNrTy
nddg8HCLmkiZwt0jk6NhpohdK1R5RcZfXlEKoexUQFAHr7tNrQrckBwD8K75jT0TZDuY9SUb+5PM
eLWM+ehGROgPq86cNn2Oepfs9JycBzqJFfKcipArI6aMQu9PQ9VNFUrb5g6nB0GAA1FYkTsuB6O3
oj0cP4hh3/Q0YspH5vss9BoD484Ql/r8UEWViaySeLAfFm0TQhE6aEJdMd13N5iPHzhGrMnvuX7o
ivDCUO+57oBcQdocn1s94mgex0/EMt2Yo4F9T3qfZUvosU7MQxRm3oeZKBKEK6yTi1kdizkG1D4f
y3iB3tp7XrCkrbV1Y5AiBQYxq1lKJvYkAQigxxeBZhItfj8z8Z+kFR9tTlFbzZJ0mFjgHWzW26Fs
3y1hmDs6yS+i4qCTDeNbZNk3PrEZiE7St9QSaxogXPPMYeEtRmSwc17tMUTXQdbnYhdD5gyUXk6e
KpGK9hj57RFufTS84S29Ie+24/TC7geXhGYLDpbcbL5nUAo1oqjA4GEGvjrMlLDjKe4tBpqIwl5N
zgmwyXe2eSomwzpadj+/kLJ9i3lwRGdq5if8SEHaVbRNo0J7DwMdyq2G3b2xiwz8YcNJ2K7DT1qF
3p1u8XD42JJOkRAc47BabU3r1qj6ARAzGTfFDKgRVXF3adssgX/OiT+Mo3MTAyyXqC73YILnnWtG
mCbmxT5zyz/IUVknDV35MHeZfibHBoFp6PdfncbbCyAR3AwdJUYMpWxgnXrEEWkR8kS0SVZGzs0Y
LSQ7omNjmpTEWA0wicJEVo9uZzM0zLCcYr0vb5RJBorRg26ycEANoW0F4NCLfQP4mTqZrEW/Tqxn
MGaH2kVyYjkaFlaRjY8lQH/EwGBdwe3uKdz8d5ujx1IsJPtFD62AKK0VQLqkzro3Tb5L6/nDh6q6
01XRnYGXudRLVvfM2TMoFs84A8q/g/wN7UIpAqaR8fAQUg4NvrjOQ3VX9AOoTiXkfbyKdFd7fVul
D0s1u2jI3Q3i1eRFSdxYo5NdDEXCqJhIbW8X59o02Bp1veTIpUlAUrzWvveRy87Z3tBfaVq0uGKT
s6kHdeq0qrZpkwO1WHGxsAQlbBFnfKjm9Or1ZR40w7Lsp6wTaK7ZaJ0ydy+MwuytZxO4JJzWuV8W
/dTPnJSSsOQgm6C4rSoXZQv8uwQ1eCfL7Gi12SPXL35I4yLcuWLp97lYACdM5ldsLPHjvPjmtoB3
+FL1afJi5f2nWvkR7RBzPlMNoj+fwyegaF8omevHEn3GfnStyg888M+WU7jk7Mjsms4J4swCSbg1
wGnqMPufpQ2EZK5UEzSI45DL6j0aW04VxNF+ccrw2kTkbpQ2DPkS6MQ+ilkCdMVeLEhwuluQ7AbE
QrWov5L0DpkWJXmtTz+40bOKL9BcqBTa0n4x4nTYiNjZGe1qGR5m75NKKL29srjXncrWrgPcM/4W
+eFegoTMkiuJiJRuRxWYIRIcqnZ1iyRSnAv8rTsiHNNT1qB/8iVSqjpnNhqvx2MHcTd/Fs4rc86D
x24ajBlqKwSgj4QtRGjSDeNC0M0XFCmPqZPiPSBNRGSXLJbdmUPu56qizdOP2n+qlTueHC45i8wo
vU8/QPlrtNkeqGx+nNErZD0chgz+yNFP6mZPSC/OO8kW+H+oO4/luLEti/5Kf0CjAubCTTOB9ExH
J3KCIMUSvPf4+l6gVE8Sn1qK7lH3oCpkqEwkEsA995y918Y9i4qfbqZbF+qwMTLlmpcwA+IQ0AMA
N/YSI+bBksyHFhbIYdJeQBvlq5yAPTfoLB3DMfE1CoQov8JjLg2quikyUZ2ptuQl255kYeH9XQoC
KREbqhUaXuRyqsp+nccFpUiTMasUJDUHus9ymuuXwAyLRU8YBEyXuNkEXY5nqiVSVBeFvm14Au5L
Se3dNih1R2aFWRum8sq+vOKbDoyV1aBGLFpGSZjXqPtx2aQ1fIekvatVMyd3vtM/jfQQV7Y93YeG
2uxNpWnQ8sXjttA7wKvmwFIMJ+6e7vWmzLlE6lbzT35AgzCkTl9pTcnYNNeSp6ac3sAw+gtF4rmk
anZ/HoF3nolDwmUXRXd2uEWRLV8JK202iV4hMdPbjkZECy8cS+kZCsDVqxKWr6ELXVtiSSuILEQ1
WmIupwIkVOs8Dc9Do96rMQaOQCleI7ONbxDRQg8AIy5N5YHR4Cqa8RRlEacrPZTof6dRistU7rbG
mJYn0x9RMbeExcdeP6yUXlpnNN8P5Uxuev9VLsZLYyA2wuWZ3gAuJTtWQ++XWsJj+4l1sq/o00em
H+47DOvafA80ek+cyyOsgyUxr4kTAOXaTmA4N/4QobqmblvqcrrzyIYhUYxGvQ7AbjlnlrCSh9s2
nAqIKijNATUq8AEJpT1NNWYLvNfVyqrwJSIfl3YSnFgwHQvKtWmyDmhXScjRFXpuCnAoCFVsEmNG
poqvLJleynt1TL0FCIbczfXgtfB7MuPpZWiSDQUXvt1TJ6k738iMtzgZ1yrVyRSB5iU6jgK7stSb
Et8FdI87bDvLIWoDRH5j5UDyqXGoNPHSisOanF5JOWuhcRktKzxMSlRzCQN89WyUk5z/TA/W/mDY
p1Jv4FIUBfynGYzFIjHQSm9tYqEojUXPs6kwy+oq+9ECMWdwJ7o7Ukyis1Hb0WWsUdD3VRTdSwgs
jEl7wxmNVVGzweTXIr1YqJUvs2DGCW3LmCGS5cNIBk3k96DHAjKlC3EVrHl3AZqOtu1U1w7Zosix
opx0GeZXoeJam2odCIe26dMyOJgWbg6JANxzFzIA7aR+YYlIWhU9fgCFZ8vKFHxEdbTZs00z22m0
tWvWEULSBIeobe4N9sr3Ukn6dYyLYWsoqYOGnhwONUDJlJYXJjlvM4+NnCMMB5UuVniQHjPNOKSx
wIXCvHNlvY/4sDaTU47lhEbPugmpKvJwaNflZEtruz5kcqPd5UhzF2GdebskiWniKWaw76YmxJik
hFw8RNnC/n6s2AV2nvSAb8TbkgM1nTLyvk54MyDqDfq+NvFUJEN39mzRgB4O2VkT17LvBoIEhqA8
yaFNBkwrhuMEBBjvTXONY410BFNxlSRjVw47YxVpJVCqeVg7Ik/HExrBp5omY1XIVbtAOtVsuzAA
1ajHTsKOlqsjJMB0bKXTOHSYN7JWu1DZPgi1PqgxPaDU8+oVkqYz6b4I/UuaZ3QzkwVtNGlboaym
UuiCm0xymuZ2DIYX7CGEGZLrtxXlkFJ1GIYzlHW96NJe7OKgsNa6Ir2QQBY7EklQZKwAbIqsONrn
SX1WW8FVOajyiSH8jl2qf5rU/nOAg3FP9TheWOizi0qfqSvPYWh8MkKPNL5K0MPP5DUEIW9LWPNT
hxJ6mYgCEK9gXKthbdgUOSPuQEqbE/Hi2E3yDls0RQOd3hQ1jg/hWxWIemkD75hJk0KegiCTolCQ
kpRcZjIByRIlbZKZj8imN4jgm1cSMTc5SlC+Iwa9ikpHYmp36r6z/GBLvytyTEtTrmTuZgz4lwjv
AD7nb2DdWadwW6z9SjlBBfP2UxW84ElP1o1u4WzqSeXt2h6lEMoExu8g/BvLeMn1IUdunrRrnaLR
7ar4gaBCUsQmGstUoN4x0G8986a1AuBrOnPswJhu3v83939WUQGvO7PExS/xOw8lGB8bxNxA7y/B
ImAVu/f/dYjEd7bfK4tcFujLu/Bct2P3RaYWYXQSfm4qU50hZv2tofjlqvINex8QF0Y+SoMYXzXB
3TDrZroRh591TkNVhv2XbPDPlR3nT3LFfJV84ubcA6in9xBNW0gx/XGA++2YhjAf8kx6Jcia92SW
Y5nkvYX0V1smIfc6TGRXH2v5ZlLlcpd7ER2wpmlwsunNsqAV84wQn1ggjrg2AsB4nnhRe4t4+aFv
r10c2isWq2g/hL44jOEoXFVnECWygAgbIWoivWgaz/8cH849e4rgk6WN5Ld2eYetQJibRPGtTcjN
c3r/i/cf8bF6tu/vSU6Y1GjNG13uetGU1XQ30rRyLVEINty8sWZ1uIy43a/vh/V+gHoQrd/PEsGK
e5rtoNSxli97SzSX949IEDTg2/ljB/g43KnP1Xs/xJ+eGbX4uwJeML/5fN7s+QSOotUcvUyGI4qo
cZvgt9gYgAXO7yc/Nsf8af5es/iBrbxBf90fDl//RxvrwAMmbhds+YcD1r8Buv/wlhYU00E17wPe
f/D9L77/k/dfWXhDIRYQO/P+2/cX+Ppa7z/9/QW//jWrxTRa+++v9P6rH97j/cc0MZBGPtUIP94P
6/0Pw/kw33/19cfzSaIFUZm331/s+498/DiRaW28lnyEXx7V/IG//gv6mBF+/Yw+679ORWFHnJrv
r/3+EnHdJTtFKjDO/nNY34/jx8/z/teJ+qxldrb+eFg/fBxsE4pblOT1fv2071/Pv1776yt+f4dZ
s5TEJSXH/LV9//MPR2MGmInVWq/xK/zzzf5wcN//HagdihRm6N//6P1XH7/PBoWL85+RMBKRST4l
8giqLEbPeSwZw/Hwd1NgPXeiv6admTs18/FNXNEVaaQexOH822CC+jsO/aavv+S1SYFMw3xRAd49
6Oy8F6kil6ek7qadH9Bkzcky/CoP+QajOX/Vmn6g4nz47Z8hOf9rI8T/QZ/DLMuDIvTfMXKqNvs7
/NHYMP/8V1+Douh/aTpMQ3R8GMwNFbnYV18DIi3cC4opE0FmK7TY0HN8Y+Tof6ExFCgOUfUroP8U
5BTfGDn8G7SICP1lxFbzC/7PGDkf5GI24h5NVTFKYJCwNDTFP+sypkKSA6H06TYzXyIzWcGBeE1p
1EFKt+8a1GrcGmTRymO+VE2KKy+FGWnLsEO9T5SgmTNNxXG0o+cfzt+36+tHW8MvD8u2bBUFmzqf
hJ8PK02CmFoqTLdSne1tLcPTmO51G9GiFBV/EPTp8gdxCidBtShRDJSvKJdRev78bgUsQD/QbWnj
23IOM5Z4JtAGS+S/GsG+EYIUvXOKsUiRRwBedVV6FHGLyFLPGYB1kLmPaU9eWZyDnw+Hs47qaY8B
D2GFjk/Slu170G/o0vKYhhfcenQ6Bo7VMIUy0vkALoK538kjshwuGE3re8LvYCPU/tUfNDDBFsm4
dKypDjwhLqLrj0ayKwet3PbkYLqeRjigr36GlVYeu0GOH0JhnzJwv9DivAtbd8e2iu1QlcMRGOTT
7CxmRiZqW2zAVB7aujIXYzo9CnQy25w6k5YASmCe5eU+VwJaWdOwywLAhaWiFud+Yjffppm2ynsI
ownbYcLuY3yV1LH2WC/xypC+4He4V605Xx6hh1+8BAQwLCjwn2Uv33R62bM1TN+EpdLI8IpnzAEM
kMHRY4FfZJ7fk+26zSconqOeHAQai7gvupUwqucc48WqDybiDlI7ox2hHROQxIc4lALySZ+SgMHA
gFBPpqyk+qSbH1HyFUVwIvcyX2YQShdgT24pecl3MkiBZpO+EzEzEjV5kjM6xj759nSPpTEJ1slY
E5sJ54DLhDRnvdrHtFZWhc4onZkKjTxz06HKcQemfECABIy94t7KCUWAEn0zEFizTCSpXSO4YwdZ
TMzkSiBGjec0Rls8mC0i3Cmk1YuxHd+kZNnO5FMwTh2o7PqKKXdhzX3NSUdcQJ8ma22PyLT4qRq6
JcQXhOUeZJDwCzHtYEaNN9aoY1Jv5ITQFPOxLBvGWXL/HNB9XnA4xKIlHTISXKED2luAV9epobaf
Wlj9ICFkRANo4dR4VQ2zyIIKbm0yWi3mQPYW/UHGNHWRUtg4ZjS4lhE+BgV98ibrn6sWKUo+Np+i
HPWRH9hvfKZxIelMe7OyABOjDgzZY+2uhy0KhYPRYb5OI9zewKAcYFMXBg/CSUV7F9fFxUIF74hh
ejMiSDSKCvOPamlDTF7V7Noa+U6eY3qS6fB3mSK4t9iuQis7eNwE8zOt9LUDkaGvKYRCLVUPw6Tf
I8Z0szoGUn6fJkQVwol/NkTwSRnLo2X6ri8VgjSOWplHwmiL57wvEuwX0EZeSj95jJT+tUQhwrb8
Dq1dSg6fy4yTp3yzl4kOqLyYzTFBEWyXc/ZBqbfPev2kBRZ5e+xXXHhWr2nbpofEhv8N9fbuIIey
OBfe4zu0tVSVY1h0NCXJ0XDlRn0heehRpKq0sBAXLWxUBYgdeqbQ8TO9oPupmiRIAPZjyVmAVGDt
CDe5DdmSOJqQ0mWf+Z8KILhmUDkjVyFlDzi0GvNSlXTLUKGtYUcQPAmrWxQAJprafBwSEKNSOyDF
8sRWoQUixbTo4WnLn0bxJtefgszUn9ADSquOxEYdXYYb5SBltEGwk6L364fZna9kVyTqQGdsvTqG
6OzkDDp+i06JfS9qWb9j+zBBMHbsqmtw/YOcZXVE6wWkG53ts95MN0YFqgEFyxPY56MIe67WsAhu
LMYtC53vFeGVOq2zYfLXmdIinivNo2x47bqxVaIpUXjcs//DKJs1bXjMPSWDXTI2KzuOzCPJWCDZ
ZaQtsAi2TZimV3KAPdc2PCwzKo+MXi7OAY3dLaPhz1Oml0dSPfKVFvF8VrovtubLe8tnoKkIOMud
f64zcEG2Etobywp2FSdg54fccEVE+KmveDh+c7lcBBXtqzoevxgRbuTC14QbxbRJRkkTTKs1xamS
+jCl5JNy7VtMZ8sA44/kSqFEJ1EBtjbvGR2VZxqm3vICt3ZAiGFbblKSWyi2lUVatw7AmF1Uimx9
9DQnD6UbLco2RnrjqVF5laNIvkE/9GJ49S0CVqBFY4dfkKix+QE4+RNuo4YpCaPNIBXnqTHufR55
WysrlnaFELX2bPNI7U/HdpFJOloMzbt4OR76gc7bAqEgbrBycCLiWZfI8jdSoT5QAltrWcLVb3SZ
uYDJw/KT46bujjZIAEaE0l6L7dppqZuXYaZfyBG5Gp1PhAhp4/n0KRuwHsdRVLvA7q9l7Z3o5cC/
GNTXxkKIkkWoDnBg3soR402l2dpF/ikrihPLlr2mt+2YDLX2UT/MbIStkigntvHwiBguDL3wLsBv
V2oRJmcZ2kpJ/Awh3EVxUBKgIvUI4DKh9QY0V3U0k642SCQYSJ5iMz5IB4IXhk8WsGCUQWhs0mKX
1/gT+NbzArM5OnXaYQWv0b8O3XQQgrZlW7LvNqdPtRFFm0xJyB5kwfARLDq4ioREZxA2LKtTaT4W
/peJVp2rD/ZLWmQ866eTh4l6K1fx3puUlYj6v39fmuG8pRz6wX5GuYTX1jbJOsEyxBNt/vsf5NUw
k5hFtnnMnRCw9MgYHUrNu4aRssIJoV50ok0XDfnTiqWiRBDWJ2sGHoWeesREeoJzly4Dwuhv2sjj
S7Rb0sd5UuJHj48MJ12sIE90IdRzKRjfc6WrHhAN1RrrQzfaexPsG+pTn9W2hmblazP8SxHMhDWb
4YdEk9BidGEiY56QG1SZ7Ls5zDwuFFfRoZN5nnmbjczciadSuJmw4m+JOe43qDLHhRnWj2ZNyRK0
5ZuZf/IiRvlDmYTLSZPDfWx0h9GUIwSp9MD7UrrzUc1YcKkcMHzJ0raDR7KAHKsPX0cCE2cwQOHw
uDprmXKb+vnGM3Q3jaq1LVt/JzVyG56aLLqVOwc36h26ca1L4enA8urjq6ZmJ5toCOxh9oulJjeQ
/sUBOAEl4GyQilnDRE1jkKGqmAUvsbRt6JbCvKbREfbWZ4J0zJNkEmHTIuDwq5tmXomJdDoF6bTJ
5DDatFOSo4oftnMdpvfFmhH8upXKYcU2kwXHktw+h1oQAZaVMJiAdxJfDBSmAXMNV4E54tNwAfvG
uFuuiw31Knx9hkpdKRyulhs/oSBrVeAPlo4cF/yERYdv4eWM1kuBpop2+6KN5nSKDRn3Uto9z28T
F2Lf6dMilduNYVJlp8W6sIgw1ezPLBcTcqLouS7j576Be9xolpMy41WDBYoxbiqPsknhEzhdBNbR
/+QN8kZvQmYw/idtkg9dPTsXGo5KBvOox29TMEFzaHeW0qylynjMwvIIv5hGXwAt0u/MS2IbG6K1
7yF5y8DsVB35YS5TdVRCvzRmR4u9Td0qHV/7keIwZjiwUHrQ1yUnQGMLjwOGp6E6Rs9TN8vEkr2e
WPeyV79ipohWSia/qmZ29H3uCK8z6R0H6YaAa2mtS7Q5ZdjTbdmdYhIH2ArQ43azOP+sq4a5NZjN
LVj/XrU2esM9h6IrMPi2PYCmE2S2GbZOiNGCdAekjbb4OwJNyUdjFdFRZHnQ51HMfkZMcfYVpTr2
eXUnTS2quC5tnCGwt0Y+XTOyhxcRdoJVk56FYVRO5zPqCer6wnQO2h2OjnVpdFtIKMm95D9SACCS
DQ5ljS0mT3tXVS3mK5G+zA0SIBNf1VG8hmdKU4NvmQPt/ejo18aZsRjjbhWfslp7D3k/z7Rs48az
o+NQ86nCwveWiW5/kiXzynwFTBRaGSfmryoTObll1bcg/65U7u0hGeZAALMHj6zP4ULSM/mnBfGv
f2dl+EWrMzJCfG4mcjKeYoDdRCVwR5KDDv9rK8uFcmMS+23gPWxD/Mz+yBx0SO1moRXhq5l6ykIU
2jljjwxtzKnZlkAhvZuyKEQnwuYvS5aYynZEyKC57wo2M9lOEgX7huZaiKp0ZHDOa6OLP0PoX+ul
rbu/f3C/P5d/fm5jn5NtFaO8KXAIfnhuc/41gu3bdNvI3mMg2McOKplGns3UhWymwLgAkHP6YiBI
B7Fx4XkIY8aESU/9meIEPQyk6KUufen06JErDmy2RKlZG9JbZX2xu8xj60GlX6raAx1/72vT6WtP
5Rc9gY8uwLlXYdITYINu4ClXP7oAkSznI7a3ZKamfTYg7S3UZnxNkPU5SehUGz/P0U3zEKhMKHPh
UKxnTfbvT+IvGhM/HcOHVoFkUJCNsOwR4eTV0o5VNB/WRYlrqjPIcL9/s9mr9+EL+/HNzA/ez1Zh
QYkrKoAgoD4oymNWSy9Btm0n843m/v37u/2Pmnr/657d/0t4yWwM+++7eve3//EQovnK/mNbJy/Z
W/1jgw+Y1j8dPskQf+lYzXCFwh3Q7Pcm2tcWn2TQybN0jPomXkww2PM9+a3Hp1h/zQY7BVICxnlV
17iUvvX4FPMvaBIs6HQKvrFQ/uk9frtPvjZjf83B/pkW8G5gx9hNqS7wX3E081X2Q7kmWao6S/U9
x467FeXzeiQH84cT84tb8+cL9d/fYm6w/fAWND0Vm5Qyj0VC3FiIDQ3uvwKAIEtFGPR/4G783K77
592oPGUDCy5u15/frZHQETQyU65qZCaWnXKRksqGHD5w/Dy6Qze3/f3Hm9utP9yIX99RMQDJGApp
tLb4cNfbel6V8jSCtey6vc6Cz3jVosxXZMT947rM4mWodXuqTFwt8S5Mx2MzCtQ9qMM42TCUllUR
L4gZu/39kf3ywHCnK5Y8m3A/OveVSCizhhp5fCBdC43ZAGnssdLu/fm7rqx7n2nW79/yw2P428n4
4T0/tIypvEdDlhm0kqrrTjo6qeTFhGGWjU6RTeuiwUGWtRjwoqWEko6tyeH3R/CrCxoe6r8+NPfU
j1dbY8UGmnU+dJFEuL6C3byb/P1bfEC7fP2Qhg1CxJCZNxsfrzGUtF1u+fTnSJo6T3L2zAh4Q698
F0dH+CKoocUNbZh9DYnVbnIKpuVkZus/HMX8Sb4vAF+PwpTp8lssd8wPPty61JTUzHHFPLd7bvrJ
iTEtTk1KVB5Docw+FGWwRQQz+iFxP4Tnaa3Tjg9lat0Th/cnEsF8W/3bwQgDpY6pqLJp8gD88bTb
3mj57Eyowfp9RlxzMqTkskByZbcnGZ1blT2cTKRWsnVPoDItBmb/yKjUUexsNsUNm//JH46WGu6s
IHHwHLqolZc+zraIe5bslENbNPuY0mnsJuRvy252YMP37drxD03/DwyVb6dW8A2jB9W5sz88RMqq
yOj35TRgBWmAMCWbOqJHi3dIbZdp2UFXzJ04zhYTrD6wGTcqd9doPwUQc37/Lc8Pj4/n1ZIVUnaB
VVEwf1jl2XlyA/cZ4s25BhxJUhnXdkWEF/J9kOQO0amr4A/Xt5i/rH9/U0vFRSwITrA/XFmabyle
NQteYvkuwouiW9zLfbgrMyzFU79KJw1mwCelBLIW6buoo3L1MX3HKB95okUA3OxROiAtOrRhiifC
X803/4QxlLQBZzD9ixH3rmef8ulYgesbNeMWWs1aJg3EihDC5MkG/PKpIIzRmEan57JWS6BNNr6h
CQOnfDcizfr9qf7F45Jxm8ZMTqGFARvo50uYni5Ec/JoHbJg01ZzDVwQEVrQgvRfrRA7qfnDHItJ
zK9O9Ds2zDRlVf74IJlo+JILSvy64SHWxcNa2LspSTeW9qwO3T5JERlhjCKmMPEMp2W80ADM90cS
J8Z2hYJqi4RiNSoplMSXtvZdG+9aRGtQAkUwDD1dT1KtUXH0WDe4kwa8msXImMQD11naB1OhHxL1
rlmlG9yVWOI0FgljM03RdcQz2JF+M8WSa8YtvWx/WbW4gUw8T2qHeo0UwJp2KijB+QKZv2HaBUvy
viHx6Uv+btFLNLNwNdVzS6TGfFXqmwpzAArXnNwbMnmOWiAdjQWekbw8dcSryxZi1if/rgJgMKrQ
BeCSyoCdwda79IBBOms71IxOHKk3htbuYwIHYz892Gbnetx+ecjH0Mb1YJFhwaHhAwfPSlCozQNk
9JctkH9V3UVNQGw8A5bkqRybPXnR60ittz296roe1iUoSJiMu2lQd5IHDtAClDyeGZdu5jPfjP0C
BSkWF0KFSFkbKjInsYmqWrcqGy4VXoqnIOENbIDjG11Rb9j7rDvUM1bTLRobc2+drPvUvxur/IUV
k3YVIx+JPXpRDUe154MJ6yFVwqsZNyeTYZ939HNxVzLbSuEnpxNMSgZeUxRcqiw5+3BlzTogdNx3
JYLbCdM40ZnZGjwgDYyppXm2Mroe+YT/AyZ60XETaRtPsh1bvdc1sTEM6yGal2Sd4x5t16BgI9IP
Jq++1rWbuGKCwkN5fkDnxpeAb3de9eZvvEzQ3GNZyLBWPo+6d5cEFdRKoMIY/uZLJIiD3eCLDexZ
V6raFfg5h8JkQ7/DwPhMrmwkYzbi3ufJv7A1eK1UKVLf75NQWlUE7M1vl3fT2scMDwVpZwaeK1fk
FJBFkFiYfSWUEdl5fjNTH9dT0kF/blbk+zCBnemdPW1XsKCWWJZttg3t+TI+GHqzJbBtG3Q3StVu
G7/FREwjFRdbgRedJMpDlBmbYmhw6g7reRGQ0C/Gnr6v+iU4p7XKJyojfePHPuim4JrU2H+zFCiq
v56IUIOljV+ml+JLAJiUEBZPofID/8ZodxV360yCnixw8fN985UMdbvVbODHFqdFN+7rJMCwWA2o
N8192icrK+kXAbVzhFkEQfRiPqSipQ9v9i6xfdua8DVCFmdXnzNM9OMY7RG7tYE3QA4CQnwiwKf3
f6XhsSfnz5HnCHS+RBT7i3DEJ1LYLgvRUketpmt8/mg5+oBdxfxGiTOfUYtrDLmxo5Ha5pepkwH2
KYDcWwnrswZjmf8K2OfCGNdZ3i3gvZEJ47k9HiNFbVe53MML4uD4r61Z/3m9gA8WztgcagUAXusZ
j9rjl1JKqAZgtwFfr4aOCtof5nwTRmcgkhWVa0teA3/fVf4Xtl+7eJwc3JDwsYP1fDE3RrjTeRj1
aXquZHXV+jQgPGIEWNZV/9Yg70KQeS+TImeod5bSLnMl2ulK7/p8u3PREsNoVKrwqaZIESkHSaOI
NGmPh0KHBKzveZMYcQ+vLEmg1vSn369Kv1oiwG9ZuiEbKB8/VnlTBdbDgqLtaFZ1wi6+9LNh3erq
H9Z8bS4kPq75ZDUJU2HnZIHs+Xn1izyREGpgk2aR6rs0IiSPT1gZ9GyT/Dw/23KV1b7Tl+GYbjoV
O2mFMs2LyZhLgPE4cJ4IPOKqr6e1PXgoovjidO9R6+JnX7lrFJjBRXXyeLBYJAUMJADJ+jKiZv39
+VJ+VTEhkrYpzS32gB/hbI0WBVnqMSNHzPfk9URyBm5NbrIy2HcULjexoOGqi02kajsozBsJyLGf
PSlG+zpp6o3QufEjsaHLS986+kM5Bx3n388zVcbM5mMHD+1O+/k8J0Y1pMi7bacQPIJ5CiARWFqV
vwpjF8/mMkoEAb0suSVQZ35k3jaSd7RqVULYC53uW7xpuetrCEDpTpT6btR6dxQdVZm60ceEB3ly
6O0AoS1M+oCRZMZqKHvuBGOuyOU17Cm37DuXJhVTiyU+LRdeoMsas658/8bCxtgZoApe/ZL7OiXn
LQ7cqIRuPEbLzrJnVRywAn3XVIyGfX0X1+GuTlmeq+gCv39hdvpGheIte7BwzHbPIJvLI7hywuUE
k8A86m2duHQtcogatNZjBKas0DYNDwMr15G0YKjhTecd4vwEE/AI5pKj5c/AHeDmDtwioTbK/BtJ
qxcQIpS2OQkI1h1FzziJnSJPa4ta2TAllzhxHnXVSWIRkTDSGqTo2YnYzIs8NzqSj7lIkKeE5HTJ
AX9MxFqEPC7+0sFU0dgoi3a4Sq/0bk4l60LHCSQXdB1HHfAjqqSwJvMatAsFg1L2DOVXTQcNrUOK
S9USyNLVin202v666X28EJ7bYDQSqAEMb6MX0X6+v4hT2Xnqc1h614T8XxiHsbSvbdTlMqc7tw81
EbfAvQ9a5G+ZmgzE3sJoWTXkTwEuWns8TRM23QU9B7mm6q7vRjPa0LBAwf5ejq29qYHeDW62e5Hi
WwORh09RhrdhaeZEFTY2wyuBqTnY9SRrzN9E16CXT/2rTeq2jzWnoDziBXDIrJgYzzt5zb7VWzZh
g3bT18/k5mx0SvvU9Nd2Su0UB+uBryPoXqO+WKXWXQWaIA91tNuUUcy0Qx70KsqnxKx3qfHZyNAr
PEesLDqj+pa8GuhbjGHGdZskjtImrmRuaxYR0TCeG9fh2Lm2rHyuZoeHp93U0uDYvnnvsf/wbCqn
bEQF3S5htS5FzFM/4jLi+/PtbmFPrLgIWHRjIAqbPMQ7rc0PQEnWWf1sKPqy7NPz3KmyoMurer9W
CoId0o4skAAnl870cnKCML4grF76ORtfNrUgN2BzzHTubqU3Oyrpm5nCV8n6Rqr4GniptkS3FJKC
sBBj/EShI4ZVjUVzbsfM160xjAjZJ6fru9V8z81PXPRD29HELMjjVYCXKg0sSKLZGiZQPW+m/KFt
oYgNwX1GjJQqqXUNbGqZb+7lOiZkitMs8XWFfEHUg+TduUN/NwbHSW7Of3gEz8+wn9YSA98czU6C
/MgJo0L/+RlnAzNqOT+Ulr50O5dpqSCxRrQEzeLd5lKbH7Bh7N+aJkcsxnXt6YtKs6+/P46f2/Hs
4jkMuqoGbU3tnQD982Ggn5ArWRtsp064uinuPF8sPK7QESrQ79/qlx0DGzb1ezdGQS/483upOtw+
jWG/Q9LqNZFIx8gbdHLT69BMa+QJzmS3rsYwy7QIvurLl5CohdIUGwhU7u+P5ZcVww+H8mGFGbpU
SmuTQ9G14WiWSHfQE7xEtXn3+/fR1HlH/OF7NtGnkrVqITBjRfv5QyuZLWWzSAPRUrSTJkxOwdgg
Va+DKyD3hAZsq5Yvc5+mFvFF0gO3ZC8dEFIdSG8wtpDHYSApsaHm1l0MmJk2+U6274aZ+Rf0qzKh
YTD0r4agRWCTSmqkFbqBfj9MJUiCkXybey2PnscOu4aEqTeKw10/1lud0S0iM7L8kP/M5bbJ7rAo
eKCE+kbBujNAt7HUft0DE5l7kJNhdYue5AZzJNIXZQeOx3jjeS36Um2Xm9pNHrPvZL9Zm+GVQvRa
80hKq/5IlsZazejf5j3CmqZnGik/24zM+vhWCqRNnviZEwZIYFKS7NvAf4xwey0MYzpmynjsGxal
MO32hXGAcXYkF/NWndhhZ6xnU3oQlXET98ldjTJJCy9STCRRlZJsT4mlN8pnJLIMJXlGwJ6Bp9HU
3OYZe1fVuw5qSrDOCKnpWSb9Iesll8V2YeXSjsiweQubsP0IFeuWjJlnNQ1YpYKdEU0bg0VslJMN
ipNXqQr+JtIFLBUe1GC8bSR7Z+FG73hoSjR+al+66k39kqp8hj7dSJ13mxuUWxrBiT7586BRHxvA
ZyF6UmrCKIBA1Jfem1fi8pzjqx/6gi1SGO08a2YAgnzWqWrmPaOa5eeeBofGccztoNr3r2Ujr1h3
tZjSqLEOkmrfxhwGndCL4jWreRUvZTYCVbkax4GYbJ3GHUFtXAS4FsmXEZtBYZvDlTbS2dCMeGOF
qjP4T63OYloEuyLqV3HlX+dV0yzMe4URs9lgNU6yQ2CjfYuVpSgk5/2tbPRpabUljX6X0MgyGzbQ
qPDn9ROFmxPrg+OhMiUmAlQxu7C58Bmly7zRRd/94CHbT2I+fp0czP5NDuRtHIW4D6gRpOma9tar
xAMrIa6y9aUHhH0wwHphzLbGQ4ai2Le+eD1eJbtf257YYEEP2J6wQTYBHIb3jeYvvSRaaRbxg+yD
Kv0uscRtBOuw8U9h1R5Jsrq8NwhsIBu1M/cOIpbkuarXCdQr5OZVsDslGeJeGES1ZCE+MWq9AER5
aqcvIXZvouLWxZhcmsZ8KAF4SWRG1qp1Fbr/1DeRG/be04jQnNNo3hkWyoAmcTIDs5l1nJsI8wYQ
vy37B+ttMNkYzj0CShh18EntiSlpfBer/7IlZabte9cqWFKIoMoKagHDXOeKhrbl2Qhtd37Ujvmp
kprXsIguIvZ2s/ovpCU5/xRzqN28daO5dahrtCCBUd34n+fSLCyrFygFp6qVHiwxUK4puyA9a1bE
3g/WlKqupVHplnPX1c+ylwmDa5T+F3XnsSQ30mbZJ8JvDofeBkJHRmq9gZFJElq7Qz39HPDvmSkx
0zVj1pvelFkZi5WRCMDxiXvPtcgNcqjYbTQinOTZMv7Daf5/OGN94dGXwdqkZfjrdkkxFi0xKXlb
kjVoBpxwLQnXwVdvVzfrzOA/P9TNv/WBiGlcFiica6u7YA1N+OMgX6RAHixFQOyQ8fwCh12L7IQv
SLhrMWns1+fWrY+zIf/pHfr397XNlNv3CQZ2Gb67f5m6z5A5XYD93rbx5w1JWGFBN0+LeVxbdaJn
DozC0KLmn5b4ljjZzehjCkYAk/aYvBkH4Dr8h6vxF6rm70WAh0DHCshQQNnm/WUmPBQElkllIbgm
CK0R9nXtJ+oOvg8CUX4+bSLLLEK/POqwtS0rF+hUHIVzd7derHXiFUTdyRDE6gbBTVzf1S2tmma6
keh/WH3+RXv3H59WUvF4Ll28/L23+uOmNZ67wuvMYKth+hhUxglVZG8wG3uhONnMoGJq8CVr5z4U
JdpG2twlf1jnOSWj0v/8TvrbjQubXKzJHAwMiY/9TUr+w4eBrkO6F1FY29L8nHoeP6Ev68ZnfRRJ
ez/9/mn/tfqE/7dk7v8m6So2T+7/XZ8Qfiu/12SQ/1GWsP6N//AdCUQEkjQVhkrQcKH4/i/fkZD/
onInscJaq3dmTv9bk2D/y/Vd/syG5E+Socs3/j81CeJfGJIQ4PzeM7sez8n/jybhz8tE5jYQ5eHq
cwStMd/svv58BjGazZZsGtSRVRux18QF92RFTd6U3ejOrk96ZABoRoMgEJN4slgrEbo4nXEV1seu
dfyjYQImj/yx3GmiN7cBlcO+mUoS3Sa8Hyqq0XkSLa2XHnaUX5C1iVeAIITlHWC1etHO4lxQZzBX
mYLLmMf4AXzP5T8YFHGWLtVn7Z4sr0kPtonoDh1xcbB7/E9Bot50Vx+ryDH3f/gC7/9dV//R9uT8
+Wj+fVnYNQpEJNLh6vx1FKiHQJdpmxAKKpzbjrfxMeUvbYUtIBdZVB8FyWiU2na3bUffufy+VrWY
nQvTifSQp+07bIJzLJo79KlAPZaYGZKq39IRAl5fdOcmnawdr4VwmoV5qwZLbSlIkaSZZBdOufmQ
qKi8xj6WpKzs04NsWxnWilSuku8RsRskv7IeUwAk8/e586d9PBrvQ0CxEogBrJqxarBOsZ2S7CZX
kmn8czHSQ5Yv9am0khfw8/mNmrx/Osf/fBj9+9I5EpEVx2JAm/WX9oxvpBVZDI2PtCDnInVFkmSL
zpgoXpuvMbRi0I4MJuvTTGLvfmFi1TCRrgz5zSpSQfYiKwKPEWcXDy9BNMa3uKRQGDN74iammud3
Jt+v2BoGamT+4e8Mlong62xzq3CD/8OU889DzvX3cVY5kYtIiNPVctZX6R8O10LoTE6J2R9RMqYM
DFIGAh0lqazTQ1ear2VcbYySyrGE7fJPGo8/L0p//3CWD+RecK2ogv7qiFNSa2CbjTr2YwARcmLO
U6riuVq/+N83zry8DxnrwSpBVi/TzL6PFVULzq72OFaYGfgCTvAA92tqwLVqZ7Gt8Hb9w0jb/Psx
wscknsFB1UjuyF9LGXzsKJUXPicXag2EXjc92tgmrYv6d4kuCZC9jefTCBFV2+8h/D4BR07/oazh
MP37B8HiiUiDeEPcLn+b+boNdt5gKcbjFBdnUd1WqifEu0OMCIiJYGdV3RMH0sIgm86uaa9JrN3P
bmAomJnOreGopzifC1IObXaei+ke8yHathL6lpt175V3Atazt7z5M6lh6Jpt40EbYU2/Rjoaw7sx
Wncqd29YIiGL9Qk2014I6EqeizlhXwW842aqXgSc/EvTFMOpb9x9SXe1WwqLRILJ9E5J0L+5AxGf
zKKTbRJnL20aUABnajxHQG/PcNXGc1NFAKb9Fm6/3rTlroEnu/OQl6NYz7d9zPhRlPUJpMgIiQYE
meWD5IV6Zr1JZ97XMRgy5oTeYZYJFCwYy5t+1bjTRLOdiumfIkrRy+hQTjGEy/fRKlsu+4tHFPtD
MI/xa40RDbi8B0UOylag/SsMkV+oXp9sN7knoxJ3prAfZje+t/RS7iR8Q/J+m4+yQ+lQEUFfiNjZ
O9/HpMu3hHNbHA40bzX3alj6BpWpaTBcr8ExpIljr+1gekwy19pGumaLZ7f7xSaQTxIsN02RsSn7
dVzenJYZgjxed1BVjeGwrcVSlyXYr+2eDiV2/Keyk79sIgI39Uo4U+qTF1t2mDwFF0VHG7tANB84
FsTyQ1JiBh9GGUYzLaaIjIeU3w5LxBwFD8TePnnWrA6FqNlYDZaEq8hRbufzVfHzQUdZd3HP2LuS
pPpWbNej/m3OquiYjd1P0epvvRdM26HQp8DhoJRN46xeJOJoAaHglIlva1EDr3Dtt7Q94IwIbrO4
KTcEaYFIld2tsTQNzZjxZCvsURJzJKgxzlrzRZr9y9I4N1PRQFX5HknnWxkERajNBoleIi8yGm7B
nIOFvSudGS8oALxSrfENunfRoZD77RYXACnpFWjSN9+avEMk3E9jWDi9iQFR8425WPemngmI6D6W
gCUxgWMkaozVi9OM+pCxh66SGyyaBXOkwjsV/aeeMevhfOItRkDGlNuPuC8zQMZDuXMb8kCJ7gWU
yAidRXR05R/1xasSTDTGpxgRRwgpFfdnn9wPWWIfIsvB0GoV4JiDzjxHyfg5kpl9lyVrjilKBu1W
4hingKWDfv6c0QhCbsRGZCc+y93MuW/1DN7qx8B7dCMgtvJAeNcxIWC8ZYESyhVxpM0C5pwNSSkv
0LvbltrEzDzu4m4sWEgAMzJan726eesQEn4jGM8NrYD7ziRzwxrvdXK0QhdSX6OSzxUQ1bmRuIY2
DQYieyAwmqNnDINBTRs+UjW6w61bBhcxFfG19UFGDd5dFBtWqIPOCIXGKVUxNQrGdt9nWLLnGAdF
cpp1fMJ6FjpxjcE5jbqjnjbm5Lwmc57u7aH5ypL6J+SY6cnkqCoSnCWdWN4BtLzZqSoPQJpHtsrO
8Imooa+PRLvoE1hvZyvjLt/jU/+YTAFXJ85e86D4hSt2Dgcbg7b2+6M7L+Z5rB3Nh8JD4JM/HkVR
90bQxjvwOOY/En1VWboHn3Raw+9CKxHlLvVNI1RB2twGy/IxYWyWchl/KDKKNmUtHlyy50FAwZfP
bf3GoNMkHzqPQ7+XVzBcYe47dK9Zd9N13DfqvcDMvU2VAUM+TeSG8xzsizm0G8+IAWINNpOfOv/M
KGMrnCoPsgCcaQ4Xq6p2U0Xa+PIgmKfvSExomfEBhZ8X/NBdnkz7xYyOysvAflX5HFr98KOOxOqO
wY9fe59TeSJy+r2fQXYilCcS0GGJjpfx2MQPqVU9Epz54pnpbZ/+jAuXXGMDYGNqrfjdLpSDBahH
dA/Qj3EfOtHCYC4k6FR2JD1PqVPv/RLT7XNdDN5OLonaKWCIVeGYXNYvSk88ynV966rUwsi3EuiN
B1UZqPQNXzFrMI+dkbfhFCufN6N3LcDG7yMoxMKZmxPvyu7AVuHS50h/Igl61wr0bbbuEsxs4D1Y
rA8ygosk2w8uWJ0KsO8WW+XbFEAUT+P2nQnG0E1nPPoejmJj6ETIMvCYL11+jooxVBispYhfVsCv
o4tXRI5PXgP8MIi+td1trMfsGC3uZ+4Fp6AKinveDbt+6PutGSPOYyrLuNCwtwljNSQFupl/MKdS
m0KVH8WcfgNYD4F0IBtAO5i388RnyFUFP0Wm7J1pQOKydX4g8zQ/mQgktYW3YvLb433ZQpIKfG62
4YwqgxceMPwmt18NyZsniIs7dANV2JJusfEN9ey46ppE+LuQ4b63iET8yrpCpRQXT+0W2ezaonIO
BSfAHv76yWydZ2WUxBHHMLu8sToZg/dkW/OI+bW+z+cv1Rje++LgDjUd4yjTnq2XpNFY0h9WBncA
rmSzjaLkikcd6JuXPGJs7G6hlTqkwe6dviIprTKxmGWJ3js8Ycwh535HkgQw/GFDXsJn4vTdAdQg
GirXPyhz7M7dPqgteRPDXpymZHkZUKsEmEtId+Kd6bgdfsy4vNbBBMGA6m7LDaBOtQlUrXfLQzfV
8pKRYBKSzrIeoodxkMizMwJzBlNfpyWLb8YBj6ajGW1FNtYbWWrnMoyLjVSs+kybJb1JiHS/KUiy
afKxPGA5hfGcyXyLQvDEuf4VJM6nrv3oUAru2Cr23QsIqA7FXfNVeHKX426CcnWupfnLSBZCb0gO
wRDmnWCi19fO1y/+ONih77XFziE+e2NaebwVGvRyU2dHDHrcj4uV4S7HCTjZv7KJF1zuup9WVpy0
hDoWpSOcxbLvd0FRPXiFX1+bKgHfXtAhN+OvuTXJUlnN/9iMOu/TnDQR0sZFx8186DTms9zilm2Z
ghaEaEC0mvtXtl2ffQKpwY6NmzQzlvvaH4qDBjFWTEQLNNkTi/RvQZyOHGQw6S03eekk6LMoED8a
np7RkXq3NI9GPAt4+NUnZmYUipPYBLZEVXXxCvFoT/14dCJiHYjG/AgmJrksDDEhPRPVti30TPBD
xyOJiSIPsce5oWeWFWbp05LMzrZisQkhWr7GtAChbyYPgBV4lOb3jEIFZV+gml/+YL11LiDNUXs3
olu60LNIOHPN+1a0d4kvP7Mx+Gj9+rlOf+SB/mna0QchGyOvLKvZLCJtz/j5fyxLTfdg0TdWjNx7
Aham7j1yBaGJEXEVuazErhuiX0bZfQmtPvLEIgx5fUfAKj2bGfZSlczomxwEVS7+Ug03H4jWLREl
xBu3MBI6n2K1Te6CMvkZLXeGOd6Vlf5eGm20NTQ55SbWSWTzWKuALND3AzbeVtlrG1ySoXpRGckS
dmWHTl180fPPPsbDYjFoNHLMagWOPpcbq2e8Q60WXOpuI01DnKJ4Ar7hYDttZ0bufXVyBlI8pqrt
L/DB7kQL/BTL31aC18+a7lGZNTE0uX5q05xbWv5YiHfC9Uy2vH4Rc/TO1h8PfuRAgzABePWTuWe1
M2wQkBiHPIaD4i970eDELG1CDrVhXnRtc276/W0aB/dmsNLnSzhqaeHcJ5BDh8m7wV31PRLWLp3E
U2GP30HogLwaU5y107ktmcPiujmbtMDs/3JrgyBi3KbkBnCEWKhABPj5QlNn6uxDldNea0Swln81
M+veDdhC1zWvUZ6BX9Sk06bR7TV37XuWEMT7GXj3qxykduZvqmIEQW5yDvjehzPT9mQN4AZJRHhY
o2fYK4NkD6Kst/EgXzQxQbteBOBGYmVQjA9PzeI2oKUQOLg2xWXSV899oerdQrP6qO3xGvSDCX+j
b8NBESErWfy0ShLT0FvJMUAF5Pac1kW+93PszUCKiQZR9ta0MSOnEGo3vUmaWhB8Qeu2jtWPOQL8
2Q3BRojsZ5ML2qTRPZQ8OxvSl6pNO8DT7hL/5KBLaYt+us6orQkgz7eW625SXnt9BrDZnU3s+7G8
1BK33SzIg+DPCB/0QEU3AxSSBcnLFlZ5yesc2jdhSO7eHiEpdpYZau77pi1Rsdrer8JrL9GQ+zwE
RbaVlfEosLMfO9oDK9ZPc9y+5U1ym3G+buAg3Smvepfzs91VeIQLdZYDhZGosx/pssvd7EcboWLs
nAQCcZPKMK/VgRDPdmdofQ3Moj8Hjn2oo6G4KayA+Ja02fK3z6SdgedD31YXt3EgCbZf2PHlNkTw
elm+1/wAU8jDPIqnWONKX8zxwtG4M/2F/zeGk9D1erUj+vOqK5PwEyA7Kp1XbiYcjsJ3iDNzh9M8
jvPek9m9Py1vyjd9VuSCQN7hkXSp5b48E1LPOwUeJ9GMzbnK8SjOGCkHc1e3FviBRYG2VA7l8oAs
neNrYacmazXjp2EbS4T7eZip4m23JEXDVEXI/mIEoQKXoS1/ZNFM3JDKT64VH+J8vDGc9sUBxpAH
TxYMAkSWVxxn/baMMeimzAly0His/K6iQ2JpImmAkH5Pq/0YodzYpwSeFbi7niyjWQNbwJYP6+wh
heTwWFVyerTJEqsJZFqGqjgEspg2re/0p6D2Gf0VE4o3FHZBzLnSia7bp6XbXEyvJ2cm6HpIk0Z1
BLXe3E/Ii4mhic62n15Y455ZGSPLAeS9TX0BwsRJ7vNxHSosPTbvfNr6Cyribm4kWhMsqx5mdiPx
vsWjICdzos/aDPl06NwoC61FM7pcTcja5v2mLUzEUFh4ICbM6tr66grOzdxUzZ794LUUqj8mukSl
V5YH4ARDWEY5QLak2XejzzEOdaBbzh6DBTpfKdmhDs9F/V4HSfRQlma10Wk2npdyerK76JbBrWCh
N8dbQokOI7r1rS0H79EyxY3w1ymbKpA5rR4Tdwp1SvhNBY6APajEMwzU3WPIsVs6ZO+TWWyIIiCl
bDbfWOpaQNgJE2A0iO4HP3rEjFsFRFw0aC+s1A9LIz0ZJV+Zk8qYrx/hbMQwGQoG0Tvdj0pgqi5V
t+8s9vhme5in6ctDXpAbvWbOQ0bVszuLbMPaSfEurPXelyCKuuUXuoWbbmVwD1bJ1eWVsplnCz5A
A4PbomJHe/AJbvKBiXSKpBmRV9lnaLcW4lV4tp5lfBzruacTRDtB5gX2fBgCpnyS5RDtU4zKje7A
IiDDR2bQvCQY4xHsEmsUNeWTZ2TE7MXk4jAMH3FynWXqhW2ffvBEghGOXPTqo6yYkXXpQRjDMUmd
l64kP28RA9o7Y34GUnGhk+E0VUzKegrvNoLm0Tfwdm3P6DCIjPCVCy4xhz1lLIPizUTqKGwXRTOX
WzuDBjcYbLlJAsMldkPXgCNYZyTG+LSQ5lE6Ofl6LTMlbB5ru8brxDoVIi/OU6KISbeWq9nkDPsK
D9zp2N6ht9kN/vru9XtxiADVhK5Z3Obdz9KUDngEYv7I0e5nk2F9ep/1TG/i0fM20dJ8s75swd1R
ZONpgYE7pXPPr2tx/BqtpoooBbwf9yMhcQGdeP45SKQ7Xj2tOgiGfjQ9J0pVAw9Fq056Ir+gz/2d
5Ga4ycZMH0m0U5seDaLRtDmO9+hmaKOSODXqzqpOz15aktfXfLRBnoe1QFFdn3WDNLWqmAoUJdEj
4jbQBTsZLOKrnu2bVjGFKdlcvMBRWXLMbibbeyZZYavi4Rs0V4z4VtJv6JcCHjeEQFpWv+DdODzA
1kNJJ7RlWEbcahl8tWqCqJG4it2QgIDQ+PuZrKFsehzM7j22hQ7VOL8mi8UhgYapnlHeSweVe3qy
vbEG/itfTGWbG3O2v0ohn6qiB3caVb+c+lJHJAbO03W0YjhgMJPC1iiPoBblZqDK2/lGcNu6SGiw
JhwQi58t0VToqpnE8f4Vs253oikIUiO9gaf3NjFb70bV4rvfjTQERYw6g98PqxiHJkUG4VRWHY4A
DRIawRYJ4G0+SwJFlnWmCmB1dU1kA+S40UR6VZZf2OGDvWtEzSaplL0PqCU2S4eUcy1hC4wcbn+c
Wo/waUXOlAJQwHy1qiNef0hZfQrshtcIvHHsAnO3d2ry5KWzC5ppPMztg0ocsUqPxKYx5HPrRE+y
te+mJf+p5pajwOCPzccIRiDZzYiL8w47nUcmnam9Z9vOGQeX3nEZk4Mv++997ewJrnn3Eic6ot0v
e/pjlRUMhsdFg0MWzgbd1taauwhbmv9iZ3kdxhOQMpnI28Xia0ahFtwNQPdHj+FrT2bvUU7IZrxx
/sinBASc3TE+Kx+KpXiYmARtEgdIQ3Obu2Jks4Ufx08wMZFku6s4fiMdzYytUAEZhJgAEkueHcuh
DpkJmiwHLE2dKbhiC1Op6mj4Vk/xFGtqAL43g04pB/OHJxRGdZ8YxAsp8cG947DmjGJOGKZymL9g
/zdJcwsxHkJckG9Q1fJyrrL4YFbW1lLzqbf6etsiEkVha9ElMbCrXY8y0MvAkHjjtXbs5XaZNdK7
lu6yLAi8nbhZwySuHofRKBGYz9m+74lc7wuL+qQfVpHDN7K9l9BR0Q1TANAntf1Yus6LpGtDbwWr
XSeISKvA27oomeu1HnV9jvS5oRLpPUoYge2rc+kS0ujQGOSKMVbow5FdVeqAceNwfET4FjIw/0nQ
2K0/DTcGbo1yoEtRBnGXNQjeZXhSFaGq2iJFBw/I1xyjvE0vzjElpHEegcGoJLvFwPOTyUIdOuas
6Sj75lHLC8CMlBk8VdeC+XynfRxpPUVtwEdCgqTyG8ZX6B+yinymEpPdOddr3oa0f2CS2Viq52c6
nok2ebC3jgfTx7ReAOd/YTLblznwuGY62j7MxIDWbgmYXAh6nKIGPt9FfrmJ0CpR0TDUL36SqLQJ
ivonSmV2cwkJbf7G7exHv28Us17oMLWY5NY5B5l6GOrOBK9PWWO6+XbQ+JV8i2yUkpyR3GjoD8VD
LefhNC2uQLCYLbjOM48apjn1IHIObieYSHpo4eZHo0sTsidIPlO5no4td+Q8krOUKsI/WS5uNZg0
libHGPeApX2o4Okh5g4kLUpcsuVAbtN81QI0syNeaqett9Awm50FzsSL8R8Q44MDaHmKbYZKRkWp
YgzD1q8yvE5sLxb2hCS2WNM+skmpyLYxxL6N1Ny6SOePwiUkLqWtkbKZUS0+MrZlt5CjL5q4mwbf
45jquPMJNXY3CxrCEE3Sc9cFFsA0YDxM2dFO8nmJKUj37pw9zFhMt13uPpip97NT8g6bNvXo6H5k
3bSz1DgcLWs8qwpvOGFSGzUXQHZZbZmt+xjZ6VvkMpya/MsSQAWaOgKsMqVPs9vIoz+1pODohY0U
xXVN1mwvBryubb9NI7Pe+l1R7yS8q5CaXndE93GQYVwinmdvLHHKfiCAlWkw00SUvq29oYR6DkOR
M2JyGIowzWJHNqXE9LTtS2FCG89+ODlOlmG0mm0RDAQYGoVga1fqTST4HYYxNfDQOGyB5mgfRyQg
ILAcPocgm5+cTKEagyGTFdMORzO5RJ28uECSd103vwKDueMmB3LTcTa7sGVCXbAhLYmHM3vyXRUP
Dq7PDKOTJ6+8HtzGC46NSVlpcwpGgA3xCnD6u5E4Lb63xx6oQj15lFY2d3BZ+rtKuic04vdkGPyk
CpkhO+XBNlLVzG6QmEb4E7jSc4pf0/VCNXHBG4MoLAylYbWQdcJw6tmildmmdApWW4w7D8EXK619
Poo7bb5WHauXlHV4WGXmdokyjRRw2NotHpCMG8Fzq3c1/SjMal/URvJG7uF9o8tf09SJN4iUDjbQ
+HWpWygM1UQEkzUeirJrz4Q4Pcmge8iq98ienquS0Juid8/aH8RZMP32iGFBNxI/YxnbOrr9SSkM
lM8DU2XX96nFAsxI+T8y92HKr2eGHKN1LvluQCyW7s6bk3cyu855YBhHMa5WByfPiNdp1VGQUMZA
bTqVDWMQI1gZSi1RifQvYZX6L511siI9wEaDx4ePY8hrj9+5OEzm+ITUYVsF/UPP1DKFdESJ5yBH
YEpgLvWD27FukOz8TOUxmSwdst6WaZ8m+XMyeQSrUkLPnjPuE1MyefW5mU3j3m7oijsxHHrC2qaO
lHNYYjdxC8NNtMxfI9IHo5pxZ5ndxyTG7jrzYIEwfWWWBDoeLGdqEays7GMpyOgJjDk/yUx+E+Z8
nevi3bX6t2HoqV69MQQEx2KgwXw2U+QhYC1rPj+fO58wIAuqxbe1opMRb7xRd9fo3mn4hZIUt2dR
vRA/BSO2fHYSHeHkbZ8IyNvzFvc3gcZeWOrgGZ8msKJMXZa02vHM8aDUI0o+5V6UhUda8AYxTU24
z6QpRNPosyornBUGM5sKyh8ulvrDSD6Couw3dpC/FzlhOqWXrC5Jwt+C2Dmk68doHMIPZlkgRDKS
d79ZvmoSnJwJfbzlc2g15msZ6HHrp+D75vdRE0Ysx+4HBtIbWfViv1CEIEbHqtMq4zJIi8UPOxA3
OMVrZ52OlMVSTHuIyMneMiTCAn/BBBojIlfRU+Obvxh2NudgvjNN5s1VY18jCzN+jKbbdGOoXj3S
d3uwrkn5TuDeOZ4BPRUQXw8Ek13qwfoucQ5HKeYFEp2bsPHHY1oEHSvUWIZ+Fpx4U5OlKYMPt/e/
g8LZ9r16sxmQCAUiq3WGQ51FWGPM6RUuQDg3gs4UiRma8vQSM4KcSU5Mhu7NLjnFiuFKQhJ7TKlI
IU+ZbozTMhynnrGbobln9SKh97FlPrjSABZWEzNlkmQ+Q9+L3bG+5lVOpT7f1Q4veepbw0MJY1aI
dxf12MrgrAZ35kbHX5o79aMN0eqI99/eu37+nmo8A12s8mOgHtU45rDu0jGUmfHUemtyChZfx2wA
aMZ2mEwxj085Obt2Zhumh+nOtEiSiMQ7BiCIvQbZpRJecdh11kcuMx+0ADFXttXTX2YoIZIm9LyI
mJyW8s5iYJIk1nlZpclazmDZDLxxTAqjDfY6I78wt8PnDs9x9DjZmzLd2QZ2AJsZM/htf+v1fc6Q
FtxtZPZ7OydNK45sRhQkETOzVfvGHKyDrSYoo+SnM6ETPxOGJuD/RgWHk6RwEbUfU3TbzdlHM/qX
XvSPHs6AjWwRnowjUTJEAFEGVgAJXDNEoBs6dF/My9pxZ6ULKZ8B/7qY5t6b9Df4KOhRqR10TGiU
GZhiF5NNFrb1JkmYj5ruUJBwS761MT24YLjPizuwHS/TD+4CK3S8sdm0BXZjKNiHRftvPtefX1n2
xUPMpJeWzbqJnV1qdw9Vnry5yRcBP8YpSVmDGuVz5tfvSQRfFf9ZDC3FXo9WiTlSCoNXaLq2sYt4
KVmsh2rxxxuR3AYTCSj5XO/pxftL4E/UdfE3qC8DuSOzJFNjftSJRdKe84CXJNlOO3YgVztIXrPH
QTfTYzK9pD7CZHcOWF7z+t04DTSAmgctdNEekJpUhaY3vSrJkt0fSoqEPNqPGbhp0Ml12Jf9mvYp
mNdyQ9ZW8m0BQ1VwVoyKuz71qYyDCBE+hNPe4D9Lq2oTk5gceqV103bVc1sp3LY5v26XLntlS8yG
VAg9BE3ICKhT6sxfjWaEf5XInkZjeK2SGt7iSL56ZLe3S8qCVtDCBVManYqObgLG0aavevuUGvaO
VLvDHKxvv1a8xZPJ0N0N9mlGwlgmKyDaA2RCMzLv0Qr+jDIycNCK3cRpkOyH0fzhBB7LkBLgJzbJ
jA0ig6VlJijImu4Nv37I1cDD3bCgo9HYE/GHvwYFTV3w4Fvx99yJeVIS73Wh5LWGSQO0rmpqRwWe
rrCGrZmK76iOD2ZJvLhf1WdEUDT0CDRwNWRw9rI9ivvp1HtMHLzK31cwgjed7NWhR5FR44q3xKhv
SkZ6dczOxmLAqNUPoVe80LTCxxfMlYrVGa0j13NpbmLgJ3urdMgPY9lVm/c9hl9EV0a9rYU4O78V
TnVihuW8RsyClTCd9rNM5rNfURmlznTUqoZvk9U3GqfnRk4MaGN7ZOXA3ZTHbE+SgBFg5V4NVw2X
PP/EPktFjKswbDNPHOgagNyJB8PObgqDAZEch2RrgxQ8IRql9yGXZ9I/rcGr9r0Gmo3rivRQhOym
p9l4pf29YXOfUz3MGiRrUxXXouqCS582xykfD2Ji6mOhdLmQM7edpuw055Y6BogW+baHp8AdYHWO
pbgB72LD0sS0Ud27CM52HnDHgIUSXpzgF+D03ZCaP3kMkftP7PRjLK9NzCRdBYfBRl2JFOAj9n/n
BxXghePXii7DTcSMXVdy7ekOHJ19+XHjshLmjVJ5GFgdcMAj92+Ur8bSJS/Z+raHMZ2pN/uvgvv+
YC8aLZUbJ8fFeUKlUGyDqmL81jK7CMoQJcen16bmgTdSQJ9VMVFx409LNVDEBuJrIzzUPjvn3nQ+
xBxAg0i02NmLkyF8CKIHC93H2EHvjzqLjC8+h5wCEusQMEnyexrsp6ULljXCHRYsPHTcey+Bmqtt
XrVGuEQdFbLrsdQKaN98eGIevcWH2SeYucofJFn3x7578AmXJtZNhVVPrlHRW6c2qZ87UkJAX3bU
WUnpnHIsOtNk/qrmu15ULuJfpq2eico2SmZ0wZ0i4twsAccP/JyAqr/PG3c7GgHCD1XfMSsj8lzD
BvA+DcKawtkGhSuG8Zny/cpCwdp8UMTaqO1MvP/kvhpAo+cJ+1OrD0FCW+Mz8OSGcze5wcFbpZhj
y9jCYNK4u97I7iJy9zbUZHE4d8S4d/idN7qLuD7UiYs3mIf8NBbpC+/7o+qldc0EO72aY8FLOl4F
VX80FDEUkz+cm8YudlYvG6hN3uc8NvgE0cSErf01ZDn5A2VCNll/YtVN4uKUn0ky/rAKQBYOG8aU
2ExqMabhZHc1BfIAuoJdMkO8F+70PjLkQBNdfsUY1je/Q8Cr8ZvyCKCmmaL3Yyy1K5Fwxv0p8yMA
/TB0uJR5u+ll/A0kgv1hQT84kepyxxiadfagNAPhbs+qBvOYnX3VaaUO3M3/g73z6JEbW9P0XxnM
ngUeegLTm/A+Io1SSm2IlEqiJw+9+fXzMOqiryqmIhMt9KaBuYu6kJRJf8z3vQ5vDtyJJ64J3jNj
tiLAABOtnB2Qi/Jq2USgDib0OxZtqBBEcQJWkdsr45bbAwENMrzXsmFrRoG3KZNwr7QZLC4LkpM+
wG4ALaDb8ymw/Oqh72IVJAZmmKE08VzNvSc3DrHlYFAAsPpoVSFddMkTOznnSOoluih9NQ5ix+79
1ZvSuzqTNYVppNlRKPpLKEFq+zMx8nCeqeqD5dIShqr7CuS5sFs/etIxCFfj8jEssWzO7eJzNVrJ
ko7e1iglaz9CbaNrZnUbGs9scxcQUNbCxhkbsCtaEn5+zJxOX/F8jsJXptQ0NjWGg5U2wm9sUhzy
Grsi/RG2w5vr5ltgAKjZdvHTzUlEzAmyqhSbx4FXYKTHX2xPgboAZx7Ui/n8B63Wp7Lz3uCEHEmz
qNYwoeHlDeNL2COxlyJ8DVSxs9IUnlMKm81WtGVgm95K8yhVQiP4ZMvirdenHNux/Nbl4YtqhMk6
dQM883USTjXMAbtXzRr3hkw/N0Nx6PucbkBAo0Y3/wQ3hK8u16UtQHNVqs3ECqj8KxZaxzJfnE1V
NQbjojypGQQsLX1JBvKfyWZT+azETmiamIFcrMq4rtekVZ+wZaB/noZ4qFdiQ76iuejDeo1mFqWV
aX4fDP9AC7PfpNlIJ8wMm6XBmlsN3rcC4/f1WLpfZEbIeOGmyYuXbb2qj1ZNqNkYM0Wf3ZbNAIUe
Hi6eM+/oc891xwUwjaD0Kfxbo7+5VQixLC++ivBbbzDfBjFdOAI29CTVl0HAL7ahPRvdHmOoiE5T
W32qEXbMujzNVqTPrFFtTJ5k2NqnmvOp9m2+13h8NIDumEsBPMiHKCvxUpcbPavWaeCz8dAoa62S
+AQtWzZklcQoHFYM48giWa6vpymCMggnzDnyR+YlkI/QpALVu2hKiF1jjxuvmqLJN4FWry3swptC
K+eFh31ELGYyjOx9I4KVKWNta75p2IDDSmIu7frwDeV+simwJkh9LYSXA63GMykjJYYBUeJmy7id
CNPBmraaieCFfC7+EvoQDmQlzI8+pDevRLtWl+cG3NBxg+CQqrjpJkG4j0TpzD0F1SkQmVS7YJ6n
eNtK6f0Ix3BYqrA/yVaIVqOk26t2UbLwgGBmLakYTE2DNne95DziNjKzXCA7P6cSsdt5pKnsTCsL
aCuDi5AFkJGUI02Udi8Sh6a4A+oego1C6xpZn9j2QTGmuZHtND/5rhHFMIuqceqBeVsvowNnj+pb
n+LA0eLC7/v+q6rXAr/wIlvg1ONvErOnxhgHSmDVZddDoYFBi0lum07M4BzR+8r2aAYaRfhYqsGm
ZccAl5Zs97yx3ga9eYHXt9e7Z73UooNjdnAjDcjuVpSiiVk5WZPC3CitJXTRHQE3RNM3ZGKBbLTz
3CCuTh3Szypsepw7LRIXPRSjHjCCqSvlgbfJXU5pr3CqoInRGPTGEBmyYsQriJdMTob/lIe0oz0W
uTBp3XNZwFQuVLkykoo9WEeXBo4X9kEa3vw4KF+FI27Rn0l/Nc+ELNY4TMlxCVzfLQIPV6ksr6N9
iR+9Rn6iamoP9dFPG3Gyw5/JaOanzq4XZqthbKqb+6hvpimwgRAQaiFkwi2ZH/hUJFp6LHX5XIRT
6EGnFevazymu49p8bkpt6cY7XvNnc2Rh8rFYrzW9BPig/GyC/Hj92euVegCaey2Ax9Qa4GghIwPC
0sxv4nwLKkLeCGvAAsocfiw9XIoAxkDdHUm4LE8FfnTb1vUfA769g0P6Jy4FylapR6BANEpG39B2
bwZ17wY7BIL1o9ryJU9yLBtqw7wYsVeRPgkAdVBtSzH8iQ26i5sKlZNhZ8sygxilZIa9uuq1cDeH
bKb5n62p9x02vUHEMM2eNKarBSeZTflgV4fULxYNOZQ9KzHE8+yY+8/8lrEOIDyyx4nGJ+T2xy8x
IpUTqccZKEiSzmoioydKGLft027tsQwZ6+hBTcLHtMHIjF4nQCW9R6h7bGUqIhMPcNtIbAUiyIce
/zcon4uIJilOqc1F1OITMYOfiHpL1kq/1/veOg5eIDHpiMplJcqR2OcqwwMrLRbg99pctl8EA4ck
kdJcVV30vXecQ1PowRNJHV8V6q89yoitmkZPcY6yIyU45CFMSaMp6uQiyzpcS7uWu9hLIRKE6slG
nLvLDWmsfbK9Xb1KtkXm4aNUGFuzkMbJ6zEwUBqN7V08U6hJlpmKZuKqe8sMGBr8+DFLnIVb4zji
lqP/RYVdJPRogd2eOElNHMhTbBZWScxw6nT4PA7pKmtEsfANN1prkOv2mabCzs3ddabKWSogaeTA
hmRCj/CHMmUVDEBpSY283QMZ4eG5WMGXbz2N/86l6VeqvA82PLVRjcSqmozUqsY/0dFPoq43Zqha
O8XEAU7nKCuVhPlEuDYboERl5Td77OanuV8nQVshggISMe1gCkofL35KvrzWf4wFAbZp1pEGPGn+
BhNIrdaMbdE3kFEU3VoObi9fSxMeb5iAcRZMn1Xb5BDWIQEzfCn9zGXmEj5eTw+0mf5tMKW+ysL2
61XTRdpRvsUAaVeNrDCR4fmPTRmvodiF20KPkDmgzcQVtJHbSL0wX0KKMZl9c0GogCHM79cD9yXN
k9zKezTysl/WSNhmXubim5OxSNZd8j222EqSaUw+LXFv7FQ6gooGRkRoeNiL6v0mQXg5C4YgB1LF
gIB6vFFG65CH3qINQR9xRwO+MehvY/rWL00pdrmZR0djkkeSkwNHbsAqNTNTZ+tjW0Gv47GN8Lwv
wjeki/GjqeULpafc9L06WVZF2V8yEppYyuH8GuWjm4P2XyWMHtAyjUh/U5bMx06drvpJm+lVNd/3
Oaelvxx6YsKFFuUbkosPKuvw3NSLdp+6RkETzkVd6OMBAj85SsHLlCbir8N+OHj4EYzYxVljEj9a
ipHOzaDHa6JXBsKbWnEy6I/mvtacrAb4PoyNE63epUgs+4HveOdPXbyhhWLVRybXVER/jrEtkD/z
dY1uZcyCFhNPRabN1k7ctzrpLimpPidf+DTJEijh0tBX14+x6A2I0YG2/BP3h3HfNPl6yEcq5959
NDsaOnb4kkcWHwiR45h9FqyxSXOxK1PDMWTyiIMao3RQEDu/M3dJV+zDCPgRUlqF8xJfiFcp3aaM
ApWyqD+HOiyL2kmNlVMMz/pQfcvjjArQe41Bpf8SxP33SrXXP/LTW/qj+j/TYb/ncihxFqyvouJ/
/+l/ilIbtel9pfZTGf6vw1sW/12qza/8QBLwH//bEX84VyH25A7/l3G87f5hoWbE9hlXwKt8+z81
2u4fjo78WlVN27Lxbp8se/6l0Tb/wNfUpKem04dxBa7z/xWN9o0zgm2g0yVkS1U11ZjMlW7zFpgT
Tej7Sr90c3VfIZbbaG1gbCsTkmtDV4c+AtGpXhU8O3hDL1gisfjqcKaMW2sZK+4qLmJ33VfxT7RM
rP7yXOTB6/TnJi+1eRlo5a6iQtUUefnl8f6Djtq4EQNPly50zaaVPIlzNcP4u3g2ttjy0rnrl6nb
avPBF9u4bc4IPDJSuRE0Z6nPYDVB9MfKQEJAPw1q/Is0S/a7jaSTpCXPJa04cucpGiwAiI0qWa1k
w9953g8ZtP0lVMJs3Y2Ir6b715oCyDSuZ+CwBeavmCaVsUkUNRUh6H03yVY0WLZxLldWYvNIn7wR
8k1q1tqiSyWsRqX/mqb+k1YT7NdMrfTpeU8hXFnaXQQ+KES0gZi8/7C0v5tyXN+zAJnDQ02fnCFv
TTmqKhtdkrX7ZdVAFmpj+4nwjmjblfVzZ6k9/Ppur2AY8NeOUrrhqQPOWXjTpRALBCvk+kgD+5Nv
DT/dviHBcVryzIEfELXyM3deUUkbGzg932nQWvM2FeaCFslHhhTajWj6+t5JTXD4n/gH/XwcAdEQ
JN0towh5/2jv7NKsH1s1xewwVXhRGu39FO+MyRB1w07NXmcybR9KEiMnNTUhTUtLyeIFTD9rURYK
wefkiqFfoX8SL7I0iLYyGbQNXFCYM8lKDSirxWQw2VfussWEag8k+a+83fvRJ//winRotrgm0GKl
WXtrlxBXjlWX6F4tnKBmFA509Mgh46sL2IAIFLTge9pBFEN8UIgvI49TooCy1E1pqAPAJK+jbqOW
6Pj2A88COIbT2f9tEsYHRGOXCFuDKYsJS3NvRpuIor6yWI/JRh2slZk2OyhAA45JDsJha111fvJC
zPvGAQtdRFX0NYhJi2LTVWx9PRHfKD2xLw7DoxHQSrWzxF2XJWROKrxjZrh4+5bVuYrMfY+L2Nlq
ALxFaL6UVY3+SDbjQo2xI4taxhXmi6l3kb7fnhqpH0yjqx4S4ixNzT/rpmIv2Nzki9omlBFGF+Hc
DiQnu/ss0+5bZgFfE8LMXjj3tE1lsk/qxEAsbIeXmO2E4UmnqEFKnv5ITfh8Qsd3txlbotoKFywJ
VMdGAJfDvxTptzZkJ5YkrtiN4mfZ2PrWt4d97ZfDnD1oRRuMfPukd8D9dYNS0Cj1FdsNfW70KZwU
WS9TxAD006mwrEQOG2siSRTKaM8yzf/mN6zeJefNU2NOW1XZZiTOLWqIHfOxJ+28KOSlEc0bPYZL
lSghgXvpj6gBXbBDJ1218B5IYYPLk6XHrA9TTDNhHkx1Gn7KxRypxRe/EdrGV9KnoBiHTW9QMTaY
K7i1tmIBUufS1ffkl7pn3W3/egGQf580tZLLrno0lZJVARVF53CtEdGlIHNgAErL1MinFOw4iDLT
Yrm9ljtU4M6CfukhtOrH3MmNdT0oxjoeybLtvXXQON5mrJ18VZRT7ICsYAsZirpxaTyuYM2UM09H
MSxk90ija4nRJeHxSG13iIlhUvV+OVVUnVm2p7QW5CpO349fnDr/CyKR8EFQG7L18vb99jq0mPPQ
3NUyXaRwyPvRoxNqdu6yd4HyPON5DFO2520Lxl9wZK2/dGHjQhSbFC+SCaLu+hQvvOY1CdM3KzMx
Y8VaHKyL+1SK4/Wnp7KssYwIpaOPj18oNrbs+jmKLO8hluUaKycbgzUU49drssOG59f4LCi1xAus
5DZKS1mEgzLuFfScSTpAm1JGZVna9g9NpiMKoQFPXNNf43uqfqt0sTGTIod5XpY7m4bvSxQg0Bw0
7OgV97tX5t0uLiio9BTCkBi77mD1iL9cP6rXql+WT5Wp/jTita1QFQwNqhEvZW9r1A38fsKN0Z4R
BWqR0kkSOdGGHihPqFQLWY/9McWCeDYkbblqAc+p1JRjIyu0/CUCzVDW1Rov2XzVtXG0jlsI+bFh
EB6LLv5QOArWJSkg+pBbB15sf9FS/6tMxbgXNMfgtAxvRmqAzOXxM6EYr0PpG1ul4ZmNftwg0MOY
PsekMhJFCgyAnCzKMMKrdDgnUUBLNTPbz32kdNhzw3/qGyc7j/2fRo0Dp6NrW4K/6CFEw/fr98rh
nl2jqckIYSKG/Mf8M5XtUCMo/tUWT9PanXs53wadGOYIRoXALLtxerlqlm2AO0KO+wCd8elDHEHn
1bJ6DiMu2ie4D4e46f/zMwm0xD2WNDQQhTHvq4N/QYYwQmNhQfe2bZ0+QFfA972Uz2qri33dU+er
ZXPIvWA/yvIZmaZcdy02qZGP6vl6xaPfENuaY6SIY8Gu6ap61wX5i9G4xTl05VkEMOssBPpwdPpP
GDEHeGNdEr4kkh/d71yZheV4LhZ90znzsM+Mra11Bdyv9Emy4VmJEqKuqUbtHkxlnvKaj4GFJ2ym
yDX/gS4MPXWgK2Y4Xb1qU2o7svQ+dfQe9KLTvpJMuooxJ9gLU9MxOY6/IrsNWJs7dludlKtuWtgj
PIC7tFB21+eeFFaFESGRoRJ2aESgxu7qDQJxWK58BVvaxreO11cgiwnASL1T3RRy1bshiKSoohW4
ig1OBkvCO6GaxMIjcj/HXi42QKiTAQJcxxQEYN2b8OSs5gtdnGs67oMiQey1ziWcVdUfrg/ZCfTv
XoE51qizF0zgo8PFCuwDqyg0C8oCmt4+W1C73dYJFv5aJR6jtNZ5RTRIYAeQj+KKmd/n9SnPc/JI
GmTlvmnI4xCFxCspfb+QuOvAxrAzXOFLbWPkaMeV0C+XEmnQSDaHV43ZZsxVZyHgk0Ps7E9+n32r
E2cioaTZmxf+aQoBxTsTkO/GCL/gkhxWLKjVldeM8SMQ3xlafPgFNca2sVBcRfhCrggOHE9aSnM4
8sQSvsaA6qFlZ1vAx1LtLc6KwyNt7Jb8vRHcZWpEwYZ6TGpb7syifYyVYENjxTgj8oazr6XFOnFJ
OfBHXLpHv/jT0fmM7VEfcILq/Rl09OsgA8SjhQOn6iXTuqMd4UOdxuVzUqMuF72uLhp4JAvR8ccR
4PagD+3nwAyt1zgMjkQaAMMV5Z95CjKHDn6taFb/uSJJVU/G7rmjbQKBrXizhRG+8B71pczDZ9/J
wrXpDd25KhW0BeXonPCuUOeJ9VUblOg7QdYFvH1AqW6sSGuTzD5mEa2bkudlQ3ld6bXxGvaAi1Ga
HqMC0WLTps/w+cVGK71s7fjumzbGpA8UIUoF1XJfRgTmPWMfl834xTKxYBjz9CiRJu417Ig3mlRw
GJD1OsiyeO2yQiwqJjhKFeNg1NJdVyUZjk3GV5aGKMccvuEmNb0Hv4XRl1alXPGa7S1dF8FwL/N9
wPpb4+yBGN5cNzhmnOqiaPF0qhmfGGq3wEzK+OoDBu89qCLMrtwkqB+lotZ3c1yJy5VhtJcmaXah
Dik1Tg/XsdprzVsdxdhtoKDetHXEBKcs6ESM2z7EpSIcIY8pJqCFX2YPmoOPaw4rl4/eeWDhWuVx
wT910iNd197ToqUctbPzELXMVAFTOaswDjehckHfCyoPN525S64STUq6sPLl2i10zeZY+pImJrWI
oQTuWnXsr4VuKXOSJ04dcSALnyDu2uj0rZKDtihRtbtutmDVPOZlnuGeaQCj9AV0dOKgjIB1qrYf
MpD6rcnTpKac9uRxvjRjvUEnXX1T3PwgUbejrMtmll5CSqC3ae3t3B4fXM3AbEEpSigmaF3xNVt1
zO0PWSrwAimSn/lQTKHVwd6X5qph8D7lgXl2miTDmKvNsIJnfjMHPLD7QdpHxMCvVkYAMEnqwcqt
RfbgFOU5mw4eDdLijYriRLRdPqfljd1D7nwyo1zDztTx5pmXkRBCBta5wYzaqyX0c/aCaw/zTKsF
p85R282LzkaeUWsEZ1bQ5xwa88s8SI2ZLkBA2e9mojT3dCZ3FvL1TdLSPcM1oH5MIrNcEEtS4gI5
1+3i4usF5HwbghlB5WXVXggxgfFsey8NrNlzXBu7obZOvkrHgNhb8rVtQFRQKADkofqT7Qe55iNz
yyiKz+OQi+c4r38AMD2WZm/sZBsjvIfdv5auyswrXhMMIcEEHbYnmoqbhVQIG3HMrVsJf+FbLZ+N
FgtywBvlIQ/x/TH8FyBfphCj+aIa0Lmk6ij4NigHPTbhHZuKj57LwMwol9kaHBsVSp7jxzNQQ0wr
iyfaAXMPr18FvaHO84KIFoyjj/Dwk0+YAym+twwK1T/2GqA2CgZrY4wKyvTKtKAX8suJZ44rGsek
4dg6SJAv1WMlyYrODHMWodnCncVghxmATLdiWySlQNLIfdKOWBJfjm6REHuTavY6CPzQosnq0LZu
pyoC7BYbpDDEUKls/LPlZlvDi8snuFibbMR/xycnALVaDMKZ6elS1Fq7NhzlIavqYm843/KW0Ig8
r5702jsOsZpeau2YgHTNiqn2MVxvprpdtDNJ49hUlr6zBvhWNsp38jbCU9/5i8rp7C2KjZmM5QkZ
p7Eq4cXQiH2uyypdO9Oi3MbmJ4Nspw2EhGSn5avQ0hN65pbcBiJ9REb2Wa2qT31fRCePqHuZhD/Y
L5hLLW2fw8RTH9Ix/FKOAZzZODkScDXOPMUYkexzCBMi8szNw3Hvkx+NstHUN3ZiQkmzvO/gEzZC
uupc6o5N/sJPfAjEvMz7ZJU3urNNsvh1NNRml9YkJCMFXdd9CQ+li8K/uj7XEjJ3bERskYrrEaqS
OMdTBDmbc2RsrRtrl/tW9oWwYB3esk4m8wjrRLjyW4uowCPSauZFnvWEJvXBNxJjidwrX7WQEg8N
JlXzUP1eCqN/bUNYuWUm+olHMqwwdcRKF6RlDhJtQ8ELaDapbHq6vJdQfkG501R+vfZxwshYjoZT
HVG0LKtABue2Yb4KanYqQtMPghXycG2KVD4ljwDOxS7EOQg+YpacglkbdHR0sk3WO6+YDKsoHswX
LxyQABeGuon1irAYcOAVxahGT5r4mNGyVnlN7ElUu0BsxqOZZva5sZaYOcYLpXXqZVsgu/YKCGVB
TIZzYzAOesNPDkaL/KYQOjzZOBQZWxiPz63WH7ShKDdGGWdzAhMWAqrOZdCiJZbtxsKJkeY4YRrO
rWtdj1TNSWDFAPZYu4qykoXSsAW4g/eQ1GO8FGOI7q5nV9917srQ6FF0JlCrcBK504rglYOtctpL
K61nz2HWbKHMIr4MCvtUt2dLb5GNScYOLgNqtXEU/JFtQxMYsLGbzSOEY52fo83zCvnqTT+f1GKb
1ZIotNG/1Ck+LjGGsOgm6iewkYsDyR0aDvWG5pG7oNbkRxGlDZ8RPXhvNeosN6NP142uHb9q0rd2
f21I86RYdv4D4S9yeYUNa4vdozeCIgOQsD+jnwNtnBmdfb2LdUr0s1e8/bVaRZH+2aI9eWYeeUlj
kc6ve98shSnFh5cTf+0RlE30OBFLqvmkZqCaVRyPuCoNb6rtQgofM+J6YbyjUTpItYGyG9SrFIPy
Ld2fdKYbmA9w/2JTYwYqfIBr+HTfZOviVqMmBEw77Z7bgTHsl/a+DdofOMBc9+9w8RMc8zAQ2nRB
pMOBdL/3WpSti+ZJGYJioaR4QAm62rO/5lFrWvtxfMuelKq09lUhm1NSROo6ratVmJSfxybuH23y
1R/jFAcgGVAyykrZa7XF3l8v6wDAhQIpCfD+J+q5hSDXDScLNInqYNLw9H500XORrgW8l5mWNYDD
aFwxzB7ioz/9p0oJX6+YOJYNlsf7rsLQPboSYzFOYmsVIUpXe1/OR61S5nGpq4fAD8TBZtWPLV09
prQBLioeMgFObGswywLbjsIjaFH1TkGEUrGjgoTwNdk1qUONrFsrN6VnobFFF4oMowDvs/RtnyvN
vq7GZV5pzjoUWCpeX1BrQAMgwCE5mokdYg1tXdpq/NE1iXdha4HZmuZDtSxShJhNuxG2WR+6buUp
QXiCMUfFo42YchQpQYbT2M2sLCLko8LfjF58j0XdfL6Ne+fs9SzmnvODXuJPXeMXK/rts1wGxUo1
XDrpmERcb83oLp5vpj8TXd9IWOMXNfHpwbihhUnVgzBaNNC9O+WtQY2fpyrd3YzohktDt3dixSeH
qJ8Xft0uTIMJrIf3Cq0DYaYUeI1HpF+bnqtcnBznLOrLRZEdyRnITorf6w/04IM1G5RT3HF1QyXV
ed/RYPUV7QKW0s+vC342mM0Gef2ODo7CVDBk2+vDNKBErP0h+ZGPhJ81tkDHCP20EM/QWIDRTXhu
aKM3bDm9VYSf33yIcS41seN8TaxT16vZMQ7Kx7yFx5MM5OiIyei/JSoARQTDqRcRPGan6A+60j5c
4Qbba3ZByL4/mbqbEkeUIm27DfMFsO/kegDz6GclE6zuFPlgSjNbyIzn4ldT3EnaW5T49Y8I+doq
8qDyZpUe7wYjmYemCGhMgW1UNCAWyJLduQL0za2cmOKBDHqjWePOhlRTriLMVyORDZ/pQZqtSnoG
O5yV2Wsn/HDk3nfIDO/jJthURWWsi4lIUUndJ3mMGJcrPK3Zr9c6naLlopXRn2pHwxh7P2+pq7o3
Vxu8IfSpiRyE9NhKyA+zxrPLM12WvR9h8wcfJjzFnv0KMSpYqPhlQEpvPYwRsB+DheqzhYQf5tIn
uKIs/x8SzZusLofHH36YZ3+zogYluA+JzoMw+zscyo//BYcK3fjDpuCyVZudza/O1bb+B2EXloU1
8l9x1tjW/itN29T/APgkLpssGkgs2hRo+i9UlKBtYQlTx7zatnEsd9z/Cir6d6wDvzUDvENz3Bs7
Xldi9ot5WXApyNtZsbNowex8dVP5RFP98iT+Cb38G5zy71NMp/7F8dcNFZnEgWKcjdZkR9bFuiTL
A4FP+IG18ITH/Buv+fcJbnAabBfMok9b/Wz1+kAndXxDkt1/4Ml77wHpN1dfW+No48JyARTGaLHj
scQ5DHylH+oPrv/eKW4snu1MeIHnt8nFCeqYUIy4XJLogRakZc3+zduYjH5/eQnC8RM0eQr0KRXy
ohvgJCVFj3Mjxtvl7Pde9OQC/ss5Wk1zyKgtgktjT3m/Ac4HWWt/9BndeUp87n87Ok06vx8qJD1q
bxmEymHSFeJcha5ccT94SHc+JIdx+OsNyCiHbtwk/mVoFCVGGI4yaEGnq/jde5jw/V+ekG3lwWCh
mjqHVEITNBWajrMjVAvHJOjibVPufutVODfDmpRIcyis3r9UkYa9R4iIWy8H/a/ogrv47b3ndDOi
daAxGitZcba6JtqkU4eDwqP4YDhMT/sfhrMznfWXh2RGos5y8JRzg4qF7Xkw8/E/WGq6KxaGNA9l
Hrhwjwv3N5/VzQinsIgLzCX9SxpHxSuTVG5CgMxx/nv/Xdz7cG+Gd23SzBCeqfHh+t6D57K5Ei0s
rzJCZ/3+Ke69kJvRncWpFWeITs7oSuzHsDG/aiB+n94/+L3rvxnWIu/DAB6uPGsJEsNGIYuU/du8
cez89y7fvhnaitfTKDYqeYZaDjym+sVa6tW337p8+3ZQJ36tamZsnNmtS/ygYRgEsfhiJXn5AWXg
7yyN/1x/7JtRXUok5HkcS/Cez17u7LH+qCHluEfN1H50PhlRVZh+97Tmg2nqzguxbwY3XY4O50cA
NIoAlHq994JX+qeytg7vP7HpOP8wAO3pvL8MQJ3YJRXXdPsMYE252IdI4kDe0eL0uCUQO/j+ae7d
xs04jww9IPjX0s80P6KNJUYPECLs9/i4Zx98WPfu5GZoB6zbtZoJ7Vx4JnXdQHJEZD7iBwRZPfY/
CEW/M/jsm/Gtox6uFMxfzrkfuUDug/54rZHff0p3ZkP7ZmgnBejH2JT62WisLRb44SwP6Y3F7tQp
qPNdIjWIrirN4/fPd++R3Y52PTWjzGzys8G2ZOHY5qHzSPvKAzT3Rv7BF3bn1d/mG9RK7A0Z/lXn
UAzDKh6scB9kYYFkJclX79/Hnbdyy/LDGTev3TrMz40xMJV7ZYNziTVq398//L07uBnz9ijH3HQH
++yEqLDIc7Q+O2jdoTWbyuv7p7h3B9Mb+mUY1k1t6hW+BOfCtlA3pJEZqd/s1CYz7v0T3LuH6e9/
OUEk8fMeUgOcSdWNL+yuUJH1UfLsVDQ33z/FvXuY/v6XUwB+NXUcwaSB1oB1eOmIhQxRd/7e0W+G
N0RzjVQZ1z53keoe/ErFs1Ip2kR8cPx7D+hmZMO0zOFjl+45ja34k59E7M4x5AZ5zaoPPtN7p7gZ
3i5+03ovcr4jrSzOA1LnZRcVxZPk0/1gubgzoq2bES0jz/UHJ3HOnZVET92k3CSqN9t0ZCPO8U3p
fm8+N29W8UT3U+mNmoNU1yqaVVOPRryLiiCsl0IM4wdnufNFmTfLeVaSOEcGijjrMQ7whOI+eoDu
Hzyqewe/GdVjKBC/e404p2mnP8AM+d4KLf+9deL/Sb4JU9+u9UA7Nyo6MTXDW0xaGP++PxbufEhX
MuOvI02YLXWEZ5099HszzQnHY6roX/GC1h/fP8O9h3Mzlt0gT2KdCJoz/cW+O+QYhAS7spdd+sGr
nZ7yP+w7zJvhjMmRYEOgJ2eM6o/ozOyVFyGwNswleoaZrKLw8nt3cjOu4SsHGX5L6Zlch8oH+M/U
kFw8Mt8efu8EN6M6c3uyGpI+OQ+Oha9vBdS8TDuBz+PvHf9mSNdhjZbLdrwzFE6BKw1ZmTiEDR/M
SXde9G1wo4wUYfiaP7K26dGx6qSz7nrT+uDa73yoxs0ALotGqHRJHZy5XTkvAni8nhTVUS+74PNv
PZ4rjf7XsQD3wSO3gZkI1fAmzrroPDai+mAc3LuBm3U50cD9ZEVb35C1u0NjkGw02se4DBf+B4P5
3huYTv3LDUglgbzjedHZR5a9R5oYvakdtmsfvIJ7h78ZyXrMYmOljXcmlh6XrILu0LC0zRJu+O+9
gJuRTIM61EvMNs6hEU8Rl7noPg2xM/xmx+82s5oq0e163bMhLIX6a5oo+A/0KnXkb17/zfgdmand
QmmjM0kZWIf2cXRK9Sb//v7TubMgT+GGv75dvDK8dgjN8Dz4vfXg+5L4m7Qn7rfBBPb70FSe/8F9
3DmTfrMkZ0VhlzIS4tzRDtqwF1MP0LwGBKQkSvXWh5qL6cP5h5lbvxnTek3Iu3SH+hy7rXugqVV9
lXRJn95/XveOfrsqo3sGzZL1GcJbeXBY5tajpou33zv67XBWSnxlDAsmftsS3F0Ib41VWbV+/+h3
1jT9ZiTXo4krKVkEJA0FNZBmKHag3fWik3CwnNIIT4bbdp/eP9l00H96DdMD/GXawH+0rWH5+Gcv
wZcF7xbyu33cB213/Pn+Ge69ituBLUZrsEQGXSoYmxD23WjLhYEI8yNpyL0T3CzNiqPmqD5CWot6
0cKWgwRTC5oC71/+vfFwM66FXuPbC3fprLftS4kwHUuVbDL8wjegL3zxQWH1fzm7kiVLcWz5RZiB
AAHbO8SQcbmRY2VVbbDqzm4EYhBIIODrn5O9iVSG4BmbMIu7kNDgGo78uNsaYQB8gjlEgS20e3Xn
pfvizpP4UQKH4/lQK35mC70Z5tEVXQNhL/FaiYY8stL9zEF6uUbIDLj6Qu3FLS2tIAaosSAFPgWF
+JXOdfUDN1xICapJ/2e7EbbSDVDjbh6MLJrFq85rneajyF7HVoodx0db6Qaoo7HKvCFBap7u4PVw
0Z2jgtPYDvPe1dBWgYHrCkTAQnULIq4jeJKxhjxzGQNvxzpnrfXNCDcMpMaAiua1KCf6j5sX1WdP
HZ2ePxMk35TukaEs/IFjxUtc0KCXCnkMgzOn299uWfGIieAELBFnjkdoGCJdefAltKFL2ND8DISW
kwclioDvrheWJY8YiG6iLOTCy/pXOBpCSBMMaOix132NZ0wPwhwP222yrBvEALSLzH1eIWn/NUkW
/ZxNVb26amWXYVLlY4dU153dwtIaz9ivy7jkOPrBanvu8ZI5B6VExk2XUh7RnZbYajBAHQ1ejDTW
tnxFBKu9hRzyN4Orxg8eXJF2lidbFQayISYFXhU0fl/neSDX9fth2uxBBInvHMAt2PMMcIP+FydD
MBSvHXhHSBvBM4pYoPCwPda20tdmvUVHEic9E1l8LxJOvgyKFQ9ybA++1HgGssUgSTELZGB0kpCn
bilgaK6dP7Y/3dbzxu6s4NBBpASbJmir6esww9+xyHKwdx3Y2zxt12HrHgPevoLxtJpdfe/qqb3V
pSTlJXJqSOUdK98A9JSAPivhYXaHRgoSg3O3JCkSEuA8tl2+t2L2nUPSz9/fjK9PG194g2ruWSLz
a+DPM/jZAPfZ56L6DDFdpG/VEPF3K2QEw+aGPHm48e3dfi3dZzoQNzi4lghTtvciKH7AH2V4qXis
d5YPW9tcA91LV8M2Chodd9qL+l444Mefi3Y9qfEBUsYQB5t776xDBcFG7o9wsOP14LxE0KsedhYY
WwMN9HtiDKM66Op75g8JJBvgYvxv5YV7j5G24g3sL105xIIn6l4ISh4g3KSd0whNp4M3S9dAf5KQ
Hgrt4Gm3SII/we5IlvAbIMXBm6W7tuvN7MM8i0iHJK+75jy5S7irwHSmh5fn9uxeB/qdye0aK4Dn
skZCKbW/U4iwILDlUsiDJQXMk3lMH+SAiC+cXOPr5CoISm3XaRsSY0VYKqQ7OEmJOpdgzXVEipBf
VAeJK66xHnhDzxJvgq/F3HfLHZx7/Yh8ckhMTruwsTXA2N0VFb0YQRe8t7FECKTVyISB4y4pjm0p
cKf7ddAZ8rJ7ilvAPQubvyQomJ8gZ7Z3p1kL+X3Io8TAfI/32WDhsr9LH1P2o2JCdB8n5YfJBE2U
psqhc9yxrwgLt0jP0tTLoTdEFx3WO4h/f9dZ1Tl+mdJNhJxGvSSQ6Bs4fcxXB5Yg7th3vOjtPWGs
Rb3XRhP1jMPCkmXi3jXiJSjAKaqLPo1l87F3sz9G2AYemstRYsA/hMXmIHG/ug9SgZ1aBHnIvzRI
wxR/HAFLZGoKhOD9wykDFXCk78P1FJ8ensd82L0cvj+Zo8RYAZK6hfeUXrp7UJYJf5yRRg17o1EM
/s7bra0CA+49BaVcFkTe1ySL+7yU0z8gNfGd/rFNJgPuC5izhNNG3qnPIUXKXf9CSgahNPDhDjbA
gDuIZPCEJAJmjdCmesxh4vhMYQ12PTTAJk0NKy6LayeR9wzM/sd6Cb1LMzv663bpFiCYDDUGrkkW
zFN3lxP7GzY48Cbzhi8k8L6L9Z8m3nt8toxDbIA6EjAjgj5Gd8/HKHjIeU6gECW9x2KAxu92W97f
q1Dar+vGMpI2JsiauUOpt4cSJXxus3mZ/5Jt09/Cuaof8hxy+MhtinfCP5apGxvohmm6kDXMZu9t
1Pl/aeimIvF2rqGNtt0iW/nr7282dwHHkTruZ0gvNFDye8L7Bgh9LM/damdyrV3zzjoYG+D2+3zK
orlGBXWVPITM12e+CsIVDUJkrtdnr9sNsY2+gXE1xRA2dCMsIlk9vHQ+XNtAa07O3rTMO02xVWEA
3XHhuQHVPVTRx8G3eNXqgWCAZN99JEHuLCY2tBhIV3zONFKzujsY+Clfgg9xpN1rUbqvSRf+Db7c
XkTO0hiTwOaLqixk0mILnITzQEYktEA9mSI5Aand20NiGXqTxsaYlqJBaOAOXTNIM8wQZCJ4qr5K
WY5PULLf22pt9RjAXxrPSwbVox5IRp5aXWJ2qfaF53GBNFK6s45ZkGJS2AQYAl0R48yQM+E+FXEL
ewqoVe+sLLbS12F6g0OnGHXs9mOFXXyGQi3h1amDfOHj9kjYSl9/f1N6iHddZH43Ldat4DvU2JFr
QjPvsl24bSb9hvCumLDK46g4Y+rIGGIiuQz986z3uFe2zzew7WvHZ4mL0y5Z5PBQF3xJoWPgXre/
31a6AWtkM2Yl8hmae+zEEOpto3YpIBgS70HaVr4BaaZo7S6+bu855SWst3T1olzlHRtak5eWtGCW
LCJG6ZGfvfKYSShnLdMhAkhkUtKwESD51wkhKNuBRJkh+/kyZkh0P9Tz1ACuyLC9wa4SN8uaIb3J
jWT5OuaR+HGs+HW9eDPrR1iE5hERWBd88ORvbuKW+pNTemxPeMsystQAbbV0sBnj0N51e7AlIFKp
H3GT2aOKWQ4bdK31zed7dTslXeVW6B3ZvXYqcfWpw+PAuU1COBT6EeQcYGD9gUZK7WyitgYZUJ56
OMbIpa4hv+n7F0n65kOZTc6xsww1YOxQnYiqAdC09pyXAKTNiztO/mV7tC3LkKmd1xcDXnJ7p74P
08KaC3QJ828EjkP/1Yk89gIUmbw0iCCFkIjw6zvpXO4g0y4X8ZeQh3z5dqgRJiEt9IMcwQjS3FvS
wsQWTkDu/AlpuG1/w6tEJ3d2Zss4m4y0hKmMxBI7Zs5iuDCTil7DzG+PjURowLrs5wVUgXrdjxUM
xZLI/TrEOaT76qn8Z7ufLFu+SUxT2o3JCHnmO61xEIcMyfjEe0dead+FZ8cB/We7HsukMilqeJoc
angz1XeJMyvWEaIhD734j34eft6uwTYU6+9vUJ7wKhhHf0J0taF/zwJ8nAVOpsdOFSY9jc1TNUDD
GGGiOuHnQCTxHZy49uCnG3heoiGfuwUKNEMxzycagxjoI/i98yhn6xhjW4YEk2DVzBBAITgtIiv6
1CXh3tHUVrixJycZgZxDBYnAzsVjn+f52ddZqe5f22NqmTUmG03BfAhJZIjIYpHIIf/v9PC6gfK7
A6mlYyNrUtK8qtBZMbbVPRNY3840gLbNyY/n7st2EywdZPLRIMAQ8TmJqzu8hPvuAXaqMKOLoEdw
7NEkCozNeRIBdB8G9BEM0/NX2XX0PyKulp3JYxuB9fc3qBIk0a4nCn7XNEnbMfHPWQ+FRQ8KEcf6
x4BtP0HmqUdaw71lDnQiK5x3oY1xELeBsQ83PEvmOJj5HS7xyZl32r840W6ega1zDNw6g4ardNCs
u3w9fc2LxoXWUEE/QmypPG13j60KA7yJl9XwwYStthwdaN+0EKnVvQiuMHj981gNBoIrZxajD+fU
e80SOEkPRTX/m/jIsT9PYQwZh+1aLPuMyUbroeEe5SMp77yjGupPQDI0qUYYtFL9GMW7+4wFbiYb
TUHyH0w3HCzagTFsZfBpdOK8fN5uhWU0fGNDZtBlmEdP8zuH4PyNsIh/gigtfOQLaJlvV2FrgAHn
sGcFDhBtfQfVjWbneYLNB1Q5BHx/tyuwtWH9/Q2i4bvL/CroMRI4IMFYEFnrzgdobg3jcymrag95
tmoMXEcDzHHqcLXKrqPqicNq8bGN4+TJAdf3Ybsltq4ywB3yPEBuUo6lVUHY/jRUcv6rrF0kB2+X
b5uz5NeeWvf7aOSS32knU+L28BGc+FcadOkkEeXZrsTWTwbAJ1GBQNxTrFDr1WfwIcSMszz5FPZz
8mW7Cls/GQgHoWHIIWNR3Yuoh95tz5z47tGp2wHFOvnfCUyalDTIv1U883B5W/NQu4dicjsv+ele
ql8h6FLCnS8JpHeFWseEQN92myzd9jtBrdfN0PWYXhpxYreAfMmghPeInLJy58hqa5cB9kR1mSuD
devLVya5o8YnXCR/QB1yvtJC5ukISdmP282xDNFPPfM3oBy7aF7GsQe1KGHwtNQI0Who+OyMkK2z
1t/flM4ShYeVEjGxLMGrR7cycvC6HcPXA0TUYw0w4L5kTawKJyzvcFaicGBEyiDYWHtcZlv3GEhX
CSyQZYY1i5IAGxNHbBV+sXEe6suxzzegPjmwNW5wKoMeH04hPXfGSy34Hu/E1v8GxlmZ05VVzu9I
ps6vXFbqGcGg+KScZI/bZeshE+OJj/2uKgHCbKqT1UrDkycFH7xPhzrIZKc5Q+DAYGiGO5IMWQch
3ghmedDlrPTOImVZbD3zKdtrHYhv9tWdcATIaqwoF2Q+4m1o1OrizSARHmuIgeq+63gcBegoeLg0
p46K4UF4kP7ZLt0y0r/R0+ZFwAm0xUgvaAWFyd0Vwpbwi0WI6xjSPAPMXp93yeArnAh9XIJaAS24
BeGTnXXVMo9+46hVOvnfopfBeu2cIT/hOspuLwpgK93A8eRCm3EeK3y76uFgtTIoPZjIHAuLeQaI
WdxClJoR7NdELZ9mGjPyYVw0J8eCep4BY2eoBDxCsuLuwpSxhzW8g9NlUjnuHgPBsuOY9LTGjQOa
h1mJtT/4kFE8gg9Z8B/cp7+QAgsq1IuPPYObTLRo8KEYn0N9tRN4JAHDKYdLZhbvnMsszTCZaAoG
mJBBXjfOPvwwQJ354jrNx4Bnf4QRVOvc3ac3y5rhGliGjHbuTqPg9xZ5j+yEnM2sPwcyqJYTJAXE
Xw4cgenTIWS76ze82UPVsICvQcPiHnMw61AXUu6gNj9+UpC+OTaBTQJa45UQTCbrJSnrx7OcEIdz
sFnvQNvCEIxM/pkvYcqHrQ3TC154DxAPxGEQG3X1vQuBwVw57OzNUKaemjb40c1LBS/Yo9A32WnQ
jRck59hh5xxW9K6Ls8GwiL0Qv2XddQ3oJxkPwiGGPuqAPGf/D8rkGJ7hCJ6P0KRnAfm+PQks65dJ
SFsyv1LQFkA1UjlnLfvgOtfFXjDZNp2NPdxpx4V1BYRj26r6ysOEnhGb/fQz4sv89tAco7/x0cBA
rnoX9FbILObPCHnBu9rbzQN/vwlwe/oVJQv8UfQomuJOiBogqRxr6AzjgVc2eGSBPN60M5ffH29q
8s4SvHkIxjx2DxQSSaWHc+wcIvgufH7sxAPXpV+b0sATR8khhpfDUuo/O7ixP2svXHaGwdYAcxeH
8Qm8PBonlXBSfSCzpDdcXPV1qsbi0CJPTbpZ7xAm8ZrP7rGSBOlncXklUFjdKd3WAGMr7/kYVQ4T
yGGrM6Tyzp1G4DqITiMccc7baEvQ079fLGligpoRpyydmN1hV75Mp9YDH6FD/Pohi8sfWZHMn9rZ
09e5A0fMhWzXztC8D3KaGNt8CNv7sW5yBvoTKkRaZnlerQWv242ylW6A3IeeJ4F1eX6PBV4GSUO+
KyeudnrMUrhJQBMJ9zSAl2Pn7XDHwNt72jN5LN5CTQJalCf1pObKScmI/Lwsw+k8ykDS2+4Yy4Qy
WWdQF4BR0JI7KSdz+0lmRXGVftHCXqA9pkhCTdYZ+N1qdCBGmtYJ7mG4Q46X0p35Tueva9w709Vk
mDXIFJE13H/SthUfYagL73QGmWmtg89O6fyRQ/4fxhT9Tm22oV5/f3MeWZK8G6eKZCneEyBOGCDO
nRb5BCPb7eGwle//Wv7UTHjwj7STZl3V/tOiulfBStjWHyvewHbJGif3GUa7ixtoG02N89yXzb+P
FW4gmOWNk/hOlKVZ5ngX6J+UT2XuHHtwobGB4GTWQRQNM1hlyKSHdibLIcm+FNCaPvT1vxHKQs+R
riROmkcauQ1ZC34fSAv5MbIINdlk3uAoGI/zJC1UL/7bSpqcC2dwvx37euNMXg4ZVmLtx2kXzvlz
DtNg+Hq047FZaXLHmAOR6qmck7RTJHuUi0MvyQCPkWPfvi5NbzDlZ42MhmnI0pjnPvTjva4oryyG
9tKh8ACNDND2EChqRo3PhyU7wcY1PNUq+jg1XXiwfwzUijbX2kdiWQohaOR+FdnMnFM/18PeFdWy
LJiCZ41oSc7mJknljBdZqiHcBu2Wo/1jAHdqEHhzZJCldZWp8aGGcW381LZ9UcFUOOHqUIYwjQwE
w6UuQ6a5jFO38qPPxEMoHCok+vP2LFpn+jv7gEkkg3J1SAgYjin8HF9iijNE7cp/dUR9iRisveBK
eWyhMDlllYZTo26WOJXemk8AVw1x1n2/x9GxnOVNUplDI+ZAXymGQ1Y9vZChT2UVP+VJ5J1clicH
G2Ecs8H8gjpCIOK05S68siCxf8G18OA2YxLLWFAEDdMDSocRgb7meOGSZ+ifzF+2x9oCB5NaFlWL
syQwkExhAg4yU1S3t6Zr9x45LDd2Sk04M6WTsKuitEE66lhDdn/gX5FB2J/nuITlkSzhKt4nzUc8
DP9ZLcfyPOGE+es6GI296KskjNKWhEiHGqo2gHdUsP8abOs2A+cNL5ToswEVVGWCxB6pXr15L0XY
hj8D3bDk6+FyF4UprSuQ+igyPSVr+H/zCnr74GHGKfJMgp3tznJqNXlmE6lL5ReoDMKf8xUMm+wx
aSByJ5CotrOm26ow7tT+KmSEbIgonb28FScIiLHv8Zg1MKuPp+xY4JeaXDPWUjrFDglTyXGjrnO8
TExFv3frsYyJSTNrkmWYoYcVpjwS3WMRI8o0F4g6DLWnV2fd/DmCJujONm5ZuEyumXA9r2Y1HKO4
DD/A0eM1izoo+Qj9DavL3nXFMoXD9fc3ZwUon0FZeXZoqh2Nt/nMhx7/2YOS906Y39YIA/qO0rBs
ED5NXZ/xC8/IcoKLSXXKVQ2f2cTZI2bY2mFgvUHgzAvqOkzB+wh+QE7JSYOqKebz9gJpa4aB9D7R
Mx5oWxQ/qfBMHO6f1vQ9F8ocj8ppd85VtkaYkBcZnnWKhKRzF7YXWlT+SSazv1O6pQ0mCw12kpzA
bXAtHc+noMdWP7p8kHdPlf6pwQv+5+2+sgDdpKKxAA9eMPUN0w6ecfDQRsyhIEXx4A2QuNquwtJR
JhttCfsobxUj6aARn+sYDp7R6rd2rPS1A99gAilWkL4Jc5QOT5YLL4roUoHLvTOVbN++dtub0pNe
k3LKxyDNa1ChXJXhT1/F1+1vtw3yWuub0nunqlzklXsIyCHvIm6z/s+8YMtHEsPXvUIw9mG7Hlsr
DFyHYy3rNpq8lBDofWZcV5cSBuw742ubQgaaEzh8aaebSRpNCulzXfg8EMovmaZ7M8hWgwFoB1bg
YR01BKdbv/si8RL/L56pP/EWFh2cRQaY4QsnmkYMJKWkbp/00E+nuUEQbrv/Ld9vEtESAj+9GrTV
/91+8yIWZ1yP5N0lotlZL2xVGBu2cheqchm7KQKTi/spGLN8SjXDSnuefdgk/Gu7JZaZZJLRQqTN
xZI2czpHPnkoBGufYD138HLhG1gWvIdwpcI4c965F5LgITiUu/d4C9pMaTSwXWCaNRI3LZymfhhc
HGa4y147mYkPybB3ErQNhIHpcuzwgMLVnMbrpQtvqX/D/fNro8DTPDYEBphZVReaw74c9/m5+TOe
3OEx6538r2Olm2Bu2ojH8TSniNhQ0OXZlOBcqQ7qkVDfgHIJRSzaxgvmKXLNYLu7jnE+HczxwHPS
rytqmHs1hcDejAhlhGPqjHtSch4jBG12oGwBgEk88yAdjkQ55qZu4KjyImGZUj05U6L3YqCW+WOS
zHwSsEh6yQI/M+RdZk1XnrnEI423Jnluj/FP8sA70QKynpjf7Duq5jit9GRJf6b1wlB3xOFblmdH
ZfDBbUUGf3q1fHTdRXyH+GhyRups94Xroyc0k3rmedIhXRKhkZoG34Yp+N4VvD/DB7K66mV3UbQg
nqx9/Kadk+vD9q4GFmEM+ZW2bXaCw8AXJMrecNE8+P5BDMA3KqQsyyB/PJQDm6+D8Fp2jjsh52P7
qymfFqk2g/V44aZxTKsnHbAElnDQ04agXb5z8LfNagP1qkcYp5TBkoJQt0xnUrhi+FAlfr130rFV
YMA+CXwNTSO5pHPA2sdhgqoK7q7ZZXtC2zBjoF7AwVYVE4YgyyW9khJyLW0/tN+apmp2MGNpgMlF
g2kW9BRdsaRIxknOcwCCCW12pQlspRu7tx8PQYwTyJJ2VMXIvcXzvk92r40WGHgG3MMRAj1idKe0
oN5rUVMYCXb1HzV0OnxYDV23x8DWBGPvDqMWjppZNaUzQ1KOXvlbVXJQMgc2ZL8ieRzVBNqfP6VD
IdXfFE6uHxwPtkzb326ZPyYBbYT9L5d5rFPpFu6LS5uPNUHKWyFBgNquwdY7xqbt5x6FPybFvrQK
LA45nmARYN67A1kiHSYJrfJh9thV2PXcgvy3rsYvSGn53HbBZ6bHp5HVR0FgoLhReQh58WlKqQM+
zbz6BZZNUO2EUGx9ZKB4lEXkJUpOaR1Ey3hhXSbTEhmte6dLyyibBLSJOYULJcgBEcaCPSFrWV07
p8ufwUTZ83+xNMFkoQkYgUb+0CmcvCFgUtdgoUxS7Em9WIbZpJ4tXtJnbHJl2iKUiWs67upU59Oj
FAAb7ebq+9SBZr09Y229ZeB5qrrRDZmSae2WP3hZi68jc9VFednew4tlWTKZZwLC7Eh08Pt0GPwM
iRpVdRoUtuU2xu0Lb0p7b+S2QVl/f3MKEJBsi1ars5R7yMfKuwxW385B6VRqcszg1uHDVjOQqcqd
Z79p/i6h+7E9BLYPN3blEBlKSdeg6NzPYWjrL/6lddtjvFhq8soUnih8l/V9GpAGGdeyUCc/g8rH
sW83wAw/yk45oPJhSa2biyyW4dEpDyYswbDy1yGFNq07I8GgSzvCpkdeu+I7CGb825FvD01C2dQ2
jYboZ5fm4cC7E616ZA57SCTe4+a/P/NDk0lWwkxcZG0mUjqr8kmXEVh3EWx9iimgDxq0pp197f0J
hHiR0U2iCEIfuXZpHEH1JJDw2XT0QWpOaGqXibru4WHht2nWA791iIA6z6Z/tsfA1kUGaD0fz9Zt
P1Vp5pfeB3j/LY9tptwH6i8JRNgAhe163l/mQlO+rOQl0us8t0qjzmFXpKy8+o4/P9FgOQTi8DdC
Wb7g7tQPVQquGfVPrmBQ+A+Fj0vCdgve3xVCkzo2jvCuF+3cpEUfCPDbF7VKMDaPMNTwH2t3Ok1k
91nINqEMVPcxNN47uqAxHPdSmUGqoeKQFdluiWUsTCbZkqmokVKIlGRLcYNKw3ytFS46cPze29Us
DTDpZKqCU0q7lG1aLIgrFUg+vSzkoEYGPHJ/xVvVF0jZz3id0g4Eo65bJTBX8/Fj3WOguQwgrghh
vTrlAYwDdOjl38AywqrtjHs6XLbuWUfm7VbpBrKt4qzGq0OcfIGclfovXKz7YWeq2gZ4rfZN8Q0l
Ih7GuE3rAg+Xq0CWngJxhnbk39tdZPt+45jNdKgDJytEmntgAYPCCQIw0hB3Dqi2zzf2YxZK2rGo
q9KAcc1gIT+T/ELEQsQTEhKdg20wDtmeO/IghudUiltC6K0m8yI5+ckYfT7WRwaGVQW7gCQiVeqG
on34eQJm3e4Z1TICJpHMK5lMtFRYjTRUqhA44uo5i+KjO79JJGNO2yLOMsK7fc3pbmPF4E/Y7J2J
LGup6azZ6CRzhZ7r9KcQlq5wXqQBsmHq4e5mgj2WzTHp7NAklfnI5Z5hOdGkAV6wTvC4IA9YUtsH
sTJcDw20aas5Qle0pPWE9YKXa1Qh40g+q+ZKfT1WvoHm0h0r0Dj6Kp0h1fTMA3j+zu68l1hlAVtk
QDkJpa7joOIp1BSgqcahu4zckfx58cq9d2LbXDXwXHZFVLtaF2mQS5KfdBTp7BzF7KC4M4TojfVu
jhbmVrJI8x6vh8Ooigt8IqNj+4HJKGPwXJbeuBRpzZ3ko/aR7Q6DzjCNPME+HRpik1YmIp6EM/fz
tB4G50xWNcZRH7zwhyaXLKw66givQOllt3ySSxlfC5xmLtvfbjlBmlQyxGS7svCIc4tD5w/CZu+R
EzjV5M3w0IfHrmghNfZkGMEXgZ+jCfDxZo9cKWzMdUN2OIMWDJhMMuQeDKXnsDyFXRDSlnJnWD7i
mc9Rpyxyj6WPwjvi10nqaRnByWV0bk6bqFPIR2iHuaM8Mxfx8u2hsCyrJqWsj2WCvLnJuUk4XIJJ
0iTBtwJUg2eNwOc3CrLkB6c9qK4Tmkwy4S7IbphK59aHn0H/ab70C+2/brfEsmSYOmUMlxJQ07Mc
WtCsfJHY5L4347RLvrN1lLE3l7KBp2XkJLegQBbjgIwHiuxF0L3lusuVp0ofS8lC+PrXUS+Xqk8y
3Ti3rtOQ6++GefzoOMlyTKQ9NEXKyiKrdFGXaAkydB6mKVhOnmLedXsYLMAwiWMl3F1HhBecWy68
5CYn5Hh1QZNfVcTpzpOIZfkw2WOJmMX/lg8MMvQlEAfzoRBcK+CwKnef4izzyaSNOU1Zq6COs1s+
rAwQgvcvZ5jlzgnA1k0GtMMaSZXDlMQ3pG0guXNWowtG38y98FMlOR6rtkfD1ghjq3aU3+jI59mN
9Fz9QWokSY2aHaOXhKGxS/cBLz142js3FrI57E+e7OFkUCLQKr+KTqi9s5+ts4zNevSXioGVlt1w
2suvNQIbl2EQ4dlbII9yrKMMeMPockwG3KxubgiRa71mrekFUgPbpVsaYFLGGhJmGZQksltGQAxw
uTc80poD3JDQL3by1Gx1GA9VkD7FBZcNgHUT+49DSeJLvUBrYMlgqb3dDAvwTLrYCEcWXNlofCPT
+IVOCA93WX+Jh/AZol17T+C2dhj79qJ9HF1BY785UXNTeeydJG+Dk6787rrdjLVHfn9jD4O15jd3
XX+hY1wQld2qMkgueBcglzYi4UsRtf11dubxeYKm+jOEwnaSIy0oDAywR16vMz8gQKEPrrYOfX1V
SdM9bDfHVrqB8bFA6raexuwGl7YPus/KUz+xL9tl2wbDQPhSjqyPK3QVz/Pv/rI8hVPzxJfm43bx
tk83gb14Y5u1fXLDDYg+DyGmawRhpZ2OsX28gWlw6woqigKptBCVe3bH8WH2y+x6eKc2yWNeUU+0
Lmt6y8uWPxC3wMOkOGgfEJraZU5A+zKcw/gWJOVSX7N4DouPMIKH8Peh3jcZYyVEgiuOF72b247s
RApAOFSI7B0r3cBxGEmV83AMb3VU/CjKjl4hYbUnJ2aZOCZhDOq2nojzLLxJaMSQJzKrmJwRHqiK
Y/uzb0A2jBpY1Yfav0HEKr7mVZY/unXtnP4f1M+1I95ZhnwDt9OSBQktcv82V7hGdzL5GLeIiq2Z
QSzodwQbbR1lANiHMmYoebHcfoaFKTj81z5GZPLYGBv49aZ5jB0Yut8kcbNXOqj5IQuGY9rtockY
WxYmOhfKHbeMFe1jsYB6IVl0TEQqNOlifdtSKaFJfgNHvMlPlItIwo+wOShCEZp0MVVqiBm6croR
JGZdCliBPMRC6IemAC9wu/8tK5zJFsMFvSwz5U03V9PQee3aXMkPWtGBvFQjkkF2qrHM1N84Ya3X
tjBx1jdwfenzT5dIWnbDDfYDSOd0wTTdbo5lspqksKKKiVaTO91qkdATGbrleUF0aad0C7cuNOlg
HnUnL0HS+m3NyF5vb0HJkaqBg/5P65ROdqloxy+rIUTl1cin2WWe2hpmQD0iRIZ94fS3fAxfZInj
38h1t9MuW+EGxBs6hA1Sv+QN3KTx3I1L/JLEu35LtilmQBxrqtDIkOxumdvWD8ECU2faU/qwLGqP
IG1rgLFPMyWgvL4U/Y26kMXKpHDO41juuYZZSjfpYQkEM6OircQtwPL0vV2gohMk6piacmjqlIki
p4Gqc3Fzo6Y5Q0tPnX/6LG8DwtL5Jj0Ma1SklTM1/1sBdc/ncyz5/Mzmctk5BFjiGqZEGZvwPhnD
KOw292PiPcp+Kj4g/zJHih+BRXX3dcJbCmhjAdxx9qK7tmatv785gE942XBUHTa3IUNu3FDg7EcY
TmZTOObH9j2TN6YGvFgG0J+5DZ7S4RmuOO1TmzS7egu2JhiIhpPWQLOBdLchV/r0874Ik+EIR+/4
x/bY2+atAWun8Aa8h6IFPFja/DrjNMuevWWh7fVYBQayExAdikUn1Y20TXalow+1Ft5PO3cey55h
ipf1S1nUwcQabK9V/hIOoYtFdhqbhzlGQmRxWiLIJX/fbollDpv0MX9oaN4j+fZlKLxH2mPpzhkY
/vngv0Ry+hZVuwFMy7CbLDK/c8YmH+f5hagKSVlZzrsPHaRH69OULMfcIkKTTIZ77wIFBj2/FIzV
xSN1JsjAR1Alny/b/WUZG1O8bHFHlk2hmF/y0NEXd0EQnod/E69LR4q9absSy/w1OWQIutc9I2p+
0YVefrhV9GOBN+yev5ZtINZa3ywhIYg5JWTNMRCdJ++BgzBKGCCNZ3EbshPtsFXxG8RnUrZVjwZQ
3FtoLtZQJp3JA3KbjnnYhKZQmQfBnIA7GAm3af8NC+AlnWq2ZwdpGwED4GHoRWWLtI4XGXL3yY1w
uYj4brzJVrqxa3tj5CmwNsOXn14XWs7/uGre4/68X3hgssjgKzMihyYkL4ELO96ANpA4D+p/b8/M
9wc2MElkzJn6eBSEvOA69COgLj+7HiL4wHZ12a7B9vnrQvVmdvaCQXa8a6cXzaqvQbG+QiAo5/2z
Xbrt+1dYvyld1F5LwelC50xediG0VH8HFUxf2DTsKdu9v0IEJoHMWVOZiIDSzE8+65DhZTRvWvaJ
z9EP5cCZb7sltn5af3/TknkAtW4ou/llrnHgz/WkT0kD9cnt0m39ZABYkU6QKGP+iwxo9Ug6/zsf
wE7DW/4xh+PAZJD1AqdJ0EC9l3aK6L90OAffokCQQ2eYwKSPTYnoWNP53gt82tmnzkHSY5f58mDp
Bn6jAmdIKJhOLwFx/uACbniRf9A8NfiNLwa15LoOBv1CZ5d8B5UYBmAdR+b3eXtoLfPTJIv1Gh6S
enbUCxR2bzCQy65FXdOrpv5LhaP+diWW2WlyxsKhlxNMRtQLVEXn77IIiy/NuJv6YSvdQDGizhyR
aCZfhnBprnJ0l1PF+72ZaZn7pvqYynG37ZKlf5EVmRccUOHk02JFfcmp3DMLsrXAQG/v8anQMAZ9
gfKlyk7wcFT89H+cXduSnLqy/CIiQAghXqHvc/N4fH8hfFtCCCEECCG+/mSv/XJO7zOeCD8sx4qx
p2lAJVVlZWXOtaW//u7538Rvt1AUhnYa71jdFOagIIjpqnmmKE3+fIHXHtJNir1iOBB+oy251BFY
OE4P9zXGu/cYmPnLFXRzAlMeuYQSZ+42NGUqH7VyvzW0f6Pwf+3r30Tw3DKR51IoiPFk9IsqlDow
yCnvWtG0b1SHr1ziljPWaT1wvY7bhWWCvpfi6maJ+vy8JjAz+/NLeCWUb2ljMGlKcoE65w4it6Sy
1I93oUdOJ4ppWMqieFMA87UL3RzKXQ9z+JVEycVOnTyIXJw2V5ywZkGtcM3frdlb8tggN5H1fr7q
5ybxoTYtRJsj+3emhPSWNwZpDjlErdouGompPTgMTUNRkGzu7wwt6X8pkkHCrsi9I5eJhtyWocN4
OmvetNB4Zce4ZY6tMFsu5mzs7miixcHlc7/H4/87pTx6K0YWAQRNqMv7Own+ikt7UUG4842c8bVv
fhPJI5yWCx1WciHg9YJWJ6P3sJ78O4Ul+l98sbmFr30bmTsOqLuC1GbyMqz5X570t1SxFrqfIitc
fwf+XHqhnPDzqGT2xi70ypO5pYq1Ipes6DQ+feTozJcB49eJKqEU9VaD85VN6JYulmkOFoMx5o7E
Sx2Vuq+56Uveeatg2tywdXsjHX3tQjdHMuwfpzQmk7mT0ybOMexLS6KvLjLL+ne8D3rLG4ugG5zJ
em3vBln4+by0yLOfSRxM8xNStiF/Iz967U6uL+t/JdZdzFgP9bHuTnk0ZmKrhz2kvOWOJazd/3nf
fu0SN6fzukx5BEuf9cKLMVeVMinSjNp076nS4S162muL6+aExuJKcqd0djGi8DuXYRI9g/boG+f/
/48b0f+ijAVeMLTb6IUuqL6TIGBSuzxLnn7DDMJ9lv+lzg5Kyv/7OoZB84GNW3QRlnZ73UCNHFIv
2Rsn6Ctv4pYw1gjYx9E24RdmKabckcZYoLW7hlv5xoN65ei8pYzNC+0wykBwhRFKPlPUPMG9tC9r
rlxZNONf8brof1HH7JIyPW38UpPkyQ/5fT1husSt0MRJtv6NGH9lRd2Sx7ZUAk9Hunehvg0cuko1
hLUq+OHMxd9Ng9Bb5lgndZeNQ84uYgGXKOYQMpwKRR7HFnOtfxV8t3JjGY3NRNqNXcwK+jLI0vag
h3l6HOO6eP7zJTjW5n+3pzGN9n/X7Ni0Ge1Jl1805Uv7UmsY+ZjEJdNpWlzzwUAi86KHcTpCkNmw
j3++6GtL+Sbe17RhaFkXSHDSDLa8dWxbBf5Ph8S/nXsInvzdZW5O84WvheBaZRdWe/++VinmghpQ
XSHT9xZ6+Nrjuwn5Jold20JG70IZFfYD57Dtzqoh7bk5iZkM+W6bTf6iTb89trqYir8aaqO3VLNa
ZY1Pmo5dCr/Ye6gdpiWGzPi7v3pwt5pkc9duRl0/ncWQwKI2e9+ua7wHufot0OaVPfmWY9Z0NaWR
ibaLQa+2shbTF27bnmTftxUGJuddZ0Cz+fPdvLIX3HplJgVmtpTX7DJNS3Nkk4d6raO//+7Dr0v8
fx3BUBxpbUYsHhV8A/Iz4WCUnJekH8bdny/wSqzcssoA7U4bK1DP6DX7pq8SKv863PaieAMheu0C
NztAbq82GmmRXAg8c+Y4plVa2H/S4i/tOCm9ifZxTotcGZ5cYuhmflEU6m1bZv4SPqM3Qb5lfZHV
Fpw4tKGgJ+AWdmlUOv3489N/5UikN/HdIRPVgProBXJnTQnJgqG0HaIg6mNWQlDsLdPnV9boLces
39qRQ6GFXkKO/GQSvn6aV+k+//kuXom2W45Zw0yuoUtNL7Yf7qCR+D2OoOnOt/SSSfMJTqNv5b2v
3cb1C/yvaBi6rims6fG4NJsuNHVR2dfDWwonr7yMW3Wy1Y8FbNxHepna+lfdJFtlvPsSxhD2vX0r
HF67hZuAXpJ59EikYcWUsRgyKvAhYB1/S2z8lWC7JZyNXEyubwy9GAcyXuzRv6QFhACXAS2WP7/s
127gNp7nEMVz7+iFwEltrSifi/uGb+vfSWzQ9CacM5CRGtPjLdAu9x8JjHXVruO5mnZ//v6vveWb
gI5qvQzOrOmltiQtKi+T7p7XU1NK22wPUDjXb83npdm/Ek7/T/pzSz7rhrgN8aZivA/RgBHM59GV
U1jB4YnbTZWpmvpLG8NoEv8lVe59CBVbAPWsULsExaRoWanZyp4ZhOPPAwvuly4wkA1+jnxcaijM
oMXLLmvSN1/rOVreQZt97krjVy72XRDDP1amTp+ZdcM/tNWd2KkwjHklHZnzM6hS3VcYkHbv5bTa
tar9YkASlaw/1jANOmgo/HyPLYP5legFXUo0M6MXQaLFlrSH4VO8WvcV0tfwXJBrfsoEpFZI2kaf
62DW74KQCLjrtpx7DFsMpVxdfioM3KVLyt14r+E24Q96E3wp/dLCOZZKKIke4BfHfEmCgwsaxurJ
CXp7FnVn0c1zZWRYnnsF+rNchrgufSvVz9oF/z6/2g5YIYZvEvP9YBtflQYJFZ9SsJs/x2Bi7l1s
KQY88pp+rGlrD4mNOlIqNoezS0R616dgVMnMs3soC29zSVYF9BsERbmj0xjpSkT9tsEKEXJ/AtOF
p9iQRMFTKc/mkieBbHuR93Zn4K2A6e1YrtVgoKgSQpa+h7XoVC5omcsjytt+Zwfa/ojJAgWcMKbr
KS8y8hMh3DxrYdP2iJS1OWEqnH1TkHdqKpfK7ilRC9nr2I2AOjN4xelmI4eijbZuX+RIpMmmXFeG
tkNPxhDYHA5aHsxom89ERSY+QgAYvbE6TkJcUu3sS9yK7MPWYP4yzvAhfIiZrDq/uV8mdtO7wsEm
UedM/VoGxs8qGAba2wKQPsbURpVukTxzQIpgvLnk2BZduGgMxuOo34oXBvXWoRoaana2xvfmdprh
tD50c7l2a/6TQAMX5rHbZr7VKA0rAuXzlyZNl3d2QI04mmE6cMfJM99C9951dS12sR42X5E+h2ah
BAnEnK7LSmCEWkdVExy0NoD3Ptau4YBNczF21TI3+a53aZ5Xtufxpc0NUmcCj/NvZkF/puR0Zo/U
hfZhqGfyWcCkNS/rkObNHYO17bcQ5/57yOACV9pVzD9ErsQBvgjF/TbDhApTjWsL3xpRn0bael2h
/ux/RKEWF7m46DdZXbZrKWRAtgjiHyHMQ7RLOPyZNKbvYf9GQIir4zVlZQhj81WGGYbxrDU4RokO
4dBFY7aTVprSR3F6Vhgshgnewr7/O6qEymPYZyz1FYxrEWaZxtHOW/iSExH570NX+CMo5e5Qoy7q
yrEgsMy187A96xHekh+1mSKcRXAzfw4q3irf8taWmsJ2ZqIJfyhSj9dN5jR+xm6yzBVP2gGWv9AW
s3aJKsTd1a0pad43MDWCaZaD6AnaLZd84GGrHAbrH+F4gVGSnOinQYzxvYbe3VPqpfnB5nqaqzzz
0V0cFf4Japqigixv+gRmrbxXNmuWfQT99S81Hpbf4TLzg+rRQcPu4o65FutTWiM5K5cIDrcAy0Gp
sRz2bAo+dKYUbIUgkBVD2lR+6CGrbQWGMwBPR3cdTbrPLO7hhaJq/XQ1jznwdR3gP7Xl76chhK6a
/AIl/iiH0VWXd3dSNPggO2WY506uttCqWLt3bULGL0Qn4gHHI2DXBY9h3JQ5wLJHVT2HTwxXfajG
DJmXptc3KgfxNG2L86VzXu4ivmEbgKQonhIC+NFty3gn7DjsvXHsO8+JqHSWxZd1A8OezS7sQg0G
ZbEx4vYOpq++0oXMQ5Vl+AcWOhv/uNlvebllemp2BEaTpznCBnrHmtDc07qt3zNPkrlUEzpYZZ6R
7hOaKFipMx+kP9d+NUnpod0ZgI8W432e5ivfE8ARy3mJ2nU6FnaDoe3BmTibp3Ls5PRA08yIRxVt
w6IqTDiy5am2K2+f1nFM+2c60s0N4DFggPDecZaqoRRjItSZx8ma3NsZ/m+wjqmTdK8kb9NDxK0z
ZZOPEcbP580f6yFP24fgeshwcau6AqpStPAXM6b8uwVh6GcPfXAOsW7mfm2+n3PQHYu2fenWXvf7
EapUyalnSZ+cJA6DYVcLj88etj5h+y3NozPRiw0XSWWndnD6HJIqTO0cjnU2oEPp43g00PPJoq20
JrWf4N85v994qh6WaXbvVEdDszcIgI/5AL1wsSR8OXewBsnLXMCfpRyEzt2ezfjdHp52uqyTOs9L
aOWnRQnFg2HbWUgqsF0M7nqo8j5ixT9Xm9Cs6ofep/gAqIdD6zKW/VFNxi57zFGxsMtXIGrPsarb
fu9nYad7HEP8PjWUyQNyNFaf8dgWWTK/BLlLJ7emT6LEDDgNJTUybvYRCTgYZrN0AorwXsz7BsTB
9hQZJYqjjEMuDwwO6b9Es9ayStN1XipIpTOXlHFBzEcHK9m7zAQcPcgNeQY29OTtpZuQoThDa3bp
iKCsVG3WiBKhCAUm4EHX02htWfNoR8ij7lUHsZXd9Su7h0KrMa4ceOlPZugML8fJO2iWLsn6gzdw
Cj8PxiJLVFPem3c1wQa/YDMVFw0tzahM6LQMeyB08Xro0ymhjzWDKXClWY2fI8XoDB66xMYwzVMT
Q2JcL0UFg/nBPfg1SLZLcBp3nzPcnkOLvZ/bvWMaYlF82BSp9DjFT8M6uBcB5Qpfwm4xLeuZhezM
MMW6llkNFfbSSzG3toI8h+3PUAUf1MkErO2DdQUyLwUJVnVR0wKSjLExSQ6dNr7ZIfMdBxCYVpKV
rYswA2uwn83oxUfhnRkgb3AIW9H8RhujWHZ8zvwGR3Hp9JGHHvmKgyzn9zTNxfpxy1a57HCycVQF
dhT6DFnTlh9CvPZfAGBanB9x7Js9oTO+dh3QVD3BpmX6LlnY6jJBmyEr5Ua5KbfA6XIgc4s7ExnP
XuJ46OzeuQAlEBic0xpQYubqU90KGcHZdAY+ukX5GGNVje13qpv4rk5ozCuRZVrvNMds6Yn388ie
W8jUR3sSRxA2NAVsKY5wR13zMh0nFe9HHMiiXGOWum8StGl5p0w7uGM8jSO62O0Aq2roMeGASKHi
guREdHimSMOxF/oraeuYxgvEs5mULWwem2FCKIHq2ZWb9t29gzAdv18Jm1uIOfn1R93aKD6bFXjl
wc4x+z7j5O3xBO3wgSczVgBRNV62RPNtKZEkU7ebbYSzPG7T1lVcDu26M9BW+o09U/zK7CSX5xDz
9jobEKVlg3R6qixYURhN8TIfd3WLDs+dibJkg5Euur9oYwN9qDm1W0V9E6elT+X6YVyRvDxzNWBx
CAwE6CNrx6SH/M6IdK4dZjCVVZphUdohg6zWMiFLHVUOG2+WFt5VmA0f0UVYnX8fy2z7tU2esGpK
ezbDJJvAp2VwDeZa0N/A4xhFntKjYU267fWyAVodeYNk1sC7D4rnmJNXOyxs/BmyGPPIBUdwlSpN
xhiOqfnSXLIG0tM7MgaxlolZUQzVa9epZ9hnB0jhJA0SnnhsegxUjCyrK1Af2PzEshHpkBgGnKV4
A1lXUaJxyzVh/VB6bFD8xKGPuJVwNMbU89IKvCu6KPxEBHN9+jMvunINU/JbIqZJOfG5/d7j8MKV
JES0DoIY8csTDorR2Pe40H+w420bHPDxlFr/3iMi6mMj0fgHC2NBj6qeEl4GWavn2vm42ws6DO3Z
8Jg/JAg+dYhUwX4bNOk+AN3u3I6pwgJkh41ZKBElyGMtJXhG3vfiF9Jb6K4PfSyvHq1B74XDON3z
1ia2haQuvATAHI1sXNV5wO9rkvfyQVKK0JTU4VNCyNe4xHY5bWV7bdAatJhFKVM2/g6t6b+MvMdu
68Wofnarz4ddLCgae1w4urdebw96tdjXYHSD5zoPBW8PpPZ48zN2BIskfEYkScQ45moyvg2HCVZC
d7ALr9WDWbT/jSRr/iQ4MRjora+ERYSViMrctrGtPDiGqAEd2BnP6dyYH3aM3Pg4RDNmmKXViLKY
D2QpNyXaF6kcEi2COuY73rvxJbw+4hJlcHcOeiXtvsvTxV7UgpGukyMLqXeLt5RVhBh0DmkyUHqk
aTwdrpO/hwkJJmKWU1QLnpEDdOhRPwB2BkHBeeLanZglqmM2TJkudYoquYpVjltg6BRPVWgRd7sY
Knl5CajU6dL32YzylATZVsgYoL0zKbwZtJoiNuwEjqQWZVaHRE3PNv8IT5/2x5RE6jesP+r+LpM9
4AeKJDI70RW/8zGE1n6FKgf2rynu23Q/b82cliKGtcBJkBXRaBaFLDH2m+kuYtMw6GK6nj7Bu/0a
VmuE+UVd866G4FALCsMyQQYznv99a3OOfiErxPyAJDFLHmOQMvMScy3mh1Bi6naQ9cWVadrgahbj
TPUZsovRNwZzj++g/fIHtTbp1xrl7XfVxLTZZUma/8YyIz12vQ6VLt8aHMYaduNdiUoPS43X13Ie
59wY9m2ARdNetsmWV10yDfonhRWkrkJvUb3JAVnoszdD+2XSNnzGzsRERdIRp6ULGyiqQE3aFpbi
4zWOgKa4HTjP6VefQve/hDk4FhEydoj+85Yi8J3tNlIKHVPYGwHX7iBzv2FIK+1WhJaEFOZHyCdA
BAAjEjjE4EBmnmgEttgRKfv8KbQJru9MB87YOEb80fAG4ep427BT00/Xq7WY3S0DcIvuqUk1bgKC
LjWH1PpCkz00q3F9AoP39JkULr/aCy6mOGdwU/3M+3Xuq60xG07Ljo/D52KWMOKBxxt7rltFQYFb
R4SZrpntDjCHREFbZK7YbemVQI75GgFFQ5RCpSlG5SqFNtB7kcTYj+oobekekk18xrygHVEFuliL
ErKTWNkYAEZsu7qdkrJuYvxE+oDjLE85XqnPc7yj3AixnHndtmvl/EbHA/f56O5caPwXsmn6S44L
/RXPEfmq13R+ahCKC+CDlUyndoY9wocag8c9UA20r0rskvh/XV9LFEc1UScYNLl7QKF4kz5GblDK
jOU/G8/jD2OxXPfxEZvUjmQUIcJYLVF9qgkZhPB585mJFocLUoVV7VBHYIdT0TTs2xTNRIjLEvuS
Lm0tS0VBMith94eFaG0+ERh1LcUIh8cB+x0shJq1BIu3fhJ+NHRHooZuO9EVajqMebqtqDpZzZ8k
9fGy02xBl7ScQLH5kWCWOn3exgnb2QRAaLxXGffuo8IMicRxDqFMDw5OUwVX+yNeJs6EFLKctFAI
5AEF/ATxFBiWRzGOmxBt8QfezHh1zNXpez3BaSjn8fjFWTjKtjUW3xTX+je0vuSOGEoO+Hfjbpqa
b1zDL8VvPd/XyHsOEOJpMGPl+HGiS39BudTvebd2Xx017JxOGf/CJEbLZYMPxiP3Ryogxt+IVF2G
xeZfJ+qaZ49xF5C2EvVM+8l80yN6mkuC6ZcFiMgOdj/DHtsjjjgf9ccRk+TnqRntCXttepy7AHqu
5FM4NMVMqm1u53PeYePIpig7zhNwDGVYWsHz1x6YRgGd9fiLmkFiDGd68SIG2d7JggKygGPRnuRI
f6jfMN3v5uyhhgjGcSMN1hZFPVVrnL3CJbbBm4laYENzcZkCjPlKUDLh7MxgRhQUCA1TPPFjlMb0
o2JZtzcpRwWRdOKgItjgofhml4XO2LIjAt1FlB1yNxGsqmvm/GlmyP+ZgyQTUv70MkBcZ28DIDh2
LZeXANjRS1xOppjcoxMBjAPT3pcpJDhd/uNLwG34GRLcM88TBmcvUDjKKw/7Bym8fsGQFpL3DLgw
8Ohk3ckUplB+yLqjYIv6BzLKAUDEGuM2M/x631+1wNbBHojN8+hii4xtByjBiAAD0G4qofyDPa3p
fP7TkrzoUEasCKvYzXFS0QZE8D7um2ferh4whmPfoFNrv5qmj08MoADACkx4aA8nQAh0wu+nBwY4
4X1iwjkC3MhSAHpOQ59a4EE+yhCKl4D9+8XofoNNMe+OfoSM2LWW+/DvG0T5lVxGgrFJh9h/QWZm
7uAP23zGvKD/QB0q+gKB+rHoCHYSWUNwdmYDhoNbqOjaFr8CBDVGkssb9FmnCbqGILLTTZNHyfLs
0U70N1f8F0sgyY1ZEnnHYLF+xNJilVtIfsLcobjKN/800Wx3sFdRH4OAj4DzaAmjXGqR8AFxB3Fx
PbGYYtHFGmx2v8DRE5KZQZXOLdmj0ku87/FSHilI3G2VkeVzLiJ7/Fe3wWIlvHjmhj1V0KfcVlH8
olcz+aVFu1MlkApdMZR8ILzR4LhJumSl3zh0glNY8+L3ANzMkp39CCTxijke0S/FDkggNIrDeMYP
1xHAOCPLWZCh/Y5EoHmWXXFN19YpOQK05juuMIwCCUsAI1C6OddNiM7UbFiUEZk+uVbU7xr4cL7r
Z+wxJAdJbRoy9rmNOnOQ1sODbOw/QVWoA8gxu6+igHx0kNl60rxzgKgcu6/dHFVyNgLYeLs+SQT9
iXYaR4TEtwBwZF9EaOefbpX26wC3anjMLakDYDR0H5BBbMclR98I/i7iXGgn8yoNSFW2yWJwnkgo
6EKJ08sD6WCB4QiQTbki3D3Fxj8PELPEvOk1+fFAwPqe+j08RecnHq0bwJHIcw4VITxnQ9u+LBIs
TDeQDRA+vUp4NJx+kFOxnIOIzY5atT51ZnCHqbHbryKNAUv3LnwdZ8wmq0AANM5woze+ADggIggt
QyfCH4lf8dV6yLMH5qBYAGAFfAalDwo7wSNJ8Z01gflNrRJxXq9dJQANFm7duvbfFxiTntTqp/cx
GhuAAHXmj6Mdm+Mk9E83aGzPI2xaIGcPREgTehhE6EC8W8MBSAyWW8bHHfwSsrvewKZmTBYoG9I+
fBYhAz886qzdQU+JJ5VYefJ9Eoir0vUh/woXWRg+FtFV50qBGUXVUu8Kj/5dJICSS2ype15gh3Dx
giQnwjFbAtfA7GhGpkfVQ/dJGQz81SBx7SfZom4TaAe9cNQnJ0A98V4qYMI2hwcTVPLbs/fQvuAZ
dJzqQl93uU4dHOPqo6F9/K3XQ4rCEmWwZnC+k8saSp7V5LnWfQ6t5tme/jVS+NeuCG26X6yDyZzq
sDUmHcwe7Qz1eiipf4bfTI9jb6QADrCq/lUXBmWCHnQyIEGf8uwImLs4wWbWHCee8kOfY+uxDCxx
nlx1wPWMxeanaXs3pQjhWHGJnzlyMh7WnqyFUrFQrbzYDa0J0Hb9b54VAaL2JJngfXeFZZMZ8S8g
1ztBOukBKK14ML1FJgBNv/HLBDfyHcQJUCBvM+ePLTLU07YoeVhmH5W1yuMPAjmHxgEKnLQMcwf/
VwlT6qBRskDem/32GxY5qndgTEWvml0UqeW9Jx44rkg83vQkxC8JS0QUzHSC+e3Arhq/gOE9ke5O
D3ZRxzWHCSdQJowxkSYBcnqlaQ/RbB6ywH6oXmYfLJTqHoGFoE4laCUjjceRC50uoNPYTTFEPqHA
NjgvLdgdwICoxEZEEHP/ed0B70c2CJMaMuIHPhs9AbQGSTukHTvzFPN4M6a1DhTqekDrER1gu0lU
cI20VdQoJG7oxKVJ2dm4A5WPmV1UY5XpFpNAW4e9A9BkeNnAjX3BewMutSrk8hYiCScXADVuBRoK
1HTrB1145EcUY1z0YIiZDgVi7swGuEZ6JBsAN/qY/hISCe6GntR67FQR5Rc1T0Ny2tS2PUTtIM8x
PIbQd9vUs5n64dFBAmKoXI/cqA6jf2/yaE1K1UcwihLtFVcgEUU7dqPLF6hUjknlhSx+MQYDBz47
9llfg8930/oNAypLid2zOMg2ys4CUN8LgDy3HXgMQFUy9MSgbVBUNZCGFoi0Q8aMnB0qHaiRu2O8
Zdj2OLumUDIynt57mH/PJeMz+qe6yVh0gUVx81mpLrGhdBSRYrJkeXTC9fuYYZxN1J157kf05SbS
T+/qwGu2swWayQDBAGwd8gyBv6oF2d20FPwBSxvj/E4jbgxStAP0PJqvIfLkEACn/94WpCslLrf4
p4AOYnKQICd8nbIsxBBWRtIQswZzvHFiEUZd2HQ5qwQ74cxBbN45QcQZXFpsQCjMus9EaHsJC8b6
LnWCFcCKK47iPXbUp77PUWNGrQYGlVnkDJ3ECYVYaj5AfXJ674Geu7KLkUwacDzw19ceVa+Si1gT
xPUcF594J/lTlDXxYdKQHY4L7Fs5zMaqbgkCAHk9zy+ZyNv15Fpmwgke1uydBohpUaoDLBIoa67v
UGIqIXiy6F0NNwezi/s5Gt/5AqaYFxmnwENR2Y/TXRLLLd9Nw7WNpvGScTQPgEmXJHSkSlH6msr0
ACJOtimgDFoRVKbqqJAAtk98jOE9MnV9f5EtPG/RQ5lwMsYbTk6oYOFe5mv5W5BUHyTrMrTTbXPF
OIsBNV9M0GrAg6D0P1lcLWc9PyE8eX42G1JfX/T+INIALUfSgtCDBKWoL5PJ1nsbT2hHGDTjgdVt
rgOouanK0z5KobqBLlpue/s0smszjrcM/4q3eYaM3hikT9YC43fdjFnWPhUfYX/a/gT8lExHRwwd
S5EyAWFykHrQrUOHTnWrO84NMu8E7SBMqBbwm9QchArUAzU/eNGlxZnm3XzG6kjCvVoDDuxCc1hg
1tFkjkPKp098hZeKpnNyNPO4nAa1oK3PeFeQKmumfHgIQN7PCafp+xCmbLcm+ayqDCrXR97g+OgD
tqfzNiJt3/l6+w5d0H6X1G1EK94gw0evJEd5SwLalroGcyP2cfvZ5phZn2hL/xmbpn2xAdOiGcPx
N/VY4Tva44CpSYRsbaZi/pAmNHvpYPGzB5hubNVDu/OTprQu9m2j2m0PZ+uQH5duIuslqUHrQJ4L
GBOtBZwDWjXPuWvnJ0iVY1OKLEVh1ukRwduTgj/CspA/WoINL2eg0+CQZfwjmKXFoxYJmi3GGzQ+
iUBeRRo8flNAADDmFvEZMPr6jsNLeyhJbrU8iRZZohu3bkdSRDy4TG12pg310YMzQAZm46cjgGBR
1XAOMmgzd1h1nhfbXYjb/Ktvh+2dohGMxi3QGAf2pwbky8y3qaDm278RunVCXvClNpznBrpZscHx
pMCTSw4QLslOhrv+omOoRZ7VDFFhrHpnTjaz9EsAbAJiBL60TvCkj3FoEEVxkglkSwlKiQF0dtNE
aSXGK24kQu/MDpOlQ1XzAk/UtoW/i/l43T9R4H+TKN9NRc2Cmjof8YFrHy50XpsPihNsu1ZAzEhD
/OSdmgI4fHIJeMIYtQUQhPdflDrXALVFjJZoybZJB1SuRb6U9aL5XMHDofnsYcSX31mCQeYqXBUg
SDwmn0gxZZXZtATrcMQBV/dC/iaqUbgBgvSRyxj7mll62lbosYgNaumLRR9kSeSdX4oaEOUc3Fff
12Q6ylUV/8TMcrTs22KqaoIaAq5YyzPnONpxcOEg7QcIUah6YztoZEKIBg5EYe+vwtNr3vumHFOf
mTuWjmIbdsqFQpzqDXjPiVCKhB2gq4QGXxkDYf9pR2T0JW77espj3G9EozcxcYedsZ7H/+HszJbj
RrI0/SptdT2ohgOObayrLoDYuZOSSPHGjZQo7ItjB55+Pihruitlk1VjeSMjRUYwIuBwP+ffDrKW
qdDXpe6sV1/EReqR4GKC+dRlk5i36Zil3Z62RyzHZTTBf9xhmt/U0rXLoUO6aAMrTUVuHGLy4q/Q
BbHWweTJ6wePq4EuN4aZMonWZ+iYOnSfjxiVQwuYf2JpFEZKczo600OdxXN/DJzS+ZSBb+gwUesA
iJYB/J0cXhFzSleDLd92RPdWJrZ8ydCqv9SxyoOdq92fpE1MNb6tTzuauH4oMAB+WthSd8i/pzEb
/LvVuLN5WJ0pu7GKcopffHcuHks7rbuTmYnsTc1iAawlz+2zzmsRH8sma4sdyUnzFx4qGHJoaB2E
cU4XtkurLnVPIhF0kCPChGVXV+RJ5LQ+1c7ta+uV4LOqvtFTbzbXnTnM4JppK5q7RUAJbxQ5yh/Z
y/m2zKBgn3RcGI8mgomCWdp5/5rPdVOG1Uoq0U6PQ2Myo7rphmjO8/UBhzRHDOIhY945cBQM8+hH
9Wnq13gkJYeYDvB8ayjDel6KVycpYvMiy54PjP3Gfa/RGY8nrKZdtk+HCnK36TPUYnOxiovAev0D
RzAXgWBvOtleqmo5KQjCIVp82/s2mFN6jQTaIDqFLFE/TAWD796d3hlp7mw4L0vnpXHXGIK+UzG5
+Nln6eUH6VVBEkkVB+N+LRABRWmzBF80xQ46DplP8xEJCPIu055bdWFMKiWk7NMpcsCHlih3gMt2
AMigdkw49ODP4o6OdIKxSu8HMlL9a7+cWEo1Q0JkZHFNmQUzDeN6JFPVtmiNGhZU6eRxsfcsexO5
dcmY7kc3aIBIfVl/SyxcdSFSr/w1T3vqxN7Ry2GNRdI+1HAQLjK4ZNM0TUBhj2bbOchdWhncu02S
tgeWhwBAkXjzEFasEFaxmi0Eac1o3ZJAKOWpHpYCWUlvUnUrb9bXnmoFuwy76nICLvx5n7QkzCok
cWd3nsrsAIU+XFnwYFQQnO/5vkU+5+xNvXGJ6by4yZ7CDKxeZtBn+yxr1xgWy29fJkRwa0Soduxc
Ktlyc9DFum9Lz0lC+ccn9CwIeWHddN0sd11ioZ+S2sAZBHPHseIOQaKOhATPzfm3ooh7eCOi5Wxb
Ow4AKFrib7owaK3kUeNSVJEhM7AqGLLyzmrGKUMB4lFiOqJu8326bMg6lCYVlylWt/oiZGw8+4ml
s0cRmLEL+jDk63U95075pNqKqwgVDG1gujGqzTKNx5b/UeuVrGRvHRIzYIuaAGiCA60UOPfUW6iO
lG0b/pNaIKBPcQq+dLZFUk/XNiNFqRZAoUj9VJnlkTu9shOxDWfDfFfmvVffd17h+Gd0fUV1ie0t
dEqaU8X5kdOPlGPI9kp5XEpkbEdtjvX11An1VpjM4zp1LRq4/RS7af1kxjZ3EcrO/q7LSmM4D2lt
PNbjyEZTD5y+oNmaFi93PAYAhhbZUMVRJk56y6jsBMFAnfAKIKdQA1g0RebRGCzAoTmQ3fICfrzU
D6rYWDDJjO057Ogn5BE6LzEpDLq5fhiqQDz5rPEHNSEeOOiA5bGXzUT7yEDG1jqjFmUFKJ939pAp
m2KAQZnPcHFrcariZGvSKGR+rKuJck2ZKk/C2aeq3PkByYGhTDgewthyPf+rdBPo0mLxfPtzMBq2
E+Z9PKtoKJzcDYkgRGFbD71wFLIbWZhfrNi3u3lvWYW+WHrwTchxWDh5AyMMQ2BZBuvHsi36KiZs
0Dui0x9085b2SqkdYYYFMql1MajZic2Ti7tLmJxY7/16bW7pl5B45MrM6yeocru4Q8k6dib23HQa
j1Jun9gASXTu8hzOItVLUO7LctNahKlp2vZ58KDuRQAB7Q8pEa5epbhx/Yq6ZF9y+Hb73BuWAXKP
g37axx1NEGftyq7zJXdaiC/p+WV672+zsFCn0hTtXcN3cTgzthKZ0yY7LCGuCddoODSgOsrmh2pG
u9tpQF04lWlpve8LwwrmIxpH1b7rauOMFI/pdnm7wkySutiJXZUPw6vUPSLPRng+8x6Wvn6zmKC3
hHHX58t14Rcxg9DqVX43sgQMDzSPsqv0VD6THDbP3aNF7+nvqsRzmj2eWUrsiQnV2X2udZWf9Woj
hRsN2OkPERsFUivyUy5bkmu7hratKPCCYJr8fWKPuSih+k1JIxX4C4e9omRxl8mwL5DPo6bLagvv
CIbJa1i9snEjtSSDjMoaMdJ9DRcFY6hpE/M258Uu5dR9tjpf5eDY2jL3OQXZuO8sk9ttKVb6bSjM
vtt1HiDeVZv1rMvOLSFHHfBi646aujDDmS4SdHVq19tGebxxYyUHI+JmzF+HCbxiP5GHWoZiqmax
i21KVWgdNy3OcSNBnUuTKcQHz7QpOFyz8OMraUAu0YDWbX9OxrEhgrqbkEKUYjR0ZM61gQnAEP5y
66AWVedmQM28K6oMYaewGkTfsuF6fUX3G5f7cYChvvizNIujmkvHfwwMgnh3flsGlwklYRrifsve
iP4FZ5otlKuPpgCaQvKVVFUX5k2QBSdZjmQKFGuOutQMUCtDsFoFM7N0XAmWmaOeaRZzvXM7zahd
dA4IR13Rth8JOoxsl6Sb7rTLaNFPpGCUlNHJuGEtdECfbYRJYBlNXLAEM8ZM32RMgB+ibhk4gExE
TS6T/WD5YRMqbyBgKg6YMVfXiIcWCGXrxFQYae9tNXjpNYsQOUNmb7hJWlaUyp3mwsIQsO9mQcBH
z+dJ52ZmfvcW9BNxpRbw+HhoZriXKLdEMh4y+jYq/gK8+2JRuCGl+fmgMUuo/qchH0A4kLnZ/R4R
FLfazI7sh47j9fLGz5PpBgY9NaJlXoEQUrtrimMeo7rO6Ec3LiQ9K1ENoPsG+/O+YEAx08N9wdoZ
zSx70c0mwTHx7YqwFTB4SHtQm35JEB/QydSJH5YYXNowIx3gtqwdtn1vpZbj9XuZiJJg0ySoPM77
44DQ+VwByi2R5W0CtgWYCWGBXMVHmaQuimJSzkO2qO5Rq9Uuo2TMqE9rSmZWbikpmJLEXGB7B9Oz
QqEAQ4fY3Vh9yn2s9wtGChSRk/uKxIUCGMxoBeyu0W10SJc4vxmt+kYORmtHlBzwNA70jwFENNFZ
wA7C9edrOzv3xjqXRSgqbunrNMu0gKcKEPJG41oE3VNvxiXil4k5VXRHjsG6cUYlF7X38r4wn5wl
KYy7tAnW+ZA6pRpeOwqo6ZGudBGP7CuZS6gvdhfus7yd6n2dj6L+LnPMR3R89sgtHU9yoWU3iMwh
/hIttYUGn31Thk07DMNOkYK5oBVckJFhnfBsdVW7ZhPc+HYPllqAcol76Molfmc0MSC4R6HQPlJq
5NYOHE67d4hEEP/4HV3ZleEN9fzFqmawoyauRn8KG5LDixfm3xXWS0BXM53HCfztLrPRux071+jT
g5yV19HqtlYJeT76+Dt02K3UITG+isopPrUoS7vT0iDPfG/R+lsfaemAdbjzIrelQHXenarZcPRL
i2JhRB7aFNMnYILCP8WbiDjMkXcOlwY9m3FxBNrQV0iv0t70pAUq1VCpDrFO1phF8D6tTWAfqrr1
9O1oFsI71VXaNUevijeBXNn1FDwOSCHiXw9dBTWCoity6J7aN0pIg9R9q9HFp7VslH8LOYXCvA8K
O33tY6vrvikNPDhHZmkay4+SufT5TpZBj2BstNwZAoOAJhBoY0hLL2y6yV92KRD2FqdQdsB1OXLN
Dw9gkyudu3GeHO2lzOzq4kGhtSi1xoWtIA1cnywPmHIRlksi1eemB3W7oXQdumshsG9HLfx9NkaF
HDfJrOs6c2ahiMeukTwGjr8MGpYCkPRb6XMDxYarimI/tos5cUhOlpGyTw7KsGzyq2eJPKlY47r5
4qdi8T619VLLOyQJ6YhGwF+1jiMAZuR9KIRE5TvHdlB18MOusfnM0eosGS23pINbfjRjpxpcgVrb
g3+3BIEt4TeohxYnZKRy24hdzoau6ZGUV48X3wNQb8MB/qrpNL4Ln2tyTR51Pn6h5Wrrr56/ut4R
cxsSsEgVI8xgWNXDPF5RVxeVu1tNy8lQg2jsDsUu17VDUZCtXtzcJH0w+bxCs4/bEelKF5TnxO0R
+R0Lxpv4JCfOYOXDribUG4CpJl2ok6EhxtjKokBYngV17IzDu1gN3y4O0vaNNT1oFcv2jb4izZ/S
IWnLO4A1Y/2M02K1550dO2n8mCvEAV9n4a6qiMxtE2B0TrHqFqhtzd3x1VW9m7+YBrIPWLMUW8zR
S0tmGoQrPXsLVBxz0D2UWa29d3x+nXuX9iJde8b7ppWFtI5D0QjRFdlippIfhP1IFNXg6otSBevk
UOSFLx78yk7jJZwWGnJjb3AN/OXg6HlN7dM8VBDyF7JpGcW+fYYu23iVppa57iFAlHL3bmE44xQa
NDrjC3L0uPLCKoP5/WEgXh/fF6enLoWB7oLuWw21HjtfLGYfQ1tknoQwiBon6Er2dGEPhc822/Ob
u1YZBeeVLAJl1KE1LbV9Cw/CgOE9un2KsRvFrITOutgUs6i7HUXfLb7GSTV2Hbd/bMZeNHkW/i4A
HcOJ3fvWC8g9HuOM1NWTQn/SPQ8ktACcWX3i9+/DOkG+9EPZuflJ+EbTpYfM8uM0P1rd0CLuZ5wv
/NZOZiNpsRHI7zTNuymzU2Gcp0K4GMXs1B0nZ0eZ4yQnRkP7bbdb29hH+8KR4iUHH8uXJHU+tbpv
1ERpfU+3mXYDx5uc8y7yhAbIikZAreqTKRgo/hhUaw6RwBmly8im9dMfiepRpQ2aOXy0nT81A7Np
e+6VxW3sO6FtaSnaaFmGgOzaBTOe28I6A2zEB0pcXvJuXuc2/UGwkZtaqK6CgR3f7Mo1R5VZjXWf
7wN8PZ7YUfL7QbZD0toXYu/INuuss4Gktj8iq7Wrc5ZPk7IQqmJNYyX0pfAe0syWaxFlSKr6UDgO
d+RR1GmyoCnsRhN6jjQIVXth4TLfKY8IWkKdTulpOc64N5Et+OXO89pEJIcK7Wvgn4RuhLMcWFuB
bG61P3uB2pFONsdNtA7m0gA9ULJMy6YUysaPGC2L75yC0oQ6fjLneSFf16WUXdZ7Uxdpoa8Umpu6
PTCNRM43dWsazXrMTVfJH1gpAkdcGVmLV+FUI9hxyhsb4ZGTnbXFmKWDmXpEiu5RiMY1FEICLjjF
IWbJKdb3qE68JC4OBCJP1RjJGdSl2yk+mgnltbmA3EUIxJMGL1GWMpwwauOxNN+D1BLeLTfL6j/S
eGQANnCvbWPvQJ+Fso+rIxNmbQ6M5xnThwGxIYJGPENrNIrOD5t+zKwFi+PCNUcE4fqu0Ya9M4uM
7Zmw3BhFkFyKzNgk6MFc7/wZYcePdVzLpAj7LgXaCZOl3kARq9LgGpS5WavAAdN424O5qW2dRO2o
A0/vQWbj+H5wUcwCwFtAF8Vu2RhceuG28qt7kU+B91LBm9b5kf6vLb3ImAhnO1apZ83pvqOlbG4n
W8W81cEa7Y/W0HZshCjl3PktkE4xvAMXyBHcNsgJI9qRo1uZ1lGvydy/ewi59Xd/SlMbd2XaeUlw
zFk+rUQehRwecB2pRg4uRCpIQz4/crN25+EaKhpCiq1KPaPQnqGmnbqovsakDuFhAh9TjjgsBsn0
oHON2T9Y9eaUk4BROVryofVOKDZgPxZhjAIFhpGZQHMk+3bimcmxhHRsXIRnPULIFPQcCOusbZ/V
KNtxbTiD3SHtb+qpmI+t2S3N0Tfa0fd2tm2nXQbtRlv70BumdN/kVAU2+r26G5J3w1LU4lM2lh+U
WK4mMCMNEm+9irc93P/OprCy/5MMYWXTsZrkyCXFNukbnxnsw/uDLGXZs516K0FIQTtPE14StzO4
riLvmCce8m7W5KHNVbO+Q4u3znr0LDY4HCNrtYkDwcGGxAxbBv15dzT6KhvpJFHjOXtwvlGx4wdN
w/LeoFf7rM2gOXum28Mctlkt+lNPyzEaZ/BPTlO6rUmrHy74ss/JlXXjPIdrU1rJbuZemxCcIaYo
zzoH8BWYy5yag1uiz/BuCqJlhotkrTo/EOAgKg9M0TOZZzLh7O8xqVrj11TjxztPrNPy2ed6riqS
g5rzcm9M6M3PeHe1/5m9SsavkC8KHKZTJZ7GC0aphE6gqDiPbDQFMmvUjoRla/nhAx/N6CIyqxXQ
yXVscNnGqQ4y9JValeKeoZ3DkO8LhIdLs5tJVHGPcUsZectQDRxle3wyFjcVZSymZLYC1SsIXRq6
zI/yqaqCYm8tOYdk4EKk3ks1zu7RkNZQPZuM1My/lynl01NTr47WkY2afX5ApNB1dSSG0UUZlqMw
W8QeVtUMvpm1luZXlODt9JVRWOTZhasMajHtQUCy5Lpc6Yww68hcFfLACbjZLQMDCjGJ0sAPqlu0
fEN7LNdy5HarYxEv8hQLdN6XOGawQ32rJEkrMXdvQgzjLjOyrBDYidRqcQ62RjLs11S7uTp7ubdS
zAjwoAYxeFkYPCwos0JPx5lRMy39ThMwLYfFuAbFVbEW5vDVLGhhlO7tYJ9siWRoRpEMIQJP9Vwl
lAFMrvqy7f9eEZX0USnGAMx9bRb1qBb8AgS58DNu4DIG7MNXhQ7jeg1kxhQYe657bO483dq+u0Ps
LPsgZ0aZf1xXI7tBRe+DWmYSd1NwXlVjD/mBQ3mGvJc2ppsyMmY7cH64mei8SC7IeE8GY2JAL0rG
nYMVA3lPbyKYJfVfnwU5CfbLSAm4t8pCOskFoSUs3K5b826q0RBPstkLdsV22anVUH4WDSjo0w5d
nqnts+DjcgXHK1Lx/qBjbevvC8Bx8kbtVPu3xgSZBp85B3rc7jg0JTEQXQ86FqKZzSzIORgv8aXN
RB5fJYlr9oiTHHtu3tpxqlwOi9yoxEOjpW8+jl7N9MJdI5tFZ0xH8uXqH1g8BvRL4lsZHu0tQ2Z2
dk4VU5aFJSYo9GxCu/P4Pk5pxXqbssHW7zozOBep8hfdXIE9AF7ifrAJ4oNSQlQAyRRXJXLwsnCT
AFfXQPnhgvRleXkrysER/imHNM8+2+acyS6cbcOxXsklBJkJzSUdEFA6pQ947Rn5HGcR+HQZPMOT
LN84DXknR60hdp/pw9b0azp1bAnBMIBRHuppnBk5xAmAzeK8BoNwn4DkihXgKIB6GXeBFgSxRZ1b
twrMEDdllV3TZlZIJkXPD/2TI1omAVVj6w/urqmcJPejOoEtYh6NkUAqZl2dDo8IkeccF6QL2GmH
Nv1WixvEA4R9hIYU5lVtWl2FdLk301Zdl+xzrkHBqlv9joEtqy2kHDS+ywFZf6d+9CZfyzBIF4nF
RKal4d7lKRq8A6LL1UFYIxwuRgxqZn1gTbW5zRrLaKsfHiCD/MooHuYcAEs7wfx9dou4RXFl48kA
RcmA+DBaCNflFQ8oFdPbckvzPs34zyGkZ4RP8wA7g+6Ne54hnX4SurXU8QNaqqFZwnkcILq9LJjd
T2MSb0aKFKXabITI0GbxUtQEZRCq6sVxkLyWDFURuKY8BHotz172sxcteIjLRzqMpo5DE5Ki+Cic
XvTiRjO0cFKhGWudvLtuo9WpMItVvpL5MLNEUKGb/VmkFBnqduLC2N+T0pXBEI0ybnsWYO1jgrj4
mCdcZ983YvOjzZNVwVyMOVNOYzRijqTqcSsMUCHgZFZ+55LZ3bETyfZuhgAddsUzVTacU42UMCix
5Q1B+0PmMKlr2PBqmycmh+CCSbw9Aq8MGEPf9YlVMJEyG3v7c1n6HKv7pFPL8IIOrCEOw9ZFr+Nj
bYgC9wiGieahbYtFH5M5Rsw3LzYFYOThvwDln5fcgDZZ0uSmqB1jq4ymohLo0KvUXt+56URx6wWE
Woz4ElC03EsuZPW16rf8Ypo1bTkJugGnHLqwkI0bP8gO3APfydggAT90i29SU3kisya9J+yBJgbx
qmvWCB06AyEk24ifwVqYDbSYg+2Vee6XHht8ctXHyXawJ2vsHQxceVk02nVeHa0hc4IDZRKmWHOR
bM9kklTptTe0pX+mLPOWkEbGIFvNcnC8JPkG9/bE4wUR6WgVdudaUA4FdVXcUHtZl4KZITdW1SCs
MpVpyyjopDgLhVImzDKTkZw2HfiNJ9Gkw7MKlJAo46t7TmeGUWno7xojU2vP+14W82E0jOQHRIqN
Rcxrza90Ct25wYG/7vx68u6C2F3Q9DkiDbNyqk95Xa+AQAjUhx3wet1EFbw1XDVtp4h0s8jvFoPg
rkdTFC9FZ5rB3uqo8x/8shwF/Jg9QoBX/mkmpeGDiaXxBUfuEIdVMbo3heGLbwZhKVm4weLNkc7L
RLsorYe4091h8I0+sqqi+N5QF53wM2zYodrsPS0GFTf4no5ivARVVyD2z7Q+YYhBv8+YlfPKJnBn
NtK/wcLCzWdY0r5YAbkaELMdRzJs+64bh/kaZs6+rnJA3gaW8YPmoEMFRi+GFgV2EocEzEFGKhdG
MVXVyGgwdah1xq2jbeV/9gO1nijbgd38MkGsQ0w6KtrFbYx4F68jqTTKqKbHYErX25gi5RRM1qaE
KD37boA3gDYT2bFpGambFyMiFFkApLu2AU6cjVruV+qtM/HJOJQps44uiPKbxJB0UiiKIqPuWuIB
/O7dReS3A1Gbjs6MzNp1NREnlHiPpSm8ryiw5GemVm2+DXZKBFrlYO30jLYlNSfGuFgW7s1syXU4
1l1zG/uTeZjW1HyRkjDbkDIe7gpuc70xbde58kjgj9TQsE2Ag6H3nZLsqtIIrmU/zwThDWvkIqw6
SKuFb0kNMnKg+aZDlwXpVdpvDwT2wo5DebD+Ns6l7kz7Qrg5pAnOPOwLzaKgrfHAwJemF3TeJPJX
cfFQk9j7m2o0JqPuWA5IsZCsjTj9Cv28Tf7CPL2F+K8SI0+1OBTsyNiqL9IySTaZxIzuWGGAiUuj
edYZHzvVL/Vb2xKFFwYLZgDCAvpzgXLmVcX+fPLZl+lLS9/6Clwxf5rSID1jQU0Pho1nZ6qs5JMG
p3xaxOJ/ygJiSsCs1uoULK3x3gWGu/PwZJ8m5vPsk4RyxTcovAz4m4jwfuNA2nF9nbqbXSk166sK
52q5a+E3sFjp5KHmMKHtIltw2cNhB09Bw7bJpMHiOOLhvia6BNVDi4ljHskPIf6FIa4bXXXQq2ue
c4PEQz910yciV+GBm3nM3n3HtS9DixxxVk7x7FPZ37izsK6wC+odGWv9Xk5URUaRC3q9JMsPAN/Z
S+3hzipLEwaEgRLxqY3r4avKNccDRrvhGUQvOFlicR90AG+ax+b8ihsHybUiMQTPo339M8QpRugb
udLJLyZxSDejo9LbACvP86iT9JKm+Bgsj6EYeSPUHRxI9q5a3aLYItIM+9Jya6HWeVuUQbiPj1np
yqs3Jgd8orguk6Ugo8hYr8xS8YZdl1oe7kfYx5IL42NHy5wvzWKVT5buib/IEdYRyLC+xjmx/W6F
ASmbN2Sq8wLrCn1jQ3oDCtJs54BI3/S2639Xo8DmbOqB2eEVAUvULO4TkaDrY60q6jRTvlREKV/V
vtO+rNWsnySbxt0MZyp26DnlS7wiNiQkyUTU0iFkhllqkX1jW7SvGo7sjoFXyXy04sJFLY0068US
wXiv/BixdYLfLQfw55Sv4YHZx6EfFBX0dT4Sie75VXMGpQVcsccAkDEPrOR5Qa3I2ePV+euCxl0e
fJx+L2jE5+vBwMzDzePgtKSMJcjKwJXvknW0s/oA7g7DKlR3jCwuxJSCL7PmBLlY6O9uFJ5Y2HvG
RVpFb14vFKnAAuwRsYsOcUmR0Xd20S17Hy3P3VT0m8CU9CKXCjLZV45ezgM0D+dcNV8v8dgdfQe7
4IzIJgLGLW9jzhBQlThb71ffEW8JTSaJCEWKYrvyj8W0qeedKjk2wh27UPs8Jh86RAOuTVaj05AF
lldddyG5ohAnfO/r0QA98hDrUCmETL22cYEyW+PSZF56g1zP/6QazGhpYCcfgR1k+4QEni/ocbxD
0q4Cw9qUlAda3uWbgQDkIY0deL7K4m5w0hY9XYLT0PARv3TdpmXFjFlfLZbT3cQcNnR7Wb58Q9dp
HEZHJ8dYWimejJzPZ/U9+cmv6p/ZXhUCgtRZus/DYqlnPY3WM/2Qd/J8dHaA4HguKaSp3iavRdrc
J65x89PuxL2Z7mENg2jwYyPfz5aNvkp28H3XrjR72k6yWIqD4mjPdrqI4UsFovpsRziv2Ln0i3g2
TOFeNJksUQuCBLWKB26DkZ9TmmczRP3HZlsRpLFEuqU455z0KS5Ja5LfRwZk4rd0i6ueWI5TNW50
60jljMZh9qcvgwOhmuZx+awTVOaYHywsVR6s2hZlUVl5f9aBaQAGATE+V5p9Dl8kAsZO2tPnABwl
39UIhT4pxJ0v8YBewyHQBj3ckKkTc0qG51GxO2GpVfU974mAbiXrL13OqO7Qbsr6QABMFtFwq5PZ
MVGwtK3siDB3OW85DlD663hP/+Xw081VDuloXy167hAJK/GkHVT8JDf0+DqF8VXLqvgU+En9xsRr
985oZfy5AEi9r8oavqCxcsjhklWAiTiHx/3XMX1/EDP462DVxIEzt5FGXSxkCTvprj/E5gT9c0++
xe1+e3tMq7j721/E/woyZ4TyTBhQEHCe1FmP9D4w4j+XZf/rPNU+s5csr5z1MkB3FhGlfozoFZjh
3yQY/tFHsyUb/tOrb3FxrajSnQuCV5zvhUusWJN6f/LZfw2oxJxXDc7YXGSC+gQMkEmU4TpS0/zr
z/4PIip/nZ86F31DU2TMF7MuvB0C9PKmB2PdZaClf/It/BJRaa8aftSX86XGshspZlEcExsZ1r9+
A3/08f8SUOlhuiPFS1OWSY3hsdqM/1h2/l0k7B89/S/5lJ7jpcNkOuWFCAhIVpF4d9uAt38T7PxH
n/4vgbME99Pvpi1uFMwPYJpzsTMN0IbMxJ/+pz4fEfx+eQqIqUy2RX1Rs1bErxVV5Hg0Jn/u2X+5
dUfslKlTN/XFIluWOEr85HZPyfmvn/3n1PL/R2Dnr7NSUTd4JQRuTd5yUy9sybBC803lpZNzWHJi
edrQ00UJuT1qipllBhMfr+A0nP5OU02MZaRTxPRfySBX02liwC2hTxxO+fxN+0J2Z7zMProC0v9S
qn2ySAwPcmZwSSCZliRIPwsI//TUxQLZ7j71FAwThhfhTM+r7pLkg1FDekZnk00ZlixK6RaYTjgi
sb/TKBTy6yIQobePxH+hsC88ajykWClGBsp4HQzGKU9chCf86TX/7Zr/57f5f8cf9f1vn1D39//i
+291s7TkIvW/fPv340d9+1Z+dP+1Peq/f+v3j/n7af+4//UXfvf7POs//ururX/73Tf7qk/75WH4
aJfHjw7H0M/n5vVtv/n/+8P/+Pj5LJ+W5uNvf/lWDwRL8WxxWld/+cePzt85CwS333/+8/P/44fb
O/zbX87V97r66FLOtN+e7r8f8/HW9Txcir+acIN+QDIfhYvFbTh9bD8JnL9aJn0ZenVpWnBLrGNU
Ln3yt784f3V9mgyAewm2YTtb8n+HIpUfGcL8a2CSy8+hbgUoGQgb/78v7ncX538u1n8wNhTHPWZA
Xs729/8plp+T07Sw/7vC8Ygd8CBsf3+vVmMvmqHvQVdjrTDL9LgJ/QzH+2zk//iqpMRWHR1HZuXV
vbRn40Ks4OPP74iPtE9Fu1Y7Qyp/h/zL46t8uU8c/jEAFK8y27wNHKMiV1y8aSAiYhuX5RHRCwSs
Eu0LjO57xrN+N0nSCjofvsCIg90MWvJ9CIYfNqbTZ6HydwDXBzIUxwcIFeNActB8hTNkvVLeGGDb
s+cHK85hy7PGfXHi5EuBj2u/uNQoe4s4uKvCFbSeBMBdLXYpnnp8s/k6La+5nEp83UJcrZNrPplJ
/0gBlxLhRrl2aBpKNIb07NI+iw+OObYPPhFdDz//r6mtH5TR5lWwJLcMOEqe4PqSpxh/SdjYcZkg
iE3I1EOCdaxymeAk5StDtulvX/3P//32VexgKEKyGBEwtBzyMVheq+xbJq3gxVnn+v8Qdl7NbSPd
Fv1FqELoRnhlzqRE5ReU5YCcM379XYDmm+CH66opFkHLHkoCu0+fs/fau/nlSvdOYxo6JEPA6eBj
HZ9B3atbb3o2KMZfz+bXBs64tJ2xc8Xy5mD0uGNtTp7oj0Mqa9GRzZcVosBNUIuMsUYKZNFrX1Is
/YtOy7yP+ZnCMvX+r2dR/2LV74HeVVdvejDcuLrWhdLRJU+t9fxabP8pAE1Tp537n2WZ+xXuCZ8k
oYE8EDRkftvZLaCuQ9f49FdFB+dL6+W9B1Z2Eon50U9XDMVVxoKaxsE+YoEFF6biFNKHXVL0/r1B
+bkq7bHbgAVm+IxJbqHaotuh4ezPkiDbM5W45ATmaCjM/XE1wkp5zMhXWPXTs3F6Dd8o1ph6SI5I
wKxLF/h0zdr0ZthZeS1ihymnlw0fRvFdVv4b6X/5O58Pzl6tyzDc9TaaVWYXZpZiFVYx7hd39ADP
8uA4Wbcq6wLBWsasf3D6/N0wZI4gEo5U6jX5qhylcQEiQCRDrogHZriXDti3NvVItZXihf5idJAV
mpFYjHUJ/7N3hk1uFfYlnR6G9JxG+jc6ixurqPJTHBbqkdk+NyvYQLmvirK6Jk0YLQ3b9DYqw+21
RJy4hJmXcUAYVjJu+bEZStYsae5Diwv5zCKtXoalp69ivRfX6WrkSD7NDi3a3HnrL/1OaBcnslea
b9/DahiePIwwq6JsxosbltaBIVsIJTcY6LFmeMHpiD5M0vMHAPLJ+l/r9F9L4b+XPvO/5ZXNBMEy
dEHAo6GZFt/Jb1Wcyag/p9va4yaDDgMiKLsgUiwWWtSk26Yu5car424ZxcEdvmJx07NCvpjdLo0q
70XKWn/oc/OYtoZ8ybpEPzWcPxdo5tFR6cmw85KRX0Ye7bPKaV67DsE/8opfqaddjFYx363B6pZh
rJYPLZvdFqIAGGT8BPuittMLmFx+1KMHTIaxgDSv9BNuTE2N57+vqkTX/7nqi+q99bz6loSVhsC9
LNdeHA1vht4wadSSX56RdMc+SVnp6fGc9CAc937qAwbX9OKMZi1hfmsZ/KghMuZWaL4IpaC+isz+
UybtQQuH4Q9xhvOH9Z8P8/wrELZkD9MdYknZf/67+cCoMZs2GWHhZs5PPNz+eX4g2fuvZ4NubBxm
iiCLLLFrjWfP1XAoRWr72MYxfUuCsH4kWrMq0kT7wPHB+KY263PaBuopLnwXu5krl4SNMMVXGOIs
ejnQfelN79iNBdbyuDpFdDZWJr5XGpC2/syQ/YWpjQVyiSuq8ZcxM61LlDlg4jtpLkZoDsLH8ATi
zINph1skzFZZEWmPxfSAr7JAkC7UjRfbY7Lsg5capdWDUgv1sS6LcIdsulxW6Jr/ULRy4/5nebRN
idraotdrabqhmsTM/Pcn2uToLkGHy02ZXVPsqa84p5bQ3lIOE3TCt0OVKdtwcIqVoXjVvmry/NVw
3HeojMY1o4J8SWi4MedYSrNG5+eomEumPTJRva2Lk/ellabY//M6+qrN0JR7pgrqvbXjFI4iLKmg
TTsUpD2ieXmHyJ3fm6Rtn+jKIB9IZXfydat9ijoW4yJJCpjkrFOmV6TnICZ3XYss95apo33mm8Bc
33buDlGqhq4sjLelFPUqYxh4D1G73fS03PDrz5YKM4y9bwTtU1uYRyaS+nX+vyqCBlAINmv/dWn2
cqFpybGnzfpojUyXMrLdf5Ri7xe4WzsnR+wx3RlaYZdfD/Z0mTDIX4R17dx8vWVsrDvlY5/3J0gE
h8rGLw8l0fLRUWUjdf80SqT9vNNbU382bLddMVlivhyjA6Mwkas0diMGIuCQOT1GAZ6wYyqr8qFL
PCqgHgAGeiF+ZxENWhAg5zhwv7co8Z7b2Lm5TV8hPYTuNN2l85//fRXGwl6j8DPQfHv6dTA9+DJ5
MHy4ULXZ04fgWiFPuUpQa/yKoUAihIRPW6XRFnCy9az4wcbxc+3dBFS4Ecigth3TzPfeZ1FuvDel
HfJrx20B/qo26aM7+bvjIg+GMlBchsE0UAFo8NDz6mYEsniXLcgX1joowtPXBppY0vnzHtHV74GO
DAcX3DbyX240dPxHJtbJsy2TR9xf7bIwkui96l5KUAwfGZCojdt30Q5o2vwys/dg76iIPE07N3aF
sHI8pcHwprUZe3tM+UnNVTxxjNrC42lf//995PcSms+cLQT/kXIpVDq/9m/dmElVjEW0VDDcB+5y
0PJvTQWuCquls68p5KkFcv1j7O+otcUGH1O8i8wBBlTRd9u89TR+riqR6onz4pakyGERrlZm12jv
4SB+WUPARAnL1RHEbHO2McI7uupeepxSzkp30SfT9cvgQrkXZVDrnWLiLNCZ2R07Gu/BCsXBNkUT
syiF6TMmKeLbYCt0QRv/Pj8QohCt+kzll6+Ut6BTrUsMRmodjMjvEO6TVaDQVl8b+ViszQibuZ73
Yie7vHiPvJ+pHWuvNtDMA7wec6HE1caQTMs1SdZAMQ1tdMcznk1PffDYx3Gqu8WuIJHpljKQiyan
6MpvPSiFOTsAAGTl7ChRdgH+iaM7UuRFtTECtMj47pauKLtOBqwBvYxeNDd9IEgzO/lZkayROSXQ
FarsSr+N1uUEoc96O3gYkuQDoeNk4ovLdKGNzVs06sZrpo0VJvo0YYnjkjiWgk8aHmMt9l/xV61U
/LfPcYyzqDxTko9hd4bytEbzmdwAeiW3Dv/kIWLsGy6/vhkmgRKYEQ6oVWPW+ySNJrlEgqglqx8r
1BYPfXHROrvi1sezNlbRuPMDJISeYt1UQwFWIkpzr0IxAbnemX9oSM5Fzb93XCjxDlJdzZpqaFP7
fcfVSFvMkfikB3oT2SkvZPDUE4eBBaW66U2MSq91CMZcMMixjvNm7EzbcgzudO9aTJRjr1gPYzcx
YuNGAoMb1NVAnJC/JLpoWMdjra4Qta21xLEAk3CPgeXhS/yo3fSJ0TBxKRBW1pq2b8seO8l0b8yX
9XTpCx9frSJLjMW2sfLLIXicn9ElDB4rWldLTfNvOaYvwEKlf7e1PrqpI+ZjGDLr3mWn2JQNNpEm
yKtTZ3vikmHigdAsnVPez6aJ6gfNWOceW3nDoSDRtlYnxNKzTAGLQ+cch1EBj1E/vJlpqPDtDd0f
ik859fD++3swDNvguK3rumSQ9NsxxpROMtEziH6JADa2InnpQKD8EmgjMoZN4Emyc6Pq0Tco4fyU
bbd4si0rWVc0nS6uhFyfuXgdcIQgCrNXzfRmEy8dSdLI7fMQOskVGffKRBR6Jt3lI40Tf4fytzsL
TYlhH5kgYvVSKvshEItaa7I3th2V8VGbbSxd9h/T6y7O4QWnGWNXl+7PyqUAc63UODeR/2suP/++
UkBXYT/tqkMJzu44Ia0WRV/K+/zQFvVGS4r2DwFE3Li//xj5poVE4QrwzjGNubvxr0a4R9Qqwm5h
7DHzO58R2myMw2AiL+g301OLom9jWFjFzEHdJoIpNGfebI1Y1Dp7HTUfRbbusr2CMd/PJ4CgxNGj
puawy5zOWkZWnOxVPCl6m7W3+SXBurfR2NOqwRkOShfbt5bxKzXg4HzCgP0x/6ugrb0ToWQbJLHN
wfKDZKlNdYBpttoG2hQzK7U5ChcSYdQVCIygG6zxKdkrJmYSKDCbGIUQR0Frp5ep8VxDqmQ/VdWl
wWDhhgL4G1AX7UEDhAFgIP6Bn9ffh9grFu040BBKxU5tmvCXMzLkQQmO8s211/zl+pAqSr9FvFFT
ffABJS3qXUlNEDjToRTt7MKyIUhGeR/dpYM1WDf8cmOq+PE4LwxPbFJPNiqsT8VF5laLFHBmi0lL
Txh7Cxw8rxGMnU2cj9qmZ2D3msHjWChowDKPGZg2rXJQv/LbUCPNLAfllHbJE00Uau8meiTJYrg6
ReKvi0hYODIjihRbJ0aB0+69rusW9t/wkxH2x/yGOyVHr1TArs8z62NwA3mccNJ0if0z2PtgC02X
uFcPqWzKmVwRdrDuEijylm6vZQHvlJ9rvNSsaFMHEdkRsfpNIcpoi0Ha3waZQBqbsLPMCz65ouoy
ne+kvnTMx4mcgm46O+dK+WYWubgUQ+Wsx9RPl/Z0adEXmCTxyPynS3KHjAs4C2zDSnzSQ1oBraLh
Da7y6oFzhr1xfSbDleiQ/A1jOTnOyEVErL/OWrzFMV2ns7b1UQnO7QyoNNGDKiGwm/57y2xyC03C
O5e9D186dr8HrPJGGikXGoD8ayiejYPNqgiUzsmntznJsst9ocXdqxV2ChP3LHskh7HctiMHQaR3
Ayaiun6ErelDT4mCT7xclLGRah30iBYDh9J4late8xGHwwakjXfSVIxjOSAKmG2qskRoUl/nzS3v
bJWCH5pYh7wcbSQ+eEa+1TXSTO3EtBMzLn0kQeFGjoV8cKKCzHhIml+LyRBFuFUoHxDFpxvFVNMn
DB4VjHFDvxEQlC6r1lvkoUwRF0bhpkHkvFexcN883UGdxhQbVt34VJY6Al6jCC7jMBZ7QXzdTi8G
dxNp2k+EsunJRLu/1FIinEM1uHtOkS8UFJPvqU3fvcNZsLS8KrrEhu3d/bxkMusy+5W69eykw6MX
WeISRRSp+BH2ljJYF7jF1SaySIAhf6g7zw/Et+AU/cOiOCeK/WdrcTSp244GNpkGM52y/x4BE89t
zNRs5T615LuDKX4/tkFwb0Z/MsuipJsOdroS+eesoN2CKl7bRbF30MBeXGKUD+vcNcJx6yWxDo9O
Hc+0qX/pYfZL0WkFTCtGO0T2YbrKlX7h9zL5juIAA4QvdtC45r6RjaE6RZ9fULX9oeB2pkPsb9+h
I1nsjal9zg7623fIsRaBAe3x/deSnuvm3fYg1YbwD9+dyk+QWQ3uBb33X7+roTeAPUBeD7bUML2q
5Q8MrUea3OkpbNEcY23XqScm7m1vNJcW1xzHoXh8UArtHgR18KqmUb+mSUNXN1dwgFadtiSRCs5S
ZRQbCS7+yiGKUfL0x4HEZaLQUT4YQKbelPKh6Vnky1gJH0Z/KFdOXMUXimFzM7q4IAJJU1wYw0ct
jWMfRMFzQzzJgASCYVPqj6dyOCKB6p7U+JUUAe2KtiVZRHFUvE/+rJVVW81BFrqybiID9CwO3Ssi
+0dPdgHsBss+hWDumf/zzP/7WUbLYkmM2qOv+inAPz25VaHHhpQzsCo0/TLXZogv0C2wwki7+VHq
ZthB0uuVtSNo+htKYHM+BbkJW2robQTsTlm6qzwGmD+vVX5W9rS63RPtJ2urRhKM2LQR9r09nlTn
mxOrP9XphdSKjY2qjFe1Ucy155fEEkzPIL+hLEqluTb0/DUP2uTQTle+wuui6ZB2BCSYgPI+z//D
GnP0Co4djYiu34RemHzXk5wFBL5No2aXxFLSS1jqx68VUSZ5fIh9JT24qpMtowijz5gWJxqW2cWO
vE+HN3dTyE1aEYKXnl3uSO3oeR43fuM4zyF4erRNqXrsdcv+1Br2AtFZcBgdPVjbimGtv7aLUCTG
2VAob7l9g+9D+J0oV2ARBbqGWsh9j2lm2SI5unoJiBNDH+KHr7cYyYJWdJDyk0eH2G7mSkPpyv6U
ui+gSRJKeJ1YuZTilliNZqeE2XBFG7ieG7ZzPcKsd9mxhB+jcjO/Gqb6t7yvomM/zSu6QOxiIxZE
do7b+fSFKJ3vXwO37zVbNpnh+M+DIADimOlWf/SrlljXeWvpUWcfFcAaf1jP5Bw1/N+Pu+44msla
xjDMMn4/szSt63Gei/2DHBj00JiiPzQiSl2pcdqs7UTp10Dc2ltF72sZNtXSx5B9cQwPsTPJvNvU
FflmVC0iMaaa4OsnWfom7kYZ1SsDEQsic9Gkx/kadbWxHKM0vXleAGPDyIsl4mFnI5jALAEFBfci
xgc0Jhak/yZ/xbVeP84P0vzECh88yAp9thF22rGy6eSjrhP7Xj/VoN2eBgmJ30GW+VMWZ6VOjZPW
xmKZT9LAMvY430wnIsNC+B6Fjv0cYbDr4aEiq2rXJmTxH5ZvfLcStXoGm4JkSR8PYmjEBVuzuOQ4
lneSkwQYiuXAB5yGAWLIMLUp6ERTLL2s7r+FabtBq+f+dOL2lppKCpzIbYmkJGHgLmQAA03r4mMy
duzDIkca7kc0k3AkggnlS0ZNQcKYZ82i6HLjORySnavVIJvbUNu0lY5UPo13pmPsbdVtX7Na/Qmy
uH1zp89SbnE0mP7aUJf6yYwgYFoIhrf0/IJ1aub9WUxTmDx5GVwJenCatdlY1ECn4Zxo0dN8HfwA
0J7roj2HOHS0BQ1O+rWXNAnIopga352Ga2KqydkmIeMM5p4Vo2IpaquHoqyfc9H0x79f1hGG+8tI
VbYVVHZPEy++lOZGdYZ+Lbt0H0zLGJ5UlACFNJb5XAIImblLOR2x5u3ckBWTPaVg5Pe/QV/3+dfW
46Cfzof7XMoDK15UWFJ2npeZN1JZsJxGwyUUEW0Y5L0Lgp3Ci1tU7Fl9O5I11+rTx54DLVCfAJdb
w5IqI6yx3WfmmtZSw8OMyox4c4xLKNy+PpE+ZjGSpPThI3QGmCQceX0wfWdd4wNjBOpKFLLdCBiv
97Gq1p6bPSewOedzil3o+RU4zBO1H3Es0+kKAZDBSUPJTpRL3VILQw00VC/aZgPGOIXean0aiG6f
0wHCk0Mq5CEJtWZLkWE8F00VMkkr8P1aGNFtCUauQcIdEeCro7j97Dj1YN4jmVFpsbszoF0OjZLv
Qyh3azH9jEupFmcIY86n5mzGsSoO9XQgnf49oXnVZzYlVrCQrb825yQyAZyaY77H7dgx/N4mvrBW
DufmE50059N2kmzfFIZ/rzP/2vgobO2o3M8V+lyre4UKbZJVzVGLcq/QVv46QE9vJo0rB7ThWGwg
EhHVJ6HiTHVsmKYKS6N5R/gVnjJmFDtQHzFuJ/KInNppdmLMtX2m2GuUpg2j8/99mTLZE6UOXUEB
g31rHe8kaZOGXev/hDcMedej1TeayaKvaGfPuw2OCvtcxHp2Ma3y1uVRfUrNcaHH3XCbj1nRqFg7
lTPEKi/7+HOoD6JMzDX3S7h3vCklws0oGgTmQrA61kpj2JzD4HoqW4srBU32NI1qpsFfg1KfbLjy
aNFVhLU1sIbgKCIZb+r+0MX7SUweJn6IYHx+F0OF6rllKfAipmFkqRSbrOiTPWCUXenqtNg7bqht
PkhkuWEWnSqFd21pNUQZYug+mapvv45ALZFvu/l9gNXB0dv2ySY1XRrNnLS6aUZIFhstdSx7cPsS
Y6VVsfXy9XfD0P024iDYVpDnHuzSyg5FQ9syd+pzFQPkl97W1zm87NPpzaVk4iyVUNYvqag+mW/u
sbs1L4Ne/e/l+Qs6gzQ8K3z8+vKuL+45dB4zTC5zeTw/qGmWLEu3ANdiZFu7rOWOe8BeWJW3tRr4
P3Fb/gDZaq5xsyx07uVH1Xuf2yUM7sWd9QkLmy+NVVtzHNKnlmpv6Poys7J0+9XObGgdrkEga4ew
DKx1P+r5I/0jhj8kwdEjI0JumnkDx1W3kZXs58NV5leI6WPyByvjOmpd/a0M5Yc21O2TrhRs+CZZ
kLakKdhiblsIgQulDeWmi7py/dUiUFJuBdRLpICMO63Bwb0c4uFkAAxZav4o6ad61dV/6QlOew6D
ZBvEYXIMbNIF8WfQAg7r8gZBrNmHPT3w1C/r1Twk9/wfkJfpdnCeX9RDOpwGxT1CDJLkPahlvxXE
wBFXp1Mhpka/Q1DNCoyAZZ9hwF9KpZb3zvAh6W4q4du8Sb88SXQNx9jP7nAQN0Xr1UfCgLMLqkni
r8JW/CS00CDLZJP27dVCB7x3p/6zb1UTz3h8adQUCvkkxbACBaSo8IbdPwN7s2rd09fPQMxjcdME
ufIleHFzcfREVJyiCDH2glSdHSqvX42mR4e5uEb6wy/Z9ldiYIECMFg+zA/CyEE8Ta810/1tNcEl
zsvkOP9c6eDz8ZqEAYREDPvOwi7T9U0BzFWKuzko5b7kaMdZWDJo0IN3gTtHK0u8bjwxNGoXRMrG
MQREtjXwnHCHjeFaHUnEbdoi5CBLOb3NwufYwWKdTjsIduAMw8+4S5xIfXEYLdmBZ/7IrfwbuWLu
sQcclV2hExSLVDUTzNd+fp+fpYX3liXqI+s6sEShJWv8utmH4sPU1J8YKQzYU5x8EeOg5hzS7uzM
rA8ac/StNbmvl4OATwl7fEOgDrW/YVdXM3PgEbUuIAhNg+phGMustuSzgpjl3EJkhGlVJctsni+0
wk6PFdyy6A/TVmRavx1EHeJddaFRk6qmIxHh/PeoDXMhMg1guAcioQ1C8NBpV24ojq6TjeegK7RV
SVY059I2OLGb4PIcHW0/f8bJ7fH2sEQyzAeHotIe5pJItEF8ifLmc74C7BtdFLv7TEP3iWN29l6p
02FeQCHA+gKKBFmb9VqFXX7z7Ng/kig7rtWUT4JnaAEHhZIEGN2mi0f+JprYb0oFYj+ogbEWvjG8
lf2d/YootLazNz3svX3AeXVtteHjQMjqiaHadi5HK81Cz1RVtBLtiSCbEEIo2XgrW+fkMslu6rp0
dvSUCqozwzqgkKUXNLqrscuyBy3sUuC6ZKzqtLP2ABDSJy2SMMt0o35ADeGtyzZvt2FDtwlPTnWW
jkVOoZlVl6QmE0rLxpUU31zDVB/nXR8IGzkKg/bolSimvAbd0fxJIangu2EnOWmUYBAgnpR3zgf6
poSvcMzhpezMUWgnLDnmIdX0O13p9IZVzjiPjABsuo5nt244aYk0UzbBlH8jM1ldS8yxR+H7D3k4
euu0691TqJvEPgVehc+yUg448fRloMnk9iWMm7LvItFH+yDwg2Xr1P4ya/zsnAhUFYHj0K+XBLSM
LFeMV7xyw1qubxplVB6we3LsUPu9HiNdC1rLZP2fBnoNNL3jPN8jWzbik8ZPAe9jck71Dijn/Eyl
ffg1N3bYVXdO4cAFgPcPCjoazjg2P3AWlmd1JHhgYeZBef66xvZyTHQSRqaX5gf960uoNfNSnGZp
VBn0275o+0OYDL+mLelojZn6AMJvN/9aQDzJDXYXavCOsDzPN/R7pk7CIlt+pow5SCvnYHzWq2at
wp5BNYRnAiSG8hOU5ItvF+J9xD66iCLPR5miRedRq18sMeo/lNzeYDllsDARz+hok79GVGmsm+1P
/GOPgLuKb1gY6NShc3stFbCHrEAMWwv7A+VucJQUk8gCeKYHLAmBa+1Guiknoxtw9sS2erIzjD5f
k7wid9otrEIsLyYzOtIAGUc1Umw9hCwJk3o9Z26DAKTPeniJXj/VRJrsl91Ye9uW9NhdFcTdap7P
z5ecXdpVm47eJZDifa67s8YGPWIMzl5Vk26N7NNb91mnnoMmPFumrB7nB2go2hq6G3k+MnmeexqU
cnNJZ407VuPwKKcyPifE6dA7DcRJPUgyaGLqhxWbRHa5qjyqqA4WeZq8S0OtT3PlOzBvXmlts2uk
wY6sBN9lng9vldXmG9MZLyoSoFvlRfAIFYc1RiYcYnGliTz80bZW8exi7NvIcLQPjRUWO1qbGh9U
FBtd0p17gtq3faePyzAPHVr9HqYqJxavSdXsM5eIR6L81DUyCr/Z23q255QfHqgNnuYOlmZeWz8z
d/9si4niv5cBLdguam9eQmwN0YaMladnXuMRraPU1sU360dhGt1VmwYnrt0+dhmGauyc2THhnL71
usg5+HFv4NuP7DX/Z/8pt/SR36feLxI5xNBDor48Va67SPMh/gxKVjxzHOS1zdAhaWP0SDiggSnN
rffYzalYOj7+82XXQXVDusJd74GUnOKc/XOgQqhcYJoxFqnWLL0q1I9dlnAc6HNkRU23T6GuHeab
ME+V8XQB6qmeNAss31dZgVUO4eJ0bjYz8pupk4vzfG9ZyYDBXcTiMBBuTVHD/uN7P+fKT60qhTnG
tI0qgBr4Ucb6Ss7KUW7aBtnVJWK0OMslcs7R214CwalGKY921X0ICPZlmv3IowZYcd+UD16ciF3I
2gNCmHm6UXfxexCpBN0NVUswSQvifpqqzQ++KXQ+qRxwgfMiQcli9VrDG70aDRTpVKjpmzng2ZyU
k/60cuamSaqlV7x7KiUdNsDPuQ3XTL24L02AoyF6NPRqQyqYt5Je6mzDRE/BPQf1RlGUcJF6Q/SH
FpRmT56Cf1pQk0oa/hSTWmE5TJqQnf6+0Qdlbdlet3ECERBeWG560/VYqmxjXRpwRpESGkevzp8j
tRqOSZ9UD2oG2M5MYDmVjVIdu0KvGEzxjIyGkiU6tJbzH9AFHOhqhcNKnSvptko+kygo3/In8h84
TZHyBrQycae2snKGOERm4gRV60pzV8SgLQDbuQ/BMCGsnCp4xHmcrzPhMIZodYAojXHwZfLXs/m1
fnotnF6bhay0p2pA9oxDMpu0vLKIytchqV871D8filWc9k3vRt+hZUSrpsTR2rNPn90YQ13DgfT7
429/rLY1Nxd396LMc7mb0lP3uKO9C/rgYl3nY/cUT55+LS0ACWfG1q+DmyLi4b0ho4kaSXwzQ0G6
NhHFuLyZJVZxL3dN1jC0YXhIHx/jfuJXm/lyfsg1Z1uFBDPMNXiENO4kCSZ4Dog96ckqoAaDeQvp
/jD4gbMS1mfN1D86A30nFaYS+ZMbfhAC4R+VwNdvBu3ZMOh+BkL72aRR8opkEO04qW23CYwJLUgC
02F93VWKmi1n5RI7FX5c6A1s4Hq8lpXxg53NuuK9/NVyJH8rK9IGub0gl3b2vgPAvR90zT0Q6N7u
FVHxTCfViX2VeVLGUcZ0lDd1GrlBOWkX/hg4t94U7Y7wknJS9SLbHKtrMD0YU8+fKFflML0+X82v
Z/k+Ha14xYqOrMOLUHxrVf/kTfJ8RDM1NTtEiTgMdxaAvPX8PlWfYw6nNWutyHjcuXHxANzOeNVF
zhnSTtXVfGl79pJEJhIgod8s2iJnN1aboN01DQ3s+a2RM9Gta2jhy7C2kssg/X4fg/RCG0YngVkr
H+J8iNSn0mF+FjQ2B8TOncKkRrqR00MMa+gkcar8qXj/r1KSj7Sm6fDqYFMKDeXg3HX+l3SgHu1M
01ql33SJpuzIzI0OSeLcUyY7FHrmL1tB9OYm5g83DQBJpupz5ynJhii74UC3bJb5a5qz61vdv87K
/7gq4JNP0hhAJA/lpLZyczd5sJ3Jq8vYzFDIGAX8fKH5BtCBXBd85wj+UNHrt0wM/Y0kBf1mOU51
qwlHtxPt5GDmnLLuzIU1KwUJMEDZ2jRHt5cUh3VD88eb5jfWj1yYyvXreQxS9Q9Tt9m0+M8aiMyN
WCXdhquqAmQSmvrb1K1V7LYZajPcImjq3Q3nz/bkmV71EOXDFvhr95Zi9F1SlLvXLC6LY+ooG4gT
Srn2HbIi6li5Cxb2BRHGzg+ZHxqQZj/RQNLZZjW80sf93ivQmgbpOt9yxvwDs96fXdBj28yyt4b4
ydWgpA9DoPZXLxw+jekWYlV6hSrnPmFZNBlSyWzXCDt5goE9NUfHpURrMzElnKvGkWlLQiam6Kx3
rgpJhUQ5d7KD/GHaW5CBEOb8PCXu0b2wtBdP5oi1dsTPvQLNRh/V965ZICFr2+l5sKr2iRpeh8oT
6If5Eti9QAMFsHO+7LGScO4C7uelbbP8KgoUnwN21xUn9qyfWKHlvZ06FgUavpgAXOSahrounAzr
Se1rIfwOG+AFE9lFraTKxtTdiHRmZsjgEdCaTUSa+ZLibJ+KvLwrofONBA5Oe/97khbBp0Js0obz
LC3FuWFOpl6PnCi6R9T5C2vSc4AevCFeLZ419HC72Ew4FAb1+FYgVtUSL4JZMUQ4rBHMjU0QHETg
Os+6W+/m5a/Tu4a+h/NY+UitXNCex9z3lLUIs+q57QAiGrpa/2RVmpIgve8trAyssWX/wKQ4ZlKe
BfuKaMQ/SK3IPZwsjf++c01NVaHI6BLtpsOZ/TeB5lhZijD8yN3qvOu9Y7E6kWtFP7b1nOP8YDON
pGnz97UQ3Sqw6m99FH/O/WuFzJULgL3PwDetK1lR+Xtki2jHd/mZ6ihZqdmUkySaeSmILAKDORlL
7AJLEbf7qm4ayapit/dGLe6zoLow7GtfstBmSuCeiJHUrpgKiK2c1nsjcG8dKoKHBBY4kFkKL7Vw
1xmdtCGJQUNLYW7cqM0WEFWfEe+80DGCRz5paDDpoLKbLuejuweyZGVX7jVS2O8NlF9rUTn+M+pq
Ijkj6f4cKDd4j6pW6Q+lZrGp6uU3WTOKEqETP0iz8XfSQcCC7Xg12zFmY4bQKQ87abSb+bWiG5tl
pwhBd9da5X2nPY6ztu9/V/O7mf6MjExE8lM/8++v/OuNUxzjsIRYJUEPTvNd4uut9ey4yeyqfuxR
Jy8J73Qvflt551FHKP11eviyr9SNo9SQwWiNkcVjvuljfWinNbzxxYtppO2hgYW6Ar4TTjkQ5o+i
SVbEDrbf+JtvHOrBI4axu4GULemMtPHJU/pfmXTtB3PwTr0/RMvckeHj/JCoGfHGWptuGUa0EYRp
cQLyRsGBZRcrUSj3tLIYJ2VV9WAVMB3/j7DzWm4dWbbtFyEC3rzSW5GUo6QXxOpl4L3H159RRZ3u
s/vGjf3CBij1EiUSqMrMOcf83sl7nbmyU7Ryk8CKy25xppMZ9d3UpdYLwIAsZF3hwPI7hn2HD9Qa
zrIt5Bjxk0sPbRHozbAv9Kx6JT9ibaUKGlYE/sfQaMkDr+oPc3AR2CrZramy4aS45hOtIow4bCI+
q3DUrnRX83WH924fZln0Tkwzi3c6bR7/YxAhm5M9EXdWFCaYAZAftENB+VenddQ3xWS3VNttvx17
Z3rTnPy1bBVlA+U6XCG1pa0H/LY/1nou5vEkmHIliLfI3RYLyAOEnBeLcWRfy3/Bkv4h4dtbZWBO
GR+IqYI3ef6WBAhl4dRafdPt++MHM5KbDyqa0mWQEcc6NIH9YoPsOlDUESZadKsG9iObQWfYOGH+
R8lzNM5TRhrq4x/QhcRzmtLxmpTKeyd2N6HrjzsdevYaMW69DRvg2w6BUJSL3Ppka3nyu/imxNUq
Lnh/VPB4ZHuL6aM5HxwMWU8xCH9j0VbM5cH+7fPUTE4EtQPC5gUyg+qXtTnOOyxyDFEN09+rZDTr
qDwM0YeSzSj5UFfaax4U2UJHP7HvXXU6whurN7MXRq9UivzVJ627gfTMiWzvP4u6yG6a41YHKzEj
UMJNuJ79wt6EpcLiY43ZnU4h4Se25R39Rv+UBbYSthgaDTwBluywa7ESLvspoyWNcvKJFrP5ZLX5
90OpD3umcgMY0GNBPsClGbvm8eBa/ZH9JQHwKGeOZB2y0rSuxjQ2d8ixB18D1zD4LaefTCuYLDmZ
vvUqJb8rBrBqy8+r1T9jdOhwv6auqo5G19TLkYDCrW0y/OJ5uDHCR1KhqF/Bv8m28tQpLWeXF860
bK1SlFVmTmw2W5Pq6/EnIqriza3U7JQwnmd+aSnrxCqMVzJqC3rFhbsrlY5SvuiC+q2+S/06joQX
WinBugyG8m6i8xJjZW2i2JX3/1odlvJy0BoL3W002mt5WrLqbwkbpjwG6Go0m7Gs4zU5IGAY3c54
K8CILtEywnAcQqRocbO22Ss+5qTjTIGrOiSRYp50l202GmtphypJszkBfgxUgxCFtgRUJd77aTIu
crSVVvUytLT8cRaia4CuOL8XXUV+RGkeCLPASoLyFUC22ELKB1ccAT8W6e7iekYtuTR1NKzxi5+O
0y/TMD22ri1QTxwyzSfClnRVp8xUCgZCxLX5W0dw9dISzDc9OyQVjaJ3G/bba6nnDJ0RIHBg/04T
PvakRxRQufhgFF5ocp13w3vf+n8qxrbnKcjsZtOjxpR/5yKKNkgbnNdgChI2EtOSpIxuk89Tu8Mm
pH4QeQ2LF0eIXbe/HxOihBxGxPfc3OW0hpX0pbb0SxqE5sUGXcXkMkFWmwzWksAGDBWBsZfOH6VU
7zBY63fLvIRO20AE9XHLKPm7VldvJhRKNJ+U4nB27r1XJTdu3ES0s2AuvZDzdd9lEJ9m1d6pdlER
ba05bxGzNBp36mvc1NZTbfd3tWo+BxS4Jwah4UsSTT9BAhd7hvLbVpj5nNJRl7MyjvuBl9h0tEVa
NbRFW/9LmASf5UOlzcayKyz+MW7Qi1Q4n+TMS6+i8mWC8ilWL7WusfEVXcecmf6T4dTJsKgT69xM
Y7iXH1RF3Ms7bGCnMbu1epOdQxi5CxKdmdfbUYbegbpuqmHap6mBJVbTFLwsaGi9xMT0Y2v3gVp4
Y+gM0qTcNnfMAFQCD16b/IWipjm0ehyyZrbjQ/cra3W3hNNFjgLDb/XRtrdyp7zEcCJkr88SYlg9
cufV42PXD4wFOrdaTaKKNhXYboWmmis6Bux0IqXczUrSbD2DnQ7ROfnrEDJ7biPtBTlX9gpDB1KO
a04HOCCbEGrunclCecocEYAg9MqqT7w6eCyR/+Kc2IDR6xT+3yKgWSmP2LBnK8SUQPobkmvScnQ2
pdC3UyujsFX63+DA1wmNEaLEmmGFdhtaVdYNyzqtvI38e9sxmE4n1OuNXFPLkgahhiSnwLx7U+uK
Ou/vI7U2tN1jqZoNOK5OYr9K9VIm/rryAcvmhxqnNT6BadeFYf7T1WYAoHb3o0xpLxYTo1VImNEB
BVD7FGf9TAYJ9oGGcoColhAbrj9cI2FaN0ly3NgF5uJchAYSjcmYyJuGq5Q7jVPNQGJiCjho2jVs
weyqeVWu5eXnZ/jZZzzRjoLSObVU8wkdP5egsNSMjV1tNVi9myEkHrftTeUAMLo44MJmr9V0xo2R
rxfUlFodWkZGv/Ikqr+sWf1VoBdizgJ1AA6+faKpg1Gw0s+P3d6s/eH6L5EiV2xQQ725ECbxfeet
ZtdfwhSN1nJ7BVKpOoeG9rOi+fGzmi/D1Dq/aNkK+epEyKacFGpaUx69wWbfbkY3qa/OnH7aOBrx
EA/3eD86DJ3FnWogccLR1MWQOclZbiDsYd/qmftuYAp6IkdW6BtAzIPgUOzafoZQepd/sakzWKNC
l9ADI3aes7Z4PO/lLlKeaASFhvdf/v3oly0H3c7fiiK0LlWdk9uAqtZ3iubaBf2X2uDTdVWNkPlG
1c41CRyHaNiPo6NsHGJ+nymqrAVK3vHnhFRX4YbwakdoSBB0Dhe2gsXSyib3i1DYRUjI7ED4zqua
dOoV8ud77fTGnV4yGyzbfPPZxW2Qq1SPLnTk0b2mHYDcCU0Vr1uJdrIpUlOeKK3+XE60mnGAnuXQ
OsdqzY62MzfyNPLibum3U80eDUdXFMT3UI20rekZznZMA+O9K+vD2ENhVceufRgjqZuIeiXhAJOE
kO3Xjr+sp9bfd2PSH8dmxGVAHiOZSk53RDLIfabVW/EVzs1JOQdZd/eYfR+5w8BMFVI++fEPdEgy
E9atg1RD4swZj3DQQfiLiwOvUXflLspGun7Dg0BzJi69t3K8N2Ne3m2sGU9EvmaLNAyzC1re3x3T
n62d2fNGjlnpHH/6YY5tNPDsW5LlL3LKwhr07+8yJ9U/x3OERdm0yb1NLOcy/33EYOj7uX+OgjBk
dc677+8jdrI8GyFvimHkWweF56HHYfQ04whbAWer7pbW34m6IaNVTB7dqu0QHDUplNgmx9iJq3ib
K+VNa/KTqWbFXXX5MI49tSOIZp7tzlKKU1vTHU27vTOngg0wCS+AN2hEb6QgJ0rZ4zS5LVpo6Bfk
XR2Ln7ZQy7eYILajm9CoGKfsVV4Rld+CrvcJUQZOb8KIzIk1FGbQwCKENilLcclXjMYyZklBSXc5
piN6G3s6EfJIPkeWXHqbxXPyKHaDTRDCgcZ3TWGEfgpsg5sd5GmrV4c+ToyVPRI5Cz4auYp4QEkU
bfwUtWyQjM1RM0MgRqM1rFR80e5E6CPjrGIjp21dyt3pcY+eoGb4Tti/ZJndvxjV+FWr9nQKw65/
Uc3O3lYjjC75RZRtA22syVhWA7urgGSuX/b8YSR+/1eJ5AOzuq4/tUBcj33Xa2u0POYyLTWkIObc
rIxaba4ZQdFbMlFNPsiTiQExUbYmxN5L7yTB2nL15lX1NOweqbdwVT26Gc6gH0siUVa9FdELSj9I
cIk+7fwCM9R6abtk2oBs5FcUEhIEed7RJhhRNUkPoF91+Efuooe9tho7rd7NVr0sKqx3lOskpEWJ
cYP1/Udq5Ka6NzbczqsFAH/jNOPKCCMCE6qC+agoyGtyuRZdpZpbtfEpU2KCYNOqHVbybi8fOguP
ceqrREO2m0fdWuIf+S7gmOgxQnKiL1DxlH1ijXgsFMxeVrMZraQcIOxb7hjOXK+AhVP4xuI8Dund
g66U0ZPhX3o08fMtl5HHwCWT5NUOi1B1CBKNTpUQes9xUX/QmmPAa7nOW4KBO626YGVoY3Zk7Bze
h95cmNLoTGG0Q9/tCvgyAUzSGmpYdr+vleZK9DmedfFQzyS3KuZ4qrUfsJqbC62MCllAEOxCcSqf
SxHrQVDX84sxxuUyMZtW3F5s0rKEcXameQgnV01WKHmsI1CNnqCz6mUonf49DcYLV9WzHO2Relpu
tRjAl5W48XpMivSAJXtljYrz4aHT3Qy5iVBwcsM38O43v+XdeYgIWgMDZaywiRJbG+7aG18vmoM/
u8qFnTnLk0AwoGTWmXtkVUtySVKtm4FW2WwCgG6VOD3rE6Kd0q2VhYFcY5WA8D8gEMWdrWbJhSsz
embpenOGsvqk60EsQs8cBHgG7WSx5YP5stVCr34t7VZZqRETCGEZk/uFYXZAHXDWWnpAZ95TYSWO
vGl1G/zwo+YWu4P+p4sQtnU2zAZMZStkjP4vTys/21TvPvkT+gvyhovroPIBFLeBNLRdNBtGjaNU
H6EFmIDyc0vdVHVDDZbhYVciys0JhO0p0WPnTcnKNT2iaN8RDrRhpF4S9dYrt3oygu2cMqFXmPKe
FGbLm9QICQfF97Sl8Dn1wpmPWddckaGgHyID1zWfsxS1Okt2UbQQIBOXjYrRd3ea2o1P3yAZHPVk
z4AjdfazC9kJr0zrrBVsQGpjIiUiIui1CW3qr4o2WToOxqnJxh1SOiD+3j6AYPL7Pw/C0Dn5QxKh
KRHVpJa1QhuicBHE0SG1oi+bH3HM8q59JhCjfSLslXFQhUzCYDfoR+BrS53fDwtM84GyYsfWIv2Z
Ie5fhAo3tTAI1zELznYMuw4DptptRRDHORTPySP5XMDYfEXmDxdt78GTrcWdanIOjhC/W9a5Unx+
xbK9dg0elyQtrmGjoQMvTCjVYrnRsPyrpCSdJsOdr5l1h89BkqMeWC9uhQ3RmovhqzfsC3F0eG2R
GqbuCL6bwvOFloNIsvGUPVF12Yboj2xdi43+kJDcQOeUFoK1GTtu7FPHcKCujX45xSXTMcNXuCXU
wSbujWfPyKKTbDnwjnvrLrTc18F2MlDHESM5mDRLPDIzjczh/1RG0DmKjS2QvEadMjzpmp9may7k
IMTqzM+2s733sHR+d5Y2Ld18nFZysqTlWXypNLp1KdxqMTYBwPHXiFD83ZuBYHHddGcT1/nDyY8U
YpUQM4OsHbWQvIxad5r3NYFqS6PsXy2uOlxvM1BtqwHrT7j7IXOnAi6+Hnzp1t0wGIfpyScqg2RH
ChmZbKJk5mkSDFKIoWWyK6hAlpEPttz+9VBcpnp6Mpz5oIR2vidGsb8YmRfRKVTST08hbgihwbkp
53Y1qOqfPtKGWxKp5LIG9Ke52XS70U5oyoqjWR4FEUZF2bvIhcUr7FqVWNUGzs7YRkdC5Ypnp7eV
vWyc+jPJhyx1RPclYb6zUiRnpETh7CDK61F6uq1eAlLuoqXcpmpT5e4fS3youcaOYgGLE901ZLgV
TP8UoU1Mic1t7cVDACT/lIXXcCEm5W85gG6wTu/GOgQgTDXzxpS5cWvtZPq1tSsq91k6l0IdFH7o
pCUZjEPIVD7rjvKIwRQJIda8fqjeQoSnjLqwKruTMAnTPc3rJLQW3+2dNG5hggXjstInc9+rTbBp
Bj/aZOrgEfmZBdeB9IdjFkXOCgsxwpZi6aeK9pdZgxHufGM4eeQ1Xzy0Kd9fUB0+kGaF1acjBdCY
gnOigoovoxbrqOggEHn6PqbhfNDHKjqzY0Ox0MBNT4o/hV3+6wBX2i72FP9kdpm3aNHmXc260teZ
CwfaU1Vm1BnLyrmv7a2dB0tNz2dcHjUKPPFA1FZJpq6FqtbFYDsH81bWHMBoh43eW/NKnkpbZoC0
qrHSGgg4+K2H+GyyHYCmOgJR+U4ZRJQc5Sm1MsHzgxot5XNxV5sL2cHS87A9Vij/FgPhKeONWFkH
/fKX/HjA9GZxcFGcHhu26xTAZAWBhSixzqL0jnjTM6t/jk2XvtQMtUs++MKo05Sde6To3wRqTPZg
M5tgetrvbUrPh+bwuFSNpDWQEMGXEIX/P10Wyx+FN0fr9k48zWt7MLHkid5HHZnDMQJeST9OND/Y
7sHwcE7KelR87wUtc4BpdkR2hi3nQHZl+BpBSNjOonsivwrCMrqkiXKCmtVfgrBh+g+uAQx6vivs
ObqOSUkMLkbhjylHtBcUylNUJWSb5ukHkgjvZa6AS02hQg4PdeSXpaEXastyi0jb3QZU9QckzGiY
hJhDPlQR3Uc7SRCeA/Nb5m4y3A2HCBpWyveHuLrSoPtHJaBpcXtz8+mgw4j+wtFlslSFEzYPcj/F
h6TUMguzIFp0+SaZojPgBPGp6i39NBC+BP5YyBpAM+9qOacrFeNJVxBJ+WLUFumEwPZZt5HXL6kB
0KBx1CxdBQLbiAEd++CYr7j1lF+EvG/Io4JPLBEpD8UyeQy9gLRkLLgZ0M7hHIGOf3psqMqQoXMr
WueIY1Bdex4KqBolvBM+5qhuTpjiSM7nnm1K+C6e7+dmqReKg/3RzddW33JD05XH17oqwt1u2Rg0
uVnwh4XjJbxBuZ3Yq6wZKAUj82obg/kHY/DCD/X415RimjZ4ya914+urx6umV70kf1O7yJk0scd0
Ekn12nglYvg4VV4jl21FodONlxAfc7QRyEblm1Yp3alk5rD0C+uukAP4rATjGzYK8y+IEP8+qODG
46ONCAj9nVvWwkRxHtKaBIXH/ueXMuZ/FUNhfJAPWjBem9oXUwc8Y3hmd8x9ZZdnWQbqsLFBRSmg
bfitcXUJyI04CsRzkfjqv7+PXL0di+VbzM5r4zuxfy0jv1mRaxW+YVW2ud4b9bNQy89QrYxfGSGC
+L2IafSbo+UTsb0YzOAUZ0q/sZB17UaCF5boCtKbgzpsx+7C2gFMnq+DzyTUHlAx5bFJzRl3v9mF
f1X1RLwH0Xdb9sr+ZajzD2IOaT7qw7ifpw43rTiNK5QCETpqupPjc2MwEvYJYPgZWemyFYoJRSk/
xInhpuUZMkD2WvmMRRurtHd6PFJSF122sxNKpTAErRNo+g9doQkSNnjjw+QWxbn1WeH+xQYAwapN
7HKTUtWUwWuldW+d2854ZoDSg0oNLxMLOpk0+JFJwZuJOpgufYdLxskyBnnU/Q/0Izls6CqM8Kfi
28nTkOUnvZ2Fa6NIaQIQSndEYRqv+slh6zya5Cu6uf/k44+8PTiZfZC9SEYAUwHvXEba8UEMgPD1
zDbwTFbfESmh8Pua6Alwo4IZcOPnoqP0gyO4ALbKXCII//gMxy9GEiXLh8bIile62wDkNaxqzfym
PRp+8ZqaEYNVD2iVI7QPACPfVHDdr04XV3u8tP6Kls5TNWAglYL9mvDWoyvGtPLU6En1aSxzKaVW
vep/S7DiRqesyQvC4JNqk7eN+KsIbZb8AjgDl1lp+jHO/fCkNAB+CKtyV5R3xl0lHQ/hvlBo9fvS
H7xXa6AMcAiMOcnhuSFOo/mZTkV5jMXdve/AXgGNJxFVnKZu1xzxSiAOs/Nzzf7gio5uxuaItTno
aIMY8DjWcC2mrZVigzHqU1ykFXALN4z3FoYcCjf7qLWqsc4zeO4eV+hRPqRObT+OePuLBRYgFW+2
DxFt7g3tWPXN/x4ifETw5Az8omTIZ5nenx1WNILhfOV1CgkymlO/+IWmf6F3/a8BxMu70wXPkxPO
n5lN2GoVt9mzVqnjJu21+ISWtt9PbdWvpdUgA956dDDwL3rRvEDtQ9J21fWEFrKe0Mletglp3rTn
2+cwn5Rt6TN/U2ydaSr6iChjgcTxw6nQIEROChcxh5JIdMKSfUz7Ykexvwfh5a4RGhpfRM1gKzTu
raF8JmQRy46yfLAdn4BPHRHqo8uMtfdS9+m+Tpu1FuTFcxmE6nODqFv+5FqclZ6yku+movrZps6A
bHhKf5N1ujGG9bYaBuZcNjsOUh3Ucx4REzzh8UOfQFmb23H5oQRMr5WBJGAt9ay1RycYZ3n/J562
LVyKYNFp2XNkI6jUR6ZZVulre72flbVb7KUuWIrPE8++tMG4l/IN+aAqBf66Moi2bW3svmeYMzKX
nmbhvm4CcQdFXpj0qk7CauI/W7ZXLa2utT7CqPqa9CH43WrKgkkCJDd6BGut7i7cyIxH09gy7GJV
Yvogko+WU69ZCtUYMk1/YtJLguot5005Qc+/jFIA8PcpBRS5YZ0+LVE82adQ8AUrfVTeCn+AcBQC
zAvjV4koEmcDMXqv0Aj3j7UtT53Pnk7lvohqbyXRTvXMHsitbG1R0gtbYSWHcZJCdCUC43cnpm1W
EttnwDZHdUAKULACrCMpn3Cw2KUFhUZqTNFGfq984M3YD3VcPlk1TcUcqQOdSHe8khGzJ57UOMmz
xMqna9PYNVozu1omSfVUi7u4mtnTU1gN11KbHdz6ebwpXEh6rKc/Cd1ifCfBLXVHg6sNOmdFfrt8
1fJnkwjQikKMKMKkxj0tca4BGdNXT9MysDxeQ8XFjwl0U92iYSlWaCIiSMXCzYDi7qs3w4v8FEh1
j9eK9JcRejiiIcFkQaTIw3hS9IBuFW36pwSlTie2u/gEsyMulY5wWXaGpNfnnwz4aGIKgV/Px8dp
qrOBOwH7wxCvA6ceVp7gTaQ0lK8RZvOFPiQkBFHCLuTFQWuBhqU+fp8yjdT35QDlPKGSB9nR0Ln2
RI+OXwZvoUKkJ/DormniFw+5nOM58VonK3ojvZSRqkbnwtY+aAc7+8ffZph15bEPY4QXHiigiTgp
zP6qxMO4/udowl51DWDaric8eR6KzqdIdBvhOhMI7KjY6Ao4iGk1L9jxuEA+xEwawL5ACpAizW30
iZYcCvaqClFxEoK0qYZ23uaOn6yTrNVWldplXwGCRy+gl6aYdG4RWzrPcwbqpnbVbNfMzUsfYYUk
9rpemv3U0hoH7Z5BlPUDh+a9q3ykg/HTKtgMo6SXL1EK69PBg1wM/zSPgGgSWBscc11r95M4AoYk
RGB5uZKn8gvyW6a+bffsoEJSiTj656uirfn4Bx7f183vsK48+gRBc/OBkS3GOAz3BU29pRXxVmBg
pqijXu12FoCfRUvPYUc/0ltIgpgJCBGGd/AcqMXw8t3YHEWMunO1xrl7+j9LKE8p5bNeJ6gIg4p9
TDN8YKqpGPh4SMKEg1/xSf7J0uJF3pBzd7ZuqgFPKaw28qqPhiIgnzON131fDDvYUvFKEgbSXn3x
aFdhUGrpfQxB84dkOP+32V2ttJ9/aZ5Jlmzbfvde26m4Qy9tLoXop+Epbe5WG/+wBOK3rBbmFDhn
X0OLkhiWAW7K7dBeROV9MPmsR/Rrz5Y4pRNAWZHN6yZ25q3dqc0OMIW+7Y0+fdPd7r2d0deHs/tz
GOzp3BvNSb6zDHPrTcc8bFnrPaWmfFLN87XWaMM5EZ9Pj340l30WneOpP3p+lP0OsvHIFQ6532+P
pI+S69SjUsTSAWYsNPfcY8p7VVfvvdIBeqf9815lN/m6xxLed1/jv9SCZ/nGueDiYID6N6a4+gob
kH6ISysH9sgC0U50JsPIytaWlzgfWouISfSJAa2EbNQyArzxhypAgfFrMGPPE/JklQAVVn7GUpev
cCD1e/mT1ZgWtcscTPGi8d2Y2D0n8TNd1t/qgPLeFj1jP6VAZm8WnwM3716rQdtr2OxvXO6vI7L0
A2JvKiix+kvOhjuwyZD3mSi1b0OvMOmTd3ZN7zOu4EHf20JvNphOtY17fqsXv/P0e6hH9tlF/LWQ
AvisQ81YhwRkmySgBYKAW1jjH7nrFFvMrHXGNzQ0/XZiQkMIrp5S7eDTCpUuPs4NgHXGLRimopG8
ahcUdGgCzBVUA3kGb2bf6bN+dvweGKwz4Xix2CgmbvKXqmrJHzdl8oy2bOEpxrWOfffJrLIGRZ7X
rCyPbaPbqtGTMTBvlpQm8GJlrTd/YcduH98wZrg+oorB8//7DbURMdAeQZf85zcp2iZJ0/b//6/8
7zfI19EYWUC+S3ik3I5PA53iBU5u5XM09QFJSaiyKqrzi9mh9hTPk5ybrjMjN/ZxmZj3Dny9/H7o
ZPm2qdJiy1C4xXWnE/LuaN5tJCpOfiKjaG6+F76CgcuA7I3SUdSJY2HT96+rz1lVaJsiljglTh2y
BtnakWAMtt3gI080ZuXbrlh9v1CUIHiczioTM+hHWGTG7AKUicmzmG+Mev0U5o7xhieMprfRnyYt
8B+bO6Igpm1eZt+nGRBFoJftjwnTIZxjNUKj4gbYYcf+E6LQPerC8bdpFMvKp1W6wPSySio2U9E0
fhmdYhwbR4fuY7FIVloB4dGNfKphdKGkoHogaKwzMM/6l9Y5dxVaByFSWrNBZkibhIuRrFkmpwmE
U5z/KLcrMkOWVefmz5ZnCeO7kwCGEgWR3zRb/hjWtUuSE94vNExCZY9wvqmc+UsL+53vtSe5JXjU
fGAzweDnDdl3AXFkZvtudGN5qOIC/uTgNU/tTJElR0oGKXE3qpfgiN4wWXdiFuk6i6CyzB223HLd
5854Bo4gMt3wOOQRgDLQNdmSW2b4Lo8o9YPvIypudv/FMqqp3pUZGS/+cZiqotCdh3LZ6mbzS++R
4HpVkb9jzQDZVX6pQ0ETF8V1f4baFCsFin1mzRPDyKpRMFdU7lU+NB72WsFicIl/uGTafAjGnESY
ke6cXF8cBdwRso2/1EnDbim/alMswKxN7HY+Vx4hePKzMtNGVVrFvEezv54UPiYUSM0hcrP0Yo7A
pJO4K3+QpLuyxZTDFymrjhmrrwHmrA32uWXmBsU6sFDWoinhN0mVvlh6lLObrCLy9WFCtD11L08J
g4F+0BnzNhvLF8k1lPnfKhsO+N4B9Tdo1YNvOfXjRohvMDrMnfF9ajkV8iqxOkSqgpEgEZRBXrAy
1cyvCrbO4Hn1DVoyG0FscZZLx1wo/iGO824p79zkvwerxIoePyD09J8u47uzrLr8av7E0w1bOb0R
ZaCdzQl6n9w7lVB3cU5HuMfy2dqXFFn7aCafAtZMc3y8KB+xSTLSGZU3cQzG/TH6z9O0oMGIMXsd
lGH0lQcIHpR4Dr+PCu/MKtTfwGuTiAr76GJ5sbYbSNPbt7lOo1b0xUwUBBAswmuilwq9gvnDm3Uq
TFEcFFZsL7nSEAvjFQAX/19sC86/2QIYlFQP2BWDepZB1/yX5TAw4tC0Yn/cl6zoHpXSe+Fo46GG
J7msysJ6x+jpbIKa98MRX02tKVpZKmWw/Ko6srOz6pq7nx6yb7VYWSx4UXKIZhvhTq9T77NndL/q
OwzDCE+9ZSa246FwE7lVzoAK0y8VDKdphd1ApqEEyO3oi+X3BKXqZwE0R5w0fQ+AhwOjtG5dCaQI
AXt1MLDiX6pwdpY+WGh2R80q1JAmD2yeN9LeZMArwiCpo2ztYoTRSIzh+97MghtP1U3ZHRYa5P9k
msKtbHHM9dhDMKsIGxUdj8SL7FOVqT8hP2Svpehrd7WFGiJtMAJU/hsgeeNJPqg4/x9Hluv+F66y
7v6nncy1PQ9/lGYZmnCYaNq/c3T6CHxCTcsHhlZuLqXsJ878P5ZVuAy5KNVyGu/r3KvvTmV1p5jB
14IPn3lnA8uVZqDSiormxdVxhsmjAU/esjDVVWL39YtJB/Lx/D/f8c8Ro5bSRmMhFdkF6ttTkSDs
RZW7Bvo13Oq/j8zZ/H4usMofJa4iCN/UJjP+5QMbXS54tS0+YeKX23TuNYEPK7exOLKqV+mssNMb
AkL/U0/bo6zw4rQ5lLOXfc2TOS2MmOhfMaYZQ597o8OARAaK1EYR0ZcQMmNkTRCwRJ3Uk0RtDV1y
z9qp3BPhDhhVSiYKLosVW+tii7AROAMa7W3hu/q50BPueKqCit1/VnQNP1nbmuopMcrqWPvzZihz
fE1DPH52E3AcqyieJnXCoMxQemt2HhhAYaKeUVNsUybVS8p0YRqxpnBd18lLJ53zE6ElTTLdlaEc
L5XlzuhRqw85+Ke06dZBPygMOAtt9UDRBTO+6CwDuAOm/LkXCLQ0UElhDBDqqIoC9bM5IGFwnvXZ
9G/F1ENXZONru3Oy/taoQ19AE8Rrs3SRRaGQn1lEhfFc6CroRt++8gcg1SMAGiaPikbjLWN5qJGP
v9gxALlAhbzUDPppLJthqdcQusoK8rh8iEbrR1KPMzlIbbf2sK9secXVwjfY7TNymZ4kGrTu+JWb
As1+G0XaqWWLU5ATt4wV7IiTxBBqtFJ3XqPEO9MrEiTLabWWQ4eZ337lIpjaNHQgD+HYKUs9S4y7
aMYxceT69sqUPJhoJDJitONDnmj4/0Soks4Vwt26dJf49AoElA1vVRupSwyan/hAVLjUMSW7uNDn
vp9v6Jpp7Hb0SrCTyiEfVOLyrBLrux6qIF6FqvUjbbQ3ufG3Wbrxq3ds7R2l/IzQNm3k/kLpk+nl
X0c5k13UPeqJv/+1F4ywjjfg0Oj5D2VGgB9jtVy4WpSvpbs/cWF6imzTpa9Z7C3ArEy72dHfDcN/
TtrCQtqd1lv+VWtXhSJ0L7hp+fyZh/TFpVAJa3W8mBSl2M1shA4gdfb9NDTniARXUCg/5Qpe6s47
y07//DDf5xQuOxves5DIeGMOHqisGIZBrQ2i/Kz5QfMmeBF6MGU/vRrEMQIv+fKxJQVn+corJLcb
fUL2jThDO8mH+O8je9hAuFFOj99qtuzhLB8YAs1b5nO/baLyVrWp2ssJM9a4UAlzOD8OgxI7sx1p
+xDt8iqUjK2Umt5TWXGSlkJX6MyNQj/rSbiX3aVAtJhsHDYE6D02NGEWWTsm9PGizMxrnJXu83+x
tbr/IrE7tL+AyYBT8UzTcdx/M3yaKMyjqlN0cMni7heoSQquoHBcwOdh+2Ri3kTg6hZrdLpwmgYF
HHM0Zlcjb4xNkvFu90GebjSshYuIDd/Jbqvk5NCPOuU0xOTdrCO4/KmozGFPhqyy1Z2muLWik0My
i3p00hG7liBmyfFlW/NzuqEElDTp8bns4CoIVQt7QN+pZ3xeDiL7ortKG2Hts4K72cCMqqrV9dTB
RkDaBbMvsIK9I6pYN6q7XWBlqNnC4oarUP+JsP+fg6Jx6k1TYLMPYy8+YCjVl3JLEZfkwjk58SqP
DUcG4z0IchfXemS/V6MIapsAXaP7rLdGq1mHxHfbDYao7G3y3V/u/xB2Zs1tG90W/UWoAtAYXzkP
IkVLsiX7BeXYDuZ5xq+/q5u+cayvKn5hAVCcxCKAPn3O3mvPnb0qW6IZdDfr9mHoDpeyBkZnSYgg
xf/Wy0S3B3oCPyPxoy1SiW6vJvO1EF+BtZWHLq9/GFNi7YbcB8IdwSFKqzE9M+wh9Oufj5JxzjpK
UIf9uqaOOmN+bMlF2wiTWWbpWTRnwNNdTA1n2ThTeRceVgK8G90rlsxPaWcFPwLsJgKN7AmFq3Gw
6fwIU7piFjR6rRPpz1nefq40tAQuksc30Y+0t9kR9oWBHau1/IfSK0lWgh17ViSUlhKM9JNqNU5E
TrRGEq6VObJtEdaoU1XIhq2FralYHFLc+x+K0JmlHw0GvjgYsX3WXfd5DGBuq06w+gikBKOwSuDw
s6HtbMPWV6Srp8f7cAxC1RPCgXWFB+mmLvU2s6DabnGtBJXxNSME/tPg9H8Dwsn+zhCppkyKR+aV
i4vvs4kGgcYEuK4iYMKJXuVoTo9kdB8wSLIZwYMxbkzHM7dlVB3pArKMgke9b4NjLTNQhzHhUn9d
D2DiH+pkw/qdzeHxAAvX9HXH5u/mWrZ4F6VQT3bXQbN2z0ApnH2ppBezNlAMe/qyBaV5IGUqRiPD
mzMll9DFxaiwvJQlL4x0s+mDL6YfiW7FDHENEG1Orb/EtXgB+grzLManMLVretjT7leBHNcG7Ow0
/gLUGW2eLJLVD10yf67yD0VLLxva0nU1eFV1VGqMmvHyykEIeFbLWDKiFmMitmyZA30rh9A9hqGd
bdKekZGnaidyGqotM5di04C3vzVO4CIjXVUO/AZ1xZkW94ZO6dXE0nX6dSmJ9dc5dyYZwl6Qzjw7
1fX+bEBdpVg6tWBNCz9lHvNP+Jw60nR7d1czJDTslRo1nLLysWFVcUk30V3zJzujtqPPeQWfIZKk
BvXRm0G5W1Bp4UMhKSSXN74lxwfLOFIJCn18ThwTJLnereICiT1Ct9jcdHbUr+vGocrq07cow5Tc
NNrXGcYTeSj7uJiWvxH070N5MHMFm3p3zWcX3rScI9gkD+StUV3VQAF5a725j591p39kqJMyGB7T
B5RO4lTogHj+uQR64EMMw+3DUObNOg/c/tqYRnQtHNpTqkERXK2lfioMH5GD9P7iDcGkT3ml2xHT
aCsRwcFzERGaxtf7/rxf0vjg5PDe1CjF9evm4e7tZRZvb5sEMwI7NjUDBucNyVt6ZSjKhj9ALtTi
VWZzWBYyhxTIheORkqizHbF0G27Eu7BfF2YCVsnG3OsOVhfLlNEMQftX2vf3A3lFH/tuPdYYg/75
eRO3r1PjTKvERfu5Qh4+4P4GewrNTerfgomwJgEBlYC8H91Y598Gg351orcf52j61IyIrZ+MeXpR
G/rUaYAY2a21/++1W0jf/m9/Ox53l82xbrH5Iv/j3RaZh1Uzbb3I9mK5wmNtvywDYho/acZrEsAw
+ASonHN/KW9ayXzGmqzqYmmA8lCaC0lArp9bnxnT4rRiK2pjog/u4GTM9eKma4IuhB9ezFIq+9rY
LJHc91a700gm/TkDgne4q/RqWreGEz90ngTHLdx86gvtXFwNzZSA5JLjfdhc59j//N+/A0P83ifg
K3Y9iyaBYwDncMh9k6/Hf3FMEjzgE2tCCassQpxdm+GumVyiB7FGPamPpuPh6RdoaCE1Sqfp35VW
kzY7QhPs45fEJvdvwfYbhtEpPLv4sa+VZKVj18rwEcMOM1tEMy0NzKWOqmua9cd6YbOrHm26jBkU
g64+dHDfV/fdTAmOlfSPUjtYLpLz3pvmtx5z/+o+VW5EsVZO5wBn+E0dmdD41yjvYRb3MRZJOvE4
r+kxyKNk7sXnqF521tQMD7ZETE3GrCGsjN+UVj7yO+tSt97RLMbmUstQtLyraAF5+s8ibGFDyoYs
fVM/TGu2F4CxnLW8ZIy62BWzk+0UQ36UC15oODdi3+I1ktfiCpkRiwrglu2UabL6K/KHKbAQ54jQ
Wk+SBdKIrrgGbv2iztSHPj0YWj2RBYbRn4y6gBcXEnkyqrLnYkRzAHFYYMsl2Bbo1nAKHIYnMW+h
jWF76St2ibdQ773TIrRgu8TTo9+73htosRzvPTrN2QOtNJhA+7Wx+Cv2GkybXaXv1ZGCAo7lIWaY
BJ6P4YoX6S/6IjympYH2PDctG8wQi0GIwkssaNFjbCgIw5hMBYVuQM+3pJmXUx7tg1v4F7+e3b9a
LSDpF2TvH+5l/d0D7Zvg3XmebYOhGCGGnrzX/3UvjzO8FdpYxqmcougxrZx+R1ycv3Ubt1unmi7S
Sym0j52vZVd0XhAV0bl+iSrIb0mDaW1OyXnX4hJKT97felHyRte66FvQfIOXPqz1zvAOcx7Pt2Hx
y1PR+F+MpptvQn60nWUc7jcvTpJ10HZoY/LiNYSOuqv8yjjaeX9J+8E6BWZHNdZA2m6c5rtsdGMm
qE60IMsPKJq44+pQO0QgCPZJbYBbgLMWVKjay1nQysmbpwk13xVZRH83E6QzqvuqCMfj4FsJe/Ya
kbzsWmR59mp1VbGrl+DvwmgQ40Cp2OqEzxwMr27XFWsAklmNGbEkHM/zXF2WrH+MovZYLY7+0VPh
j1gs7tZdeX2ed3ajWd8aHuWxp7gEdn9tsXmDKOBX2TYwDOpUmPR9uN1WY9X7CNv9xzh2xk3aNjTt
m2oFYFP77FpGvktZ1o+ehiIqzIhj7po+WPe+513iall+jtvtKK2OfifRmgy6wG9EXb7T9W+darfU
5vC9bOPpDxHxaBV+WyKAFvmCHaVBAjeLhKfbMgT2X3dURRBK7udpdAid2txVgRkCXfE/Ksb5P2d2
oYuPOgvIyYyn7Wgl3Raju3WsfWt+mcvbgDqVqaAzXNQ/Weck7HYt9v97Vpo2mN9dUBiXwi4hQeX4
Zw0fGC9YPq0lCAYQLNKsKT+oMJCE8d7PPpiQZHCioKVIz9Ge1FEa9j+PoD99CKsM8+UMCteYPjhp
/C2WVAOFNtAZ2hPk5F4Tt6oOtCfnrVsVX8AbdffgjtqpvrRG0V2Vjlme2S2u5QJC10Zz0Qw3eohy
expeLLm5mUb/nNFmxFaUAX9UsCkqSjmeo0VPjsJhHId8Y+QO1DesDmCP6sq6dvOYrJraiA4KnF4s
TKNJPqAAtsLB3Kr/38HDzh5DYGib8hykhVh3szu92dowApCJzbNJburKbjEK78oIIrz6aKfF/KST
mpPj/2x0hqUWk+qdKxmtv/Y/qbZYoENaa6uiAzIkjacaqLba5CUVsvouTb+lyGL3LdK/tehpDAt2
yeYjmZENuRrZazrX0cdssKx9VSz1YXSraGuqMDxpKrjnzFlWmJzYxbIVtIbkAIS33KB3b1a8DwiY
zObmxUaLkvooUFrWzXgF75YpUMKuXop9QeSdrYrRHjqjnZbE44nq1z/ej4IpZZTinUO3XXaCiOp9
NI5ku4TBNkiK5aMQevFQ6faw5ldWf25SbWvHUb7rMg8RnISzK96iKAGD3FusnfpfAFM1gq3AQrcM
/RePXts6KuPhlsPLPThlGRwo4G4Q4ErkdSR9FnOWX7XR93ch8j2m37DM/vCOV2kdv4o2GuWGpCaz
XfMdz4b+8r5oa6rZ0as2O3c26Fe1tfS8ztmkA3dDGboUZ0q7ZCdN/tqgGiFixPrUdPpnQJwR2+aZ
Hi9m5svoY7O39OF50LtnGHfaARU0eioMFZfeG3nRjFHy2caI3SdD8WmqjAsWZ0aZAu1h9KQsuPya
xdqXtyVloH8GrZCuYmyAbPvm4Dk3k3SP+dQ/IjCxD27anxJlAEGrQsCzpb10E11qFrOvkY1bmB6y
90L/e9m5WpJv8rwHjRF68A/aQmmPo2c9cOdN6PrfxsWJNwJlyfOkG/GGHszyDGIAiWr9qv3jK496
dIcSEVGjH8/iob3NZBUT3Zx/y2rmA+ng8fsZig/p5Oq4UntnM0pN5BgIjxX90pK16NbSK00quH9p
Fmg2RbE3CbS6qHsTOsFXbeyBrskYGHwLw85H1Ii6P6rXDk3bSx929YoJJeqeOu7Pcxx5m8Lwor/6
5lK5xYEAH+1bmOh8d/4XbADRg7JAeDABH108fZNor4Nq+4ss7C4sH8XjNMdn5YX0nDJ4wiJxVDqX
uW7z1ZJP1lOWldu7TOsPt5/5rlvg+CD/bLZEgokaXWr9HbK7w7Nlm7o/nJDhI3wbgTKQtE5sCeNv
MHHDyFtdoU2ZH2Kdk5w19IGnUTMwF1pWsxEziA2r6T45hsCXPoqzp/iqOfQnrfCLc1e4r7+Sy0Fq
FOdg8V8Bos0AgQqq2kLDsj7433ppf5maer4t8gNt0rY1M+eCCg0vShw/wpWettrQxA91Y5YXJ3Ho
pOpXc1yyuzEyIZVqbWmDfh5az9kkES3A0gHDgtI0+/Tz6Mfd5CC0FPRYwDIApe7FYbXEWodFMKnt
T3GWSvfb/JYwQjv2JZwVQ78ssfhbNedI8tPJzRF/q94cTSAyEqOQXUFkSCt9i/ETbmii45D1LN4e
TVcjNKVz8zQE2lPSuuG6g4y1gRw3Xdqimsr9FJTFxiIt3iZAlIoa0IgsulXlbSGCODWD88TYOT3a
zuRuk1nYOy9salqGZCASQzJdhTFOD4jZP8QdhbdT1MtxiejBY/hg+a3b4QT5ZtxChCL4s0Dx5E1f
e32pNwaJvZu6rQ748ZsTza/p4juzsbflYKD3bBkvQQyNlwfVgweeHpLLvHWcsX50U3vn18vyuDBu
u6DC/YLNhG5prldn1YZ3PyPAqf+w0TX1/7lrhcsG1xKuRZdSeM479mJjjqJ308A4VXhGNq0gfklW
vkZcOZuhqvSTcHqXRIXsJQTNmGvMwtSKAEWkIClbuoVFlrmXoWo3o0RfTA7RDtw92Uu5rDHUTtsy
0cebOmIiA0I8yIy1IiQ05MBtmBZjmkCIxpwg9i+0SaJVqhftszuP1p5gqQCNnU2HFZ3usCr9BZ+k
mCnwkvpQWkm11YfFI1mrFJjfl+X1XkFXRLVsAxPqEPNfL077q8JN/QJPeVpG56UZcbcPt84PCDO2
9CdV0Mizzmv1J3VPyjPLsvdeYu9VuIEy2+ldpK+ywSTHE+lkaWEgkskPKjElJQ4vXxZkrJpIVwmM
0oc79cxjPdyDYGJuaI9vPPfWYYqvCvnE9GzNJIsJgMT18GtCmoH/0czpZzdW9V39jw0W/gV5RhvJ
Q6IuJ55O3EZ7LU28ve+TVh06kX9D4ZatJ6hjK8tBa9sY5rShgk0O6t+iTtNo3mHtjeE41fW8G40c
4LULS5gRGwV4A0lqFaU4N3DXl+wAdOOqXr68Tdits1FYq9NFmN7u/hKwO1Y4Yfa4BlJzPvKuNT6B
YdsprI8NbQOHGlbyXkZ6TAmlVY3E4zULi6MKZYlxp6zrZcyuCQ3Sw5iAC1ywJdwmyLq4L93or2QM
3lpcD8+VlbtrH+6u9rz4tML6zkACE6Z7Fc9Ud8azIPR0FzjEA/sEmxJbNjkHjenHLfQ1Z01+ufe5
Ktf65B5/nzMHUy9ICh6rG7f9G9iz/BSM4Vkp24Wvt1fNGT/hY3/LEPqdy4YoxzQovIOdo9dgahYe
1bNaLsUOSdcqyjtxU/33LicUyU2sO50wzAymBiLeLIKgYHzWo0TSWj9VKqX/Ntv+/EQK+fggetID
dDecv+im9lYEvnPrja8zfdzHuM3rw+xgjoCr4j+SKCuho2CU11Zh9HBko73qkumm/r1youQPWyBP
tr9/q7eES6PbJ36AqEQf1u3vOyAEb0sNn8hlRQl4etNOqsedDp6Ni62rCAn3KvyraOAbdlTrG/Vi
SaPwYxwH+bMtrzf/XCfw56MukvhYmbm+bhfXevbrwlwJn1i+RVLt8F1PBys3GFa12TM2YBxDBO2w
3/Z29958Sm/mgYf6MFj+uKqyJX8aYIOs7HlOPrP5YgYnYJKLqTuqsxa95/06gc3ig20FCHHj4tMw
Gd5x7Gyow/IU2my+N4PpGuPbv2nFLG51CRjIJ7pspa6l8ge1llVXA9BRpXcaadcL5JdKH2KMteW8
mVNQ0WGCPzMCTQxJcJGmTeTYfr3HbO7+NRZIlZxi+e4Z5JT9drD0y/2KwQHcN3eFSE/bjD1/1SLs
ygfN6pqDht/zDzW193vbhJLasoSsZ/hyLWa4zruaBtJo15pm4JNjmHnbqsDSlEzlDxDViGiC1n0x
sqbZFZbG2Gx2qS8QsGxK25veqK+vfGHlD6drL/mkY+OohnkTx0V0dd18oANXShlPSoOYIbgAmHRL
BmZNzN4vziBwpoRNsFVQOlQd4PjU646UxpL93wh+PLF5kbRpdgnTsd/CFzduLFHroSIFz2vqo9m7
Gdrgng75Px+G0VjgAD1KG7JuHssGWCBiUCIORyN7DLFTWKsQM83Zavlj8tpcePnRQ0y0b9y5eZw1
44dqeM1EK+4Xoze3aL6tV2SAbC4TLCBzBRolkGAYD+hno3vi4+9/sqhzax/Y+FwWNy72eT3jT3ZE
RlNYbEo/b65V5EYr5qTNSo0FzBobX27ITvmSpXdCaAS4bFPYIsIxOFqHP9Wy77m2PiWsjzrUxEsq
aPC/e7RHwENj6rHhvY+uiQCKHzQWd9kxvhhR52+01LB20TxrdCQa5igSZxQZxkOj5n/OEm4G7J37
hrSX7b234cc/TxWscRb/zLD10FtWk8XERS24me4YB0vjm3Sn+EOd8BJQuyuHR6nn3tCr8iv4S3eV
BY752GoagbCjpIoR+PGUT3IwnIXpESqd/tJG4YtaXhYn4F3Sl9PjErzMGn1jtdASN4d4wo8vgZPX
nzURp+dean6IMnM3cRXE68nq9Qdfa3DWupLqbtoZ6AasKb0c1YdTOOzmAOLUMtrZgVyUZaXA23Bv
61Oedn+HoVk/BrQHetvtnxuvcogGK929Oh3meH4YcufL/SwohmcRzZ96dMGrbIzKvbXkNFHyChcF
oNm9I09JxysPjZ0Ha/VTU2+CteLOViMSZMPppPdKuIj1pmwfEeTE6g0JuxfO8FC4OPjUgtT73fhQ
zkH90xXTiQMi/PmkAHDVGLeryp5Kcthq8+TkjH8lZtyre+uCXUD265b9XZ9kGJjYDFy5BBxgT0N6
xTwMW5qAaOdq5vG/b00lTvxt0bHZYJmOS8Wn83KypVruX203wfArTlwxQq4lUboIzhBcPNwOO7Xr
1t2hRdKHxEZRCdXLpARjhGjvwfWJ+FTonRI5NC0WL31e9Llkh0zPPKTDej8qUxeGT4HL0Tb71bj0
/s6QNVthIKQZ8ezcvdxdbUYnxmDxXWPUjF6+jZdE2ygob4PKgulu+mzWlnbQ/SD8MBhad4+5nhKK
eYbqz7lwrGPYwlKoPv7h9/S7alDO51B3egj1GN/oDLDfzec6t0KbEAh7T3wVBogWGErYzogVpiX+
Fm6p/STgvEg2BAmxm2+tngDatl7Pms9cidQ4TVyUfy7qyu/WHM0Hp2JizNBUtm4Kj3upZn+lhaJ6
UkdkrtVPzAoA6MijQkeSzh68ocXe29hICnudLwNtXpH8iMx82ug0Bj6IbD51RgWhxh7zYwOk+S13
qjNA5eCJZ1y7lejdlqiK39o59Jk+WGLbw516i3kBrjLJHPrvX9y7qkZOvXTDZyvkmMz9HNN9d4N1
2gwmyCDP+f7qKyJBZAK/v49GhSOLKcWtsu3+o19Wz9h188emj/0PZKfDq8mjtZnp/ZbKYbxEDlZ5
ddT4I4lT+sS0rn9DC968KBWfF+K21Op9nmgQMBeIS26YLuBtszd9oTOTy5xcrc0Bm5jjReoZW/l0
pc4stkifwJ8K6TIFNeiQwdA+K52aniD7stroEceYc0yGnmC7tqyfQvq5qCWt5VtL6l6BTWjtgNXd
eFXZ3f+9A9qQyvJThAvdAqIpIEaGMvRDaUbrDsXci4Pg+qV262991JhrQ3mw7TlA5GUD2dEqgOxq
Zays1FnpCVJB8q+9FaFL9RGPYLFLTDT3ygYRZ4a5DZymXBeG253cGiaTktlqk9c8JXgklAQXg3m7
+8PXK5uAv94f8us1bcdzWN8YaBLw/W5lMwZDR8HJXgHGav2QF/P04ILuuB9h1WtOs23BLfj/S5VZ
EK+dhPk6DcPmghKlXavvAbnr35kH6scJviuRht2L8DDC/LprNgBaDcfGGr46VoljC0rhZVg1/uxe
Ovmhri4AeGmZ6eVqZPP1iDrfd9JHNfpUo0cbCXxc2ccWCt1pdnxBZSwPicwz6O8H7CJ08yFbJvG1
DFwaN4v/PUilriTL5pfIjcXOk2zy2i+0q58hFu01zfkSh9YWeqr/ncTw765ZE5uKRHqTeYZzZg86
EWmZPWHCd86p/GislEIVUfi4riJ0726azQf2k8bql6nTa/zpfk3vblGlt18L8uH5B7zoLQ7wRHUA
Np6jBZqTgT3wMS4pnzD/NGdEoNZpmUv/D60N93+/adQ7LqJpYTm+iwLv95UCFIpGoAEg7bIyzE1d
w++gG1cek979StQavnn5oa4DStamT9Q7Twrh108YdCbgK3BrmG1CzcMpBKZefe/wO9Y1DINXPySB
JtRpsKsEB3l9qbxr7KfpiWXWuNZLaFzd1NSveV0C9U6JYlM/UNfUT+1iMi/Z/AS0Tj+6evXShpL4
YQGtpp6orq45SdRAebJHM3hiA/VdNUiF49H/BSzzoU+Ml7GYiy1OhxO27OKm8qXVxwhVhaw98wWs
nE+Vs7BVl28Q2ziPVp9uyPn29srZbrm2BvNJC3bqNLHs+ajPoBLBPx6VVAWtIDIaLSmudWtWVxKS
uzUmjPlPX5qcmv16PJmqkQTCZsM0TMoFVFfvHs8eyHszTAmdpsLxNk1jsGjgoGmxPYKOp5bBw2W9
1pOOrJHrRWL/vF6kYbLFvDDseakbKw+rMH4VYMi5k0N6FdHrPbhM/bS3gDtRE+C1AZBIV2ev1sPR
nATFI7F/JS6NM4GaKN4wYn9rS52eOwbMKdAfSquvvwDpa9dTHYh9hj52E9vJxRjK4aYUAPaYXcRv
Z1MQFqeJHrCahNAqQJywIdOyfFJHbP7Lp3iKDeBzWvkUyqNYYr0z353uRqFloeWTmLN9D3mMe/r+
VqpVbIGAR6EMufFC9omzN06/RAJ5M20C3dc/IDGjjsTHtGrbuMBlS5rmf79Y0b+/++p8LC18azqx
N2wcLPNdJ5GZGpqzwYxPd+VbXA7VKpj1Eqa4ucbS0z7eNfuu99jn07BCIR9/r+xt2Pfu9yHySKKv
aybOdjMdVYvRBv9ysKfkUDZiq8l07UYOonVD5MTD6Lc6awGShi/ogd2rmSUlLIuGrmWCQemu0WLk
kcO9WIJb3MXrUCFXvQqsgBLkag4u15mYmIe8arCkCV1a1WqsiUHA7zZyTrU1VbDJ1T89ixgGU+2z
i4dCcVHjJUJtwGBGOREJrV20G2jKnn65d0W7+th0DO12TkDfqysTB8gItB3ldLADt2N6m8EBHYxP
d22XWEBsdEFz4742LG3dQgz76GKTvOC7glnIJPI8WQNjQvm7DBsbgD2jnl0r32zqw/ty/9Xz71y2
i57sUDzEb1OZZ/u009oD1EPnI/T4K6YL8qqziRgYeqrQAfpuhW+6eeA16q8IWcK2gC4EBGnWrDP0
dj9zsuXMwkd0PW76jjuIyfiBNMVqE/zOfTcmEUJgkO1Jayg3pPuSyaw24b3nV9s6n06i9567+ygN
RcOlDmrvp6QxmwI0nUoNZpkZsGH5H3HSsyLKu6OBZcCM9zWXb6bW/GjQfJwTxM68uvB++MIp7s99
Nukostwy3WKG+lKlOTIFFM3Xu0qIGgUWu0AbuPQkoOczaocVfl6E02rmEtcNAZDBEpzVxzzXvA8q
/+cpttp6lTdZsE8FOKx2MnhNSiW1klOrayBH+2PXuV86kOFHYzKsx8A1cPfNCw0ozvA02tA3OVpM
uyU0AGy2Og0C9GH3qEAzGsHmy9FGI3/1Sz10ewA++3vHlQfu1lPm7ZmwlggvCsj/XRyOm7uOyEnG
rVPl2YbQoPwGsI3yw+2gdUoPRILsGCFB+ZLABk9F8a+kSvCKBukk1KxJU1MQRGBnJiqmm2YK45oP
OCINH8zn/bFoO4Z7Vr9qdXPeVNryh/2e/V5mwZvEF4KBjkc/guHuuw4U+jTPwL3bnuiXntMor5n3
ROZHdeRBTL4iJJFGe8N+6WobZ11GwoYwIucl62DRLGU8bwx5CvmlOCMpmFd62TsvSxmZj1mXX9Qf
pavVrcvU6ExCkuSmpSTjYK9DMB6LQbzhF7vdRQByeqMEAEDjsv2IcBy6XwdMhjYPqdjTebGRqIyh
q38mwIkG4BLbj4hxjVujjbipo8r4nMUwPAgiRzWi5tEBoMvXEZKZCo7R2LmtRB23z6Is5j/0bIUs
ev69vvomWgGLOSS0Zctii/N7UUTqd4Q2Zy5PVSRuSTSb5HEb5mvY9OTi1CJ5LGlKMXVKyNVAjn34
lcQhZFgtWUvsrcMh2TbIWTVJA1Mfo5x0OVXf7UXfOOBALHtVGY62owie6R9YT6U2LXgf4+19aBy5
eXPsKwaqh9pblluB0n0fkQWzUeaNX6etnIcAqSjX/71eGc7/rFeW6dDkMg3LtTBoWO/WKzFGVjvl
gXXSvHk86lNsnTPK/Lsk3ZuIT6bbsVPZIYsGQ9BDjnc/1eNYO4VzVay0noZo135ULS1OcoJIP+af
zFZrL/eBfj+v7SF5cykasGlTsu+8iPArq6ufRFoiA8z1D6Zo8ue+jI5Eg6YvRl2eNPrtB1rf9lVH
h7sJhmhERlSzEymC8Zs/+sw1nPgZHBdsG9NbDkuWBOfSAsi4VP30aNtRvBmLlkmIPJq0olo3DpaE
enQ+VTKfqNPRaWdV8bktIFy1NSkYstPFyMM/+oVAkUkbTPXCAj14nQN6F01J2lA6LyEat+8ZkojH
Een+CuVzvcJniSyCUj68+L2xq+w6Aa8/to9a4J0yKJtntatR2xx1hGrlZApkP3lJw+QzMMqLycZs
U4QBGRQqK1xNbNXsVkkn0wBpmD2Gp9TJsy2j2PZRWVvUR0gU8maMXMxPRJirP6n+0P2PjwGPvRks
MCEgqe9GqCw0J5vLZGnJU+pF4S6gtb5JzaBP1+xmSZLL8oXmcbZnKRufXR/rzkT75ME2vOzNydZm
SOz8MgEjm0MYv0Pe2Ze86PSnxiqZgFfW53DSYliW0I3KEN2kG08TsyIWFPWx6KjZe9vCjv7PNagb
JLkVlFn7JsXMo3ZXsz8bO0tCHK3esXeNifJXOcen0b6Mk2FeFTSsdQYbCQ+SOmNM0XkC9dZGJ72Q
C1gSN7Srpwq7x9z9UO+YonHRT1X9H2rA/327EFRO3e7qOnUgqvB3W645ZjXmJ9YJYe2DUsKRAaTt
UPL1W/WI9E6l7eD8/DwN0xTbLooD0bnn0vcOo6ENmHj//7RmEhg6po7A1YSl7nbuhRAV96KOsDC5
yFCYluBkU5fRuf4tK4x7nzyi/fVALM0H1URXH9ZkCkxE1CXqVKsS7fLfrxW1Hv16war+gmt6umvZ
Ns3w/1GOJ7kf0rps4r1h9vixZE6wPRTeytJH1N+GM+Mzl3mapdFs9CRxWbA41Za62Gh2xLC8E9Wt
al98yYus8x6XtikDf6zJdndND0F6mLDey51NoOFM8epgxy2of+R9cE8x6VLxdyK5BRakt0dfzsWn
eG4/ZXGVrsZwmr/rZrieFcvACcMTtsV/KgxVZiSj81Ys6HPzpO83dY9hf/QgSPn9OF/JrarMVanr
Fy0vaJaUc3rRHTgIWDNBL5kdzAeSdFaGDj2UprPfr7OiGc758i0uRv9vIx1RGon8a2mG8GpgP38q
K9BOBd6rDwyi8p1I2uEiGohgbtrFfxht+L9vMOX3IzxEbR6CByRitIF+XwAb9L8IXgyyJos+vfZy
9uQ3OBVJTJh+KsgTPf4SFsLCPEEp3vjVt354qcb5Z3lX55UAvgOGXnTp59i0rAsNt/EUWHG21uwk
3ODwt8+uUZorAnriD14LFClglD7qNDqncQHw45ctSFScyeywq9eqm75QJOuP9mj4m6li3YljPXny
iVJDYx52RL1zqj6g1REymQ83N8+oWQiT2f6y2cyymN6X5FB4XRpflRJqMWraH5iHdprdZ08jLUWZ
rWTuw8nNPjLg+0QOAUuZ6eKojxcUmkQw7m36J69m1pB8bZXtXQWo9IC10G/QO4zjL3UgPhU6eV3W
74uW+bQDzky9lNR7aiyLL6Rs5oexnH1jB7Rl3cK/f0pr5ys90eKqxhEVrjx/IXsU8c+b/hevbeur
3zDXM0ktOkU1wEqf8va/H1bjvSzcw8OiA/ETwnd4X2HU/P1uANQYlt3SEFELcWfTuU37MJM1GcuX
jMDKdTHkhzpS1ybLB5IBm3nETK0F9uchFwMoR87aQXxuyjo5Z35ygJzjPC8JxbdHOwPNB/PrujBa
xIBLQQ+91jewqB3rEBGsu1mIDsCQUIarSYYI9PCAV+Hkb8s2/P8jD1hc1AwxTt9qiyyz/zz0Mbrc
ZonJnW8/LLZnAaW2F3RORA/Jd8ooyZHqiHDgZZV6+YdCR+ENzdbeE8xRvhKx3KzMPpgvUGfhM2X6
yumiHOqMy/2LrXjpO2+N3zK8FlYVXbhDWnYT3XCwBDvM0Ms/6sNg/yUPGBf6hyWoIJ1U42O79MNT
tYTVLamWbzKg9SHVISnp0F0ODlE+u0Q+W77+Vs5j/DnJBJn2Rk8aM1n1NA2sZxr95d0bOUFyHeCf
vTAiZPTgs/C2mlvsx2ZsERJW4tyM7kdlpbbRcq1sRmDHoGqiZ+iEq7mMzddgsQB9gEwCUVufyFQN
t5mYvD/cTuL3d4t0RPHSN2k4OrpgbP6+uHbpNGVFmYYnFj12qT5q0UCzvuh5HK17kUMhxVCwI9zM
fxDALogZRAOsF3v0ZcEH+oHLDkIbrrl/fPVZ3/7IAzCTmoyQM/rRBXgqTpNfd1/u2y8t0c6Yv73/
I+y8lhvHsm37RYiAN68AvRHlUlLqBZEW3m74rz8Dm3Uru6ojbr8wCFApMUlgm7XmHPNnsmhHNutY
OgBCdLDHGm4unARdDgILCUxSMA9w8Rj/Y0eBGejfW7S1pu44Hh09HcczaoF/3kSZY1IPnTT1mE5D
ckqWTDxPS7q1k3HyjbKtd5Uh4rN8ILRH+PcdFoFR0XbsoS0vRpFuUi7nj5J8nKBrU52mRQux2SJX
grDY9ms11YFBetZ3u0jqDQuP4UIWefbIB3FtaffaH652K2iKnMcFl0FDzZ4yAo+66yEmXB944ziZ
DNIZ1plVZanFMFvcJmXi7pmK7KA1rmef7hfZXzcn2QAbbsRLulp3pyY+sqZZPo1QwOZsXWKu2Vvs
sFFSe8vS4L546atw2MljL1bMXShE7xtjifMaY6dFexkhJEkWygrBZdO+JqoJGhK+cHHJyMO6agh2
UMS0qWvP3tSt2ZxaPA71FE6v2hITT9qq5OEtAIXtQpTB0oXWpQyX9HgnqbghiAUV3/i3OCSoKMmI
w47mPkihImhKxJ4LOsuyl5N94dDlzXoVD9/fq4B7iYdGAvY1bX6UzPMYAb9vDm16lHreNla7q6Oo
T+lMjHTQWNo/XkVqhaMBAmamtO4j2ZDzyVDgmItUq89uYuk00rHPbwszLo8L2UB7oxPec7NmztdN
p7/d/yPpMn3GU1ccsJD1wPm14lBlprldWgFvLBvPcF3b859NhdxZyPOwge87DnkqhCHV1GtedO4y
zZerOJAWeQLlaIUqdGVIy8eck727OL/bOg9fEw0rCxKP5ZQ5qfeAHuV6F6Cwcdunnjd/dE7qsEJC
kyovXV2ZX0xzdo+J1HHLzUeB5eV+sataFKhUp59d8up8mQxIIOCckp7V51XpqzP1Br8W1anLs4ha
n9Y/IfbrrxVYM5IAi+VTvqBqWXwyKEs+OrriXLxmnPdGWgHZgfyAD3lNGBncufALoWLWIzsg7UGz
mQryM+SF1suUQepPkDO2SOI294uhoFfmI1deNhrZt9tkCrHmmNZo3RQn6DwUFDEGgec49pdmAbEC
L8qvxExgL9w9L+oPbX2Yai15kVmBnWs1gahjRHHrtV0Q9raJE0Ss2Sj2Iu6NA2HV/cvgGDC9QnzV
kduhHhCE4w72XO6oQIbvBgpCZicAhaCzogE9OMSgnx7I0vVOHNox9g2lW76oFL62ak1zoEKUJ9do
LdpnbFT1pzyC+KQf0iYjiM1olcPSdNRCYyt9m5UGD4zCpdsUy5l0M+84x4TbWopCCGNi3Xv+UtSJ
LCO6qt6vWiMgUr5Zg27/MRz429Nkd1/7stlmk0KuPD2G6YuuTuo9JEi+hUS1a7wTanfUs1YJnDSG
o7BKm+UL0jUiy4ZwhZAAkV60t+p5Jue5nB/o3KCnS8gl83pvgneGWGSjOh0aHLuFyRJ1geYs+dUc
MssPk8G8gBM13rv2reHOe7NH237orV91NV7n3FUv8kH9+5kxzuoFgT301vYh5f+/Scdo2LB2tpwN
61z05SWQX4jVsq+hA6p6Xo9QNxiwTzhSZ2UzmIP+hZKgKl8bGQuCJIlJ1/1bdqV3w9ABXuvccxqy
84RsYbPg0Fj+I2CrMryRe+IurPPsmZ/2qjRpV/CMtjSVT+JuVaTd64IdJ5gMAqgqltwBylPxOq3n
5KtRXf8mO2C8DbPevLR2HUiZbtg3zYs+U/GPxkBhf/woR6+eNvlGVfHd2jWeqUYuxaIZTP3g5rxT
vN3tXisTtAhraXxU897vp6zZh6slvNaFdaZAfZVtX1Z1BKAgN5fDqXxQkKf5RPUqWwwSyRFx5rMc
huSDOufNWczOfwxPz8j9yoeeZd1D7kVizwaSZbfXftPx4N4/xvsnKD/RGd/6xeG7Wu5SDS6t5ijv
fNEO6fk+4HRrxaJ1BuOdjJuXMQnTp85SjRfVQoS1nnZgiPpZGkKlMyLlgpAb+8CiTrc5n0BMr/tW
J1d/SR2IVy/XNE/zq1bHAwSkytj0+LDjgOZobiKsQg/cXEaSz94d50mOjsaChxuvCOLtxCZMdgXJ
2J1XBMVgNhdPjQxmONv0CxCpW1LR8qMOaeEqdPFdM5TVPGVXr+2Yl7uxhVEYNe10geKtb10rW57u
5nFFCR+FlygPI9Bi0CSd8gBgnqTvUr2R1cUN5lrROYrp502aNT5WSTZtsYGOj/h1x/szeS6a+r9e
nXonIhtPRYj39w/LZ1NSuEEClmLDjhG6vRp/dFNuHhIg53eJMzqQgHAVZ3fXiRWerZDDsJVDgOwN
wOqKboj6grA/qHqjXqWqaHGQFsWFA0QY3hqdIO1Q9SqGrb+fAVTUDsQMzfhtpm6rq2e3mcf7v9ao
NP6FT8upjR9kAU7EjFd6m8BWsgwzsHU7OTRF8osPVjwnDoSgSvlZYnmG9I+NcS9mdJcLLf5oRKcO
nF7Zd0p0F7T/eY8Rc+jYaM2mt4EDJTUyM8rcHv0Sb/naTtN9kdTQvvbsq0y27+tSubEJv4VeaO8t
WyEJdW2519VQ7dO0ZnWwHsoHogzG7eDM4gplZFyM/CNl2waKyx0CEar9PlsWgCprfVEmlXQkfh9t
xkB5SgtRUMjdQbVo2TVqa2WrwrW8ZQrBsoLcdNKJaabj7ZYRgxJbU4g9SPjkgapG/cKEQ3+nnj9Y
hlGwWmdYNTNeOhr91RbR+pvKbX4CD0oTVpIL7g2aIR27QA4D8gFm0SnSpxpnI9SOMrRw8FjjU56P
qDxAJfFJG7CY0A7Tq/kmJ5cEITmmLuH61mzlD9Z33azgU094t+2ab2iqC/WsDvM3+e2xre6eW6oN
m5k7lnm9765q2v6Q/89Rz/WbuSQk85SNtr+/QzSN+VX+JbdoycNy0xNNpcyvExU1deo4l4IKuFwG
uTgJbIN2XrIkwweTtB+vgawMBQZNDsofZbiKVO3269Bq24bO9VFtbDKOunEmFY6YqNSzD/kYaXfw
cbgiPRrhBBVMhIcSCXBK1fRHUYlvk5KDCqWftEOGCYXV1b/AvtVe0OPSSeIoiWPtpUK5FtO0PcLG
1+6a8DkVz2EsQrhtbKkjfKKMR1jnI918NvrVe0kUgEW5M6EaZXfKC3c+3fY0eiWi0iONFcOaCBVx
vF+JjX1NVY+A3zn5LLw5qJgTPlmfFnhVteWsGALDUubpfr0+uP2ssptaD6NcfXdtdNwGLn3Gv7Wz
H00Z6ra6mAOAffrXUituRWkav0VO7sA8GT/iGivDgNblScO94pfdEoxul7j7pXMAJpTFvM0Gywva
cm53nbLk4LHa5UCcr7PpGtJrrHWJLp1j2A1WQAetYbT2dpUHke50lz8lGZZUGO9DAJLhZNHP6sYi
2rrIZKFuxtCKlMirUDmZ7Xa4N2GU+juLPOvimQwGMjKgap164yL5OAkV1w7pMudJMtrY8EVX0wiv
WRHiBzNM6zqUFIUSqFuOPkSnwox2Tc/KPDEQMjfrVC7lo6wcH2b5UaVs2lZ/eqzxAULCuJtKZ0tj
lZBHayJ3BHK7MHpl16oOyY6a+l4oZbvB3J5t5BViCUM/VMny2RPtFYQ6tnXp/VWAZyHJo8vK1RhE
XVIE7kQHHPOeczWR8N6fjUmvbu/9NzS8aGnlRowtwrU1xJuB9LsNPGO+NrF/17kiSzYfe2j5236s
zLOJwP2GLvjp/mo4pP3JjQXQwHBeUAyvHfEUHDBYZqPYmUk/nwkWoYhjDMOeN/ooj/6c/3MI2wpr
0aJG205bCzStfJRtgsg11HNbYnK2ik0rWOUUYcSPyBettT09rY1qeTgPTbFLBoZ1MRvzg0sjn/LJ
g3wQNu4D/FY0dVJN7/b3Y+IjjyESomtXNS9Np1hnaTbs1sY2HIcXO5rtszIX9mNWHdSiNo9zZdO5
HjxICUm4qwHAvMnzZuwQuN1Yn41rKac5V+ZXp9CvrWo9gwwRxz/XsbFe0R1WwwqlmY9mLLvNCYDu
uTGjQ+UuxZPbAhTWnLH71o5hsJR8q6eljB7Rnido0X5OGdqX0ARa5C3W9BhphepPytHuhwV9Op6s
moSLB/lMXedaOzUXX77aUxQ9YhiO7Y9KI4lWx6GxGM1IDmHlvswsUr0CwLwIq7NqzAA4yvCCI4rt
rqJx6cWZ3XyvzHl6bEf1IO/KWcoWiqhgmd+09Waa+Mr9f79UDGO9kSfVdmG6rKmRD45TXRVBwLyM
Y6tnaGIswsKTFNbnmXU0mbmAcJeMdWIFqq434SDvx6Ux8aHM07KNadum9Thc7Nwxu73VH6GLFsCC
ERwWivWktGn9lLCpndqy+ZKMFCVlBzqdjHyXTu1I288lqOzvVAb57M8LkqUnz4Fsfu4p3B/jxKNK
6vWnBU0aNvahpwCz/j1rlT1COx19xBPPUdp1m//4ltxIvURNdpLfWR4O82PCZvRipN0Nby0aLiyR
cswII6pBdE9Z8U9eXgVz7OyJym5uTIB4RS1LP7TzrB2wTcLop2mJSi7TnudRgRyTWtpJntPNJl6D
G4G/8KKVFN6ZUPYfugmk2KHhALiiWoV05DIm6Km38tB12vTUqWTFyUOdjsbN1fQbuHGNtSks4WJk
r0l98veAOuGUgqh6kg9t+MuwuBjj9QyIguiaJLhK6aKkgabgSNSLRt1trEGlRHcfz+vwS6srmAvk
yBHaKth5DR2c/BDynsaBGlrN/TCr3eGpmlL/r09oEY/3+6IoFugIS/St89TmXlg3R+ezFvYrFd54
Gf2Q4Ic3QVhk0uvqhwBidP+XA56OreQnu1AQtpa79HtZmJeHLNL7vRUTk7WkfYQ/fTjHc6TAZla7
Z6PVy4s9zW+ybmm73rgjtbJHM/L3xa/Fb+1MVG7cTGSrrPMBUg3rmpTtTcGMdymS9na/lv+E0BNG
tXVb5UPTjOEg/42mN8uZOKvfKh37vQ4dDqE62nPw6ZmZkmtkxaTSe81bw4hQ0QLy/5r7csdGZpp6
tygKneMEXIQUbbxy8hzNHyfox0Xfsr+nwYw+4phfVDJt73Iz0sTKpxxguZSecbYmvehpPs3rT5RG
tw2NPLngN2QLDG3Q1jr3VInRCZRIV96SKX+lEmf/9Mrqkrbq8sVUo81Ss0gbVCc8GDih37vGuPNm
MrWKdrQCI4h36+hSEhkfyDawuRYM5LMmRvRHAu0eF6Z4MKvirzCqhLhL1+xxHQ9Il+QIi3XJxZMw
47Vc5UMwYlvfYX1yVh3R7z2na3dypm+Y/GvS2je9QABFYZNpGSFferIjQAkDewllfKeaj+wuBvEn
/03YDtskLOvTsECV+ecQKwfbWMBaKon/1mBLbmsicuAbsQtE5NZOyfKetRNEy8p9CO3u6a6AG3II
zIgbWOgPCOpDtih+DPCDvT+z8PrpRlBpg/u3WopBObnu9NQSj325/wJKbKxpI++VmrF5rTvjl2lm
IZjPItvLxA5qI/JSmqi/YphrCOyFNkiyB3GknDAF0c3leFCq1v4VRyAfVsqGfOithQlZsi+U0uoO
8kKVK6HMDIvNlKlWoGfwoe8FZDbc5Ql41v9y5BmmTjX9T4N5tXXQYYA1oBo2PSvv3waYvmnpJEyF
cVKoPm/HscTsPn9xRJ3uhn7gm9Ps37mVztQjuGLNPH/QDS/nfjXKz1kTxzTB+isHjnoR6VMFvtCc
ny3n2SHq0ILIRpVMzBrAfNZQWqZduX5+O6KhBx0aCiQvu23OuMfElryH8MMzt7bQDnkZVx+EBqQ7
+n3NKWuzt1KANpWtMdcgwh72/bL1ZgA9UaxP58GGQKKs+X/T1MDXRP+xNBiqsj78MfEk9UJPPkGq
39dx+FXLOupKFuy8ugdyyUSMYi8bWRV7WS92qemawTyO4pwSTLaZU3vCZJe325imxb6dEBAZNGJh
4lK0IPBjQ4vOfeXDFLjN2fg0iQcoW6PTO8TNQ6dC1ZptkqiFmzd7Vog3WZbKTH2HJVvFYUVetQwN
19OlvAkNQtEK0JmMiXR7jLOBNM8ANzP8caCxKSsqc1gi5DT67nTXWOKtIGbeZbkQd7rzUpnUB6NT
q4EhnDTgwb5bgLKXBvEldAgCoYS2A2AdPshnUUa8FJsk5IKGRwIgPpOjrWTuY9e4D7ZVpO+p5VyA
M4MmWQOfZ+1LlZGaOUUGmKQVEmNaNZItFt1rN85wootpV5jzma0uoa2oYA56NpLZ0j7SrmHhrQjx
rhviZ7cQPRJplTiMEfUk28UZFe29VqlfRgR9COD26Gyd9yqxsFD9x4/kPTpHv8bjf5dcKgsb5XGp
kVwLvtr7nhXYQ7ei/yh3fGuF1746sQXnOU9fkm50fC2Z1YcxBLmJ7BlMzmwCS66IGrfg1B6mXKOC
sK5ZC6IvDs6SZncESRtm8MOj0Wb5mYigQE+DJWUkcorNN7nN6eZuTrci4uByN7yXCrTWsy4uLGtZ
CZEb6SJKgmUNVRJh9AvNy6MsqJG8WB81dtVYXBjTC0V1uFyJKWwQ4kpPoHwgawlrHXu7Y7PenxVG
Oj/BJ+3LjuUQWnowEkdwRwMVBE/fWGUdZHdTTfDWp0pJFUWH3YJzytMU69lS8+hZUduHXqN71mKk
PrL9IZhUgx6IlPm1iR1CGjGoIjp0nc+pXHxvIIgw7Z/lOFAOMevVdrF9yyx+akDHxEZrnJxSV7RK
eD042iOi8p3lMbNUaxsh1MfiRjzVuSmhhM+YL+6LRi+s+kNqOG5ggXm5jOHcHMC/NJeY0uHWoawu
gfmRnYa+09jsciXvCZWIh/YHNtqM1kf0LZEKqMkKpWA5tMxbWLFohKXETFTT5Z6mpEYKKMh40Q6w
wGefO/6nFC0MMRmpMbrDq/yc4l+hgaE0nWKLT4PLgnaRvmvWooZMIrPH6TO3mgWRgTvvEH96r0Zs
/06wlhwFhZQtOr5o08zo7UnU684xAJsAvIcRAD7V6d2ixEFvDbzAoydSl9UvKVlUbAJ91qNaB9gG
DtjYJwngZid3fsZ99moyfb3Zln4blQhxdEy0u3y7Wk1UbTpr9lWtiM0UXA/ehGVL0Qp9Byfvr62l
XCXm0/QuGsO8ZJXDxsFMy6s61DBzI9M5jAtX6DIo0UH+3mEW37FumLdakEA6ud1R7oaQzqPgg96z
jS33h+sBburJG/gfTWLrv3rEmBFVlryrMsyiUfzvHnFHOI9Y2pqck4SQ2D4eSWpdlqCKjfnDoJkY
5JnxEbpauJWyscrAhNkDHTxPdLgv90RQHe/4SS41poqYyiHXrpmnZd/aAqXAWl7T1tJsZpIius6D
sC+IAREpdYR1r/TnoevLN0ODoic5Pd6qg5fLJbkXRSxOjKUxF1vNxcWPdpMmHO0M4iW7s8wYndue
b0IjHrMcpp0+Lx4rklic3XSw3hayRpCSEhzV4tJNgSDuGJYHXxt7UrhEQn2gT2DfG2XM0J3oJEXq
TYDMiyhSNeehGGYKIy00e3plNzccTpWmEJ9cDfrzn2dR7u3d1mlOctMv9/v3SoA8LkkxlP+3tX4I
ge/uCWrGvMIpglZbuoOkWahn8nmcE/0ZwaZyWlLd26qwePcQfDNQ0DpCqBGaiagf0oWra1oJUJGb
dCQ+I5okM6l4gcEtf1/mkkoLLuIo/2IImuU0uOabdHIgbjkNkYdDycuTje1Wy4GhwdsNpHUe2atY
FznHAWlc9ktUxtuyb91zyNj9Fx1FQ6m6kbEemLF6X/505c3GQRaaE3pd+0gR2raMrPBhEVwQFc3Y
j9XeQ+stPwB0UOltpSjyYqK6EPBqm3g9jIUNtCWl8SN040ubQZcw1RKTDU61p0pkjwiEbGze2FoR
Ak1roIVctQzrs6nR0yCGd7iVXk35AjuqNKQzLL1ioPznrsywL8XqHqdsvs/XYgmnl5ntiRhq0nLw
UxzMemSTUYBlLFpl+OHlKEpt31b64daEKjvbBBYjQvdnMsQBPq+r0iJS2sBVe2XLTsh8CK353R7V
8qgg3HqQD8JCViDtJhHUhLskBtuxvut0jSsqfVZLZcD9aInnJeYCrhz7RxP3gh1dpm/NcLaCPEWG
lA9NuDejdv4Ys4GUuKj1gWxY59D06pMMWneK2fONQhn3faxOjzOUmEf8fmLfdFsZ2CnmeTqpngUG
F3MoOhH7p6vMlR9hgH5RMZgAbFLKd31FCQirUgK1WwiDVsrsQdmAf1SPnTlWe4WSTUCAhHGxat18
w95HL338XpdhdjXpIJzuMzhc0YUUvhEk7BzrRznvwp7uj/flRTz+kmuixDQCJ5/zT8uLn+KOgL50
qi0Mr7hRHcV4c6i5ntzMNl+tQrnIL5R+u0aNKP6ruH7H+tQMzb5sN8pFnlz4tbrabwZdLw/NQtIR
gS3nu92FZrJAybNScDSdTFRdTrcCObbfjgW0/HWqm1BVbQwzrO8dj2hwmHu9iJ+g79rUFLg9q523
sm6OyszeOeshA/CBhop3nas4PodAtzYSvlPq8RoI3Gxl45QVds1iy62/VjPI8CgLf1X9NK8rb87r
tOicoWgIbDLtrRLOBspOGK8TXl2EGfNWroCIVKUR1bnEJ52kcw7cV7Jh6oIGx1ppk0eggJcuI25Q
uoAGkIIbdKtn+SHCDvySCAjgEpsoW+GyvaCXGMUyCoT+qC+f8g9JnhISvZ2NDxYWGO7kxakICWUv
WGbJq0LYE3ARsZM/LZdoZY1CT/p+Itc9/BG1aPEtpGR8SUwd4lbEyoxla/ncxycinNWv4HLdfVrW
3s7BB7ttLUi0c1PNlHON/iYXmmmawHWb+NKPctiZsZTsWHLUpzyvwz2NxTawbY1BF80Dus3em/37
O0GH2kMKC8UeLEBxcoe5oi1vaywVib/RaicNhNM/seFly2wJYKud5l1HrdmNavraA3a6yuWhDk50
X1AakiOefBNOaaS4s7xDQ3nrCZnMuHEX8mGAIAzn3AGyYXa9uhuwYB1oynNZ5cOIGBsiHIqb8SL0
3ryUzLLbetIi1B30PqNMf61E732vZvu1IvH4pUTWeloonxwrVz1Fq7VdN/oInYeXHXNtiC95uiSB
FB9o0zJtp5ExQ2jTt3vuZptz4Rjt5c9DDzTjANztoVjc+ljOKR6KePg+QW6UiQioazBWKaQWeFpL
sWOdNF05fw5s8raudGlFXr6vDdXZkM7Ebqm2m2Q7qW6DYkBVz42V/ZblUzJT2c3VCLay8Zdn1sp3
PaYe7ratcaMsOaze67SN1ruHFIKybs93+2CJEc53DfsiJ7g7Y4jvezXqrNwzdPDeJm0xbabYtCA4
52Q/fMgFimdE3ExtZ50rtqDwx9rXxq2sg2Nxn/eh8SZM97cZT8WtzodDpjn6HbzhXEZvcC+sKaaT
N6qnmW2Q77n5Dleqdp2TDGtAjmgF+AVy4S+kQy4fhjp3+OjHd4Xt5N61J4K9x6klPsw6jF5GAqfZ
oeYYh7s9346r6qy3ah+0DcyBzKpIt02AfsEC4V1wVwXUH9B+DkDNZNlJXUjNW2JRnjrTHXyG1P8F
XUAl+F9VDYubwLYdU0OfibvlnxrCOCezm2aeexqEBbBtZrBLZLPQHl6YlcWpLxEOt7Uh9gqGsYNq
VsMLJfZdHKnHA4rl7tWtRxjGyRuXX0fKRfpiUtqwCvWZMAr9NQ8nfacqU3/SzTi91aG7Dd1q/JZD
Q2iy8Wfai9CfAFod+t5QyDJMX/PBSq7yAhLr1pHE7u9V6UYXtVy63WCmw06WwivAC1tnlaXaLoWM
hX1rBofI9sTot+jIN0qqWi9ttQLpAH6DaOXQajRC6RbvVV5a90Vaq2wquE/XRgZNIAKpdx156oFc
pDm9tSIbJp36HFgmf8qJr0xF7mF/Jbqa5Y57fxav5xZjInmSe2mYohCSnBPtZHOMyvxvgkltzM9r
JA2rUmzcpCUEWbnEV9CO1AV6z0aHoDXUGFoYbFC97n9RrytfAmfLoW82Lgi6zTCgLYvb9JupNoGb
ioV2F8/GpLG/9pnuYEtaRUeroVA+GEqP9SJkleLm5kgbzHLue3Mje0EEqPK+aPqXq1fT7cvuySTK
Bhem6CiaOMNf7ZSYDsmeaS71Dca4HaI5L7AaB0FkzXJKzsMI0HOw0F/QiBVf8EC7xN7YiJTl/Bl7
geLFD0PVpe9T2LH1zVWG3bW8AA/hizE1SxASTn2ro/pB70L3a1qWY1BajnhStKVla47XvlnS68Jd
pklp07JqcuRD5c7q3q10VKJkU5CE2F/ngQ+0de1t0jvhrZxRvETrauP/L2a3/rsw6DiGZwGjZvOh
AoD55y0E2j0Kq4mGhAeMfTtm05OwS/XH+sQI9fsTib41yYOkUrwtY214yHV9OfZRjb9Ii/E3lcCE
VoNowzB4TBEABIalXlyTHpqsgM01xLre9n7d11KM2VuZsUUZPbrOHklsWVIHEFLaF/lVKHD2Ej1p
X1qHVYWZVsLv6vlt1NPpe/v/nmTK8BY3qhakaYeyb/3kZGKTgIeSO6O4h4LK83KwJpZyZ9YIUlwo
gP8DAAPC7r/GIqqsDjRRw2G/+l/Qs3KJwpxEwPycttNOttRTWm6XFhqAbLdbrK+og+br0NxbdcUS
fUl2k9FqFzJ49XMXf5F7PFpV5a5NGM9a+BtPsSPca5sox7Fywyeg+OFTufTagX6v7ctz8iEC1g3Z
qDq18PWui2YbZ1o3Fq7pamJsay92OnHVdfVN1ladOX1d1qNacRqGAfzbmpvOwrf01EUHiRQUHhNx
vUZyQX8vG5RyoxsW9df7LjGrLfWpmFXiY0vHeho8rUffg824RLiAwDI909FsHpYJDBW2nOyTrg+v
DTuunfn0xwRqx3Qa0iRFprfuEzOUhBpJJk/DekTFJN04vltr5VFmGE4LRobeyb4skqud5cd8aWD9
NtBHXbX+BoutfO46HAcEQJDmhfu0BLj94PCmOlsJslglJarlWWekPMv0aNPKZ+urRuF8d6u4/VhP
339g/VHTFOYmTY0GEZK+0/ClfWsd0QbQc6snMjGVvdONRxOC0WMzkGO7rreHsCj9ij32Y9wUD+lQ
9D/XJwvN1r2i2iUzZcX3TG4cwk0UREpf3Vxa82GYuND6VtaXMvdbu/ytn2jAmtSNwG0n5nBNE8Fq
oB46FLQABy0THQOpRDQTjLMF0l8bTL+NASdZUVwgG9toqXE21eXXEpJ3WVTZ72mKj86o/CjBTAV5
FAW4xD5xtJdb8Gqub2veNkqNbV4X35YkS7lVN4qODaxqdUyqAIIajdYxciQLFmMBbVmDuFOusrvC
jn/2KXFADbkN2jB7JMcJhQmNoA8j2cHoRKM/8Rtrj1UKjvy2MnXMsChKTMTqQYh+YQh7WreFjanN
7nEnqieIQpglUdtvnMj1u11ts4OumvzLSERAQuMAnsAlS6CRWyI9E8AyrIV+yrsOYqfCN7Rm3znD
A/D1HWELFtG8/L1s/JKqGXGWfVteetFyHbDyRj/G/hNilckIBHJ2vqzaSj8TInpmbw0uB7kNzbHT
XNTPYVlEu3ERF9Ggg5yiSj9a1lGDanNxWgPGQ5WaTDfeKXaH6dRn5XTC/vZqr6gRsLUD6W32EiQN
B/2wtdNy2gxA7bSCSRq5yLEW4qNh7cfYulzqJgnqjJJkY/5cTIq6i/ppao+xTc1FT3w2iOWlcISf
RvOIt9/5CeuDKz3tu4MbekHa6gtVg+UFoxECnTUua9BMXKYzSqoIbyrYpR5/u3Way4aVia1ftVL5
2Wrao83vmYfeveEDuuaFfca8DKQ3I+iUYDdWG7S/RoVAKFj/pw44vqckoJ5axEYM/vuWXb/vte6B
ebf33cnLkNaQx6Vw30JFvtIweQFUs1284kmUv1WUEiEunmTQvy5zZm+nFoBGXL56JkGmmL/FwfTU
4tXo1npQH1+Ib3j/l3V3pfmtwm2tRllpuLn+JkiTpD72I2ln7zFz1XxXu4u6Z9E0vKTleCIjuQ2M
Puu2EnRAVS7d4jwzDs7QfZk1ryO7vaqfurF788rxIdem6PTHQIfCvTqLhUwQFfxOvI7xdO2HPTEo
SlU8lENRbrql2POKv4apTMZngedIz+H+saN1iEHSxCbMuc86MxiQmoR8ZRMfV4EKmayZNW+G7+CF
LSy9TZacc/9cOYR4QFcK7be0JxxzXhi0c7YVJgWexyT5rA3voBn9Me0uwqn3cf3LNC4o9tne3lT7
INxDRC7fgFS5UHfTdByIp8mjj6W39yT6Kd6LGfp58jH2GMAjdoS4PXQSV/Ktm4mtR4ksdbjyTmvi
c3vSYB0aUJc1VcFI+4Y5FGye+g4Q43vJwHNzs2eXrKZzTyZd0MBMZVmuPHtuGZ3DnkpeqD6mCG8D
JbXzs1a6O6fHh5ufyA0mypIonnM5sZ4azeJXRGTcxiOS+qbhxym1T2PsGtyv/pgiRdLBscbWMAdK
jA1uMrPhvUXwvjigkMChBbFbWPtIh7ieDV9dy5nIAgpfIfcUW6o977OmBpGo0Ezkw5dhzJpr3iuN
37jOmbtPPSaxiiV/bW7MS8UkoRoQ91vrgHkzPfeaFqgkArBtFPlxshVYtk2/cZaJKz1OdlHcQk2f
zZuuIvEAj+332Y8KHaHSbL1O+4abpNuyR5j8nI7Mrs8fEVAe4buZxxzza+a9d2Gl+q7Z/UBGX5XB
kHt3eFATow9zmYezIRgRsp1NHZ64W6sEADfTAQR7fIH1/yHLTNRTK99yixWwk9onG6vxYck8lm9m
ZW5hsJXPRVVb7DSESkkR3ZDdRx5QMJN0ZQtVpqBwtLMqx3gwSJrYCTM37+fkqySG4GMzhJVdRyNF
bj9eFI+FkQcS/cGRW3CxBgDnIiFbKRHju1BDimeoTyWN7v5PC0/0B01rPNePLGaGqi4e5jbaesKL
D24DQuP/CDvT3baZbds+UQHsm78S1Uu2bDlu8odwnIRNse/Jpz+DVO7OPt/G3QcIBEpyElsmWavW
mnPMae7nGMVY0c7TYO/YjmcVhU3MZTyuNUUJN1RRyqXI0aQu07WmFuPWTR18sjhsiT01ScycxcRj
i9OGDda0BdAx+6pZ3HxymJjqzwwAawhu8OvNnTlEOA+i5p7nxPCQbeD8NJfoVfVBJ6zEtHr0goV/
qnJEqVpmbe69jP9etv9HyiC5ASiwIe26VO+UZ//MDdADpdOA7RDii/7xIDt9fB5beZ+DIOjv96aJ
D2PJBYKx8hoD49uXMvUWZGlQRB+BrD+GMQ9+zAfg4dJNlWCXXyxIWcMNS6S4z9JBn+fgM119/qDy
3hj4ZYJs9NP6NDTSedRIw4TwNolNVyo20VEssAp5gc+mrxf7UlWmfdMOA+l60IkSNdsEhj5+j7SG
T3fo+1XO/7VDkFW8FW3P6WY7Fm0hJ38LTXokgU64bh9uaTq2+8k13ddc/FqsU5NjXnPJsBIdRnDD
HtOtFkRFbb7hXGXm6QNRqKAvbNXe0kGuldG7JD2rEEVxNq1O3XZj2D60Q/ydRODhoOulsyVFC+Zq
Xtq7crZTqr1TP7vDJ4Bf85D7k8nJfAoCgJ30PJlF6ZwAxOPIPAV4rirvmlM2ewVdqDt+i1VaqXwZ
62tMPADLWPss4kB91gsxeC0+EqqODkr8sqeenFpswM1OV0UEn8Qmj+/0edqVmanPuVYGr3bhPNGN
Tb+G/kWJk1+xP3GTNy3E3yIL7wzwsaPawaa+dos2eqQbAcFneaiZ2p5ii53PnM5pIEelyaCE08bM
GXUI3YyvYjQ/ROnqb53r5Hs/bEDk4zreDZbTry16uPTC/gW9Usofbu2bB8D4xYegM5j5wF4DXP0P
EfrQfzvqJ6DyI5f2ahkcjjZaSiBMyv+xjUWA+M/tl2brpkKPCcWGS7zgPxA1zEQHruykP0a2Hh2H
nPDYcnwIov4pGOPoy7SOVMPxT9oFwP2bbLpaMUqGtCBcUnNbn1NJYG0nIIV+7QSGg6M8Usb7Ufiv
15Z3BzJD/u3rApl9TSYqEdvNx/Og4WSrZFV+tD1q5MrM8ksv8GbIyK9XbUpwb+CL18QcByzikoJg
ftoRUQClzidudX7a6sBamDf9xNbqrhfocNNL0upjrbpPr1iaeNrZJUDdn4mV5D76gNkrDfp4x8R+
uC4P3JjkGismCFadPsuQD+6jX6buYzcfIbNnryajaru84dpIpzJXwxOsycCLqe/3ejykLw4QvQPq
a+KK5qeZYXwAq8gHgtfrZxyw1dlng3Vejoioq89odu1NKaJe3MJ8OGp11l5IyFi2xX3jxxvXatv1
sqNURa2hE08nL047ebiTTIhSJO84pY1XhkhmtGq21DKdv3VB3aBo81exAi+FQrG/oX0i8rsO4vu/
t4jWUuiYf2huqpMRyFQaCYIDgGDhpDOMI1LJs13QA12GO6hOa3/Tov/DnDiifppVc6Gb/HktchH9
jXpA65/x3QV6/L8/NKG+a/wmPy6vxxWi2gyjzyGcarZwQdpsiDUs3hINpddA/sexn0kOZRM9K2lL
gxr4w6CxwIZ+dRLEO726dOzQuBcAn6ycqFghNq0oHJoIPVl/tq5fU8bTp7h3XoSIjGYTz+dQ0yeP
ihM5BGOUtScsHcRx1/qn5UhLQ3HSpmY6hfTqzdz4k4lojHb9qObJa9Mp5pHb23AVsyQa1ma/IfSj
8OA6JZ7GLWWzvDu1LK/OGB0ENx1/VXZSO3MKX61+HU/T8BnaBeWUdJojdjD92far37JOmJ40TEKH
mpLH6uv3HM6Ah67LfkgVUM+a6NFbjfU7jodkW89+AL2qIXqQELK1azns3JAGbk2E8cps3OxBuIp8
M9IN3gb9jQHfgHRYkBiUR/ol0eXkGXpcflDNHtlKKtuMJBzQcLTarDCq7/225alCEb8i8x0LZM3d
vOkrLkNS2nsirQarDvZitNNtWBNrr4iCVJjQRksRNG8Vndpd2dPUY4PYvxv1rKGMlc+WNBevLyPl
NGLKrAddssMLgTclPXqJO5Fl7NP0rIWQ6hmYTXwWqg9UGsa0nmSvktyJdgUY5U/nM/eZX9dCvUV9
jYOTm8J+UaJp+XTDlEnLP+Bk2N4Hg8hngyPt1OwQEQz1l8SUZmnNwNB1NksiH9leqldX9bCxFtEq
oQ+rv28goiNxDtXDI8PHVV+G8tFR8AostvFoJEXKbgvn2BZV/6YSzyFbjSiNCpqeT1ftyZBU7J2l
fRvNytpiUmpXDZaqlaoiZt0UWEV+dkQXcRtcW4nQIXDTRQ5BSJ9Yg/W3Apdo0/nlGasubJChn0OT
E/07qkb8db71k/bOWcb1ttWMvcZw+WTT/n+4y4ESDL5bxS/39xW1Vq3pBNCFEeqCYM/FlK5INmf7
qmvaPrB169SXpOC5VC5Gp31z7XE3IMZ8Wvq9/jjsaOed/dycjgAacAAp0439YuHp0IM85Gt/glmT
1sZbDq1mo6mJ8oFJEzsPS7xZ1u2WYHNQHVnj2pt21GjezzJmaBnFY1hyghXcpihWmhfUZ3fAVkWa
NsHNysWtrY00yC5nw0fXOghVIgzC9GQzB1wtLSY0Gs5JN5k2po7mk0NQOatSzxHeYsNENyFOvsLO
F3uyFqcsRWAiUgTw8Splr2QkoKjJGdC42DrCxZ38Rque6AGzjfHuzr3KsGbWrrXh90XloBvNe29x
ieXiJipdvJZdsVW0vroFbKVvULhAbMvgzQUdfClbl8k0ZeDN6hlA4B1mFJkPBMppXF82vkWgn9Mq
z0A8VEsmNZvDt0Qt1XMCURNpUsCFAHF/Te2ve8AXDAJC0EzZftecB/DLtCcfckttf8Z01ZaD3Mq3
c+xOIrXkqs+CjQiZBj635JrN86lmAVS2PvE7dBDDH7olCdAFY9dJnzSNyUj3IoPfZ7vGsE6oxTxZ
AuMYgzE/J8hqNilt0C2tjXY/WLM5kDK25qLbsjOYcHLwZdw3m1XiasMh0pJLP+PtxtZqTpYwLGgk
qGaWh9yy7ZPqTGcybcUaqZq6igoo6sucO0xVr6Pz/iuvnpLC5hqDZw6rQjCV8oPblBLxwsn2kadl
s8ZOFz2Lcg4ErZkxuQpt135807TI9Zaxakl/bpU0RnG3eM8XO02ybt11evVoqCJHLNpUH8uRmth/
jpbXeo0IuVj5zprWPXWTCmrNolkczj83JKvfdjCkqzIJqoMVl84jIlvEP6lWfHQNZ3+qwx/WAEc9
tEt8WZZiVisT0gBUDUNG4NiPEGuuRar/0ZgUODEvep+s7ts/I8otBugZXPSuV6+9bNpNP5jZKkMC
4i3Dg07ztauJWqAa/aNhBj8ZQyM0UtR+E+P42ixxMEbaxbv7FqyMQWRGLU2Xuzqm6eqIIEu8omVe
109qPH4FCZtiEDiTJ6A3egsf1QxhxpVpxzzDstVDpEiYdYHWKKeioqU283J0VrTHgL695mh4SxHr
lfk+iAL3yymoyZxJb0HVIyYaQ3YtY2V8LIE/0xQTagfgYJz0Zl8E5ni3K8qEvUcdcIba9iH2i8lz
fFYiKELl44DN3/vjQJvS76Fvv2ppmd3r/HuxTweNjo7L0kZ+Vqyfh3ykjenb2Uag+3sTWX0tW8Tn
WMwufhIZD22iGw9qQLlgoAdHxe6e3R5jbTQaXPL4azTyOHum0WbZlfu7dW3JZcrs6Yc/GvJsQsy+
P1haIs/La44+7IYQB8MjCWVfvo+uYrnPsqmt/4Dg81a/9qkLu+f/829UkbpuRxOuQVyDZRmJHwjA
FVR2/izot3/L6phUo1T7nA8CRSPbljP7sDjQaqyKBAteS6RKGxEUw6EXJ7K02LyNHORa/XRvRkiT
3o9lcSseMYt9MCG6DgvnrEHCYWTh72Z0fmii7I9aBUzQnctnJQjF1hnrYL08TVLH5cfkjd7AgyXn
gltPK1Dc/rCbktS9LJWlMlRixc0HpYihfy6FIaPW9BA4dYtSLKAPaNFPalFm4kgwo5Vi+uaDUWXv
7GbLq0om2ktLCtSS3635rEikB3iu1MsT89zgYIXT9q8lcDn6+5CVmeb5bfj7v7ci7H8O4U3LVGxL
UUxLY5vOivq/J4hNVdW6UBQi9OJB2S92njGxkcor1EvLU0pAc2/ZhNm5pdYe6paxQ0N+1WOVQ4Rt
KSG2spc/dVaCDbf66gkVmIa1a5+6CqnINWyTBbhTj4Bc3RHmyZTI7GKJgh7jfCuf3G5T1kn5bk9W
sGut8BJi3LxMLly00K+1J6BliC7mI/pNT0QIAE9RwM3Hwy+M3Nb3ewWlTZn1YsNBqQp3eG8N7mC0
s8/cFPoXdTBq+rZk6lgz4yxMBiCbcXgRuc6EYfQ/EbghdaPM3MaW3exCRJzrSA0zVFDErRpdASYr
U3aFAhojLS02HZr2TQgFGen8NAOAchozPfF6hsjAntjuN+nTX+mL0wrKiYJR6fIaPCjxf8ww/xFi
4Vj8JjVNszXVxuZk0ln637/JKhx0xbf8fHdXquQOALAFGy2VSRwXbGieOvWFa4lZuuxpfDnR/zvK
+2qXf/v7/t+j5SuDwXxeOvHdUHhShM6H2hKHXbSJf/ERD59bB6n1sgImvvrOrrD1TBFV5zqITuoM
cSoMLEzC74YHNe4EvGwcvlrINdKZCjJY3MO6FoRnqtL8PMStw6lEqqxM9dT7iwNVkXftLFIKmoOp
059Z9A3EsK0F7Rr2Qa2xwTHyOWRasgGw5VwSWnMHhaHh3sn86pq5klF36kNGccr3ReYhJZGdxNkn
+8VneZe/hxNhPMvbeZqynSbnWcTgs3sttyj7wnw1mYX6lAR+durZF25qM4p+GNQhFT6G5d4mjOiQ
5U32/t+vV/ha/0EcI56LIGrFwsODhNX5B3qrboYRWqkIDrUlzI06lO4LEXHOtq1KuNeJ7r5Edo2F
X2UruryrEjd1CVL/c3mTJdN6Kudm4/w3l4eagc00kgBskpnsLS9N1JdjaekP978DHXZlGbV7XN4M
E0zv0nS03fLu3/99ebcpyKs2OhCfrUM+0tS37joE0PSc2PtxULPb8lBZErGkSG2iinktHlim46DY
J0qY379CA2u2LqCQ3f8WipfpLCv//e+/0XdJsoo0FOO0SvObHfQx0Cwq6uVLhja+VG2ePditdYu0
EkQqXIGbIaAQlwpac+QvhGtjs7yx2bA8WFzGpkuFujdj1z71YabRP+EIfcUM6Eidk1LpxFR18cFq
VN86qpisrrFSW7uwBYCzgCWxf4pV5zvFXq2UdOWUioZLcZbzlgg1qAYrjZxEQCWl6j51KM0P7Vxo
unxvKyuK8VLNT6FfrLs6F+9G/2nafv/JzhCNHuCLdVBU45Ee52vpB/Xpr2cRjMoxVR6X/qxGSsFK
qR3zFCLIKS2CB1JrUt9q0TMOy/1fpO55LSyjHzT8iIVHgrvK/VBnBKuDD9ATxuNV1uWbSrBkOoUL
NGcGaaRNnewCX/XPo6tt0jkdYUrcY8vo5bvStRmyGl8+09wmtHW0xTZJM7ZnztGxo9jZVUgm4GSG
lmfY9WtmwcbOUMyKIPP//YiO5H+89m9fV4PJqfPmBZE1ktKUL+2zBsRMTFSpZUWn2qqlhzRqfE8C
U5JUFpB5VZruQ71sJGktmZtqgIMRygjjXNxzKucZcnF2LSv4ee0THevukkz9n5JeKxAIop96z4mG
9JZxP0nZB6H0/FKzsTzcvYl5K2hombDBVbM853pZvunBbUmnnJvCcQjbpnCibRtrBD3MJtpldUUX
8s7n65+Wl4yJMKZQPdQOIq1lm9gHozhMHbuFZR+XDYU4ZKDqmCtWP+/0chpqoK64rW1obpuPf48Y
FMwQCaW77+rNVhBSSgTTscSq78++EuQmhFug6UeWrxPd8K/XbIBVdap81l0NtQf070eJvNpU4NnC
+jksqIk/MhkbImlLZ8rJx1MVjeNpOfr7oFT2cBBOc/+Kv69bay4QcUYCqnlNbdbrJblreXAbW/Ew
mQaeY472Q0MAw1/JcNiFihfg0N0tBEsINqjImfkUj02ef8nUyt/cNg5xqePLKke2K44/khabKMXO
LJ16NcRj+eHYTFtzAyL1VDvNm9Sy++tFjkoQ9xxcNBohYLAJjqpflifJ8BaYQQK0qbgu0RSxGMZd
HqXp+u9lqHfBdH9NolrYi0iUMFjRzvbs/1Z6X6IHnq/woQSpsrAGYrVJV3khJP1EK3m13ehpUovk
o3ANNFWuuTUrLsdp1teDORvgUQAFqKaBNsz8bH4A7g4J2g2+7i4Y4RfZlqAWY3U/56VpdAyFR/VZ
ZNbviXSTH3JsEtSfsXhKAKKe0jBJNhqdzPu5HAu2xF3Znu5Nuo6ADUKwXsAN11fV99+AvrUPJq95
bZruZCLLDzA5MPhjZOrd/PEWGsKPLM5ehlopLlLc4MYVK1Fg0l2L6iWkYc48hQ1fLyFGtkbgcdko
h3oW3+Rh9OcyWK6AZLDe0Kl7uZmAu1v2cxI3pN2V1vG+xTPEtskL+0KrrNgSUxZ60kCcu0BQRmQH
oqmOC08Pb4XvTbQhPVN1s32fWP3KQgq1XTRegVG0UBpL+4DadCfTsvs9H4SRdT8Q4Z+D5S1Myp6G
RxBZgtERo7Gozq0ZbSFbaR+SrtBWfpUijekgAGgLGhl9NXdXcCmYj+zGwxPWH8y5kxan4WNbhc6T
bzHobqroWNKRaUrLeVhKanZJxZHs3AAco83kCHV8pYPlX0hSiw7eLX1s4MsJxeb7CubOuJEfbu8T
hqLrBQtI/RjcUrGvSvJwM33oD63GAHiVB5ZzGDr32CvEHFXmVbVBY97vj52KeE8tBZYdru+VSm+M
UUI848WM+uxPzQfeZS6x5V1T0cRGTy2j/LFATZdbmlUl89aR7Mblfrc8gA4L1n1Mh3Wwh89C19xH
zazcx0KT2slKy/P92b9ed3s0A4nwEXlUGrN9PjEFhPuWmqXaLU+JlKAT7CfmQxMwtXXDLNm106Zu
C3ZlwWA85Anc9XZ5mucs55m0vOXd1JniNd67nZnDSVt+toFoxeswhRt/gM/qTo1x6LS2XllmkP+y
a0DHvf+rnyARlKpVf8sy/T2JK/0QQadYzkjLwOvZIeRdLcxx6wFMkX9nkmcN2YSDa7PWmGEv8SPS
P88rQegRTjmlbX8a8OoPi/bNcllT0Kj6p5h5FpJviXWDP0h0o3Ro+fZm/jZZdXBtQ3j+tNIrHwQI
xehm8Ty181MITeEm7BLxGHfO4/IVy0uLud5O9D9/wYra6Vz3qtU948lINqjdaVr5ZfXQqMm0HxEp
L+7yZhzIyOqtZrPcA8tUCY9VjiYqENr0kuYKRZcsLpWbd/5W0zVlv5QOgJ+qS+Bfu4Au9N1TL+lI
HQq3KeaOg+kl+Vh+JtgeDadg5GMna8YQOffhEi2tqZrfmhihwhQCUy7g1z2mauDeJIxU8irx5DmV
eRYZYUdqIb6bUsIvRGdzvCNA78JVkJ9vdV4dDLUvnxY/yfxMHxKmVXppHiozjy+WM0OXGrOiT5Mg
WJAJzVT0kRUdHHVVZLG16eJEPTjhYN2QFr7X/RD96ExylpCM2MBosv6gkgMgmzJhbqy4b2U0PC78
TztPrypjUBoL1e+qtsot2mIyMfK0eBmc4LWZtxFwYFDnFFV7HQY6T9i0il0DC4sPInyguZxdF9JY
k1VESE4kshVmfVj++Z7mRWDHyo8yDztK51JeO9t9C0dQCFGowXycYQwyFuM6q43+5LtApvo6Z6mP
DLmycqX7qQQJvpSgDlZQ+47QeOpPvx3hZkyldiv6hB2WAGdqFpO402PVRV6qkKjr9YOWkJuoaesw
MqxPu+3Xdq1ZP5fXkbeGxyyMbBZmq9kasnYOrptaYHlReNDDo6wbXpYfbXlYXOJR6F46UaonwP5I
auUkzlGC1ddWYv2JPZxP9exLPuXxSvxzSwy5wyi1aUJSbIfyW7ZMVo20BukqMGzlxLQ/d4x2PLNR
42enrrxWXSKLps1SlIcyzh+VzKLNOttd8P7ujBAnxL0oNyIVocGsjBlDTj3ypP11GjXMFydWdyLn
3csyIbBmmuXY0KfPR6IOxaByExHtYYGjiqqZgYIy3i3o1HAsxCkstL1fNQhUSemAvrVhvCK+16pK
IpSZ+yy10XWipbkZyNE7cbE1h6BQ/hxNJv7TsrLy3eQWP5bTOnNBQJT+sKoEXMWIeLrHyhYT7Uck
BvefuGBXcYmDJrihVfLMqBAPgNAAdElSG3NnKB7/cYQpcp0y497NxJiT5SNcZADAipwGbrtKCk3F
YEAjtcLlcymM+NHF8rKccIoWWtu2R2Mgtc79lge+l2t4Ixnv/54PckwxvwM58goZfAjWqk1pgvdR
dUgiy8/T6sGDoyXGWg3b9mC0dfPcmCX2Fdevr1YxZ5Ri13DZV+QDqipl+IIbURRq/DMaMbf5ZPRe
tcpMuBvg96aT5nwDef1aV1T2aPac7tmOcc51ijo9WVmLex6LMmKHEN4BACo1MJDLVmnmHNCIrPQS
VQtAgocobv48TD24rbhsHmBCZ8fldehHf94ctVo5ZuonUTC7xfRmFHpzxgyOGSMoHxYznd4M7ME1
vX9uJQGalVWReTJvE9t6lDuwSu16KQQamhpBzPf0N5BsCa9R7EliGmnhssj608Qz9o2xTf4wau0n
myQpeuyxqM6P5TzCytrJOYW29tW5WbYyytwBL21PB1QajC/mm4RZEouHKrDEH1MTRmJlxjd2E3cO
DLtChahh/Rk/2FcwYw+Xh7ACQGQnTCzmm1RPyufqzk0EcUF2n81m20/y/lFLLO0kQpPrFgnUukV6
vy6mECSi4Zj7ztfDc5WQFu5qMPuUKHkgcYaCOQuHS1qQ0Uz2IaZ9haExeRvTY6xUygk3QbrR0vEV
q74FDZJbn1rdmllyY7Y0lmWChNhNoW8rRdxuWu3GLLp+6NNCvbaTCtwHIt1ytuJPc3Z1jKBnMKqA
CVYEQWrUGU/w0VeISWF6rwqEu++D2muz4axfd4EPFTuxnjpBblqFUXinc5V8I0ZHePfPwA+6Y0uN
5i03h+WhQEspUOLscsth5jQ3JxzaWKkPfUIhz207w8TvKXrd4KIQUXxti4T2rKUGwZ9SImVGT1hm
wt0PWcuqRUGL6M16NOQPt21AiQSmtoncZ7cja5DktT1i4E2T5bdIdc9NPj4NdoG5SKst6HvT8wAZ
y0LL4lUpuNpc4dQI2kOv5hFCbmvc6D1rUjugce7PhnCFV0QA3PqC+EEs0EkzZ5+3urv1Y8OjP1fC
ptZwNDuEKft8x1LhDMBBSknstze0McMKfRqDwoY4NNf27LiSWyWsn2Kp7cdInbU9UmPyNxrHqJP7
dnBIEOZ/OYPywTCWyq3L7FLBnquGgB4HAsgnXzHAUbbmWjbiTc3dJ5lkEh+qtDdWXxBSG2Q/cxPd
UAtDqgzdPRsvZqqkva6CSKcHM0ryeBq2TuF4M6EX79y0OUdWr9G+tY+9oQ+HeTpeFhnx8HR819AD
nkKJ8bihmbxGt4Qi32WnzcX8Apur51Ktf+Qtqhf5vdW+0zbNilhutWxYMzU7k5oQeYRKMiR2Ombt
BjI+urjCU8F2kBZhp8rb/HmRrksGc+gS0KlAbUrptpgUZpvUpEiq6WMcbICIniHtJ7OCDq20mDXM
8WW0lWLj5hVj3+arhCXu6fhSrezLyljBJyehbB7Q59sZ7L3qGOL/dyrrgXRoxocZv+r0bOoiPcZS
TGsx9Z+0zVYFfoZVndrVdjTxviYjmaW1iT4mGu0r3YCvvskAwdjXsjanlcNSpauJtpF4UCEzdP3K
NZUr6JhjgvjjUnTjAdEc1lIEh+tp7N5AQZXrcrKPSpH+Mgsu9V7XPdUyfrRZcYvwRwBuUbcpwe4I
AwrPcOZvSre2uF0JNRsyeK5JdMsKdT1yoxcqwE4k8iUfdOmRpHuNTXRS5aUuWcviaWREEaNDotDM
Bhe+rU+aDeRmMkUN1V8Lp7olcgAbyy2tjtg3NVWI2N8BRCPQvoZYdeuR3ZCO6EI1vmVdpeM0hTGG
lkjC/IdGa7O7WBl5+GEKwzg7Om3o0F4RuJryS/W5dtXoixCAfSXT4eQXUbpJVGzKYX3D0xCtqFIM
8tfKt6qfPtKUQate0R+AzrQxIul4GDUqAlBZysFNfNcTRishLYIumkVgVfeomhQCDbolOPjZxanj
dx+ojDI649qKCALLy5l89gXNKVxP0cjPUUW7eFLfh8g4g/X8RSXTQf0Jngyr4wex6X1pevhVFyUy
aEcXKz9HBNYXEHOxFJwUZyw2dgX0aKT5qHXQWaaEdEVbuGvNOqPE5yMfxS+1nIo1NdDVRDnyEFnt
g0NsNBLw/Ak9qo7bMC5XST/9bBrlZwOenI89DVZOPR2CUvsUE9GcQ99cR8ziXuqHyjZvmfso8pUb
86M6EsVmR7Q6gKI5mDLWae5/d9MaJBYpROjlmQEXcYISXGbNpscTCJ0eQiulFtElbzHdCy9odApa
cxcX1aNtJ09C1T6IEfXZDkavraSEzsPWXZlJY2/jFD1zN8JEzZMYzWC8s1qHkqsWgPCERRc2+4YA
VaJB8HKM9ytHdc0dkJTXrGBvAj5uHYjgZwqngo3sNsJ23qcGvSPj0lYkqPha9g7s+9FoRYwzNP2F
EKDehLLFl4V5C8PSrmhqedaD98a3N5NgPA5QHQgueVmpS6PJbtldEfd4yjODxRAT+MqM+D5sfI1K
Fj26Tf2OkqP2KiHh0XP2y5feUKdvDrynsPylt1O3UyOReDKse9S2wy8n0CMPHmEYmp98sjiB8tdp
8s+lSby50acbRUgWlubmN/LG77I9opfDohwgrLe69LNRNT4n/BYNvfUkfOr5D9pBfcpRwTz5UXJQ
dH/cEDr5kRVKvxoU/cMwR2ft+v57E+CNKMKKW5NOu6+WpN2DWLyUletZ2KZWDiQczD2ttZIFyAnY
TzkiBLoIwnYCT0Q6cbCKYwDqwQqOy17mznZUJ2T6XUlHARWSrNpgZbn9TRqXqscB7Prqq16AJEmp
lDzdVxEdj2KrMFrcwtLoUJUj4JVZeMIJu+oBPHqGNjEJweYAOR2TNnrzRCCsShGSFXH1G17V05TU
TxjK9tICzdWFuWda1sWq26dcmvtYHemP5ta7b9qEt8afqsgyOONt7oVNxKTGCOcY4Rfg8e9KERJW
xJy8Vk3SJyscO7FvEyJSdvhaSEyO3P7YdlTjI6nhXTnCA+FzW+lt/0F2yGY0lYB6zJw9nDSicr+4
+f7Kd4CIRPQOwSLLo4+E94w46NegBc+ZYvQbJhLGKlE6ddXX+uSV1hSsDb18lnjQW2ldMTME3ID4
bUkstY2qeE6TJxfmqAf2r8GprgvNQ9MNRD8WX5Y5PaeTdu2VQsJw015bkaXHB1qqX3mmX32biRZZ
4x42g89MVzl3jGJTQ9oFKPqK3G6njWNI94JvzJocpvY0ES+x+RFAUq/KNtlYJnvlQSPVoivPWIWZ
jtjrOGMv15sKi+CAMKjJHhRwDKh2R4KKTO6vXERuHZ8d/NKrgoTzlVkGoWebzkc2x7qlsp7vis6L
Jf0nW6FzreYMg3Q2gmgayMAKrrJlDiZjdSsrUn98B5lqx2ZtNZearCd7yicb7QniIbVUvYrERKLU
5G+7jm4t6MV1nWU4ZSY8LW6kDmvkudeg/CizPkfbJIHtDApKekAtdhJOawNv36YKCq5TBuXYAhMv
iZjClwmQA9dAwxVrE0V1+pG2RFyhz8nT2nkym3OlfgR+WjHxpEic7RpQ2KD+XnoNRZjisJOP4zmP
o+r2cYu2LVAk9Uf/rvf4LkwZ2Rc51NdyaB3y4dpXmledNw0xjY0swEtWKznlPaV90OEJHCtH9+i5
k7uCOg4vLnZDq3c3tAPluhFRstXmdlPfiY0DS2Wt2ConNjG3aHMYWJZZvu39JvS0IkUs7KI7TNXk
R0NLjinHID1L5N8DPmBVFC9GBGNUaUDUWXOJ4/vpTjFMtpJ6qG8kk11/mrWWBMBGtf1lpJz6Oh7V
F3jU9WhtbBFK7lwYFjWM53Wh/4Yr69B3I1M5pCM5MFHwemi7CZ1KanH68mbDbz7nIyz1AjCe7j8p
6Plz1mBOn7o/9OGGvJmrAaDu0PXFtqjinKK5bh4HI/Gs+QMvDPM9BPzu2QW1mpZFjKbGcd370+tQ
1ufATli8Rq72TrO+d05wFHTdz7Eb/WJbE5zDqShWhssn57bGDazEixsO2dr4MeSyXCNSjgG+uVd0
Y8iOaiSGzPMAQpMfCiHHA0PUo2zSI9hFWo4bVJDyULdvHdU4wmgcGjg21rbzK2M9TLIoJhjUzLzB
KNmbNCnlUQiSigDIFbb0nAHlQXP1i2Exb5JsvVaDdMBMDqXXtCy0aqE13Hazcq2klMSJ/VIZcOGc
dAJ/sVsuzDrWo3VcGCUiqPAa4dd7wwGZxfa3tqUNM1hAN/LuMl8tHT9e0yEXqZV1IYJvQZq/x6Pc
5vxaYyDYoearO5tw1pJRw9oVg9ypTXglTvDNMDXKhYmJHBKFERJv+cD24X8IO6/luJG02z4RIgAk
XN6Wdyx6I90gSEqCBxLePP1ZQPV0z8yJmP+Gw2JTGrEIID+z99qlLc5aFxX0SyMEQQLYEpX98mI2
VGZa/2KA4Z1b8cvWimLlovrcMFk7U1DN3rf8GsQbEhdERkmD62ynrOTa58aVppiAOL029j0rr144
Edj5ZFpLFj9IVXnEB6uxd8+1RYA1D3TtGgzhLwfKM4gEtnKR/kgowKoBxXinZe1u0sd+NfX8EtjA
f7UupglgTR5Ym1+IHI64ZVn5mgzxCm5hrKLs9Z7z9ImjgGUAZaEUUXHqWKbrMyaCKPFn2APnoGuj
FdhDk7FL/5YyuyiIM3UOrTK+FiK5xlB950WWi3TnxawnEghNblb2bswz9IcW9s1QUzg0WztyXx1M
dOvWoXdxJ7k3DcJsUChteH5xNc43su71v9BbH5RBl9Y3BHY7kXlxW7aWKmBBlE35On0c7b0LDvxn
LcKTG08u6VNet7UkwKo+uJZFqT90FXtyOz+ibQMr6GDChC7kHBM69CenCLa4Y/FH0VhNOacNjD4D
rRppeLSB340vNgqwyLmn5xsr/74IcM+OE+uMpMzfy0B7liXMeYvM2+3YVyijK8yeQLMQsnvNuQ21
95HtJqIyxn5CJ+vKcpG9ZFkh5mGSexJ1ke2cKPzh9IygcI49yIAEPmweatsYMyIGPaDCJOQHPvAX
j/De5gN9zdpUqoBJFb36aamtO8HPheXjp6O8J4QE5Zph3ECuZKZ2XWFdGp15Wa5Nd8oBxtmD/wOF
7MY7mbP5bHye/73v7bSGYWRSXzMVcI3qh2Qku6cRfbXSQ0FMlycaNhah3KL8DneJTxtOpuZBT30y
MvTS30pKrpwpK79HgcExsdu14ROekAyCtpSHFzALitWm/KhD0uQjGO+bgHXWocsHwlr8cUX80fDh
lr94kHLIZjywajoz1xs07myvv/ROiICzKxlbhexyOyACkG94nHv9S9M2D6jcrAMXAvBYCrTO2zap
/pCEWkY99KuaOvbqsulWEBjJS8u4KeJseI6b9mnM4+qkORyfcK0KA7FsZETDnR6+EQydrSahWAx7
7cbKiAi3I99dgSNtmI9N5yYha7VRAId1+sMkW6P11LcW1KnWo63lpKK3dOVzaRQDckEc18QifBMd
QUzcEDaPHiY8y9d+DAFSBsuas72aYLY3bcEdRmO3Zm4+rKYKD3vNVZfSa6ySECHEfI5no//DjeaL
Vsfqr0ctLHtSExiMryTPi4ljcKPMPN4TwbiqW9guXeFADiDzakZ3CDuZNWzGWrgAOk1YRaTYdCtR
i3KD07RddUErj8xgmpNtGX+MzD6ptv0c2oC1KW0vHAV8R9pk7PQqd9ZxEPKeoLg6zukKKy+MIZ9w
oFey+pOP/jdkaEpVw3rQqxi3QawImCEsKOlKdysJoVuzk7b2WaKBvMeor2ZdbivrP8To0WB6x9Bv
3qM0fqq0sN4CxnsI+Hc64YDisCzNlVHY+TrKSEdJ6T4GQ4eiSYSyKJt4x2H7VbNM6+CacelDHGTi
w7j4Tw66e0MZH6ydqfzGQbV1Q+cxaDmJ5jbYrqxg67TGexYxj7MDX27a1L44o/46gaaNhffoBG5C
aehTAmfaS5W2r0NUuGvdHD/MsuaWsOurqxW4aFELMqedHkHCnDubsk5BrFIMWc+OywpB2hm1oA77
yI/Q+oTBAD9ZVjym0wIJg3bFpTCsSOb9OYJjJS66X8ECvuTIe3YDanNsp/pWK4Nxj5X6PAzqMdVC
C42E/tINLecoV/rK1gbylxm/1cFMbYjs31qfn9L2LZKx3HgDIrkGH6inEeUEXSDfxIIWGt0K70ev
P3fokHd4heKVGWOh7k/z324PkOon+8TjHt9Mgvkx6QadRCtOYI21fc1haze7YOjEtiwbcB9/0MEy
DerJ3mpHL2GRTsWahBXhelTWZTv8LqAirLUiII0kBDwmQhe1+hTyMGLavakFRSR6I2sz1ikVSjGQ
WBIAwwe3+JTEttrV8KxWU2wxNWyHV81MvgF5UcXGJKg1Shw4LTCLwXFnAhm3wYk2yN3CGYCGNQSf
KQq8tdmSSTmA+SjBkfuyv+dOIVVDApyLbOOlQULU59reMepXM0BKpcHvBwBnvYZjAqI51p/yePoK
u4nY0owk1xj2UGcOsKzneQzhrQggNX7/JBdoro0tPdTC7agxBpN0na7ufFoNYXoK7KeLkWQ9NjEn
j3T6VesMLz1jXNqQb9kpezXIutvYlYdxmVG6lN8qsRoa8EfmO2yxA2NvZM5wqBziOH1h8A93Spf1
Ihck38H0yozWBkde1jMTYDsBk4STeQUogvYdpTTxryfdKM6ssifKEW4MPLoXHYD7OTNK4EtBeQF0
364A7herkfE7ma4bFcdXphb4A6dpWlmjc8wa+0Nm00OcBKSxSHFf2ozGhireTBjrmb1JsTKH8AkN
AAGi3r3Ierw0pvx03Pa5dsuHFJuI5rOkIwVRX1ugk3kIy31o8LzsCv27NSfC3DFfrJkcQrrNw58D
hgImAUyFJzxi7ZzjkNJilxq25AI7aOqGGu7r7tllp0eMWys2KbU0yidHX4s63ntNjJh+zGhH7HHO
PvuM6xazYbu3qq7GvRascwZ1TE1MWCAeOwEHBAARaEe0f/V67UimZhpVYl+qe0E08tpjqHth/r7z
vQr92hxfpyXycRITSKTej1YyoY9P5C/wYpth4GgVRDgxV/nuPNWt9OgVW+tWg/ePNmp2BubRazaq
8CB9e1VWFF02mvGtT/rwxl37CQ7LyuG3Q2bAC4YucIYzeF8fHtmjU2F4VPVh3r52SrCoCIIejaEN
HShJZt/iusNvi7GRlnuWJ02cnTIzpz19cB/lzevkir2hSnAFnekygsRrPlRfKIDVaiAuCp4kXEuX
I9xwQ2tbxCmuJO1THyQZkHArzL5MgFUAVKyjyucngBes2dHZy6C9DvGHncApKLQUYiM2/skJr4FB
X2eoa2R23moIw3Ylu4oxV3/qihZ0Xhzna2HSs3bs6dcGlenKy+ONWTZgckZJbW1Yj42bcmLYSbXL
+uhnWvk/Srd5jCWNQ1SYWzd+G4HDriD5ccFPIdCRNrjv8vIy8I5o3LhbZio5LPrNYIJzAGaV3CF3
Xet19CorLmrPppfEntqvGafsI8vaVQEcNSjDv7MpewhVbx4jwbPPtJOj50MNxXofctvX1k5lA3mF
EIjXsnB+w8FShyrqP0jkQEYW6LOmNj+EEc8coAd/Ms9dgY5ZSalveqPRTrE/7hhG/rYH3Hq1X937
xASdjQQyeq95CYOwvRanzQ7FH7EdnjueOcFqGz5In9TZegjJTPJHagnzPalSm+yw2Nmw3FunYa4O
okTzCs7BHB2qh5YftdH5wchorFJAhzI/2on3hsGdptGAY+Tm7PgTGymR9MmZFz8gpKOqaL15Tv2a
pJ691kMLEoFv2IeqwTE0Ddd8dnc6nW3s0/I3dupj3pcHu220Jx/Y1D63aijEPuM2HD1RkG1F2gwn
qoAfwTjY6yxAfuE1ZAhX/A7ziVmX0sBc2ryoiSFvy7NTDAfsdskmlNqZYwLNwyjBH0XHxgx+NlNL
9yW9P7pyDhWazrw1fzWDd8BdfUoRyxID1J+mxrx3KhMoT2zFO9O4hCO1qZcDuhFc1MzIvisTrzMi
ZLnCzsWoJx03Lua0NdA0oPcm6J2m/d1uFMySfecSD+0VxlwwOZeCAJHW6z91JF0bOabnNvd/gKIj
uq8Pks2UWw+WgTQ0tAqgM8BQAH1j2Kvrr9AxFbZqj05PWbvEG0hPSzqeiBYRy1i72eg++I1A26kC
uBdEY2J1ZHQNCWI16f6d7QXvHMfhUP7p8tTd5MDBEL9M67SwYBCKgimHPz2VCVOMtoaqPzhU6aaN
ZsqRCUwizrKq6qyHyvG/PdagSEI6xid0skY9QPl0wpJw48RFPch2pBdwkizqJgrN8Nvrs24TxIHG
Uw7nbG2Nn0lIaEHDj9UrXJIIONxEvTKRxxPjYZjv2z1CTxulJ4JjbNZY8tCsUYtfoli+4tXFF8bb
3laafUB2xCa2p/Lr/XynznnKRLtFlAhM2H/JWEbBQ+Sapffdh5xXbc1V3LbE3Vd686V7Ab2A9H60
NZeKUQQHoquCdVHzsJz85MFFr3VhtEB31FF9u1vhqIpbzhVbvzTueKrluxhT/FhNihVh+No4FClE
y+25aOd7UsptFHWP6FBhwYyZ2Dhj/KGoLCP0EKeOYIupKMiVzZNzEg/nEUGMvq9AhTPABfmjF8mz
E++yISFPVXfWGsegA72Y+Lrm4pSDdZz6HvYXemzG/QxXgVFiSC130jXfbBWA1YLIN/V7Kxa/rYwT
T42HrhmsndOHbABgHChhmBvA8yvLNEtC7OOnnHiOOTngfnRZKGlJdFBMz9cKsMsmmIMB6jzl4sAf
7NuOS9AZ0RmFKM8iM3EDhfnaMfjtiIa+o2MOO9R9ffC9jqXKgMjR7LvyJJB94WDO12bhHSyvfBuN
8bd6h5zjHzpBOIiCPbkyS5kjVc/zu8CtTlOlu9tmLgn1/GKAvVkBe4X9YCKammzGZapEhUrbi3N5
20obVQIW413jnohR+MiYwhPapHP3ed9uc7WrqN3EXvlpDeY3spAddJBpNSi194aMDETTZ4M72FsH
cv0GTeXedPwXox4PfqNbu6Bk05eUd+2Ez6KBerIyOv9Y6eZPTdL64wYHpzwxqOqBEJX2a5JV05k+
73tAoami1KV26ptjbWWbOOGfTt/IO5NaQPydPxhGv+OWJ5xlUt4nmXYFhyI2uZ3/LJuAtgLt8S5S
7XFqr0Xx5CdIg/Vgxwicpud+aHVzW4yDt5KN/a4F45+2ZGkVywbLo9NdLEk5Y6veWJUxEsxMvVbS
DzeMVn6WBYtS9NAMScloxULxqdnmszOO1Hs6HMmhRtYi6+eKG4nKwaRSEinmxfa37e3SyQtf8aas
myIJDhi4360SlWXTcUVC5FTswlNSEqTcBBrqsi62XhMEKWFlfrBj+CyqsmJwom0ROlguSL6VHFs1
Nyx3VZq/OjW6bNlbWzTUyFOjn0UefSdltaekadaIWWG3tcz/h6EYN6bzkDu22ITZY5/Tu/SaCHfG
mJ1FMVmI8awJrYWDIxucShazpKm8PZL2jDRRfd85gD39iqU5oyp29zyGLBZ2jbBw+DJ8JG0g2VJu
At3jprDIliWVnR9PZgjShXnuGobHZsrDuGFvHTHCZ7BZqVnhvwMSMd1LgVMVSuYZIgc+ZnPaRUX4
q2ZLvJLx/IiPeJMnRqkzyXmrI84ReNfOA8uOwGSzQ97fHTT9dk1A7akpZuILqzotcT6zXtFTTNaH
VnE5GR4XDcpDl9OcgifJN4FpfmsdNA+O6ldiMqh/G76xNMv4QLt7hBMR7HPkGjjkGOH38ocxMkDM
MLU+eENTbIr5zIlUs3OF9mm6xac0xZ/c+hQJ802zB6tBc/HsIJPRAG1w/rcsxfXqXLHIWTWsf/at
Uz37Ui+PpaZvhZ91hyo4tyqFQZ0hJJi0ymaC7xX8Mf/XHOCr9XVwV+lXTIft3tfdWTrb8fvhjbAd
UoPGrHlpdA2MlNZya/lbSCWfPnfkdkyspylW8BnncsyEKhXW3gsu2aL0vthWO3fS+vQbK8Ca0T45
MSGPClU+eSQs6HFT6w7guu4+9YnDJQST63MVY+6nXRTFmgZTMdM0x70VgWgzdf/qqdpeWxSDydSQ
xWcXJwbPjyUp8ygq9De91X6TgmRtYBXbnMoMuf2M7Q1KAnejadqlQuleAatg3GUh3hqqn6YQ3aVw
rfK5vMIotM+ADrKVbUAjcBrmKnYT2A9kJQkCK8L8h+dHjzmiwz8z6pCZh329JUnXPJB2cyvHYdd/
uaW3scLCOIaDOCaMVu8AqwV3C0BPetxMooxZiixIBQNFIQVGkWyS0fswA2zKLDJ5OrDYaGOU2dWi
8IfBscvLxoFinqZPRt1skAuR2AgRBfijKLeZq+VXqIfntk7bw5JX0Abo8aRGyXh7OUdnqAxNNLkV
8O1cTT8UCppnrYAz/fOZ56c/HL1GC0GK83PeTcGV2dFVZ6I8S09RTAQyr85GbY53GPoOMsRlu3bd
cTcQH7btMLBvc5MQsXHIY8QEZXAz43sk1zi2FyE/nq0oii0tfGA05rVp3mkaSsaoV6gkBlMcrDHW
7zJUhy1fucu9KCLHPbFYDYb2c144gFOde4ZiAn2RywojaZp8X6r+vpqtrL2DNtI1vXzXCas6pjzl
Nq4pB654ws/p24v70UIItoD/l/9gOnj/EjwDD0M2ooP3iVNK7Oma2MgTkCWDCl7+f/BTO3dELWjb
3qjE/Tgh772509m8meeQ4m7JGxhJh3op3ej2ijEXP+D8J2MWNlrsRXBNCNf2PQ3kyyzoCOYsorR+
/ev9jbTumDcGt08R/V4CBzGx3V4tIvRFk+536VtUkvsZztlVeUzqcJ3ZP1Wovd3+mh6Q0mcmJkAd
xvSlYtJMBUfUc4vUAreLV1+w6uZnhIRbHMznlK6J1SM8SlNRajk47Paire9Si1BigW4kgSL3lbgG
njSgFpfKzMQ9qmh6Xs3zt2UcIMw2gl+VVO5jPlgxD3TQC0u0xfz1NhEPhBm8Y9SU4Mo68Wp3fbMD
Eerf3MGiogbuRfIjbw3jXrPS+QgOzHvu3JhzfhoPi+9+cc9PqhvYJs8+/MxXdJpLClNnd5eGsd21
q8fqwfXnqEIZncidBY7nqWK7sEKQwGd7zLKPZdxegsEE7xCMPydrMNZ+2NvrtoyLNSHSwBVklm1V
V+U7rcAeMll6Rr9qviun/1EvMXf6kLGjluFE+ro2S2mRggqTv8mtrVOuG/FF65CL54mtbW8K/0rK
6WGikgCrxr5GsNUzhZu+Vgh0kWNH+p2IMzI/0yTaJL53GpHVsl7wwa/gp+OtL3eNN4wfk5vkW9ao
zoG94vjRxPE+hLZVayEmSlkVLF1ZfW9i4LF7Z6K00Arb3zWaECeGp/odYt1wO43KfvNMaqoMaIKI
LMliGnmqt407P36IyQPw0Fxp86yfo9C3g/EYB9ZmsfczrDnrumzOZtLLfZIX8x08aA8FaIy1VqP+
ZCkXbHQWVQyhc1bdun4AXgECKpgrnQBIS1eixaIIVtvYxUMhOjff9HLw1miHg6sdqvAOxUu9IXvK
W7F58TdKKWzORfjJwwK4mkmEHQ0H2oQZ/2bjme7dEPDw3zC4bBS/SUrMViPzplvmdttEb5opcF7h
ZTqpKnV2hpy6l0LHa2/7Tvsi/8qDDqt9iaaQbZcp3vF8hbsGctU+ml+ipo9XxuAm+wQoLo06eMZA
xPdmpMcPk1dAfSiR04VOAGzjbwj77Rn3D5Qd1Qw/sa4TlDcl2+XxZThmccRUL1mkVeXl9tb3lRzO
ZsG6bZboxpqiS2GFf9dCz2AtUz15i+8iabz8EPT1n+WJ4iaInF0oLTs80OQl53oBij4Ch+chbLlr
+q499TXsOPjBqAVb62AbmPydqW1e/O6tw5lxf3srxoi/smvZ98A2PmET4LOYYPvKC5rDYvmvZt+/
spgUiR7Nzu1rGN02/CvlvhjYeWTE1N2j2RJbtyiZow8UMM3koDiGV8Mzfvwp9A+Xjr+JQSMWdhP/
ktavxTwE6uG7F2YJM2rMt5BPyQ9B3UjYN8JtMdg/zKjqrsvt3WK2t00gUI106KQWto/jR/FM8YpX
yx2qefnjUKv0KaOIfnDLgizYtzoQxgNTG/GKGnuDNBEI+fLQ7/tofGSu3mcCbeKmL0wH/2KDyqAy
gHSGoXNLNBjT0xiRAm4FzXhcbE1N7jkn5UwPPMs52ULN046NQ1eI02Y6yoDo9kZF3TPX3S2AzJtt
gEUBMGK54lIdLdYtDFzzgi+ZGtOnqNSz6Xf1C/oGG5uobW+Xr0fXGLT/Z4wxYaul5ngsRpY1FZio
oz239tIKxMnrx5odoKGnzIl6EpDHv3KvloQFJHEEKIm+Z8Zg7Dm10NqAibk9C+nu2ifd+yFsYT8T
P66OXTCmlLAvJHyJT4+JBOAnf7j0ATSQhkLosPhdFzNThWgX/duwikMj3AGinn5qiCRcpIvbm73C
awyBvD2urhqT5dAyLAYQ3bcZjPJYjkrfI+hyHvOqTBgj2elXQTRY7XbtYx+1YhVbxA0qtFEXsvyc
N4x/q7hrh/fbsWBHHGPg6mNmLareVxlmiyG07yMzAckjuvyh7rpvK3RwpC1fIkOEUmVqzXuJ1GVL
Donx2GFTN9zcfp7mD35NIGRT5u6p7tg9D8z71VA1T7rQ6qeWDOUm5vheXg30gJeYWVFevkyWcZFJ
GX2NIRr+FpH3lagZ427BNDHj4nyd4r0SkXjX2dPdME2RpiVv859cvmH5k7lEChY2/aofhuipc7W7
xXiq1ZZ+jDOWmQvbskKjswFrc9Vw3W0aelqCNcF5XM0W6WUUqXlvTyyWYZKx5lKzHabQvGtnT5VI
6HPcaNY3jlV3h98dPu4onTdo44fKSC8Fz44nPJfVk0qny/JAdKvUPfaVlpF7ARivbEFMhRXyQXZo
/pXnu/YMoeFgKwU5pK76g6MTIrmk20ltRvRWVXDnWd4KDlv+Ujbs59M2qy6VaPKXdKwJY+DC3QkJ
DjvnHThHrABiy/vJgtF+XnD6Cn50MRHmcMPp61R180zUmmSN0rotPsbgbkmey5M64d9K3tPCvzN0
/UdeptBIGPZctVyeFmcR4OZXs6v0t6G1BQTydufb/mdYKsR/M2u/np95xZwSowmgkmWt7u0ibTdm
Xqh3abmfGdO/P+VbbtndH1vkLya77veMvn6jC9nfFfTeZ1vPxNZASPxXcu6teBtDEtU0PbpWzEpn
Ofr04sfeuCIdo/vKbKJn6hDP2ZiqbWSG1bfrkdzi2+zZwbVgdbN2U6OmW1xiNzjtKiSq9I4dC5FG
KeQDYYL4EogEdotn2J5fllqpMd9m9oXSIThJJhj4RGBuyzlCJ0uJWQTRxgJdxq51cBRhQ/MxQuJ1
VifV7cXylTxhoHj7OUyX5mDJYrMCIONB4ceb5eXyQbc144RXsCcFMBjOeGVTvHeXAtzZZfLmhIau
ldHuFr8t9J6KNObcYtf5YY6exzJOpXeVUumFwd8PP3Z+Dn/bvt0xSQ5ECOroAGg6//kPuBKTmj23
aofvEiMxqpH56dwDz6Z7CcLtUHv3t6euSEuU5sUUX4PasTaOY9fvZRO+J43l/67wTtkDmntoCDaz
5VLxayzk0aqy9K2VgITTjrpy/rorPZIb8NGw5bGfqy5mqxcwfluqzKW2dCzo7Ox0p6j4HHlari3T
jx6SHOOkQdz2vvBTbz22swJvsttgL9R4dugoX6TLJrvXC/0oU6t7lI3zpxUOVbyDrQAFU96f0xkl
V3WaffImn93d/NJTFl6FcYkHZ6bF5LCbc9bF7MeWGalG/xvDImfIyr8nMnuWawtnJicJrOLYwP8L
tmOoQmtVmR1vwBhyHEh4zaPoPsCtD4j4X58BDwtvX2u4kaQ1Va8hFYEMYv9VD8P8ngUOWsbQzh5v
NMgiQ5fVe/55opPaWtMAOMtJAFAuX0QtaRyhmTLy9oYHrSsfdLaS55vPsUWMu9UtAq6ZPwGiVEE+
vRn9w0KH7WZibJcmEwUveq0ZdrV8PRlHceeE8qfH//OzWxjJzup0HNiFX5wrR3i72MizJ0zeT0US
vVm29F+90c3Wy2dsIfJ1n0FaaZBcbpLmEJQie1k+RDUqzaByKxjmfM30dWdjA/4sfDYW2iSCu1Dn
w/KZGRpvJbbPu05v3xO9t6/dDHVkqfTeo8hGtwxYI6NPVsYE9NbTsVBadgPsUWYvTc8SzKnfC0wl
5HvUmITnDwsczfF0fmI3eWlb8+MGknPxJKNVwYF9g8FVU+of/vflYbhz8M5/XB+OaTgeZGn+x2aX
aPzX9UEhlhmWdI4aF+9aj4syw7qkmMdja8BgxBqOkOHwYje5dY04ZXZoMtgykvt6TbF2ofO4C4Xq
H4I0fV8c7sKIh0PtFOi3gxQ1idDrrVtP/taOdfmMaNZYcaj4XxMZTcy2rT+F/sQjz4bhkG64DHsW
QP+KBdX1Hjtz2bwFUFrBycr+m1lBODM6qUrRl1AfrweoxEeW8Fw2hFBUsbpX4l9G/UDCUoeoiDpI
YfIJpuvinQtALQFDzIN7WiBxKCCeraMOqC5Yf/o5s4fxM3/QYhRpFrFP8SjTj6KHLEAH/ddnyrP5
LTbTg8E0c0foMk/3JErvSXcipAkAchwF9yIZrHvLzMmIbDZxO71ibmgeG+Q1j15QvI3OgBa6AFx9
Q1XWrsSfxZZh31aDe7cgLQvw4tvEN5LprQb2xmI38y/IV29pfInHcF9YVgSl1YEj2vHIaYnSdTOG
75p/1p3hbpmNyCaR16kb35ZXNFVH3+3rTUKk8dtU1OewBXE2aA4TQCWna9S13GGT/W+8PYAvc3bP
3PzbTflySzoGoFBetWLMdrhVy/tRvoxlaR10arltmcCnDmX91VpG+IgTMnoIkEmvzEljmhVFwPk7
6lK7bLqLMrXkXBN1su8gIDwVdkyTErrBnGZRHSK/3SZzMidY1z/aQHC0q/cvPmtGomeK/OCEev3u
J/lu6pv604IftJHSns6uMagn2xp+o3usPqknMV2ZqXEvpuA7mrI7vZHdBTVbf0HHPhDrEBx0SpFL
htdmNgvjK1wt39PWex609Y8y8k9IoopXt7KggCdcxL7Fav9Gg/0/7s4FJ/4fd6frWrqr257hmShh
/r+7Mzb0ihItZ37dzBiHrLadb6Mw/nKZqoHGoUsSwMZTPKN+wuTlZvEuLNbrRe8+29FEbPvEisFo
jHyXVx0/POO81VL/9axftgPQSzxswVvWG+Whbe2vImLKtgnHkAnI/DUZeV+u0v7cmIw3UkHOyY8G
ruC9yvbpPGxdPiRA0O7o4lc1ysQnMMIf1uAaV9GxGmvCBlXx7JHFVPsiNG3EDopZNm3QEtmw9LZt
7vk7I1TuvjEzb0+/hQU20R8XaoAeFZSIWvYRGhQPASKUjVZj3qxEFD5nCasPSGJEf1qGepLuLl9m
NxSKKFoaIiL8N6kpzC0ZEyIT3cwyIF5mw6Nq8wNzfNsiPOwA04e30ve1L8ftK2ZB4yV39H5VRvmI
SiNFBhZyPF6WD2gR453feCAkQp9xORxW5mOpqkjT/vtDSLnL2xhtbw7wqdQ+xWDQvc6PmMBxtUs6
BLdIhGjJikS4hE7MNnXUrLrdPZWFLh/y7osVJUYjVXGL+6i2moZIwkLLrklZy12onHEV2VI/5wHm
JhdqtZbW9UmvWWyq+WUF1m6DKpYMoiCMHmuvZ9uNAuViT/Hrree+VQkciDCquwq1M3Oof4zTi1+6
lvU5qOtnZrcTmSJmdjNVD/P3Y1Ak4qvvgrtIZwb+938MB4IBujC+LH+X3Upv/b9vFfHfeEjP9Yin
ENzAFlUOiP7/PMdY7cC0HPTmKDWrWzuuwhxHsg7xCwTknWr0YlfQ6XtznhYNcpKPLGZAJjjT63QQ
zYSBHsfRSxDG5PLOcAMfH1Nfp9Njy3HKGDK1jjOEZl6opQ+uIo3UD8r6wyqr1yy3xB89fm396T7i
KFruG30eHy6fOf20hULWb/rERPRkuOqHn5DKUv4fb4FpzrXcvz8tJIpPXQhi4UypI0H7r7M8Jr6s
aCotuIwW93sa94DrXC+9JKNOcZVwbMfzKJndxZvmkZeWGDyBF7e+yO3Zca//Xl4tfv6Ai5hlqn5e
hjts6I+wk/PHymG0EkfYEnoQRUufBayQp3d5xsVUfCqQiZwkrBdGcdF8Q332viNmGlD70uVesgVu
BhvD0xnlKLFVpRn9aCTd5ZyRPknNRc2pqBi11j0xGErXZVZrG3boAS6Af7V+SxNotmmGAqE5OaaL
qLsp+WZ/iIgBa3rjEIoyZ29Fks48B9QYjuyaWOlrl5yox2mYDpkow0cMcCSwiOGRBsNc6a1H8jHq
lqxaoavg3SS/CbECJsn6cyk64snc97nPQtsz6eDsmGWcgkV79rsMx5Itn/qejC3DBbgftn16LNhm
baI2Gj80GxqJm1iPJkDrG+pamPtkaKzHpRPMQmufZmodIRE3e6GeXB07OUCIcuuxrv06GiKqf/R5
QJc9xq53YGvH4G9hTWk9y3Q3JO+AHKIVDmAG8X2NZ5lwSnfm4YGNFvugRB+i5aVc1Q3itSUPuvLa
40CLs6E5SbhhCcBzx9bco6H1nxweIivG48jiRo/VsTaLs8Ugvb3HlPhYIvB5GF3SevSZKjJNWAK8
4dxrVGcDGln4x3xD4j3dMkrgXw9rvSiA8uD0T/lNnZewFyuEqAgHCc0gSpWDMnTc8a5t3LFChbRA
I28zILLyIvmUdZ1g9XHrp8rJD9FASl8St/joUew+o/MlJsXCEb/khTRp/1DZo1oPulY9thjS9yry
pqMRTKgOGGjBFYwenNxBZ4buSknmNf78wFqgLjnWyjX5GzqzJOqgALX6/T+feV71JM3qWkO5W3Wo
4HAP+u2ROa21sxAk904Fhz3nAJtx84RP/nKmZLwvK6N79RxnZYv0BbH2aZldazVtpsFucGuMSJcy
DmndT081dzlDEDKJdND6/4+y81puXNmy7RchAjYBvNKJ3kgsqaQXRFl47/H1dyBZZ6vO7o6OuA+F
QCYpxyKBzLXmHHMvtxmZhUCrIsFt3ohtZBSEPHRE/a0r1F2Lzzl5Zlaox2YOpEZC2Ik6xkjrPhGH
R43g//MSzOXHUV2VXBSL66/z761m4Yh6Es3kHgaV8mLcJNaLKyh+GiltbVkmknN2oy1ce0e7NH4U
cmQ1pzHtchur5p8KT2FZd3I+6H3YGMwObD7/INsH64tTOPpjpmjsr62Hk1tiKrgJHv0JMyQpFcp6
HOJy4/QT5KZQRQDVO/VzOaftEJqFzBEH81PHfns72ppG4/f/fi3+x7ab18Jlv+0IQwibF+Nfl+J4
JGS0MEgFYDd7GzPAdCqM7p3EPWr2BJpDa754qWJytVSpuc8YyIEyMDLksdmleWYvQTqwqrBKuLAz
+V0y4CUcbhD6olLM4qtdcR0jWHUky2HeDIXWcIlGO9xolFhIGQ4iXE7M+akWIq3D8mPbUMC47Iws
tF8cL3WpIqpbiRfTHN4XEwgc3KWx/gy5EaZDnObNQSKGgklfo5RR9jNe5sSdcBEMzm+5goE/AE0n
mhKU8TkUdMw91y4U0dkaQywOcQAYnyl5MOHfrW2rJ6zgnzn5lARkEXIu4PbzvArG2Ojd9iRIt1lo
sT18xLGj0aBo4gt9VPVCuRkyGVKfhtLeD4ASwPzT7E2trXHTYCVU6dA96l+PIth874j09KvrDOpO
J8lux+gjNkwAjqH9q6tTE2W5q3dPQ6w6i4L14toqK+WkhOX+/35z8Kn4166bspNrqpplO67KP1Yt
/71aARoR+L0ViRN46o2J9Jy3R1jsQawV+Nk4yOHnQc45JLXgJiPIneI83A5aDvley3ybYp0h/p40
kSDsJ46IOOfTv54vx/JQ5taltfpxI7/P5/xkG9l+ioZ8Wn4+MlX1f37i45tlrYio2hMEhZ9/T825
eBwatEN7SASEzsnJbh7LSTmc8p6wQ4HXInHgD40Tdo5/zoZgDqEskcJ+zsmnALDip38++19f/K+h
fJ6c+/w2vmibp5rmSa+Icq+U45/DgCSd/qYZAvYOs/1gYe6dugqJsTzFBCMQfCtltn+c/vWERonM
J9WLnlripnmt5idZRH1O63j+s6DYukW8S4V+pMZS0eJ2fvF2QNvTwZCz8zMpsJQsk4sVVuVCiZDj
EJ21aMhPHB0T5Io1PqWFDfHqbjlAJWkJpPpsjIpaQuD88KjG3S9CSLdh5pp4v51jWrZrU3iHunHS
zZgrCLfw7ZLN2VPGqgkIiMe7Z2P6Uu0aDSOVdVgqZKAAEy6p+alT/lRm05ruGGh5QJ0LZwrfx0Rf
xbm1wWzCtmbCYlYYNMSbALOYhkW3eQP+k6IY08VaL/WVARt7UPBrOFQigPxHx1obD4n9HZVPCBYC
XIjZfc+a7KOCv7CIkpuPpWrbT+5ej4CRu92Njy+ILezDkHrpgfkfBbuVtUm6u6tiTvA6vPvcIe9p
xmZIHMzWylc4HqtFtXPfhMWdPfDKU513OxwaT6mzJOb4NW4gIro6uV1HG6LqImz0e49sBA3NHStK
g6Ely1Z4Sa9sr49FguloQPIWQT4KlV+mny4N7rmrLg2+ZMlNR2AZYN61+mObwlvIqz2l6RdQPKyL
fTaLk/VLlONznjh7rfWvJvG2thrQ2mGp4fnkvgnKGxjo1o2qL1yPpQQvq4JAljSsZRSIs2PPjuvE
IPCWgCeMUova7J5N6HaLfJo+wqWlFe9tiNjbx4JTRc8598FtZA943aqPhjDClZoS+tvmx77SSvq9
3nYEt7cQDdHHplazflTsY+da57hyr3wuVd6ZNiX6jHgbVsqruu9Q7jTak6tHZ/0bfaoz989ri1kK
UKVB4z/5blL6X1mRvUmpaJI3sk+d9igAv0I1IqNE7csf01wS7+JnqmEvTuCvTcO9DX6H47O8e27+
0yy0i1l902N3G8eAq6loeI14dWzjW5aVuxahC7o0iuaTrr3aubpKg67epEbxSibT906adQzi+Xzr
JRX3sO8WmlLSGeryjYEReMnnegWN31gGBvGlVZ0OyygOd5S3ZqHQr7S/gwh8JUDhXSCIWpcjoDlr
eI7goAFuec8i5apgc8169d2km70wGh2OJZ37lUctzUnzctbIxCgccqAHOgG3trYiTPEd/gPGUnTR
I4HuiSH2KS30VVmE5wD/iJ427zmOyUWr9seIX5E09kVTu78ypcJS6oIITMcaBy+l0W3Glt0ufHxj
fZoVe/TJ+R5q/lYZlPGJXWq5r2BR7sdiyJPF59jtwtuYd+1GXpvkQV4b5fVJnn0+IK+Xcmjkjja3
iuCwzZdEeV30NYdLorwOykl5kNdCTTTYQuT4r1MK2UgAVWMbCndEw8tvke3lIXB7vKFmAmXLQq+7
IOY622vzLUeeyef8e/jPUx6PzkN5lj6+A6DPhYMzeCV//c8/JEt7fsDnn/i4L3xOpnXg/XkcezR/
hXxd5PM/X6bG7DBBD76/JqeP18CYf7oTeunjXiHPPufk0OZXwFLzz3Pkw4+v/nx6m1nfTS1pcUK0
Op7K+TbdkyP651TehD0dTdA2DOlc6Ka+tSry3+QtDR1nN/uUfM/j8j/ghVe4pAXzeiDokI1yTeTb
ybHfxG8BajVcd8jKzZqdlGGb5k1TZ29WOsMoPHNclehXzjFhB3z+EzbBFdqyhantWqfEiU2AEDBp
mFJuGnKlG30uf1WDz2fims5KYNhMRT1tfRMHsF+g2PLKXnvG3WjOogU5kwUAFtQmiYnQYU6UH6qT
V2cLpE+oh9NJLiLlchKnlIdwKScJae5Jjnay7qhh7VTZl3QsRzwpAeY3It+mVef70yruk2RvmJRJ
JdUybEp7QRhNuZPbgrSDg6kF2osA0b2fEM4sZBWIXUXYDF8SOhtf0EUFBDSzB14QLuFr1tnTqL4J
sCcHbzI9Yla7Pwc55+KPXoXzy1UaSJCUuakhN9rWvNv2RW2SHEXQlG3UEJS3ZUH6SpqK7gVrs7d3
W8RnShGymXNC7VAGZNQNkQELbYx+m4pOujYhhTduDwSb4ywBQ+DG37g72sRZfVfsqKZPMoxHNXTb
SzGRHFuV+KOz2L2nba2eUQO9yJGqpOHL3PyQo8fBE6u+U9ybik3z7sTRNxJqxDEyL6o1WvfEdcDp
1CQLNrVi3Rs/ndaTp8wVC4YaJZstCT3WUg6R82AjajPk/Ka+YbeS3ozJaG6WH9Gba1KC5A1ANGZk
PsvvJpzqnexJ6yR/1BSIn1UAIt0dg5ti6rQWirn/nM2HXAnbtW8hRczD7sMfauvbfDIltvVtGOqP
nFLqt4mTwS+H92yMEDAbFOyjUFyABkPosunmJDhsP0wTl6V8oJ4fMFtj2+TKvsGlif3JE+smDLVj
25jqcTCBNgR5dxgNtbnm0bUPrfg1LIL0qk/a6zBnKnakp+xGdUaRYJRop6G74OMxrhj/J2rVfrnS
w8i8yrlOh8QXCu9Vjto57RYP4z0vu7MGmurGcsN+NgbIq16UPYdlvSXggaCkLtD33VAeE9szznIK
X9q47QNWEEMbfliWGN5CbuurLp76S5bUKklzQb5DUhXso6w9lrB7nvoWnp2nm9MRDBnycZG5L+n8
VjVxTF742+5oIhtt1QSagNDN/9rcPjoLC1YyV5Mk4DcRxEk7xIrJodtZwblvjb1ld90J/bGyLjVi
D4O2UZHVFNqbWWOMqD1XeerJHrjmGQgRalLVN7AsrEdz07+1tqUeywlgl3yg0MJD2hbuF9vMsm1F
wsdI/4sIUioAutL6hzGCdqiEDAFP8n5P+3Pe19YdBpJ2H6EJ8Uid4uTrxrxdWs5w0ViSnpsYPWHh
6s3saYqxY6fd3Y1abzOwcV2NEFm2qZ4B2rJIUU6S6c/Bc91w5xgzPZZ5Yh6DZZ6Jm9UhI4aGnczK
rvGD1jB2skGlqTUhEBYGbrbB5qP3aAMNTn2WKu52cpG7kLI+u6CHjRsDHgFIkJ/kgQLhe2WXLmks
5Z8pOV9HGcgWH1BoRX0O30oMPYX1XoWbmXzJTnQfKkFpW4J+FJ16aaOdwv7Nj1AYmU25qwlleOnc
AGmFK9RThyv8GcPkXakN8Z6IEWymNfp7uvrjWxsisuwT+71RMb7zfoT44DfPuevS6BsaJG+OArQq
z7qdU9nmXgjfqjc+gaLbR+ag6VvdqrdJKm6y4anWsvL0eWao7d9zVtKn1IXqmWFea0RR0YA9pE03
rqRYmbyPUyPi6aKGDT2VOKc56bH9z6sW1oCeYIr87zLcZ0EuN2GXGSlcgcot/VUbqMNVHkaraE6O
MW2aOX6g82Ox7UNhsKKEsuzobXYPvbhbVw1S8dhOxh03YnU7wQk8U9u2ViN7jRxM0k7no3F3IN+D
bouVjRyWVYP9ghzSJcpp3l0xlZxH6971INTI1xX/2ntLaeVWIJY9l53z5/UOUhEsU9UbT6kR6s9e
ULN25f8hEhAuEPvghQus40gc2CEPk5p80NF7wa8PFMFLi4OBFWA9DQ4RoKrzkrfwP2ICrhbTEJbv
wtdbPENht1PL5EUfw3TTEyLyNUN3teiLoTyLbgTizR6nQJX1lcJySYwM7l8Vqcizokzfhgm3g0aa
puvppz6byq8TQryVQPo2xTWr+Kh26K242Q9QPz18Uac/yWABOQyt/LeckofJc4at0qE/f4pqED/8
ot4tEHuaKsktnAfG2PRHKxQ3+ZAbcmkMXGfE+IczMRb6j8IJh2M++w/6eFWoafkimdT9L2RogCW8
xD1GcV+8aW610nu/vJtxAxgjzk+OwEdmSNS/47TFzh/bsxA0bNwBaAIS7h8KO63FCKCNfWD+vVF6
xKpUn4A+/yLbEBtXmbf30RrwD2emfUAkxCbXwGDa2yW6rzS+wCEodmX6+kD6tn1Qrh5Cl0RDoxaY
7I0iKxuvITpignCbdVd1936kEeSECj4oPIVbuy/K9xiAhhsV5dsw9NvaitjjBvpP6m/x1UG5e62c
60P5JbXEk64IfEOW2v6Kvdi74x+EB5629DeYPfit8b2tpwYydWK+kUuuLCsWSQA7SlqBExQiaBFx
MQbEKRAuKJnYgzGFl0hbWOmQUKaDfEwuT3cfHRhJNXbBp8AIuzvmJWfrTM1IB5NH+6o213ros3ai
NQWEdEDXW4EVmvP8hA+PIvMH9R4NhrHRWRvtg3SMLxBk2oWtOBthhsVbl7QNQmiR7VAyoOGLUmju
6nCJ41Y9B8J9j/RgbxpBdfLnfo7s4sxTtlZVp6AFHurElSGeDMUdlzSbteME0/A4CjJug5ryDsXk
b6j5N0N/FUFqXichjKs5n+l99q410QTs8T/zpeES9zOSif0Il/YyC3IubQ1U2DsfRuK7XXbdik6B
ym5eNDtU+9VyTFTv+5j/bibL/sqyfC0Lp8bA58o0IUbJIfa6nW4G2V6O5CHlLjFnuowzl2n1yGCi
nqE/DQ3FC/m+HoH9LVJkcEfu1/lbyj13VKvkrvsZptByBkOkoEDZFxjHUUtHPs1BtfHRAN4jO6Sh
NBAHpyMczNwiuxdJR5RYHjjbepYlVdoQbxUkM0sxENehKekbLXVUR7lQn9UuhLCAMW3tDlnyqlQK
XlA6E9Y0+UdtgLX06F7pxtGeoPTYtYX7IS9mCkOcgObQJuI9U29kEQdZLZjPpnnu88zv6+nj83mU
OCg/Rtt/PSGfY5iGIdtjldQOtV2GKx39PdTqxj4F80GejXpE7KvykSelegg76lQlkk925x2rQP6X
eRmLvKN3NH6bm+CnOLbTOx4Lf12CgdnI4YD1cyGSttxZUW9e5IHrDf5aQ/1rSqNwd3HKlTE/yYbt
sPS9wnmiqp4uO61O4cIjSkZq2DxHYi8iktDw77vQFY1qb1dZuR0J2TqLKsvXwivsl3KGJIReL95L
bbiXrq/+dvUvrUu1uxDxrYvc6por2kluX/4ZGRYAb7se7I1vUkjQdVAtA0CkpWfbgO8gcm6kQiJ2
tfA2Pyp3RXKnVAz6n2fIOfkMmAML4GcV5rUs3sk9A0RMUN4DZfl5z6BjFMdN3BDYOe84cM44tFPs
aSsfTaoBgJEf2mRhJvVT1teqS/Fzaj58MfZHvwKnMDaa8loXlXgqTHCYcpgmqKdFUQNRLRrnZBX0
D9sw2LZkw7yXXYFAJOrbY+6N00l1Z91S57ofZuUscxE6bIW4WasxyKGsb/Jn/EOUmZVRPLHA0V7a
fg6Nrb3wp1uHWxP5zsbyWArkIe01fi/jmU+asiYPh9ZGb+u7kWjcbUTF6Mxcvm7hX68VHPrrzM6U
E3rwC3yMaTdqHQ0Dt0FWEQYOGbvzo03yu6y9nD9hJFDUycYz6ZouJhAodFMSwn5yWxdoxORWGz6b
bEKaMtxx+d9MHeLSuvD/HAzDx+KJwWw4NCWqefqAB98NHLLF+6Ndmgh85TCLm+NkkApQ+tqyZvW8
rN2ghWHT6PbpcaokZ3UBtKMKIWY2JYYAGC35SR5Y7OSnekp6MretWQbnL0c8DhfZLKO0pa2tKQ7W
soFmNDj1RcUippoq89ZlGpSTRgdXaJi3ce4dad9M215hlLYPMu4HgZfYNLXdbjo9eFZYaF9kK1M1
o+e0FuNlomx4NmPvtVeVm3xc6tMGng1vFGp+oMwuVusulFNtKuqrqUwTzOE0YWE26TfL7Kw1m5y3
NjdzdMfoaLG2EDej6Z22T+RqU2+yS5LUa+kLkH6BfAC2ZbewfOSc5+L6VvBpkhP5MzVb+wR9qFhg
qwpXA9sxCs6l8fpQBoQKhvQAxO5sWRk9j88kDgeA0dsS++9N05TkpY3inVSEh9nU7Ilbefcn/YtC
ZoGfsyOlfLChVYAr9x/vgsZbJE2Kho60ZhzsvPmlux4hRUJUmKQQraTF+GcYVB+xWmQ3FTDybY7W
my8z8gAcslxWVk2+opO6YEYp5W38fMCw7STlQkZSSYNMhopkF9T519zym0vPR2pGv0QlFuRk0O5O
Yfc3BV8cqS0aNXi7QoPAFDQr7V7jHFxQ22yp9yeouXNVear6mvJgXFg2GAXVXSc0W80iS9djVYJl
t0bn1OZ5juavKr+VGaYeP41+Oj4YupbgkK2fhvomIzxiYY0qJS/pBpkNIkAKr/CwT9AF/b8Oqut3
ZJmW1GXL5sKVJv75XycUBJLHTJ86G0/1u60y8kbSS0PZPhxjXapgFFOUbZR0IQCT8reYP7Dy0Kqu
fhCEv6jy8yrnGsMZz0VVgyLIlYtmm9FaRpqJXhuvPmWPg2fVt8cUYIAdwlB2Sro8Jtljf9uRK6Gb
h8CZ4q8md6Y5vaNBcnRgw28uA9afmw6549MQEosjpjA7gB7DAEdPqe2t/J4F5UhpDDaIiAMsHENI
PpaSgLif8FuSQpC2ZFJnxtGq8VQ4tknWZwpsyOn9d0Mf/fXjHUyC8LawPMiM5AJ8UZE0gTZmWI5Z
fq51dgaeyyIyJQDBbioA4P1Y3T7nHM04tUZ8w8t+kFJdTSuBdrYVQhE70mk9RQffokIn5U+VM84f
n1kOpUZDsCGG60eo49nexe0wEqtkRc+ucAXYuWEjSNx9llNTpnIDDeANRhZRSzEC9wP+weZ5KMbv
jmL1j1GcNzm8TcKKpSzOzBx1L2206DrAWMRVt5dZ6Hje/EOAFnSctcV/ipxDyfJei4RyKB3kJpM1
XOVBMePxSm3gmjvOdKjDbvuIZdIGzSJLyIXHVZOSg59vzuzy35Moti9Z6g6vHRoaLgvbUVM8Msj4
XAZt+SuE3HWQoy5JI3y14UZ57pxm+lbpjb5KxqA7mFUUPXdFHyzkA3kNsdEoOhMTfAMmNGqqdZKh
jZYZs71UTc5Dd8LxkbMr3xh2UR5aq9r2Qi3eM5L4kGEF30dFzVe6q3THsKuScw1ajxeFRoKgW2J2
UGPl2edcX6DPaKBg4CoKnm0DlwMEGP/oqU18QJiUP9WNr1zTGv5Ja6XTvkCiSqCN8nAc68AZ1xG0
+Z1WueEtSMyt2VMOr9AsXUU+KSc9p76clfr4keb6C8DljPACABqyAifkOk1NXRopVqZsMezCaiOp
NwTVzNo4zU9sLZAxFYqyxi8Rb3D1NHcCKbhTWmH3CwEZd2J0E4h1V0DIrENYgmSUh89habcdlMhO
gURlVP0G+UX5DebUD3nidP5fJ6Wb3GOqRVoDLN3DOTibj7D4kig0+c79UfExWjc4ulQANn0Xqzuh
W+nu8dmHo+OfKdD1hD/l/dqwRXFubOwEOXVy2kh7s0yrizSk9OzRVpYDs1YXc+iwqn8peh+GqaK3
j5tANg8DUn42Ijkho0jeNaM6D3NS6tj4W1Cz3ocjlAlCrI+HQbXxMqGUiuEc73Q/7y6t4oSrsE5C
NuT4mH3FyBbjXEKVZ4pvDu9sSTOoo5whewX3Sw0JApSGd97N1MOIjG0pw0JFSyRLPvXlQfqio1ta
+T0JLsCnpTuUoEvAyR2kKcVU41MFEuJJddPnVitZnHYuuJfcKJKdtMUENVh7q5peWhWrKvtXIoEt
crKAkLD8ihzlRuKAfCYoZt6QunZJw8LYPYyGj49ningtaGGF63MipqFo5mEgcMmdIgfBE2smKeR+
KLsfIu9GadaJwtZKKsDlw3A875ZhdjtjzoiSbt58QwWtuChJMa5DxbN3seKtaBaKn36Jxj6YJiqV
bUBtjA+XNNhPZe9ukp5NE9ZI/Qt0OHcjhYEV2tQ05G6k6xOmQLsscFF4Op9Qkw2zy+q3b6afeYtn
oAX8uVN6rd0OEzfBpuajOpXuuLaUdgA7wf0w0sLgVAWobTXLojxSF/G6tSBJsq75Bu6f8CXwrBc1
QanuKsYHqyh9iQMrOfcjOuv/7SxP9L8fzb8FJDgsPL0B7jOUfbgHhruTaqwcHVi+GqbmpKeJfZab
QnqYX1RjtkCE0KCLsM/X8F2Q87WJfmlCGBQUwust92vtmvvtd+INnn07jJF0ZcTPzGeZRfJKQYv7
BAH3JMWbvR3y8qVwcOS2XxYA5JyuzKi5H6VJUhTqz/oQuhqg6LTj4hPVxWoCK/sEhnPambqfXKkD
tEuwtOm6mRTMCbZHGWkGEsO2mBmwL0MyuH8KeFt5uwOGX92AfZVb+GwW682xuhVm2Z3socwCoOKQ
oQcr/M1PHB5pqY6uFVsV8NSun31MZoipxqxqFSEWF8yFnFTRPYxev08bNTvJn15V47iKDR8X4Fzj
StoCRS2GMvlbyUOQNE9c/aAhQj4+NqUDfsBGZce7ufwqHtJ7M3pp/DBG7osEn1pHvbVI9CGUJKB5
1sNeIOdcvJRqly+6vsu2zphW27ZTPSJBIu/IqhfrudUv1JbSmZd+cfNJXGKFryYWOX0aAlO80IZY
dYVxd0Jf/JzQ3bIRzL5jLxqXaQI+HRKJvlBy7pMZ3Kw3eYZ7qXrrO66XksPBrQbV8Xyzdfnacweq
wLGUjPtlXVsnkOU97UfVcbZTkjYrEp5ZxPCmjjxXe+/FUG28Mu9gHunrR/InvkCx7ivj2cjodGAG
DdaKrthfx/kjqRTVTy0wfjjgUL5o0LA3ThkrhPGF2bW1Qc/BS3N/2ICai9HcGKBDoSFP/SLQkuar
POv1ahM3Y0ZiGisHHPMIiakUASOK02Mj8O7ZfEv0W0lM1a8YTrnZBwec1s9qS7J0aIKrLVVxKQxX
2VkwxDamhX9jdAK6NfMeTsxDgEu7pEJwoTgqkM0hqd7b9ip7DdWQWhsFweJWTmvW/zpN4pVD0egG
auDeJVX4HKuLhvoUOmRVR0EwOy0FGrcB683N7aKI0hlQo5Ks5ddKM8E1saR8ksMiY9XVtWV3sPyM
RFQ3uLbAkImGSMXPBAUGOLf8GykMuPw9yp+dUzZ70MTGJrId9f75XD0lGWI2VrqJTrOZWu1hMHLY
NpZXb6gr6atHsnlI08clHPNpSgrYXiH3OHRp3bJr7PoCULK+BGM0nKEETXP/QwRhfSwfnZFpDHdV
1p3lwjEwdYP8uiBASVx2MVe/sloPKVY+Cp/uwezdkV1jb7vFQTEVirS4nCFvOd2B7Grkyuhw9vJG
XBlVzdsPvcUAmUK1FfERW+VzDtPni2cSc5lUPYG1ul/QT6P9OViEKaTTgDh81NorpQ30xKxrHytZ
GDO7NiL0VA4tywLAB1J2E0ivBzKudA0FNEc2ZvjvhGgeKUgML0WPKghtMaLxJgnekwx0Y8sGb+8G
xKvYVzeykn0GAA19sN4/W8BAFUGu6NJlo6sh+b+Rt0jPTIdzBHPLPtZzB7cjsgytTGsQ0hL9lq+t
PMiX2sL57Y5qcH7sKQzH/SgNXWH5oO9HYG37v+5acVRvIhFg96wndUvvq7tTXG4Ai6dIe+ZhOHeH
Q935LUdE2y6rwRzOdWrgP9EEnFv5qS8JIN/raf0RDeQyjSmaqLLI8eoJz756sFgt8zq7fR+HRlhf
Cpv09M+ptCH6xiLd2VDjnxXX9dm+kU3o+etEdOtm8NkuhUGwclNQyw/PcZE4dImMua89X+IVkc4A
p3bGtlJkJFL9JDeJtUMUdpEo3UnCgFju/Xn083nyKbBh+8dT5AO+cHM4+qV9dgzqMg5EhI1cu4Cy
jm8ZQgg5yosp2wSaraUHGmjDU2S9DTnRV6RvlctpJG4nrNLrWNDyjoqcrbldqW8NPrXlpA3iZRxw
P8M4ra8AYydUpFl+SsLQ3DpBSlaXXA0MjRqv87nEApl5PNWW6PaDjefWEGV7pA2oodDRCa+c15qp
MhYbyuJcN6wUh9G4lKuXxBqyFz0Gl1hbLC57Vu9NRlRIFdj6WnI7qDMDGZW2iX7ybmYZQ2WYqyO6
bYm9W8Iclt/JVvo/Q09Tmpe2IlX4nyn5BfIZn1/vBxmXV9cmYTCzrAMd/vSJ98uXKE9zOiXznC7a
9omkUzAGlgaLuZm+SNdhSQt/3TeVvlWAYLNFQ7k19BhOmxagHK+mB8P9xfemetuYvb/NK9t4SQod
sY+IxY+iq0ix8IOvw1iZ68GIkgMeEgh6Tg+2sVCv02gLKA5VCjS03dTw7b8GPn2QcAYzijRVmh23
J/JiZ2GNlIb4XuvADDTe836ob5DL9vI3K2vCbvw69vZzXOpbqLD4nn9jFw0IHUoYfoliQ+KBeidr
CdEegVb34htqdesa8wbmDWgFqbY7rQdZGfBmWJgCtcCjzNEW2QrS+bSV/8X+PMTo+gTQm5XkHP/a
5LSt4zmHdh7Jg+GzUCJAO/9TvjCE0S2cRCvebAJGTBo5LH0mbtAllYDMsH5JK4kRBwZ9aOeX2gfj
wTLG77KU+b8WNeUjVkDuUGWT/xvOzWY+4sZ8KG3semEDA06O/rkWsLlZiVYrzvLyQLxijGkxRvnX
gwgNfQ0jvo2+o+StvfKNuv8aRtkuHX6bRq+8GuXQ7c0clp8clgppE60Ju0EOWbAVS6Qb1hYtd70g
8QrqjIfLdVbzBISALeDz6CsSJGiNx8WdbOhh5pDXz5peaScbTEAD3cAmTWBfzaQBJSn1LXSmZunB
DSH3pn9lnVHdiHvHQRz7YhtY+OGW4Tw2DdI8wLWSKDSOB3wb1cMY8+mOSb3+r3lTV06GFQYIvJBo
wJ43t6ljvn4qNOgqJP8RcDRPVBHImJmFHfIZYengwLHpnJRuR/MoxkEdpgaGLlfRtKOoVTIsXeOq
YBm6Ni2pBojkfyf20C5zrc2/IDEl4pWb0ONMzjVRvUMfWiCOLKkLDSgBJv6+vTApqPt1gm8Si+ud
gE3iIJTC+UGKCsB3rD2tbVzsQhneUQkSjRbb/drRMwO8iDKcUXmh7Ev14l0UnbsMe0DrGp7713p0
F+bmAU0z4zRBHCmgvM/GSMNRSXnVrRVRoqzQS5aJXCvGcxuq5NwTGEjYXT7t5Zw81KRHnaGYj4pZ
bYyMCniiCVajMYu8s9dEqzEwhmvgZ+PS8YNhb4zmj3ES4UuDm2VP19NY+xr7rb7GvwCINYSj88St
0+L6YWAkSyd6sXLcNn268ZXSeCrYOJwJ4fK4MiDN63J/IkmC4ecDoUXVjP+IHwEAtuW/gEFFixJZ
Z0WWFKTvzsv93JtgSQJ2OhSasfRnllhv+O2xr7WdHLkAFbdJ1JZzwld180mkNkOXdqp8H4Joohw8
NiuFLPjlEM6k6s8tpjxz2oy6l16Y5GKy9wwQmjdK6u0rxBUeHIOjLCw/qst9i8NFgSjqo0ADOw5f
h/bHMSNa95WSHi7KiOgzyyK4qTf9ZLg1AXQbhIjcezSqfeDyym3aDN45gTL4ONRpnGwCnyiFR12l
7oxNDav5uafRAp7tf57lJUY9JRy0Lc3UIgXr6qpPsIO+UKiY69xhgHbm6rszT4yTyCDpdaGp13rw
afziy92NphI9J0P/FugtUot5ZGdIS0IYv3I02Povt+1GoD4lYZmxrS49aOQfo21/1HZVPBuVbx4r
2hbo+am3PPboZWrjcm46nMRuodj7Cle6XNlCDti5TTK8xGjFN0Ze21tbi503LLcEX84Vs3lem+d7
FVKqZZ7lC94ZcIaKdrRWsp4fCCrCfzofpSh38kWEqfO9wt7/53WWry5RlsY6U8H6+znJ1gDpLn1k
RSBFWdvLG7LBf9djWEbCW2Nc0Z80qnBgeL3kSd5i5DAZSCqw3NFYFpHXfTV7Eh6cioVLhkgtQTN7
9IViX+sOORNkN+tbN4dPcet6tmrIeErGiyO/wNLmXTwJAXV2TKoq2fRuWe5iaoZfimC4VJ0zfbPd
lm574UbngrbrxRGwwC2LFndod+k562NyKIXxcz5RzPJxMs4zvRmeMrUwf46c4PcGZ+nG/4+w81iO
G9uy6L/0uBEBbwY9SW+ZmfTiBCGpJHjv8fW97k29xyq9DvUEBYCkisxEXnPO3mt/CTuCETUw3kdL
ag+S8IxS1LnNdlc8x9OwokFZvFW+70BciJGGiO/SCUYSBE+2KuIyCseW9W2fLXqO2463dW+nZrhv
XbM8Y/aqKAz25c3OCCobqO+99DlbRyQw/gf5mrcpG9WfLbuTEoURqj8F84iDUAuu2zEOxunakR68
yLO+/5bU9cWLYXSOSupvzaqytimqd0udmxeMeRd8w8VN79XsJYFl31PQeQvqKHgg7CG/X/bxw58d
Tab+X785j1XXgf8E+U2wCjRd+J2+f32ktNn8z39p/00lEP6M7VcHhv63CRAFbmfDNFd5mm3S1MJi
2QQ2uG9duaVCdyxQXkqsIuep1K+Rc9Nj2tdqMqrkkvjmQ9bHow+JmjirXAw2GJWhkYozPqvWejbJ
9MBjCRAziegOq/gTkC/9sK0YL1vofQywIWbeUSjmiEVomXqHxBs/5FXYfdzRehbaaserwzsuiI6c
MwAS/vMLc+en/MOTTetCtW3VcnSAE5b7my89zg0T5qmVYpnvqhe4S9hvtCR4lWeFWSn3e/Is8AgV
dsOvmqhfdqRGHR3RapWXOMaaIylvJl0V93QfAmHqxWs1wPwbh3wu5UYuEkyBbmyTA7oytF9gxiR6
zBRnXjH4mIwpxxv9nG5TdyZGcJrVExoDQMpeMa4dchZOnjgQTaK53UOnde4hnEhQnp2wfqkn93vg
sDItSPEKI+3LGE0shC0nxF8fTo9a2dCm4r4aKPk67iP6PLbnvpjs8ZPIw3k4jk89XJDb0ISPkp42
OXO87yINcQIhCRJTFpk10NQGVRsBBS4QWDFJ8JsAwTWiZ3Mud8E8EIUg/thxGCgtIdvfDU7+UDta
cVIGpXvN6yeCTs23WiXHNyqA1xNTv8l7U0zK1pSGK2A9grKteYeqih+kD1muuSD0N1uiZZNVRiK7
UVOlX6iZP260hLDYfy/o+7x3VhVLAcDhNOr9yjPeCpX60ETG+aYWxAXYf8OC7MFVXoX1rsrN+taI
Q+9Ob9Zs5ssWO3xyTlXnw3G6gobTyEQqxsyG1vO3KBaBeHn0pETt1VAY8yscmhDpm/CbymegEMC6
0iqqbV/bHwOC8gfS34KKdVAXq925k8W0MYrjJbmW2jIz+vY6sxbe6b7j7fS8dC+mbWpL3WALdf7z
s28IE+Nvjz4ia0fVVNdWUYD/ZnJ0+ZQqoNHSI+KK8ftc9sR72BACNc7McOD9toecYoTxCv6Eym+Y
GhBTIerXdURvSb7bA6XEUwnMxAWCxxPHWdm0v87u98RXc3nvn98XRCR29goTS5Y3/ULuQEE1Uh9t
+suf/1RT/f1PdUhZBL5AagmVSc1z/jn+hWpv2kQA9cRJO84+g8mMthTjU4b6ZQkinnzrLNlJl29G
pkKZuMYzUwktiWJUHjrL3Ss68MI56bwLiy/vklTOfOiGDk2Q9etWFBRXPvd8GOM+P08mpmU9qKd3
rQd2o+DAITWPxFlNidZ4he1T7yTDqRoSBDY1hYOecgoN84fB9IER8CoDY8h/Tm5LbTCPnv/8gljm
f7wglu4iaoPGYek2Htd/viA4qjNsJSZoOQQo+C1qEGeC8ED2x545Qnkjr+SjGYcPqR5rXTicbfo4
Uba/xVatHZzS+ymr/azI6Rr01GAFYkbiWj4PWU7Ogqq10XqyMZWurd4gRXxypgWChGz32cx1mQ+3
7ewRhScKz1NXzUfM/dZ+rEr9heeyN17k6S7I62IRe0V4+qw+Bt20j5rIOMrB1S9xbcG9nPHrOOyX
6AMx9T4RwBC/Zc44gL1qfv755XT/j5cT/I9ua7QHIXtYv1HcEJnA+Tc05XAvj5ut6q8MhH7rPCno
p4iRR4uN9yhViitRP/T+pRrSRhaNyGxAtDy7IsApLZ9CBCqXMClYS0/lUywObGsZ0O03xfbKU2kk
h6KuwUFqWqxQYOq8lQSC+DlhsRoti0DpukPj4Jk0S5CSfL8/j+pbkkfBptNH3FFOTUI0isfoC23a
ZFsLOHgUNo9sLPyb1cR/9YDXN0wHFjSN0T+1BC/fz2pxZupNCXMajB6howhwicN8ry2F99d0tF3u
mzPJHOiffc179bwxPXUCsW7SVX1wxuhY9X5wHkYBRydxeZnEbvHm5DDctUqtt5m4rExIXrYGf99P
2xwBsTvBqI5WJAMCEw7S4ElcSXkEb0nw0ASevc4N8hZl5S7vNNJT5eD65zdaM8QH4x+DpmPjLNLQ
UBi64Ti24Pn9bSU1km4x0O4Nj3xTsWcgnB8RMa6xntEDM0gFIPDi3hbwhhc1nvM3M/LXQd5Pb83Q
fi+L6ZQZ7CQlb4HYvExQauFou8z30wDUIhBzZoWzbJWhlVzcdySm5u2V2W7JymCXQUfiwvicoVFW
i6PTx4+l6j+l/2Q8+TXUkPtPt61ebEkzRhZPfXkpGyWj6JYEiUXV3aUtCVJFhOQC1TFEzQzAGCFj
EYxRavYL+UHvXOShLUBnn6rOxg3LrwGY94M0XkkLlhmgy0spdpANo+3B8DCPq/mAxVH0FCj2XA3c
Att8tL6RaOEDHm9BXssac2QAQdPylI0qn/7ONK6dbY6nMfL/IvQ1PI5iZ8f+abq1GBR0v0uodRC+
I6cg3Z1BqQixBfpW5TjjRvHpEA8rtQ+DTaJoyjpPD+DClMewIPWAAJUHVCn9sxN64RGIE06x0vDf
ipLJTmwOa2iNUMggyJPLEp0QDebklBeQRMRjLA9+DkPYs+wjyWisHYxyqxQEl7XBumH/ciNq80Gq
Jmc8pUc7RHgXIsB+0xQ13pKC6a79tgsfCfv9WszjJjSN6aNVyOhtUehOma++tvShomGwWXeJfptC
RP1aPhl57bLA9sbyS5CXFJZ8820W8rM5Ji7kzw/7f+4aPJWSD0HhlmdpDguFfz7reha51ODIAK/R
qz5HEzbyrgSuGmvVOc1M/WNs+cu0rkqeCkorm2pkwHWbKNwMBIGtE1PUSNoekDatgy8Z+OirreyN
0u0vnySXJlEmrORiuYf4vSi9+tSGFiVlG1LW6JOthMW6XOZJ8KwESfRdnhTtc99U6WPgWhZ7Yy2+
Gjp+bzOhntw2pf/DsLt36Pb11iSY8RZOVC7+/OLY/zHkI4TCC20zCPBf+/chnzUBXM3aUY6F5u3y
sn1H2Doky3FWCXwZuml1v86bjIxYpPJ05QmdBXPw2mZhR5ULZ48cwAJ4TwhIfeCGYnSrxVflpeZu
NdXWPoxIJRbG9ryrapQt4QRi/jBj9avVeZskNus3fyA6Uon9ahsA5f6FSsP9Z6MJQATgkSW5qUUX
3rWC/mpe+/Vg1ETXB/6PKFcpmWb5eyYAvXHoGA/paFj7uEaL0Bna91431ZvSA6wqh1j5mpLUVI6D
/yPhBzFKe0egRMkmV54wYxhvLv7wU+UC+bFTxXgjqzjcEFRUbz063X9+B6x/QjqAARBCYqm2pbJT
tVAt/raoC+rKzJ1M7w7GpnTap1jR+ie1ca2jFbG068j5RkBqrYkf4g+TERryuleEDMSwH6jK8H1B
56z1eHAvkI83tda4R08S4/ugWfl+/i0sQoR94/gxSRWPAncAU853APvEbiCeu7ZTsm5m4VrEsvs0
kIK4iOI5+86aFk1j9qEi21zZSG7g7hj602gkjwo5NS9236wks/RupRoAMpAFWKVgkGjNEMcyEXus
aHtrBFtaA4iWrc8Q+N3GTIGKy8uU7televvzKytfuc9JTryytstWWWOhrPMCG78tZ6zZKD0Tburh
3k7CUKojMo0oVFA78opA+dEQIdrHevdxX8gk4NyCEmExHmDECf8+M0uMGX70djdNVKmBD1/t4bVZ
P13kbgepeIVNghaRlsw6xltV2MynImf211nIvSAkC/aXe2dEvR9aRbRmc6x+0Ngl3QfyP74NMbRD
uGx7Qjs0s162iesR2suSaDkXM04cqlKjZexsxlua1BxCdMInXw8cnDcehL94UvkEkYak2Fh77Hw8
SZG1QUjAWbfjs9RYo31YFVmUXitsxTR9/P44BnSFndgpF7NL6Gs9OcmtnAcXGVEeCqNQuysyzV7J
LAZ5KEkLtky3h3cCCDzMs3InOThj66AKGtTXmrjaU5jCsSvLtiNDp+83RZuA5bSI1naS8lUdkath
izJeCTneEdJePQ6KNyxsliILq+apsbRSvSiQwk5dXYcr2tTe1z8/KZb4jH0+Ka5tOSZJwDpIP7hS
rJZ++wxmWerbiqfO28Jt8KbXWbQgZjT7HkTdY2MSnXbfz8+jc27V1t0Qn1zttVGfHxne84VdKrQJ
Y4QXUm9lC72VMwTZCiUp0XABWZS6Gzwi/0SJyB8p+taTONRj+uKURfwgr7LgEPf9cCOt1LmEhvMT
8rfzmE/2MwY165AHfch2ig7pAAk8d50Z4dY/zoiuUfcoRNk44CFcym5yU2nqglYDiJIke5CfNkSz
0YZ1QrU2LGmS52kifZ60JuC4dn7xrb75f2BEhv2fLzE4It2yQPu7jqr+vk2vK7UsCdBxth601YdR
BcW2YC551ROCjugwWCu0FEBUBAQgMrYFcWmLTipLdL3TFqo7lrDpkLq2QtwaNHo0viSDquwa3F3P
c4FqXWxT2VFE+3wINxAgymUzlMaLSUgfi1JSG8GVkFZrERoO044gDxpxZhAQMI1f1sj5gCHYFNry
strpatkdZUkraGoIpGRsr8e8ZIz2Io3XrWUnpzs6TrNSW1M1Ldb9NBar1MfhG4uDPPs8NK7N9twk
knewBwKxAsZdXaIGpBH9b6dZxzjfufRHaiq5QVAkONRVllqC0+VM5tIRe8GmSx5cSArvY+kEa8o7
HrrQAvtJEcUrMNTOrekoE2usNb6Zuf8DqK71GJOqc4gIeFsnRQmBchbwramJi10/+jM5IZm5rsSw
LS+VmMtYaxBQukG1q4RQvksneFdd561jIZ73LQodvUfGD0VjaMK+sFL4dvoo99upMF6UXo74rp+W
dKwdYYAkzMzWa36D1PviR+AhayQn6Da6s1Zl9Ou6zD/DavCugFDJCBZL2XRELxHE7fa3L2bzMH18
/tRAyJRNLt0tHevXEvnPg1mEiMQHtSbOM9Z3RdI7x7+fWSSBzIIqeP8b0rnEph7h0+fXUU+uVAnX
egHAX2JbNViQ/iLuMcgpEBK3Oj74vdk2wdNcx6/3em+rVk+x+L1YZ3y1JmyhtNfME6oddVnnXnW5
v5Gk8iLyCCdsJEgKt0XkIumym2YbhMWvs0JN9yGKWvI36GLRCz4Put9sDXE2inuNMZwmipkb+Tjm
LpmXM2LzYzNOPDLwkoOE+NsAbvZjUU2cDQVwayEpbNTAQ5wEg3Eh9dCxaw07CgoXfNbPUz+rj6ze
aQ2NA16g2EgeBtJQVziCnW1Wzt72FCYeRRW30tdGHdHEjJuLPMSO/VF2bbsgX2rd+Ln30BTzqxQF
xAZBfUD9Llmpdzc48rtKOPyKf1zhS+5udeLsLFzDWTAELyZkvmPkQ/JsJ2d8b3p1WCofxDPnuyzv
aW5DsrNprHE9VfpXYlwyFif+RsGo85Og1U2IKXmRunFxlJ1bmucGWR3DvId13WI3tPx6XZvgjTrx
xjfiUGNv3uR1k+MN47JgxNnyHGoLREAvvYUCMhQ82zD82emWcW+O1VY1bXz5r6kh/Nt6bCDZkYTi
xwjeKPO+Golv7uX9Vnd7Bg1l2Eitp4otiGahDnBgomfauWSXeTl2bz4a20hx43M+kBksE0usorfO
hY4li0ixePI9VCAjzkvpwSGOYjzE3bjsaFsuGyQOT/oMWSNwSdKU2W48QeNhaknunJQ0OODent4z
UJJROfS7O5tXhw46l0rwpI6Jv8KeAa9BtLzBEjzfNzJkXtFED2oyh9WmEs0vyvtFfinasVq6FTJU
6ayRh1FTko3XZpvGtqdT0wNSlk+D7Om1ZkQIm9tdLOGnqoS7u1IDF+Oybi5AXZZbJxiauyBW9pM7
pUPDnjenfvCCrZlWCOsmPbtShTbBItXBRrKDZSuafJcTESKEVzJevvSF9WHoOIXbVGEyGPwvnf9l
NOn7LkJecMDujOhWmpDNpxHy4LLFIG3XcGis96LNpM8v6NcVon4BNWfuUyD40hIrrdJoWUXYw1YN
aNwLMp1PILH8RRIt/X/2DOZ/YIgtEJga1W7VNk1bdX8r33QVMWCRPfV7KG/2gx5nZG3V7tbIjPBq
dnqjX0xtEuBhFPWLCCbGWhGx4SEIVMXqKG4rJo5MXsPlncRclTHrLJmllAVjfLyXJO4jlQUIZdFp
1XcNVvruTp5BEn2K0TDIPkatjMFhmrxnC68k21/xmlqdVqyH8rlJ4vkxFYxO9GDC+B9Ou1hc5hS+
ksHJNmNqNOsks4u3cgzwGQVRcYjEpTakj04zuFebyPSnPy/4aAz93kt0PddwEYpqmCRU25FLwr9V
wJq+6Poxj/z9vbjEhEiTitC2W9tn7aGI2P6bDcAJ7MgwbbMsubLmwbRnTu8qXIqNOoP2lJdZqlLu
bhPR91LXn28+artyHaCSByUwfsvMEoezlHZrzrCFCpUvIf27K510oNXQteHJntlhCS1Qj4V2tPvs
nLh2fpsNZSnrbGbnIZhr1k2Aa9XOqn4vqzhsTuub3dxLOhr1vgX5APqB2YGkcyNsD61JsaX3CxB7
FBp2hPdhzgj0DqdCFq88tYbuHo7Y46RIo+h7G+9sWeyQKiYrxceJkTtMdFqaFEsJRLijEZJVigR4
dX9WYjK6lwbiyufEgNEHAsdcS9u33nj2MUxJiXbcUN8UgFxEzIyQnTTmV1c13/WZqXlwSbnTCmeL
WHt67Akz1Ix53uvagPi+wyRFuQ8XJQEN7+Ewv/LY2o++Er5juK9P8uA7aXM/U5gm1/eCIFUnE21m
PCxdBdEPUmg0ijkcHIbyaS/tYjO6kYVHOOg2qMt8XZr+Tz/X8mtekTrelVlGOVDJrnZUUmvQIuKI
hZO1dwYQKHp6npW2OPvKVHcrfH5EwFcRZR45aNRR1Z90/V0QvWGmt8qiqDqV7ntfJhrx12SOmGHn
H9Dh3+TV5wEpXI3+0qiKCxvEY9xpWHsNDc97a5rPlvCmpoN71kg+e5zZ6D7qVO1lLkajoxKzcFu2
zMJwP5OdbtUeunDdu+Tk4Vxc4zDZRGSV+kxJjhZ4Rbqq8eglfnoziKJ+wgW2lTAHlKzBppx1Z8V8
hY9EpnEkjknbsNTGlULVeGHnOSGPmkXvMtBIoL/DrfNCY8vG0wEp3umf2lRltTLgkNDaBdIkcyOt
4rmCfgg0EpBW8wTjOr+ywMierfF7Zyk+Y45oxLpu5m/Vpmwf9Lz6aIXRBQH+/UquVeXXUvNFM065
4j33gguNBOCIG9d9DzzDXGUOcUBwJbSHSMOyJboJuVe7OwdE4kKpuwdZsZpoum3isTfuMZJ+HWn3
yzEy3mmnWY/ku53J7HVeeFuaHc5/pCkImd4H21pG5YNEN/hW98NJ++QlHujOAtJXkNuZ3tLrB+Mh
J5N6ZbqpgcDVERUddV2mTbCVDSnb3BA7UCyMaRp20uApD61R11v4QOFyrqvp2o0gD+4BCXGok5zz
70a6bKlnbtYwjiwKGJBkGQKFxuYbOg6tUGvKz3arpHfQfgXjbQQqJefLtHf9lWpp9dJIUsJmy4jM
p76wL04+vUxdfEWWVn/TaADmxej/aPLmGSOM++an/RUC6HAunTo7tL1dLDADaiu30cb1fWljT831
rtmFDScVG5rVfimawai+oZ120mDcpqxa7zifWJx54l7h+s7S9MklVX1zgNPpVOfPb1ZoAGyJYPr8
/s9vsOzi210ZO3YrJaOaoZQsu9tM7Ik897VAFfAFpM64nvPQ2fVU2EjcdryDQZ9ISm3NGN6R5wrV
lmH1hzYOCNUOK+WkI49YjAO0b6ZmON5D6p9T4gCXMlQtjfKdPus2tBMcL0XbvNOYwDHnRMuubtPv
VhS5i8wnVCKhSLaVg080ln9NBU1EwPMO+IIfuvoNwH/ylx9iWk6NsHmakgYP7ygEz038JWve0I1P
H0bdaps6KNJdB1rF6kty2jXhvlBJRMjUCsWmtNPGSosULx13pal/d+re2H9OUFWMn1XNpkU8Kgh6
kiLe11XT7GK10q74HUki73LmJsNEDyG26XGd3mzPmPZNkcH3wsYxndiTL/ysss7MRwukgSglCGqC
gHQax9rAzkIabTya1rVQi/KB8hMeJRp3ltpzcCrlfCc11cQYl6goxD9Ak5+A5ylr9H2m22+pnqzv
b6g7DZBKfBRKiOWPFETRD+oKPs086unnsdo7hEFc3En44OZpzQ2mfko0zXpNyWVMOyN+yk3vMVAN
fxVpuXqTZznqyduEPFZJO/1QJzM6i1oAEtQeVML9OqMLDKumrO//+s8RKuu7XxfTv0j+Qi0GwSW4
98363jvBatXOtRBiqE06HAxH+ytI0SLYXjU98ezUPzxayYt4SuuH+3Q1BHbMqiAq9hk5FCvZkkwG
3NgIlW/3QKw5U3Z1Po8LlgXqU1uiFxld0vKIOQnPCnvJtacXH26VRrfAIkDKNotHK1LHx3Smsxza
wwvJ4mazGaK+Z4xEuijaug7v5Sk2Mm+h25X51k7Gqrad+njXaEIu9vblUH+rVTM8mQGiOUSU7hqh
kPccpKSv+nla7vQeiOCcstt2DAiMo0jLrRCHzSVySsXMyuchzd4iPW2/KUPxhjKLDB1jR8P5Z8LT
+jRBrqes2Xbb1stf5jqJHqpKaHDLJNsrxFI/aGrUrzS2De9kR9GNzwdwRMp08aLwp7w95ZqyoUw3
bgzxXaRj7dkz6Mthzp5JUtHBiZOm3HfutsTG+x56WJKmguJ72JThjXibnxa2BSikrPmxOly6Mqov
xphpS6RweJ+ietxVZeLjfgAqdn9HUsNZZY1rrr3YRLbn1CKAVcuNTVrCZcpUO1yNaoyO1W7phM/9
s1mSXWlDaGxRQkrKCvgCVjhu/muXZioOVR/PDmtIrDBZJ1t7yTpnRIuJq6MMDahHNp1mWTszp1xf
lBaF1WDQ2Ot5P7NSwwTtRcWOVOp8H5nwG92UulAczc7Kc3qReUHgLolc8bme9OJ15FUeI8LnJT7L
GGvCs5q2v9I/pi6AnGtHM965AJfz8Bma/jIq9Iw1UEZhs1DfK61uRdxjt4EdquwCLUyWQNmmLVUm
H1s4jT15CVmGeUZcuuRNRnO5abTQ3qSzbrzVZk1qT2Yq586c4XGU3mEojO/qNLm3MtZRVNrBwIaD
sY8QnquNROmIiKDOVn3fVYf750f1GQd8pxtfIpChQYbBgXLxtFVqyluGj6HCiYPsJHkYkxorixEy
5k5CLeS9ZtenfnGnXBRJYe+ciAI0LWvvrORNuJJFL8YjIpRRMazzFgpKlHfWoqJeIsJJ60PcusiL
sZA810lVUvzBICeuFAC591/SngiT1EbryVbVfpNZlbKSiQV1NMQHKLObqS7M5aS1ZEEEiL+dwvY2
lqu7J3C09tZNW2cFkiH9yiiMdhv72ByNyqWs6Wx6wEGedWr7qBCG/JQ3PNozu/8iwxYdBJF9lmdh
0vw6izWjpy5FB6kssH+VyvTATxM1l2Zfgt5QjjCYd8HY+cs4C/ynEdM0oIfZe5L3ghF6xx3lqvbG
gMn13ovCikOxiVrGUJDJQNjAexylnDVjubLjKnoIdFyQ+N2UOiVMyyyLfewgJUXFcyFxdf5qC52t
6TnjOoRQyVQvFphRVsOL7iJ9XQS+8lra0BCB5j3XzFqPXa4SushtGw3aCXuDvujbCDRGozG7wk9Y
Mvqn16makqObmwPrE3f4YpBmIqUCv32HafCHgUdEcpV9RCkA1inSvrU9+eGoDiFBiUPr07aVX7At
kcbhZR9mSph8bRfaoevK4YaHpl2kRXfq5VrWLGBdRJiBWLMnVDnt8c5raCcrOLdhDeZE4aOHKN/e
yqdMPm/8GcWaOshuiO14F1VJsx/UsbxMEQG9PpTmd9yrF2LNQZaa4xPKrI5/p9Sey66b1to85+eG
QfDQAU3aDv5rqjzIylvfllfaUi4Ttn+usvCcTkryrKHHFJmCyPwIyaBicqSSXvF7WsTde6kCf89Z
VnrvuuityPS+r0UNBQGAao3h2gNmeU87TpXhNXOc6drzVi9wYOnrqMvadVBbxjUnNGYdibNA3JNn
8l5QgxoNxgSPHiLuT380Cd7JXt6TC5uwQpRq6H6+CyNis0Ht91cPNNEhhj+5sZRWfemi+j0BufZX
V6bXwULTStNJP8rsIfh7IM/YDYE3TVeNYcWH0XQFSHh+ZV2dbyg2qgeYDdrFGsktY3RyvufPbQeO
InP9GdU12cptNrc05BzhtBQ6lPgtTMmDdDSmC1H6S9QC6YYGE92H6U3OnOps7NIOuoWAOZ20Szti
NCWgbzj54uDEJAWRMUQ6MqYUd+MkEZjV0n9k3+ve6sx7kEpWJZ4ZceD5LZ2KKqM9dNoXmBCPie7Z
jwGi9LM5MKCXfaB9warJJo+OMTgv6jh+ovUrpTaU17M81ppWXI1Uex7UJHhrhs48TOnULcvUQSrl
EfHrpuE2ZtP5U6OW2tSF9RNQ7yYVd8SXEpeiTevNgi7OnBnaLBAqf9BoK5IVgrQ3/Jbl4y1TngyS
22+237kEKE/HxG7i96JOUzhvs7WKcyV6n7s5Q1zvBifPHIhzUHUUdiEd9xlTyLOnITAKs8I4Kn4z
nXQ6v2tVwbgYRSdX0YwbXIiXeQye2HRpm1awThvWnIA8OPs81J2b79PePJtRtv+FWnLV7NXSnYuj
iJ6w6QOICeuv9MoaQgovjuMna51e6YnFe3GmpuasVNrO17IoD/hInJ2qjOMikr350g93oC8h1PWh
8hHHzrIoNZRoHu2sPhnyx5hm7Y7moL2dM6d/UEo2TbnvvitFliLdpQRq2bZ91MOZ5EMHpb4Ik5EH
o1UcKrN1skXfMz8oKDQ+6YOTQBC6Y8yoCRV7RZzyYzbr/oV+rXaEjEnRhbT2L2HqajysaIeGgRUb
KxvixCfTvrXsjMgUqr40YmdEkdzZuRnEgijrd2S2bqMkaV413zL3cdtRghJ42gqr4ud9LU5/DKn9
rEos1jwUjNh4tdQ0Ls9lUf1AMVVuM5Q+20533j/VlW5EJEDhVW+Ut1Z6qiVveZbR62PtscauQIw4
ZRSUZRnZ2m0q8HpG/6P1smHROtoxUMxXGiy/jGTSTTaW3ykcdBcaN+bdX0YISrVwDCC9CFe6vXQf
Nn5irmnnFPBNBcYOCxaJv9MjFSIY3RaOFflFnErdKgg84IqyPBqgwd1W0JEXjqjUlU4M0sfetbGb
XZmCkvOYDZteXDmp4u/hy71KYKktKtzK2ITnxFnLOxJaKm/bavZdS4pge8dTSx45JiaftsF8HUMj
2ZC+l8H8cExysuJqLXs2d4aN6OBgEbyTw0EO/p0hTkhGcdQEyukpEFjJKS+hmJqph2SrNrbQZgDe
Sj8tKyZ9bVGIRLrR+B+1rWyl1SHyKnDtbk9jj3WaVDsFDtA+dm/z5q6ECtuLnbrKblS0YmeNWrbv
s264DMI3UWHfuYWqt5ViY3kgb7zYmI7Rod/7lwq5tktY8nLNO0/KX2FYvU4xQCoe1hkeDhtmedlC
2AZXM23yMVROY9kXAG+6eVcqnd/u2aXyfw2058TLvG9jbtxP+n+diC8huMD1aqFh/z+/D5K9/0Vr
65WK1YNKEOiJ2rqNTdm9mVVHl4hY8ZOSqt6p6XxI/TZ6I1qCD0PIh8ocIxgFrTISVBEXh0w1+/c0
3aXiU6d5ibvLMpSxir0Kza54i7O+XLUNTM+2K8u3IcnQsHoWNTO1Xre1U24H81XGekUAtE9mn1gL
eRmzrFsEncrSGokZVIv+aGtPmbj4FRfppWhcRXwb+pX4sehWYziA2cR1BbqoqW/y0OlY+gjAYE4X
+9NpxniWk7tKzpHDcgsr0FNPqxDsGi53BHo9elDXbNxrJtKl6bsRR64HVxZegDrY8R19pQke2pnG
UtMN5qMS9VuYcrQlnNx/rYIRsym+iNtYDmyEVUHTTfAoe7QsXRE7N/bk1uL9y09eVxV7NC9U7FTR
jRE6ztbQNjjv6HZWBRCoMHiOxDaudtyfRoIcwxWWGo2wluM8Nf2q7ek0E9eiEqEaBkuPLsUewUH2
SGe7YGV3oTrhrX87C9vAv9+L5RklzxXpys2ODxtwcB5HExo9WUSEcMhLjD+7dso/7Ar9I/+LbSiq
PeSIXyI7cZjb7F3epcYyD8HGSrzqUHekXQyud56F1cvApNBRyH7Ou6dCID0si1LaPKbWAQoWSb8u
ShjNR44wnOOJfSXkPoQFMviaoDzl2IbmAauDcghFMzAxg61Krs8pFldG0U44ib14PSd1sS88F6x3
E/CGfF7HVlMsBex5q81PbR9VV/kehZpabu9b2wZ6sev3h8C2hh/iBH7SKE+GwMGkohPfoQsTap3l
zFniTB4I6aMcAM5L3k/oVNBLaM5yGkt8y16nluGuokRtH7MpSte+raarXlGJF4ib7ocP5o8Rqfme
kW28xFLr3CBJK1vTYmIwytq/DDlRK1OiBtuh19RNind4VlUDrb/zEwbNr5MoN3gSa7h5RbZCNdse
ZPHXzn8MVuu/9vE8n9ogJ4xR1IS9BvFinTt/jW4arKSTqc3wjSzkKcB3jFOb0q9Yhqa4tmtAECez
agkUCBWzX8VKGazzsGFb7xMtIRuc6b8v/Sntb1PnI7EGUQepcD7ms7q+R+BmHSystpvrPW3su2wH
wUHzJK8EMyHJPUY4aU8aev1/qTuP5saRNlv/lYneowcm4SbmmwUpECQlUb7cBlEW3nv8+vsArOlS
cYrSXEXcxV20gqKqaQBkIvN9z3lO9uAVhDpMmTLc4ikvdwXVfQeBNjtVQiTs+cfyiFQRrppIGfvd
0adp2d2PxmzvJssKr45tQxWihQ8HH7VTaJQhtPzQvzWz4fKIjAhJhlj3XU1kFOkp4FRmz66Ed3JV
6Z6ygxY5rkfVtq6JFZ4OthZQG501JyrxIF1agEYmIgSSDp8oCbILDMTFWsW7fPyAyx/s/E4vIZk2
/kDra/7RF6jlDD8KHJjMc1qRZlzWVTC236sIzpwvdQdTVk1XxEK5/PVjoodbrhBf9ZTbJ2sdzzoc
tluYsf/5gRo22np2cphxxHTYs85Z7BaLq22RJqtN+5Th+HSOh8zIcYuFmYRcmRQJwlsyNkqzRt3W
OmI0F8RgUmkPWRbrTlrVaJ3ruHpExf/Qzuy9mVRLg0XRDp5q1wfJUDPgp83MaCjx1erxF0Nqo/uJ
0N0rSEioJQnTc+ndofye75DEtl1i7sQXPP8WzK6dRvOJQAqMO4JVS4zjdpYjtfcnytiRcaljInKU
CK8FRW673hQfjheOkkiwUebZPiKq2EGQhd5/dsIsz9WKAsKD/qyzNCMqagyNVIldM8TdZas23WU9
/1geLc/hSea50KL27Kfb0mxu2soT+6VnMcydiskOuFKIGdkujQuOIKtFoZZIWjmYrGrai+WdFato
rrnhuMsaHU5NsRKTR7ze7+v2ZS0PeiG+TIf6ErXaTqOMeX28yah65Mrjqg2C7KtceN9gsZnMaMr7
4zTWIHT6ogEDAKBpf217A+hhG2qPVB9Gp4mnZIvufmdPHjuY1sgdtJYOcNrq0TOMBMIFihefHGLC
NLUPy0ih5ftZgMqfmfBYGMt5NSXJ2jocCyoplRxtkXPkN0HYCzdSROYgfH+w6fc8IWpo3cH2IKJA
DXhQ7MiHe9bGnwokxlAjiVhjJDYpprJaL4fbQqZaZ3uR5kiFRk4a/0Iep2+ZGSf3HCb7IlfGdq/C
KnrSxmFPYpRG/nON6hCrqrLJFILnQr9/KIib2aZCzj7AHSHXM50+5bI1Uxf8XUvA4QYWsX2voY4F
rqn3N8edUUCbesUGZLt8KvRhCgXUZryq1NJcL8XxfqwdKbeLXUg0QhRV26YKiC/3kRuVdCf2RkmZ
HIFZ23nreCilL1PZf+/qJHg3wgVw6koE1y1sYKroTbhb9ubRoHrsv2UkY8loAS0KQdeIWKkuhCyX
bll6SGRnPLva1tVlmZbFRuvzbL0ot4mqKAFD6mxc47EjmvoCtMpm8W4EBHs8WIxdCAv6O0nyBmdg
cffIrfVzLdnNXdLKHxZ9Q60nXyTyv7YKRIV1XFD/KFL7cz4vhqKwcdvRH973Vr3qSi14wMwy7KbC
1FaTnRhbjSXucYVeN4S96Nj2ddXzdknvB66Iqt7tMLVjHSu0p7JsxEwgvFvedvF8+v08MBQ5dkvR
V49hi8JbqHD6EGsEUoI+e5ZBFbnisltNDgjuQkz/TcxyibId1pf4evl1LNPwsi3Das0dAiSrJ8M7
n0Voi+siUInQbHxNvejTyIO1IGUHI7n6uQgP4upaRwZzU0Lfu8lCnJ9a5gElFT10OQ3lWi3PJA+i
WWhNlVrpmDVFg2zSNn6M3ZpbbX2nVRQmZwc2iBl/f3zlQcjdRe7bn6LQUj/PD+q2OT4AuBF9MJJ8
b2AaU2dr8tSm6f3828J+jqp4JedBgOawIfa9rP3t4nFdlrPLc1VL5HEE5mo50fC5PaIQgrU1Sp57
3CNQEjchmTwaYHUOyjyfLpsQT6mrbTxk5QrhmHKTAEdsvwu75HR1I8aDXOoqwGWSjZcru/MnP9+F
oW1e01qhCMgu/fhIyUXsRPg2182sL618RftJdNXbTTmDuiZFArOp1cqFORNol+f6OEYtF7cqxP8x
vKXucp9qnbEuPYw/9MSmcQN/dE046+DEsWhvejuINw3axOOjan6EsowbZtOJd0M1HFI61k9Mbe12
LMaIrL+YTeiyvaKJ9xm6Mkrttnhv6IV57bUZmPU5cSgdRsml0lI6qlAx242Sv5b1zCJUzlwtyULq
P4lD0YQLKZvoD82ZRNok8q05pGr5RR5Lqif0KNiT3i9N/kgUl3XZZY4sSRr1VFr+Eni6Wz1vpOtK
QfFiKBMYTpm+dsICxDUJyb5vEoKaiVvB1YHtgP/6r0cJdqUQEslKb10m7YA5xQNvkHDz4P9vkSqS
TePRS0JxFgMpygpWb++PLmwtygVsQ/glyw9mavNiHJt8bcuPEZ5zzO0ZJS9F6lh1FBjEwNusgDr2
N1Gcq06Q4PxaHuVpm90OGFqjPppWiyCBtsYIAEck66OPoGtj5XqZcxJ6Fo2NhhD+7G4pEiy1gcYM
0Sjoyg68/OTWbcJyar5mBBaRPX7Ir+as8bWkVV3p1TeW9xIRKhGsfYmER3+OPtMUmkOW0Zlbapb6
w6hr3k+7OaUUmivZ5Kpyal1J3QQ+MW8laWWC9WTvhemIIBR3mUYqPOPHK+MI8qqEVq00miXHzaaX
agUeuSmkGo0rBi40SG6F6rLmo8zoJbo4nh4PhGXwQxNWv/05zMHFop7Ly2vLhryUzVXA2DAc2wqR
7xjEe7Ml3VZ1OK01VivmRZ1JGSTz8r2NpHtteMHgLJ3gWkQM/1BQp5jrJ0vJpDYV/6rLB+qkrJqr
pLY2x2ITAIbDWAX6biHCQ3GudoOUg+9VP5QU+24LLFr3PqbFXK67a2Zen73LrGthaK3mMOzrReBi
NGTycn/NNn6UjW6R5Om6n2E2qk6vCDWTQr3YYq8IoOpmedTDxt6psjBX6Ht/dDhOnuQxVokvzn/Q
LA0xu87Hqy4fKTp124iey93ogRCma6d/c6y6+XE8bnL+cSKd5JvAbNVwV6aMQUnGNo3eMYSdbhdF
JbuRFBJex6p0bkRJMaHLC35ehrozQCi6WE6tziIXU5taX0F7mx/NofP9NFrrI9CotqU12P0fcSkX
18LIqquevf+Rrsys894e8MHEVdRexGkIe1DI5p5j2mCzKocbMnWcoGzUw7FjaGTCwQosXwVzgnas
lIhmO2m4jIovGPruM0/r3mcxu1/Jz9uPFDnmmielvKMtsCH7fS+WsBkv7Ks9mhG3WMjHKePy2F4a
PHUd1WW+Be1YXy2P/GKsSV3huWl+jjjX//5rbHvrY8dFmQyStdpi/GTHyga8C61SDM2w70SxbTVV
PfS0LJ2kKE3uU8Jfe7VEepU2PIoMVIpqPzZYkx4Spvp1I9E8beGcaKnP/LOc08AfrpTlImoFxqc6
Ntg3eJZ2sOTRcwOYpCvRZOKg50AxqVmuW9tAXFImNVPKsnfYZ1FQX4WjVl0V/zzKO1XetR420+J+
8VGRYjc8+sr9gheoh2b5ZfmL1fXqypjycitlWeoCGlO5QwMVDucyQJD7PVJFSrlwmvv4Djtb5gZj
OTiilCGGAi5wANppbtQG3btQLrt1YNq0U+e/NvaQrQp/qq+nLGvfRaI5DElg3XpNpSMlBJ6t0/En
kpjlgpRY8JW8+IfsE4PLFcvVhucA/pDKXq/rJkfuU/tdUbaPGR6CK5l7OQYwAAYNYjwe9HInkQqm
O+CpbZqEjb1dfEq9SpnWbMqb5bca5gqRYETeD+mXX0ISyaNxEVbBl2QuMkFfQIEiq1jRx/A9KaD1
e5Tw4sJQ9PBQIWbegzQhiKDyPgO+q+9joGmrRNasL7CE19VsC0Tf7g4q0oVZ+pcCRyIpLS2vNA3X
F9y6b7mn57PhhICbuQ45xOy+JK3UnCKalJ0o0m/L/7mYpEa1/nzUr4RjjiZvkWpLxAFc+AbLv8U8
t/ywmiC4HktCz43Bi/ZdFaq3qq5sKEPRkLPS6cboA0ArpfHEemHcL4hwSHta1XmHZb4M05KgXCKN
1lrqwZpMObawIsXDIsFNaoraExWxNhbpTT4M0oXds0nwSy19xI087k3ahqsGcP9jXKMQH+Jbw4Pi
bqmEFMRVjM2jVJD/iNT0iZpjulC9oj9e8McLW3FIplYOI5M8rBRZi6+tOC1WkByH68ZEuxqqUfgk
2gkiPuKmbygkSEckSL2fw5zNoiRrExvnbrnf4Km9LcOmu7MbktyrJsjn20VxGXV+g8clpwMxmjdp
WsWPy/PJ/Dx4yW6X+YrpJHY4sfIH06wrjXjUivxhwZ3kwLJWIRlbDWSDpRMaejk91Fw59kVTXKDD
sqk+boJyBs6VomjtZZ1l7yz6Gpe/fiRd8/zX5Q9jrsUrPUUnmXlgqZuQ6HhslHmAkngsJlSRx6q7
0ROGBCOXWh+ywe2Y2QTZo47kzphTCFW5pOcZ/jjND6Rh9ohFl8l1mWb7BywBHbdCwIGaqINNNwds
LWN/lk5uqTRlK0zbFkA2b45LhD6hZODIVEPtrpfJ49evy1/Rqf78qzqSrK6SEuEoUKuw4/jvW69I
D1UhgJd5nf8+9Agf6QqQkctfO8InHIkUuQUIKuWtsm3KdhHb+sI1NfD7gQ3/0m/0Kz3X6xulyH9M
GoKZNpLEhgI28Jh5Rf6rzKFzs1hpNVhhqyRGhSIQGRPwLyD0zJtyVCTLbz2/LZaC5TfKeVsbP7AS
tVek1+cHPk+wK6sU3Abk20vVxna83BCETn3Vl4aH5XlabclFkcvmpaqPKjWsrCT127hZKFwhjpo9
uEl5vVC4opomf0S6uWgMtE6ZKv9Ebo984EnzmgMjCJyKj5OrUzzfTWx7Zc5lbpS+NfolZhIcmdWt
JfDmDYmQVlYlVUbj9CP5OMtqKtaI/ytLIglLhDkQRVtuIEX2EAR1B97c11f+zN9Jxzbb5RRTGebe
Y1iM3hXzW/CgzOp8oWX3Aq7y3kIhvl8eQcOHHj3eQEug0TyLaSRMI8STe/ZBwfp502DTXCV8sUdh
lJfZvOwbGutjnSfRbaGmFioqH45onl0SV9qs28isrjQlNVYL/yIsB2sT5izali6HlHfp2k87uphq
BlIjCmvXCjRCBJEbrBRa06tlr4b0uKOLVtLiJrT+uJpprbDZsbv1OCFEZBq99Xt+prEy38XUxnX9
Ov5nlOh9nWyqkYUG++bPeSHJrNkLsccZpztSM8DCX+5MXmwlh8zSy8s4KyGuBygXUxbHxJtcEwu5
N3TxNZ1vJVpNLnMVQnmHR/qhni26bPQ/68SBusdL/ecSpqJg6M37msXyIcwy20qEp6ziVv/6snfh
D84FW+g4xVXV1nS2QCc8AxRWEnU7ait19hBKYe7+ahGHRHlLmhndLqV1ITUAe+dsUU+uKMKwoV36
BksH4aSXQNLjBFjbB0RdBRZrS+HRXgOetU2q/EcxuzIXtdny/FF3NkRXFc2bfbGAfwlqw3jGQq6j
GI9fjFV1Gj/mFVdXaibDfon0o4dqOYXJ5NymXfdYhP641yObfaEWdo9NU95Kg76fdAMjkDoNe7ZZ
7rLDsOBz0XbNgqlH7EkSCLYRluXzPaAWtA2KDuZ+WyvbyGZyr9TZOq/lw1M2NhuztmrXHgZGEWLf
w9HDVHoTOnxsS9tSz8kznAluRqVUd6bf9e7LZwwm0Ym/GCQbY5CzJXRVNxR7/vszs0nJvauhi15e
pgHC+Untm0spVdT0UgYmdgST2B5NOjmvNjr9iIaIwj3htcoTggmnr75aWtn88BPbtVXlp+NCeIBT
/dq47xUrObrHu47bMuNzuFo0XG3ejU/WvpwrTX7gv9NFo18G8XxrLNT8qmXVcmX7I15Zj8q03Ob2
ynZqtcrvQpnwtePS/qhZy1kL7JaWq5iy8ipWcRjmhnVheyQBG7YugyaEvaRHxke1zkfXb6J3LI+G
VQ2t8qap2zsjJ7UkDegN1nUMXDdStqMllxfGzAMuCb8IuvY+ETQaTEp49E0bz4nrqrsMgVFdw4/l
7NU4zQpoFlvV4GpThwEi5yxEIAbnOjLy9CeuJcz63ZGfVvbVFmHNF33u1S8N++X5xOh+HDdEBMid
oP+AJcTb455D6+E9a1YDwxuZ/acwr6lzsS8XgfEj2GSk8F0Ws8h62R1WoXFXC6iiOX7EKzrvHRuk
Qr5dHkXzo9wrPpAAH+zQve6WQsjSQYdbkhzUOl3TAlSgU2AvHoA7BI5Q9R+ioiqVQoBaPRNAgDiJ
nCPSbSoUIh1m+2VallzlYYwVwWcnOgUyf4A7clz/xXIvbYbRw/U1u68qQQm+1UK04TkbpMiPmNeM
ke85tZfHWtnkkZiwpHX2lMO3lEtZpi9+MjEoJIr36CRNnxMiRQGAAY3POcpGdx1RvFVnBlca0bNO
kuCT5YXDBucNtcIo/WFSHnWPNd2KBPvVktzW49BZmWlBr8dqH8PZY3cs7XiopVbkDpFxRYaZQbyd
xtQQ6rqT24FBVSBp9jQijra05QSHvk6n3lO79RJrvXjxkbeXgB2JrzwmXUOXta3GuFheLcJyTxHT
1i8U8s1dpVBJ/RuxanZwiQgRVX8+qhMJAZTQLhbpejEkDIhIblbLLqQvghvJTsVumbs6ox2uEeN/
ZH65IheDiIW+Si+tKfpwPA7Lr/Tl3Wn0d8ssFuoNWzSt5yY3psVD2fWPZlehsvTHbSCNNdKpTP5I
bka1ZW53Es3y6S91xX2VvEc+BJiItgH5hdQ0yoiFbr0ua8Xb02mobzu5J7I3LOyfeifcSt+UnDiI
xb+IBFIiyatbZ9+W9q/oBttpLIIv09LMD7ig+IhB/M4a1HdxXYMiMpunli0xHWsceyRyaeiOl0wK
Pe0+WEk/HEjyoMYp2/KuQI//rhuYoGZl/7JJORqF80B17bJj+a8EcGShEJlrXqh2FmdrDBFiE0b1
pZmZYBfxCB2Nyz0OrKulS7D8mNtAaUvyfMy0dsPXiTdJFXkX+pRq0CZFdGEM4XaZAJEgtT9Vwh5r
T4pldIGOcNAZGtqr0orqqHpHXTIjHbcqtyaX+yYaO+sy9QDWyKEpnELTpfvepCdKfaJ6lKJZNN3X
PftYolmbOke0b2iTu2wruvnXptQV2t0twX+sRr00cToCQsDN6MHGq3oFbcxcpUTGdhEo1Xi1MAf0
Qj8EEquOahFaTnS61/C2oJy2JC7mTJDXcRBCfCoD8qC0QL1VKIce15gdykIcurTeBu1zluqflgdS
7n3K0OjeKSnACqYz+cqgozKV0bDvTQOVPkYN1L5h1B1JoLjvkyuSv9uV6KJqlQx4muB41uzF45XC
ajoqeYCqIFke/POnPiHnpX5U0rZ9LMlQdYIaZjXrCv99rtCa4avMJJ9k75Wq5M73dScPNBxZXbnR
C/tJy9t+H86tmnRojEuaN5W4bSTrepwb58EY5AfuiwU+0yG6WK4VRIns4yLrysPrAqIUozvtiCst
VnqclAFaTKoHsNQDF0tWoKx65VAs/qPIorq9KEyLqNdvk3wj9ZmAwWkQ8zDPFInKR6NRy9wGOha7
c6rfH+s+dIBQMM+V1zYBz1J5ALAXtgbyr3BlkMzp6pOtr3VFT/GfgZRdfizxIDOoTE9U4s7piS1i
jWWaXUQcZLAXjlUNT3TYqF/T7F1+YEWwCNIBpPbrOTYgybWcAcFxYWC/YyhO6y7Rw6PCYDlapPNg
0/n1l4IvdGBrqF76eXotSVLkZm1m/3wUEjcQ+cZezDKU0ch9cN8bPeGILU5yX1BxFr4d7Y/ebcoE
x19bQkEuEjIcN8qQ4s/u3i2xO94cb7c80gIuE6MvI6fI66eg68T9xA35vhIXsZLjg510wtEa7GgX
Qe+H/I6O3qNodFj+bZwk/QZmxAafcUleHDd8wwruCsWwHmpj6i5/PR/Y0bPny8YsLhid+FKrASww
UnNPKuPN8vnF/Ks9xvFmsX57Mpa1pr9DKsl5Rp7zKfq+vJWaapmrxDqWtDSbn00KRVo3naRdJZC+
nZhmN+Wy6mjx/vevw3/43yGsJuwFs/q//pPfv+bFWBFm1Zz8+l/X4dcqr0ly/s/5f/vnn/3+P/2X
+z0/fE6/1y/+o+uHzeOL/2Dr3Dun/+C3d+XD/fzwF5+bz7/9gs8BM9gd6ovx/jvNimb5hHzN+V/+
b//4b9+XV3kci+//+utr3mbN/Gq4vbO/fv5p9w3Is6xg1p75PP/+/E1+/ov5OPzrr4fPmf/n/+f7
57r511+m/bdQbGGBGrN1RTEV4Ij99+Uv1t+2Yqo2cYOaCowHW32Wszb/11+a8jdLd9jKioIlWQGS
+de/1Xm7/En+2xY2hDnL4NVUTdb/+u+P9ttp/nXa/43En9s8zJqZWm3N27dfLCI4RsIUlmaIE7g1
BZxRtXrTchGtdTvRZzoTsWmtlQx+vWTSA6xUP7yY6MQeoJxYq6InLjiZ5HqbJQpetVavnuQuS9dg
3HB5KTAMVaXRQBl3+ldysoILNfVRMpex7MYd6nHNI8Qj8svGGabOcgRqderTxJfgaSR3coS06MPY
uMjJUoSRmRsXI2MyRVJOoxQjkj425MDKPVjzYppuK58I5nSCOqgNcrfy+pLPTR66GnQoZtjwexXW
vbTSrvOSm1+RqUxYqfxlrAu297PbMMKECWLY8RJyFsUYbW0DyRHFQqephbVuiBS59Yxxq0mY3Aed
xW1hVDjok7DeamG0FZ4PXsQjViQwoe17ZkfjJO2aPVmARDVE9keZ2WOThwPhgo2l80HzayVQ7Q3Z
s1+HXvpM3Su9yKKh3BgyeGRLCx69IIQjl1TvJ0XAl7DGBv1uC5nGj3ucwzTDc59ZtjLaj/lIJp0u
fdNRe7s5aaw7v1JTx9Nlf23icnX0uL/2MbqsYo10Wy3B0o7456YQBOhmRXvflcm7uCwLYiUyorGh
LmwSyqFuV6O/NHxTXOTBXO4PpIemSbCnT0aJYlBBxDRlgtpkXaB87PxMWkOqpeMoqx81L/1qa9om
zYhy6GUdio4x0vdVUfkPxiGGgbZCiDdniKWHvgWDD8Pss1EFT8hhHC8rbxWEZpsq7YnK7oNmNcnc
+KNCGVZKkFKkmpnbCB2DNVUdaRUG6CJArWXXCUCtde4P9P0G9JajXkluRmDqJkiwEwkPwYRHljhq
1epqEl3mRr6o9q1HTzKJhAYtmyFg+bSrERf2WzOuxrWiFYPbqHLJRW7G3zovIq+xxmdYCyp8WjMK
kg1afR2FXroG97zv+wYlyuzJwvfWr8ZB0458yf8HM/X/L3OsAijv/PS6y76F8NWO0/UyJ8///ji1
2ubfwNMUIesy5h8mRQodx6nVsP5WTBu5jK1r8IWZXX/Nrfrf/HMmdk1QzmIehVH5c241/ia6SVhs
gTVT1RTKJ/83c+vvrMufMysg3RlN9qz6YuEnNgdThoGRyf5cKgmKaNVp1Ehf47L8aeqe4cm/v0Fj
1Dkepx79nz9631tYDA+wDYqHZ4f5563i+a3h3Mc/gb1kqjahLVdpSlsRlKi6I3UVgxuq4re9/vy+
zw5P2yr42jzdxNQR4K4YGpJdLKs9DpPf1jP/m0/PtfL81asyUzMSf6j4FexuNxahq/Z6MIPm3cuf
fj4K/+O2ybGfOS/PPr3oqFupxmg6eYOKrWk02R1p9aBqVaeLl9/i3Ak4KbimsUpr3SghNgxN2dNK
R7XhBFJXv4qqPfMdZu77s+8wMmdqaBJ0x4i0+r6SffERpP+QvXIKzhwi44SSjo+YHHvRC0fKMEBY
3RchsJVI3duufuOkuAk1RgvS0haO1tNNAR+HemkEj2O+cvh/Z1b/M3wXsuCzo+PpteULqRCOHxXS
N6gV2ocQAPfDRDHGjeyyvCeyLNzKDA59hQk5ew3Reua8GyfDGgL4mAiDL2bpeo60bdSUATVgGynO
yxfWuRMzP//smxH0mOZTFCGH9yhoUjks9Dl9NymTddFqY/zKAZznuT8MkYUB/OxtCkWRhwHHBB0Q
5b2kcx0UJRSCpvVJ5Ta3BS6ht32fk7HuJ4aFo0wIB6fqp5a+2FrMecLoScc3Xmsno53lydSTrArT
x0cg0FFTdAkEa9y3ff6TgV41kywsq6PMk8YfBrgaUjqNq7zp3r/t9U/GuaoiDMR5oztaWUD/A86+
xmaabaowL175CmfOtX4y1uF9JUwfhnBIhMcjSuaieqD46Q+3USm97STo/2PA1/6o9Ipw1CA4yOih
pCp+273olMpl0obyWw/pTNFlSbIpRGaoF2jdQnXz8ik4M6b1kzGNSiX1694z3RERzAS0cEJASHDR
ML3yDc6Maf1kTEuIISc5zixX76XxWqXkfiUBkdhWTai/lgfy5/G8pGI8G8+sxn2i1Q3TjaFxPekz
2EhNO+2V2eLcFzgZxL1Zm4h402DTln1YsPgGwvroDancXmYpWTYPL5+I+YD/YVLST0byYPihF9SZ
7UaqhBKPFnIHJ6dX60fCnRtH8au33f30k0Hd1Wy4klG34UIgl1dKqG77HnVXeO9LMElfeZdz4+5k
aBNGCeKlLqwZIoY+vVXx7rB5IVge80eqKyu/kXEy9z04g7cNQ3Ey1O00KYXeD4YLFSJc236m7sIc
h9HL5+fMQFkQhM8uspIsoKYfpWAjJWn5aczy+VLQGuOV+J4zp1/Mx/HZy8tAtwEXBaartG1MJMMQ
Wf24LxH24bFDOyjdNzDU4t3bvszJqJebAmFApJturqhZ5pAP53dul+Ze9cqoP3P62af89nVSSvJI
2yLLjSusElSiQeXvFdGrJlWSstgBxpCLy9afQwPe9pXm8/bsAHoarRBu6/6mouqANCiQL7oMTO/L
r678Hjn0z6JLnMwCA8SquEEx7BbwACLHUHR8/kiU7WxDcEhqvdOtUrJwYJmpdiMlijddkUJsmB+q
KcAM//KnOHcNnswRk5wYXppGppsCbP3aCP1biYg8e+XVz12CJxMDLXaZokxruHZH3cLWmm+qZU24
w5d0UKG9cu2dmU+XUKdnJ0pNzHFOWzep64F3uBnA9HoPdD4DY+dLmfoay/zMsVoSX569TW0UAf1U
03brrBhiR/SpfEFBJZA3L5+LM1e4Zv1+vdmKn1Q+sR0ubp3a3vURBOBHhb42X6NEFLSS9a7yf7C6
QWv68lueOXLqySUeV8S/5sHE8rg0QbkFXrKtAxXkazUqVy+/xbmjdjINAWQIUZJUhltORfSk2nL6
mFVZ/8oXOPfqJ9PORMPdG4IGjUGeKLu2K220HHn+tgtLO5lzZORxBEew8y2DGBklOYbTg2cpI3Sg
2EhfyV48M0i0k3MwpX4aNl5hsrkDJBaMXXBd1rK0zjK9QIExpm+bzk6zGnLN0gV168m14rgiRmG6
QAn/7W0n+WQa8en3RIFPdkJmqd/6kKBbFNrxK+Pi3AE6mUW0iGiyEVoH3pICfQIQP32ddHKG3S+M
7hGlZPErS4xz73SyxMjYRUl4B/BO5tKNSKR3EkE9g6yzQhtfGQ5nBrl6sqTImgipVpkQEg8v7J1u
+tFeNJK4a6QmmiN9LM2JJtl45QudGR6LaurZlGXUI8ErhE67rVlZTmYPHYnWWhy9Mr+fe/mTsS3M
Vu0mWDRuHJd7EmV3VaG/ctLPzUzzKXr2yetoTPu8tnvAYsnet8t+pUTlPVrxV67Yc69/MrTDNPOD
WgYTXFVeD1xbR30aH/wm7185Nufe4OT2ntn5pEw911IFsgn7DGwpc2OK8JWp6dx1dDLixqDF7j6M
ukPGZQmXdmZZgoUEaqY+xhbVOTuXhzeei9MB2PgtzHc21XZwb0cfhfXUJV/fNHGoJyMusYVnmX2j
O0JDyBMmOdq7wqpemVrPnIO5Dfn8IgqLQqoJTdCdBFKo9MOr7kLxyvE/99InN+tm7CslhUfhWKTA
2O2hydhhha9cnGfGlXIyrthCFwWqMd3R7RQBCb2g5JVXPjPDKSfDCgqnOVVFKzCiEyhHsvB0K4e2
o7a3L5/Pc4dlfv7ZsKWPaVmlXVKfqkLyKMPrbkwdRKhvPOrzAXv28oFcELFl5cKZatCM4y7r9H36
8W0f/WTAdnaXx34EnJhdy6oOt61M2nHxSkrLuTN6MlzVUQvrLO81pyoidI1I5xT1lTvKuZc+GZ1y
0dTDVBeg31QLXMDo6sPwyuE+99Ino9MSkyXacmg2lmwh6y2mkDAKrXNePuBnXl22fz+Z/USjXVUx
Shmt316kTT05JgxO922vfjJAR2gWWLPTwVGG3rqkSRmhfxf5K5/9zDiST0ZoU4UA0ZB8OrlJllgW
bkTXvevkYjOW1dvWa/LJUAU8PxRe1vdc6/7HPMO2qipW9Upx4NyxPxmnZTcWNXGinRPV0S0SmU+F
Zr5/+cDPh+APZSd5fstnYzQrKykhDAlxbjttyIBsV2FYvwvzEFYQ3e4CZP/Lb3TuO5wMWETuSTrV
aufkOMUwvm5jYbxy7OfD8KfvcDJch4kg20nEnUMp60cKcqD2s2sySN94bZ4M2TFIzUat5dZpAZvF
Iy5w2GgvH5RzF+bpkO1rVSIkt3UgZqwgsGy6yd/bwxOShTctbBDs/H5+DZIPwkTwDs14CMur3kCj
iCLv5Y9/pioC1ub3V29UkfrB4DXgS5TDoJabAfZkm/rrtBrWURkQwgwnq9fdVO9fmZvPvufJYC5H
XYkDs2kdv/sM38mN0y9a/F4raEQW30Tnr8GHXxAm9sp3/PN1Sw//96/oBbElkQrZuojZY6ykIN1s
xLI9XIWXD+KfrwHVPhncFZJWuzU9KCjYzR4Ckr03SHPzVeOX+ZdRkto33R7Idvv9i8yZgA15VK1L
gl31YGl9slMobd+9/C3+PAZx4vz+6ibCqCxKQGclofQwachT6+G72emfXn75cwfpZIhLEKxjYioa
Nw76PVr7w4g7026bu7JQHl5+i/ma/Z+ziGqfDPOwYaPd1mHrWn5UrnpcL8UwXfp+dqsO4VNajLem
Vr4y7s8drZNxP46BogFea1xDM4et3PU+eIUQQe4IS/Llr6OcuXBPs8B9fK40FAAxmIP8CMGd+Juw
D5xwTtIwI+3OzmYqnGZBkfR/kDXX74DkdquiMVsAXgaBwoHypj4oVcPfLw6IHHQZorZ127r8MEnq
j77EWNl10Ss3sTNXh3U6JdhxraFpbVyM6sohiqX0apL14BMVs9yR1fK1Aty595mff3azNE1sR8LP
G3cI6BU3hdKtInVbZKSsAWV++bzNn/kPl+FplFEiyYlN2lXrdsZAvssQAGmi95OiocRpYWPOQ9P1
8ludu0JOZgRj9JsqkdsGaClw8FG5qMB4vfzS547UyXTQD7rV1R5op2i0rnp8GKtRKW60Ap9mEgNS
fvldzn2Bk1nBz2KZsnwKgEiGgtLVu3b4+rZXPpkMRrvHS0zIiTvkIHUFOBzL3L780mfGvnUy9ol1
qcmM8BsnqSpCnbIbGmROmXvt2w6KeXLHD4tG9KbgoweFvE5kYA7ZsH75o5853ubJOJb+D2fn1hwn
rkXhX6QqJHERr0A33b7GdpzbCxUnGUAIcUfArz+r8+RwTHdVP82Mp0o00taWkNZeH04xBoshRQ5L
8dlV475u5Ov5pjcCZq1JoyhWbu0GnKJMpvGyoIYA5lp3BGDwERcvV3bNav4KADfbIvHxEKN3dt18
G/3q+/nfvzGq3unv71KDMBQnXh6axjUhikLg3mYUGDOXLm23umc1VZWXNgNxsWA4bTcqeCg7uo/A
rfMB0+qU/QjCgPV83Zuspm6e+bA+01YfowTePM6odQimtqa3Vubn0flHbL3Nat4ucDOCuRLepi7N
57lkN9SQ33pIfg71Jd3H1iNWE3h0uZ0mqDiIk9x7JYva+yPMm83wMPnd7/NvsTUbVhMZheyyyBht
49YCYcjzloeu1xfy58YqsJao6UFg5hq/jRmZd509fHYK+DoPzb6cvLeZDhdm3cYrrKVqlmmEUCi+
A9AtA/pkmmj2CHeG8uv5HmJbr3H6+7tZAfnWAEgRCjHHb9YX9qf70bx299Urf8t/TIfsUd/KB3Ci
DvrGO9YRP2ZP6qb+0f+oHoGev/AbNibmWrRm5xkMJrK6i+fePmSTLwLPmb+PfnZdFLiriQ+fPKJz
WXUAtb9S974gb+f7bqvrTkP2rutaVyvtEPxu2TvHZHRC6tZhaTWBrhZwzj+df8pWAKwmO/ySNXMH
/PqqhI1Jmjz0hl36OtxqezXLe2UXvSUkSGdweOhhmZaJzzDmu3TRtNX8aoYLjas4tAZrpOI5Ay4i
fTnfJad18oMNmLua1uUIf62Z2W0suvHQpHU0PZH6weJHkN0DZewAO7Hr1tO1OI1VE6u8mbWxz/Vn
mPHswKm6sMvY6J21Js3IxK8BQuywNULx3W4wRgJa1c9zHZ3vpo0Eu1amyQTSJ0VUG9uT/8i6GdA2
uPy3HB5C7vTf+Wec9hUfDMVanKaNtFH/VrYxwLxApM8JeN1kB+cqGHQXN4p0N17eWsH5h20kirVQ
DZeWOaU5Xshx+SPvpxdYR8K1wep+Xdf+aaTeTejC9xZbNmjfwmcDoD84tX6bcu/Cr98a79VEhhBc
pPDWaGPjFK+pm3zxK5hGn//lW22vJjIHDQ7f37KNh/SEBP8l25/nG97IcWspmoS/SKZb1L8n1uc6
fSAFap6MF7r0F88vXCr9vZv6KIZW03miKIaa+lOcOmMTWJm5J133TZUMBfYwjwjxf/dMdYdOOmMI
18C3pULVIynujAYQtFq+w3HdCTyo/exuqVGCVt2LdI5Qnn1JFbEReGvdmuFltzRZiiyQ8U8MqpLA
reUT0CMXrhw2Etr/Kdcm6jljhfYr1qVwoZqBbINVYEgSsE9gVADWMoUNgvequ+XCwG5EzFrNljGb
DLg7wSulQIDSxW/hojtU0fmw2eqwU0p6N5O0W8JPvSRNbPf0YMMyBYV7UeFdkvNuZLa1dq1uZnjR
nvqro/HYwhQbvDS3f+lg9Xr+92894NRr736/kkM5q8lv4pQrGbekZAHzi++ZCzZj7Xbx+adsjcEq
I2hpNyfLiSYefG/XD3Y0W/aFdWtrAFYJwQbMghpUGsTt+G0aMlihP6jl23U/e7Wsw3TUruEshbbn
FJY0ZgLuBJWLIrnw27dmwyofpBmKBVG40EB+BiKvk0bJbPaU3GbVb2K5MWxTYcN9SQW70VFrEdow
t/B0WfAy1nIPulnA4TXQgc94vqs20udagmYBK2pKYpqYAseyiOeeHzXMrL3ij5dfF0T89Oh3oSo9
6WbFiEcweISk3hfgAC6Mw1bXrCYxw9zNOzHCvxpA6KFdcKYOV02jL+SIv4KsD/L+Wg0GH8O2EhPa
b/dgq+zho3eEcWLUxSpSEXy+d02Y72Dx/pR8T2N+w/Z9CGfjSO+qfRtnO/XUh2Ak7Or7SxLSrRde
zfq8njLRzLCOFqjkhROs6BZ1D32vbn8X1Txe2PdtPGWtIVKcQY+YtA2A2iDA8xeWkpO19nWD9vc7
7104pLX2ySLrBsR45wkZpg7yrngWpue78yG9kbTYKioAJ+zdDPjUmEmuBhjxpNYf0ys6XBfPp4r2
9/GsXLcxnkH7C6AIIoM/Nbwarvvpq/HNdFM1mN91rDQ1WDU0J23QSwf2hucfsDG0a0ng7M+EKbAd
YzupgzRDtbN89mDOcl3rq5yewzvHS1GQE3dZEzYAQZvsR9mS6wKHr7L6gvMFfO2g9cX9XeifTvrU
kktXnBtfCXyV0T2KbledQsgP0xO2lCF4p6FOkWlZEUK9d+gVv9BJW+F5WlTexb+bdxnuFLomzsFg
/1rYMOHldW2uusdmjP/bOksp3LxzUMHkIo6+NzxD4fhaUOfT+RHe+vGrEc6ErEqUsNdx5pFfBfyG
QKr02YVr2Y3gZKsBhrnJYjvQQMSDLONMsm/WpG4aXVw5b1djDF/9oifQJMe4jx1Dq4QPhKa1uG5Y
18ozmIrlFHX2dQwnuwedNzdaXLrp27qupqeofRcyTYEr5bwb6zh1AznGk3MsfjRwPLZBlIzA1m0u
HW5vjMBahpZ6ssFX64DoEUfH+yH6b7AAOh85p9X+g7V0rUMDqQbe+zYoSCPw1DAppyD6wuo4gqUX
6myu06cyusrNaQ8QGC5e6rgCNfEb/Epy0DUSCWTU+bfYiP+/F6XvRgI+P3k+CLxFO8IHOO4kIFQh
q1wAB697wGr+cngH9Q1AZrB3rXf8RMwbLi3rGzmOrubuQqacwL6jjsXSoci3sQ6s02+gPkzwHeZ/
TEXvOxhtXPceq7kMcJQj1NzXcQMfVZucLqe9S3qjjW+fv9Pk3SB4wGyfPFSwSjZPqLwmMJwUJUxf
9XXlJWytUwMSpfMUI/jxs3DDYVJxtfS3wGpcWoY/DiNY3/w7oXPI8mFUNVWxVy5PGYeRrOSXynk3
5rC1ShYTm3oqXVXHvYRDljq6MAL3UWh01biuZXAzKB9zKuwq7hYY98/ZHc8ufej8/SD4IEWs9W+o
jJLSDLyKnVK25QsEfJ25JdkCUkNKAOc5bVpgcek0rfGAnEVREc7ZZGZu0xEwqB+wuxncO8e3GnyQ
UY+To2llysK6zpcCCCieAv8kvcI70JEByNmlwIMCGCJTZ49ybl19SVg1sE+2XJL6Z1MOFvx7bZ7Y
TzCthF/fPIw3c8Oq5M8Io8j2OydZy++avoK1AHRpaX4/U6uCMZ20Mg8eQItLP+FkoZzgYUMXfdUK
/H+2p7aXWumQ0iruPTd/pg5N7j05kwsqi63AXH2rLVSadNReF5f9BFdrJ++c224u9YWTtI9TEF0L
oQC6m41wC8zc2d93RQ4zTDCkcKikdh4fIvXnmiClazlUWUN7MuOsKLZrdmsjTHBvcDjf9MezC5ZX
/87coel66uixii0CJ5925PVv0dTLDvfal7TgH6c3upZBZS1A8rDoBK5yPjhWHmfu6R6hi8DFurAW
f/wSDO5a/+wnetuXTDUlVrFGfnIy2I3X1i3o6ftr+giQjn+bd6qiGFOPVajk8HEwCIZYMYWZ2+yu
a361RMK6C6X9DVKQqQ3qgatm5+QFFhlNLvz+jycBs1YL5ewA9eAOfrobhCi9WMDREqgCBfPq4/k3
2HrAanFs6z7RsOCqYhjhdZFLFOowcWR7XeOrbS4QEu2QS2xEGYGxc16AtN2L8emaxunJsu39TlSd
krHfN8g+kwsPw8r7BMbFr/Ntb8X9qleM1XcpCBho2x7zfVPrt3ZRn7tq+krcabmwfn0c+tRf9U5K
YAyD+gpsQ1szurtM9OqHnrrlteODc6nc/+PxpWvZnJMyXrsleml0QWmKZJanDz5z8a9X9dRaCwc3
Id9rS4EkNOfpmwWb0i8esL0VANml81/paBihXfek1XqAj460yyiCCSLjXIWlTLP/LKeg36oUCozA
99Pikjxlo9PW6heuRTbXk6liuIjfz61169X8wpffxqB7p0e+2zDyHoxO0N+qeMg0AFR5+oLStd8F
XLTP99JW+6uMBCViU6kFm134Xz3U4BEDeL1rYSJ4VfPiNGHe/Xxad9ybJ3WaGH8y7z6rv1jTddmC
rqWCYM/YTS6zOqaW8xmYEXUPT73q5bofvur3ChTIzhUambr9okEMhb+4faHLN6JFrLpcFpPxYAIB
o/7iDk5CYW1ddz5JxSrF5aQTunXRcqPoJ4J6xHSsQZPz5IVO2frlqzSnrMKHfXqFer2Ei/8KAGJ5
xBxU3kTXdfoqw6HMKwdPF9GCi+gon+9L9kfX7EI+2Pjxa2Fgm9alLH3MJGtZAmt+sJ2rtiR0LQu0
jc/4eAIvEPuXr+9tE3fgVJ3vkb/nJP//YUHXwkCSLIQsMM2Oq50+ipjvs1BF6S6/7/ZLCMZEALhb
mO1IJMLzT9xYytbmdS5MWBZbY4zBtPB2ACn0AVwZDyDofU60vnItW9u0gR8y9TAZx5ETwalWrccx
pF5X74p5unRm8PcA9KOuW0VrNqM4IxOzjtVxjOy4jwCAi6xdcsP3bGft7JBHQ1zGJpp2c9QcSWzh
37qjvae7PkzDZedfF9beKqyX3hQoCZh0TAByI5UX2X4RT1Z3YcQ2AnstlktqVRjXwZIqu8UBR6VV
zpucNbtOpgMb5X9zuMUHuGza+Gwj8J2+QXXddC+azv92Pt62fv1qmTZcTdL3sKuZp44tR0/Cuy1t
oOq87rNwLYCDmsXLPC40PgvrvaehJ8/GCx1/+okfBNha+6YKQQvQcHTs0pKWZaCF7yY70OAz1DVS
CZNVG8S3cg9mYO5fSDZb3cX/HQyJr/iik/hAsUvXFWELCgIOUecUxVPXjcfpwe9WbM8Xft8OiCaA
BUl9l4KpRSKvLIhzYUuwkWDc1SKFa+3a6zq4aOcJec3osOdafk9hgM4AXj7/DhubGnc1843oc3g8
eSV4eVCACfnaueznyTLzfPNb476az1U62nXFeh0vFo1gcBdY07fJHYMSNGu3eDr/kI13WIvjQEaf
hG/V6CYJjmJ/rAyAWlMbnW99I4zW+jjdJl7lA7kawQfDB7q5HI+1g6OM861vdNBaHDe0xPTACejY
krX/KCiM7Tvg+DDirQsTt6WMsGZaFx729xD4g2m4lslZdgUthlvBMFguMCGuxMMID+HAwcmZKJqf
jNsDLPjzI8QgR5L4x4Xw0Jjs9fy7boTzWjfXwcTatVOnjFXys09KWB+nkQv4AxgxF/YAW2O1mpFZ
BRpJRTnulZx0umFuCRKta8H9+UL7W2+wSilFmfQjau0BOSisn9o9MZxtbw/TmDkY3aq6kCy34nk1
7YdEtcwspw11YwH166u5SPeD2/SgY8PVj/45Pxz0NMc/iobV3EfpupukVUMiy5YinCtPmaAxVoeq
wsqN55EkYb9I/ZzV7ngzYtH5asnGOAHzVGNdeNetEVslCLt3hOAsxRk5Mwl8F3nfzGGnJ+fSV/TG
tRpdi+bmxod5TYonAGTxqVQkrOEsFDiaRITDLdS19jZJHyXY0AFKPqLzfbvxWmslHYjD4BdKOIQM
NrFv4O4qdw3IF9dNpLVoLm/rKZeyK2OQWwVgM2k0p87r4MCnx2rNhVjfeoXTHHi3utnw1bWGhKKb
uuyxdeonzkEJOd89GxG+Fs7NZoE+3e9VrLzHxpzC7Cdx5utCyj690Lsfng90gTSkVfFQ0zhxx/2w
tBfurrf6ZDX/oTFWZeJpFRucXhiofycwEc93yVbTq0k/yoa1E9yu4tb3dejPbh9kC73wuzfylr2a
6WM+VH4BfhU4LDaAwaMt4pLPy4G33hhoe/T3173Eajb7mazqFs7+sTOkuKoT/hGmjdfV8NG1RA5U
GuB00lwBy56ZFsgjzqJhmrBkXfXj1xZO9kJnv3ZMESdt/1319L8qny/sUDZW+bXWKnNMaw0wl0OR
4Bz6JW4YM6fZAxnzQ8/z9+7Kcim6Vl05PQVgyaNFjD1oZ6LaH2dyN042X+7sspsf6nrAhvt8d52+
aT5YPdaaQrsaOGrNOhUnhu8dq7obHRUy/lzN5MBmH4So/LqoWksLbeWTdpKliqc0k8Gi3V1TTJck
6xupiK/SHMpCRw5Is4px0wjj38FY5GfrTFYMlnt9IbK2nnH6+7uMRARuLrGHVDFACoAma1XsJ+NT
bOep/3J+NDZm+P+5zTWJ9JnCa0yeMwGxBeEXph84b2X6x0vEz/NP2UhSa2GZy6pawbxSxinNnD5C
3Yg9hu5cSe/CnclWT62yYF7WYGIC9wswU232BR/UHRwyOYwLs/zCXPyr4PsocFfJsHRh0dbQAcmQ
u8Z7LBzB6MEHodQ/eAkgJrY7zt4haw3D2tq1To+u5DjWf6Fl33S/xdR4wEjL0mRRaYPDCfVYC8fx
lNb607hk8qaUNfPyIKXabW97IGzLG5PbI8AtIm+so5rznB2mVAzmXiEyCMCjShd/rhuiVQqufWE1
he1ku7J3l0PKKViw0srfzre+EWZr1aXFEn9RuVPEnu+7T3nWy31b280Xp3FBa3EBmDz/nI04WKsv
DTQA8Moai5gVGY/KBGi8AA7/mR30DVMXNgpbDzlF+btpCTxEUk5Gpbt6AI15j7P9NgQRy90Rl1fe
7vybbKX+1ZaBTL6hvSyL2AiFq5SC/vS0/eg7OPoEdxhqg0te9Vtvs5o641xUNQQnpy4r80DDcCXg
FAgYpyBfzr/KxuxfK/dmpd0sPSn1KMmfXDD9BI4hr2t6FbVYbfPcYS6Jeo+a77WjzI12YfB2vvWN
rlmr9nw2uS2QB37kGI/Qx5GJ6eCOfTUfewn7vgsxu9E9a/1eDXHz6LFOxrPf1zuHKhwHg0V9YQ3Z
av0UX++CdciyGvYOLIsT7k/HuiH9fhj7S4fMG1G61u1hz8ChGlNJ1BVfB/5tBGAXZN6gLqBs7y59
PW8Nw+nv714BvBEoasbTQ6jGMv4tdX4X85/zQ7yRmNaSPZ/n6STtPIkAhacBgf/YLslgG16X4wJc
93Ah/21sek78nvevAKNNAYNn4ke5HD4rTjkwvfSRzfWh0/lNq1MGNLK6sGvfGvLVjJ608OAyk8p4
GFw/MA1JD6q6Uv9A/54KvBuNARIse2TgbHqjQmWbVSG2pAX3rej8iGyN9mpKT07dpk6i/ciq8kib
DozK6pc3XTrL2hiJtXovaSqfwBkg21XgWf4gufXYFPN+qOzizyyzlySZ24BYM7vubdZ6O0iNaqqV
40eNNDZul1Nt9rrlqMBLWXVpjm+dVax1d2NVYRfRpEBzuKj0u3Wxonq32HAZc+e71VI9ccuqvK/Y
meguKqFpad9wzJBae+DFiLrgKLARdmvdUDsnvesJHHiC4F6oo58DVraf4cVyqbBqIzLWCsAE8Asq
9ORFalrkiwWMUh1AsOEVQZoU3YW32Mhoa3kStHMyYRNukKgW94bnU0gtCJBrt/g6po2JclZcd21i
rXJCNmhRz0vmRTqjX5Tf9+GiHXlhj7I1GKscAGg2b+CcmkSc195z4vvqRzMCXX7VHLVWW+FBJ8Bv
Dd2wm1gPIveyJ2L+MlvTj/PNb/34VQpIS98iPpB/O99thj+MFBAbzmzQr9c0b631tSNET0lq8R6H
bAtfDu2QtsVtZXvwELruAafc8y5F2tCgpp5q8YBMPXks/dmV7q/rml4t56A7Fiixlz0KC8XQodbW
H3/0GbB/1zV/Wibf/fIM2rOmdJwOZn6yifnC68fRl5cm8MeLLayk/m2965MKfnDOsEtgldFHBU7c
nD+236bk0YMsSWCfm3ng7l71LmthjOcru/HK3t87EozNUHDHy+/K0XPdT+cf8HE+stZqT1VYVV9Z
bbcbSvUwO/wFyuRfhbfsrmt+lR+qwpOWD6uzfc+JsA/dlAsWZwUoHgcy9l1xQXX78WRDi/8OCk64
aQthc7szNZi6wlTfOoBLr3uFVZ4ovSVbrNltd4r4QE8zGFAA4dwcF+1fQoZ9vJ4DcP7vz6fSAqwY
NO0dIe3nUpswg/y28udDR8pX3ba7ebzOzNhaC/fmsmRzO5l2h8M3GdBO/3DSWQWDVV+Y3H8Pj/7/
iMH6P+kenChwJpAJUMezu3w+dsVLbeUBsuFuUTCFnJdoGj+x8sVdKIATfwwIPgKfI6z+xJwmIN0T
k17Qzl+zoQhBLApL3JnjZitI8iLIJb2HNvYAcGkoW3Y7D4C3pdlepTRwUDY8KwGbfgP0B9/zSyeY
GwY91to5rwXhMOeY9nvdaeAA5N7FzVcjski5yw6aips5a742k3/voiZ7X0Hdo6o2HPP5kcEiLUCF
OUq0HTe09SO2ncEIxBlPf/XM31kDhWUH3NrdCjxUUDAOtFe7srhkArBh7GCt1W/2kJfYyFR2tBQY
7wLf+d8zSXkMNqF8XRoCqcsAYDfXeRVWurFutPT6uKf9s+PW6gBRShbU2fS9UUjU8NHSfpIGRrYQ
kPjt91JZyYUN/0ZePeE832dtnU31oLPK23Nm5h0xuL20s1NZqDvP6ctEeniyXjWh18I6MqLmn7DE
hQDX8/bu6Fio3XFSled3hQIkeH/+MadKl4/mwSonzaZQTdZ1apcMKhjbr13+RdtPpP8jGhinIFz5
pdsqClzqxsNWSUo4KNEYRa12gKt23RzypqBevfNwroDT0A6od/ECCjXcEWEJrtJjo7Sd/u6En4gy
9AkfPS/MpcmRPN1satzdAAmsX4ROZlnlY07dxHtobcQxOzaSTiQLoCselQS4ty/9W1qOqQlznjmE
YWfbD/WhKBitfpKByeUH5ICt+KHhiJB+neio/JCScZhepAW8ehWw0TY0D2xOXV0GVSuVLI5jp2ck
WA+19EWNfziW9dtvbVUOITbKtnPUgL2JMRCtmpfvKZfdMIWzzmpxb1U+6mIgdzE++dVi3SFTgJq2
bMpDZ86VenDhViIiQzrSPhljiH+/UHxBPY1doegzrJ4d8UMKi3HsmVVWlzdz6nUs8rwW/h9w+AZn
uuwXf3hu8qmuAkqrvA/g20zfhm60OAsm4jtWi9slkNxu61nMy9dlNKR9nnHQUH8dpGz89qGqAWJ5
49OQ50GOD6w+QH2xzqBxFv5POcjZfRR5ZfFdOthTDWOBlIkwm6d2jPOSDXApEa4royTXbY4SXhRp
3zQpUH40hA5AGrIHo5XpU5LNiVI7mhcVhU9Ht8ANCEcekrb7RQKjVYfchRDsxp85n/M77oxZfmNp
itqigA/z5Kdhq5N0AQeNJLbd7ppkXPLqyHU6olvSRMOfNSBTIqujlXg0rwKNo12URNBxzocAzGXG
Agw5e8YdnPjO6rHZtbRqIUd0FvOUwXNXhnKu2LOPuHBuxtry6zH0AcKqj6JtvWNJhMBNL+/r7JDY
zUgjAaK8urXkjJonxKJ8Bq8DibfJndLf9cVilpDQKem6UPWAecc4fNG9CFjBNJDUI8xjsl9QMMH7
rmvKhu5mu1mqXV5xwKlZWpq2ibrEaUgZOp6T8q/o9wIm+ho3b8Mtonb5XRdpCWWM7fW44O5KX97y
YpQiGsyC8jfcpmD3H4qxnb85fkuAqbPK5Vcz43425KVKkn3a5aIN7GESd5wl7E8/e7qJwOiamoja
WhYhTNg6zIiEpDTsyaysAIDGUXxqB9vSu17WyxR5s0zkrp7HE4K9H3wWOj2p1FFUbpnC7NvSJMD8
p3Blpt7Ed7h/dpx9atejCMmSLLjQ4DCx3U+UEv0J0nQHsC7p8ZfMZOVpBTZ1HWYFBCWRaRdHHlNl
OV99Nqj6mI5W0kaNN0JlMvqQuUU4Ix/xSe6MgJQnIIuVR512Y3+fgdd8QwvR+i/OOLbtH1vAOeqI
zc2idqnLEMGG1dS5dRfdyQPJjPctqUukTlyvzeapqpLqj7t4kx0KY6sZmPF2WG4oCmTmr8Ds+jNS
H8c1ZoAaa7ipEelMxVvJoYURwVwXefLs5TpJwFYsYQqJ8VqQeTxaJjB0J3NSvJZQg8xR71Mh3zw5
yf4Aj4jsYGBdB5GrT9I3t08t3FhWE89E4HJHFT998O3te7iH5+xu4tBR4CMPLqXJf57VGHXAxJym
g/Z7MRxMVZb0q3KA+/slbW2wHBOQ8ZI7qhdmjnnfVXtBlwc4vjN7r1xrIDvaJQJ9ytJifKmTIjcP
ySzd5Hak2uR30DBZLuwHIFFBYJulBe6qJ24uUCiKy89H41tj9zYZ00zfXNaX9SNVIndNZGvWi51I
qsR/hI1LK+EzgJ7YQWqbDfdFMePSNPTaQfZ+MFSkY2AwUGt5hQS9liGcvimgLBkAu18z2j35pbs4
se/btYebVvu1E3DID7IZ21rMl8SQwQS673t9rESZkl2RLDS/GdwpsfaOVw/kBitKofbMmGS4z1DX
DIOrLAPiPvQ9PQc1bg/Zmy59rEmwinB5UQa4q1Ly0NljLT43ElVM2EM6A0fWx4H3pOhdxWwLxs15
84oOr385floukF5a81S+gkhkO/BbGoj85Ctob+DEXiZjafZqduvkW1XCR9QEtUhH/87HPt/PglSS
DBIQEDVMZQcsBz/mVriyInvukq44THaWirtBLpCUCbDMlzA1QvK7etHlcQKErPiCI+tq0ifl2WzH
uHQR5o1N3EtuyCmnRL3WxAkHSri7N2AcpVGZ+81pMyiFZ8EHLcHdXeCaPs9/lQv18wcwk8fqiFvJ
ZfpUDwJqw6ByBEy5SFJT9lpXluCfpwzh+qBxplXc1ha8MR7I2KoRgBfd9RCfpcWUZPddOxr3W67r
oblLlwZEQD6NXn+LwzDQunbEUZXaKYRT/1v1LcOG1Rv9FlDKyiykPSToE20VgZdj7YNlEEwYFzgp
LD9hfZt9HyDdHN+w6/WsMWwhE7cDheXYBJlKexXBKz7pwr4ZRxCjlB5kwBFSdx5Hj+7Kyi3Uf8Ms
i/SJtoKwA+oQGUzbqs5y7M+zzi1U6YKclUepKAv+W7rw73qtFpTwdkFPEBT/ZVk2kf/QRI0r9LYj
3hS32l3mn6Rd4JAHNrOrnnHVmtAHV5bcOjpsgW1+z/PB+tEWIFNj1PI2EX3QSkf0CxJKP2Qy7Ihv
+fcjrK9kOBEUybNw6dOpe04tu05/gKVTuLiOKi1tdztvzm1WBKy0U6wXNVfl0cOWbPlFNB3T/+CJ
UjffvQHu0nFLGOpxg3qWbfU1b3xL3NhisFsFI+2c6zaknJfTQXJB0g7VPonKvvUZPkqXYBj8Goq8
2sFQfcKexrLfLBSSVC9q1I6At2FZ4QvE4FbAuwE5mnn7tkmN6cIW+sehhIWbzEgOUgGoNz/TZhq6
G8DhRvdusgva3TtwRyvetCt8fDnkhnftbUHaEZeHCzbQ6Q+bwjrjs6hk2t8RJUvyWjBhJwWUnLLg
oXBLh33FFlN4O+H1U4Y7BFzVi3guSZnWwZAmVl0GTudN5JA3o1UdLN8FQjskiZuaHcXtmPsZVqJZ
yoME7kgqTqfKJbd1ifKw5ACIQ7nsqUoWK3SkypJPw8S5VndegYJ3FpClZOx7X6QNf0YJPLWHaKx6
Xh5aaI2xuvYazI3PvOhx9tvPAEK0gW+qevoulNcheIZ8NhDnq0RONDIWn9LdaVl2f3mwkYYn4pBb
/BZfuIkdMSuBXHCaue/jw05Nqb4fckjXa2hgWrq8VaOE94FAkZuz04PD8j9GTCLBml92OccP5om6
zbCnoYfFL+ZXF2pB8JjGPHPzVxDfLYa55HMDe4/F8AFqeA9WckBKeFn/NNq21b22lCf0myA5q3GN
vwgbMUWNmxlMDCz86V7h25/Fyyja+bsWFOcnNi+slO9c7M5bZJPRnT3UjkzejP/qhmGibcik33nI
cZBZWCFxpr6jOD6wZhsOZ8k8uV+rBCF7k0DKYD1QRAhQO2aoiiqA7J3YL4XuKwRlV7WmDJCsa/1b
sG6UEH5lKb5Fg8rv/D4Ls8Tr6I9WUiCXEfcTjFMC09cnd76a86Q54kqwZG9SVizpAyBzMYuDSmRV
OwZ9KZmJWM0WFhn4645PNZGeEcHoQIAUDael7zlBEIu7XAusiHXjsfnGTS1L/5F6KNpHp3Lnge8a
GA+ODb6Pp9J9GQrY/uJ7uMGFwNfCheNXUMhhWZ5zA4XjwyLT2f8MrLXnf3edicTaxk7we5oz13xZ
Rnx47spWSPKZ9VViwv9x9mXLcePYtr9yot7ZFyQBgjhxuh/InGdNluQXhCzbJDiB4AAOX39Xpuue
Lqu7yjc6HJGh1JBOMklg77XXkBRIjwwi2yJxLka9WfBPJs+a4NMUpun8YoB/GLXIJA3cMUJ56Tt7
Dw4A3ns7WdikuBqLfZyOiLoMEKMpHZ1GEqfLWc6UwKEYWXyBOYiSWLlh4PkAbUnJNEBe4oUBfcwq
gtzkqJk91EIIbNFZtvE6DCWOIvFhTL9xkTJabXyVJfbsNl4wx2HFm7qN/Kxu6kcJSMar1mJ0hw6X
FRVtsoOXHrFRW5I6XM2J4AYpZUB7233dd5l+SceyS071GEzqTkGbiKwYR7gDQo6lEnuozZPmWANm
ruNGNrOLum1gnkZUdUr6TyrEll5GV0BCLtzZGLsCvlstAlGxqo67Funxx7lTHdkIVOymXImxLRno
eInrKRoFGCbMWKbrDKOjqMGW5Gxyg410g40/K86BUxLx2PGpVKBx8esFmNCmXSnXAxcGmv7OLkMm
7VvZdEV2TlLwapehI4rELpH4llD4vbRsXmW2ZiKSwoTFaUymJHsKZuK7B4oXnS9DhfI0tmnpnDJD
PbBYCYySTnREc8KilCQCn7Xu0ccWEWo4xp5yYH/lGit1tg9t0qRvgbLhtC3xO/KlHYJhXqve6fsT
ccZZv1IUn2KRSgRKfkYHkbcxCY0UJwZGbn90oNmST03lzN0qpXOvVk4g2vAZlwSsHwQYGWkZUc/A
ys5J4ZKD8+WBG3huOKgn2DYCx/f3nLrT8D136tB/amhWepu21S0yi4GLi/S5RvzV/EVxWKu+CjVq
tgvDsMEYTWdt3YWxZVoP+8lVYXVi+dC7MDmpqhS2qSqDuR3oJwYSDBdZdKNCM5SO7SUPepotp4qn
ICpneaYErG0RK75gczGBTO9oivyepUPnanh0El97J+GnQ55h7sXgqxmDkZzKbeljVfjUamdErj28
PtGIkcaFXC0WQTUE71VI4DQHS33q0c8UbG91T33HOq+GFZO5oCwu8yV+iRUXnsB9Ab63M2qvTxDT
D3KltJPaLC5E5c77FqYaDokmlrU8HqbJWmC4pa4/SZD/3cekNBWKFGjPxktOAhvAOTlT9TJJ82Qz
kETnxTL1Cq5Q/xR5D4d/Gsy7FkXAcLa5IcNq4CXoq54RoVznLmJW/Sj1c9a/WDuO4UOILNdwmypM
WnbGuHi7ER8A9c/RzOzY72p0ISgaleIyiKqs88w2H4nML1Cs5IVaulIr/0ImXWYEBYw76hVwz0Dt
SphhtVsykMo3cPDPrTkqaIP5ymUhDw66RBhHEclesMZbiJSwdgEBLq+dSOdBq9Yq1SSBepjPNRIe
pW1jNfAqi50SYdBAQZwSeVqBSMOlEa22QM4SH7KlCJJ/y8CccAqF7SvpFSqJBda8yqHXwPQKGFGb
OimBYavWc+luG21CWSx44GYoyTMwUjwao/bJ2R0uQOE+t80EZ5e70J/wMcQU4+Zu54uMoaIpixov
C0+xhADoUoHiwcINmHAMRt5WqGRRpzMOe0FQ+HYS+TBlGH6rbJkiDa8YvWre4Sxp5xEGQaN3J9ts
9M9TCK+R93CmJn3RTAh25g3+lVFR125wmLyACDRoukvhW+fNIcHoyubSRgwIKIf3i64Az7UCQWT3
rC48OLCkFhXYY+I7CX2EbsGzd5VTE/9uKo2ZoYkNPIN9OFdYmxpAGVimR2x5j20lUfCmOisnJHkm
4wwNIwLBxEFfqYZTjAQnBpaKYy33+YJMkOPAIqXzhgMrgaMdhhzWBQ+UJOEVqrnSwOEJ3TRVXMxQ
Fp7GGUYDsXaMTB7rOiwbRD2PxK3iXJIkWNne8fwdtK9ejcRG35+fKweByoemDUcJXkGiseQHdatV
lI5kzHBhey2Xz33XpY/GLebSxn6HpqiJSkuV9zallc3voKztixg0ZqLIEoJ+6wXQdgxzj6oydF0I
qD1V2matkDSOlEV4cafsU5KVV5yi9ix7TKdWNmssmT1/NMAWimaZM4fCUQecl+ZYta0tL4giRXaF
656DutKP16FN+KWfwnA5myGZD2kw12TVDKilz4Eprdi6dMq/o2YMrionSfUZveUgHopEELIbWMK6
Xc7N3BwZtDoJgmBGFKAmzx2xc4LQ40csU7QI4rCrPBed++iYrl14UG73amEC385z3OYTU/VisC7K
y5UmuZ29eERvZToYh3Qe77Ztn9UaW10CZ8oKRiIDa70IWckk+xbklJPvcK3xhMRt5rvue1XjrcYW
Ka/9vqBp5TwL29j5azih+1kGY5VNh9YfQpxb5GW1zVMOYmn2hCSMSj3glDnTo7Xl1JQYdWBPe51r
P/ff07JreYV7vEKpkbdVme6NhZHzUvt9hX6bq97DEESJASZ2EQkD9DjgMDGXvOtC+GynA5Y55xAd
GrAT2ChNcBRBWlMfnnWiRwB1ocbsQqKMIN/CAV7NW+m4fLq3jWp3feMH38IJxmO7AjV3u6xmKdfu
rG35dcDahVgcZRVsEUmGvO2aZ90C+yfZmaDxvfeRBpP8ir1mKF+9CTETEeVVR7f9bEc41aJ6cnDx
QVwzL4hTiOCdZOgx8C6Dkblfa1K1+WdakHDCgt63+qj4IDDOYl3iYvgwqIT6S5lXuI+DRCP1CftN
OL10CeOSY+g1W+QNIKeKYgYswFzw+ogCjPFesgkwy3UFCL5xMZTAxny7dxVwJTTR1tbbQGeD/cpc
EIYOKdSnxWvZQSlWRdedj8e5SzvxZaKJxx4MVV1D4b7bkdpEcDKvG+AtDGlUDDA/mxyU11To8Cvk
EwVbjSKbSxHDOJwjvq7PtKvg2kpw1xPozsqsBf7d90UDmVgbBMAvi77Ii7g3gUBck0HPY7+MSAYH
zCkH20l0Vw1C98YoLFgwTJE2Ms2ayLoYFufLGlZUoLSxMcAANjIzThVs3gBgGD+qAOwFQ1x3FRqr
2PVcOelFkKeCfdZ9n5pfOdfdCHX/bqTzYU7bB10NfnbIV2zIxo0B0HRC8+3Bogeg4JE1c7gJUdoD
Dmn9KJlbCAHcrkXV1aIlB+NW7lkNh2A1X7v7v54y3Xz//s17+uhX4My86HuL2WSPAUIdedBhfxNQ
SRWRr+oS8dWO8PhyhgfDiyngphu1VYHIUIehAdjVuQMwTQw0q2NYzPP3sYb88Wp1/h/KzslH2wO/
Jw6FqISvpM3HZMFQfPZR72i8tb8+A3/CYOAf2CTAa0vEprFgxYnLUW0zwHEIoSTG2XXY4Ov/SFFN
PhoezNyjptKUrahM3RjE+XnhiP5Xjk//nrFFPlrDFFoWopwkW5V0V+h7hjWIB4+F/g7zof+MFsM/
DFjhVJi6oOwHq7G58gxkxH3vV+zWP+Ff8A80j1RPXhVwjrePiOcIXYkX8bB++esP+M9e/MMg1aII
KzInxwdcjIBNhifNs/9Mbkr4h7mp9BvY+SusZgMQJfK19ZFXtB85z9sTIS79VdDbnx3Ch4UjGB3H
JAmC5EVazJ8G1gywtOt/pfz9syH/R2sHVVNrQAejK9uVw5eMtU0dK3cEIFt3iI9IIszw5uMgqXpu
iCGwike1h+BazIzype8YYPhZL09JpdgD9HH1e9EKGIjopJAXkzmB3uUV90GJngkyEaMAeTjDj6vy
/7yP/51805cfK1X7j//B83ddT41K0u7D03+sv+nTW/mt/Z/rX/3vb/38N//YLO+XH3/hp9/Hq/7+
vy7eurefniwr9P/TXf+tme6/tRgQ3l4b7+/6m/+/P/yvb7dXeZzqb3//7V3DrfT6aonS1W+//2j7
9e+/ARX4w9V9ff3ff3g9wr//tnur3/7197+9tR3+lLK/hQy2PLDVEtSlV47o8O32E8/7m/Ao9XwP
Fi/cv8o7K9106d9/w98g1zD0CeU0ZD67sthb3V9/5JG/+S7DwNkXfsADDhX//zvunz6Xf35O/4Vw
notWVdfi3fxMMcD/GlA/gFcNZcLlwBE/rLfassEE9ew/OpHHGnEGz7lfga8Np3g3lefb924PtJAK
UO7gINd2KtJFD1jM0pFveIVRQOTAeeEES1ZMmJCNI0wpzr8Kqblpsv65Kd7eKwJCYf/nhTiTJPiw
LmFGhUsVYsnHTmvMTlpFsPco5R5uD9iO+m5YW6AeeBdAwZe5Y9WWQvuGcX/w9dovRD1urYdSjZ9K
w9WGD+w98HtwrKmnTzLHHGUUfQBgbhaXmoQYdrth+iVX5SsRmbiT6RQ3FCGyXiXH84zVcYGor/rV
rcSxYJP9hVfUjX34hwMOfcDJMBLw/Ovx4uEDOzGritYVlSouqTfO/aJVFXsYW3FKUau92wa1P1Sj
8Klqm8/cOPWWMxmuRkx0P2nt/OG33Gku79s2msRITzbPUKoDSWBdRU/D9VtZCG1S1HHtR8LNliAL
JBsiSfUi83k3c8wbShRvlz7I327fRouKDI9iWhZFV8U/zripA7Nr+nQPtDc9OonQh9A7tsh5HIu7
BESGL7OTfAK+351sL6/jbin2vibTwuWaP43S1K9h4l+Q3JKu4A3nX8xk+ALzQ/VgyMRiW8GdRHeb
BlOMcx5k7RnOz+0Zg6nXys7TamjT/e1nt29jGPEkqrE6TxYCKFLTfJuECXmoEwO2RMFPZBj46fYV
OCHOOjCosUrN9zBfQ3vRUXKoJ99bBYEYItg6OHcFzFOt7OelVxfDtmtGfpxs3PqhPZb+wsdI9oge
ix859QHMgKWCxq7BffSHheX3G/iPN+zNEP2na4Kxa4MbejQgjAn64SaAq6sBVcGZL57iYMU4vrq0
oAHGsk3TlZAqu9y+R6CHOPOH1HIGBkE77IJaNccmL53t1JLt7ZkzTriefbfeDjXlx4y38SwC3MyG
ivCsihavjyHHr2wqb3ranw+BM4GGz6PMJ1x81GsE3uS2TeBUd9ftOiJd7XzqHP9zL2XyJUNvIUv/
mPRyPo68HO7dcE4OZShR8JIhcg0obH0diLOHuJ1YMLf9XEx0UUiXvuVTrzB67JCZNRt5pHSw8e0H
GDvt8fLqUz02w0bjvK7gmGReCndPp0Gf0SbX9wEoOnvHSV+NqOt7J5f63knSclm1wLb9Lln/9Sf5
gVKJ3FzGMfuHrzSwJsrhzPszR26ahPJhvGjuSq1UrJXBvTN4AlPpYuXDh/cd8A58eRu/3PUw8k4X
Ga9l3GPxu8f0zkReCD8T6nCd4/qu06Wry/wlLGIQT8aXio1J7HgZSJTc5A/UNk/QxWD2q6dy5TgV
JrzSt8+3r6YRuQqiMW/9/D4JzTeyU/MqmGq1QxI4JuBa2vtSJNMvavx/Xd9w/F6AdhXJ024QfOx2
dIJZZw+o/q7L1FPh02oPJsOzdxWkxpKm+vYUI6NhkwkAcyMsXx+gp5TwcST9BgEIkaIkfQBUFO6D
UbyPvk4fgJC/gBSjIGYNmyUH+LUb2ra7zxP4ZAGEWZZp325MH/RgeVVqJcGsOUjr1pteon1KS9Zu
qISVQ54QZ0MbMuwxunY2mdvBYQDj9AUZnfLEjTAL2g5DbKWs4C8TVHvbOc8K+tfeqdg51S7SJW3O
jpUn+xU1dLwoGvJNN47O1kNK/ZoV5ACw1lsht5o+jODHrCrLXlrsyWsRMC+GKNl7MuXnydL8x+eq
KEZrvFnBPrN/6sfuuzcV3Tv1xmioX8VkpjfDB2+BXao/ANSmW5/Kl2mER46HefozaEQdeK+NG18p
ZQro+NBFXmrLAyklQsE88QpEPtkD8BZRrTL/6fbUvT7t0wTxIUKcFELPMVvEUGOorT5NHkbpf31v
fOh/eUipgOQMxQlBxxfg9vv53gBHtYP/TdEcncIY+Mq34dFz5On2cSPY7Ivxgtd6mJq7bhx2mcYo
qU/6ARAMCrHlULbZQflPg1bzL/isN8uNP65dWHWpjx0Z7SeMgsVHpQZ8uEOQ7cbkAid9GMwVw8qH
udvem3oKBqDuY5XPZgPWILaZzPaPddhDIm8E36vWdAfSQGzqCKVXyTDytd+GW4gMugvoyOyxaIBt
l60N9renztWzsJgVW4xVY/adDNKTRhscZmXUXjeo2y7VJsnXNBB0NdwKH5C1AQODoFClGMQHmJ2v
K7REz8nEYOdnM6iOU3FgWBgek1cRzPKhGrpfNNU3m6oPJ0n4PmpdVC0u8z/mEI16HNpuJuFZlvli
ht3la5Nmd9da+LtgHlDvMolIqdm2ve7gGPaSnRZivCBuIcPASufPzYgcwmFopne39lZ8RHRHVOMi
D7ovLd/mRZlFZZPKNaun6eRbqr1I4l7BkJgCzNQsBaSL5QF5OmR9e3p7KILcrLRs/P46WfdXA+vZ
41Cn+3Qo8wvWefaYtH6H/9idwITgZcxtV+xwdtuYYcS+a0DFiaD50nsiJwD7Iw4Nzvu/fwX2Eb7y
PaBdVdlhOqzMsUyR01ZkE/8CpjWGYRCUjEw2vxBk3Erfj2dcuAxLKXhx/F8qResXLrD+iZ0RMI8s
Bj7nh6Ao4hG8wF0zNgjemCcI+Mvm0OTZp7EYphcZNt9VWw2RBNq/QMGGyR+pD2Gq2kPeBCRSZd5s
w9q6EfiX02fXDYeoqcx8Ns1UnIWc3AiX4jLjCdRoQKHIBYNciGcy9y7z8QnXzdTdwTft7lbbEemB
/9vr8NiBQRKTQaqTmzn4XsDa+8HX3VKKsl62HcggQ2UC8AzCBLmDUoEI6USM70FhduKZowguM0lO
CcmWXYHJe07YQztz+uCXGKv19ewuZDZZLAnjCHJE13lbFKB3leR8jQ0vPDjDr7v1n7EerFhgXzOU
NCHj3vXZhxVLBU1Yq4kWlyHtWKx41+0am61yDH+PBUXIPGaPOdREwiCAywvtIk3yJPYVaTa0Ksfj
bJMDd0t/6yjg1unI3twhbO9tPZ092GEcjdHdPcw35AHGNDgWZ53bapdbMX0OfVNHxupfeT/+y/5M
eQjDfg/tKUUvirC2n1dhUatEYaYrz1XiFMtGIXjp1noUeXom3J8/YcoiVkUKZHqoBKxJs65athJ5
X0ES+juQysQh4TgdBYgpGcnnzwnwntYvXhUDy64DOSY2NpDrspjlfhruk7bM97lP5zWpPC9Yy8IP
dgFRqHtAEpq2P6418H7SSHSziQGdlxoUHHuAgtZdomh6SkYE56EtbGNauCgxxwY9k6irODE82ZiK
NncBcIUI8vl5bRywiZaUtash0dPnwjcWAxFKtghbzB6meShlFI6pjmxm7w0GKJ8xYT/WWAqO+fUz
xQR7Ec5yOPlmqi6pfbq9fjUsBtQqmAUP+XIgKr3AT9vA6ufQN20aeZAqPops0A8dxdAp5ashDFmM
RuJKg4KlxgJklOkhBCXcSyvy1HkzudS1/1C6cdvHQUFKtraYBWPUC8FM1/v9FnkceQyyKAVTXydH
kpPHAu/3wU/G5hd16we3keu1jdkvTDE4R9lKUWF/uCokBAGm1uwccAe97zhhgYaX3At0nUuaiPyJ
hVgQ8ibxFog5UVt8Kt2e1nm2xV7YrJoWyYN5ysZFUJF0OeVVdUEx0J9cPaxHRMqDMVFPn81UFzGE
EJFJg2F96+kCPdjFLwoN0Ajxdn9aOnEYPihuoG1A6IOC/OfDSSpboIZu+Zl5blxgTr132NCvOxAt
znQm82LG0OFpdLGsU5WZq4bAnMumNzGMi8t9O1b181CxfWcpCqpFnqTJHfHT+SEThb/IS7jjpLKb
H5gy07GywcPth0mFAw0dS2KheHPn2VEsRed9pYBOIjPU/hP4HPmqpfXeXC/hlt9Bnevez6Y5tkln
N7Pt2MZ0qbsVsPc5VtUgl7gJx/Wc991hZKCwtIH7mlle4YDy8WjTL1BvtCcnc4aHvAvXLljgK0RN
NocZy6SAdumdGLypBLUpRCbCOXZh8lpYxDl0gqQrEMP95xrmlD+ONKdp+ggyWXkmtX106mrYSkbr
za1qRJr0HENmZXE+RHlIwFaAfEADgBmV3YG99EXMib8Dme0BaoYA6399P6SjfJSzz1YWUhEskbgd
RNsiiFbaceHxZOtr1p5vNQPT8KkBSc8shQKtryuLYQNT2Wbrcd+Jpxm3v0pk80Z1uApLmy5BFZBL
MGj1cXa63x8q0egFSGCxnccJ4QkD+dzlT4aG+dNUzA9lA/qUdplZmq7vnqaGHxoIMKoV5mpiaYNg
jFq3oYivrcpD1fbH/vqs6JPfH0rZLgGly+M/v+X24db07t2YqW6rctLdV57T3QXkbKFMxMxxdkLY
TYFrgjYcJuHXNR/dZ3oxjbv02u4ggyB5CaBCWPqMzXtRJePJGZovPxZGBVpU1FFHI2OxUHtuIX+q
Zw/O3QpcQxRrUN64zV3f5SYeWveKFvv8KBoRrhgoBZDVONcNdNqQO2Q1F9e9BUEx9arzQsR6dM4q
JQ6qLzHVcZsM8w7CVVgo0il2B+nsEhHazWjTN5eRI1Tk2R7E32fwf6bPBEPUeOomXAQgNr86gFHA
o1l6TeU/FZkL7RpdltwHKVjytzA1I8gm5fwZrdjJbUGNYAbkBnRs47EfHRtxS1HCsVlOJzdZiz6V
30If79gjMCb7cSpczXE38jFwdqIgj05Kq2PZ+S3msmWIrWauTm7nqAVmvGU8yeHtGnC0b/73IfHT
7wZEkK2mY3MxwlnYbG7iBgldO0MyelFO9iWHxElGWY20lgqOZdEQLkbKsWeosaJbhes3xLtf5q5K
j+CZyEUoIY8sQUVE06UIi0FRMgtwUtnCCunuQKoOtxLpF1CTVG6xINdax++9JC4wf1yRWn7tWo/u
3CQMN51q773UzMcyA5P0tmTgLMuFY7GVr0HYDy+uGYsVhVBl0cJmfTPf9rMirOYNgGq5Szv/MFAV
gR+trkRHdlJ+dqeqTJyxiIC+cn3w+jZ2Uwz0WT32ex3U41HNdz9OclI8BGZ2NpNbxLOX1Ucump31
k+AIl6gNdNveDpyaOsqnGts0CoO9f+2CQVsGsbCHvvoCzUR86wtKR517Tw2rtBzwQ6qC823Vkqop
N11bgMCCtvkzqLH5Bi3RHDGnw8YOISOiD30Q3LFbGl6EALRC365zY9c/znNdjdkmzOsZRF/MTQ5i
wFWaUt1uZYabZyRbTmt/mQFhOEjYG+01COwrz4cvKJoYskLQYn6oMDw/yNQvF/CMErEPYlOwmKAX
OID2CWpNvnDAbtplEmUMWi4Jcp+hSFRQiHj1NLBV7iZ66YL00NfdGiR9fdSDN621Jt0ePNTYFtrZ
WExrNhkmumeNunyB0sWNeDr4O2iVsj14lq++9e6Y57hHfj16sCY/Sxh2Qb5W6XtTQfZN9SpjZg+C
L7mnnTMuu7mZ4gKMSJL7E4vOP7of9KPZGl69/pOrYchSVMTZNZMDOCVQR1m0CcQdbr8xYaIXAqQ7
NFuFXOvBd6JBiuYOQCdUponsluBNLSV4c48/LruyKb9BycUeGFBmKGKw1TMKWd/UOjvg6cNTrkFE
5pPXxymIprc7o+KYzDlh+li7ZIxbEnpPWd1/YX6FhGvcFv6CUv0Z2HX9WvdAPTQ1XgSzZ70bx0RF
oSLpvk+DcXGrG2DrdLL+FWG5XWUVKIoV0pXiAK7cm27XBnWdL3jjPDFdDCdQc2nE+qDe/ij2lAwu
GXhE780Q3NNSwR5Nmxwq4di3FVklIMVgKn97ZY82w2nCsDrSfiB3YJxjiXbCk6k7IPFz0oNpl7j3
LOUHD9Ymn0BugHAeaCYuRPBNT4WFRzgRd9QjcMM1fvqQedW+DId8fzvHweRdgXk/5grVc1joC699
syswATkC6I+HcjqNaSBfgFQ2ES4kiGsTSQ+9Sc4aTK0NEPn6FfNWf2vTIAOvAiIjYCQSHbClFwSL
VQu/UfpTowAmDtO4FFY8N8bshiF0tqJBoG57q2mGubu20nV7vj0gNB7MXaQaLUY5zRedELtMWIWv
oJFZ/jhCyJoQMm2S6PbhZoVsdqxF3uTKDWYUuXWDo5XVJtPDy4//IzGo8pzZT46DKOwC+j22zthC
8DL7rhPxvfIZPf4oPJJufJlznZ8LL3tKabGFpGe8zOC27NB28aMLrnQM1cq8TLpqXotcPCcBCqCw
uhpI3GCvqwA8zhQRcT3D/7RoOwwSUkMjpSCHRPAjJHJZvkDUGllYr1ggRsY9MOXsIAErtknLHVBe
Bnze2Vg+WuAPcYmJyqYj1bQo8szsOpsfC9EUbyg9aVTSvHkEJFAufV1GU9jGeT9X6xyMnEQKvqg5
NQfqunI/lGGw9Ohm7jO2vVVSBFlCYOpM4Hd6dR/3InC86Jp6tjDWlEsvdR8rdIRot98ESPpJFJbj
HkJu9EDjOK3ma3ndmnaIQEr2D4iTKW8bclOXa1Lrec1C2I6ywMPy23bRrNz6Gfd0uq8G/jUtahJJ
5tU7jVrlhRY7zxnJEaozHid+0Mf5jFmfNOauwGUe5yKvtgj/tXulwypq8M6PrcoXPgTBHAgBA7rK
fLnCVUMO0jHZLknkRYF9EyWsNS9VAM1/6mItz4OFh9BZ8IbRAk95BwPxSc+AG7HJNjQNntuZ7H5c
OGNWua+q6/VFeObk2sB7GnjfLdMZ4D8n/M0LDH0enNpGwRzORw56H7RfyFafmQPpmRM+38qsBJI0
0MPrFBWr58e3iuO2A9VJNkTQpZpN3ej83oFEEqOD8Qyxhj37Cuu3h3JVAOh7q2/Q0jzJlXDbEWqY
AuVqWXiLksl25Q6TWMyOVMswC69soi5dIeRvui/ApVncvsquX+nroeYDPgMdDm4kwMv60ll4W09O
u/FGq9BTyvaMW6QGjFWWKwu4fIQgBw0ombdwLejQfen91KZQV8A0Iuqnnnx1U5FFNs8hi/d2LeSa
51s7NngWHDPjbWchzOr2/aH1f/8KSZBmZR36VOHDO4V58Q3mkuU7aFBPDqDQHW0drOSoMOoVde1z
kjP5DSLXG3FtMUK+sBcuaRZBCxBsuFVGkFuLbY8G/L68KsHtkAzr2uarDMtIHyUtuI4NyokUZHA2
nzLq1nvtuZdBlPmTlfB94bNDYq/r56Md/XyHXjOAIWEO60MfgcsL+H71a8TZonhOuvTVcdkLLPm8
b349RQSr5W4a0HRWBZzVu7YPFqELCRIuSrpDrQhyasbYo0XDscBowkHNDPCCeP18TmT/CqOl6pJf
H1zgRzqjcZOCaTXP+mJJ0d27ro9RY5OsnAKZGUUJRGKE58fbLNakKRXWaK/ZdlfkFvSDeZ015BVS
+vE4wi7hiPXEWzpZFUYuKB2rq68UNpYmwNscvHOVQ80qG45pAFyOcBuNQJohbwMqDE9Rk0DrC4J1
swS7mK1vp3fy23rPUvtii63hVRuXyQQHbABXeycX68FYdpfzBBUrJg13wLCxDFUpJt5EFWdJ2KIr
Rv7A/i9hZ7bcNtJ02ydCBAooTLcEZ4qTJMuWbxCW3cY8z3j6swA6/q/tPtHdFwqSstsaiELmzr1X
+ln0YuTBTmn68ML2c7Ltvkyvydi+lvOduhJhdo14ZtaHlAOqWRn916IymlM2mvSZxnBmm436Nhtc
xRzJRR5rLyXTSspoNk89qt068dSNkcPni+Yfr2aJlP0ELeMqU/dOWhooJ8GY8EjpmmFpNOw3QwfM
C48m2S+DldGuQlJp5MJD9WumhCWl7DCeUNQzt0prYpdVuI1poDeAEwuXM619V8PGgdRBNZXlyhs/
lIZD3e7PTiqzdd4N2lrO/WZaWNzLSj1bl7qx7nU1cAVFxM5cCtAeAfJxECGGx3uNKMAtF/1ssA+V
GWCiPvkMStjSVJ8g214etUPaZ9eylRn7Nss33fKLz0Y9yAPToue45ThEzY0/62r0E89981fe/4UF
VNuQZvP3+XwIiTR0lUKEN9NMvatVeithdYa+IlfknOBMbE0r9i6eFfCP67xJZpm9xGp6UAmAlV3c
bfrYzrfmlHavDciEgzIx3AG4mm7LYBjWTUgKT7W9E07ggYO2TtJ5IJfSh2jmhlhWv/aVNLmS43T2
KL/aZqjCJ7SV9FPfRvzYpf4MZQq9flaie1v/STK825oing4jNRTF49BESL8kpmBd+VtCTAzNS4NO
Rkw217GacEkbbKI7+jE/EBkOF8p379DOEydHifNLk8cNvnTpyIMqfH6xnaMf8D42m0ygjsKtIaGY
VcEZ84S6n6qGnHijRHjCrd6l8C5OaQ36oUwwCUjyeXeR+6cuZZRnThgXOHFeydmKNdkUZVtcRzpe
jtkO330SGwwLl5Fs2empW4WTfRRZ1gGKSeINKeeL7mjxWVTNeOMq3UFsKM5mNYUuJ3J1KOPU2Ide
G62Xrs3IPLnX3LqAhqkC8t3IrIq+UO4CYKTWrjU9uwQ1dBnZlicQD6T6g+ymC/WK3hrdY7P40XWo
L4CAaT2VkQwCSeTPFew7l3tMe5QUG6tHXfbornwmlvFWXcvy3VC7WRCo+0umWkeg+y2TMzvd92nE
TcgZqVYfBytj3A3OQOUSikYHbVENr1h0f2RJ60bzeCApx3DrBy3ivaI67HHsIWMMgpm8113zsjEP
SVnbq4fKKTQ73ZglKQJdRrtF0q+laZ0fV9IYat+LiWPEULInJwgct+30Zp/PqWUCnmwKVqvBLeAr
bJfhgYy0l0rJp6eOkQ9Jpzz+D+jL7Pb6XSO08UaZWLl0sISG/id2NTcQIduxb65pWjqnrii8cwCN
z7WsgpWVIXK4COzwHA6VuzwrB7HrPFoFm6TdPeQ3R4ytCFyjVvUXlS+VkNkqIWRxbmIFvtD8SM26
tyHKh/9QOP8p1/K1YxWx8BGpYrZt/q5v1lzpkTRld/Ujq9tL4gdEBfJiO45xeSkqZBj2/247r1YI
Y5GqxyEvLtNHyiDsh8jFgYR4vy6LylzlvsWbEs8aXvC4/1J0qsO1rZikhdX+pQbWvGJ3sfgQRb3p
anv6j6GwYc9S7G9SLeMIixm0Mbu/uFP9oTzH5HIN4BbT7XHx6e3ASfHoaB+tQSWcbTqk9T0Fz/lU
5tNLkMTjF0XMpQYW+JXsovHmS4JnklMlFOgrmV6rJ6BNdyy16qaeTLnpZqOBX4Z74B8OMYuJ6fnc
LBPDcgsMSm4xK9SpHW9pYKu9kUz+prbNZF/kVrXTrKp+g38F4uGwaBvwpnbO1AQfvYg+knDcZJXS
fXeomvM0PTYFIKbRhHIwzXeLKm5XVVtIDtJ83BGUeOkd48tgladqvt96tqwODBoPnmRuadnT7Knn
q9VrXCxLX2o3Qb3rM2pIqdfOsSRu8ApDYQKjwigarS4fu6+BN7yEpCVe5qDtSctDb6XX5TqeW/dB
jspZtslznUfvjSOHp2XsjsNcrCaCF4eGOnPde6lDcCppp5Vl6LXLnmp8KOovcbjv/xqTat+rrfbR
CfBSTdeheclmOgx2fiwcI3puy+AIOMC/mFMSP1v8HtdJ24cEoFVof3hAPtGDlAxUJ8b8Hts8A9Md
7Kz/NscqN1TDVH/atoscsQvzaGJdY1yvRU9kVRCRW00OwhSFz0fV5h1GjCTaZJaZM3MfErlLCEK4
SALkoVuZUJ+J8pOZmf2hcpRiF6XiPbXMce/7xgfgnOmiCTE+PvSJU6xYLJhsE2G8Sqwtr6znyF9l
6WbJIF5jq5m2iT1repTiK3gWM+QYIdfyrWOoMP7LuPkdWlkoZy2h97dVtXzm5F2NsWn064lo6SGS
dDpyPpuvbRr3ON+cFFGJdqAjTbFXRVTfIRUcFd3Lz8vrcpLjnlaHTT5KzG9qeT58T0hY3cKsSi9e
GQZoIeE3hPvqSrVYrsc6E9zyOpfYSX1vSirjyOli2trZgZOr7a/neeE5x8bpnaMv0vbaE4ltl1uT
453aRtNQLqj7Rm8DsPKvFnzDJQRAcHrcbDrsnIRitBOFcnqc6SII6CRrlB4NyTFK7SjJv7lROcZn
tf1qKsZZxn5DvtwQ7nJJ+Gz32VVBQ5izDovrZA5n4mWH5ebZ1Kg/qu4hgs3SZGCm2Za4w7BmU7Gy
iZISHXIRVMccFXV+ey8fRkM5m5PplrStyNzTPCTnkueog6+UXFOjIwcoTISAsEWnrcPmFQhSvh6t
untVyyY5tz0wFi/3XxdF2yut3GAXHDQGfIIQJQyOEtVnpWAUy4uIjeT0S6J3rFuods3ZdPSbbY03
ZRzcsMz0m8e5tzZDUrycn/Hes22MPvNsfGydlZYk5cnLHPVpyOJg+zj5rKQZbpWC76+tSVMSs8Nh
NLGKki+rWlXYMFaLFyzU5BmMTXis0ZMI5Ff61moMb6W2SXixVdr5LZm+/aNCqIQ/OzTCdtM3QUUU
3BYnu5/EiTI+38foRxDZB+OmBr7nSk91PtuW/y2oo3CTqVAIlql9Nvlywy+A5rBNC9tlrtSeILKO
KzMbv5Avyz8zrOkPVmFla8XkO6jVxqeUF5IoWGxfWArK0sbQeG7FZBL4nDVVK4RQwvVdMgMdYmU9
ep7qRlwkZ0OtD0EHBAfRcSY0GwzWFcXZYgBEePCFxXlYy1NW4imxxkJ3pzFigIBxdTyFvi12EctX
NjA1ODFgKWwiae2VRhVfmYKOSEFO6IbMHbZePRVYxYp6rcdeSXMzfekUwvH0Na+AiPRNOp9fAZnl
XSFTfPZm1Z3LRMJGnUBQaITkMCpKY00tHm/LrDA+CbyYeUj+v9Upv7Q8fVXSn8DYaEXTvnoKtND/
nCbJkUs/e1ZFV+4eHURsNvLUadSQUem3a7vxik0wm+EwPWCbmwX2XkWgFIVeHLq01Ik6d/nq0YTX
ZfjGSEe+GNwEq3nY6IBrXo82fkPhF82hEkG0tSwZffMSNy917WstN22eU4hSOaRs7gxcykL9rBAm
m2+fRtZ9lII3qkV6+Jo7KoWb7Q3rtoo1xBANg2077Bw7R5HQmYpXCCTfhYCKw/ZyF8AF86W2URO8
n9GaM8u+Lm99sqBwlWrYjN6AnMN2UuMVB0xxtq3ye97XuHdUwq8Zak5qOcwV0/S5Zfh3ZlFMt+rs
EE0iGsPdaKrJdnnaIknjw7nJEguATio1BEPDjQvX6BpWv7KGHQTl1wbdtRyKSmHZkAXMfrWcuVNQ
FGuiWcauyauPVA2aa63U0Wf/ktCO0V7LZtukHpOfrqOWCukdt6XsfkZpwTYei1vm43fDAAr/ctr9
1AmJn2JOjwMhwm6jh9UXP/bMH0Yc7ER3yGG8sS1efiY3YJwY36YuQdQP3fO9nYylOE11oJ2ifBqP
gfgrVydrpUIJaJu0Xi+WBjXNbqbG96Wz7GNb61Ll5pVjeF60Vh/lZF1Fzo2Ia7T2Qz3YPcT5RXBs
1e4DVF93U7NoCxrLeAHm96vbVcYpusILo6/07gYYoA2R52kX2EMIb2wUL9AjEHrVZmBpVYQug9vw
JOX4s52VEj8rXqZuHBGgWZzXF5jVdc1Yc6OQa1NL84sBkaXOoh8+RvBPtsmyZCMI3h9zvx4/83ow
qncRMofrLV1/fKBXN0NoN1WsaCc7xH9N/N16Xh6hgl4q4C4nf6SskyLsV7VVNHgau+KpiprxOHU6
qbZZmSwpVuAi3qui3xh4UdqV5iTcA3y7e6J62yvpDDVq++K4yAXJFK1RZ8xXxbE3BEuzje4Ax12U
yDCHHKotZWrE/z4Qqn1yurF+6k1oGjJTapfUu+cSisI+4svxP0Def8Y7bPykKh5r3VSxUNj/jHeY
LUsfSeNf+9KzdsEwxuNqBBvCIdmXTOSqd+bq+Bcwtx5y7GtrOT8dDeLWWWxPe1KoihtZhty2cfLh
xWAwaqA7nxw9+yj9YvyPRsv4/zRawrAEO1d0FR+b/keFnzKYCYNKiquStZJtx3qmAVkjbk2eI9yP
KaSWyMacQUrDrRuh3+sRB3lJkDYYp/YA7mO85YHXI4DQIsbSCTdeg3d1Aiq3NemL90TtsfZPFuJM
re9JtMprGOXOnZCHQyrd1+4E4deP2WE0fph9b+zUpACdUtxJZzKvUEZggpIiTaMrv4SchlxviHqN
/PI4XkUenHOMdYteWDA4ugHSWamjzdTPq4rDvYFFSXI+6xgJ9vGrEJ36H7/4xW72e6tkY8jDugXo
h4ZV+yPXMyMPHOj38qomTKVjI5yY6TIKsLmFrB7Nkh0Tot6ZBjO0HoOMDfOSNRnKS6Nq6avlUKMa
fllstZp7AOTQ6alg8Y/h4bF7zMqiMGufDEwYsHy9GQHo2lry3DkpM/HBIkdNTvYcQvs4xV4AUIRz
oF4Jm6tfS3I3SLqKWVlnXDp1RBiZ0ukb4sAvVZ9sD+tBuuaH01BZylz+hIV4xwe68XIj+arG1c0J
02ZVSAT4LgxPtdfpn7I4+vX3CRvPsREaJkfZFNj/Pw+szx1NGe5z7lN7n0WJy/k4zDAL3mWrJVFC
Evkbd1FB9dXZv/5XQ65/7yysK2ZHGPjf7Uf/FBawHWHyN/HIanNBO8ez/kY3L4LeyAFyZVcxttHF
11lG45V/xVPDCsemtz9ZtedvxgrOm15nn1kYxrdMw7qRRTF+CcuajjaKzUseVPFr0pT7pd5LtJwJ
/5i+VXFv7CFPMYVoI/EfSRSx2Hj//h4zSGJJFAxHJ4XmkEX7/Ysnm5YZmICi61QO8GLCBluIIeU6
p2hZR0L7GkTlsJnqqL/5Q/bxsEbYHosePUxq22r24iUthYWmE9CcW5CAxCaqE7RQfDw3UHcmzGVf
/zQ/A4uym5K0WWP0BRXpEw1RGoyAEfKH+3hHB5WjXvpBfse0ZD9bVrpmva0C7idQ73Xos9KYgcaT
r8hbJnodGKYmvzW4vvRGcqIvRVOhBXLnqINxDUMke0dk+VPv2z+XKn8cJ26cMh3PZuN0CNGOfJqc
7kNKiywTUfZt4WgKQEYT6y0cpK9QSj7ypEUAa6DvVh1OABI2r7LKxHbRrVtoYBe/t7iHF+bzkrsx
BMmdyGi8LQgI3+1bn2V01EGXuKzDjWzTZpd0fXV5TDKdIbXcyDyl7SRftXn6xRMz979rTYgeMTsV
M0L8a2VkfM2JKbcNB9hWS1LtIu302wyP2MKTEi7H+nTofOVrMxpZsCbqlGLn65GMimo1VVH7jHKa
vmrt7LVG7vDBy823as1WGUjYHmpJoA43AcRv6wvVcnVQqlutwfVAewhLb/TGa2m3wLGMaiR+wupS
CoinsU8YJ5uFelVKTQAczMKrrMsb6EALJgj69pQOCIcQD8X8XlDaWmwnU/npRS0FEymAMzYZ5T8c
1csy1T/e3CQybU1FtUZp+lM2I8bY5pBAiRL1xXhaaq1IjM3OlE66ztPigmfzurSgEa3LDSzY4xmT
N7H3g0ZswXxqhzxO9WPQ6dohwmVFIRHDDAHV3igbr+rxQrSJs9EpK2qyKdEuVeXXzkfnVZ0Yy//8
yGiz4lgUjcpkBRON2opj2nT1E/yj3h1QEDZxOGYr1NXpoBh+fe8hErgeUgQ/r1B3G3JIF/YrOVsP
N9xZC21vZYbD+C3p9b2Qiv2z//j3U03+eRfnYCAmYViEvDTL0v9kcsfKZOZBaxsXHAXhU2LoypMi
G7icXmt+se1GcS3IVdCHftq5Vr4F5Ssm4/LdmSoP+lS4VjOn3466TWdvhSoOkjDdDRqO2jSky2bz
MkaQgQli7jTPfO8/9U5QRM/PEgT2a4wpefkDnPDBr4m/NGTk5jY7Q0VqblsgF9BlpOUGFGegQfyE
qg3ZqW6kf7BRUdZD+Q1OifiPaIQ2FzC/v61MnaoMhz6K0fzf72dmMRrwwGIgYWoffLGLPv3mW853
YyrEwY8nfcMuyhff92OiyvpLwFa+5wie0Gqck03wlAzctLm6suA5gVrqxKYrZbwPpqiifMuqK0HS
mBaDrvzff6U4vv/5hdsosppOWSH5Fv447Auuay5yH5vu0uiUjv45Qih0hQSoNvrNe07gA1YtZEBF
6l/p74D/lZ31VrTMouNgStbDPLuppb5fAgHQHSUnFfhmIj71zowyuU9KLOaLL7JsDAS0HNNmG1iM
E7DcnWIoiZuk7NOd4mUudnybKXGAt5igzR3YUblSiQytRjNtV3ZgyE1Dt48NHOPKOMp4xby42act
tEqRKMjZjsbagQkyloOYuQnNHqFTH7/WhS+eISe7zqy3LB+GwkrWWh/mO5oVEOGTwTbuWW4Jer62
HqMPlozO2xCC7t1FRK1lijwyq82P2x7RYoJpk7/KqWEej4LbclN5fD6ZmLR7TnsoJ1P9pNR8k0aT
7nGQmVsTKskdTPmyTtp/D2zn1Sq0Q4OH/Cr4oq5xpP20RxH/yrawMd44OIzbSISsmx4gQNurq06t
4zfEwy9imMy5eZw+137KnDJjZXHR44RVUY0KLwqOjm7H7mKDomN1A9Jpl7Jlmp1L1zRHcalyJueJ
hnQBGjdx5exXuy8eG9wY/t4syB2BovW2QZ3a90m3zbXPfue7D5oJ2gtl6R7M07NjmgiFoXPgeqkA
orO/cFGPwjGxtgStcheL4HDWsMevPOLasAuq7ZJdoT+/L64fz1OeFqWgscYcQoiAAm2C0S49QJXL
RdOMPWvhI5XKUgzWoWWifJgamJcMAJg3lzq4sLGKw0s/SbjWc5xQZ9VDYfi3rKmxzA1aC41mMRf0
fGoDFK3Z1djGzz4Y1LVh2S+PZ1k6uXpShzgVDfOQwnK5Bip6x7REGcymQr98yZs6ev/3a3Ops34/
U2goKSRtXeq6xf6V38+UuNBn4zU/qUD+iEhfvPVFVd7w7t9y2yreKg4dlyDFvfXZjfRLlE2c5NY5
Fs26xgQjC0LxLttnoLYVDT3rHYfMF9iz7I7ioIq+RTdgM/bXxEPOsc1C7tKpU/GMO8OltJl3Ruo0
rnOriNY11erGVPwMqwr5tXgqknNaJ8p3TxleakxvNBzeX2kw3QAkzYytsl37lfrc4CJ/yUZqgQGG
AhKG72SHRSyo+rDYViDU3aSKJD6VoXhncbKJxFvQnGfBkYMbWBb7YvSOSW+TGgc42AorEKabR6qf
xVnKuFLaTj5XJdhsvxvPbb6OCt1hkiSS27//PgzgDH+c8Y5tMy00ESZsQdbv998Hlkv2fwR+dw4S
x3t14vwJcuhw9YXYh9rgsZmjHsBDmht+RdHZ0pqfCmHr16l5EbHSXceArRLtgeNmOguryi8h7Ahi
5TsACM29TQf3EWoJKzxWBA2hVTODi1shP2mJ8XUMrVMxfKqnoP5K7tXfMYqzVmYyAhSdfXciMlQ3
TQ2sHsDNN0AI4otW+T+criTB0wY9zo243DxGsT7QNnfpIPSYHO2o9yeUs8ujVo7CYNwaMz9B66Ub
gfOHEMZC7mVsXYn/0AbkP26dM/JhbmVJWCEPLBm4v/VKVRXABew8tOyhTnBRa9pxRB46mlUaHePp
kbJaolZWJD4/cmB52B+D0fvZNU10jXUHH3afOvtqBNzUF4O3Dndd4ef3xXEJtj9YFyE2KeGP7b6B
7XyI+1peTdR8OXTdIwjnJ9p7N+TdM+sBwHBpLbfiyQmeWJigkjxrx/K9bPS/fum0BsWIXifoxkWr
kLXj8Pj3t9uyqfZvlz8LlwSxZRsjoaaquvzz5xJ48IP1gHxQX8TaZumqfKfs+SYHbRVaaXWA8Wbs
jKDHkUxHTDqne8ZX/LdnntIysdX0T2ac6ddC8+ynaUzktEYtNRlyMmUcEJhI450gTREymvELfaHB
rm4m0lP//h091Im/f0tEcWgqTaAk5LM1LqE/rqDQZzJXguKdrgqfbjn+oWcqZJPWVedQTmgkbfth
CJ8f70R9sDSQ64kJ7VHT99KxDJS+pNplar5WqrrYZ71tvNE57B1God+iSuEyBAXr6mYM7iFLd0sp
X3M/v8/PrEEwwPACpOA5ntOoQ7qLugmz+vwUYm/l9rIoN4sbtynBGek99x5qpOGs9BqH2MyzWO7/
jV/LZyUio9iX6jdVhFt4KfolacV4bOvYoQ+Y7M+PY1mPnilBAGDP80JFCdsTB9Y+CNW5F7zrxFCx
IogjATD16CiBOJIS+FoG3W6ROnBrfsuSdKeD5bilJgLOgEnYreIGuCZ6GLdGxknwOaOzWnfM5Mya
gTh34JWNiEP9Mu0STMqQSfUjimb0HuJxxcYXjGd2ZkimzdYmGozerbCqfCkru15VSuSWua+Rjp+j
EFAw8o2R7IP+yvSiAiFpUPEF5bkQxD0ps8Ktk04BfGcd2MecM2LK/Z31tTTqOU7+esw3makRaYkY
hPjaOyG45nNa+SDbzTY9mnIwthhTJNyAl5E1B0er4XAb8uLTyIV4L+nmXKudxSdHHJ0KVbZjWcTK
z5t2PaqAy4ke/SesTTP/aHi4BFEgTIxnDtAe3lx/VPUtZuO+TRmozNVdnREgmsywdxMMXY9Hy2ti
fq1ipfZrTHQ+L40n3MTHOGERCqWVvquqtDyLELrHKsx/eRyKbIyePFJHNzFby8ykn5GNDm+EvC4A
6Q3OOqoacCyambG5ldndA8ciBqy7jz8jky6tMK3PF2quTN9rzbEOOMxO+lxd1fywzlm0W85xcKT5
ropm/5VH3LI1WA0EZdg7lXMwRmNpwml5ChXZX6OiL9DyYZNyp6dWU/VPfh8FG61jskqI58xRa7bb
pECScIIcN0RVOmviDtanQmlQqEqcm8P4xQeruPeMLN+kI8Y6cmbsN64Ha5uO0bBZBCCfZYjbEiPX
SlOSl8CIGEAJJe/drPDD3TKMHkG+7MnUBi404H1QqvnP+UEex8XPgAfR/Mr8YHll/pTfn9W+m/5C
g9syIqs+PMM2VtI365cItzRuYC/eJn3a/BjqGINXiJBLk6m81CIaX/RO7tr5AdJdcQ/G9NlrO+uZ
JUIHxj7hSZ1Vi8cX/39P1So+G/qUvCShPvGTMJKjrVXTFzXfGn1RvvvCKLZqa0MensJQde3a7nBU
O5mbtqJ7zdSoJf9GQTU/Y/TPLNorUIfalpm6UmzMqpguMFftlT93MuxnmQHIXnr73ycUGXTbFA62
ma/YnqMf6qC9tVUEQR0zwqUoI1qF0eLwUoTp4mPQ15kXqS5DeCJNjsZOMRnShs6Pwvk1f4pnpsyL
pyT5rlAH6/MwqCzdicOPLkxZ8MLOofMw91O4W0eCMjVLYVmceglrfgbgkcdzEGkAUmsYJsvpPNrF
Kmrr8T3iH9iCARrA4WvRdWgYX9chc+QvsoRMxxIb40r/wiL60mBpTueL96lxPlldXzwLiUZDwlFf
gcIQ75YXfPPMEZBjCtrD78vI3hn562zGUQvrc1lp2n5QLbjWsz0+x0jniyDhkOP1MBNinZJgVM1J
XnTfWsWx4Z8b3cOKnxmTeZBV+gwQ3tgEJATdgHnSRVsyQv1Q/Chao9mPvU5YrWF7T8BrR39IR/Sc
eLj4Va0/l8F4l/MbwGYgtl1+B+wkMVdGYCtvSQ6DBad9RQa88D9jjt9Mg9m9NFnYvVSts2F/m3V8
XN+sAGhAROXfWiMMPwwlBLIZAFhxioq0oCyN9URc5kPXX6wkEV/TIHM2il84h7hrsdPAw193ZEsB
QL0uH0hIsjShc7LT8pT0BtS73jfX7Uj602qK6iKN4L58ctDJM6jBGJ6oWILHI8Iz4rmYC24xaZeu
xmDmslijW+tj0QLZnhksENUPsWysO0mtzwPuhNPAEXFfXprst2YoxI14onVnJYB+xoh1XD4Fwt3f
4BoCD8mV/4QF/DQlAzUW2WTrlmisEizT4Lo8M4bJuuVlBvBEwzsVdNpTNynRWzaNmyGMm6/+FLZr
5AkNL56InuqANY2Jo0SwWKynojSqH1aUvae+JT5NhCmwEiuTWy05dIkfzBx0ZdfXvvnSj8I8xiNG
amO+V0ltHLeKkZob2F3asWh6cQ2KcQNy79zOtKigt6xzXvns9l6el7pXrXS6Ut62Ngc8gNl2ay64
Dl+WO5kLqCPzU0UZgovZBK8hDoba1bpqHdqyuwekFl/ZYYLaJjPjQD7pu11F3RPw6QJ/V10ynZ+C
w6ApKl5iz7pq1his4WbIL7ICcaaV9U/WQbsdu5i+Y+TWuBAwDjgZAy/ZV/YBOYfIgai8L5VabEKV
rQ0yr2jYLINZjtV7T9VIbIyxrGBOfQ6zrv82dSHuKz/8htfA3hiTsD4p5rSlwrNAAdg9jwpvF/WJ
9R6VrwQl+i+pUbSHmLgB3gn+VDBa12Ydjnp1W6x4lirPnt7Ut2XOGrfm+ffPRQG9bShM6f7fH//f
H5j/OGTpP/9yVoxPY8ASqKvDZs2rSuyE3XHJPY3sT85kDLf/ffBkPN4444gdYEGm6LffykUiaKLe
2CwNkIY2+zRK4+YvdysD0XQVE8Pc/g1cp0IL2kaa0bhxGVrHCQDaJjem9u1hcERGl28DxwyAeHCT
PdfPxZ9slvvphb/Lp9h6Rlc1iE2Y7Xc/FSt8AQD50lRpDuUYHZeZyqCzSKRMgTI8bF3Lc65hvBZD
ha6+kKa8JPuC8E5idg4I0wlim8cMtRNdnN4FSbFFBntMw5eHaZy8sctWcMQWzyn5QXKJKnOVgJ1P
SICBSep2h9Uw2RiBHFzTiXC00ApvR1V8MdWh2WcyMptdF2cFmR8i2Uu420IOOGq9uD9S3krQsPEg
sqkk1jkLIDhfbPfxgFdmf4tt9vPNUjivGa7o3M2ip25eALSgoPoqVDaOqoWbMSz+cgon3eEgCw9K
rtiHUS2Gp2R0kna1PByj8sUXobLDTTE8LS9VlvotStT81Elrk4CouWmOmr6y0Ac8tZHVB1SZeSJS
Yt4dWxYghf69CyiB467x733a/3qk2la+UWvbdUrvMGF7htBjBi/m3DrX3abtx+55ecKxYGxCMbBF
I9YB4xtT95y3LA3736O8reBkGJj0l0ePz8bKGz80xoKz1hk5s7ckK8VTbYyPl5bXsxQAOYuN3KhW
MX/ZfXHre7DdimqOxKW8+t1gQbQO6Pv78icYZ5l5HH0RrBCaNxH114p9J+dk6nAJ8k+oyS2mLrwE
85PlX/Br/ytAIIs5HU7WxdO6fEjDUF9b4AvnC+WoEm77gaHtp6eH7StctHqHdzY72JEz3KVSSHbS
1+NW1SBGqFFyn50NLw6/7BOTo2IdDnTxaWnIlSLgAkREabZLfLKj28AUoIMDmEPSoQ9qyagz5Qt3
3G04hzrzzGE/Qt+qN7LcT5Sls6c5xsLTKPWRATOXjSLJMuNfkggjnaA+IFYJZF7+qPU3Amb1z9xJ
3vmX6s8e+5jW/mDKS1yM6LaQM/eCDnNjj6m/BmIf4cAZus+eLr73iDJ/GcnLwwCletPVUrXxSStx
fuFnsnephw/brEL9c16S7dAa5iZjlmEZmdjmrI0l1YbVUKmKJ4IR8fuUhdXaICh2qVRZHhkhBzut
jqoXqCY9UtdstkJQ3bJAadrizOzXMXzr3J0kUqodBvfQ1u2LObIlBhPKU1y3+wf6z5qnj2NsVJxD
wJsiBkqnKApFeppUcZtMTrVDk3jX2jCj58aIY6zhqfEUsOfsSirDZFOcaXxzLpNTfGA9SC5Z6tkf
D6sB7yF+wjX5SLewEfXtKTc3psx5VxoqYgPFgbrW2Z7VJ9EnFt0hktHo1VcrS/zj/NryLNB6tAe2
nwS5ddHUgFqftzJrKck0bKJAQh3R+f/UQ6FdHXWSIApUjIyG2TEoGWPyDE2QHrFlRve+VrfTmIvX
5UPDnt4sqrx7GAs8vboBLMsz66cQsif7p1jCmOPZWOek73aPv1B4za7lR7z2579RMG07UZfyhpmf
KpSchKhyZ6t0P1gL4hSuYCri1mUy7onmdC8TTNYTt3GSYX6pXSPRH8v/R9h5LDmubEv2i2AGHcAU
JEGZJFNVZuUEVhJaa3x9LwTL+r6+g34THpJZ6oAgELHdfTmNb/yFJTnobJi/mkj5OTMXp0lzVi5N
1f1732ydx/uaW6K+oGHgvFfqna1nybeyj//MWhn80ZNvHUH334Ts0Vu5DL+2TEx9nfXImRG/hFsk
GzHUpxbnxOcEfcfL69q8LkU3vHcChyTXzk8r0YKTYZFEli9VMUEmGHZRAAoOy3XBIXSqW6SxYwqr
oub/g2dRX5Rn4uNPuejq3Wgr1Ru1MBiuypeGPMoPEdunbFrUkDsOXtW+qP/AuHhZo491rWofQjDT
7BK1ec5b3Ef4JGK4XmipozrY+yzVOV4KLmJQF5RqvoaVk1EcqjWvS2FkqA1x+1rm879n0/pesv5U
/rrQMro9WaV+0zXcR4NysY58z/s7ugn+Ojsofke+UKrmdyLWCq+FlHM4dbSQICLuKTfE7RnZfy0g
sxvwAOF5mjUBVnBKEWDt9iPC0E8bm8slCG8pd9rzsoBuMZ0pfSFqzxVUNz4YKbQeKYd4Qxg/PoyU
I7+YnCB0UGXFz2SkMNm5YPAcvweg+fZRPaOJrEGbKX8qhPKjcaB5eXjRCxjwLB58kmj5vqR6bDdZ
Q7uXXgCmXpTOUHcOo4CJ6j7W5x/sQW0PVSj/hXoL/bCtnwCdBrSHEr5O9HEtE5gnX76kZw3vfhFr
xweMSu2+61kgzhJGVVQZn0SYkJwWYEco0/qV9+2+rOP0BtsPZ2o0Fpty0foNINbqrWfNvKsy0R3G
OrQ+mzzwp0mYb20Yiac8XOBnrO8DMeq3etYlJ/myzt4MjfaO2NHGfatX041t43fTGLnl2XF+qiih
3ciXI1ZovzRI37ZpamzJIio76VAcI/jXc+JMvsyvh+v9Kl4f5A/aaIl2qui23DvFE04F8WSuD/JZ
ZgR8f6ey9tgbqieWck9VgukVd3l5lkM3ukZtueDS2vGL4hXwg0UavC9j+St12+6Pyt7Z6BOGC3FZ
bew2jZ5xo4KggPV16CyWw05vVeVNHXumHhadmdZGSmkLvQlPNZUps+c6bnhp6W8y2MJsqXrQfDrm
SFCsD0k7YW6hsVS+0gAqXhvWRjikYnaU3wj6xvuJEN0xUCf3pVsUSpfWm+H6KwaYK14MkPJkLZ3+
Hg0/rGQp3+osNTCZGPU2mVdyR20WLEaU+iznvhKym3ade5hs9Y98y2AtkGscIMWMIfGux7sX4GZU
meVj8q0T9DSNjzZ7s3K1504asldgnOE1BI+2hZxllVpSn4eJ0eos1AWhT8lZb3XFrVK/bNG5lPbo
5VHOHqsl3TmQFI50q7eHWEzbZoUTlXNNF1VU1xv5sggIArWLZpP56zETrjiTAZUW33XIvgTMiSSc
UHZiH6di+ir7iPo9Yp14CQLrXJqLL2SgYnAmSAb8e05kii9jAcDjuU/JACcmkIRqjpqNWlFVQC4X
h18FBovGZl+qNH27NE9MiL5FPZFKxYbibgoxv/axeAyHopiUktFyl1rNLVWW7lFDEyoPauODyeBL
PFX5sx7k2mvT9vsKTWK7jIT3qf1hBt2mwU+t+FtnQfgrl1xuKwAgugjztQPZfMirhtHNCsij7Xve
93E50sNaucs955K7EznpaTlkAFK7UrN7WoHWmcOU9cfSNsg0O/Gpih1326yBSM2cVV/TImZ8K/nA
dOKYgjmKQXN1jd4kAyATRwFDYk0XZPAYILMb7fF0u88oqwRkSAMcZwtzco9Jmgm8lrzAzev3ChXn
p1KM9bW1jGTDFPFMO5t5zbAXnJj9IUMyqX7H/X9uFeMG1SJ7ksZ1rPqgLWw/TprMb90p9A2rQ8dA
y/Y1KmUwqzM9YetZ7umP0NZusP5rcqZjNY3IkGUJUkknW2n1AqNdr1qXUoNOWJPri5ql+4Sfhac9
v2gLTLW9otUt23nGSJri/nBnm5mJPEPqntpohZ6mCyLrz5F+y99KTgsa+sZ7SFbBXrdV1pxo1ywN
tpPMkioJ1u8w6b/k1VReYBXgHZtAm+dDboztS9Wahw7Otu+mzG6NuV4+Asc+FSz8Ng9VeSoalquh
Xnzvm9dmXTLkoWH4fSPYM8b1NrYy9WQFYZ1vowbJdAiiXzDUCco6GYEsEpXu2VZ3OTiPC2Sn9cbk
5JnYl+CXd/JlJhRGCW7Z+UufqX5aKU8yXy4fqrpbAP41yc6srGH/+B47jij2urJU0C4Akcr/Mfm/
iA55i+xSpZw6olLY7MuPKrPuRtikz1wtoneqfB9vI5iB9Ris51lQsiqvs26WJU+LQ2lw3YnkruRE
N6xiZseZhAerDDQC+XbU7rJTqbJfSS2buaJt5vcgrX9bOCs+opY/UzQQAEpc0AaNt5dJ+fV4FUO2
kj+ki/n5f1GzVvn9/xGzmKdrKrduS7PXHOZ/OWeYzhjWCDvxpemt8DixpZ6BahiAg0X/UsHiemVy
tjEiVX/Xx5FNqFJT+Y5tVQ4U1H7aSQJcN4j0OlnKXb7iK1b9L2xb7b/ilS7hVpCt2GYw+XCb+G/P
MAsrcicJGtRjU20UESc6LvBX6VN5XF6gFJAlXu/1mlVstSFT/zen0X9rKfwrLA1jqQr4l6Pm/peW
0uZ0VLLnT14GebEKo/qzX+z8l2tyI1oRjNRuvwwGpDul1IKt5AWpZvLy///UdDiX//W5mSaWL+x8
hHyYEeAC5Of/Q282XdpeaeMsn10njV/caXh/RLicWAmOBB/ZSjht8BkFVWFuKcy1z4QojvAB1C/i
MIwHGS7LI5cW6DVqNVdXlWZGaDDm/GmQk98ZScJEIpq2iNXVhzYWHxlVVXfVxt7SV/oZg28Cu6Bk
ia0mV8Oys9clXuY9+l97xDvW3+GmorLFgvm0ls5+5IbNiWCmu6nnHnONijEp1jVjt+S96hvRHDLx
WOeA6CqpO8Y4pkN8rBi5qKINA68iWX+UzxaoBMfBbl6WeUwuKDoldM04PvU99+tosH+HVaTfwyr4
ooEN86wjRj8HwbNdlp7C70Bl4KHbL3E6afeiav+kWVp/N/BzsVtZvFAtwku3muarihYtrQ7eDIFb
2Vuin0XebzNmfj3TLC3YTFOZQEXKkKLn5RIzGb6DDpiOD9vUwOzMD3PrB84Q82/9Lbe16v4wA/Pv
ZpodB2DEFzPTr0KNLjmBi04Jw18J1hW6AEuoo6ud5MExyZpFASDSsHnlVgy+pLyvr5rwsKSwvxs2
6tlWi6wYVP7KvO1C86a4PxmKtg+BN4QqFhk59CBmHWDfVkk05UPePKJ1hFfZE+n0H9aKk98sqN2b
HkO+pxlK+1Iw4idAxmw9bmrMnoEanJwu1kOPAf5wqtfILJA2VqI5U6RGCPNSqnXshZU+b0qsrG+l
Pr25tZH6Raf+NqC6GV7P9iBD//7eRZnZ88vWXU5K5+pDb05YsO6JAtZ7qRcxU8o4Eamc2won7vdT
1DWPn+gbx1Ss1yRrnuVPehdxfelq41kAtbDTIb10FNYzuYopHjXTSwb0gmWm8tP6lBloJ1F/0Af+
W1X78SgniFWy9PsZG8octORal3gEC2p7o1XN2zaKhxeHYMDjmXwPxclhKVMMnuQFlFO87wit39yR
DNhefoxttaU1/NKtoqLh2prfuNjz9KrzA2znX4lWeZ0gByycZATgGBnbqQekJDEfbv6BQxmauWKo
Xl0y4lhaZluMLF4BG27tzAqexna6UN6pvkhZw+xjHQhck/uUg1z+XRva6jbhut86yOmHZL2f1mZ4
fRx9J512ikNSM06b5iRtjrk+jLsxmJItBu5uB8ZVUJlXRgc7WIBUt3p/UmObv1kvxFZX42s2Vt0p
WYGCiQU842F/oHa28FhQrUlJZp4H0xmvZb+8BRFG4JhkOLVuyTHsxNtEoYGX1hrfzjXTJD8IgMkg
hbQk8DoSTyTwl/c41mhHWULiIsl1WU3sPYH3MBynjamBobXQ2y6iTo62mJqTo5afBvBOFjZ5bUOt
pO9KesGdqQpus+KLIsJjttDzNJY/6FjtfzooWJmngv9Ziw7NnW2LxNpoNTnFmH/A02xhYCETgvhE
Jmfz+H4KharHOijEM9QZyzdS4WzkS7pyxbMF9gMSDjRKRNrbXDjKE86F//kQZNga1bKmtu/vuIz2
RZqF5IPENDtObWxV1+o3S5LBwZt2Es8Tr4yeWIQ0/VK2+piEB05OCXBn4ZiYpg95GBU1IAAtOD8F
QtJT0Gb/HqqJj+zBM3YsQDP/r57eKBqZ3N7I/UxyIUVUfnQkwgmvJX8zYJLX/zzktRNvmVHbbASd
/UNXMBjfPpmq++9loCfQ+izX9tVS2BtlPe/bTL0vUxkcxVrNMoVo51PksgxTppYq7THdNKquvCvK
AOiq6KOLnmnlAenU3EZ9cl9UvefPAGdjVr35WiTTsDPZnK4JVWKmVg1veAVVJrRY4tF1afAVxjkF
9HNTMsN8po9g38RR+hRa+ltjr/y9sdqoKlkWeVeI4olG+J7fEwuGpnHP3sPsev1od9vBGKMrG4T4
jGrVsE4VmxbB+pSbon2fogBJNt90Os0eRUGs5xEQhMfyPDrMPJMVOb0k4FgShARd5vDqoCvvKJLK
IRNceht7DO9KEm+wumg430bDb6dpZw698jSqXbpLo355TzNGYyN9A/hF++f/8J9nTfcMTfRnSlTD
p3kUrbdk3hJk3bfZEDdN67tNI4HkvVJf9bCZP6l+zF199DOX4MpBUcfaezDdhBiof4AA4BdhV66G
eb4zasm/jLXatmBDeFDIQTNhfKoINPlNp/VvAlyQZ84mgH20a3OYDx3o6pu9TnEH6NXnchkVRr5r
oEgaJ9fv5U4NOPZEBw0kcFKTRvbeNiI9JWbb3VRtX4qc630o7TkBys6U/JBQDaIoMx1P7EkyLvy2
hXo0LOp4ZJeT+AF3+4r26WeTW9O9H7vvmkVvaiSgxSQ6aUcYE9E9HFOemfiAgqD746YZXU1wddLz
sIBlk+dTkq7bPOuZDIjls9WxzkTKqPFl5bmRyynigYkvDVXNoP/O3bHynaAqd24dQVNejen9iD85
npO9aMjUSnqFym/naq6exBSk55pZ1yPQGxWNCzaBoblWZXSKhFRJPL6IGIfincS72JQSRwQvvFz0
t8yq1UseG5gwkuDy0PIAxkQbQSvcNqoTA78cHE+Hjrj3wm7JBEOHVfv2l2JeJ8k+CvXSfBqoQrom
o/FFyex0iPLpj4P+fWyz5MSQtn3q1fEqP53Z4UOVHEbd5mNTGzfAIYA/LFHNHLitQi54HYnP6qQf
Bmb9PgF0QsikNHMVjpY8ZoP620ENx/0IU1+cg3F5lY0LLMWRq1diCvGJO8YRP+xF9DNWrZ1Y6vxT
KYK/NZ1ym5xAxR5Juvwa/4ZB+ayqqfIRpWiOna5+A39QQZUR8HzWuQBedYE1PvPLblS8ZZr+lIOt
3YoyzhE6s6eHVIppGcBG4IJgAfohluEgs2FWTPg9GdnNztVTvnS/hyzPuVHTxNOupgb2+2qzRlPL
sdgni4HUTJnXE5uF4gLSM9tlCh44nENA/KzQ3k26sey1JGRoq2S+m8w3WCvOJ/zefJtw7E8VZbrQ
K3CKSCJqafXjNgaW4nWgcDYyURcaf0tk1OsyuwsC0qIBzGJa6laUFIepbvpGBwuUKtkbzBkwzpkT
7zmqiw/zVvWA2gUfOIIxZJF63AWKpdB30QtvTtzqUmVXs3bpIHMoqS37+h4k1VcV2jc5AGPvMV9w
TD/IYr3N4jkpO3ffBvW5WqrxSBOQdhnIEEGr3nfT8ouM3HlqG+eUBY5xHVUr3QMqr/Zrs/OY0ksh
jfMwFrONdC8OLdDnPCckv5oX86x3NyEBNQhQoCjVyqkucCWNfWiPJ2cU5dOcloDS8BW8ZrlK/7pa
PmFt//dgzTo6RbOlKW1Nf5gtyaOhY8vafRvy6JWZdX6sJGATpDLdD1D2jlD6qG9+kkJ+MZWfI+D3
NKyH4yOwGtjFloF2s697w4/WbHxuKvvaZqpOD/x9LFvn8vh+TF0KjLeuYczFw0UhNn8Vgavtms4k
Pz6XXGv0wclOHaNPEoN2s9PIPfgLXal+Y+LxndvFYExI7dgwh8m2VxJmJJESCc+paKQHefpNZIrx
YbWY4wsIpUqz+P8xBucOOowymt2/1bVFZVnYt8YWg1a2l56t0VXdQ0JRxKaZ+PuXStBCIqyJIUwP
dgN7xPuQcONy6pLkRtq/9glNjaQI2p/4+tVMo/42NIvozxSqGy1+7ytBa1fQlL/H2k0Oba98lZbd
v3VV/C7wFPy0dZuFX/mbzYt9klYIjKfUqGgBLyH2yAh7HCKwPYK72G5VBiEQeR3sAtwz8/mg6xMS
e6KIq+YakA4Aw2zyrLN+zBBl8dFE36pFGeHNlrqPwEULh3hrcpDNPfVvfzC2DLXzp2kCmnWbRr8t
S3oap2I4RjiAt6jbazUy03+jXsHG9XDTgqAhfLH4RWbFL/JKtr7qWR28zOx7Tl004S8aDO0sH0rA
ePzuPthRi24f11RG2PfJ6Llhch1jKzyP0UQuyAV36mApIagoLosuko8Z+DiSwbAcu456OdF1L5X+
M5vj8q1Vvj2OSGjzCego3deqV4k74pDU9Uo9hGD2ZW6ip6gWt05Y3Yc1VeGajKx6q4x9dvXhpWwi
VkShgRgLlZeIzio4q52iX0z48Dg9Wyt9k6adYTQ+VW0qzp2lAX+uR256DmA7CRMHwA+phuzyizW+
FsowPSNKaC9Rb0WHJG3e9U75kssdC6SDJ5rMuesxs7rB/G3Xo3LBMmVu27yYNxJqmrcpubqQ/umF
suWtUSys9crpt26SFZyaXN0T09F2qZnv5o5j95DJV4ygNGbYUdH52CyyDUeg4+s3DzqQtz44m3yv
LkKPC/hsk7VNCO9f8iLkJgNGt1gG/jIh7PyoBAtxhOysM+p5kWBVN+0J9oNt3JgTiZvBzuMLhFZr
AzKVMw/70rmvzdWVbQBw6btlr2SxeXV1i3hqz+9FMf10JesnT/IXWSnCwQDqbnCd16m/wUPg2VVC
i/Jqg4/ymE+97J41Mx0PHdHeTZibH4aFwJYOSXdbOxSRpgxvIqV7bzV2QeHM0rnTlG+a2/yJQpLX
4QpoUTv8vM2SekOYUoY9RMpvYwWdpzNLwNp1PAQlcMPuVe5SH3s2B6uMj4W8f2rpcFDAQEBYzKKr
rDZrccxtKj3VtgggCYMbIs6PHYSaR8PZ4mCi1zO4kH/gOCn2U58lva8vmXthf4Apc5oohrCSA16G
i+it9FsAf/hAp5/qVV3zu0nU0vQ6hD5zMbiX6tPkUUO3e2xja6XdD+vNVldtekXYGF9rd/4zE6oD
HtCfBBiDr8dyzQk044iPDppOSxI5Wm5lSho3UjTOCFw0QB35WJyoCuFIrFOTpA2Nvcocs0JufQW7
EKC+LS5Xs1zxWjaD35T6qQChCmkUmcqM2mMxFtGnloE7rqYshXCM1VnBaOrMwWaupujdRTu+wY74
JSI8TDF3Fc+wrG7ZVjQ2nQD4/rWNprw12EnocNLwiN9sVtrveRbFB0WoP/t8GN7A926tNDOeoRXw
Soy9B+7xH5H+cYupjPJD5cu9kxQMrRnDTaTW5ylWibhxuzsSOoj3OHiajaks+nEmLL7Jht48RJgy
trGAT21OusNNuIf0utYvQNTx1HgQGz1oWflyu/QEtOrHVqbEBHFnhUEt4OTwEyCT7N5mFsgexxJM
+1QpfqOkYh8w9DnZq3XIit0OCrBeHR23b85U5WVeNPT4D7DeX7sBDyjNoshQYfXRVoPtt0teg25M
rbM8a40Ui0fQgzCVf1mf5jHTCa3EQzN/K43x3RkqBlsiZauTR2F+pPXTS/JkU8S59UlaDPNlX34R
EPaHdvozWIV9cWdleGvagfmgkU/ouHa3U7Mw3UlX+zCtaaSmCLdtNfm1NlpnEzYfpvU1cS1XhWa4
JM9BkZeHbFiqfaYv1sf/Xa5mC2n+REy6T1SqOck7hollwnPSIj/EXcYkjP6mlyxUALCC2GUOaB7H
lZunJs5RTJTzbBkp5Fv4KA2Bx/WSOAzaJWaW97gLTNhhvDqJ2ktkhpzn68NUoxwzEsBDHJfqc6UG
t8egByfcH+gB7o8AFjKHj46kqkJgCcV2zFD3QzdKN7WwkOtpkV/gG9201tCJYLj55t8uaByT7w74
DMZj3+R9NEzc32bKLbBUcaLUSbkNqy68UhHvy4OY4Ae72QhoQXvNA93vo6W7mVL6ifN536bzB5D5
+lroqvKSERAMHXO8FCCnt7VTk4fUB+OVjidjV2th8zTBFtk4gwC5tQ6gpnUAxSEOGcv1u1CgA+aC
kgJtbHM/aYYeSNgmakbtJ9izmhKKxL7oDl0fViWqLdwiun2CRd/Jsw5u2byZlOBnSXPbFdjwS5U2
9XdbqJhDbY1889i1HqMuzvXMnb4KEPcnO+2ifcxSwqOwtXzKBDgV+Wwpsh3e02HfmMUlDeZ/b/cj
4TUGoJlHtEE70SlsYUzmodE7+xTM34kP2TDVLOvxkE22fSBmDU+2bZva712s4F6OYe4ShmQPR4Gm
iYI4CwuMg7WW5zL6UDZQWQPQw9To9iO/FumNsWKlTE8VIFrAwlWsXqTgrjT2l6ArAFF2lZ6kABeZ
GNFaFlBVv1ymqp5ABo/zZ2V3CoMQmoblS3eYdgRzovf1TrRTliXojl3pfgdulq5Mhs7oeTDHxAud
KLnI90QyU1Ub5a95Beg3ZfDewJ+4ZKBnbubAOIR0ZP4rYFylgOf+0mxS5isXDLyrupfSKntWh6Wr
o+4Hc9DfuU+Qty6nu2q480Zf0yhyhwLRBTRhqdwji/XAwwvBJ3lHXMnfrJFN9dzCqH68ZJhyg/Z4
7kikncyMzhb0koiBf9ci03eifl7i9y5Nlpdp/Xa29jButD5CDxVjc+iUtqODpjtC7tLeuZh/FKn9
Fw2DrFAa/4rr+PEk3CpNXJ3mbPLdbl0ILkM5HaBKfzgyvpVAmrHje7bue5P5hxbN0+Wf3eI1mmgQ
JHwQcZp17pNbcBkz0jzkNiGa75l6k6NQ+TZ2ecLO8fgttgTAjwJ3F2UexJuSPp4/ixmmnELhwqFD
XPd1Kj78bKYHZI0Ilj4EO2pOgpFmRiV55oaxPOd1+zaWmQNGMzb3Shsmh8YcyPuse45l4OganSrO
wJWxiAdjv8GPiYF+oAgXioZJt58+OyifLQwruAn7fI6Tbblyu9TWSZ87LLPc6ot6vsAoVC9sJrjC
rc0Gqcb2/XEVjMnqbpQsaiyGRkpI0HkM+CYawWEmL8uks3xlsJc8U5esYWCDA82YcNy65nwiO1xe
6rSproVbbScM4Hf5oK+YrjLublFhiLN8yx7EK9CV2jcxd4lt82Kp4DXbZPpZzmH11i1f/6LWvbkv
lKL257SH+LuilCRUKTLaw8PL0BXuXSrMiepG51gP/hrWDEduztWb2c1YYJ34vbQaKN3rs9ZUKQyk
9OFqDhR5bRmDbkKFG6Ra5uK7Es4knzPT/j7g8GAXuZnTLPRMJLqz9Od2fM8PFhvoDWPM+bONjNGr
xiS55uHItCfB3xQZfPSZmh7zQChsXAWptpSBGCQTv9Q7E1jlMrIim/Qd3mfrqKUNnbamcUZHpEiN
ZdwOGFNDL1rmvs120XmkdM1fRqJv3FFrPh8a+6LjasiL5ofUOrpm7Hw7ydu9qwk8rWNqXyymdk4F
PQX2X/xuG8tGOnCimY/M7IdLLhQqkNZtzdC1mYdhZmKHzQYH2HeyBUAw+gAL9UMEvnwrLwDyZRDm
2VYK8j0Negd6EZCI9dp/tGZUtjJuBzhbXOebi0Uo7hU/69qHZDQvbZdVezxz9WmOnfBAIhLYW6Lw
+YeF2XlYo+q9KjRsKFL4jVQ8JQTriJFVNtBUsyw3ul6r+0oHRJnNCD1TMVYnVsmsnHUAKgbW0l0c
kO0XEbaXyNSsS4uLFseUq3gO35Anpe5rT/oknKa42IoLSqE2jNNgBXR4C9jXnXunoqE8FNqiUTwk
+mezKJjcWAfSOqTtlrYkUD66A8OU9XVEEQe+o6sh+8qMRU/2LktHT4XWf84Gx8+d0L2BUHRvRs+W
KqF7YiPfkw898/sz+8Y7uFlPtYz5VR7rdNgY+nMWYxygNDPzHs/KMOcfon5vqCZ72L3SNGZS18HK
+I8hDOds7U0I3sc1JhpS4thtx9jud+iV9cZYP3LI50SfdRrcwyEkPB07zqZbNWg1LKudW3FdSxMH
e0atl15XN5/6AgkMcdK8R4Vm3K0pE14JvGs/sG8KWKelcP4CRO8hTnGN1Qr084j2z8a1Q2/z+M/6
xhAO6RfSNijskLw/6+z3oGvEBmsJQuRMcbVpha8psH8+ObJCSJP5ozAxsqFyVCyBe6WD1D9PGNDV
JLxVYUAt4qBUp6y1Toxoxlc3hWKQ6zTIyol7jhtw10UiOwz4kmira1/SueYbkmY/jLbv9vWYGcXJ
jDTjVOOcZNZ9GJMgews7YV4bPIdg0Xr3mCRkb+KcNgEqHdVDs4Zg11+bGdO/X1sIkmvy/Tp4Fy6L
dMkYw3nIIiQOrXs6Ime0us5Qf42ZyR/EjMl3+UrMSJewvTV1094GwCnbngrCrRL1zXUuvg/cqV+x
f047uwrAvqwvDbUQNzGU+1Cu7iOT4SQ7/PTUW6KHr4hNwVnXMI8ft/Hgx10X3xNzUZ7bpvTzReUM
7YEthNNyDAtO0XhNDzETXzZI3qhBAeEKJ0Xe3YSO7ilxQy51NR02vUguRje/G+lU7keysT52PIjy
6VS9/OdZO6fLFmg4Am1GbYc8teFiEuVeuu6xrBDYCnaSajVUNEVNoTUflnIcnuJsqb0H/5Qb9EFp
I3M7r3vvsKe1wjWH9oDZU+Hkojmtq/Pj4ywrCTVbtT38SbvmJ8ue+FPvGp1+FBgqkahdryvGv26Y
mudKCQVX3WLwS4EzsqCziEKqwvxRjWDxEAg6MZop+JHR8bOAksK0DX9JTh12IjLIUR/f60xLn+Ye
wEYfL/qnAnW0ahN2dpBc9xLn1a96jHyWO/tU1cpbkFiIiyTyPuBDbCZzCe7y46RxOiYtw6BIvmTW
EN4CxvPc6d0NYdmo9XuHK0CWxAChNWEcYyN/rqwMn3wxESyyRrvcyPNHnkl8b9ub/EFrBSVdPZxd
XZJhcpd2y1BPxmPO9TY7PByN9G25B1mqLWkI1th/m5Sqe7RRuc70HE51tQvDcjyWge2eytHkWY03
t2Ty6rV5FTHrH8Yv+Wwso3/PtPW9xKn2NC3n07OzkG8ObUBVIYgtz5QF9i7kd1/eYkkxUBJtqoQ9
mvOi0KeAS2Mn50/mYCi4dHH2hSsvU1PnP3Y6MueY9fxe5elb06XNddQwYnZzTyRyZbbLa/8w1E+m
hhVlaXJ9O9AF4dcWS6lIo2nkTC0FjdqrrNjEdraV/pw2dpKN5ZZfFAmaWKCn10RuR8wqNo+yk1A2
FC6W+D3b1ccjac36NF/T/Vh2tVHMu4fpOoiYjjRrgJpxDxK9fCofUtKaq3rpzwugKlft4jdMfrmH
bmj/jlVKGhX93s52+SpWIG+2TLR9qoH1aiwWycSk+XocvSgpBuX18bGq/bC8svq7DmGWfLcWM9lO
NJ3cZntx/xn05ORo6nWLKnomekoFEGSwIJZJT980BAMYBftnVvQwtmI1pntlzY6P5Ri9IOcpe4Za
6mMRIF+m9Jgx2piMbcctl4UiXWy6GtoPry7wzM3M0f3W6HoJV762vSAMl+cuYtiW4PZVs5xUreip
QGhSSLEQI39a9bwCrPMvZBJzp08sGhRbL17cvd5YnDRJ2/+J9H2t1xOjbVTYcBD6SxsBxzMHShRd
VhO3wbDjrSjH7IXx4LVERfTCRa2eJ2UZz2B87K3SrWJXcLN0Jb0MuZpucq0J77NaHGlqZLLeWcrZ
aFCyyfPMPtzvas+aVyJsNKq2Pce26/fZ4opsDVi5hcJ3fxKEcSDDMIGF1b3tcD19YLmLmGdN7e+O
IpzRXm+L8JR9to2vuBbntwwNlc2TJp753i97PTYDantQPdpwNraDZrPmcNoX6aNMk84FxAk9ue8r
49wnxUsm65NYq2mXEE+9J5y+3sVNQiKjNn7N9hcSdxB7RcsTrduYuTPfncAtPUPHhGgA9gLwuwIF
0spptpNBcTp6ccDmcDILz06XEn/vPKsYE3vAnoUJE4MyxTqw7cuA0vr8+N2RzejZyJ7HgRBTUczh
b33GZpAstyBIUvYR9HID3Lf+FLjpfctu3Q+ndsTZzkvqmQZbf7dIJS8rzzV1NP0Ma986yGeq0tpc
7wcmf2a9DSyryre0FyGWWsF2iRaxf/gTnY6sbqjpoLyWmdQozdGZ2lq3rrH4OtH7fUhABhheOTvx
ZREjkPFVJrLmU7nEyWnAanRsc/tqrmyEumNtUwwmJ05eht3BjbIL1jA4SW3avgzTfMnXppXAorY+
rCrrW4mInVQhDnt9Vwah9jcNqLz51v0fxs5kOXIky7K/khJ7ZGEeWipyAcBmI42kcXD3DYSkMzAD
CkAxfn0fmEdVdkSLdPUiKEHSnW6EAapP37v33Fks4U2SXrdj7lucREmISeZXd3lQOnUIJYT9XSah
0/e18mhEaFdumHqjd55rAgvKwu8E64G7EsnAQCGOy6clO/Z6vvv3gu+aMt8KmIG/1vrbN26bgDOl
qwbNOMxN62zsNfVnzYo5aNWpcA0OP4lJOBpfRW5mPaDn290+s+kTBpHd2DsgC1YoXE0Jb7oeWSrT
g0stfkqlc6G5bh2ixHuJyRA+GTlU6tv//fvD7WvOHGmc8Nct1ZNzzojWSqdtbBN221fZeLb1kczE
2/8OqjX8+fk8zF+u7AkqFnRObHe49LGF64+Q7/C2q94+3Fxry0DAtsqLGooK84gz/3HzwGDDIsv3
po3PGmHvmbd0yOfIPq41GmDApVqylAAjzV6sHroop+Gfz6RN1E7RfYfQGigqiRp6Re/hdupzFvFe
EAq9pUsSB5XVtY+5SLwTj+BTpy/lPVMHniSzJjH69t2O2nUXI1QIfpHTkzIptlKeGxPluXTn5VsP
09hFxHNpLZwGt1tycda5ZyvUsF0s4/72IUnws1qjGcHFzObHMgZkW4/1wxRXx9tSPk4a7cwifu3k
Ye677h1DPGLibh4eSGVoD0thaj7L+uevF5Jn7Utt9tPp9jIzV+q7vgXDQRRBE+gD6FOFUKSzoViz
v+hCeSHByjtWWNaCav5BL0j5GNMIe8uCADNyF0QjinshJpSUJ+a+u9lI0qundyPTOWaWZbcXhsx+
VjQUfQUt8uNkxhzkSYfeO7pTPea8cYCBxfKpFdfbX4Fn0NFk1oZrOa0UM0t5adWlPnaGA90hspZQ
M2qG6zrsLC7RV9rpG2eItHeiFZpAtdLyUW30bE83Ewx+nU2XSrBu1vo4ffcYvmvFuHOZ2/quoU+P
ZC1au6gZjQN6gfTe7IYpuK1KOUxkKKv6eRxjZYtoUGzToR3ebNslQqycKlI3yc9Z+tG8b9o4sFZi
cYN2CrRC/73PVDWwvw2oEWmSyPgUrx9u/9fCS+dPO8Ohi+N7o9ObH56oK3IvCsw/whbfb9P6X/m1
mCT2DrZpeg56ui9hhs1+P9rXmujKi4lQ1NKK7Hn9Cv7t51ZECbQWZAqxssD+qVp304B2oqwFe1vW
1g7kjnG30FIO4wW6PgdAmNbrIozi7+eU568Wxm4kONzgmb3c252t7FM6lZzVvSUw1wmXayjOBSYd
W7pG8Ri1xCrcZlJNkclfmnZskdpGld7Zaguc4bdPjWXZTOmysWhBBV4HhR0CrK0H5XqqF4iEzrPV
s/elEbocLmiopoLAXeFmZLWhi5rYCDZVVMHM8dJ8N7WFJIePHDMUPsm3BuTwYz3PzSGxO1LJ++rh
1rEAj0Oy8Vg83NqbbtTuWeDLu8gukUgw5jy6GT5BFDRft4CxMe0QDEil2d36nHGO/qDBrDSy+Knd
HIy4X/fdTZlTlHV6wbxlrlWws++H/Jcu47YhC81sAws/4fesFzAm6WjEVfeeembHnBpBRgJxNxAp
vSS5Jq6sFARziB0UfAysb592nCsRy+dXU19+ZhoaztsI0x1TFpLbK7Bn9zVVVbaySX8Dca6/aNO0
gG5hq6iiQW4VYJ1kv3tyW8GGcD1bHAkhje6X/B6xiHdfY4HzNSvV9mYnuke6d7kf1TVBNeti75V4
qDUk40GaL9lmUR39oNU8rRnD59fEHt9IoDh3hHq8LuuXi/XLsRkfhTMoj3LJtBPv8kHU+PfNgWgM
3ElsYZNGCKqdnYmV7oHgc6/qTVkcbBRS57F0mgMp2SDNblZYJdsAIvhprxeymRDBDSxl6dB9dDmo
9xUEjg/IdoObnhMIebevrOjtpiEx5loizdToBDmU5mWHojxDl2bnotroImEGk51uYJQ2GR8qRYqX
qh2AQ2otMV2Rwp2t9+6FwGM30O0GOg0T2DOdIFQ1mV2SUoubFziI80SvHQnozpl7/c0ppBMW1lKe
oSq598jP0NSjIUNbkcqlR6ByYgQqn2jqT0gfBb9Ibm5vyQupO9U0lNHjxGQqhlkqdLxlRX8cl8Ql
1A0r3fOfGvRk3qgzDB2dAODHcaKjfiPYqFF6rVrrkHVt+kH+4z4aouZNNtV72qXl2Vn9SBmaDohY
FimymLawB3k/KaymfTQb9yTiJqebed9t83BYMCe6dv40dt2Dg0Pu2tC4e/QK0+8ZKmGrHcAztaJB
+tlre6exEMqvK4nJFGmvgdQLu/csR27ajdZ4p6qrGbqH6NI6JAugNj5ntkJq7rwmf/66oUvTttbm
I4Z3rcv2no3UfW6VDwS+zSWWRfkmOLSA3RsVm5bVLRrH8VSsftpL+2lm0besyElpTNLuLL1oPHZd
jB2U8Amv6hQQM/O3RumXTTpkJLvSn0MMRGN2LsiwSgvtEb2lu1lZGRR1OPGmfq/f8vWsHh+btXZ/
5fQ2tSOJKTeTYzPpzFRWqfBAZzUkbAlty/rotGJ8pkokW5Aez8HQ067xZ4bev35N+M2M5RqkrV7W
Yim4PcyidaNXNoSzlkzN2xib0xaKafZn9AZZHd7+xu4y+/E4R8ZwrPQoPvzSFUA3qL7FWNGDckBA
maTz102yccNrZHpHXML7ZK4h9TyaQPnXiy9XJ4aSKxdDWNUxdkss6ck0YdHIaZeL0mi3g1UaASFE
7k5CKj+t/Q2SaWGi1ABezgQ2nThVaRdMyEgsmNalJlCTxoH6cXseXTtu9+SLbvVxON1EXGJQLrRc
1I2mgz8zO9C4pV0xXl0HWrmSWyFR4R0lalMhOXY+okZG94lNj0lVD7Euk+/qDKAcFxf8k6rF9c8h
jmh1kl87bJGhUKu1vw8LFJ6Y8YbOEIz6SMdHWRWiXbUE/VJnL60suk3dppiPNQXVbomAvW0i6GKQ
cC51YrEozlr99utNHlYo6e0mivKuv9zWIoNxfnjTmJZQ491UY0/9HHoKQtGNRvMRL30blnFtr1Fl
Jf0eYsCWqntVV9OHk2HIj52qBmYKbosBKCwkzuy7wm0TmqtwuDzoAjQAotE88VqhLGDp+BUMGWvX
SBXioC+Sg0tvvqZl86IgrTpkBdrp29Kn1dYQeIaHSyii6T8tr0aj50xEpj8cjwnOOjaaSSVDET52
oZsxf09H2pVQ2pg+O8gVjFWk4Kjt1+Q6P2/bjgf7hDvVjZHOZZ59NCfhnuYBEULP+MiPWpUwjLm/
3n7DhbxYHlxWGjXXugezWB6a1UygZja5Y6vB5NcW6qDR9od1MQFfrAXDqntX0zMFhX1yuI7bmsnK
FayvhjHTbD8LrDyzCkFWlxLuFvInOxoqGIlkByUSLQ6ajGs3LfqrmSX7uGnbN6bi30wUAdyhrcv8
aCofEhIj0R+7Z60jgojIWxOdRQYfbATGFns1OpNa2aAZ4zF3k3ZL8HNybWCiDcuQEtld5yeiczeA
UVGKJrb+y040rJDhW+Fmchkh6Obxfu0E+6bWDbu4MNxdOzCJrtN3ft7mZqdTICz8aee4xay0Rtnv
zCTi21P+gIdnQFikqzRn5+/ODke5fv11RCQCwSL3CnkbeiBKp5jkiLLWQgWIyfH2/iKMQWZ6F8uF
cKxK8nD2EF/I+yQqlBwYWoOuMjxFrn5J1dn5Zg983QAce3v/bh9k/12MLlnoTuqGrMfVg90gGSxB
Zvhrl3pp5PTiekK7K11L8wkxm7/Nxr42iQy122M/jG/zmj5i5c4fN4iv4QA+YBWVO7XAoUptRWSK
6QBP6X5dwozgLeYE45OFe+zZwdudio3M0+kpRfH5lFpIYNFfqlHyNQtN+mkisnvO5rubM+O2HSSF
XLN5DXSuornqlcVYUIDS+7X6jbB2fLWBajFGiRImc1LfF2UWn2/v2/9gJvy7BdS0NMNieuOQY8v/
/91ZSZgKvptcKo8EdAMtU5HkOyuBMDFohDGm1HZL2qrQ4xwNKNcEaVePImID0n6fEDS06WW75lp5
Rzm23nF1a2zNanqTxQxrB2lTECOIeepdl+buErEs1LpN062yniENA5daMu+lI2sxQB9kHP6HX+7v
PknPdVwPjyuGTQCiaN3/6pP0CoeQg7H27nOYT6yWzZ/iiJtCYv3AnUld6tpsIPxRjqMKGZtz9l44
bAa/Bofa5LxAIxxO0sQQRSDaHKgO6GNrpDOA894XhJrc0zYTv4D8//E5/a/4q3745cPt/vWffP5Z
i7llni3/9um/dl/1/Xv51f3n+rf++0/99e/86+66ff5//oH95mnz9z/wlx/IP/vnywrf5ftfPtlU
MpXzY//Vzk9fXV/I2z/OL7D+yf/fb/7j6/ZTnmfx9ftv5ANUcv1pONur3/781uHn779pBrbf//g/
f/6f31wvwe+/nfDEz0sn3//vv/T13snff3PVf8Ia1lyV1BpXs2Fx//aP8Wv9ju39U3dsW0NDAwHV
40747R9V3crk999M45+6QY8Tix48aVV1eEA64H58y/D+qfFYYPfV+OAiV/rtv17cX969f7+b/4AS
sJYVsvv9N56lv92Ohqdpumk7nmPwEwHO/s0/DG8kwkK2ymLNz3Zqq1AQ6Dl50vTTQQzbjuTdNF7i
oLNLl+xBOpbTiBNJVPqDl49PSZOmId1jouFNZomptvYIK6KGvMhIyEozpC8x1ew7Z6YkVnBIK5P3
FXfMgwtyJAcwYA0hNrpnExDqXerKPdZF193pFhLRzN3ns/yoWCRDBKo0TFr3tMxs0X1816HXXE2m
Lfq84dFuxy0JaIlf2xN9O+OlcDJJFh7xpnH9aSspbdmBXwMFZKQ91r2jByKCo1rWqMDs4pEUnQ/J
CDFcaKDjiB98vSZ7VAr1aVQSxOwdz2OstgpttOFb2bL7UKOp+66bGBSvOZgp5bylAbiuKqhtJHOP
wn2WsKCYDtBUyrpv2uwR7mKV6bXrl/Yk7QlxSuJhLXpuTfJdFlJsQNmCH+7jDtGew4VBDLNNZu+V
NO94J3HdRwTExJX7mielYFZYfjbpjDe3rX80vPp+ssc9PQd+KPaIsreMHcUzDWbtSzOc6EBzN6RJ
HCruRPTdOnpLYQf4Bd71QEVPtGkbMv30JjsX9QtI5G6ToovzRSa/pYj8j0z5g8WO0wvDFSqBkQOp
6vW+JzngZ31ib8flI+7S+gyGci/R0YL/aGmLi8jewPOI6ZAarZWEJdUeZjihuMre1ElTWOp+2Okk
gBawxBo1RkMeM2YyONntwT0x3cU5Q/HXYUQMdZl/RJ1XYOwZuMmGYgkUp0kPWdL+RMnrBimooYIz
0oHXCpI3i56HrlEe+ynd2JmTImmxVyHQgOAE/Ihl1xlUWGWi79ZGkHkZheO5x5hicvSxDXHkIU2p
RuJiq0eOgC+h/DEVNJhn2mb4UcWL4unJCUBboGeOOKs9Y0fUBBsnH6jN0DVNPY0eycVrbPXR6/nZ
fdPsLZY5Wmn1q21OCZcgepma5NMbyHrPVScJPAv+bxXlx4Qa/VxkVE6O1+2LqhmOTh7tBCC/nQ2y
rUjtdFstvbERnin8CvdAoHLiNAbe1x5F8SJXWvVc1hCrFGI5BvXKrPhFa+X8IBiumGJeQ0CnbpNV
TkG6V746m/IHJ+e2h2F0B5s731VukpzKJ0O58Eigp3JTd6MBFE44BolRqnusJqbpwwH4XjUGACiX
fBEQr2fsBXI7vJWsahsFBlOge/qhko69KRkc+QwO0yNzD0pr+Ta5dE44irNgJxvbujKXi/yhMrsd
HRrA1uz12yFXL6On9b6dRJ9Ra6p7I/Y26RjJfWcTf4lRadwx/afL9UCNYRwzdc7wV1TXxC5ZBAa0
Doi5Q7Vn2hOhPh1n1ScMteNOxjKke/Xd2DhMz7S0RumQBGpep4jvInnCRetnTRI/jeK+jzPsfzX8
GSDFYpuNLDDTvARYHAkk4/StaQqWPtvyBy8CGQXVeVtarh2QcDuHZQpliIFyFPQ6O/YYuZs26+zd
0k57rVTepGZOdGeXzLcUd0/T0ryHa/nY2rzMnD4FZ04m3RWN2zJGwW2njPLRnPgJC0irSQAE8O2W
JvSwyAQ9tV9IYuvGrjkQSRO6X1aTad3u1BGuOLmaEOvm2q+cyKWR4zLdBG/Vzv1d2w+vFGOvcMaG
raW2+0KNP7DtjH40o7fVPPvUGZzg4wVOh949prqDMCDvH2cYd/EaXgSRa9fKnt9zNCc/EeaT2TAC
ss1B27pz/AqD/8hVIgmndeuLcnCHjmRUtYnumrghzd4RwdiU+l6BIckYEJcI41ekOC5quszbg67z
0LUXSDQTA9gX4GxUS7PKqt2WI84sWX+WtNvUJmXSlwzavlRMNejEH96oX9u5JMCAVAMC97Q8LEcY
WTLPN6Bxo6Al/U8oR3hRxb1GkCEpOhPSxTx91WkthfiMCt/DAbcp45wIGMU7ziYxrlIvQBrKnRCL
h1pWfsoSkvGUjY/cVV+TBsNTHyPuUDukbpBh1tsIYVTOUM2D2xjPqiH+0HPjTXVyHt/e5D0tXFrB
u9JMaN44ehW6rUlEDsdV38TOs6eKjMumCJmq7UWJjCqW8zNvBINmHey3JjhF03IJE1GUR9LcLrOX
xD5WreVg2frGkvVBt3LvzKL85i4oICO92rGUIhK1Q0vF+tfPqNKJDYDPptJca9+Wvu6RSzEhqQWG
RNt5V5L23c2mJwv+xSOSkUdCilQuRjzvLJZut07zwC2VekPVKfZajE5MN5zlkYNLf1hOQ2YVh4Hp
Z4C76OCyoTsMLNzY3TYeZj1GqTKIYi8nNYY02i7TyCsYET6zqmf+pOQfDrEVW+E5lx79ODJEfJKN
Kj45/YfIdqZgnHFIL4sRjrLqn9sMUYbVjYAnCtJxeuXoTenHjNAH8WQ4z3a3yYsSE+w0bFXsrGdF
6IVPbFR8aJPpsF7Eqa9eutTbjZ5osHI1ZC4vB0PjrGb0FfhS494e+jyUEbOVFvNF0vI+u2nL4pqW
NMWVny3xXqs57DVPsw8csvWuRAeyKM1DrdpOOE/Y08dIrZgIOG2Qmj/okUVny+3eFKmf9W5W9jZi
CL9gkQ+9CaP4jNCV9+hxzqV3cNnZNnUxoKFtfyit+UeOGDrUzYTjd2kPoYg4qauD9ZikI8IRI0aG
rP2McfbzSLC9TTYdv248q53st2VLg4zGf45pkFP0QDtnjwr8mukYH3HgHEkscjQ91Cckmoxg9l00
ug+VFwGspUOUDMn3rhWTv3q2oqb9gfYXYagGwFRQXKEwUZgWVOxcwm7femthRsbzBHnuTKQ7SPcp
97b4O33cNAl9YYBykUzJL5w6P5ujF21YWfaUD2RxICqex/HLdXQ4yiihmDM4ABSjat5bBF4Udjbs
8kZV6NvgxMkzcQCzbuO10dxgsZIs1EzrQBKuftdo+nEZsjdrHOLdNMzpgz55AXkXi9+a+euENDyU
wnyrYuXnPAx4FF0LIhs1IyIcOjl1+pb1EZ0QQt62Ynxvc/VsduTpTjkWX0Rk1yhT3qZEvefdRzwG
mdhTKGqQQXVkV7YkZTF+UJiIzllZ+r2rL6HlaCBMEL8nS6sEea6JXTMBElGLZtdq+RPLwtVwu81k
5y+RUDcUl9/q2PhBhcrOoyGa1zFXtV78VSlufXK8Oxwz05ZC5L52GTq2Lc0MCTF+NojnHSY7OhHU
bqaTDwMHHWEFT4s3DxwhqxYeVz+SDirsYU04Vyobu+TyHKs6jmAJy6vqVSfEtJUFE8+u26/GDc94
yVEt7ZWUvDu3YWjG8DfT0LooKAER4JyoJQH1pMAReiJgZM2Zw230J8wIJtEEFXejhfyEEAS/1pM4
ZG4/BtIt6Xt27ZHk1I9JkMKs61yFcfyZOk1+x/QsfwbS10R9iotsC0OVkqYFCN1RlEM0UB7oCWHG
1VvjKe5OVrrzWlah3Ow/pMFpgmOFEojEOjfeNYka64Fc9KeJA9S2qSfjrAqtPMTucGWsyAJsOckW
XceRZJDxYO8aXb+TOcjlGgJN0GvpA3o9Oclnw+j0nYjqyvcUVd2TLcPhyfXw2CodZyJk4gFScqoc
jk4Arn1XgS1WoYzW6dttBTLmcJiMozW+5UBH74cEeHJnTY+OpK4zynk8N/yXQjULzVb6BkmSQaU5
cIxS5BR2a+8SbyFrmc7biCCJQJFO3cUCFNwc90dDwZadnhqD+UaU9y8WbMMgnpEeoiN8w+FCA1Th
pRH2quyY3og7HO0FrKnvKQKNY9UQpabMTr51ajgwVPDkihBPDXH4Z10ZyIn73aAi8lA991o57AiN
EI9u2y++S4T1BmTB42DR6dcSSqDRvcsYq27rQWDk0XZelMcEq8GWtxk/DeztZI9bZpAr/WkcZgW+
qHZv19oPzcAB26LXZoyAdCxfLrmnieNIfBI9715Qi6KSMFagsFvGlBzuChp3mke188qrSXUNPbs8
UIlQgOYKlXk3yUCjErqoeIYu0nRfmsL7wGauhpVOkFYv1Pt2wr2gjNehATYxI3QNmOwYPlgRrsk4
+tTUn40nL+ZEcVJUTNwz2fg0lRnurfC9qms/0OdUrAoGBqC5+C4jCv6e8xID5Gg+SJv5jJH+8FpP
3mE8sUxcVxlM9rAb3OvSefNdBqOxKYSxKVIOhRkn5FAD6hM2uSM2CqitwBmYC6dEHsOR1u9ceA1v
Uq16nMbehsa7joTapQSlSgwg/HOIV+cd4oblILyCelFdQpT48wZdnvSXVk13eM9eNNlmIdiQIxoi
wX4OA0JjEGjrGLIlh0F04NMd3WGdUXnFJVljugb4JEYFSMAuMxsi7IJPoi9f0lTU0CKSL9CXIC1W
6PGIlf2efHpqUocAA8XCu0y1jyjRpNSuJS3eoq9oZqr1zpDigsD8kJPMbVq1cxQJi0Zqpdle8WqQ
sY1FQxdahao41RqnuupJEV+lnQvfoo03SUGANRBAM4y7lhF05k2+NKpH8kfNrRbHBsp5/CxRhGAM
CUSNlH16auDV7qI07oNIlS9CVV9b6Zr+mv3hlJjV9aR/nsf8rWW6tqEQsYIV8pGrBWqxCSf4ghxt
4nSuN9W0KSKuDFrJfhsZHeMDpMV1VH+JPHaPhhmn16FaDji3nntgyXub9q1f58xro6Yu8cG69zHx
3kQx0fh0CLCXy7CiZGZ7SyqNJ7pdy6kuFlTqIuOUxAlOpTwEkbDEJeyULJSWeZrG+Cq14iK8Ru5r
VaMms9TTUp/ruUw20ZNMFWKVshQPSE1RbC/FvVBxLkLcpRFP1DFC8BPBvXfW1DtEtLGzitdURzYM
ycrAf6IUPkFAZuD1Oc/fpmMIGyqVwkYJP5MLZ23zLqo2I92icJEcD4tOZ2hKIWJ4+YUePkgR6vlj
XGaCk4kEbEHY2wZ/TP3q2vKz17vyApHs0GvKjwXdVOBNkbVuTFz3tIVnW4JgnPsYAKT7MjvSvV8f
okn/SQahtiHdVoaoq5jgprbYLcKlOwBnwyNmMmG44Q+mGwd4yKCZV4E5TuOuii3KMQCkZUvLoUAK
TSmHQ5wwlztruPdyJra1QngzAyHYxuRKGkXcbEDmuGcwCK9TVX7H2s3Q0eK2ULtU+FNrnsYVqmHk
9nNP7YtAXttmina1IzrdxdxuJieDCm5ZPCVtUu8cT7YbMzckz7mGgkTPx5CN8DBXBqgqmHwJdfA9
o+29ZffOvpujD9PwJPYt6etuPPlTQukOKx9ax7dFraEdxP2pbup2k826d+wbGW/oTIsAddTCebtk
BYu7/M7gmAe/JaybzxnQ/0GUjDMjt2bpinodsKWlXyojAmYCVqGqpnd8pz4QhevS2zxIPECBQ+BN
sxqEcsUkuzfiYKAvW2nxG9HSoTlfR8exSx6UVlyTFq+0cBOA1B3FokjzZluazSap+jthGvA83VqE
Vtpb9+6E0yDRyFqIlPweszyETAU3QRL5axyODitlZkraaYp1Ng30+eS0WJNxMiL7A5Cqvlex5wBQ
aYhGwiOjif4+TzkGDTb50/qULAFqOeOUtdPXosdXnZKiiDJSAJrqa+pkffSGkYYV/vKQIyGNgnE6
Eh8N2ntIKt4rDmaNW6n4SopuW2T6ZzN8KGLsAjcZKFNsql/HoVo1SUkPgdh/60uVw82IoFZG+Lkb
nQfQFNNmdhv7js5PIAS/QoOGPGyj+DoUhrZVc7wddqScFnDvm7gMOZ+jVp/kbp6M6TQjf8KA+4li
mK6OrL71SbZPWRFbR3BOcoIWmwfciVDBHgNIVDtNSXaiFte5R8cf0ZidADYFxDYcHUGfhrzWBwrc
QHI6YbvzEXLJVbGMtac/uw0HfMGDkHjzsSoGzlYe0t0M2r7mvrLzA7NUuXeF6mwFy7dPY1g52Ayh
oVGWmyxj+aXrKo5laps7o4ValBeSZ7M1A7TngCENrfLJXiC11hTHRH2IYV5dTUc5DUOv7zlZJtss
i6at0xKYToMBXQZIht5Fildm85PFE6/QCgvsrLjvV9+I1yWcl5Y0mIYYk1Df7hFA2AHPkL43yOyA
gDG/cDwsdi79pM5rlO1s05DAnp/id4wzJM7pCboGD3aBZm/ONQJBo5mKzYb763nJpvGiAoW495Im
8PpHqXwZY9mfMxfmXRa/6zGroZKylygEVqmG4+5w/t2RMT3uxOxGR1VdomPeDjTtBwPSm6cF6I3I
aKn7EjSGJ/24aIZtY3vlnYUkl1a4+A7Zfrwfy0LbRpLeh5tYTmAtnGULYiMPzDJO4LTLfWMxf0SW
CXvEeotKNj3p+dayVvINXt24rXdpBs+/KnETdqQb3Q7qDYpuCpf4WJe0zETyvc/JJo/a+Ftpltc1
H6/SBLvxbGf+kCXXikLdL4RSh8V8QpaaBmof8YCD1BSD+RwtBIar43zUxHRt1MwK9bEBsMbxh6JO
QopPRBc6ekL48UKEh2TYUCiZva0ys/GhQER7uxIUH4vLy9bYw2LwIYXUX1Icv0EB/VPVk3QrR8oR
pf6pOw0/oFCmQJJmGWmolwFLhWwsd2XSv5hOOoM8TPtjX9kHl5hQqROCFXtKjLnRe1qQyz3gojio
EBzDBd/giViDDe0j4ARk/QFx7zdOgcTKam016LuRZlSqHwuPoascogu2+/ixEMNFGZQkHLPpBWzY
o4xQKzk4r7DnaluHUz0HzwPZ53RHmmg/1su3NKrzXWFO39tG4vlv4H+njktnqYlea6N6W+eejKJ4
A8Ur5gsWR8P83iXPK4IszOOfXU9vrhsne4N9/dhHvQfrAELROPAoVoQlKPMqR1Gjl8i42g1rDera
ZKMhF2qTBaoBrVPhWMNREcp7ORuR7xWDYP8QVJM6WMaocJKziQ3LH4S+gjWWR03RTkka1z+EV7+S
RZCHaMSYQHv9loOze1TqhCQrIWx/GZOBbHRa4lXN1Ii8L1Dhij7vSHkpFjWh14x/eKFPE6TSvZS9
+cUm754sx8ufcj5zm7R+R2zFsQGZSwIABw8/zAqiDxuEPMtJ6YDfM9D4HuMq5QsVYxatOKkoMX2r
Y/bajgpAji7JHtusfZNY02MxAj2g/YZHJUqppieQ0jAVEsZkyXXKmFSThpGzRJ9npg1kRGh4PW2X
ODGbJF5q+TQDzLYSVheHK6xO1pNcm7tE0LTHxnGJCjaU8ULfSvXNdnrJ5Pidg9RBmegESgUDuXSL
szJHm8ib+Ac0AkTUcdhKe43tqOppzYW/GAswK2k35WWaoi3u8PUpAcAaN3F7MEidFFm1Vafoyqnv
xW6tfl8HRqqz8OhFum9yQLjNgBmCugiXhMUZeemQxGRpVtEvqMGGA0/QqI4Wz1h82EK71J1JYDBp
jxhzAfG+9TawDCiwTRPX5wqUHVgG0vJumVjaoxxDZz4oI0++ypFwUJ8BFa6aSLiv7tz/oVjAOKXI
vsi51g7OkJ3sPqp2ZKCLneFQwxALSHKrHEkwAafQO8oDQrWPrNPzQJ/Ld+BauN8X/n48VTDw1nSj
B2+IkWDThGUf7lQOtFQxrnoBlvaKgPkHWVZlYHTDtzH17F2nI81E15sfaoUZkFNWYPKH7kgQJVqu
7jB1hKVbczlupoz8OyUy7gxdRSCODQ7RPIoQsn0S7nWwR9IedX5nup5VLi322O6oI3EKxqFpHrUc
WwopEJSbUezbLSSwzkgOI6IPDGunLE5+iJIzb6ObTzxGFZlIKrdCme3hRzDSAUtUklEYJiNVXxY3
bFJokn3dimhmJ05YTd7VJnNzzwyRmdCgIRdRntoSkWXTDZE/chzqAat4vdGGHfLUkF4hDaD0gApS
hlGxRvmNn55RQbjN6nf6l4A3mGBjIaQ7MjjOprZr+uUzj3iENH0D9Wz0OZfCeMtyGk2Z+ulx5Oin
rA+0VjzpXXXSm4HOEM6bwfHK02zE16YrgWalIFkKHDvgvQpzJz33mX/kqRHg5CL6ZM36QfIEQqmC
CfKZck7zCeEOesXVsCITmNcm3GSlpKzRyHUnohMoUWWMG6j4cJ5M9WesZn+Qjt3uE/BQjEzIreP6
hJb5vzk6ryU5kSiIfhERmMK9NnQ37cb7F2I00uA9BQVfv4d9UWxsaFejNtStvJknPQeXNXsu6Yxx
WHVc9IwGrLyuuCHnPNjKiWvoIAQ9bXO27EbtI7FWgx+eMoHC5kJFQhoYDJrPceHnuqu64m7VrPRM
UsAIpxScJF0tIIw8EkRJo9cH1mf/PDxrd/b4K2Z5KVt/CnA8/gwkVSaXOQqDExTZeGIOd0W/9xL7
JRkodRV2R9jIWqOcTZxTARWreAqft7PQpJb+gLaMcuCS1LVKhmSKxkMXmeo8Gtmd2+N7KgY80IiV
f1cgSh39DS7/QEyMGhp85PrFXKQOxsFbL7Ps0kOSbMBew4mjYbDuq8XwwbHr3W6isOU+owx7B0qN
XXCdBg3GrtMoxDZuazseoQf6X1ldzctuWcYN39ke4hVXFsLvPdaf8Zi2y3TJ7bObYjYVFSTWopl4
hep2P7BrvMaDFzXTjKhE/qY0uQiWyWCDqEufGnIKAeWAaCAz/LEm8Z/o6bqAFnlexsy+Wn7yWOhp
Fg60YJXaP9dtMA1t0ZElRnlCBnHbVaDLKHbR/vzNqU4SmuTTMHopE/I2MDQpKsDXoKPY0NMLf8Mr
7/JUoyuYZoq9Nf+0pZffjTOdVLF7AOj3WWt3rRN/uJrX7etiIdJQ/2aq3K8k5y5l477oxIz2tqTH
2XMmnJtIkLeF9dGUr0jTvhGpjgzttOh+yMMPylCi/VG6fF3AiQX6SoxJCqLr2cYNFc0YelPt7TX4
j46QfQClhlEJvUEfda5y1nRvqmEmM6gDntR4zkqkzGiZshNXCqx/qn0eubVePGs/oNHQJrclnSdU
vGxlKdRR+ZB5FFPiUYVnFkPaowpqapvI0UbKQ9GRZ2t+imtfEQ0qj/ZUQoHVp0DttHGe7qi23ApC
YxCvm50+p5x6NxTeSdDq+zisiHfbdNqtPRatQRhYnuRj7XkmCyQQ3BRrReta2hGZc/JZGgMuaYT2
VNUgGBBNBpRiTrWO9p+IQOa4a0Z22A7W1hPL/RxeGWnB9AWHxLyjEfUb9CrbJCYx03A/xOLOYdsA
QcmpkZeDmsPVzFZIDT7Ib1g3uxasOoNAr8IY6YqGjvLDYyXK1q16XIahjxpb83eVMInkO1NJx/Iy
XtoMVHlivi8QlHdK1y4GLRS7lUhYDV7yFqcmbViZfqqkeZfEJtOii15sfCzgSh9gjSRRj++fFBgT
jlsa3wbiLfuV8VwY1CUtooz3Jvksrn5XCr1Qu+zmUjtkn5c0ZVtbL1feKnXZPmB1ygYHF7AOxGOi
IojebExqIa2D6UkjFe/0MeFxNtiMtsNwnCdxtl3lYNXN37zexpyegiPntdO0hvWkIT9gr3dqQbdf
3O4hNUtSOpncJbEWFlNjMOQgpLsUyuMKPZmxTUfzVJKOzB6XtXu2hBsh5ai9nziPdLsK0Ff5pcOo
wjeSeUCY9GxodgnkCg7+QuLdhuLObkYjlYHVvd+l99rKOV5q07vdC74JbvWEaz5Qhk8OA38lm1v3
a6pn/o9NDwodNyTaJmQsWrn4zvG7TIt/r8bk2+qJzLbdp69xdol0BYCauL8tF10qBDAopthV1vnV
WHHFVll9lOn8MmLQoywLY4w0ayeIS1oPZk6teraWEPQvgfckC4Ek8MIM3H/nNLLt/IJrsDs1iYYB
uF/gogc6/+UjenSUjK5xtLDaBlA1r0ldmEGSFS++v+CnmEjfYnwOxqF79MFRGz2DIU2vUM0mpnf6
Yz+blPy4m/ctX6rhtZHcwDmiqzApRzqXmCinIrkvm/ge3jHjdpNhNW6DtWqZpEvUVJ17Q553aG2w
zD10HBIDeJPq79kU/ywsLWgGbtBY0OxoRbz4NCSAUByp+fGtnyplwdEXHgqui6FY/JuKX/zsT102
31OEswYVM9mubou/aWHiMVKsj2Z0gcSm86zOtCLKB56kiUei3yjpD3N9Tjob97ll87nU5BngzsZq
RzW0a+uWwjp9SKoeIMekRHkR81ReCP8xTnKaHzITyRUMMn/xxWG1nN/hweUHpIoRQ9Y04gzzkq05
mE/u6GhoO32JvEZiQRBrnOb3dPmy1gVTS+//QIxn4P2u7D5yBrEcxhLa99AQbWzTQoCVwxreDH8K
XGd7UiFfJalAalCXU4WKka/wTzGxzW4xnmKIrIUuwdHn3p8EVMtjN4unXHj1bvVkfSvtajqqcf0z
Mr+Fo8eTqsvPC5fNq5+NjARz/kSy7pEZUoaWLn9gOewWVRV3rlEmD0JSrJFqwKx9EDE+ECSueqMT
+pb5SVSvP5dZK5/WSY5nM6NEXp8RKTSWITtTmt8iTf6msaRppdPgrnlNhSncyMLUnAk3zK22A4up
P2BdvAO76F8SxxijdiRRX40C797AqnqFvUCtdESB795LvaPqQLc0iHhbIlY+FEBe89V9i1elvSPp
UG3kY05h4ni1TSxblQ6BMVvFGFFscJRdeZWtv2stlkMuC8Yl34Irna9dsArMlj2eiROf06pm7m5m
2gDowTLK0btqOr9hicf23PLVhlHvUrfK35GprSOWgrnxfnWpDZtshekRyDlfWv6PTSsONrGwgSY4
eMXvchodEC51tndTo0cwdwtIJZazj7tiBQHSNGEbuKOQB8XbzbykF6GVSnNPwd6VlBV8zTxuL6LB
JjWJNkI6hwvv6bzblnppVfEC7YKNzuQagJVZHZVy2/WnM7e3hGiyXvO4qYm3ddKN9577rYbOomDU
owDQ/7QlhLPaxCg0O+oj6UikrBUVvHY1g8Cu3T07xxebhzI1FlYSwPP2TlqahiKpI74e+Djq5ELe
fD5Ki9KRBqEsVetZrOZII0pGmQAOviatqSDUuDfBjjxlWooj2xP+OUEdOEjL/p1zOtpXvWMAyUDH
16t7VFaFqm/sm7xTtAKo6d4ax4UyysnZLSufWNvnOy3L/pLVHDrcQDgtOgP4q7L8MAe8d+FPDETd
yetAU4kWA/iq+TJCQKDc0y1vCwYQHmlIBLkD2ryajDOGx/Hg9eqnYnfTmeZdRn97aKyKkL4+/C1X
k5TQVC3X3t3R4MWXAogEapU57diy3RdaAmBo9i8lPxmMKKigHgfHMOM/qmiK0vEZFsoyH7yUp6mR
W7D+yJgeYweZefDqs86yfO6rJVSND6wGzexSSpeeHGN4SQQmr5q94b7F9bbL/HQ8zD0HXCMS+upz
rrACXE+kJeUblgZYP4YeZHOC028BTJbzv07zVEeMJRTjYfbhA0a8JEvYio4ZXE49ruYoXm3iVR7L
w1xkZZjRjtyr9J2szX5RSrvrR7WvNNk+zGpUzGFJEc3O8qzF1HVkLlq6Ow4IGYKXZe6dqKdMnnDT
3pv9f0VSGntKwSlKYfnFjx81zB9SFyURQgJx8Eq00LJMgq+jTySbJzn7wmHnlTM6bQJVnISaSb4A
dEDXA/1wmN4I1+xKp3zvQJmCALZ5+jXFq0iizKeRc4jHGusGodB12bomEsEazBanTvHWyz7ZciLu
0Xed8tWaGhMmEW2rfKULEA1RNUVgHZf9DN4ySIuhDAvYcGHSD+BJnOpc9dQQzmQxw8kskuNs1vmu
CqBM4wmdFE9xDqdCXVLNpuxrpXHDYvfOdxJgJ3t/az+3GY63JEPapj0Z5zNgrjlwcAdxxXFRE5Dv
W13Kq2W+ZNUmPK/ZhcBftq8sK706XIN5WlRXqrt+ejPW9ib+w2AGjLSHS3vSYfcfmq6bgkwFfTrG
e5+5+yxLn+aTrKT3Ka4O7M/vNSiVAJqe7Yp6aeTQiKIQRrBcw2tXF5T2zn6zx8rW03ILjMCmrBi6
FWFE27He4lF9i5EW7t6X5ymR3YXNkH72KsbI5ZX6MC65I8uIiZJFN2nfWqljJrKaak8PVJQVxXyy
JjLXhfaapMlRTn39TOR2v7J2jxwXy8+492cMfD21CEhgS380oIWgexe4gzPOnHkK+6Hx2ba/0i4H
IbrHvOmvQNPMAgTX0mHGMwc8EebUsEtpZECO+qvqq9dEtM6ZA9o529svmIXfGkAGUCZGcAqSb0Q/
5PeJf/RrgoIMX0aAiGmGnaOB6Y4fO2c0Q1UXtECRaaVJhusI8CvA5kW5L2h4vSSxe7XU8JdrwEnN
VH5rY4G4AcqV/Zf/z5q4/VNrFZpIuywFDxMrZpVxEpEzXFiMDAIx8+yvWKy7NGU/yv5KWe32wZKs
VlYGbVq0s1jIiCtezATHYhzF9KrG2Q1KA8rsfuSjc9JynMK5dA0MLtY+VvJc0vF2U6kwIgis9N1O
2Oh53WuH3Wbf8B96mU3/wIKReh4l+MJYXqqhvnPHkaMCiApldA+SnbVBhaUtBOqqHdij2XPSVt7B
m4tLSax+b+ToN+5avy2y+BSAII98N+YLqbshxPY97LrVuWa+8cSegQq9VLu6Onswyhc//WxKvrBh
JM4STn5WnheruaWLTTGHkqd0ftazVYNQh6sXsxO8DMW8LuTfgqJukmODHtAFoO98IdSxpCgh8JZU
XrcwKqpg8wYo1TphW5D0oHrmuaZjiEEvx0SBWsszlXuT/9avzLze3MsdIJzPRGlc8BKEspkHu5Dx
gkkgfzGNcbOvb8YfXTt7DPueXUZutm2b85Z5MHvlzjNijbyJ3H1fLA2PuvM65Rr1Pj0iDkC9o9c6
4o540r5MWEZ1U/LHnc2OJlH4LNhC2PeVNEiXhCuPq073Jy63rxg7PXbT8a8HdDls2Yy3DtkwRSY1
rP0MMkAVf0wLsXQ75cPXoLg60qoPbgCii1Yyr33rFh6Fufvo1sRxZ10ZAfcSUM8u5y91hvrmqDIO
2P85wGCHrcOFGIu2WzR8wMYCdKNPsxu8k45s/IF2lGcWivgqochBMJch38wmbOhV2jEB4RFE31dm
garn/jhIe5cqQQ5Ikh7DnncsiSpHeo1Pt4sPdIds3B9uUkl7rjfcm65jTd9MaPR0vqS2/+P6Uu2A
M3EGjuQHC7hnHITcO7NlvTkzNRG6TzepvnVkQA7pQi/VscYkJbFEz2LJH5d75WU/U5sNW9r9fpo8
/MJ+yo4lYVIGh3vXIGI+JZ0XdbgKJ4BWL8aj6I08cnw8KZoB1aGPrxREMHNrhE0Wv48gIv7EllHu
jBG07hiTOFkdtk6WMRZXso0iWFvny/ZZlcYpNLccibDWYX3kLggW1eNgLNvnFV/R2awGjCjlIfGw
SFq2ld7zTh5Mkiq6uXZ/TMFyKZ9fpXD04yCSz87QbZoW1rPtLyTFjb827KdjO2hDBP7ZPaBu0dxT
fLcN9mmhT4/ZRGPPJOIefHbCUUGrm17HG5xxxFeHwY9q0646fhuTfpq9m1HpVmQo5t0+YFr6mXD0
BKbkvphl+a1TFNQakE4YCvSDZ3jVpcdMEncryl9/iUfjV9NQAqdtBwMtoeFCaqUTZnll1fu4FX+5
FdGGmjtEfuIB33zC/mPu8osH3D6w4l+lbwyMhdYvxKk2KHvmswHN3Rtaiqm5zGwBDDazWKnThLHa
Ieb+Cf9ujBaYU8EQaViOTd/AhcCvIabSl6aABOBjD1IFzRTjIi6TxUfKFO3DlBbWuW0k/EyoRzvd
bd6ETNwLTa190HORwLtJ7SbWq+5EQ/ddRbicm2d9Z5oTuiT2U982svsYsjlf5M3ybmjHwbW52WUH
0AxNUHJg7O1Gfy3iktqKrPsVZgSfXt1VlXsbvPngWAPolDZ9KPoRmbTgla7mrTaYM4edBTauROgU
SOQLa9C4oJ2PXcLgfbGIB7vptVboZFqCLGZCMSUJeCaAsyYfk6IavZrxhOsd7ukMy0Js9+2lUQNZ
I5Rnb1juVqd86RH504Kiunq/pj7l7PHwPE6rEQ40e5/MpN1nDr9jbpBeFQ66LC+w3MRHPeVKXOo1
OhOJncLJaiqFeBqmBksF6u5NpABqaUlDFZOjcwcRX0kMopnl6EM+Fg9rzeYW9iGXQYPcdmFmN2Z5
kjcmXmt6BFaOsTI/IB0MqM/7cebpmPhTdqM9YzsGelrbe/FsEBQI0Sp4QCec3RQyTAch3+hTxgVl
UI9m4QwuIWarMj1oLrN3N/0qr/qLqFzRlcvErnsVfHxcj5kmHkY8cIhs1q2yeL5qHHrZpt4inwNQ
BPCCPUV75Qz/dhL1a42+JETPFW/UxmCw1MPaQvHiLvEJ6i6qE+4xK+vcXUxJ8Ky3L2Zt/EuqjIbX
z7UdWI1m7mcm9fdELTTQTOpNZog882DM1+q+25Qi9PvIq82vWWNn1/xfnkWCoXA8deQck6e+Rtis
jY+4rdrIwtfr0TIJSZisVX3tawl0RnPmwGfateOCT1NL07WViiYsRsaPYeIO7Ph8VHAuVLP3itSN
cyznywXZOphM1bOMgPg74+RC2lTIgySwC59r+pB/YCUK3NTsLmx8gnwE1l7WU3YQc99+AP5IJ7ww
N1fL7ooehptX5foWUUHo8b1oNdZPXfYnn08Cj6NV7cXinZVlFEeUXcBrWJ3aaoV66l5cg6Gn7513
j1igP/M2TBqQtXLUmkNCas9OQLoOFL2Dd4ceH++EzTS4LBxc1UR/9EyzXzt0Hme//CWyVHHTpzDS
zRoKSXPt2xvHN5dDjHrVjymu/tGCZ4UGfR+sjy4+V2dgv+NlqouLJ5mdlLvx5sZBB18UcOHRuO6l
pWmw7OseCNc8KgbRA5fHjI+mc/KZYHrZ2LfamQCXcZlcnaOpqgM1Jfl7WQSM3JRS2pV7pjQA989g
HlKeUeit+oOrOfe+qM8FYINAtWscZDqGhcIvLpBiQ1HO3HfMiT8Wt2PDA37zL95qS/8UFSZANCsO
p4hrhw6HsqP3Y5DnbsGxyfbG2y9CFUffUrc+85qz0uNPamLP7pI85wUJEsffp5L6CKFYEOT/Wkux
7B2oAF27p5hwTgALj3oKO/6yAfvu5rxdgqGpX2uPlLogbraq7h4nlAzatTOvG7Fvt3abfEucxaMu
yK0/aPbSotzwh7CTrFKL5c2tWZIp3UaFKetIlQnq4LzuSoqeKwv3bT+RwikGNrsp4uSYbI/Gwejx
4F972RUYv7Y6mVz+MZAYq9cyt/zLJK0HqxnuWegRTouxf/pDm4RTa7SXuG3hqXqNCcYCykjeFw/Z
MtoH5lH+GK28SJsYiaaPOJMG/Wpby01sJtbE01JsmtxtcbazF8qs2+QtD3KkL34g6QKi3d2rbvic
gMseDD3m6O1ONSyfw2q7FzBmCemLTh0ni+2YLVf8YYv9mim4F8CRLIgcc6veZhg2pVmxHGpIWSpp
HiGz8bV18evhXD0QiiCOsUoX4klh79w+93ffGVUFd0viHwBEBoPBHqaXL7QVblpVxgkIl9cUhKjy
kvv4QrsBmMcHe0GpnrvNpjD9bTDKBmUnfnN9u6z0tcbaj5ujKdYd8FJxxETy5cxcCR0Jh2ae/Aif
sh8M8ZpFKVljFmUdpm3X4eudExxe7YGmwKl8QnbGEys90K0aVzgQubest9vzqDufNMSsIdhr1ET2
GT6VDnvefg63wPC2yFTrnw0H6aXi7obNi9XCOGUIBn6VHvz2IE08BOCbqdqY6nAk9cA7wfNgeIF4
FPGQwbfhJdyOV/Y9TtY+O+YibjV9cNSS4Xn8KabshZcu4ufXMDyjxwLeJifGm4ytEcnTxnDJ7MBj
36OmfVIjuRktMmvCbC3Ahz0dPJHVpc1Tm6Yje/oUrLgJdzuxg4FuiO12SQKttW9jUhywE723mXaP
A4aqobzToRQXjGoNUxDz/SVP8XlxbO/M1A88HRUJTzKLZWbrx1jB0R79/qGw2zJacILrMzlZpX20
3tqHejmgiEFdg5BEOxZYoJDZYoFw/JzW7atQ2iM2i/Maazm7Sd5wKvJ0vrGTpkFNFa8uPaBcidyZ
uIIpvIPr0qigLf3N03ojYoO12ihds8VCXowUyLTRCjHsMtSbibHVnvy8yIMWA3lI2gU+SGexTJkp
DqIhKf7juBJj5WboMylu9ar+AG4QcFTl/Vm4VZ/IhjboDfW7TYnOjsDStGd51hi3IV8Pa1bpt8b4
1Gc2pJvAWWVyOIw6yWnBK3kn8xXkeY2jmHxmZas6GOsDFe1mALlwXzg8ccmvDPeVkwWuey28ST5l
ZVKHMbejWliBbvvv7mDKQ7MJ1Hg52TFQB03LW0PdoLsyS7ZENieixjPsf4QdIOqdlYdi82zXFi+8
oFDd8kXUyPvaMc9NmoDT2oAVaz5bu8VBVk0UpkgXfJ7Tdu/CAVtDbct9XmiXMh2AsXS+seOt3RQW
N2pF3T9yY3dQ2PjTs/fBoF4Gk95Xw59+NFfxLSYm0Jw+O6zHxskexWO1cYEqMNl431ZQRPOCjJIT
Oen7D33MX0ZFXTAB4gZP4quKJbOY4GaLrZr90FoaPGlrzvU3bl74DQz9gTh6e519fHVupsl9WXIH
bk1yjr2Dl31pvkCd02ytmR6zlssnqiGwT1OxO/gs4xJxN0ry5ba//tvuXiXVVaS1xI8GaPlIoSvn
aaP/W4bM4fRHnR9QA4JiXJegjo2JtKcVuvqcHlxr4ZngvCRtTsvecHIFdgm2Ifd4qPDvCm1XcZlG
QPR+IRZ8Nd7JdJM/yNS0qvYxh/nqvJIYdC6t1hVEy4tb2iPgb88U9sU5zbzVSdeL7GAWFhTZnnVv
trUYAKOj97VnxY6YeduUPnfBoj4s2TlfNXtn5TQ+tjhS8H1V90teInoKaFxEldBvm2Ov8RfWKTli
S6E9YsLAaDL8Y9ur0+5yXWLbpG6F+Efay1d6UJwDIbs9cVukuclghZKIAuFuaO/sjpm0c+YnKE51
VOn2UdAsug6mQhNJ3gw3XU5iYWfRbNF3mZYPFaqS6RFXh6zjX7Ewi0BpA+HojDdMWB6zQ207u2LM
E6ZLquVm7AOYYfjI+faumomqJMMaOmJ4FktY54u6nxOLWCg1XTV6cjCuIA0zv/ye++6sfFL/LFMu
i3RPY9F9uex7nHR+9zP/WYeHG9AUAR2ecSCtSyesJ4z10v2bFENALpd2Ar3MUb6rmZ8IHoKHd6Fv
mZVUQ86HR7dX1ptL5wvAEgtngmO4T9KdQWyJgmZlHTKs74uV4S7VA8LNOAMGcPtTGdUQTI+m/2gK
O4Ss94FGQ5Lc+5yy7QHuiz5Mk0/Ze2PolwM/5sT2akcznYTF1PWhiNmCmq3d7TFrlycDXE7cukPk
+12NG4/YMctZKtlGbj4qY/nKyqfQe6IdJiEcy1ifi5Lki4YRdLe2GuXsm+UuPbSr+UzbRYEvk4Lb
5pkM4/s6b7XV3ZV8iTj4uvYCCPScuP2uNPs1RKIVgYMuhp2sPdOF9hXX8XDJjeZowGvHR00ImbeZ
AwScZyj7+tcBnZ0Plb83Y+wTNfLOcfJs5wS6GEaSTuWn2f7y3HBx3dM0mWG1CE3rty9tsuPWiuim
oIS50gVKsEXP+4Ps2oWANlf7/k/rm1ro5p67S+kFCMwZzGepmYcupSdw8uUeu7nc485oItVw9i+N
YCgpknevjzwy9ge/kn+zFrRatv6jhotUOX/XlVD1QXdQ52W5sDgGTxBU2XhgFvpyWM9FGe2VaB8C
P6lv3GnySY5+SixeY1WLAJPqr1UyZpiokQfI1xwl1QW7bMGXWLrqMR/Wi9WI+lTMFS9Xy6y7aNW3
ZXwmNaZtTeK2d1c90GYHw7PTHShTY+5oGbXSV4024XUgF2YQUaHUWkP6jSnzltY1pqSNWL752sfp
fFjpSHjJDZUEDhES8CTJZm9Su06AbDDrsgxBuG2BuWGLT0HoMHmm+VV2NbAdQkKa98D1+09bZFrY
rN3R8LIPMp6xLCeYjxgPipgOXb6zs8anc7B8bAUeO2gqwnS/8Xa+Pn0jbPzxy/3s1AaRYMHHz4Lk
obgJjSowm/4dI8VwmqX2nit6D6167IK2MA4JlqMUUlXs/qlZXbampd8BLrsVg9VH/iCwUVT1Xi0u
DxrwW5WNwbMnA6NZTh3wcFkfbYoZd6QgeWzEJz9r9Ru+OVhObzndriQQC58nDo51Yclb1+DrwED/
Awzv1+k9m/GuJATe9vc6bA7H0khGONONvQJmXmK3glw6V3JIs55D7XOzYE9gD8y+K1lZCeapjwhT
g9jTKvcXJ/B0b2Obc3vTI9jGTYRN3Bk85qm3ca9n5vov9+Vf/kY5nHGNVx3TSDLiamxSrppUARq7
XEt0YmAgEmQPzNFokYLSyZYnVVVPfe+nh9Hg2+FLH/lOhWAUiovYUoU9oDdyLJnW3DTJrdBcsivP
pzeV204IG+xn6nxxK7AwVXG5XsBQfY4VHovcIoZrL+Q25WgT9MzlvyZnJb5k5pUL/kctRjdA/coD
TXPfSWV2VYN3o169IG/ehV4/JVyvzzzjQ8PZUQiwxePaPa4UtpGaPJpp/9r2h6U0sNnV9Ewmls36
iLHB9KvPyV28p/9/yfBeGysSkRrkgTROKFFPlqb8KReNGgsjFkgMPDfMgmCU1vEgyArtWRqeHVGs
xuNxdPUjfoDnrVNurUgPzqxSwBpYjI2Zlgc9V3AkO0s7wx+5DVUxoRbrT3HSw5+XJxPJcB+X7N9s
dInLmPqQSBuNjThDElYiI5TN4BIFodploPHKjsv2lIlt2mf9nZfZe2/21f3kjn+hnBqwxQLqfvFr
QnzjYdeSUM5h0wxYto70SuHvoQQAf3n9pE/LL49a75bq7lcx2GjtJqFJc3CjCc29a2L/ZMGj7nMm
l9ys8semrE4r3HosLQhjVLlfbKOP4R2YMSHOEd8ksBfCqtT3aPUfuSJ8OUYaEUfbWxWshMaY8RI0
9MDxRJEg4dynbh7+cJ6DlAOxnlyLoUmv+dja+2XSiXPP1jeG++psqfikWHg6KvFJcNlk2/Wq2xds
KQISh+BGY+aJWWsmBnaFiVAOIYDO8VjYLDgXVYMv8XVG9aYB+twoknYspiy7uyVUHFIRRjNvRJb/
q05WYmdQAx0GgSAuDPxPimrE6Y/AOHkPcoLzj156m1UNLV7ldz5lX9u+nrwyizXJF+XJxHxEMmkk
fJEjLdt1te5nItmhmuRMirVo92nS1Zuz86fPXwrdQnzh7h0SMdQ0cTUBMesGfq+sKem58DC4GtwJ
MpENFIRg+k77o0X582lhHlkWlgUjqUbwTYOPGmW/JeOHSB3COcmQPM42/zbmchouiRZZGV2RvdW+
bE8fa7gbrPg9qbr5wmpSPy6r98832bZD1sT8PaOZO1RwF9byoo0Tgp9rFcfU2zpAwUf0YIos5pjJ
X9aL6/Qf8bDMOA1yN8rL+EO6ZXcDQv9uEb4+bPEGUbME7WmYDh0zK649GxOSYeyOEJ4QmR59sgJX
Ub6wyHvsyrEPDNtiPrbCdmz+eVpn33HmPy5dNnHbMnj4LfI+9jN9L3N33QGUZ2Unx0cNIGGTktEC
p2ruZzaQklwaZU+bdbbmTG01rXgr9SUC12AmkIFGz5UMt8YjiQITqyVQl8XLAnAk8blzngtPxTeq
Ee6Ntu+I02nZLauJcNdzVQTZ0CQACkG2uGQvHkz9veQ6z7zOuqvP8VQUTFIPvuTDsOlE5pDYx8qK
07PB8Mw+hM1Gx0JRVp64N7OB6IH6I2l2jDxeRUyEklgjb/ElwXrMp6SyMAnEZrSk+0oOWShwhE7V
ys5KjRNsBW19aG/KcYvHsbhjtOfDb1vrS+o03xZIoMYhV+626E6q6Doewl5KxJ+8dJz/mjpwpqRu
w87Abhf30giaioOmccBArssLqy0PbYqGzAybUmLfPLlFcQ0s7NrWuTZak3Y12uW+7GJz763Zk+bU
bx3tcSRZZH2nbDfUfesTaqh/6FZ8/BxV/5Ad8ptw1WkFXNB32EU8lHBKNiKcs5inMcZE/rr8EwxJ
x9ogl7xP8PLusLPRn9FadIAUvQE8adct9aHwym+Oka0mh505Iyo3Tky/XJBOma7yS9y0P9Liw18z
XqrSv6sxuOpzsoQE4HAq19PDWlC8t+EXQOgLxGf4QcYw4FlDOFraIj/AE38vrHRblWCyA/YP0hN6
WlMt8GfJiABZ4C/AWRbGuokglVgEYWND7mXSPKcLfmqaOae9Cd50p+KI7dMUSWN9GQ0DbOkWvcmT
f5Oea0ctnt+UPUAXiLcmcm/neQB5qVN+YB7BwNjsysb6wL5NbTG50XDth2994onIV+48bKgY6bj7
FEA8u3eQRNJhngex1l6IxYaGXz+wUa3uTCWuCudNgBOPLzK1OoqbJU0qzAXFPBGjduL3uJ15w3A7
gCGQx1nDs5VNEFRnj6PKRaV13OxXGo5+goAUrTQUsDFgc9L0yDhMBTedlHhNM4wu2f+zf416jRZu
vVn5uJLt9Iwxh/qmIyjZ2RwW5X1n/EAiWzDgwd0G9vyNWVMLVskRrnByoHUnZyBzLBWH8aGG6Es1
XAUVj13/ItOHcqpfZzvet5Wh7nP1WHCrIsbcnTHc16fMVhQrz3MYZ+JQK+hMyAs5yq8Ei1ZGPdm0
cCw3N8nAskabyr98y/LQYWPBTmayT3qOkSMbgWqodvn1EIlohp+wq4gs8o3iWtf/c2tSOicFGKL/
mDuTJbuNNEu/Sj2AkOYOOBzA9s7zjZlBbmBBioF5nvH09YHVbSWpuiXLXvUiaZYmBXUDF3D8wznf
0QbybYvxqjD8ajvKQtIqTHI1ZkWzt7lVOUy2LJhIiqAtuLEKeYAJxS68czajjabRRE5guh8JePZt
X9bXFL7tdlbIjecaNWkZFut+Svf4u9KTU3efeIDCIxLQM1b5+CSeqhQmWe+wPYoi/Xsn8hhcMLMz
2B7JHuu/+cWzxF6JKvxoJF6GsP1CW9yyyFi6waojU9GjkR95u85DwFNSeUccDomQEQRvGxu/TKKt
BGG7FoyL3KjYGqF4h8R9B6HzlER39OLhgZVJAmooM0hiGDdh3OujadprByfieTDR+6XJV2bPya6f
+UQd6pOZBOItg5JPRwKbcPE5r1V5a6OxIvqGwiPW7Kx7R3lUi1SubVywiWhJEDbhCfIaRV+oXxoT
EkjEGn7TnByrw4XvTWDtg5gIqRqdgOlYJq7qulyT4dKv/Ix876CzsLWzJK3NQEB2Yabslpm3MWN2
aG2dUir29RqAHjLVdjz2i9rJl2BM+umAy0PyRHTFxnK9dSZjyXeBncQ4Z6Uorku6FM2MwsBRuGsc
stzJRO9QFkU/Et8APCGJ54psUB1MEn3AIE1JQBQi1g1qSXITW4OSDA+jmAxOacKbWfNiWcIOMRPT
58OBZT+FEY+VAtwhUs8A9kOtj/dVxGgnZBaBaIAhWD78znPy02my7CwTFOahPqhAVgcz8w88hz9C
8iZ3SAD3vJLQNJssXsqaJU6RWPLikAXAZTY3s7D0ujlXBPI9V1n2GS9cN92J74FDj1tPEilvl6xV
ooGvLHofz5l/z2wP/RJ5sbFZzZtuQhFeGKQJupa4Rh5DRR9RO3uLyKCGHg/s96m4bDdDqFZ+G3gV
72F13vtuwtDI/0F4dK2s1mHa1t0c1TLgrRDF5y6k5RQBTQ4fJ8R7TzVGypU0QRIRLJ117AWyMufQ
tfGjeJDQh8Yhh5BginzWGsJH1h+lg8MOAv0IE/Rk5YFc22gWyBWYvxNNbO4jv0YbEL3W7Pm2lTLN
rdmxxpzbAq2qc6OqME6mwdTJpb4/Tta8bcOf+VSP30XDchN806opuEDBrKylLL7zffik0EO2mzFr
QnDPlsyYHC57WQOl0z/JdikPIbC7wGtx/5v4iQ107QBDWFaHbLsyXUmG+w3dqpQbl6D4GwGbU2nt
bCgZi0yTpUiSvc94rw+94HJhaUAZFE6vshSvg2TGObMRttJWrvg4zKutGaFWER7joTA3kYF/ugj6
SyN/GFkPysViTgfjHF1wMv8kKp45PvoRpi7dJquqbluLEeyHjX2/6D97kKY4GOyDie6es/jT9RG0
I71GVjGbyEMETbIRtWt0dmKXhpW1xp6LL4ICDBrG1mx9AsE9KhJ/wNYqEsAmmt3OBp7cS9flj57X
cqA643fZo/RjrXHv6ire/lZDWnedxPW4o5P3auS7wNHi8hwT11IMjH3QGqE6lfb3SKKBilo03WHh
HQnB3YQtbf1M4N+FbsfmqQo+BieIHgsZMKeY7afZQvZVdNM5Jk2HRoy6spq0c7KDkH99wWii9EQC
iYOtQ/jG0NGZ9HfXmpMdSkaDFUiEvHOZP4VuzquvoqzpdyOO+FOKaSKHULsLw+TLPDfLpsHbjdyw
FWlyHEhkK7uEYTOpQQU4DHN/oCXq1I+ixmceDTkOe/VS+1T0qd0D+Sqn8PBbqc3Ey2QeHPA8sxKa
cgCDiGuBfCao1XgAm5GzqlPkMhXjC8bMW2ZmmzIImD6GxWdvMzyLyMQGJAEsSagWi0zuXU0/+VbY
lAwI44/ZqJ5TJOS7tMMFD2TwWFPS7DLD/ULH/IAu0ttMYZ1i/e6etA5OlbAfZxb3K8Y3LHLwLrZJ
vQSNO+M6q907sIEf2NTwFxjhNx3W1lnr7EBGIdgXeH5bF/YMmzbOSBCmK1a27ALs5E3oAOmjJw5p
5B6ILuVeIsoRfSXoDD/Ff8pNuZkpeTHfLgDtGa5NTGYMFS6AW3Fw6UtJNdl6rvnkN6mz7RB80k50
pyzL38kjxL2Te4THu4zzWv0kTOY4KE4sPlAMfDOfHhom/SsguPI8Z29VYH8NG9/nuAdiH9vPQ9CH
1xT9C8K8BSkWL8bwdpmd42i2hLHRDEPNFptNEtRf6G3FORPqxWmN/DQO6I8IGTKQ9qN7s0ZE45V8
MptLPJJfI7r8no54SyC23hHgv0IdsNZjl3zU7WeT8q0ZzbcO0zCCJTaRCOtAA+fRtY4bApCrDcM4
pkecWKA27cOACABDSIRLnqwHts+cFdAzjDeGBvHJ7oy3th5fR8XghCgZMkUqk7AUnMYiTFYZ0X0P
odM+5UVKDiB1vOn1/TqH4bT9DbetL8GxEnmtgTUs4fDOMjaPcd2soGPgsTE1zCX4ZzIw9CbtNKqe
N637CMYbBdMooNG4zGnkOLOqTMzF2B1AWEAQI+vOXOvBh3Ywkn7XErVx1CK4zGV/8w1T3Drhnd12
fiKr72uf4OQM2p2FtmXF2CZgEkIMmjk4RxYB5XHZcbetMRICZ4M250b9rQkb5t9+Hh7Yil6Ats4r
RFfo/6wMRQfvdTaHB99SrH7mRW8aIyO3uwuk1HTdxIbe/iJ2/1tM8/8TjfxPdPP/Z+j5/5dMcyDf
/3em+a0AQv4f56L++fFnEjo/9V9Qc6Do/9IOPmfbMU0NINT+31Bzaap/SVe7ljYVAxx7IZf/N9Rc
CC0sMh5tx5HKVf8NNXf+pan9HSFsLQEwKvVvQc0Xgv5/kesXYrvjmi6fzfEsDBbCXhjp/PMfH09R
HoBAl78B1YuapinLB6lN/6iK8KknTe4pRbkm25GS2jVvY1POZ7Q82a0RLuQIkZxgUjKmYcVxc8UR
1PC8vMKZRWI5pCan5XANTLuIyAOvbrZ5mb26MiZumUySrU8s3cpW5YVq9hG9Yn9W0fTuTAm4p0p9
I432QC8848n33+pkXMb104W3EL+WuZsZbG9VLF7noDwCo8SjNobF3W3GZBNM+UNKajXImvkhqzqA
IouJvtDZA+peWq20efIjorbGGDlXbIQ//LHGRDXK8RS5dbb6w53wvwDy//EHYLxp/c9r6zG2Zqak
uMa2Dc7+j9eWFAY9jMzCHhrgJRu3ohxn014jopv3CezSDf1ExIj8Euct1NK4sfZ143RwxsaLpwDe
dqF7dQqiMhurf1ITIjWChfeDDqp7WfxexdkM1xNfJoFkm7//7JK78q/3hWd6ylbCdm3LEX9B3Y+G
SyAy0p+H0vrFnCtAfbE2pB+Q97jxYa6QNQLLgWPGMdN83+qMOPryh4WGZx0xRyMfOnqDNGYf/uGT
/QXCv9yx3vKBID8IzwHG/+er2rYRQmKnqh6gM0ZgXsEVCVgDjGpxxUZZuytY+53TCOmPdIMXHO/j
3p/hbXqKzevffxgetr9eJlfQ8dmWFFp5llrSOf7w+Gg8sGE5pfWDiw+SfaaLwK0Hu4kH+sWkIydt
khmTO5V79lhU/owYNUrXyOE28OPmquskP3Y64YVVVMNjVX0MQ42vv3AqVLDPtGA12OvQ2AYFmtIy
yWyI5umXrOnsLeC0XY354ZjSViKU0Ed7NH72o/hsMMp1niK4iES4fWV8R3jrrCmg2o0d63abuuja
rGL+Uk3jtC3mhNX2GLz9/bWxl9/9T0cLjgLh8UXZ0vMc9eva/eHaDFVUq9Qpo8dkgqQdH4OpeEVQ
CcfaI6C1YtloIlTGtAc2mylL0uo98uKPzmb+5O+BxbFF6xf7cHMtyuS6WAubfoVF6yIgPWVz9oh7
4qfSDPcSx7xVTfDmNcFNi/Saz9OO43elwaMiss13A6FOoS/PVWS8kHx8IwDqlHnGdVYgqhd4lq1v
WQ/MYnJIUG+d7n3W45ZgpJmvqTsEjQPqoQI9lu06lT1iQX+pkl0xl3s8G3hTN2XmdP9wc8m/nh+W
0A5HPNdOWi5WqOVJ+MMFbAADx/lkuY+UncoVLLdCTPkiGQEILZJxVJHnUQUwYpPa2dQ2w2BUSf0m
tnCBNO7u779PuTxYf/w+LezUypMCxZapXFjlf/44xVwA+67c7KEtjLsEDbhizuwfujb5sIYuhsdE
A1eAvMAQ234Rof+UtWgidANjqjakvSdpcZ300CtRaqHAcaJ/Ohus5SP89SO6mvQhji4Wmc5fzoaB
rN8gaof0AR8gi3EFMcbPUX7UZX7uMzkBnVwq0cFzkWTTwKFU3bukGgZtkF3wS9sHv23Ta41rqsLg
chNRZ6z8hqc6Et5bZzY7PcXvdZO3O3jh6D3G6Ja1kKvakaLQr4xvqrG2VKaI5NsE9qxmObTkXG/9
nrmyTMf0nhkw5G1jFP90ZP/1eeNAdF3qCU95grLBWm6nP9wuqk6lnTAye/Bx6xlL9nDkI7zM6KTY
49dbSXG8oyYMNrP1ycIZAj5ID3JHT9EAtEBmFhFiy/vJKgkmsWlv2DnGz//uXWQKz+SHlZKcXlL8
JdIHJjnMh8yPHlrff6jj7oragaQ9fKMrmiV28BkzFAL+gAQQ/45I82vf4w9jvP67s6RoO5PA3IYS
DmEqmBw8lOIfnrulIvvzXQQqzxVkvNiWR+CM+5eaaBQeHyI1oocME/I6B4JwVNVsv/vF76ER/ITC
wdbZNvaKmHtEN4pZs+JXgq9YbQTGytdY8RmDcgIQbAwPOB8lbNAi2hkl+lDTePH19Bn16hMCTrCu
DJWADO3Xf3+hmfr9j/OD34PDw5Mcw1JRifz5hkA1PZksceIHuwXT19us4qF93wgkd24EBq6mUgki
q8T4gM3rQRos06swew+gxuSiz45tLtAPZ7hsB6Lv8PlelO/y8vGZqKPpADQawVeYjJLM3Gxa26rG
EjSLe4DcpGw1eQsW3k1/1OFZdckXhoBEbPu6PromD5DyShZnZh5sa/SKw1x4exvrFn1x9COd228A
I5tbaGavsL7BkXXVex7q05TUYPgRwq24LXoUsLwOZMLgrk/kPjIQrY0I/Y6TMoAqTuGVlfsjGHpM
CXkw3hKMkS0G64vuJCNiUTuX4JX0kGDvWMx1/XgTjZl9aeK22HiMq3RLiVV7zVdyAljiNo1PYh5y
6GLA0+VDqN5CVczPqpSnyMrHdpNr5yGi/UOn27+UJBxvinEqd00k2Qsn8aHKHfs9PI2uwqPWBsO1
AebkZml6tTv5TfSpJkVJ4a03EY0bA9VTMbwJ27qyMXceY8pnUEbjXsaseeqoeMs6MNBWPfd31e/C
uDSvgXBsVtEQJNwSo4SbA6qxiM1mYX2Z7w048JU0ZbifWZhvaDTYzxtddvUyQDMO3yrjTYwYhna/
cczk2xJ9JlGtLb+RutmlqvZ9El3TwHPZlBRPiY6be2WyLOkRp0+yfOttMkHdnAC7mTkS6pwH9P0X
PdTNutPUSFWVkjIa1c9lV10jQ+zIRcQGXfPUi7gajwCacEeoztwA2O1QRCAVbGr1PXHq46/YUtvL
vvT1gG4hNJu7yztbxDUuVNP9RHsKs9gm1c8C95vMDba5gv9w6ZTBKWGTtglLUptUYIitDvyPye82
dELpnQEF/tHCsrdszm++aaH/aLv02uNQLYsC07bXyM1kie/ku7jnHOcwzG3/ljEG2DNJPJgFxqBu
LI4Nrd5jblnfgXisHFtmF3kMRzZ0vuhtQgICxYyACBDlNNaprdTd6jleyrl95gq8liAXz03X3DzT
6bcdZELghynUpR+jFxKgJJho8j6TW5PHr/fm8cXa9RF/u2qSn22jf/Cb7f0UA3lkIRftsu9Rdpp0
f87y6ewEA+iM0L53zhBdGoUGEgEnw9Hk3kzNUbA00ZW7weGNIMYTNTQi0kV5ezodUwqzdc+yZvOf
2pRSo3JXcmJVX3GpV3SxOw+BR2bgrxsB9x7lfEPyfQzzyjnjma2ht+GeVZ4B/IwZ8dbgKcaULTa7
Lq26vZW7pGUAFhZcqpU7W7CxqpM3EG7dqWKPQzQDaOXG+xT+Y97ALPA/SlX3p0J6P2xLTCe84BG6
xmQ/y2HaLnExG5Flx7QAiRb2ISkwsLYkHk/XisqjlyV3e7YI3ojTHZGR3bpnauhOzFNkRHC5KEnB
YQSVivFaxRbHVjZ82gOYupHfSsX9T85HTn2l0G5Fzit/H5xIIv+23r2LzGWREuxSWOJ706harFTi
Heo92704f25AdLdmREi9SUhM9GFXSDKGdNG1AeNF6MHv4eTQ5kNn+5goAEFSARVNcDytXMRKh4gE
iFVUG/U2NJz3DB+RqIixcQjlA1EiX3I3YFtgWA36pcdoYqAdiOg9YHS+MYCaAO58btruQyD0ivxs
8VduSixbLPzY6jqzStYSHQYQhVXnjnfWlkBlKPFXUmQfS0xkIaNyR7TxOyxnJM0kmq4SeEPlYBEC
M5rAHF37mCwIAZtxOudV804I88o0A6bq/fRC0+gyl11ng6e2PYFp24YMY5d57EZbYC158Q7JqW2L
e13MRwRHGTIjlqQC2zNnpgsnsmE5UCKpMXr9TNXqnJnAryU+600ZQrVLsvHTM2wm7MDMlcklDBUO
mFhEj26Mz9hqG/gc4ZeEnROMnfqUOEm9glWN09M6kZkGlJNkAK1zbCKcix7BkhspeWX6KHKGAY31
wMaEFnklJkZ8oSu4vxjcTphW9YBJWZQQd4XHSjsxsdqa3pcwmOQprdDd5YwORyM6+aMp14NJUeD2
9rOVeRdztO89prHjPALfQYJdbPxMI3lKwNo5kGOtFqOzEUaf2eg9ZNOMabMvoQX4Jl4db4eLiKT2
jVtgGfZD63OasQG2wILduOfFaHzLOdfXaO7DNcKYk58S6ig70pZ6wEGL65jFMJAj0yGjgxNvBTOU
yTXhJmDBDISCSActCRO/t7bC8bttTOiIaYUxjka68E7gO58jSos4XLdW/ThlaCLjCsFQOW0MC4pq
5RevwZy8Gh3pOH483ZE/oENYkO2xTbJXdqrTkH1Zm40svdonn5mSgAi8MvF6YsWEn92mgkMaTEQ0
ER7SeqjvOxuPbTWvwQeIaz1mfAq7/zpm+FKzmaGKnKZ3u+D9OOXq7s76CXYhg18m86hZhjW0lJN2
I7VFMX5wbAvFE2vaevruAXhosX5ryBAr6jZ2j1G2heeRQFn63kWk1OBCJsuosjdT47zmSc245JML
bp5KnXmr7lfskrXvutk7aL5hBB4Lddc25TGFuJOObkcUp5nuPM8Iz8aCH6mraOaBVo8zC3UW3Z85
RxsuL1XsKgTIhwpzNrryx0AgivhVrkN8fJiN2sOuBizQnG+2ZzU7gIjIFoN+RGsc1ZcuftCcr07g
7hkxQZ5uMCuiSsdWjKtlqLvqKRjI7EmCuV9nZu+jK0REUnG1DcxNl74cvzm9zvaQWMFNlMG7Gejh
fah5EzaD+71u8VKIpCMW1ue6l1SFOxBW0FiX3Q+QvPYZ4Uu1w97n74KsR31pEiK/yMEeDY0xxiqD
u8xK4zbkwuRmRBZT6lATuJu+ZcNsvcUUhSeCKKaGviDn5X8LRZsdqIHnE3IPEL618UOXLLS16I13
tyJ2xkUzc+sWR0aFcIT+1P7Wdrl9sDhtY4PHN/Ww40Xu/GQaDOFFLp8M5Vw0Fp03z8HWLnEDuVm4
CUjIONfF9Mjde6WZoPFYCBLFnD9FLhjnzijTVStCZj3tbooIfuYzwEddJqcFYXwb3bHdI0SeRXFb
6p2bvEH0to6M8D+D2Yp3YYZzK6TPkDOrrIrBqSJ5AJIIKsWg+Rw4VJ6GAVEkeglubz98mzzAB86l
ZZv6I0UszMoO0ItvvNAqQXDLkR/6iFq/4IDHmxAq9QjeEANTR+JAVcx3zzjWMWXo1GI1KULSc+Un
cWlEUkZzsQONH26K5NDNxJC0IcCXNuj3KIjN82wMFB3ZsJtyUoTsdsH+FYPJaGlE5guW8pDWz2k5
T3cvibCqeLN7whZtI5ugkZ5q0OITOqAaBQbuCWWc+pgTEeUvtYPEVtG68ZXVdX/HrTztFfkt92nI
lr3MZuQc2pdOQXiXsWDCh2ivfXpX6gr06QlAQ2WkHzrXW0TowbZ004ry3fxpdgpQZO0/o8RDYdTK
auccpqQTV+EgOUKOTs5bao1rtxP1Q+7MZxEUyTVrkaREA6y0lFp+DeiENXtRTZcOZMdpBhBNIl/y
1GszXFdt+pnriOBqIwieVDFPK8a+EEfNytkHcwkYVslb2jcYbym/urIYjmZnw0VIkXkPPdjddKQr
1oF593x0PMRaji+zTUZAa1FqApKHuQPDxnXG8paY2clOMgnnnvnQr35K9OF7FeppjwA2QBbAdz22
0ngz5vxFhcbNsjrxYBz8oBgIw6JqCyYPN5NT7DDKV111mPEkPAt3PBKpChBCh8kpKOQ+7yE/uCq8
xkF+NVMtDoInfJc6HHAA9otrEpqvyKSiDdZYXv4WoSMSz9aasFKbrAwUSiYJafdyMNjwNVKAPIYc
H2UaMn49p7z9++LEHOxuNRw2mjecmwq9M9G8DeYo3hz/h4mG+IxH8NyVYbMpehIjSruAqoII7ZD2
6Taz85SQH2ntlDvR2U4fvGGpHVnBdkgo2WYPiOp1UEanbMEZhrkz7SIii5kRV+0hGuznGgQNusCO
CrO0p61s0jvABuvIK4YfRrfEeviuiTD1add2VLYfg0oZ+rTzvqqzW5GVH0vhOmV4st0CBrAV+SvJ
XCw3HGuD8ZbXnwyw+EGgIut4Z0UhY9tKfyPximT3VfTd4QOtKHx/R7CCKK/FrI9mr1951qXzgvd5
MYAHkU0giRcdkftv0Eewx804KCOfItnDduG0UAGslk+LuYX+LtcnszQbMOwZghSPBcjyqAjCKJtS
QJyJHlt3nA4au/oREVp9HSc0YuyCm11YYA/GPhbyc2L+IbF1fkmqcgeEHe44PJIHanoBEJnwG5ME
0Y1KcNBJH36YpVjS1Nhbq1Ydx27hGyS0OV1F3qQ9fCmD30ebMFEl4vQSyuELLL7w6I3uU5vb+TYl
sWm9KKmNsSgeOd/WBBUaj+BSirBH4NgNB8eiEGM3hUB3RJ0GXv9cTPXaSKC6kMvwqzVMnfqlp2Bd
x9RgW8hSuPpd9cGbst8yupjWEp13DhvG5heOzeKI6WTVmSE7LZ2OZ1yCehsY8yW3Kk7y1E8uTT+d
Z3TWT7hbpo3XuBjGh5JBgFd9GQHxkx2cHOy8N/Z9+yvFzTKes5Z8VuZZDAv9inFAHHa3LKH/ViEC
trAK1z36+1U40qJq5jRrUqiakx7VrXZU8UTGfUyWmuduY6/ekmfi7zQW0LVN63lXvgaSgZa+70Tz
7Lpw3GTqXGHSEEM7QoHRAMiPfVKiW+3cpy5Ofg5xAQLAtKfdjLIKf4B4GJB37ccJF25Ax4Q4cXzq
rTIjkJVTf4idZheEHS1KhXAs/TbPTrMvy3JJexBi25CqAAeebi1oyDRhr1+tVFBVO7ckBm80cuvB
jIqvRutI7pkh2rpN+JQ67fh+lq3TnPvAeCRn6t7iUTzb0ATyrrKOSTstFJCAVii1/VNtJXdGzUhK
6/CbUT2yaifoS2X+0Z7krQ3G4gaFRKwaCRWHnrveuL6HfneCNMHyv7omM0+rwW1LVDa6OYVmpG3n
x1B3tKqqYkGfxDfbwbyHIrIBwlOG+6hOsVPwJg8GmHWwmumJfAGNtxLdGzqUclNQW2JbgJZQOtHl
1x9lU+NCgCDCrB7ywK8/6PP8LQbRn4071mfL0LD6kuyJdBN55r4HRFlar1WMa34MAPyX4A7nwX7k
ZYm6nv3QmtgCTP9eVB+qCO2CGw93AjYqvBpkImCBdvdFCVaS8vbWZrxUfYvdim8M/eMybpiCRh3N
qt2lIHnzobRvfdKhgJ8Lfch1e9BZRU5m3xo7PcbpGXtLhSCRF5M5R9OuLprmMasuIecGuR6AUkEq
DpdaYboM2T8Qpoc8i5CO/TCRnBdl0bbsY5AN5PDgDa3uerJZJY9js8ncqtgWcrTOApt9EIqcjreV
F061Vln6HAwJFOVuaA89oBymAEyqehc+VIOjIPeSCwK9Hc3F91/m5V9/WMjH2BA/2znfgfoZgFtN
aqt6hNwSbxujfGkRtR2dqBJHBF97OJTNY0rUWxpP1q0VX9oW9z/Eb2gNEwT4FlDbOYjJ/ECxhY66
Lb4Y/ANUvf4nh0h29rsMynj6uxlVzVUMUchFqlMaRaaq+Z735vQ7wW+QGXN+OYU8baMWpidl2VrT
2QPoDaKj5WQ/4agTgxRW6as5YRDGQ4D3byyejbqBxzEL2oJZD2dcrWl3k9rxOKkn74KbtMwb52b0
7kB22twAvVXPIJtSwJeMIHTQVsiil5fMK6TMK24z770OUyDypA9Z4XMQlVeNenbjhA5q5ax7TEyh
T0P5UJeGOACOQ+qs+mvODz3bBbcdMiNczyXRUWhd99Cz30b+Z4qAYc2y4igUYvTJkT8NG9pivZwu
tuhIrssa/JPBpTbpEH4tRqcR5t1MvBKss7LZdtEcHBl2MKW8Er4t1nXY2oeZU85ltbL1/fQMOw9f
s48FNa3TYBdS2zccsaduyjEh4kvbjSGr6AKwQRAAWXNMtuc97Ly1cnS87mxJvHVNhI6HxS3JFiVS
J3A1svdYSG5vZEbn67qEGFcM/bsm0/iicmtnoBd67wuDqT7UhgoXRDnRRGfWwGqIoflm9JJ3VWt5
Slg6Yh+UDIN19ur5EW5KkFLbesYdw1iKN70C9VZWiAxzZcyHqd7JUWFjdexrYJtX7Jm4J/FixMgE
M8IOVWJtvcRG8uyUh6oEDtOj8ZId4tUqCU6iGYJ12tVbMFwLFR9Ge+3kLxj5WC2InkSyJZtTuFCp
JVAwSTbB1ozik648sZlzuWE0KTZk7dZoWZsf8UjYmWIID+hBfg3j3NzW8XDOa9s8KMXLsZ/TCTr8
BDNpNINdZzk3yxX4ARznwa5rtqEhX+FQex8wdHCmabJjBpk8aG1+KWhaNpa2+QoNcZ8lk+QgqSCW
jNFL3Q8fwpyuswd2uovRAHf9d3BBvI4nJoPkZAY2htHe6miCLHUbC7nRvR6vwmIcXYfbxof2AEcF
uh+is9lKtk5X1se294iwggCjQxd3uy5/xEB/zN74Qsjb2g1I3dBNX+09Fbwy5fK27oKQQJvC+xvg
D0g2bXTR1ooDA1lb9Nqxblj7BefLYLEPM2v9Fth04jkTx1ixFKlYWRXWmm1XcfdbDk1fXp1pJF+v
CK0nNyxHbJXeaUT9eSKr/Gx4UGcBmCFnRFtb2tHF48XBBCj+UGWjV06ofX657uqU+E0dvzpgeBrA
0xi8HnsmU5nnPLvSmndermbWzvVPbyi6HT4HTKvIqpmkVD8CxCZbz+pumLxxmZcI2DxD6A1yAmLe
VPJmqLdhyNuzbfBSEW66oyfJ0UZ669GFortwxploDV/9oGMMlEP+yu0p3+RgoNdTBxEKvAdoWnM7
diYJT7ZsMF+1B7d1zvTEzW7uq58dZiOCDtAQ9hN/p+ujYWwUXrCeUzYhZhGmDLJvWJpVVX3zrPIW
Z0a0beaCsMb8abYDhBLUm2ruiNWQJaP4Bo116/k/00yTQuPslAHKI+RBxB1/SwlkWPvDEksCtpn8
hk+FgBL6jEOfnVEetB3mGcuiQQ9SgOgjoYkruyIkVoQxpu2utzdxRfRN38TNBpzovbO754wKBY0x
BiDi0B/CdC3aEFh7Vhy5N9GEQkRlmEIGuFASQ+z4Ewzr2W28/EhgG3GQC0WHIpcMLSsU31wSSo0i
ePgl3I3M/sTMmK30pIir7QledGS+sTiEt3MmP+PFtq1zgpihxtDTUHcupozKIYXboPWwhfnVZ0lD
QCQhvrkaGFaMGC6DOkA2RKhgdgwxGq2J8ShJcUif+Q8Gq3Hq612piMDSQccdVmCPt9WTLDgjy1GX
5KvOgDt6CHaj+OmnhrH3qAYDMBvbwYE9wWMI6lBCopBqB2lrYszi/MitwNw0kozBhrUmjsCZRbvB
zDLXlQPALNshQrkRVElHLqvnimV8bmfjwU2xfJVsKVdhoS8m2fVrCVXMl4QXSQsOkYMfpjsZMMhF
mr0mKF1X9AchGC3iyUx9VFnD6n7b5EvPFUF/LqbwuRqoIBZ3GaEXO69qmKYN26C1FtKDOOc4nWIX
qEqoPysVJIecoBFIZAzYvbsmoGS1wokWrGuzdHcF8A+E/V9t+YhkL9y5I3916DYsGKIourUGi55w
wgZlhsiLielDERV1cmeNytu3IeYUkoFhHA0Wudf9fM2M4LnCDGZgC373kvRq/Jo7m+sqR4if8LjM
KsOLCxGGfAcOEonPgOiBPTAqCPcB6Pd4BP8eJ/4ZMxZYhxBPnqjqGyrel1ib/RZdYbwOGZbqCdbr
TGoPRwc/gRpAuUxfGjhj5BKblMY8FPNzCPSFwSNhRqBUaYnT8GWYc0Suc7018XxVARscDaeGVbi5
t0JQMhYWF1zfzYaN7wh1HKtk6fbv89DjKK/vrWGc2VUpbwrJMCV5x4GpNkai3IFQRsjCt996iKDh
Bgyb0Eq+QlNoLqQCDXCK5XOBgxuWBwBFI6g2JIKAgjWa4sLE49X1eoUJN0BqPQDq0SI7+DmQstId
tpYeHpCGe2vI/W89Ru5WoQyLxw68mXWuu3KTWWSbeHb4mDziTb9RIDfAHYzHwg9uJVQoOysOghVQ
31wGOdC3twiOg3mEgey30JjTvfef7J3HktzItmX/ped45oDDHcCgJ6FVRmrFCSzJJKG1xtf3Am+b
dRVZzbI3f5MyWlFkBIT78XP2XnvpPzZMeEj8QB2S+Nn7ZLflrmz8gxt5N8WSSUQ0GPWs4GwoOFSU
83JpO/xB+CTfJCx1WovDFjTzWnughFh9ZosXVfYZPJ5tE2iAcH15IFhmHXGVqZXsTZ/oB1M+8Zyj
gG6wTQPBP5vFQJhi5xGsGgFcMnwkBxxmVpXEwpCpcM+IDylUKz9pvFLW+sm7VysoVDTZM2WtOmMn
dcq2A8+Ew+6KF8FYQcW7dqMCkd83H668uOjsEgadRh68kfzZ7iXBbZVpf0xabuuM9liS5EyyoxeP
SL0Vy5OmCqMCZyZ7QV2IRttFGycQ9KMIBU12D2261f1VJBmGwmxihjqbt5pUSYCzwE0D0NxIh9a+
LKZVYcQRmKrp0wvoT49LjIoTVlsjABlikHw2TQFrR8d2Ylc06oo4XXfFKWiJUsE1StdI/KCWJsw5
9PG9Js0tOSWs45Lrnu9VnqBKLTGlgUngPjEcylIX9Y6A6eEy0oTSguGTH+MrNz/m4fwUmM3I27yN
kvaxg1qI99I9mKoA55CASCh8gO9oyOa5P9I73SPhGldJ6fUrFPlMAJ3gHeH7IafEgSXF85MwZ8QY
inF5Ysm0p/zs1UhUDVReBKm86lhYWwbc/bqqiEiuK/oxedZeyNUEkN8A1aZr1LG8Lz7HDKgoECJC
Z9keOCj8mBaGdDk9w4BGjdUj6A1qUoMUGZD4CG3po8PCx01YTe9yXrdq5jIAUV5kRS4fW+O9S9Ia
m2/3ozfiy6Lrit3e2oIw4VM4MY6LwNoVjWaR5VC9MmKsEnTY3wrB7baWMHKB5ku0WDQYf0dYE9c1
O2MK+ML1C1IIyshZslfgKDlITOsBAoW+pcglTtMYt82mSa0j4oD5kITTpaIVDNBSgKuoNq03xksf
mhT6Bm2VQSFZedR3BmufvST75Uwyo3mYD40XWWeZq1OXdUysCzc+9oNiVydyEoRsQ8+u/QLYTR/Q
2a5zqmiB54D+BJnnpqJ/GWJxo64Sw96x09cymkCZkLnlwthVZcURgWNxnAV6VVXksXqW7IHNTweH
TooV4grPRq2RHna4Z2gfGXvLUhfHSfsTOdjdydKi3NYmbUNFGbjxBhjVCRm6nF2KKj+rSoodIoER
Pxld2yrzNObTznqIa+cK0fNiBOWFmGj3Lay4NOSuh1fFfKX0TP/i+PG9S5IrdEimVU5Z8J+ZDaHq
zugkrH1VdDUpxhOG6h4PxOyAuoTKz2umSD/sT3UGxtRuxVOc8MAWg2aEvXTC20Wu0S/Sm9hZ/egC
MvoEtAsV2t8ZeRA3VpuwhlXyqVqfaRnQ+ZyD4p7peX8TmMBQlIHTmcyerU0fv9CL+GYgpwCXIlYL
lMRQL2rp9FfbJZnKpHcZdY3G+S4fEtLqMWFEl1Bb5Z4TBbNgolkoNmySRGK7PAgniKnjn2oGBqZz
0rrwkGqOt0ZLMZvOQDsYABN1IuG0Ya6D09LwwuKE3rfIZVCY/ij5pyYSNXiZdpUNa4Hy1YF8N3Ou
JrGOjiiHdkwqBafH9ItdLcKhp6atv44xhC0ECXfN7L7lGhAyq9azm/ABIusz9dMHlaCLmUNJP9BN
383xmTw369wY9jML4RUsm8J9FazbsrUf/TrF1B+dHYDLsA6snHCIg1Nwt/rGegoCfYqYdK4CXt8k
mU4o446Naewy8KNePr1U8JOPlf5Gn5TwpnlGgWsd6eIybojChgWRofrEtD2SSu8xs9w7BbB+Ca7b
TO1j4zGwxTm6J3YjpASAL4fm8d5hm1Vo6EEzUNVOR51aX1vg0dKL3gtMjQodTtUC+kkCceeZzr3d
XOBNM9f3W1AevnGT9fOrVScPDBgQJgpspB1fwu/jN0yfl94B4EIw9M1Mr6xqHotk6LYlQvItL05e
V8AfanOJV+DSDgNaUtf4GKPxbaIyzx1WYpRXK/8zrci7c5zqSB7Ktqnjj35qg5VvJk/CWSSyhrlF
RE33uIWdMG+GgJsQ1qTLdpwdVADsUsX383iR+N/48d37TGFm1UN8CytC8BjAUyhS/2trmKAY1Lbh
y5lwj0F06RvbD1+9qeXuclIuOZ724FjFSK+dSLg0GNYzTHfqZChKtIPf5MKuRN1UR8xa8XK1NMxI
VQCAgg7V53lfIwnaKAlQSosCTFt+YQ6UNj1W8c4Aatf4pyygG5GaT4XNG4TsGc0GAVRbNWKmN7qW
Gn10HseRBcS5UevM6b01+MNv0sqQH1T4lpNp3QbGd78/cxD2d/Yk79KauhrjExkWRhdfZCdftWlA
lO4ryGioTVJ2lBUV1okcybOdoDevmHLeMcD1ISlCIIp6KrcQ8+QKF/sd3ahLZNk3OlAMBBT3YwoK
uSe0ljgSDwamN7BCtogfCA+Ombx1N1YD8TOpQHilMzMxMwIV0RZnoSgFFAnga4OZKkqk+i4l740b
l3/p4b2tcHCH64F/b8NHeyk4JK2YONz3A0qEnoglhC8ZR2n3A/JXtW5UfykCLbEyJMk6dAPmsgNE
hvqSm0xiMpTPsGspFIqCxBg4ifO8cL+TudyUZL2tcQHIfei7T2M5ohhpcb0qp//BpCE702moYb1a
xw7xf2CjsUi9Gnlx2sKIRjF2sPv0lkC+gWYoFpS8pWXmTTFaN1b8ImqeLWE+I2K7yUhox57LVHOG
WdxUTF1VS55SHlDAWO8SZgSx8oVPBre3HdsuBmxx04QOvpiAlKnie5vRlh4aGg0RJkJO8cxmBV7/
pULOjNNoA2Mr7fZUDcld0NbXWJr4oXtzXalvTVLeIil6w5uxyxC8sVXZ2IzBEgCVdN8qlbl7Hyid
6wKLCe+nlGMA6cA/K/1bAqY/HPhCOygifOiOCazDnNeZ/Bw9WvLdextE/2iK6XuT2pdWzXcoN3dW
qOx93KJQY8nUK++bNK0PJFJ7pzK2Omb7tfSDTsX3RjIPgYBurGEV/cibgRogqq6EITNaIXSl6xQ7
VDCc7CG+HyyFKDDPv3V8om02qV3FZNlE56+i9AUg+3p2KutM2jldIZ4alfg/8PYQd17KAfDV9G5e
yoavHffiU4fWY5nhxp5gRpBg8O4y911Lx14o+QNkux49oB2uRMTG3CfZj8Hm/Yjj4R2LCtKgcvhC
EUOclsBRWZMZTliptALOzDRjgsTkFBCpT5XIW8i7d0g2vtYak0vHV7BcZFfl+MmYZbxMMYJze0iv
Y8fP6N19NyMDI7dujTr4o/EjawcS7Vw1ywlE731R9NsaTViRjd3GqM9BGLyVNowGyj4wLdMN6emA
UoCfTSWdEtfKaBxm46XnK0Jse+xr61N3bkKtXDCIGfJXA+0WzZkN4e1AhqR/KnKPEb9i47MrlT5a
ztdAFDCI6C+7KuyO5YizsjHQSBQ+88dAch6KFABIBLF03TJUPQNTdVPpi0jL23yJp0uk96AGZOtJ
jlim5nGlvYW0kMNcbc1oGMwXXQZXBI39nqG7ijCR9YS1rQMTDFj4KA0O47Nc4JQwD3ZRyWwQsvm+
FTiiLZfJSVzYT3pyspOPUXatB+YoVIoR/V9kaQkd/g4+D0RBdPScS41yHKG2lqBbIypQJ3cYLCfJ
j9TmwQyXSiJt7ZXqMXDZY55uo56XqcTqbIJFFMuII9dL9i96maDp5g3OKbj29gqpKGJ4d3xvCNEh
njUv9961fvWaXB6tSLN5Ng89vuVodr5VyvPXvu18NOGHPcsNVJMb3KD51nZTYKxp8r0h4nSac3Lr
myd8Kwz0dXOSUXtnN/ozoc9P5RQsdgwbOZNaYotJqE3dhPBw4120QDhlYaEtOte6fUkxWCDEg9/b
2njCc7e/UbPxZXa8gzPxzg9TTr8pNY+WqnbWJEDJAjAG1xws8+4TenRkce2pAJSJebe2dipxDlE6
0r6tmYgkk721Zo5ezejtkrTL6FhmFV6z+AqUAPJn4pMgWN5Cq0B92dcKbW3wQADtgTZAcKqttAb6
3C3AwJMduG/OkMIkXPCYCp5Wgspp1dDc0LSdWbeQxHneU2+zsjdwW8YWf1vbfqexf1+0rj7lKBbv
q5KWT8q4k6psPKVOfCpNHl07lF/chNBUyWIPJ5I52xTfJGbxlnaeh13LeGTIyaHPpkeNB2VneMV8
GDCUr21WC5jPA27APjrNDV1ATr2fJm72MAYpF5KgSkYEM7+ZERg3HPhrNEZwribWXZOg+2Thfcbp
IwSrbxHN8Hg5CyYJC4dtfXWrOd8hECdLBC3FNnCPnelAHTCI8LVbUiOY7a+bJtoXffA5+F79khvW
DQspU2d9CNEmGyM7aB/FyTMq6XQTL72iqEVYYAe0vtXUH1oPwqqTqI+RTKJVNc7PnGJvFlwYsh7i
OXvQwysSGCgsMuY91uhDEXUqZ5Nl9YvqmnktzPbsy2Ht2sPXArQqZlOyX3BjltRMKEKYC9EcFhZ2
9apboA3JKQxRF7eu9RzF4UeQGl/nMrkWRAK6SZitDQG9k5Y+KguRH2flPpJHWIIZ3AiDMWGRp4+U
Rkz6iZyrUxsUFjqTBgmGKfNs7WscXrAybv0C+aBpRsM+6dQ1Tx1760+PvT89cRg7EzA6rWTPIa8i
8WIzLMgXxydbTIrwQBoP06Q0OosWaJLBO4w1C1MUMlW83MiBjTc7jYpNNZSPtax3xVB/TR10i2QN
DfCOT/CE4k3R8hYL+iQ5333jZMHXqHAAr+mbRkOKawbg2rW4sRBPM3VAmztD/VgUvjzE9EtTi4YG
ETukvpEyycn3vgqdb1bK0zRw63h2TmCr4NkoxkC4TVdatFtZcWJtRfAyJfEpNIvTxOpCQt/AVRVf
UR2uhtCdNoEEImha6bkeaTuYxsSdWn6KquJ3j+yWygQC4xTfu87HCGYTUUjAcx/Re2HUx5ZFmIkV
lat5qanE5BMvTAuWB3rdxlS7WAq21sAJDfYtjanEACofPqhRsVUlDmmww/IVeo3l0/oszPrk6L5G
GmH027aub3JRdju0jM9jhSBKGB+wI59jb/gi0/zRrL46cfWjxku7oYF2nCvce53JLXJ6+Rr44sYO
WKvcYtwZCREV0guBhVTpC100gnvrvR4qMBgiP7ByQRtaPsvUmAFvIe8LfHAorxpVZcuT3UqNeUST
CsHkO9pMzmIPKgkhq1TsbbIB+IptfJHY13DxcWowTBoO0vLfWkG5rwPPXmUmkG06sTdAqY9mbFwt
mxmgjj6H9youaNP3eB2amntG7oNuoldEOm/BNFD6OXuWD6yM7davyVWElOK6C+ST3/TALLfRDtpz
vElyqByzEJ8GuxtoAiK1GDWi7UAOS+m6DmP9GQ0kHaI/h5+CxE5oVmTbIE5ZDua+r88m1IhNt5yO
oQk9eTHUTtvr79ys4eTvqEs1A4URwtoTb/gtxDGxqwFoMz085iSOIUFDOVsk1nx0cr1vnbY+5xaV
fxAxYmBq/mP054sQjX0GfX4tU9CR2hppsUTioTbb6XagpzJgJz12wXQl1f2untGAobtbfBe4av2E
EUZfVD/mmfTNgpNPTlfsSIxusBODeK4L4+rPFutq2AOr5AUdileff3kfOXMBPEHm+9BitISGC5z4
FxpP5AywHjAnHg8Iz1bL4eBixf11Eom/t3LByTvtLiUi8FgjhyUGbD0qM98nwXfbqZfpQvclT5HS
g1yGp+kMh3lM0BBEpoNg84eqMKQn/YdlJZzXi/qOyxhdCaVkY07MiKFNR1gge8nMQOfkk7PJcBxr
MZidDAkmr46OmW1qToPFgFJ3cKNjRpQUBJBhDANaToCs6MEiUJm8VWtqBFkmNM8Ka4Sk1sHfoRzM
8xvDuPheCzBlmnaCSu1kmxsEfsC6EvkG5WBbsti+MzH8MDR9tMKnHe2UXnVGm0VJxTA3wvs2RViS
+UQT0WkGpnHL2hQAkNDDjT8/FlM4uc9sRegTermNVtXVgOGxLZZNkh7biD3opLlYnuAYJUM4Y/SS
c4NFC2DSvJOc1+H0coYRqdoz1I/PUEb9y1RNbykKZjj9eDQqj6hGzmDIksqxO5Qi/KZE05+HyaK0
soZdqKMPBjunNClv8iDYeV1X7txqYRcs1nGhO/pOPD2jyb+YA4IPZZWcDKrtKB8eAgQy1PdEyOZB
1awMx+Wk38y7oMuLMwS97w5Ss10vA49jOHSE3s/b/XLKTEnpO9O0pOduObuomQ9hjJwCceILCXkv
MFHbHSDYYStSatxO6qMfuMPRXdAhvsVTmpLB7HW2x11bTrdxI+5yBhFYS/0Xi2MbgFDefpo4SPjH
YJtUuHVIR8KOjvDXyqL9+D1np9pPIccJs7cPfcP38hhqYG/rvhVSNiwTqtk6E8dv4nJWUzzbJzjS
S+cNR2zA5S+cVq8IEpvPUwb00auqcVM5cBqSKnwHuWVtCw89oZozyjWj2UE0EruGoZBhoBA1iuIu
i9R+nkIa1+Q6HoKkeSMWjsaG438iKSBsKdA+FXNHrkMQf3bYw9a6RMqXgtjdiwH6vW2NOL4jWJMy
pNdO/EG4mWxxnKKlab5ITWKXU0wCnpLFD5BkPww02tGenrFG7RHuItnK4L7pzpiOudXd11Ikl94F
AGUEJBc1i60/DwHDdoz3b2EuYctAFhdJ6eOfIBzZhhrfmWO4X2gQ24oqmJPLz+4OCpTAHdM9ktnk
xFCmxwFtlteUgijMjFU9smWrZDrKJnuBY1jv46759BASuJAFTllDq4BtJNxQ0YaPmtVpazh3fhrZ
V5QVHOCx0/H+BdG5sDWyBuID6gEXXkN/pAOgTxUxkDVX4FM10GutosCfuUw97AmdmLeFA2GpsYlW
I/jiS1Mb65wW+pe6+DAYYAKyPw+AEfejaxzn2WXGUzjIYLV3U3tIWQ3SrwRRh0+pTbL3HDVPZSCj
pdgfPqwYtl2xWBqn7htnFHZ19EiALuDx81ivU+jiZtM2JzfK+SlphKqHwmSf0HFtglQwtpTwfxLS
lJBKITPvTLDJUM0x5Bhon5t2BczQOZmSvVf1GHrcogzu9Svy8sXhOAV30UAGRtLC05a8CIOuwgen
I6bNHSLF3L5vbhoLfkijtGLAxtaKmubREbFJVILDvN0BdeeTdX/n38Kz9beR8OsX4sufJ7hekUi8
e8NMrW0iwbUvuTOtpaM7a36da5J/cyYFPIrzfEFEhNQ8CC5ZC81xUohqlSs5w5BLY6tsPgVjgOoB
2N8qtlVwNgfarfSWiZgM2xsV83myZHjpalp2hggsAtMrDrt1TTQVzZGshPFdTAxoCXciJ30wjhK6
0SmmaiS80TrR9Q628RCT0j2aHK/UdzGieJ2XjCKvpoCtJ984z3A0Nh3vwxbj2wdsQxgvpPWAx69P
sWXj57RE8eZPmIty98Zg5p5Q78SYPK84dtZiFvWjSRgpQ+09dw3xiWeeJLEOhwE39LoKBm8bj3ID
+LNYj5kMN9IY5k1GF+YG2+aKIbv44NYtB1GY6xgldkDIgP9O3SMuPErIZEDo2zLSxKxMzCh5JmfT
Ni5pGGYPdrmtdPqh3Lq4zP4DIfLJ3ppauSWcYToSjr0e+ft4eLxhl8OCWRGZ5rwODRj4UiD+g03z
VJrOg+iRvOE6zNaZ1tmtKAhgnBYn1BRzCXyctViD0xsPzUfABO+kLEVGxTTj/7HCS0+8xha4VoTO
b0G37rPYLy7xa9QmZ5Qd47HIiZ80wznB1dbAF/6Rlj2iHBaTq2HioRQamKaL5DTu3E1aVbzNC8W7
1ekuqumBCUnLOllwjQJBmcgRoiSeRcYiqou+eVFhKeGoYn+qWma90wsZxGqjUgeNkZDnMSj3ZLTF
F7QlkjjQjq2uLg59+xoKAyGrBDubjId5UfVx+vwc7by4VepVyEodmEJCx+yy7WgTGQrr5wPdIhr9
KjraXfbiFQ0qCu3MW/w618V6NLepunP49wWKxW3X++/uHOD2zYmLturwlPZleGGw6JGVIc4BnZx9
W1ckEDX+MXRrxN+GJomY1DjGVrl7crvR3wcG7hVzcPpjvuiOMTCsIuBhexvZ9rom8e/sZExmGo9G
S1TodN0PbJ59aNjILqYvHo5yQhPn24g+7W6ke5yRRDn4ToAyQ8MO1d0xdtvvML2zLfUe8NO8AhRH
N67MY2dP8jjdxYOI5YeRl/3u56WyLG7viKqUUX1OhpmT3Yggco7LjN4QFGqRXJLqY6bYBNp3R3vI
X1QSeo8ILx8NYGJ4lJ3pOQTpHekS/S/AvoPu1TsC7Z4HxfV2eVaMeCGK+pAvQklWctRpAdk3ti9p
YrBl3fTLf37+ChlcwJEsK7bJctdF91nlENx5REy2lLuOsS2QhU5TzEzBeYN3t3kwe/PbHFJPsncw
mLB0uKMqzED6e+esctVdZFg/AAR4507MT37sgkJJSIQVVaNu3bADOYGrwETZNsrk0Cz3MSh9uoFl
cXZD/20SN0qT9EcgzV0dkphkj7ehsIanpmzcddvz8oiw5dRklFdY0tlx9Bisj/Nb6aTJYrRRewYl
KQJPgXqZvBHiPYo93dZ4ncYlMNeUU5WfZ/bGKkL3MjgaTD/7jbDpPkQ5f8hsOI6ZOysY+DO9lVMP
pd2pK6q7nFQwqp6t1YQkdw3FV4N3c+cPnCNUBuU5C22o0HT6CgrTA8JHxLQOON5kfAU3GJ6wA94b
ZcQUPKhA8PXnvsey7oweywCjqjW76A9CnrcJV+Q/hCDRlykZK9MxIm6OvwLI0ZyDev/Te9DPoCgP
ljTMm9lvkv1o36Vtg2jHJPlT9WV2Ij7lNfMCoMALq0S0JTJYyRQ/YhPdmI4P7MoiXjMgiF6nRbZr
bZhwOJw7VBi9zp8b28FE4UyPTj3CL65TVGBdxZTaqtZFJakZ7NE8zjnLNnl/R6NjijlR1+5UQ0Sq
m0zn6cGQhbcKwolqveQ0H04NFsEYiEWeNWtlCST1XXQQml0HMR0ZO1jZokuZuLeQRCnYuYlrx6HB
XGOSWocWkxFMsU5/D//zTGz3KmuJGk6DO/SV/HTwvnt/6tdmbuMqDsaDNOKJWwh5pa84ZfmVoDXU
qJuooEW3Db2WZkjdr4eehIkhnB4wkF3myIQ6PndPRkDHJ8fvEMbmbWmF70ZQfCeW8BOVIJMwQmGm
1KKs9cXe0yBsVTBUOIhnkA3KvnpSPU4+dEHepNssAHFpivGHcAmG5axxm81Wtpbj8O4lnsEAWd01
8p7kvoLzJjymDIulTt98m9AySAvk/c2PSZW8RYTq2QQmTG2pSLa5BFzg28h8j+ZYb/XwvWrQeIO+
2RlBeCzjfoFgcGIX3kK9+lnVE1iyErMMjmHsfkPjekgCZ1HAPGvpvdLiJfw5DGlkwJHKk4F0MCNG
OtTkKC818QngvqkJ/IwBZmPScKShnWjVPddhWOzncNJ7egZXUl3IKOllfVszyx4sRtLKRXNnEFlh
DOzLRg3UV04mjqKGtoQXPOUAFvYjReOxE9lD1RgXTbNhbZQT8blxsf+JPfkfQCGxlG09PXwPoiL/
O2oQJtn/H1C4SOX+EVDI3/p/gELPEnC6TeEuFRm/M3xvWvB/AAq1UNAHBcBBqFzglv4voFC6/6X5
bQkw0PyJW4K01Cw/6n//Lyn/yxJCCg+rtG06nvb+O4BC+Q9UI4jejrYd6WlLiV9gPDQ+iHIzDCSz
th5Xqo6RlfnUGSOM6lUgvUNQNDdWbmFFcpDQlLjrgLKurRSgEA0+oqlilFSjaq8JZxnGPMxyosVR
6rpIdaZbvlV0qlFx7gf8l7t2DH7Qf+huQkbNsh4fMr/Uh8KL6Jogyd5zcu3JEoatkpxEf+d7DvOj
xCSNypuzm1Be/3Kz7v6DrvorQ9D8h6/vCsu2HeiMGurdLwywugy147V1cCeshRRn1vSfA/RUuvPZ
426KnnBScyYqEUWMeWLRo9ON12aCJvwuO/cEbPs8WjB5BseASoCB2zIYfPzLp/yNu2URMgXRnLRH
j8flN4pkVYQIONP0LimieO1k2Bttj6ZtbQ7xKa+iZ1WUmLqDyQBMS9ngZfEOc+8PgoaMbTjMH9rL
6gPhctaK8X18+vPHs38HOvHgkGPNNVx+sTzhfyVj0a9rqsBqijv0q9MVVnGxdcbhK0w/QK/IsS/E
agebBIcZgdTjrW570ktI+SmRsq94K5f9MbhRmUbAbMHETunoxEUD5LUMntAu09LPv9sNG1QIeUKn
RGTxSIMZjsds7/XuqcabeTZ8Murar3bbuDcCi8s5J3L7oVacaaNosfK6wqFtQNpW3QXjmjkkqTd0
TcBxIHZtZqXOA2kaWw/0JQNT98efr5L5KwoUAw+0PtdyFpShsr1fHrXMl81Eik96l9e9eXX88MNp
+oIan9K+l0uULLAm/DRpdlAECm6YSxQvnka8gfMa2yU9ANoxOcP9xL8OUUXYVGch8NbGQ7Aw9v78
ca3l4/yN9cbHBe1haUBiC5juF9xZI+pYOsxE74pMFkfenM1g6AuADOryCUlp5htc77RkyN9Iom5W
nec/ZYzzzdQsDp37PJTQosc2Pc8Oq0scLD4uDOXjco11773a0oy3f/7Q9m8MPSkcW0BncxxtSfHz
Sf0Lo22OHa9ULUY8RzI0z3KOKX3s3jfSZuxYBU8QdLbpbLjnZAuLQHQ6fmrL+okcgvzaS+9dcWJh
jsxfcflfWxUUuIR8Ey+iV2EeyuuXcM7mjwGtiQRBmaIbwJhnX4xpwJStwnO23FuJICeYi+IG0eLW
B5N0aR2euHqeGEKT+pFL+kXkCGZPTZRvgcZcRKWn+8qhRh1dCzcKgU0N3mh3jOd1r4li/fN1+rms
/e3mStOmLpHC0i7RhAv/9q9vrAIHEo1d695WgNOOAFqxefZY+jzimYcpcHam2XOL86E4ZrHVX4NS
vxZiUmfmYta/kNR+5zDiibIsV5oK+TK//mULgk5uNDThmtugxFcVMCoOSvhFeG4FdABkC75/KpfP
OcWWeRyM4CXS5E4iKMCXYzjf/uXa/IZ1k3K5KmyIFjss+/Lfr03LSLyDcz/cTlbOSwjFEsxfzUKW
ChZcfM26HC1UwY21WIvzLfHqESddVIsev9q3RvdvV8habsffbxefiXXVVeQWUBH8wl2EW+0GRgkt
yBqmh7ITxTWo5hMjv7QP94aN9dJt0NFzJljLuqcfQbDae7w8xjETJaiS7LMzhKGJ/pdD+3vTFAnI
9B2ZxZu0dGg/t/G4ag3kj2aYqX/bvn5bSiSVilYQUSlcuNfLJvyXtzLjiSrbqiAXdVkAbNfYLsIU
h47TQTXQEeKUaZ7p02YuE0IzJYNKOueAMvqnP9/b39GDfBLM/y67lOuaGEb//klM1QVuwfTrNql1
fFF2TwAC+GgC5fr4mgDLgf4Eu5Us2fmc4Rm1Q9Iwi9KHiqEV4Ur2cJt04aaNh2swweunwObijS7k
fRoCURmORyOer3QQKPkZpxyI7+KAyRj8z1/E/H2h49GUWpqSVp1l/vz9v1xSzmNeiGPcvmVAEO8Z
6cLfaJPP2RhZvzwy3QPIDRNYykcpn5BN19fAZ4gEGXQzT3n2DDoQ8X2gcGSUPnISF1zynz+i9VvR
IuVymaVj4i6W1Lh/v9aCfGM9mZF9y6fY1H5AL5W0kUNfMfdPMvtU47U2dXEEAR5xAioZ15b5TTAh
1yvn97q2p3usjITuDLggGsJ2epV7+wqx4CUMKC5pnGx/vmxor2ADpDlBgYmFIoPh8Z+/yvJU/PL6
/e2b/AJ67Nwq65MhtG+zTL8FYXQyvfhfqgP5j1fL5fGkCGXX/fXJZDGLazdwrVt6qOldEQYaALFJ
UYcPf5OYQCx6G5ffHFZfB3wiiRt///l/PaOC/ZXjyghCCOD90LHFGkNzEEENoJRJZ0Mk+s7Myn0c
jJtg0Yv0Hi0Hc1DFsXTKj+XFPfSRuFZ2nJ3tuK53FE04Gbw3DF13piiMS+X4iF6yHPuGIZ/+fHXN
f7q8vIuCLYltW+hflgcmwbPX61je2pZsn2PhPZqRiaCvjrA2zhH1rGjFrsYbB+ys/kqfx7m2mkT2
wpvoVDsz6sG8tm///LHkb1Utzy8HNouDmKZs+7WWMBTQWQRY9i2y50u1QARakkCYAVvqXLr3U6lx
PWSQbSB3JndVgsaCYyBRBrncM8jHddcB3wnQgT4w3vxZ+9Cp/JpqWFF+U0cb8ikhKZgo19yeUIrl
NRgidhVh+urc1xVy+6UojR1ktnYts4PrTtQdmrCTwgm8l9ilOGmzu3/53v9wOzirwkT2TP0PtcGs
PDUoqzFvLSaju2haPHpiuLSViPayR2DYZeZeN5gYYWy4OwfSALaa3tuahbqSKuptOo3CJByUs5Ug
JD0fqqZA2gmFJ9x2lmkxWJg9tJd+fmBgRD80nf+zn8YV/Vk4BRczL7/9vGJxbZ0zx8ivuorvGYZj
Vw21+y/l0D9tC5x9XZvjr/YWluvfl6rZnenrJXzlrHxhxE88uSeYKjlgfUgiQXFpqHzX+wXe9WL8
EnXut9kQ3YUD7apEqXYTYdAkXoew3CI8B+nwnNa2u+1neuhiKaR6ggMhD8ArJxQNNsGuK0v3/C/3
bVlPf1mlNNxf6ieYutzBZYX5y5aQlt5sG5Vp3f58arhbsF4rIzuP8YD3LJjE6mc9Z2JoX/t+XB9r
8eD7MDUVUK5kuiMgy12JGlOsAwz1mBMhhJe4aHamNB96VL6rrGvipV0fX1gSPzQxYzAPDJYoqz3g
EmOm13MOSUlyJDdd/8uB5Pfzk1z2Otol0oaQJ8Uvy4Si225VyDtuiaIi/2wezhqt/8bIrG9wLNy1
q51NVE7Zf55UlZFd2KZfppl3Zuz75lS4DK/9/nVqUdyPnQpvkIo49wZY0n+5Ff9QXkvN7sx52F4K
t1+Per0u5xBtFB+1HBRGJxtidoKRf7Sb9IxJ0NsUfs6Fy7zHyUCPkzDRYM53qCrC4P/8WPze4eCy
Oa5tKs5F+v8QdibLcSNZFv0imGFyDNsYEBMjGEFKoqSNG0VRmAfHDHx9H0C96Kwq69rIspRZZAQG
d3/v3XsuyPjldf8/j8UiOMhqrTA5fGlIhEYCgnVEZUYqTjL3ry6E8wAbM8H1dooNzESGE8WOjYsV
UYE+N/6xXkIiCKGQh2Xo6eY2gFw4D//tg/6ndcfDCkM/FJq97yzr8f/9oPSPQm2kZRw636OqA7uJ
mi2YmMK3c+091s+4HDQZuQxviFi/Qbf2H12DhLEEtBGp/35w/fctgA6bYXB44bHzEUP/8yO5Xd25
1mjOz+SQo17OCFNVsvIPNQ32DQ0uHMcRCpqZCCGSbeGPtXpu3NYuAtMcsYkVIIhwjs2DOVh98P/f
We/fjwx8OqLJHCply7ZpBP7jgrkMk1qXMcJzngGLhOCoQWHWK4DeqAGzLrOIyMQULXwUNlKVHy3d
tG07UJPmXu6es0YysyTVqe2w15ZW4e9zNLIDTj4kHMySxaIoSaRN6yR9Y2BS/QBNYtygeMRlvaAi
xmfccNrWrgX4EiS+RIwSvFtOOhtU41U/1n8CVcaxxDIBsySq3odp7XI4/YhovUDlQ8VDbXl0c8MJ
7LS+Gg6zg7/FXmTewQ9oqKXwxCShg2K+pkVpp90VArIFF+Q8zfILsgiJ1PCoz50eAJdAjS7G3brU
Kfhl9zhKHn4/GIFb5RVD0oxBcmF9IdnYgsDbZvuayPktLHsaQSFQVq0akqOG1gjrFpauXmi7qTTe
DTi0O7XaxDUnWG+xh10Ep5pp7w3isJIYLEYj6vC/3GZTrI/ZP1d2qMZ0YBxI446F+OefNzorgJZC
qfjflX2uxuim9CMYjvgg1M9G6OmmcytAPItZp4LttKs1lIuAqb57Y46ZI6teRuXsZRK6t9AS323J
pt4thaquszXBKYVyDdN5ZwES2hu5y2S/qFA9DbazBXsZ7adzbOvRq+czfWGy/DzH/qdpQTbk/Imn
DQ7xFhrluB06A0hzpd418vwuwFc3pXkFLDTcOw0ycm3TUJBgsCZz7C9hm6FIUrc2mfuHFod7dyAY
08BWR3sTlEKW9MZBaqAQNb+hSEtDfxeRF3FNJ1WBCSbASS19gczVdEykUtvl0K2BH4Nd0kndeBrr
ap+iSt0xEpw4tKlfMQ247dCM1a52s98RWOCNuziT0DaahyHtC/QRSPPJZvtct1FTn4YPWGwh/z3S
qjiGMFv4vwDb3DMNrWxGQOWY+vuizp1bQQ+gFnp8ZUmC9J2TTXOzTF6kUKQHrfHCAMXVHcBJswdB
h+Nu/fA5w3RvRKskpj9A/OajZ8cfbdEP11F4nxpJPxh5iq9Zq59bh5/cJEjO1qZcRspWgc904zsu
luMR2FU4DlfH1XhVzex3K5W42yp8c/Xe21gkId3X3oXpd9jgdNSkpr0kz0X6l7y/LaC676bsFrMc
U7S++/TQsx4WDMqgTR+EqYYnZ7DRiEHsK2km74HFwxJRi+zRltMhjLUKyKuW7FGrjIGnz9hQmhOT
vfopX2b0JedaMjeMm9HQUGHbTLZOPvN3o7aDVMBnmuvqLpiRqbH9OugpdeGytPZza9w8f2OGU/7h
lmHQl/0O+UTPHaOZuL7rOiK5Q8NI0IRyfxjI89haDjcmMygWliddK6uGHwxcQMMJ4VBA3VRmmhjB
xnfH64tLEQKTiVnl+naEe5nJx1SPIJmyGuM1Gn0SNBv0s6Qv7PGzZPXgQu52ua4h0Fc7fQpnDvNV
8+joOuoZrtnW0K/5csQYFdqiNoM6gDbK3kcJcrcReCP4jbLSAtyb2SYi4MDUEbNXLQ2cjgwEmk35
N4XEaRvZEhzK3O+h4df7LiOTfaYRdXN1Mgkd3OmZcIEWSGT6NAEYwCdgyluiCJl5entrBo8lsp5I
h9YY36y75xM0i0EgpTMU/bLyRLyMbROdtDKD9NiIIO9scRGVfqXvQJNL54RQZiS8RilACq5QuGc2
bbnbfGl/+jo9Sle0x5p9ZAnfFZc40088pcYW0+EcaIQT7A2hvxWJXV/G1uv361NY2dMQSPSiJszb
TVqk/bbyZQLWM9df5jZ5saIRlE8jD7NjkIi+HCtD2QPm91qFmrOdbtWQPTFRMG69/8yv6r+Yhv0b
WgxcRWf+onwXyeQJxlKz13ye8eVrRQ3pwG3IaHxUaN/ETUi/e0tpgGytpbfpk7cOlniJyCJjYnS+
E5FB7ib2tIBX6lmG2nU9Mdr8OmT+BPsBH74Uqa4fw9k4rY8aojZ5KBv9EktoDglZHTscamJjGaBa
wvxn2X33RzAMXpgd1yrH1MlKTNvoVC4PPspGDRLD8mi7hjXuvKz/4ymEMkjUn1SZnJtEWaTsMuJY
z5c9YKk9zg95aCoDHYU0v0UsTZ7WfYt47zVbpyXkt6dRENOZse7RKuhkkNjpQW9ZdQeiIdbFbi3x
cj08QKvMz1qT3+q8uA61+xVtZ3UlrxDDCfSKbRTGOLqsR0q+RZaZPCtoIZau6PoqznN1y61YwyRm
uQ+l2/aj6Yq39d8NHtyLATXeEx5Efefk8acy0/madOFlrPRfi4tUr0o8cD7XAO1I/VpAn0RoZNnP
VtLqu/WTFp1mQeKgUJv7fCf7Zr6ui6mOdqVvs/y8/lckSMA08IarK8W8TadOXGyzQnCViEea+r9R
HdLPS8pPWvFAi7CzkZ8IQRhJ+Mscif16CzI9/JU7ZYXhP6/AxEqq3aVpufYyKdrhqYWAkVx5rT19
4tExUJcghc1T5xMwWXHVSxORGRI63a3/93AYRcYVAG56L7o2KDw7h8pEpe9HBB61NckBdW58Wx/X
oWzuFW49o2zVdwEb8ho3Lr3FGZ5mPk1fAZBW+zHHySv4EFC2nVeinZ1zjwECOg/Z9pH+LU+m6jL3
Ji4DG8wgYHRqdNJtT3RtMRHrCOEb+EvgmC+eWugEKjOI7SzM6WyzIs0zjIWkHT/KElSWRSxaEMX5
L3qfvP1LgWMrDNBVZstgfRTn9N1QHubeyL5MffvihvN0rm2iXMi2OLuALEn19hgfz1pxaJBeIyJ3
p43TFXUwogDfQiN9xdsb7qDHNDvY5DirGu+BpvnCsaI+conYPEdGxKI3ENUY0RsptzwvEZfyLpLy
SgzInyYXxnk9JMmhd3ca8KiDmZXFM6GXNirRdWnm5YbkIZr64fIjWDYAdLThI80ikkJK275KyZkq
H5LsbMY117WfQEdjvnPKmbG3ppXHJs20fSVS4uIbv9wtPxoIaBTUJI8HVQ8CoZ3Gt0Ja4Uta5+jW
CBugX3rKC/WShaF1jBWPJf6XnN2Drnj9S9a1f7UL9ykWkNF6MXNij7sAbRAbot6QA/6HZ2oJfB8l
dL7q3ONPG1tJkkfqie1AOXQsK3GqDEJRLVFUf++LmwAyC8tXy4cd2NJrY0c7AYoKb7VfEcvdzDvH
0uSmUvFwj5N6+GgnRHmLWBs23wObByJAJ5nOGcJb6Dxyp+ne0e6uwDPiS5QPyIxSWIH0Ce91iTYc
HgMQxmVxMrtHUdXp01gSQrZUbKRywbOb/S5/2Hn8vm7zuqpI5YTM6pHHUeEXkoxAH+t7TfVzCoHf
7daW/frqOYzK7tp8C+0p6Ed/C3ybXtPfZYhNb/lfHX9doV26ClHiSmtKTup6PDxrRTSh4x4/10Jj
ffVmN8I+1VT1Pm6y+Gjqi6R5+IkXZcErLH+IBHNWtY8KI9/NRE4d19Uyinv3ZNb6w1cUWZZybkaV
nlKSZq5eiHMBY9c27MrpTKytx16NNMJWxp7uhnucvdS4Tcr4nfng97TBjoKCmxl3zsSjVLOSW7Xc
OzhFUCXhlK3QhLK7ehFhU5z9v0oiZ7zOL4J141K9HR7GnFKgsnAOt2GyUxmnQipA1BWIipgYrZNn
vW3PMR5LoPejgdgDoe8EO6SLlwnS8jpnySLZmGvsm9h/tD5smdfQ5azs43qtDKzQ27Cv1CXzbXVs
7fxry+B/o7OEHpxwBJpahfklb3pr1+dzx56Dnq+gdxQaA66T8IewNKackz/sWJ7sjS66H5wnP+yR
3U4uQzQZyyNQO3FstWfZRF9Sr+kXk854T6vsbgC62ciq0q5hdq7yujuaWIBmMVb4wXM0tMIxd6nD
S1EBWyGugshg6RPiWPpdcV4fqDliFcpmYEegIVv0HMd2GIwbWKMLE1qYWA79vyzqXwYIaccZO22l
yvbF947YPEidT98AtfQAGUBIYg1nNmxXL3nv5NfClnFQAHvDCpD+UtrbbJC+J5lF30DkbknI8yhA
vSPMX4L1/DA6o5l8EMcO2RUA8kYPOUCvmyn9fy1oHDeYl/ksZxHcHrFGVb/stHqINSPSKOYtz/gt
Cs06hrjFNhXY/8AE2a9bxaNvX1VPCPGQD5+SZ4gsncXPINjdCST6XTJOjVAAnPB5NH9LN6aETsoE
DGaxsbdRlOx6Yb5yosJPVfoQbdXYHdY+/WDwGDa4RIKGpMqeAcq+Kjp54MihH7EGYYspAbYNrRgv
wk8PWTuU+yShKRwDLHqZXfJDZ3tWdBUr1LcJ7o60boBuWqb/nHg+UAaqD4M0c0BR+XBeew/OjJS/
qe27nq0odP7fE+ERjQLGyYrxOmfzz7yNOYDjUtkCTnoarmvFMccvMWEUhzQKEz4drrkwDU99Mn1q
U/SZTbl/gl7LSmV03AHIZmRdEYxDYM3k6ubfGRVpByiUKUqXJobalXl/DtNL09BC5Sr/CBPzNQnt
N8UnunX2+Ona7peY2eG55RgTNIV/s31ITIml62gwnTc1QnWgP4cox7IrLnRJth0K3sqLJyTqUXyL
y7TdSPmp25gvLb3SQdaV3wzxvSaMJBXOUasBacaW+YJLtg9SOVdftfhr1JOTkMdvkdVAgJBYc1vG
a7Mv1Mt6amwYnW0G239C4N+C+MkhbphavluvuGBod0tTb6dUmf6t2CMruYu2sG969Ij9fqFsDgY8
MHhuzAEmAhnQwbdZ9It09+RATMe0rQefaW5omCDvYEyqaoj2mW0MxMUw43El5nkcdWIratMOItum
FwO++6B060NqWR/gtZiBbqWPOSPGIS55E9rC/M65FVTRMtgePfe3mCIkuOP8grr35oIIvcc8H7Xd
z9Tki8pEpO/xOOCC1tL0tDYf3KFrdxVsMZo6PAl57uIjhVfxZEUewvo83ka6d4M8kD4YQQE51e8s
6CFSNbg/02RR0DX2HgUKp4YozXYG3qQfqLPUdlBcszau+jPMl1+mqP1nsjh+p3hQ9mvlO+T6a5nE
MK1gIt4ozZeQlI7GZXVuR2CbWWE0x5wE+oNM4leSaN/BBUy3jroKU0JTcAFoXK83sBvET9BQ5YPQ
ismTgaYhJI7pGSx5yjH+miUMoiDVt78z7Zc7ollFYHTpj97DcEZHrN0OgDMuIWFKe6KwaMRVLvcH
shRlZnls5/IJPC3TQDXWz3F6U5r3O0u89NXsIDXqMBHsCW8bw8mrmmKDIEf/HTUfiUZG+TMS2XF2
wndmDukXb1jQbGoPbralFtA3OhfwprXO5e/+OSebBFPLDrOh8ZrUI3KFzD+3RWPSKDG+lXbzq0zn
8GHSykA4Jm99nk97WwysRVlDwwPn5ntqyzP4y2nBoFWPJgQz2+vOr8EeOCOZ7Byy7b/Skud+9QPQ
tTE8TK1e7wAVxlecLe5JZRnN71BNJ772a2i2EPBIA3/1c6YlwRCN8lkBcRRg1i7O3PwG8O+i4/8t
XPIw2C9sO81+6vr3Zu4PVWk5v9vZea+l7z1KR9t7C2gW9F8c5LxUEOOinsZX9p3Wp38qUcexomTf
UVymR9b6Luh6HjKoIqU9ppchzxCZJ223y7Xc2qeGTZ6Nkw8Xa7L/vk5No/XB2IQXYZs+MTzxjEmw
RsleRD5g4QfgxQhL92htIhk0RpSeWsQmzwlqwk2uD9YJuwtVDfXNF10vfs+oymdWxKfWzw9FzhW1
ow4lOz7YzewRdhPO7SfuU76XnLCcyPZdLRqx1mtOTHLVk4yRQ6mhRdkR+e4ZLgSjvzG7zab1RwLD
O2YtagAvwzEdZeGzOyTGPu667MmN/WSTTXAimm4af+uVxpHJJauyr/3jMJgHyUE+Q+3ARCc3eUr+
zFl1nxLxNVZiZy9hQYjbJUbr90FZ2AsdAoUUyUJcGHYJWhoYTTgtT79cMogwwOyQph8ny7P2RDyc
NYmjMV6Ci+gQgwKwX1r0Dc9t0gVRNnzvSgy1DIuBN6j2R9GCL5Rurl/ZnghHmgJRxgZcXAMeUdrS
qcR+zyYc7jvZEK6UUDznY3KdjPrFbsJx3yufyqfMztCgvyU5GYzkDeB8HJ7ncPHy1vFXZeZf69ym
/9ARiGDJu2ppRnUW1coSAqXHt34JhUJnQTxU7caBVXtnQhi6PYJQVBMDtjzL2SYFU7rZqrbQpGkd
LoYrIDpvkyCMKl9iqWrm2rDAUY0vkVUg6s+2TYhVkpneNht/Nlju2MhhdM8kXmkkX/lLBJaz05dA
LJtkrH6JyKp4+Q4FqVnF6N/dUvusG+IXTAODqiJFI68NkrDYwHbazCysRhJ9ynWm/jxpPgldI91i
rLSmsaXzzrNLaE1OtzVegr16Er4ykr68PITrY1CDx0vpOjUEISQ6OvslIswgKwwsGOBk59MeesyA
0tiNcCk3cgkY80gag4kmOCJhlI85lCWecV6m6RlFFzqCmsKGwLKK5DJEpEcyHZytxtKDjavCdEHM
mU7emYTifEKC+kctUWjAzfsd6QtbjHDuZVb2K9QhmngunrjMZSKpwwWRJR0pRH35oRcjSJX8OfRO
CP9RKbobvyWYrSWhjTyGeU92rr0fIe8sIW5eOXzJPf8PXUJaVs13smm5H0vyG2XeqRmhuaqBVLiM
eDisdAjQDCIwpCffuD0lkOjpi4jT9xmzDDAu7nGn9c8hB3uq1aDg0dn6GvhAtaTTgQLYsV++No39
J3Xr94gYu7BvwNySaxcBM0qWpLvEv5v8l5tyycCLCcPrUbRuGoLcdnkdBf4gvjutAIijmxZy6No7
ehB7NpEGbTFbsvZeQsj4bDnFXUnADQkmqCHVs0NranI3feck0Qc4BbNDAwbMkelrOBMxPUXTd8Jm
2LkLTmWQM7S92Rqb6BZzMN0LD/JoLOyvoIQL2jw4wYa6+cwwxoCIgTbZtH+cvi+OGGCumi+xYSXl
eXTKr3ruzLs550u5xCcOppcGBFg8POIL3SXHcMQN3QBNJ1SXashEHO7Z6QkMfcwzrKZ9NCcHQqCI
0aBBfC4158OIkv7Mo/Bud+oKD4xgo+TgMig6kGl0EH4PTp84Hmy9QUoXfBNCnuP9J2xFi7sDCY6p
vkt8MoIoYPeh6bS71im77ewQxuZ7IUl8fKuqurWpaZ9gSzdHJt4bemyBowGlq3RIVfGSHgmc9sfI
q7WTtnPRCg3LpeyKY+K/auNA6bOkUCpirZH+clZoTpoZP/c6BTsXk4BuIpT6SDw7IdqTjHBLJ+8u
0xL4l/xSkflBLByDOQw8zRKKaUSfUNIyB/DfmIf+F5WVkNpF5m99WHQbrHnZI1PeeTL6H6llprcB
4jvCs8Q4lyWoXLiZDOA63G+iPCd0KPzOrA+ATSThJu1w15i5lHT2GiCP2JC68TZr8ppoxLxkWcmC
VfEUcy3IzcIEvJHkAO3BYYbbKswMNm/rdzT2EvtQxAmhSgCMIQdoTO1VDC15iyarJ6QM80re4tmx
lHfU7Bgd2ZR5T1Agfo1amd8MHQOz89FqKr02IH+Z/Jxdo89Id6oUYbZeS3I8aouKyj91ScKCEXsC
AhcdGiGiI2QyXA7lsPEshgtkDZYIZ4Z4l+TCvUdehP5n1Gl01z9gz88JRjGZLY4JIDSF5z3WP6qR
vNsusvXAdwv/79/h2PoE0SDO61/V0A92cT/DkjEr8bT+4VKzP7W4HhHASzcYYAicMZT/TCDoP9GO
JaaCpsjOGZnsFbZN6pFoNao4tcB0B6Z9C3gJET99IfhPgT1Cq3FLZPJLqyCeJQ1u6mQmG/2vyO76
L0zb/CF9CbNSu6z62NSYhv2o+S9hO72irjwtXgH8ag40b8aBg5b/CYGsXKKQNc2f7mJuQXqW43td
o0mrwoqpJAXZZA3DVTNfyYyDUWfSxV47/6vgutFb/2hRsmg0ZtOO0CtlxW/Y7wKLZFVlecciFtVW
pciSvKb9ZcRqb9RlBRGpAmKduOPVXmDEqAtonzbwSKJ97hf9N6g8RgiCpRym+tElwIWW30Cr8dWv
kHh6QkN16AjodlAz3CadgjIhD7f0kH2DXE/MoXk26+ZXJ+r+3INwAdqHDlxYt64YTnlFa8UW5ZdV
+1VJ/wjtkynz8jvGQft0PUJI9R4XbipZPRYC4io7Rh9mXXUdtK9Jj+Lim3hkauc913qNrv50lrp5
t8G+XdqhmEmvpxQquqgEO4d7YJHgWoxS2khUrxMq9A0/CUjp0u8LY6bBUzr+LJhY7XxaP+cCkCJD
vVJtQh/Pmsy8/snx+bFwkAlLpkLdpRP8bqGZxsbTmtckJWCAf8gOyrC0gIKLsTwDsm52L6JjWEXT
j9jfusV6jXAT3bxtqTMsSSb55JHi+99by2TbIcAKZPubD5H3OSHzonM7aDwKHZnjtTw3y9fKW1Gd
ws5wnoTn3wYfxWBcLJQru+Sc7nTpDrEP9JUeerPimUCdq1s7rbQfnKqzYJ3WVF76vUH+tyE2Qrxq
pcYe3lxsT3LubG39XBSc4B2c0oduYk4+RHhu8ikYpEOs0jCcHTJTLxlELaBcnGQK/2/PMxy9ficz
YkTC3EtvteoAmcWODAYAeZbR9Sd8E8xjnOE193pOXA1MQHtaGpXLyCKkhDebC4DF/uJaV4/MQMtw
1dkowVZRBkcBSo7yGrnqC+wQGrdd9GqMRUDOov2ED/iZK0r0IgHRWxzxgHKs9NOO2jpowxJq3HLx
QtdsN3OXi8MY2eHj79WL8JBiMr3rM6VYFSfWV4g2x2Hp4uK3uEUBCZgmG41QT3HhVj+YvUcXTdmn
QXTVZUzpZrT2MACeaeyjbBEA2IRpuOAN97F0qJ+zvx3dSqHL0uVXlQ3fwJ/6zPKoh5dnp6jLZ6sa
P6deH59MhS49kT/X1YaENu8SwyHVZxkSdpqAS6tIxKg7A8OJ7OnUNnngj80Ts3ls4kSY+G3YPkQV
IodtI9KsyQhKFP2NcVfA6CGTYP7pldPXJOW2LSbOczWhx1pbBSbn8UdryD1n32XBC+fMpHdG4uVk
U9Dy6tEEj0uSdrvMHvdocFBp6u5DLp6r3qGx0mi7TH+aaOcE6yhsckvrYiTZ27i4nFgGBImSjCPr
rIESq+fMIxdRbixw/A56j3ecd9VIlLjMog4iiVhFNWYAd8g7RQuX0EWqOKLTe42IfyyLIb2ihiWF
B8zPZhYOCoIc5GWGim/ftK7Hyzxbh7UjTyshP9Lx2qxDKaX0N0YWTbBq9wbOBpu5JM1mfUxo9niA
cGV30FiZmb+NyQGUyEeild+c3PruGIB1VQsWSXOrs0mbF9z6+HcS6pYlwwepWqIIYmMfZnx5iuwN
T+ueM8T8bmUVecLIbnxHOQfTnWCBLd86ySHorb8+Kwry6EL5U9MQoC0PCKgSwAyzXz1ROOLc9sfq
h5uh/ghB1nQcWV4ngTJz6l4sqs1jCkBzO0a1u8e29KvlKl4qc+a2jXoDSD/v+y8GtdkqBnRjA6St
Xj+XhYz265rIc4q5PLao/xNmNDZ2Mq0ql6Ouc3f7+vfa0LLnfNqGEoxACKJ0Y1a63OqeDhd80WIo
zA8n3cotqq27Sx9rK8MZAmsbMhdY3sQpsZY26peiqQX0Bj8mpFtxFWZVB+4i+o2sKQ9EnocBl5Kh
No/HYltrUA6P46UkOwLAswkJkcbazjYY9gJcQEchAOBqPSwYvs5FNMaRofHAJCGnWwShjiUVEo40
fBq5O76P9NBjERlkftHy6kmK/rR+dPDjuKD7aDrggir3RHOjE6gxOpkiNnau+sr+RUhYyMQ8EuFJ
0CjlCAUks9eGfbWIXEKY6GlvGsfEhFWjGX+VzcgRPhxyWp9bGqvrUCc2zJ8a7YXdkmqyvHbZKTa0
ERxgwTEv9m7rr4Ww9jYrwNMhbWN0WkVPwpb2ZKJUWOANELsRhgU0tclAYSx+guqwxaVD0A4g79Aj
ZQozEv0O1X4FAfDc0DW6+I2XQJQv712kk2pn23colGnilW9dNf8xrIb+Ru4MH30xfrSdSJ8YEW3W
V3iuczQ7qfoYndQ++Iwh7glC3SdRMaKFFh0DtmLhSk8+JKw1tFOroMPRXmDOkcIz/zvhwnT+5IVX
tF5k9dYO4upEbpXbTQCDPec5Xgzq68PSm7b+aHg98HSqL3V3R3lH8mlxoU3WPKNmgwS3B2HFSiyB
/j9lbJvShxU5q7w71AI0RQe2Z4Pbwjs6GrkYndlz+9kVDx1i4Q/uEZWZN8tjFuo3LVU/nbSpmXo3
BxyMxyVp/eI18HEoxG6mdNttGXX9IZ7sgEzH7FBmgxegmJwDZObNRsK5e1Gm8eHmZrPj5xJLxtxv
G6eNeyRT6IGs/U8S+vldr+m/CtNhjBVP96Eyfw1eBgKuQVhCDrr+BN+Dk8YqZSnz7AWhWoksJxGI
TAZrJtxs0G/G8gcJnc4megE62N+8NCIHkA0jDEmm7BaF/ShV9WOayX4169n7MlPZGl6XvDHEsPbd
iDjE4JXdI0dSr1EN4sTzKfsa3t4k+m4Cods1Tk69vKxUo6qz7STjbOdqXKAWQAOhUNMBB3R1LJU4
WBWJdRlH3BMmgz3KZviI1nQcW34XmKu/quyk+ciHjkiNjikJdNjk5GZnhWbsKMJE7EavAcpuoZMJ
S8I7sxLMbcjGssulX2y8yBYHE6ieJqAXjpUL7X/kLIoS8OKZoJ8jnHuWmVhbvfJofRJ6iSqkJuau
+bZuRabsge+HmQMNcToW8+hd02pPNDvzEv1bbFeMOWRzGoiHp7LgTGu04lomABrLvgdiVPbkjJTm
O3mH4GxHvTx39XQb5/5CSp79d41DGMaQ04p/a3HvPZyCYLYs0pqbI7134h6f+1B4DHHjtykiVhIV
6mWy7EtSyjtfNEURJbdV1xg3moukknLkY9LOKIFid59QhpNa7D5avv92TmFroeU9wV0FHZy3Jq8g
N73hGbz5qhKXWjXgp0MaIiH+1q4E2xSLEmNfkZ4Y9yGb0tyvPKzQQSzM7X1ZLSc5jpD41JgS5wSU
6JFKOYxar62l6Sezs3alk9zygjQnp6VB0qeGOiC4+ZiVRO5fnlXuVswx1Ld1BhtZJCxVADoCUDFo
DotGO5H0SCwRos2zw3F3S9eUunKVV4ACuBCTkqsxerUjARlkPkDn8qlh57Nn+G+W3uuXdQPrC52z
dVmfnMn7+6vWw7RfJk+IhtShysHGExfOEYg7y8weZY3WHo25Y0hingrp2JdMRwyCROjm/lwLuIXO
nuWEAukgodclj34CjMsJ8rM2y3Pv1JTNrPJ2b36DCAkXHKzOjgZPtCUGMT+CihnBN5dLcfJQZS8v
Tqj9NHzAzZZR9F+FGRobRXz2UQ0G1UalO9su52WJhZPTqqQayMtkJCQTSOiynUjP0Q+jC1AFbmV3
1EoXMJOwXTxwhGeUWhY4eVYT35K2vJFUpJloQD4aMD+4e9DrHN6HRe2VeFp8cjATLCopLQj1/q1Z
qq/1kKzcWT9a4krQMH5erzURcgBy7Xw7wbJIR45Dl++68T4TqtkmJGGWFuGqiJFfamUWp6Qb0LP0
zBthGJbDt9YIiUDxomnvsvwNZds+DR2VXKbaeVNFMg8GlYVXHiEbdj+qMfEkRwlM0B6e5hGpUu+x
OLFAN2GRUJsIAnfJMsk0H2iyb+JX5VRpG1CRiSvh0KoXNjWJnTxiHcSxDNsDt/cA8uAsYhVeoiT5
nSYNCVh2Oz4jUQlTRkKlE32ElZftQNV45wiaiZta+jlRDU3eqr6Go/mk9dNyGeQPaRh0RkaY1U5f
vDvR+Hs2yfu2fcK2J1L3QkmPXjQ36er1hqgBaIgq/AHGiqxfB3C+7+bHfObJ7hxA/bxqf+3TITJr
6jP61QrpoAJ8smcmi9IDIaleHXLMVTcam6gi7DvsJmKNF4Gn3+Aucpjh2mKR2ETVtxB02mUcJ6KH
vYEhm0E680QeBsxxlG8R0HUHL6rJAeIYm8xXUKc8rQoIOWr5ft1sDcRkR3+Q9S5UYuJTkb3ESM0A
2m0wkLPo5aRE2jld98qeg0QZozyNCQDIWXJKFprxKH8WVkd6t0m5YlZApC0otiR/DWHJezOPbeCY
WRLUZvVM7erT7TBScmGjAx6VCybon1JFcvf/ewf+g+MJB41LXIBnWALwx79IylXLyYYYYxCFi+Iw
TUL5rBsJNspznyE2bXsKN0+nIaEMKmBA3QBnUB0YdeoevIzG8yCB1tdMxIpGXLihG9sNqzdnMt86
eGAvrR4beMcKGjFMzBIO6an1Xwwj/+k7YInWXUvYjmG5/2oY6caaTk8Fbkw3Zxdxu1sETlxW11BR
/cwt3C94Cl2EWlZWfXltkqTb93VUUqyM9tGSRCvBsBt/NCQPnI7exOjJ1eSfjmRCCYfjHUJatYGJ
GL1NfUkcRJL8F2m/sfjK/insh70CEcZ0fdfAaf4vjIW49oe+k5r317JFtl25k7WkNgVWzqbg+1TI
qDzxLCykfRAMsm7tTWpX/9Vh/u+md9f3DAdChYW3DcrWPy0GBKj0SZWH2vNaHWqFXX8rGAxNVtGT
UVsoJBxANwEFEq2WcgrIjZGOCuXqxXNHphYjglNj2UJDpNp1/TMjS9ZLnXFRBkEXXyRfMAe8jSK8
Qeiief3/n2frP35+8T/Mndlu3EiXrV/lR9+zwCHIIIHuBk4y50GpWZZvCNlScZ5nPv35mC70b8nu
0qm7gwIEuCxLmUkyYsfea31LqLPxTdMN/YPLibM6fZ5mUs6FUZDA2fhnryBGw9YHcE9zwUFvZxkg
H6YLweLpBIqyupzySdxjClfJvWKar36hroasFk9qRQmjLwMnK56ylqyPTD45FcGOY++R0xN4wMfq
KV56BatUFuUZakItW/Uod3d+HvloSGW3rKKGU0tmfwKt+RXNAcWZZgtGCMvGy27MfvufnFJeYmZW
L0txZgLEmQ+V8RUszv00H4Qvtd7lInpQdWgcaLu4tOuVA5NvjVroorTLmB+v2n7aGXkQHTIH00WM
crTPgjfLfL2cR9TGznefXKRfOQA2r1qVmmHToHXEh0WHTqaeAJg3zhWUgFUZhkuZY5tHZ3pnMLtZ
eA1qatNwNr5OnECURvWqV5iYJSHSsdF6vAg/Rr4ViixzSlMAdxYYrXb+5nKYq0wUPvWsLTE9MH7O
7Bm5HCtrDV6kDHWmP4R2UfAAh5nPr6aslBVnzk+97799p+AaVAdXKal8H6xZuWD0HgCeO9cs8q4Z
IqYai+lVj0q4Fd1kcDLCFhpBPbUBgKqK6Ne+NiTL2syJwQGlulGHnjYLix66WFkSekIRdBGz0uUV
SydGtJUwp2yZgXxylX5dlLhKJngEDC0W7+DD3WXopBpnCn5qPNtHNQ9pMlZh4iYjGJSWOB5oftDe
QDZnq4awoJUfSRfyIwf12UTo5+2S5IlwjXTGPEZ14topda3H3A1l4hw0lBi3Uyqei6L8E2mVyawO
V2GGB3uNyd9YXO6+UuAXy3He1L2zvxShf/8mf2MmtVU4edAXVcM04Qy8f4Rmwgd5PqGO/Luh2zKV
7bOWxP4KB1XD0Fd4B9EtdX9PVoR9DYTuSwyFNWd8t8mJRXBTgov3VWOa0EzDBz8aYwJcUDhnrT18
slX/ZpOwuQ7zosbDY0j1w1OjqJ3GJAT3V5jwCIOFNReY4QDJBgQpsmoXe0Ww2+nl2LLeMQx3zCxZ
ko6Zu598aL/aIXkltmkSK8aGha7w/YfW6yQWKl2CD01DPBcM4Z+NUxsnY13UpF6biWbjQ5vqnRHS
xGa0dIjZkMt0d1n+rdpWiB2AWPr3r0r/dem3VcyZ3K266jjC+vD54MjC4ZGxqhBtBkRilhkjVCYb
bNoivSe9an7UtIxwDA7fVJ59CdKDrKKNycx3DKrXvMXiiL8vXuZKC3qBbBtIbsNJJzJlk6v2n1jW
sYtQh3xSwWi/+UA17Npc1RlLYqkfdi2KvNxU+9o6z3p/ZLv7TkV+7xT43C5Pk91xMihxXDN3dt5y
psFaEYofrdWkbu/y2Suf5Oo/r0sIX5ISB9ZcmBgfNxi83IS6DLF5vjyMuoSsmUvtz2Ei+tVo8G2I
GWtSKKTyXpg3l0OZlnH4/+Ta/mYdZT83VQpV1THY9t7fcUqlqc48ejknUzRuDIUdNzJ2pBuSvc45
bcEJbVwXjK+HKabKn0vUnGqOUEDCeTxVrmzA4+zXBcC5Ob4r8kwQwiMk+rlTYZY9m0guT6KW/mcv
/XfXFqKRNC0N3IFmfbi2BjhAahHLOlui1A+y7J8SIuNs0ocqTEDUGACaGEUF6fdsUIODZ2POqXud
HgLQJQVNw03Ww+T/4agZhYCAR4gZokmxjdsvqZ4LTFlev6pL7S5zOLwqUavuZ2/bP78GfPCm4P7U
WSs/llaFMFLFNyRoUWiYIP2U7r6trdtL9ZQF6VNvB2fyJ8RZjPqG8YNcxyrTovxEdq52uJykf3CS
8m5LzKeAvYwzb7jqDxJzSz/E3u3fv+LL4v2+rLY5HUtoSfCSZs3b+7umGXJBC701zxexZGeijRQx
/aJ6JJ6DgC3yUqzvOBQ8jEvp+XLzqr44pSZ9MdtoDddRx+hKhPGOGWe8+vtXZ/yK7gGrprGKCl04
Nkr/96+ubYvcmiIRXl+0mrnHQBL1AGGZCb/eGTlvDRJpjiXzclmF/V2ZBdvLagBT9pEJYn9qwS7c
FZb2pKP1AZBLujJdfYjTyrEuzAH8K4E1pF4pDbQ9ftWPcR/Y91Udm+ONIhUs8+bmYoCJneY7pSxQ
6zgmksuLVz3pwaHW2js5i+r+/s3/howwky5nO7PNcecXGkFi9kIZiiaiac3+oNrwS3Fa0jHQBcEP
aB4CtX2wKz842JPu7S7DjyQWzrUffcJ3YaHlg/5wm9iOZUGCkrweCoz3FwIVbC+mWg+uL3WVT3d8
V6SwPPIcrmwGh4pmc0VcZ0Ck6LnOCEdkdwnm4I3TUNgYk7DCdJYGn0+dfZFk4+bNs8eziHb2pmjL
EOnHsGxL9TEprH5lISxcX75MBkI5bc7cpLxgXNaEt5mgmStJdT5qSme7YyhjuNrzYzSSGUpabb2J
C+PemMXZ9ZxaNlkjUDQsO23Y0ZsnyDxQZYOrjo6DylBmYMmDfo3fUl3q5vSYEqh1WUsyK35JQhLT
w0o7JXWuXQV+ujTKViHurTZwq5C4GLcHqeUvbcdprmUCsLh0UVSY+0FUfnEs8sa6EBUt6YakLwep
dTP08pF2CvLJ6Ow3Q/qaieSsoMTlsFTTY82OWCSNGz+z1xclf9TgtI1EuTQxfR4mRri0yCb/mEr7
1u+IITK5cowxkCSnmJRh8o4aJuGCRK9S/GmqFYxGj4OoE7yGWW8e//l9CkJy9k2DpFPFx50ZJ0eM
D4/79NKB1VLnKhUWxWugv9rqgLopHmnSaNDvL/Pkyxpit3W16xALfPJafrNgONSoOkhD3WIF/lCr
+g5TW0bqJBT6BBJo2WitLt79olf3+Ii67eUlXFAub0SBqRsOrKVbxdrOSaf7gXbusqqbNUmntIa1
ePrkwPAbwgi6Qx2luzWDyH7pYnRmbWQ9WYSoUwkPGTkEpLX+XKXYFtuirB61yVsFA3L6FCLk1phQ
hwfst4UI4QIxpnQL2/gWNFg4grzQ3DYKdrKLPi1qLhSf98+7M/N9dGhk0KYM+8PCO3ae0+W9n1wH
lnJEVpIflfmL1MbrWrXQu/G4lWbOixWVcgiQb2DlKF1ddOQQO6M8YfTD/6qNZMYQ9Oa0wBsvBdLl
hr4cNBVwQcRlgP5QUXSaYw12Imn1Jzn14mRg0bsxgSnGjrrM9cJa+RaRc9YYlgsnCx9TJ7UPsq5e
ncx409jXNyrBc6vi2uruDKQoq8Kb/FNi6feDwfG3LzhrCKVGtE32Jeojbo6RZmayqEIFW2cl7J2B
otrVkFvveOCTsC12Vts8XpT3hcCxqpQ+4pwO8UAZPWg5w8gYhzXy56o4VWa+kYbTw9yvNCDYSUcP
sMGSVRTegQb8G9SHYFNFQ75m5s1UJbCqU1D2Vzjt+RCGJr/NdYSluhNBvCzwH4O8R6w5GKe+pr+l
AGq9bpn6bBJlLNYTS/RyNjMOSbPNiutKtYa9jc59GZXZsc+RAycRhsXJIcm27cfpSqTxoWqalgCm
LloLfsUiGqT2dGkiF10sToV53RFgsA5lXe80c/ya1Kgsh5n6kBZ1s6jSmHYyuZgcFwJjb1fOzahm
+zGi7Twm5c1l2DH0xrOqtwxCE/9+JH9E9SD5xM6h8TrMp5TEA7P3HV2tzcVsnCPOWZaMGkkU6Fe+
OY3YzAmDtdDpMHXxiGTxrVc9RA83fUYK1n89vNNQ1IDM2mAL57bo+z3N73PB7DrJr/1AoRNuxOKg
6iPnRHEcmHPsm6A0yb4RB4YR+jn3SbkrcpJwW2H5ayIdGAtXsb4h54fSTrlzJs9lIjZtQmQKS1Bl
C9kzXfxkgfu1VAY1pnKw1KG/wU/40HGwmqScEiUqr+noNjTai2MJyugwaiNqRg3mson0zi2zED0C
6mVREGgx71JoUiHZVQ8E9RoPYxg8/P3rMuY68d2CwYgFehL5s9QfVAofFowATWiSMhe+AXOITM2u
SaJ0qrVVK3tm2Wi6nPZaifPF5Xnq4oqJp45Rcu6DXGhFMim2liieEtaRtTqTVjimEtuq+vXh8l1o
udItFLUAgcCMECKVadXGjJ+TFDOgL9YIK0LmtToAjbC6tToBI8FChuQl5bqB1oMoZbxI17UrIgep
Fz3akxqAp08OAZqcN5mfPwvB+EzCnqYTQbn0S7EkmfMXZju250vj7FL8F6O55TxPBlvfrexyBJ7f
5F/aBs2IS9vLPvoFc66LWT5LUV7UMrxpySfSbhpWXSe0HoMg+dGIm2ih7gPHP19KMVV8yYnS3F4W
18BjTquVrANeVBMVQRbfwpfmsG+ogpd4cNJT/tITsXMpZzszYDgnK7TWpHeS3REMGHERgZuIr/aN
l55ACG5aRmZ3lHJ4ISMIlGNDphr2KUm8IwburNmiZrWuut7ylyTjfu/1cbgbdfl4oa6M6te+a45o
AR03NVtm3En+rBviu2Hi9QNdSA5vPK303CcSdUaeRLKhEWIMGDY6arW0JYcA4cLSkYwyA8O+r3wk
iwbyQXe0R7QKtrGpSUlwir2m6C7nQfXhcn+kTpmRNBw9zCGFcedouzAUJfo3bpLLoMASCmk8tXm6
VHrjUKHAaaujpEsXFyPjxkDeMCRMtryBcE3wJ8Oa8qRKlON1NRqrPAnfFHnvG8a+RkgCZ8mQN5dp
cV6TaCbEKmtAtVoZqddmGQdriSOOk3QN1dNB1k8uw0IPCrf3e+Nc1z6YNguRXNzFa3vmu1x+SqmT
P4e9uDxf3tToUTUSCqHgSMhhuXD3d41e3oXQyuYjmoYujXp0KjA9DC94m4qV36Cm0avUWQCDdpHd
h7uLrELYRFnhK7LVq7wu2Wso3tDoImYZxuQowFlv1TC4G2Sg7aBbA7rRr3WtFRtZNbdtW20v59TA
tO51yOL3XfiGYkNd26kldlhEcdNkPM9+e1REDjNvyM7k5OUATpJjhteNgMXPGkQfjyj0YYXUoIUb
FhyyXzrmptNnY6RV6tlr+2BbS7CnU4yasTaDmOcOT7ER1FeVBqOQLarfEm4kfpR3/yjx4T4Iyax4
qd7+xWGkevne/Of8z7/nxViFftD893+++9Ppbn3/t9+wXd2uPn7Dux9Y//flr/23fPnSvLz7A3dY
2Iw37VtFWEPdJj9++V/f+f/6l/96u/yU+7F4+6//+P6/RT+wDf3vwQ//h5/gty//esle/7V4qb61
ry8/x0bwb3/EPyiW9getPU6YMwnXpAHLlvwj/wF/2R/wXqlH6fQYKuNYdvO/AiA0+Qf3rsZ4EPYo
p1TB3kNUwhwAoVl/OBSvTH9sE0L1HBtxuQB8Btc/Vmw+Pi7Iv//8cwKCM/eh/r2wm5xvyD6gD043
fJ4pXSZrPw2TqLa5vz2MVkiWNv0+OsJ3OGZHeS6Ozlk5x1fBdXqVXuX8V155++kIqGUXHpBubfM9
EV0HcGwuk4tTci5P5Sk45yflKj3Fp+YQnqpDdRC7Yuut+W/r74Y9kZnHaZ8fQZgd6yPh7Mf2mF31
R8P1FuNR2fe7fpdshw0qmG22R4yyb076IT4Xp+IUnuEDn72r9hCdgpO5Kw/GLj+Mn5xnfvOBaKoA
mKgDSIfEOx/HfvpAkkFpAzTSw3IiQC3WozUi+k/aIJ/9ig+FBVAfFJ8g0JCMGYse3VOA2PCnu/Gv
6/zzdf3QW75cV0CmvAk6kHRzP0K3PUPPQiMkKsEM6zOuzrhJ97omyL82kwVNpNIMX9I4HRZOue70
/rohibEJU1JVvzP25Gb/n2fjN6/mlzdsazO9XJo6jwB39Ic+Lvl55NHa8cRYwjo1SbwzOTD8/a94
X0TyfvkVcKCkSTvd5rngCfz5shGjZPWVp4/LlO7/1KCEj/Am6vZnvfFL9/DdA8Ojx9RV0JWmf0ce
x/tf5JV0DJKYBwb54yth73d2U96ZRnYtJulO6pXf28AfSJCMY/MVesdmdBq2PlxpE3SaRjqPiQTe
MTYb9CN70zP2ZDKKAS224jPAiPBkwCES6yzwv5VosUlQTQ9Y/NYGjHf2XntYOZCClkUcLAGNoEvQ
l6NXA1SHCWxhnnWRrXIedFoXge1XXs4iV6cvQ8jP1cr6brRw4cOqLBly4U+mzYEAbchPlm6mxItn
IYofsVYT5l06JiClwrRrwzUulelrG4zfGqRltNR5vZEYtolmLkq138XNniPEs5LUd4Gs7sKs68h/
jc9+lFHydbBEuru21V/9mA8imxPvsZ+nwPh0xSGesDkTnfc8ASJy2UmNJdIl+OpwkybjlcOOtvIQ
ztiCmFky9FqO2CPJkrK90saOOHoq8wzYstuR4htF/J8eC/1iaHW2fjndRnNFPTEqVyT/VhmMdGlj
faRML2wgtpINAoQhwrm4U783KgGtCR4NpHA3oFpUuyncuCQXouPeXliJuSxRQrkGNSYa3rssaHGJ
hw/Y+vhRlTiIFJnyRBdZn9pPlqZf73E6LDw+sCBpxesfW8f6ENAUjnOQg0r5bNKBCvJkHcvi+e8f
pQ8Cg/lZev97PjTQKx/3rV3PvycLaSJFL5DbodBZ14T5bNsy2tV2dajbYNsG07FubFCT09JJSMzE
TjWYz3QOtK64pfi9HtNiIcf4xbGSvWGGu79/pe9PJX+9UMmiIjHosH99eBZzpMBpo+LmiFTU8ujh
vUl9AFvDCUH9rCX46xrG8kgdprNjqzT75ovz076gN0HYpo7RL/MoY7pdnrOmewoan0cgplpBek5d
i2fF7VJzL3v/yoq8u6pWH4w4++QC/e6lmLZ06GlLBwv6h44g8yK7yCa8engF3LoBxNPrn7xdUF+8
n/frHJ8rZAhKFt1yTPmhlQDfClgFORiXDcSwq1mlf4vNdqGS4zqozaHTmpOPBGOYQ6HmD7/vIwI7
ypWMS4KbExyO2dvE9Wfpfhi8SsEWbV7X3VdTtusm8e7mV++VcmUN9ZZ+BbKAr5ZHzOigHbnYMYif
MV+idrCdHumBicAZF9mqa9BIkGHvWiK517OS9NjqoJIECz9rHimdLY4bDQKeqdUeSAkiovdpELwi
ZJKpVCGIJm/Yl1xvDEBIxC9eUuxVEDYVhzBzhCODBs9L60POggFUYad2xK61yVr1A5dFAg2EvqyG
bjll7SHO7wB5ujqMusX8vUYavxRGgAt+Hk4+Eby8yDWbzJv8uSF2dg5oGmT43YPQoMuUjCa5iBsr
cC21IPknuM3p740hwYXRZv7EiQZFDas9TE24U/2+WASlvxWkD8JeUMP2Fqn7Q2dZMcNQVM6VGJfc
h9dVbF0PFlRWR0MS3xzIpdk2lnNKHXixXnEb9+k+HKuzpwWsm6mz0Zv6XBLNXaYh4JT0S5ifYQkU
3bDs7PJ5UghoF5VYtZD6CNhmdxrJpg3N9OsItiZVSk6Z822oHsNRf+CQ+jUBzahk+141afPZ2fM0
+oS3LJyJT6YuzwMFlaWFW5br7/PdW6fFeYox2/dHy+BaxkyZTf169g5FzE1riZ+1JmjPz5Aiat97
aH8hUuCgmJi6PKapuS4G5U7PU2XRme2TN5QH4sdcv7RPQ1sfkqG4TdRkDYOG6LyFoqpHO1NORCzv
4phkL5CgJomRbVhyDfx7HteXeX1VW/u6L4NTfVOwW7TOGRvCQSnqA+SHZ7uqzzbtzQX+vOWD1oe7
bKoOfJBrhyiGchyPnakeA+ztqtEczDTYphoEZK24jcJg00XJOgry+ybulxYKZLXz7+uMn5ZnyT4r
/KsYYanJaKXTjT3WdZPYxNIVYftUVsWuf2nGYKezvSy0ag7CMQFWwE9k3LfxPXlt5cYDLJdjxpVU
iq9jMx3Z0R8iX1+0kXyNSR1f1kTWkrjJNDpgF9Rwl2N+vlc6Y9UEApC7hqkjybmg8V4EJMW0obnV
8BZNKuf/saLi7/snTaHbPTk4zGzugXErOv9uXu/VWn7V7e7N7iqIVc1lp4ipPqo0v6O/DOBx0Bdp
Ux0sO9wVtnM39eOGhA2aJNWBNuva95J9qsWMlmT8FhbsQYN6bDv1AebWvi93Zd9dT90xwAmgcjMi
kUr2Iq1WQV8fKo0up51+94f8VdZfaIa+xF5zq3RO5c7P0lhiL6/csPE82kMwHuHK1Oxk3IcFr9VX
q6eqaZ9yNH1Nx0mEp9ocMQdbfbDrg/zZcLK9bWwxfS6LSYMbJK6noT4UbX+MbhOcKl4OEUjUmDmT
mpiNsbjFZbCxvZdSPDTFLYzGU4afy5XEB7gRVbkTNk8WhWunJPu2w//jJeNiCPpwkTjpM1IyAG7N
k6zUI3bSPQXaUupEwjYRfKpkb/XjMdCsa8VP91We70dejBNOx5Ala7QRbvKZ6uBWJivbKjHWacP6
pkERiRJ2JqU6yyr57nTNoa++FXm6BU992eUHGGGwXmjIeYTfNk+KL13LKQhrB39ibbxAf2wU7Wh5
Ac3jxLmeXyIS4HufigSj/UZEwbYS5Vnq0RshAoc4LshC4CmrI6wx/FzPO/V8uDB/c2opIBY8oQ3l
hMnzUIzl2eHmSfy/ds5/1M34XfvhXQNj85ZfvaRv9ccexbtv+l2X4//DJgbaop9Kqrmd8lfzY36H
//Ufh5fpJYZ5+/Ih9JJ/9KN/Ycs/DI0AASQLRBDSyfif9oWw/iDHzpEOWZTq3Nf4d/fCNP8QBqe8
uXlFfiKo0f/pXgj1D7oNpGzMcmNOT6bxT7oX+vsihZ+uanRAJCpFcnMojOdK6aeizAaLnhh2OqwH
hMdPUWF5S7EfdTV9zqb10FjWeqq7Gu4LD1MMo7oDMLpKCN+oC3/88QWCCYI+1VxOBuESyDZR8ZeT
vSf6eaxtwvgMw60abzyPwQRZRBrGtWcUnxSyHwXMvBEa64y4HHpFlqF91MYGReVPaq+AzdaBQQS9
Z5yQhxqnru2sXWo3N0pbNtuJCQNLrzbt7GjYDTVkIqmuvFlz4Gc6zgNhKNvWy04McSC3J328Uwxv
gHk4xhTwhZuQPXfKffZDOR2p2k+CiN3l4HegeYzAvIsKczr5mOdiaWqQuYR+NEb1s8RI830BO182
k1xT9Hqc1ZHpfBzFDrWR5soAuRNVltgQp+UvJx0TNV8S0CqcTCP82gio88HVnRj//Tj4Li2K6y5O
cgoJAQg4hspejxpHwkG1FhVpV8T7hgYp61F+pXgBACAt0rZQPYdVPKGsmgj29EYN32isafdeOtVL
LZ3yDbwku5+A385f5Kjifk7g9dK3lydGvQSVZq0bOhN9lEmSrqwlj/hm1FVsDso5b60zx3TCt2MF
qmg6GNuILAU3rrNyqznxQEbozJqy8cmNU7ZvKjwJk3Ula/uTlo/kgfupYkd/SLMQ0R5PAxPA+Uz0
/mEohIpKld7EOrQgBiVWBYRcYWuvVT6kBKrsohu1HTneEW6sV0NNs2WC6mVVlc2jCSVgZwEfW/ps
zFKMzIujMVsnY50zixrJb428t0ZiDa+zugDLZHMk9MLbqlMrBjqgMcqOd97t8m4szpoFHleoabMz
o9GkrQCXxeFXnDC+He3hIXAYJ9uov7ehEIvazm9yjWGRGnC+SMhHAVF5ajxANVFWaksNS/ymABem
jJm6hgjUH8ys/WaPhrbGExrCWW06goQa61vUfY0UCWITJdwNMO+U/xs4G80I/G2RNE9+YHX33PiU
xsakL4RZPKaFh/9MVUieUAfjoRlMCYihVtY/Lay/64F9uOkpWTWGiayVLIysjB8fcV9OSGnkRJBW
BD+gnPVlec7YhPu1XymWINZAuooR20dJTPjG0Oo3TyY1aiJUrGbgd5vUYtA/TaAUzQnUjM823rSi
XMEp5IqIUduEVd8AkBDZ1ZsVNfelmkauV5MOUOrotbMecwnRLYBMiwT1ToZvB2fZFxE1+ssIxtgy
fe8t7hiuqecI9RYQCggqiZeVR+oKHV5i931Cqd/VtvfJCsi89NI6+/eRE0Ux9zB+C/4GVbYmhfP+
BjZHBc5zZwjMrAmDHSJz9h2aEFevm+eQk8miJyjy5NVrQn2Qk2BaBPEeLgzGQUMJHDFvKDpFSLWa
yOvcX0wcB3HucZ2Z9SluU1ivlWEWixrDILiy4VtQkl0Q4d0cNLdpCU1HThPQNivqmyClyI2VAZWo
QiSABgYqLNNyRWr6n6I4qlG8It6esb4GbSiuex8W9nRLrPg+8EfjKlN6V8Aygg9VPFWQ+WUxjyyD
dO2hJ1mMvtqsO7gdDXp50Lvl1ujg97UGk0qBZFWPCVu2ZXIrwvRM6YYaPiS/YGB93DHvWiVx0a5U
3bc5e8b3XVmiFDWRqOPGkewLOrf9Q6xDD7Va8X3ADyd7q9370E2DUh82uTG4wmyKVW1Rujd4YthQ
snXewZ5V1GGvsu+jMUueGmJSFik0jZVHtIrtZBkCnu5Zi7wAMtZbr5PtpVvdU6+SaEqIlut10Ifj
Sr1np0sWHBBvMlaeZcXeSnIBBmbTCXDfFdkZnJW1dBr72QYjDwd3YsJPrEb/3cPrsfCq/pkfsUVk
Y7p2BhSR0wN7kfS2AFvkqdXG7zr8wEx/McrM20cwNFCfd19J9bSI6eL1iTTBhNkjsugntyrbjgZs
r2zI8UwXLfP+J6WiiRo+jm0rX9Sy/5qSsrI0sR108KlWqa83y3ia8FDKhq4BoUkw8rYekkx4cs0S
PUC3DbOG5AdwOQtsXNj6gunaLGH+aZA3dlhKQUAbz21Xq8hdrGlBQ77Z+45Y1lnXbKqhf40lTave
WEuJoYUSZdP346PlxCAeUaVXceStGhRnOzPrFk6IpKq2KZr9ic+9jwsL9QZmRKQlO1WaqwgI2Dbr
UkHisQuczFzrITJLWKn+vh2/2lMPx5q4jr4rCfcG5IXNP4iWaAWFq9vhXdVpykroycmPoHtrAQ4d
uBw6RQ9gMILrN9wEciNzonP80OaH1c1j0og/Dbv3NkWMWZeTmQn/hqCEsYSdC/xtE9tFCVDJOxkm
QL3W68KtugHVkV7RjI08jfJfcQAXR+rBqJxs68yjF+fNah9tj3GF3jkt7FIF0wvucZdUPpxByG0K
y0eeu3LU8lkPnHoTOTwvHJ5M1X/LmFnjAB2+wjet6KTE6YY0A65RgKhgyp9nUccys1vwUgpZHFWw
T/0+WGZ42CGT8zwPOH7bGCB8p2WHbjKXIWEHkRPetK3BxbO+yMzOv7C96AuUICPH6EbFL3kThWW5
deBSolY8ysBES6TVEAgahgNmsWxAZxzYqggy1JJbFE16a9UPetXed45/5/ntqx8ZxVHPWeoalJ8u
7vylb0zZZjRN8yrSwQf3cBl1+2vkQOnKRdjxPgN/pYrOOIZz6E9uZRtQnxFhGgqwSfNsKVbraqUO
CjSPCWePqQjCqA9o3ycBOi1vPI5pI9eO2T3m3rgPp8rYMImYlkkLT8+vAIPJwDlJmuXgrRR7mYqz
JxUwJxa6Vxo912xX90XdPWgF8WKS+LCFYVRvrZF6UB5gacWeKV1jiis3BdgyFVFyVyuG8xB1rtWF
yVo34NNVug2kUc9vHJOpmKo03saXKLVYhF2v0G9qx1/zGszFNH/i+Kskfs2eUU+NcliPT8Nk3hdQ
DdeQ1iFOpojQyqTwcL4pOwqyqw4aodJ3xhVZGOZNNfA8e7OfG/tAhWlcixZ+lqbHUHPObYMkrJWO
g5vA+iqUydoYkmSkydBfyumMak8sfXDn+zi585vizbNL5WHA34sQOFkpOJ5Wkf6n05amC1JFhdw/
LPVBGU7GuSlnqbZX3be8uWWq32SD8aUOqbjVVtmMrTMuFQ0kSOEskk67050K3SCkRMPrIVPLa68g
CbVFrx1oTXufqlxR3e//HPLBXsP4gTnGig1M+SXLNbkUYOTczBg2VsdxRpIPuBkHvWD/7tyuGMZV
XxMAVHhfG7/Acp6ZkYsltnO1RjiLMkuTK6rYGvJZ8tZntnRxxJg7gEC3dafRu7WSh8p4woD+VaiB
caRgfEU//5BDwnPb4c1i0nJIJwgfoXyhLvpmNUCArDw6sLq37MKauc8CtrUR4ilEsP6pUkhVcXLl
ZkhFwEMnDuk+kDHhfQn1s0dp+RD21Vccat3SyHUFhlVrbzQfiFJRn5gxhoDeLQOYTwl6sy69hSNG
AjK+MAAfN+HERe5ygY2TJB8n8LLrIWB3kd6tLdXhwepaV1rcDRa3xLJsIUW2TUjEqB6vdXU8ALlF
qe7c9C3o0dIHlQYLwPVERQazrS4Lvtc12mhrUIjflBw0cIyN+zZFpNL48gYo7DfhaTordLPLGpxa
jY9erCPram9ocAnquC8XiNHgQLUjMOy06A9+NllLAKDMx1+zSesXvej6OXkJHVW8ojqmvklJCWh0
ZHK25caU0HtzOnikwExjda0ITwUaEkGpIr5ElllHAOHQuurIj7XhZjZ8MDSweLS94l6vgq+jltqs
3ELbJkBxYV44+Zrp7gqMkE6/H+JALtpxt87DARJ/OG4J3WVnUDR4YUY3ly41mk1z+Ea7N991cUvj
D0JyFejPikbB4kfUWZIAYLKCArf1uznwo3CjnEqulN0iD2OA4RMQesTlaxB7b4aNcnmqg2QRTQyY
WIJD19v5mXUsx6a8tTPqnCTmjmp9IHSx056IsUCDWef6UnoS3FkCdo1Udrd3VPCy4EJ0hRJJVfTo
jOJ6DZCWdp1ewsYGOySm0dpPnbT22vwFbiuksCT/WjXaNz/KX42azAJkZJGbPupdL09Nlfq0jqdw
7dUPNWAO1/Sx/5Y18aBT1G8TCTuLUK0dqQLA8/viSvCRAyTSfbYUSuFVFQbqls6gANn0KLp6XCTI
BXfeZG01I0+BLQq5KPikUkH8T8CRSeqBtQitjHFmdJMyKNnACWVXV3v6+QM7bgCc6QrGqFxU4Fc3
jt1qB3g8CWNrcK9F7outOmTbQIkwKgcFoSrShks1+gu99rx13h+TCYVZWZtckv/L0XktSYpkQfSL
MEOL14TUorTqF6yqBVoFRADx9XNyXtZ6Z217urPI4IZf9+P01eeq6R7GzkACWamBabnuxRUdB9uh
O6XpuOyHqX0gvJCfOJ8/5pazUSNBODAAfbebjqEu0GbbkDJVq9vUTqkOAbTQLQPjAJHqlZNKbntv
5bUi7LfertOjrc1kQTDh4eLpbmyHl7aeAPnYZr4ZYdgu1XKG/Z+zq8hRecVZrmG5cRp0ysoZor0P
5keFNRsHYnV+3fr7qlyA/rguDH9JTDtY2vcSIeLQqd2UClQEEM+U4tZvAUrLZiKIsrXW7pWRzr7N
7LrAbWHbbjkI1mGiZsRZ6HiJlh9eUsGrpa5Cms6t1N0Yk7dmBz/Rqk4PSD37J05XE42J+iuk+/TQ
TTVa8R11ZRPHQfmkPWXmNCd6L/apWMZN3jbvC/bmsbKfmxIWdpMN8wE73NYNRXNY5EPnBofUFkkQ
9hSVSX6LKIQMan0pC1XYRqWqDdk/mi0rfn/0gPRNDt/SxnjPx+pmuOREYdRs/2dWwa0qr/0Q7gFh
9dsGS0gCOn4+RJ5VkLLu4JoPFDvWn0s3Y3w0IJA5G2/gCy9srrNhwE5CROFnCAxoW2QZnI1RQzxr
SbjkiuloscbXJeihsWdBte+tvDvIGU0iy9TPGBbprrC9P9pX2b5W4xvOxv7AgY0t1Bl/2K1D2Bvn
6EDWg9B3+FRrvvRuaVwDbnQPLu9PZ1pWcLYWM82KrQVQ5VObpsHBKvksei+Gdmjt8xrse2/btz/s
ZZx4GhToeRr4Tq1p/9jAirdExb+n2VKw0n0F7dBtT6Y7XTDbPWaz8I9edz8qg+UIBdPd+97ynLb2
sFsFW2fCediTmV9i5NGnwKOJ0VdEHfijqYeBHhCY61lSG/Q/tDrYd/Zh6MSaIOMp7oe5EYc159bq
YRL//z8CD1ZzbvHb6QFEDLkuu6fDM6pGrh9dp0+Crg3SPVtXDR4EjH6bmnTKKiSgaF5eLcNFHynv
nRlZea+uMCCGenW+RX7btGNu7lN4xtxg+wKvh2DI6NZvVoq1XZDDNibn1JDIcSgU26nKeRK22C4d
U4q3cKdSg8g3Eh/TnaNu0TMDZ3MSxSuBWXC9WFcj3X04fX4k33ULyrQ/gxQqEpce1P9/sQqzSrjw
r6wTuN15yquSgEu9Z0CkXSLqzzUZqIYWHRJpbbFVavL5fKoP1Mk7PPlh6XqAY6yVhsyok9lbwkQK
8IhFtdoPaalfm6h+1doO91O92Ch9Rn8SLXMxcLEPD0ZsOLXLdslT94Dd67TAvT2pKR5TbZx1mYKw
marYHXR/ooKSm6dXnCXpup2pcsk7wq7fXImBWLuJWVIjsUmMKHpfF3ieHr1Fu9LQu3Wg1M6w7qUo
mgq6mQkkmkD4OdyRwkPVeaeQwCSspihKTENajzkBImnQNYBYtMWl0WAk6v/OlpldbRCdOlXlCSXo
j8HOK6LvtZ9GZ1dx/APS79pdVfTyWQ+B+yCMOhazMPemZqC23Jy+Aee5afW+BB19Ca06eyzN/sBs
SaB/cSKsxx9UYFdxdy9MgEBQE5QuTzKk+YainhggV7KWS3FteGFcpHXt+kFhiJ1xc6NklpTy3pzZ
+VZBNR0d3vddOyAqYiAKytk93C3p7mpy48lo6OxZf2m/MLlaI4gsftve+sy3kiIFNQlPftvjMQDx
+KD5u/a4yinbKP75wfoxWwFzoRtd9WjWBDXmF13YN3OAA9Q8QT+Gq4R+d4CNwPy6wJnNZETVwCJp
qrsbybFBg8wS5X5e3Pos1rw5//8rZ1b1eaiZYY3iMfVa1PeBwENXvks1x8RVa9iYZsuYsSIJW8HW
TZEWI27YPvmey+oa5yX1SZfS9Waou5rUfguAcFvXosBxMJaHoP5yRfhCsu8v4pPyMu7QEfB+6E6w
gdZym9K6zOBa5FcXNC0uFLHly8rSzfpbZ/U3e+WK+eLHXKlkk+H0IMyAi3LnH7BPgMp3urgg1D4a
hKSLWR0L9UdW2QMI8SmhpYKI31gfJYiF2C/50mBbYqbKx68e0LhB3ufmQYQbVHBlRjzk0/hklVOP
Ks/UlHXNqzNrH5MVSk3QrltL4YbODG/cFHm0nBcRfKjI3raZYRB98dwDxDiDuy7rn/zgkU+LR9xq
XTQ2e2GvWy/sHNiHlMbYrR93zfAXzh+mGYviBwcLt61dHO3yHbyVkfjjAnt6TV/qIPrn5feA1Qze
ylM26ouz1W7GpRibSWK6DLi9FkfHNrK4dNFK0vuivdL8joa7aUuoZdPdOe0Z/IGC5hlXA6q84LHS
+pzp6UYZhdw0IXO0O5l/TGs+pJjXN1Rv2RpuV72i6nUTd0rEVd6jmbeVm6lRNLLxJl40q+VVnNXy
SlvJumX9bXJadAcBJGwTFpMVF2maNF39RuvcrqRQi8Lo/MA9bNoMEtCTASE/1Bt/0udAeAFNJj0q
YrCAKVXuqelNHCiZdDgmCnRgU3xlq652WdP9FJ4+FYF242W9F/N664X6rUQrVrTa+tdRHJbMauGx
bfZVtARn0y/6S2f2F3qHyU719i8Jzm2ahBH7tfWtDFb80aiWLZwshrDGth+jdVy5K736LQ1f6ksy
l4JHXzZCcU2ZTIX1fybJFqbFRav8EOWwExVPpFv2EydnF8TezDyUV9nzkLUwep3nygvWU6CiPE75
diVm4yj0Uljy8LcsnBFpwxA9Gck0LnMSaIWCu/axf0cglyMpJWoWK6DmaGb9t5WDRK2y8dcYAWNz
gz+DrSignWrJjQMermiH4mAt0c2WrnVpOlEngN/xEowc50VwhlpVPom+AX+om/szYD8h/DXxmEVW
rIzwc8Qif+s0ZctO44pz5hbRxvB6pkQHr9LoHtmEatCavn3IrOzbx1k4cqgdpvsDKqOSniT7kAuG
PTl6zmNjWzuz7F6stJhYfvckUKKWW3C9uAmeNitBYn3zneLFy+3xwbONq8gFfX1YdGdhZ0c4ddkl
zZhERx/mkQFLYmcp64sVjnEqykM4RNGpM43X2Yad6hAi2ix8JZZFFewEuylRQZ1t8jvEG/LevV6V
xjvC16D5fgjWvmMGWEH+GWcXpNCFoueatIgu66MzzDONuDmmSj4pBunuPbWgzbOh3RVugwGhyW9m
OzGeLfMvBSUkNcYvv1QDGkj02LOBPLKf+lqzkZrpMbvk3TBvhmGE952ny1ZO3yhv8PSAU+a5dX5n
pq75PqDP5VG4c8f+d9FUfwDTZPvZr7ZVWHUs+UD9YEkxVzxMZIueWsfPqdwZXs1mflmhPG0MRbms
K1Z6hM3iNy1z3OoazT3fzaPYSDHFKD0gcctjsS7uA0aVYeMyqmy8Zq7441BIqORw5tyUhzTqgtNq
nlIEACpErH+T67S71J5xHcMJnBtj54j16vau3qzQ1/aT2dEwyp84Q+qfZgwQgdsoTqPejDNXUIvk
+nqbVmuTTC6KbliFjH1jBlbUZ9Sg22ZXdnILhhbPyMgQ0QUsi7Dy7kUzzzfBk7wBPDjtjYEMjsf4
v5lcVdKRer+4j86hDwLj1EBvOKnRvbJ9YJmM8pN5LHqs98XiOmZV3qtQvn2E6fk5u+431Uq/zUHA
ymwe3SF4ZrFlHbuR5ghTsP3LzDnYTprwUM79jIcv4FRuBnWN2reObewzPVubdVn0MYefeyrHmaKp
Ln0z18m+pAHM7qE0EFeYwz2e/+1CrV68GGa/pffA3UzBm0ML7C6s9TXl/NiORQUQzZi+8BZSuzwU
2WEY7qsXLwHOuMSTziJeUT33IWagGJ5BcJqaB5ulOaUCa3vIEEL5h1827bc00KQljdatN11TvzoM
Qeji3vaexyh8dWH1xaUD+N8uyDyGUU19BlTICnm/Ys5PeXKlwAnVSwF8MC3jGidQ00hAuz3VCDAU
ObpptA9W+IIzWGi2KWqqY+Za5wJh4uzNg3MFBc5HR+GP7INjBAATuzMVEa0tn9wIOQWpKoe87YjE
m/OL0ZtvBd491sfTAnGwneLFUgYWuNnarCEj8gR+dGMR8mKGQqAkD+Q3Q38mYj3dXGVjGfc8pJeA
RshlpKpI3IlyWfpHkEjbYP14xnwMhzT33h0rweHKGgH5BZs6fkuMg7Fo8elQPNlF1vBkdIu9IxuN
2LT+m/uZtLIfIp/bKkgctns7qwqhE1iMekA62ZYM3xECEpqSwyTYkIytDE24LdsTmsbNhYF3HQu9
yahj2Ikxy28qbbeSqOu57Ne4LMuOuSH6VQXTwZDMTCGQTDAM5nWauJeiwMW9Of5o+qUhxttt4hRv
faf03q76b4wX50lmQzIFxiPeUN4QfiA2KzSNbVFz1mL+vOQ1TFeVVeR1J3faeZ6eY4qDi2234F2U
lT6gzVEV4g3k/4NZb8aof3dnJo9SNWaSdh8Qot+L0aMahbZiL8dWnhE53Oi+d8jV8hgov1yT0g6g
BpssltZPBMl2rdWNZe8OIn1/ikLCrYW2t0aKsbSk7wZk21QcdO2/LSu3paKkPMxpxzf/PvwM7tax
Ufgwhoqja6FJDaP5l2dmVzRec5X+0DzQklaYqaZOlMN+RgpIO94IEa0/m3RNadIJ6wtgA4c+GPVE
38qXnE18p44xP/QB44iaG3HyGo8CAHG1fShZk9AG/VbOR7jqPYDikwMZF3QoBsF+WK8SDvdkQ07B
HFQQGt9qFod7Y+KWRv/cBnoEcMHKYlKcP6cqfGLu+41Rojp35ij3GPPW2CHYEDZm9EQr/Yer4P30
2fhlWdh79WSdS/ALG6dvIz4rL9vM9nx3+IOitTF2lOAcEmA05Xny6T6Uvv/pTA9hSucONaVAOD9m
UdEsllriMFV+sCky94V+UEXVw0BNR1U7yaIQgwJ3KaFtAA6383sv1Mo2CuBhZhmfQTlQ+VdaTzOF
m3RZmc9RHeQXt9EkhQ32l5FFNTAsgsc6YvvYBZ464bp7pnuTbaZ8owgjh0dvn/xRHavR/J2igaO4
U6Sc2c6+YI9AsHG1wMLFxV32qcdo69vDd1ugEFR0Mznu15TTagZM/N1yjWuBSpT5/d8lKz8wNLKW
dXlEJwoATsbCtZa+8tPcf0wdzmB37sR+gIG5lm/BaDs3P3BvYxq0B5rWnrJRvy0OmZSixK68GO4t
7SzQFzD5zHRZ9nhKTpgQAvQhJDRhU0RssABMhh5+desiLcwWL+w6Jz+KUtiVUf3GEfBcGA0LnsAx
9+HS3KbWP84kt08wCrhTOTKLEcohaHfqOQetwqdb3+CnnzGG8CUNFG1y6Js4SYptbrtvKodwI0Rf
fzFAUlmNkEOBp5lUObjYvEACJHj3xrZ5OAvvboUU92is3uHsl/C9cD7U2DA3ZqRwwdjLr2bhgKM0
LMox5orMwiR5lTRQvq4VcVWEA/Ik+L/Sla216QSKpnjoBqUGDVbQuUD8w0JVNbBHdE7Mzs0+WUvm
EXQi17Y060FE9VPnOxDAMQ0Yoi3O2Qw+K6SWjcdu2gKYIYNHJe7csPDSVY64xLKqb4PsEE6czQQx
QcJ4FovWNcb9yZOi0bnSLHvksXfux8cHXk+CRAJr8vTayQcqBzNiQ4V5aQO6Y0xMYMMcjoeizqtj
nWMCiNLXNJ07jDeNuV3zO8c4tBLNERVTa5MnfN2/DRtQmoNfObmr3ZiXKf6bdLkVXNIZHmuUBpxP
lSEhyNDWyS6fgiTprwc9ZCy2a7NMJJOtxGjlsM/AmpRaBoKbz4myLM6tcO1n0g5WYpodrxzWGlbn
ILb1J8Ta34h5E/f5AcY6BngZdiW5IhjYboHI3Xh38I2FOGiPH/P4HBHt6VCMr0NX/kSUMm6k/KjX
8JfbdnnivSiF/Gpk/sLf5xyV1EbpxpnuC9ov4lB/01Hz7w85Txwycq494JfPj+M4+8lqoc1Cy7ev
zTtQ5WdsJrxwKifa9HRBccR3H6vLaEC/JGzmJc0SSh5DJN38qVxohFMW/Wx2mf8bI4B46cCgY3/K
ZnlCaoy2Bt+6nMuOva+GCsxAIHwafu8XoXAc9njM3WSwPhFrzGQd5bG9X8GoYrij5rGWh1n4UwrW
9NSeXDoxw3wIsYWPU/9mQ1PYVrWKdr1/Un0rb1mNmK/og50EgpBNkIEf9LDH7LHH/nn1inUFAlJO
Ow1jABdXvYefB1JtNpIQ08Gkw5oOegLzA+v4x/vMaDnD7wlnQzL1OPdnb3ahhRh0CLELd3wanee8
ffUY0PvQHR+LRf+B7hKnMqOZsAh+ZzZVhfaqxZ7ZLNilsKdrvrCpU1hsYazmwRnGdkvQEeBDtuZJ
1KwqXkxqL4bA3/q59W0XbLO1TQ6gqsMPF1T6LAgj4c1gkw+diIzFswP7lYRQd5kcuN96lCn7egsS
YJ7Lk1c992t47Lu0vJkA2AP3rjObOxmS+Oo8Ki9YfsQ0NLBFMPlHFIPEVBH3Ry7BdLwZA5J0E2z8
QTdHsNpJOq5/wHTwNQ3Dz3VGQB6Lkz0RnBpSoOnmUh/SZnkdbfXoaJoZbB2W24AIvFGpd8e35FPY
ZmAlJVciPtdMciJY0vC3vZUOO9RXtlkkKpxVnuYJeithLQooeUDpGijiyWngtXQhXNsBf8AyejPX
DspLTNzpY1nVsbP+dVa1tYCx0ui+1HsPJA49WHmxZ4X2xUz/M0S9fXVNx2Zlj1RVFwy5XISih3kM
WrCTFZqctNtT6jUidrOlOpauJMIPeSYFMW/a0XQrC89OIHnSMjc4v90BRceKCiz+NOrGpczVu4fE
wDADlNHwWUotufopaCejSYLtu7l1+AKDdYCQ7mK+H/Sla5c3OVCDIpl3dkM/0SpJv2wJcR98GpFL
zfHAUIMoOi5voXWv6a2+As0tO6y2eQYbx8SAzrL/raEqkaF53RlG/S5CRV+E6w/7ILWwHYzzVvbp
rlQ+MHa9psncGfkm+HG5MNEInd4DngV/+ZIoThHlF7n2SH4Ks4/VHGvgfZgrpmTwQToioOQkomaf
s4u6aNpqcBUsLDE09JaNlWGCCdqq3retl90yn7eRWdtT3HZyxe+GMp8u9h15WG87CBHbUfucyjk1
x2KtWZnwZ5s86jH8oQLcv2ByC2WWlJhuTo17PwjCnyiLTEQ4zDl+2Vxns3vMval59HP1j0ZaYc01
nq58Q06EJXM0VNuJYzx2/OmXwfVh19Y2M9s4E4+EqH1YaqzCzAxv/b1nuZN3xNfY/ZM2tiSBPLc3
rZZAEgcw/HOiqVXWdc+lwbDO7P05UpkRN/eKj7I0qMKimqcujBdXL3ja8hnrdSv4ubDK2elCT/t+
cSVpFHeTOundmtawkjeib9teoXpn7Q5ZA1SNoIkCjedkrIuHrvSNIejbKDp1yfycYNaMSNrQHmT0
YICFdNk7LEizdP3oba2N7zqq/vKZ64tfbqBW0fqKkFYTvDj5VnXzDSRQj15dWxj71mVFMEzDrkGM
uMJ1OSyYUFnSAAhfrPwUlHqKQywkdrrQVuYyRc5e/6scOnbqY/QeTbxZsgF120ZMSbqsu59lXG4D
Mb33bAEq2kr8CUGpXZ8lgKDdYCOdT2nRAXqWt76kNAFrTLsNBcWavcfdr+tRdsfMYPiyWV81+bGS
5kEVXnkxlpbA6+BsPbPwE+NOffPDhjd085j5zG1RC9tt7cf2xBTdliMhFMfwN82yzDdz7M5Su2f2
QDSOuVIx9nP9wRbKlcBS30pm+sRGG1szfznMaDQq0XnLHA5rOVxFTNlImQxhQ89fNls7PFdb8nEe
8aGVJWRJNkr2xYX8SmJ3brKMBteqDKSVwi+xDH6xA3fybGaLiyWyPU5TrnbmycLkseG9GWxhc7+I
JjAOa/MvqI0uZi4vv6JWvHH6YxWwWDpm+fyPbS5sytl/zot7MSA+gcu0NH89bLD7ZTHfp4KLIhQd
3yUQCILD3Tj2/MBnfKoKIY69yLy4KdW1QefbBw2Cn7eM37ltPKyl/glc9VS7hXGtbPMyW/bJsLOH
CGxDPLjkpMF6ZokVccjNcaYt62uIvgrFNXfSlZ20Za3PjbuL8FxjN+/h5uhhm/o86ljunikHOtVr
/ccaWTSb7mNn2K8UQISH3gIB5NefRlgl1gClfl0us43aUobccVmaEEJd4WxS4bAzbSrAQOOyrEBg
6JlDNmbYPVrm8lIv9MhbNXv/ySSJxoykN6Ef4YtSNlElbIpYKDyqw35nTfo7DPCLiqGKcPT5F4by
YWe3EP7tfVO7M/cDrHQFiQXLU7sZjyMEv20t6UcUd9VXfIKjGckl7KR3v9MgZCVCGivL5/Qd8yVi
kPdDJ+Fr29zlQc6FXoTeXte1xapSZVi/vSwReMs3pFXw/OTZderxRo3uoVgJITGFFBcval/DDp6k
1YtYCQcN0k/jVcm/gx1mj16GsJhZdxdGn9N8svC/j1a0k6KarjSOMLPY1alg3PGHrj/A5+Xd6vwK
0uKtNiU0CKP5xAjMS62s3imKeQrl29wADgY9j18iPGI24PdVZgSNCFuDAQ45sSWnLRnY/JeJdraX
XZ/Ftb8aMXC5zyijqtVCIuP0NG1C+IV8qERI99UdNxmEE/tkK33W9NNsHJb+IF81a+aOyuOAsTOM
uAfzqDJaNl27h3+3bBxXObtxpFO15iwqSv2Rpr3FzEIzZTWk30xCjNBm5dwwHZpxU5jfUcomsxHV
1yxcbM0oV2WkEKDxB+IaQtOny3XrkrRBsqCjoFT0f7kFOphczOswfzfZ9BhNfL1F+yoKBiT6fumw
C1s+E85ExxKnYYk+qsBGYC3RYvsqvFei4MLMowJ4gAtShGLBTZPW51HIv64RXGwc4lsKf+k+z8bY
yhqdqJqCxdUxj0GqvB3/D96TvF8pfsvBdKbZORjLx7Iv2gs92bjYip+C9Q23h+kSEUDHCfM9B0g+
5lx/wjSH8F1OB6cq0Mtb81nlRfciFnuf0nA3TMi/09rj7e637tBEW1PnC7UXIEoX+gAyBkg2m29s
/oiPFo85G5pnFn94p8vmxmLjYq6OTAyYjUfKdHizC8XWj5+DHwxP89Kc7QWjHaZA5Ogue5wITMbC
Ch8GA3umoHB7DOFH1QA4fX+5SMnRO7a1szVLBBauQmRlulfqLPAENIXcMX62AbkZX/xkhAoepvAf
lUNZHM3DkAQNy8q2RptPFdosdd/x4i4jmFHcBu5cPFTFQzNhOcmop9naofdkFmLkXczPCxM+O3Pk
cgoQD4r3q9OCN0RTbve9vQ7xwAR2pmHmJuWoHx0/fTTKX8Eqg0t3b1mT0A0PC6FOCp+5jqdEJ3Me
SxRabyE8G03X0hnpc0oLTEA2ady0pzJRWvTq5jTNZ1+VnakDCHz6maMvWMvpj2lCVeTGpK2Cv2ca
+Ocwsliy+kP5ZbE9ike2kzhY9dcocu9NsehcGofNqAXrqk2PTRbS+6YoTMh5+3qBL99aJx9iKyzT
N4LD1f1NMr1nmW9sysI8oPa2DwPw6b2sxZ5GhXWT84eXsAbPC5zc3s4NOKGu8WjZy6l1reFMRhsQ
lus+Cz1McTOnJjYigFbS8x/MMdKnygz4FjReeZRm07CL4edDICGu+cHbrpVdsDVVSMFqzK8kh/Or
4UkC3hmvi/t/WxW8j/U+v8gUHSYzwy1fCxZHS/hgY9M59x349/C+Q/SevSEQx7khxh50dvrmzcVn
L4DPKiPo+WFbdHeH1TO2gDJWDbf/yHq0QgJwdRt+OyijByNl19OL1DkKn+xQM5aIveT5E5eAFgF3
nw/E7MrdWLnDC3rZpxRBF3uGKdEEhTqu2epyCNO5lAkXxe8yUAFpeVX6ZkzVebZcbkjS+556rCGl
Nz1UREyO6h7QzbrlEVM/iBGevFM6m1hWhnEG9x29rV47nAwEkTgcXXePGOvu15Uxizn5fe7xjuY4
1nt3/O5WAANBqb7YnOAohQMCrOnCFtk8kpKFYWfK06ADLqgFBSHSl8vVHEXBC4RYeGdCXe5cjb/K
PjbRkr45wqezp8gulkniHL16U8xr+lpiH8BQU07bYTYp1SuEfRln6xeUp3+mGpsHYnp3bWSOV0b9
syTicbbHvt84XvtMI2/+tFSIYKVVPpPpYVpHib7IpW7o1QpPIF/M2O8L59Pr8799r5tHIZy/dj0Q
GdjKjLr0ZfLG9yGH+GPdbeZlcR17E+O/zK8VNb3CV1wQgx5H1VSssFD4GiJjX6hAqiyPurcaK0te
F83Nncbm9v+vMKTSN9MBvET+qOO5V8Yz75jikGnOBy3M535YYB9DbziiMZcHX6ffc7cSe4gqBH/L
uV9Foo/a4kqaFi6CRrE0+7TjOqPXxk5ggu6jFLXeGr2LnhokYkoUy8xfGQgxnoa1+5FOApEiH75V
AwSGtaRHkIVPOAssOpt4fSzV9CvLcaEEFBWzIcJIE2V9vHKvh0syVag6dR34+8C4lprK9KBt/JgZ
Eb5B6QSJLIE9rLiim2VliSLSd9oyzYP2VHgNIwX0zpGUtFZpdaTB66tkz0b8+6dp+2Y/BvAxvGyi
6OwweelIvqKniiGjvSlaLzp15MGtqpNepcLrU6tTA+MxbpCG6E6LmQd2E3e+XxIFy7kL8jV3yydb
LBqPm+skpB0+nAijF8Vg+mTmxo5urfJAhEefgNQ+L7WAYZB/YPzGjbzor2kV4aNpyxGTYTFcO5mf
UKqiuLcjDIWkExErB6bDkIZg4ZPMy8dh17FXS0s6O4bcak+y6NksOin3cZk3V9GPnFS9bg/wycyN
YMn9IWr/sBbWt3ZKTqrioUij5rqiw17Bj5pnuqFQTFbWehiGdjmTwqOJirttR58QuMsXDRtrgDsB
d+08qheC8s2B7O5yraqZKwMfC1oTTpusJ2UgeiX2dYkzwUo1z0b5mGbNv9Fjq8otyYjM02pESML1
nz41VypipyIZJaEFiToeFpSAlzwp6NRecy4Z9Da2NR4bSYu8Z4OJnIpyz/7tNYoa1C97da+DH7pX
RuNErlN+Wdsz9mPMK+ZaxFVDgspZCNIKXsY7C7c/FvwMLwuuQ6CIEdWCBB1lnSUrTe2bwrGHk4ez
cmMW98p3nvt4ZdBnI8K1J6NnIy4KsDmCTMbqVRiiOveZJTt//wDgr8rm36z9qBdv5vtX5/dc0F/W
IlWi7+h5107RZ2FSwKz7Wd5GHzUx9Z3T/8rc0mu5C2eiEMQsX5vgtdTBeJYDkxKvR6azFKQikpLI
UuOAE2Kj6SxMwDmllNIrupjLAE2KorD7zEf5bAlgpRo/bRSsdy72e4lzh1rW/GgQDNg76M93XoYz
kM/IsKpoYqfj3YQ2jH989jTVTpd+SY8NTnQ+hTc6DvFkLC2DbDPDS1U6OvjlXNHpusad7uiCdEh3
BqAFJHWUIO/ZJPDxs8C1HYLZbvMk11se8K118UXqUv9dV70d1XSysbuAcnSHQ6PG41ywtC6Dt5qm
gVNn6RNK5L3SqtpnoEw3/hK+6D6idXniRxs5jn7Mu/KV13Oz6SJpbDUzbVSEFJyBpdyttUNf8czg
6RWMjbVtPdsVaRABMClZhbW3JIc2papbG99fwpWdt2ufXkcTwos3Vw82d8TD0nafs3Q+0sIbdkAl
ikRXzKuCSUikyjqv9ctEs7JZN+R8IudoBf2+81A6anPt4Hz5w5vfEVHwhrU+RBldwwp4KbWj58hY
lgNGiD++qPhug7DhjcW9aM4lJcbRfOxbk6hoUH2Q4Hiwyb4gg4d/CRMRYEZFgWLSHIOWbGFd/FJz
0d2I8VH8Zd3DBmb3i410t+9W9Tkuw2uI/u8HSt3ckEnJsk1e08OKmZ0AEOYoE+lInoSUeh9a0JsZ
xM5ear9UQvKixJZ68HnZG2vWQApavw3XzC4qKF+zwcEDNRChrlk14Aavb2WrH5mp/hZ5+lv6VnnM
295LSjanSR3dw4uBekFERVagBnQzmnii0yk6WmNunwMTEgA8970MIdz5FIu6V8WFB9cd3nQ1hFg+
yzjSGV9hi+gcL+4+zj0TTEse/Y101Zy1XF58oww2ZRele8cjakAtd5iMS/4K5Hl9sAnV0apaPTVp
exiWjNG2cdv93HGdoUvg0BTGaz3daf00hh/Gyd2E2q+utSjAwwWOiLEKktirWNDxwcdBmCFdmdwq
rLo8ZzZXwd4INoEovcuaB8FNz3Nwy/1J7FvjP57OazluZFuiX4QIuEIBr+1904qkXhAURcHbQsF9
/V3gmbgvHZJmQiKbDaB27syVebui00Ji+Gl+Y7Wb2N8Nj7Oe8hND1pfeC/JRCnAsZ6NdVQZ80Gfn
wCBdnMnbHsscgX9g3GpyL3iYMYDGjRHcUn62D7Xu1nqW5cUhES9Yu5IlYUlkWhdlIGB5gQFYME1O
GE0f/XmBYRcOfY2Naa4SesBw1NnkO4y1sKlAzlQ07lVPnCbjqHXAt/VZ6RzPuDN+xlb9TGmUjc8Z
fcjP+m81N8sgXcR7b8z8TWl1C3Y22Ro00Z+kAeFpskIO7xkiL+c+M23HgzlJ78qAcYzlMjYPbf0e
5FpszZ4zkpWL+j0u2segxwecJM1bb6cPoJL6fQsGAMbR1iZmDiRdngVEMxUK51Oz4oCMmz/0pXUN
3LJ5InDyleYjRbIqnDBwsIOcd86MN8gNY7GpKv02BVyLJLIvuVstVhxcltxTkzQjiTH7E46ZObgL
JI5V4fGexb18pi/dvRgY+wVX+waSeY+zV2evaP/xnE14guX55/JxzNQDwcT/VLYqv0wtf30Zmvm2
Xn7rCSu/NFiKMI5OoLrnsDpZkzUcOKbvAJv52yqy+p07+2/Y1RFh2jzZBo3NW7uElULbNjYy37lY
t2ynqJdVorVVqvvQbA9WUwhVsImXvFhVsGrntLTHFfAiXYQZSpPEetDWMc5k8UKFxmetTbVz4oST
NY5Pu9bexgv8FAOsl2yajtsIz8D02XRSQKNz8eiEVERkpnvQ9TDsRWk8kpYkrYntpsDo3UVGeaSG
9mNmvBLO2G7ee+oy1qXX3zP475vMy+KniG4cqseyzIEOSDOrEJa1i2sWcRhZunU9EAtO+WRCuu93
Db5u1h8cp7Dcsf0eH1E0ghSebkxcQCV8AmeiXxRoxzulE0r9nJhFox7Xk0yoMuRLWi11uk5A8zoB
V7WhjUGieQ2v3ljxlGiI/Xgi3wRDgChnx9h/ovvYZMmNR+OwR8xGC1TcNZOeswDNIkNIDMUvf1fJ
X/AX9qMdImfbwVtXY+KVSeAR12CuC0zyrNFH76K72sII2KDwMHXqHHW2d1+CwsbNGpbGPc+bje+X
f6BBdVvWgpOfo4n2+k/QsA6ZS+zR6ehcep3BJ6+M7zmNlyUnkPEUa0Pvtd09rdQmZ2W+8o3YPhLN
+pUJKu0Uuci+qc0V5UdU1zjBplMei6VqaPY+ZrBejafc4bQzQu5YYQs+TcRsEXxjtbN5oNh5P53L
JnuKzf6i9ODvzXg+pL2qDmY9vbjcWVE5N7MjnEvhOnvcOvNDH/N0dgluHvKe27yN0ytQY/FQ8OVe
fT+8uU6I5VMMvyCAzPe0LMmrUGx5rLy6XJMF6UBs8rMY2Pzf2yx5M/t6oqGoQFGOElQ9Z9gH1UI6
ayFgJv50zw36sg2P71NMsNzqsKmOunJtaOBWgYW93M39YOHVKeoHBJSPesFcqXBIt7OpnnPb/5d3
ZPcx2dobA1w8I3I2I9Wqp6kWwTHCmM9aJHE2ZjBTQtBm8oR/ysOIUqB9DNbJleXNGMEOOJV/Tnsz
O8cqvrntwnqpOafX0toi5NhTlf02Zoqp6yjCpNsjMY6ts41yDAFsAfeFQ3sx99y1iPN415bvldTn
Wgf+ilYIjE1Uocd89rHn02IHSc19rMMNrdHEqGkjQ6TfmOgdG0cjf2N1MDEx8a8PIT5D2etXIYQD
252qa2kn3Yb3yjmUY2jzmOM7t4y43yRxSZcZe0A/2pEQttbpkLw6JtaCHCstskYK+3QeVnhicTlz
elvPwlFn9IAJpbC+++k5U8194gEAb6X+p33OxX7IBtQrPiqvoBavYFreZE3ENDAWckUtw7dsEHqV
Z0z70PwW0MPYqQTnSi0BOpdIQrUj4JrcmIvcfNl503BjZDRHSf8UeWW412b30SbjX62rFJWw3aOu
oLSlXfRoWET82+aFlazgqEgazmr3k2E6XFTUcyyPjpBT+mEMKTjCpV49Ed8GqZlK4u+8IVg8xMW1
VXPl8rv6FpoI025HWEg+emlSfrkk5aOy1+9awFhLlJzXcsq5A2GUPAkKPU8QxDLcwNy2nLpgdzB4
a9ukFtmDV6aEhCyhufq4qQJPd025sRNYcw7Z8H72/pHKHT7HmDVrmuOnsJvKWbGVI1xak7p2HE8e
9SaZiJr0U/BntHGMBs70BsXIujt19GZxUXEWtelLibE2TjrkwxnNf5BkHhNJXZsZBxjGc9YIo27u
VKZgyWM2sANd7NrAyGgEmus95gqm0Db7tJpsfKR1pz30pDo3I0t6+YvnobUq2IVuyrCvb3a26E9C
8f2b+nM2pD7YXOTkAW2qIAL21KYfbLOC3QNdJrbEvGlqTnKFydm2i6+eZaidRqXdz4vLxlpepN86
G0p/V7mGu1YlAWOaDz2ECUSzds4q80VZX45uCVES1hlcy3hICnVPFrkyxSRy8PVStdIHH6IIu23c
4SChoKVYV4O9vAGQBWbufTzE7VNCvU03nGhMl4ZOrjC3Kh7gxDztBDxEiO07Tji4Jr1d3ePKuxc+
1JbWcG7kog6WMYRwIeq/XkLdteyOev6MRbqDVmE/yBhCRB8a2bqkf5pkFauAIt2Kho9aRD5y3RV0
NRQZi4e8qLgJZbHeB1H6MT8WfVjtsohbNKBibcrpeXJnvbeQytdOyONA0zXbsFkD3lGtamZFkbX2
GUs3/qS0zM+Eo3YWpeRbHaNHk7H19rbUdLoL4tVQB3bKr71zPSgybNywqoERHbcg45gqH8rMeepE
Yx4KEfyG59IDGXCMlahijLyhEGcgfy2ZqMLyCMCExY0Al7XCZHei6KXf1T0f9kaoBhRgQfShfTPi
eDrCNT1GSHI4rBg7bUk8YXYkHw1j8SbKj7ZhvR7BGg/lmoGKJr7RNU6j2bRkqfn5edCALHNvpDbw
ikCUezqY/84dMnQYiH9mu/hj3k04HL/V+JI4Hj9GV8EplD4+S4kta+qd44Txc5MIMnqTq1npz/ga
HOsAKSBdZ54z7zuHiom+IpiUVLlHltcuNmYZ3zx6RFdTn2Ih5N/cjRZrAtaJ9Zsl241W3Cpcu6Ds
uBkBH9qWvavIyL3643jkPio3aTRdOt+98YxZmKltdxDKM7k4EFSzl9Sf28OMY+dCr27pJtMNWjXx
S6pQ16CQccNazQVDU38KGpqmZ+9TLo3twpDNbhZEb3LZXDvMkczAPPNZkCLgT4a9KrOW2Z2y8FWw
BI74W2G4GxrHC9sxR/UPVcpU3QzjU4HjExpWwjGWQHHWDKA4MbsjEhcoLZUFVSqucSimihJ364kP
bPKAQqu3QRGFm7wLSf67oAKc5Yn584Id63ueXPpTvGbVw9KBsnGNCdpiKMLHPxnO1pVVtJFDepcp
mRLX4SEwlRZsDKUsbja84CwKNtBGa2EpaGOdPBbh2N3RzmGHFBhdSCm6R3rM0oXXgg8imz+yAfds
h/PVsivnYDv+QvMczykGxNDB4KOVycnYpnvcsdURAJR47SY8P0K2EexmD+wp3W/7dhpyjF7tna0D
TdUl+8CwgNnBdiSDJcpxOZG4r/vWu5Jff/dcJVhxVO2hmuIzJkH7NEsn25ihwqYX9Sd8IrzvYURb
6KScJ3qIUx5SdvC+kAUGnVzyZCLEY6nXvDm1yoeu5rIN6sf6edL2k1X5xauMiP7yQMenp4ITW5X5
UQ10qGfYeuBQDysfJDYPmmj4GPOKPQc+99rDAKMoGXTy4YABddbYq63ReKSVI6BULv096oL8t5lk
h55Ny2jNz3k1g7HjOV/UGuDAoNlqh8M7tm99D1mT88hfwfoMv1ObjERdL5VvPvvSBL3ESWdqAkWl
bvUMC7UkG3EsQ4ddqIwuZVbLg5dV05ZJDo8mRpgFp9Kdc508+Z3UT7UfKsgkpAcKilHWZTLQ+dcF
/5iGja1lcv2Rt3uAvbVS9iiQEDAUu2781/SkwVF+JAiTKLa7bhU81kVpnJq4w6hqB+mfYp8XbnSw
RkhNzsQtWY+e3DbAMDd95D1atf9Pw0vh8meIi5wmPHkDu7+6Id00Vj2eobo62jR0se9V1T7rc0h5
DSptTWoNE2j/p83qvZ/47cFpLf2Qd7Z56+du1esyvYaVOgzaN45GGpfrmVXctk4J/XRFeqRaaJW2
Vn2rfcF9NdThvbY8/q8Cpcdnu6dL96+t0uli2uKuy0CfE8MhNDrDkVJ8ezzqL31vEzYrs7cvEksP
Davyo00DUdN44ZEz5cfktXKPgdq9dslLi22FkdYzCWAiOLSB+KRuyMR7n2m8S3XIo6oedu3AvTyR
f1gKd1vHUx9Th7M0YpbySQ10JEavrua51gzcXgYPgLuHV4NjdLctYvC59biUAzkNsV4tP7Cassif
SsJ0af44JYG5RvkXz4ayDo5l7Ecp1GstYXDZz1i/OOc4oENcXK0YOM9x13i/PP8IXpgpopX/gi4r
j8788XNAn6rHOrPSM93V0TrrWBNXWVpfp3bIzkLWm3r4yuKyu4U576AgOnbsI/Orn0V+mz7cdFI3
x7X28KaGTZvhRaZE9V/K1pJg4beS3nzWy16pX/LMKLqb0CvfqnR5SpvfiBgBmaMG1zIbJBlhuzUG
tMu0NYcN1xZ4Ws4CUGQ+mHajnQ97LHY6QNXR4twU5kvg5/Xzzx8xdsHF9ze9gfNJRfYOkH2zwRGC
O35JOBrG+8y8ujMlRiD8zzs3nIOjG+Ank9Dh4TrIq2fHDUJbA36bvowoBEsRxKl7Sew3IzT0mVR6
v7C0V2jJBDtKkFhxHyM+5DlmVhawfRVDEVLyFpaZvI7Z8xzVzcWb2YRWKW9sorpwrXK7XAcW91xp
2PpnLryagliIB3eG4fAjnPTZkWbxWnbVwVXEBG1OlodCB8bRDwwShoEzb5MygtrR8db6vrK3uZmh
fy7JfaSYdiun8M/Q+GTroWjayh4OVet8jiU0iGl2qKDEjzOr+q12p6+AiOdFw8W/JXZ5HcR0C2vB
ZymCKBdP9IGbHauGyYK1EdNK743dc++6aptBVLvg8Lv0LSaePFQ4HN3IIE1qK+9cNEdg6SHb2g+y
ufaVnkR3Y83EbvvOfLfU5OzsgHGj1qmLv3UqLjVni645uGV7qZpZndgGqFNS8/EYXJofpjxpj22X
nYxy4BiWhkdgYIqAFNjNYuIDY1rZp7Jkt50Mfz3EprP2pw7+St+9+J2Ybzym1mPP423Mwe1BMwJY
Y+YsVgZCNxKrV89HB+bOYW7reue7o0XgJvmKQzjP1SO8sGSbJiMtcwFZAQizRO1oVmepjyIAiDMw
/hFLwXgfdacm1AeqD9w9JBF9svweARYPG6YyfD0eIIJuodwZAOMLx2rumuUq3oiDO0fPUdvVdEA1
WPJ8E81ewWFwCLqefl5qnXEtDR6RfwXcLmRs63qKM3iDOwTjg9nWdF71oD4EGuTyDMA0Gxt7iURB
aO9g+eWLWeZMlHlKKkXLHRYi7sNm8Z2UfPYYcSMABzs075TlazY8OoQarmIQey9c3qKIzIIvPgTB
bshwsDJzZKlUg9eck+ZPEgdIp/gomP/U2nRiyU7Pmk7mGLyqRIwXP6CAr2OUmOc7f3NHnr3j1Kr/
/RyQwtBlCuLHkk3lmhnKuJlMrs4qIRR4KINwI+z8086rc64QiCLeesIQ3tGpGOp9d+ZyTd/7UYvL
z0vWsX9F93+ro/lXD7uPQ1R+gJcoN8ommOOLrDig/bEvMuIXf9JE6MpovGDaQc3MH1jL3bj9xCel
DQDbcWEAz213Wc/UQFLvo0hxmg27sQP9WWcdhW661EtulPSEra61pMoRPACn9akBrzcM99xpf4fw
FTfJiNpQm0aPobv38FAsL0GZmv/9qirMVdCZ3cYmz7wFHPNNSCVcNaxjUPBdYz+0xHwbW53tWRx5
fBw1rgLetzG/F8I+Q8jEAMj0trOF9SlsOmTKqVEn/JV6XbtBvXN7BECEkG7TCvsptcEB6kpsBiLm
KxhkzckBWLKK53gALQDl0bQI10cOTjnaRK8hRcIk+XAzVMxTP184JmRCzUIQq+uDY2g1u7J0fg2B
je+gKdTJirgVKydKNiYiFMRF1RyI/T/TdLNXMNqDqmpPdQq3W6Tx79ae9hMfNjwLb04rstPPo4JJ
qMaGKYujbxu7RpfJISgtcvUxphOse6w3YL/sosRiMV+jNBGcciRKv56tr9koN5S7jqfIDTiUhf15
HpL6kGqNWhNUpOpsNowqKuQxL/MAhJiFIQ2Dw2+F6IUtZMi3JCurbeAayXYw30t4U7eipmvZADdx
QEaqL0U5HtHUY4Bz7gWjNcHwkRHHEXTJxpxaDgx3FnyQbeUH7dkLTPMBadteKXbQfxro92OLESyJ
m99ImvQzCBaEJv5zk8LyC0nCZok46F8h4S7s3VyBdnhiF0dpRZExF9c1WBIIeHtXufO1wSeTDWxY
TcNtPnpxNwfnmeeJ9+q1br4vWIodB6e2nwZ/0U8daCeVGqZr7RMlLhrvUwOpW7UkEnQnxj0wInap
xktAvylZc6PYwQpOf9V2/xYMk7pGZQF7MWZGVfTAn7U38qt5MJEswBMH81OWpuGb74PqGOxxO6Hc
7o0xPNhFjHM3nyQ9OeF8TjBvbvPAsaGDigpWJpCCpBhRypL5CxjXv2HMjWfVkCQsPHNbdHGLt8Ic
ngvK2lepWPz5tII2ve29hW5HIiXw5WJbkHfsnIQjYnj1mfyS9cllkfwn0rG/bqtiuKEp+WdrwpCm
VJO8V9k5yNJDfk8MBToruuFTZTEhVkNBMxFenvgYDoT5mcJ0l3+1DqAgL0/s7RxbxLi67gpOYDiq
eHwdJXbtOOaZVYVESc052kthmZeWPkWGufgL9n/7BkKp2oDw9u9BA68/5WGGlUU/DmDDLzrNHpml
/hF7XcJf743I3bU7Fv1tNPxda9QhRrhO7xuAnoc0CjZR3wdfHlYPWq3xZOgR34MGYb1qJ99+q9GE
Vw1obTg7Jg2carxBQwD6mjZXeFAvRIH1sfPS9NClKkLqkdPRM+VbQ28PE7upXguGY2se3H92XD1a
bRd9QrYbV17ChrqtnRxDvV0+ioWw1Vh2vhKMz5dcnhgK5EFi7DgFKC60eof5ofdDWF91+dcDirGD
m+88dPSA0DCixDOW3G49GHH2lkisH24gnd9z0fzi2OLubPxdJ5XVZDg5i9Ea3CNOVPV3FcsPBq3o
I4TUsa47MnNTW3AwBodp9f5CvorqiwHY7eKERJuH0hQvU0NVglV4zN+cpeT4pt0c5BG1DDHWFVzg
uwZGy2+Mmjd2iOXZo8FzrwrcmLaGi5EnH5QmY9PHWQzffPE3cDWnyZTc3VRse6+qvgWX9eQ+J4kV
//HdBpbDUgSlyQ57o2yZ8MHjUWTn3DNmAxhk22irOIk/q66TG5HZ1oOp/EeCGmxtHK99BQoXr9jk
9+smZSUDCw79uZHfYY+xOORuZRRtc4NLgD+ziB6auAbJh/2QjVQH4oNOclXrI6vjki+bnlOf9bSy
iAK10/g7vgeFBKYUch26eH6+EhK19vhi98L5IgNyM5AmvpLm1WkiJP3G/bDr17qF9CE7R1zxd9OG
IrHkuBNAK/YLOfmhDAKP1ZZnA8XwLV1oz3SUvTBa2ruUC3PdavMPddPijSA8wCMoN8yc/FaRnV3h
SWkudmK4b6haqC2B8Zq5sLnc3K6X8wooUPwOb0PsgaQgORbOMNK9n/iYb42HwnaAgVtR/ZopkgKu
JqrjpokNiA6rNYWn4dksOcFGXdS+jpQihQXV7UV04stjRUu15zOs3OkxjiYcrgTYu1CTENG8zxPb
kyeeGaDqdf76v5eILiDZvciFwtbX+O5aXT8K3eCZBCRs9y7dN4ihfhQM92/HkPFraKIX9thKT2hI
6WuFN2KTdZOxb5bfkgTKIBuzFRjg+uxHsiMwFUR6cA2zoYR1+WcwOp1sLEd0rhryIQ4LhP3Y5NmR
4YtWMgXEMY13P+vuP79rVes9kWle//yulikulsbITh4xcMYMvZ45TZ9iVUTXQCHdNd5QvKmhGfcx
5yMm+7B4k25G4tor1ennvzqV8wQYoFrZKm9PbmUVrLJJmaZwWF3V5FDGJpYoEcZJlotLXU+28bvu
xUtg03dd+OC5MjjbbXWtO7Zb2mA51vWAB4sQJ4hNYvtMhsnZjgaglXbpdXbxXW6Ju6B0IXWCFV6w
O/Umr8bdZKTmvippPR0zAiKMxY+116p9HnmXARIh93zuiEY6742ZcsfGjo/5jAsJ8+5Wo/Wu+iT5
N1o+mYfRd8gU2KeARribtTxZ+ApWHt8lru00JE/nP8tMuM962kqXJobJIuCQmxEKuQj+uVAv1oZI
wm0LXonIB0cPGe3Nkv0Q+ImBB/DULcfxvdPm+tJmTbEOM2sLK87fcdayT3Kmr6kaXhlYZrZWGVUR
zeKgm/UtcehNnVnBPpXUE7HuHUP4yfAaoOVznzwokX7KKkn2TQXsMHHNg+WZf22DnvhiJqIzzOWr
VU30CY9yQA5XUFQiPAfY6nokIIAucbgahiHbl7FnXmXbYK0iSVS4+Idg5fRHFC7AykmbbFKXwEtL
sxcEGb7QTFjhNiuZULEyDH5eHrIEwyVS29ptPRadAlskrESN4WubjVZ1Rx584Tvz9tqddwCCxOPP
y1wvVlJk5pMyPQJUDklke6ygEX5R60IYB8LBJhCRwAk1rTtjQGhsrXgXG/WFZ2+KwsKM6/BDwZe8
bWurfpia9MnAvE6GhW1UuySaetMst1z++RlZeuDu6NkYc5yaJj24plXHxgeTDdf7kEBEnFN5MNWJ
fVl9avNegCTpn1s/HHa8TSZPuNHYNsr5LG05nothGs9KtCfL0cOxpX+w8KZLCG85XMZm1QXNweI5
/aCcdITtGyHlDtQjwx64OrBZj4XHjnG4sDRi5G37X0BuFLVEBMyb4l/vRfVhcuM37AIQMSabmZ3s
SUOIDs8LT+sHdjpwKbGtcYZe/lDkYGGtOWZLXCdvOk/8o84cGB7//5LOxt5KtLuLZfI3SZMB4weP
8TO38gsYbx+3hpsWGMJFtZExmZuGhoi9mdDJscIW8mIOfn+qK3ARANWTQzuJ7oFux/QwW9NEdjrT
D0UZQpiJewRXSXQQve4s26G5d2Yo2W8lckklY6LqUQhN/1P6gz5pqS+165iPgLlYcnYKjJR3tcPU
o3OJ3zXtwKZHzh/TmP8y/IQ+yrBNN9iumlsaAHQTdfNRu2w6EE3JpjBuX7TbwgwgGSPTaOaPPG9T
qPKt9nDS1ORA0jQxbsoNn6Mc7HFd2v22ThrjQdRF8KCYLDKJbt7Yu2FQwTPKrHeeCuIpxZD+1lib
r7U7uPc6GO8F+ZI9FeJwHP1pOM/YoinA8HelK76pPfpKBxK/g5iHYy9mn9xxw0EIg8iqM5vpPNSy
xhJoRpsiiZ2XwZyGi6HSlHiC9A8g98ilQPnhoI5/bV5Cc/a9MHyyCjDlVl3n31z0xdcyBcDbZo7N
hsGztmk0Qr1Q1Yt0KrGb+iA7u1X/QZtFAD6DcTAvSjjSJqruEGdkuf3x3hnVyhqJMQun+hrmVj7Z
if7Nyi5ZRzEM54xktzUu3r45xTsHnDcqOU6pXN8agzBC0gBDsk0GolQBro3cZidZlefZzG00T29+
WL70DOmrvO7LKxDHABqc/BtM5s3hOzq6gjmuatLLzwu3wf9+hfoNuQ5jMiF0/qw0QkrYpugttOrp
0YuND5sw7SoKu3KrrGl8pF6rvTAhfvOD/cV9lm4OX+p7jnVQpeYOfse55tG3QSUYfneiAFcXP4l8
qm9dPvTnPCuqDXvP7jfcmWclu+caE//F5gSNmlTgKyzgLPT+EN0riQuhdBZM2RDaxy6IXk2Ulrsz
NpfKZXqp+ixbe3wuC3Yb6zHRPg4lsnWkHupu3pUfweRmF3P441qMuKrwXlBMvJNJahICNZmBjkAj
aZyb9qGBUzwhhgsw5OQK2yO+Bq3fHbPZOLiR99KSTd763GofsxFcscVOZD0ZoLO9rhcH2EkZypn3
MXaUyrEZKLEX9W+6peIqoPgEI1A+ELbgx5SlmNmYtIFD2G52/XmpdBtvm2jO1ynrgv/+DCW2Reab
YE4tQiqj4UQXCORGg8s9T+dT6A1/cyepfyFL4Nysyr9Kqp2wvCNDOda/BDV66sJXKUMfOHaH0UON
fMQa5x7krvMwuu0mUpAH/AgzLqU63G2XF9nkwz6z6mGbE2/HNw/yJ8sV1tsAV5l2nI3Er27OQXL9
eVEw+5GlxK1N1fzYlqyRBAhJktalmeN1myNgG5KSL5sn0nvfovSjkbg3Q8nsVQMf+/nz5ReFQEfS
bL6vc88GXNfZBnk+PAaUva5GEAAAW4Zn9u3O8QczVrEC3hmNrzZN8D4ISW6LEOwhqQdAlfEClHRA
0HfZg2ZttMXKrlaNAEznG624zkUYXpr+MTUcQl8Nkx6SyLeIxSHIl2MgLtY2UMEO6LK/DS03vaqq
EisBVwH9u736i7k7yAnVQ2j5iOqkXyUJn/3W9/a916B7wi2gm+F3HmnSnMuLb5sA3nmKZEUO29jp
un3qJuA1pe08m3F9HbKsOvfZB++ktQKJyU3Gkm9ZJg8C1DmfDu+h8iMEvdTAJIDhVzlTuS8UfoyA
jRcnEZbmumBxFDLuLvQHlrf+PxZVhDLjgdR5l7wS9Cx4lE+IdLjvYyeHEOgVOOoJ2zkFGGdzDsWZ
Qgbv3E88QiquamzQ1q4z5JefSvdSd7gWVRVCzAv9Qzp63tkcHeMUwIzIKowo+BGbJ3d5qR1you6L
6WtWIj1XaYrwta85w9+nxiDekzb4xkLib2Q9g5WanXC7RCmtPky2iQ7Rv0uwY1WrNJEfrTnBbmwD
XQ/3YHdGNxu2hKehekwuCElRgFrp4jPgiJXQBTryUqjQ49m6AHWHvmKMrzkNWWBMCBP3RkXkxQ7z
Gz1AqFVofOsosp+h3P1CH+SwWhQZd9j8nfN/+gKO+Es55pcvqGmJFvOkkfKlFYZ8DCGFn1WXMW54
41s6dSg/shXPMXGTrGJGtcnR7bgBO9juVtpgS5CGzqFjG+wRAc0ium0GJGLPxpcVCaTyUr5aYess
TPV+P+EJP1tFc8jcKNz7AwUQOWean2MXMLKMd3EqdtwTPhK8Auc4xjHfF+oqE3b/QTEOW2biYDX0
izHTZWNcxGIJMi75O7gnyHdndHh/O/BD5OhQBRCD2+HkWGuRe9SQLNCuuHMqSv9EhnqeczdIuo/c
Bg1GF3O1Sruq3orWxFal2hNeU1a0vsAdWNPZVPgsxx/agf9SG4t5TDe0nFDUwzjfUuqSO4CKQuu9
DzxW3RGPIM8GGtMl/mYGrEcLR/1Itkzto7EX2BbQLQhxGKdseSmH/L8X1ZWKRY4bbe2YyFwFj3br
QGKmigZQnSgYLpLA/eU7SXFQ9VLGRS/mwW6jK6GW4ZrSKpK5CKALm83p7OFiT9Z7FtTmxiEvx+ZR
bEXlBQcRueKk2ierjpsTP54Jn1d4HnNapKeuK56SiUy9J89S2vk5K4urnUw+8bB82CKDt9i5ggrw
M0K1ToHVRaX+beGMpbR2aTcF21yxOCSrM8At1L8gzNebwA2beAsuDOMKaw4oI+YribVtXoTBQ1+1
EChCxr/GFq9JM86HyLbkzoDQsu5knPEkSLkfUyg6uqW6DY0Hpn5pv27caBfVLSnVgprGCLpHmQ/f
0jXHS5T2I2YBzvtSlk+WKIhz+exlpCcFDsZg3/h9Soqj+dXw4yd4rR6Ccj6Q0PCPVpbHGz+1X0SO
jlJ41sqhuoxhh1BxAmpg/b+XuLmrZQRgj8ly7d220u/OYrLGGeGvOhtjjLSeIpvI+BgsIMK8JoyP
uZPFy5WNKBY+N4ENn2hs/dz7V0gm0hb9Rfi9f/n5VcYq3WMjPlLhXQmCqlZGIWBmBI9Jj99WAwrf
MGb5iH1TtSUxv5DCuA3gU+Qx4OFJqXmD7ICZ2/V3RT6dEdjGHZu+8AiV7ROn/JMTsHDyTO/bYd+4
7mWHUyWm6Svk4/hm1uOxhKJoBp5+ausivSvmmnDjxIPxEgah8VTzpmd28G2aCfoixwiC/BCdZmd6
xblUn35enN6tie4R34fXeSrQxMPExLCJeWiIcGSowuj2rqC/nWpoY9t6wapwoOpy83uYfZyRYlnt
gz23N6nzfyydV5OcyLpFfxERePNaRXnTVu1eCI26hYckE5Pw689C9770idGZaZUB8jN7r52cQZJw
12V5Sb88hb+K4COf/WR9vjhcocQeOUF9VnMiSQaCe5W32Ynn0oG534ubI5Vagt6G7R19cgOWTyj5
3yNjOAd9Qdk6w/fpEUwcIcv1Ugc3lYCEwttp4epBCbcA4VwGLh3B+hmKqAOieO7sMzLZ/8Q04ybI
xXwCfEowS0VwiTOhb2aqtGDpXqYnu/3VhuNjoPvuLKzq6GfrvHwwqhdVE+2EwXZnAYbg8UWKnVsr
In6yvr9KHJn9pg4KijQuJsxPfYAoLMVXzkzvMkqsa7k1Dh0jssYArZz6SEAy8UDrkqOUw3ra4+kI
FO2JBGCknSdafR7OIAJ8b5WcVLPeGibPPTlFxU5p+eg7XqwTYN7THF6zHtEjTJsnxuyHfpPjYrom
HXdw1lX9NsX7dtZ+9TdzxK/FMskOgpGGFNv2dtobf4OAGHZ+HWJ6cK2LMtxXT8NNQPzXECYM13/d
taEg4Te5E8QWpNxN1FcP/rBCU8m6MtvA3/SonaDO1LdUjkSJZWh+C8OAKZJkr54VQUTLgSx6qyOP
eCl9m1p4yaoFW8igSVw6gldstsCEs43BvTV+5wwfLqR14P6lwNxMjWwvyTylb8HEUTznKLFslw1D
FoKtmUy2gWl58AMhL2Xeol4gVCaJBbBtKnjlx5B5tr7VfBa02fukRZDiFSZFrkblKRImdxxc11Si
BBsYO3NdLY/gt34akbSgqFNmyjmyZHT2G3cIvEveukUsRchSQYNSSfOPUP4IrTj7JqveMOGmUZPQ
ZWzqQZY61U04KQp1B4k6R6pCzF/HLL5VLHl07xQ4JE/L4mI6wdZ1mdPYNTwWSpxHvM8zeQPLk7cg
nfRl/cyX3e6bDNpbvV591WJDISjFQ8PheGRvh88OeeBGBdXfasDPME4GnN5MkvikA0yGjbykKAA3
rlOpe8Oi8oEPIGFVXuM4hdQiTMTokwTHI0cULT30mawa34I0QIKRRFj8un4C2lPPTDLynDCQob0T
4KPPXu4xXDcxlyGm2Fts9zo3BKdcg3512dOmHutBQirx1M+Tf438GewtT2wXXTOpPWUI/j4g6cYI
LyMKwxirZxWPK36sX0cW8rwIvmfbnp4nCE0j195mcIGVm0v5ZVVEMYXGH6x88kz2UXtp0hwY8tSy
z/iE4IdlBm4UdGtOStfojY9cq29+8xO1bPqCI/vHW9LxTQbje+ubB4wICH6tmqHT6Hn7UcvXRjCA
yyNs9VpKts7kVcSBrGPLYC3d0L/wSHfPEx/OJdNNEdtMyGjyoiPxjPu6E0/2EmR3xXdWRKdpxG6O
cGkA21gbN/R3j3OCUMFjdzFsJk0ZgjpGHrHiuNtmqcn6aAJ+51ySUa6RHS3IyiY3BBFnquEgSes5
omADx04UZ4/sXjdhfi7L/r9w0kizkiKN+2mMk7hdxvGMS+4DuaFxgEUC3BuzJ1iNaX5JWRbuLHgE
m6kd573WQpzBNkHu1+3jNGKLbOnHd2zL94i29UFX+WM0gDuKsMpoG54t2RvuJTIFjsu5QfYEvfr6
7wcRZrFTCvsK7gw7469G9cYz4mwMzs24glaHk6iZHNJKrqApILtL/4vzdzwmHppbL/xNgSbOUNuL
xxpDDsYSBJLiRjw5QW6ocTfByPUVlBDJZhPuje0n13oBQVv01c13BdBLW9qo0n15s9nT4kcwCMb0
FPKAv3NiNXGNGoM+pPsqJqGPMPbUrVmIUyngNR/gtIeAlE92jaMP6nyQuNOLO2qGJeADSjf0DpwX
OGwlGnXwModAmmS2EvzTliyihaKF8WR+Y7xqntrlA95nd7cq5+8oX3xyDL4EQexAziCjgo6llM4T
6zIWcC/7yKTkroHaLEZpn9zUjvP8caJcYASO/GawjWM1GRpL3sImRxdHpl41IXDRgr0r3BHYqmF/
s1UHAJBjsJuHOwD80CZ63I2UtRd63ZexjHNq9mRmk/pHNRHSE3HGw+5ASFP5zKUwega30gDFOFBp
7ESdmI/mTD6HkcE5MlPEUVkaBUTQAtSsIt5mZ4+IJZPxVGRoOXBE+FtLHHi2sDf16yEuWY3/n9h2
9DXIw6XCY+3XLINCeKy2sc4ziEOwq/Iwm6heImWeRZrFSGHHx3/qRIFEJHemC2U+RMDRYp8sG+8y
5Jreqab5XJbCevAn075kNbiDiqlruyC8CI2hvlWhW98ECa3xQrzixk6MF6MhWAgmxZ6Qt/oJXTvi
D7QMYY0BHtp5ChCQskKT7rOVrp+9SFrWQ2vABWh92h202OGBCqHL7pVGAMbWItibylc3a5jOfeG7
h4CZ46Efs3unPBh9qWtcgf1uO7s/2XOYnqHkfidNil4pLW5uwMa9GbkZOAgoXKf5yI7MIU5tcGPH
YIRUMXYeO+JnuF6RQbId9NPMvzD2uoej++Y7bcDMfD6QSfiiUyZaWdmQDy/IdcvTxwgjKIM53Iwe
oU8L1O8XN1getdmDnpqz5KrwEcpQLvEiUmSPPtZV2xpeHI+MCWmuwTU4NGPfTJydfyI+1b95aEWH
RjbnJqruoyc1WtGXpI7wLqdNf6yjcec6LUju2fkvCQmLnLLwq2tRCWYqOgR5AUR99m+R1yMls4iu
kOlzUfTXxU/7B8K6yJMmxqaojoOJ5EBgkuvmGa2PwouRYW1kiYb6cTLDYyJrdJuLRy35amCc3qfs
sDYEkHIXWB4lvzsycWaaSwoGg/cyxNBCeFF+G/hVrWQoTFZeGf97pGX4cnmXwVHMfnCucM5vqgwJ
ri6gz0piwjeq0gf4M5RBRfZRQjkBo2TeLOlkDwUvWSPr3aaVjS4B+Sxy1fTDNsan1cXmGLCg61+5
dhh0CudMzuQQZ0Oht67pANgzSUmyFK8kqNF0ukiEk+oafarBa49J4oeM5pOTJ9elorC+USjtrQVY
nm1QzOfSx8bEti0v/DPWxjuTefNkGmHIkE2xDIoifG+G/UcknjoH2mFtwVfLZNJhHEd51PkH4qFP
PKP3VD23kKDMspuXuxn4Ni7u6D+hx4tOG/HbaEOGxsY9CnNkGGnzgLvR3BKlCudbEjRERQQyOmzO
ltkNMa19sV06Pw6aqW82YdMH53+Pfbux3G1u6RfL775aCstb4zl0JHJsd3+MQXQX8yWaerXTbgg9
EwLd1cqNayTS/ilYf0xBhjCMKR1KpFOO0SeIKpY5uNw2SYPZA+YALjGeeXQpM9dN9SdySnnLQ8CH
S1ifEo/OfbLemxwrBTmFaqeMNL2yid00mrpFSdJZElYmAd5CGFDjsiaSpeiPnIjZDUbTgyyGBWyg
9VCT5HXmNT4EYp7vE7Kee1eX5W7OGYaYDvwgpitXewq/WN/z9HbG2ww9C2x5dupMEmpqONqxNWE0
RNHWbqcxAqnTzFeO2FPWl8DxRjGQqe3oizfhEilqtgyNk5AHa5HE7lrnvl+gn6HtxqJ/YTX53U9Z
f3bxWWEMqj8HSahpU9hfPurIDGKWmDlBW5cOjeKU5DcPVzDcvSMxryMqtWKX2/VTm3bZsaq8Dwwd
ycEjz8FuamQSZsWsgDCIj9YFQDfQ2rQMWxyEbRGxvdqKe0pRRBf2BvVmfZcRAVJLYN9sSp2EIWTU
THiHCVQxYVXz0r3l0FnJmy3RnDKwOyqliTixED6lFA3NQLYe0kPeysj1dAGsEDFN9N6X1navQSJo
4vrks2rDfBdgbd6WtFGsOwPnTAiHu8uC8UUZGT0Jk2DuFxwEZYBrYGlMLOxqugGRcNd1y9nPp/7U
Qz+6WamZ74Mm+v/3+u8NB3krbjrlMphhM4MbxaCwvoJ/P9Kgh55Xu/JVdNhPM5tQC9ziLLFCjhxv
aPcklegHo12ztIaOJ3XYzPc5ACWgZ/jq//5xWK8cw0sGju1VhLv+46yxLiO135L+BPpqJMq+NZZi
P/c++3zDB8tup0G7sxFRTSr1roaDIVDo6mhQBB6WtnpTJSQVII5ocWrzlufffVYakB07qv9heusS
UceDBXGvnZEDcNW/WlN4DCY8YUsOfGEiXnrbkOKu1ycgAWNPtcmexGPXS+jech1wveZugXxBL3rb
VM1yD8qg2LI4Gw/mjJG3MiH4qqZlLmyB065bsRXNdEuSsttLNmgESInq5jgptlEP71202Ff29Wxl
5knhfYDa0bRM+o0C8Ltv3eqKiquKQkzkFAqTFcrnAPAe0jqoaDgl9yZ9WWkk5k1IRgPA7y4RfeOl
To7+YGQ7oseoqTNSf3MJ1ZcrYasF1gnDnDsOMMRmbcJYevKXZ76cXz4wtONkkFznVlw8VjnGDX9G
MWAf7J5E6CLoD47lvDaG+BiQy6PBamJZ86wuYAHAuQbEHPpUeaHRXeygJ4EBR7dHPg1spKDZh6wE
Nl5Y/Mk9wviMuglvrocyOzBNRGINe5O+PRMK9h96mUc91E3cJyi+OwAhA5nEjwXVHMUWCSd1Kh/7
KHXY3rXlC9J/dZzN6ntSxhPaYmtfFxyecOBrNHbTOUDP/awF6cl5ENyEaO8k1uxH2XfMka15j1zs
6Dn9T56G/S8oUhymsy7iMWC2Bus4OtauYpQayjcX89q2bkPCsXKixPs1VyJDRxWjH6fk9DRNty7H
S2qRgdh3PJdZX27TdXLvDzUz6iACMjVRwLj2U+bSjKTkgpwnzk22LkDUBfOurIWC4WKKPqTOC1MT
78WzWvPgTQ1xlvyVAIYctQ+Ded1T2dbRle7fqXWng7Ukz7OuYd6VfvMqkUxgGOpQ3NxLuy6emrzI
NjjUosO/k2ikWyI9UBCJlv+IcH7WpwxYzRUHVDxKxN9uWfcEn72EE+GOaBlHj81g+1UV075yUDSw
ODpFBF8dPOwfxRgsV4NNa6jCezH89pfoHLEEiPO6/fBKeFS1/NW4aCCKOiHmYsiuwP/uIQX/JgdM
n4L8s9f7rV6xhGGjDsDSf0BSNftsri548Lt4xpoTD0wZK/8l06wO8ppU2ySGd/Ae8giKJZkAmyW8
t/nkbN1O/56D9D8NqBH/Epri3u7+Un09kYZO9zz5OayxZaVXuyi85wqBg3npoqE4mYIliqCi6LF9
ndPsLSeM4MZFsbFaNPpF53L3mhwKo/I+xtrQhKdoKhYjIOLWUmfILPuWSPKz6KwTdkoIPHma70Qp
kB8SZOflLFsyl9EDDjMQCllu7EaSPEfGwjxZyAqcQwiV7cJNgc/9ZGtSpv11atIHn/guNxwHHGmE
tBK+V8SU4xTg6F+nZH4sMxLXaL3frFxBF81y1JRszbaKmDLMFMCvjdEetm6PsDXhCZs25pM5lfeE
lImwZB2KH6Hc+6gr14PaXN3ePYwDh3l+UeO/9CobLWZkAE+neWwAYWae2MsEUBB3gmTGMK4jzEer
IOeBGmTezoTabSLgLdY6CTAWfWna8VtqtOh1VUCjD6V8ZNz10kxi4dCaYCCZaK7AQX3JkFtesQhF
nszVzKM+nKLXcbDDW4OKAaUwe/6WABXLjpprxDMxE8BD7bakcpAku2qGvcpBexQ4CGQIJTjaaejs
Gof6wrY2hkI8NnuQIztzuJoFGibum5P27c9RkEYd1iBEwXO0h2SEN+9hmHSQVaOwu1veGqfoAUla
cJHim43UgeVLfgzlwH7YZSfYVXG3eMeusvGYAmO5WuoHIQVVo/ckU9x30iUlp8BwEwnyZExLf1OA
lUQh9Szu2+qg4X+gabG58RHWlfDSAbXLZ3LPJzy/NqKgQzAQr8CmIqZo/h5NnBNUh87GgSinHUr/
BDYvE5Yvp2LLoZBwQusMW9TQPp9pDeByYvTXpIAkPMkR1kcW01gkVuKYkc69XvBigxAD61vvQu+u
DGxQxIYdUtSyc5sfAjcgCaWHx0JS1G4SZnRadBhd3i3DJNt4jh4d/Kkwx5Y3w6idE7yT59YxiBwA
pul3jPcmB1Xz5P0BdG7tsoLyfmaj1RnYNB2cTLQxiBWdPAT5wEnSBkw3BO4ps8A0YQR4gvMq/Q4X
hIVzP73nkixiVH3pzpvJPMbDvUd7j17GfaNQbbftqsGPPCLGxurH1Vgagkuk8Vcp/MX7RM5flsvE
JzRroOluhNGufB95ckCYwcMCemSLSdHDeUw3b4d4fiPxzDQ5jYmhJkdgiV6RIKE/x841LUS52/Wq
PzUudY+PtixG1CPBcRiJoEfbwILCYl9laliYI7NA7xlN9RoES3CoMbNRw4/KnpNa0xetj72kZrCD
zYBisT4CHP3Nq//DArq9o3cg59pxYN6t2ebM6xaUF7jyULGnJF/N2LfWm0js/KlHt8S+U2tKLUux
cZKICsH9i1eCOYbYskp3Zxk1uqNlQhmRrly5aqnPnv2LRFPgZIYyPy0UCwXChE0mOqxsZ2jF4DT7
5ea3/rOJ+Oxh8bv0FAn3L9wi7munkbtq8uiRfbKJyRx7cvhrwVZxAGXmMwk+3ZtAW9aoPyxTsWFk
zx0BGBs1zP4utJPXwcLSiKbEWJcBW1Q++pG5HO64AjQcmuZTueKz6vVHM6nTbFfF0UYYxEIziREn
/LX9Uzax8/c61oV5j2BZYL3q8ZIHE2YRliqNYDyTMCagSWCbaARgx+x0OA5O8VeaMzoAvPk1u/e4
P45k2xDe7KN0JBlADbSqTVp/CaM8wuzIMQpMrxqNwTYRtFJyHv7AoPkJkByizRwfWTafFEyrbbeE
BBvVcj/MUX1VVf2eVZh7mnrGK9gwO54b+8eaG5ye9nfn6QCz3rCfVkpXHXTZOQc92TKqP0cDj0/w
bDnnhUsFW8nuwCmZXxtYsdUEn1cEya1qszfqRk4rP7KvTZv/nQycJiJzn9YC1CKz5eDkwF3o0Up8
//bG7RNvL0se8J0eD+kqeytGZo78q+gqhqxF4O0dSFZ6reZy34/hhazt/kR2Cx89llMnW+8nmHWR
UOXN8TNCnmoPSw0kJLxrPQIwn+30plWoh4IIks1UpXvtDYo6zgYzZajHcJCnSJbWjQgDNqXw0pqJ
Xtyo7YI/ghuohPyuF/1jdxokieUw4RB1efTRNM/Sd7ZtJETszmgrpyV59YafinHUBuAX4RSZPvid
Ws6TgvE/8JdT6eqOEZ7Xnsreu3nZSh7DWhBn7R8XKuu1z/YpLO2QYeEjEvRdmJk2KzjuhiEqgyeH
ffAtqjHU+r8gtbpH1yS8EIf4Al2BOUSiWLgZZHsz/ESkWWIYniMm8gWDnXhZmzvDs1+V9Nadv3+k
KhQxZmKk3UP9lmQj68zAeFfaaI7uHzNS6VHJLohHfEAsnrxfUfu3Mp0raniYmXj6txOrAKuRewab
CJohXcKsSdhH+dPLOOpP5XFbJozbdyCWqtPcq3hqFSnK4pluXOyIGGClOpAKWs2n/m6L5K9Qz8ov
2Wlk3AVm4PbHNtKHBm3evvSnT9tLXmtjOZFVt0axDthqyRPaNWX2FpKRhx9INgSXB911TOZdHcFd
tJHTZQ4ijzZj7x6pjsi4dsnOvfWa99zGYzIZJ7UK3dy0v9HZw2tqLQRQNr8X7AhJAfYHyatnPrNt
LXuiirH4+aAiyQCrIYeg1eEOJBjZBIU8gOy0upxJn5d/N5ZjEqVePf1bQ62FuuR9GMJ443Irz7b7
OzNRRNPavbhTxtg59JtnHoLb0uxTWlGOSQPtCipEY9dP7PPz+oEALXdbZMrZSgnU3bWduHIrZ49C
MQMIFm58FXrHws5SFmcw4mds84hQGaoz79mVErWT1WACrplNYUYtiFADBXKr2Nh5eOn01P0Nwyg6
VgUGXT4xNv9EVTOBs74LfOdpoj/aSuu4GMZvK2TWyGL/YE/lI+lBrw0L4K0Jh2ITeJpS1LIeFwH1
gDE6psrViNjVU7hTJI1u+JY1nkIUsaaV/11Ppb2N/zhWHo2s6WGMQRiJjIRk1h3Fsw0af/gzkDSf
lr3PnaTAVQy2ewD1dBp876LoxA5m2W29wWbbkVSSUQZXueDI3ZQVSp+1V4JWun7OGccRlAkG+T7h
EcOlyWZK7Kp2zj3KkUris/AGHkyRB7sjAMoHcZacKCa3GPmYi7znPownufzDLwg0tNl47pW7p0pW
x6gjpzJNILGoMLhKBt8nJj0nW8Ec7TzGFVj46nvjiEPQGwWvwbGuiLbiCnf4OpPAJGaoY17zqHPA
6IAR6M79bL2WzikyW6xAVnTIte0/9VR2RzuDFMLiO2hcpOwGQB2uGT5KL78O+edQADVUwQ0R84Q6
wtTbFc3qqX0no4xE2BLGMQOZax/Zb04DTjpC565z2Vxr/W5CA39QxOSckNN/uMw/TlURbfMrlsCE
XKJ0js2MA83qqNZdVM8LpeGRc4XJxmg/2om1sYmygNttbpSb4bKlQsPO1Bxby0gvnet6u9ygU6FZ
NY+FwayyXrJtt0Lu2qb/sitEi9dxbg8jmEFGWRGja5vxRxsYzd1sZXP39zPrzYzQ7AcogcOmg2sA
0JaUjoRHHKogUIVqoKZqU/MIyEFveuhdQKG8cGPawrj0ur2PGXQvyL53eLlfWQtjqyX7QPe5Q4Qe
a3FTkwgdGKSGusSLjhkFPnNedcRbozmqEcolWkKaCkjq/of+K4l1rUFBnfrVnrDKu5GZkf4+kp00
1GiN/JpqP/SFd6jDV0QgfD4G0PUFdn3VWueZsesuJVJkGn0EfVm5q1u2QwJiiymm8gpDb8PyyD2n
nnTB/GXkm7vqEqwea9j/O7/oeuTg4bsh9X6MORKIoPXXFF7wBJ0aOHxZzSHtHXd2obhbLHz5okmf
Da+TKCjzq8OIp6cUeWiX5ygPdQxOlZRbWkurrb1NJBf5aOp0OhJuwNKQyIZhJAmobRU3K3IsGSIW
nVazMuuT5kjITIB21Ej2thn0D5aqESzn5LZlM/Gj3ZDWDO2Gajs4X4AHyBJVNeuyPnxhmswcH9g+
ryYMd7yRH2xELqKOtctd8wAKj7p7toFyswfaJkrCr9bRwI3sHUKkdroxQehVQ39K2oymHkNZ6A3w
fl3WWEH7Ylehd2b27gHv1SQVMUpLXZeBi1qrRmRIjHelPFgG0dQq5ZrqxmFdYJRkq7WU2+O8GE8J
cYyb4CuZTdalhQdDFmeY4cJL8F+DFj2p8hmoUDMbS1S+Ioa+mAEx604k/rMUC8UBUP2DG48NWmvq
/D+FL08IGGByW4OOhxFUknTaG6KgdmsNP15BHz1AQ9mkFYFBpX9MVsRkV2AHqDGA4+IwS/81LHO9
H6xvms0zbqbwWM9FjJqzP+UtXPo02ftN1n4Ujn9SI9LknrEjM9IQbwQBeUVFX96ZycuytoJVOiF2
J+D+UJgGQ5oIRVPIuAYtbxl92gk9fTfHPcwWwq2zo+OZyzMFOZ5s21csDaY303mxLHg7rWG8Eycs
b+BKt13AqmCuMB4YmKXyVQ1YszDujJSlcJo1n3DX+y01XZjYywldHYw9ekXq+/KTAyW8VLryzz7P
6sZF17EI/NdIF2LFw+WzX5LdXAbsXDMEAF3hVmc8xJe2kinyIIr+gTVh24t1cO+itQzG4JAq8hNM
0z8v0Lf0bInzUHhkkazLjI61oO4UisYEqutoaJ5oi4vC2sQuxph+p7B3g1yCeUEuF2NQZLpxs86O
ODo2g5CvQOWW24Q9IFkQ26KBf3FKEjMXthVzNv0Is3h3Hdc59eP8nuX2pRRucq+c16gKyJUvTWQ6
qlBYmqOTA36VzqytrkK2eO24/Jm+2NFuKatbNFnzIwTpr7ANA5KvfpcAyPn6lv4ZWfrVTqNkN4W0
kTLCL+l5I+qbdeZYCXmugRixlgBrlwnYQJvsb4NN85prSG+m87cwODNESb9jU/6dpyWAph7WmH98
v790OCx3Dv/3fhjL4ICKhX6wgyoEQYl7xLwW7vTgO8mIEz4yrx7Cyhg9JwdFN+4qfF7QjN51JMr9
VHoMpyMJACAo8SSaEXoKMO6N4IgYWNhvZlkDeURICS087rsMvFrVOrHfsn2WZt9s8xUyIkWL+9kn
Y71r2MOEWU+vkj4HgHko+dY9OMcrST5kdaRC7TqYgrvWbD5MdjnH3MZrG0SYcZCTGfE0LvklqXpG
aqFtvaqsu/dyPjNYn361ijDxua33ZoXqqpwX/cyFczU855BFDJGswBqveh7pVw5B9yYj0f7XpiQt
JMQ5LIx9D2k0+jflQGQaHf2QEiN3xvQLOyDbqNAcnuswg2ykXXfT0rmnIXNSBHw4qAOSVXP/LfSy
rViTJZHuPqCI5vtMgnrX+qSCTErfGpPPLPAvTWRFv7oOFDK6I+DyjH6AsjwwdyPZy0uPA5rUuGn8
veF+LAPeH4JetqAkyFQqUdOYrVERbd/nKyr2t5G7137o5EmDCTxFg3MCYAdRghCjLatD2ys81JIy
PQmTsXXiyfA4NMFTQQQxb2HoTmwHfTdPP3vrYBhO/WEmVnSmv/2JfPexg2X32rr9zk86G6G5We6t
oj4g8oM96nnEdk52x59XE9DIyLzgUGNKE8rw2vX9S+vY00YLsiiqNnhr6IB2YTT9FtOCdBRViCYt
8iS6/+xpZBQ81dWF4dBubBx1YpjhXKYy/AEyj34z0s+iBXxSGe+uRYKVH8pz0gVJXCpWtNC+8bb7
+ChZfx/LGfWaAr9AHnvIw0EjIKM4yzDoJctuyd/csA+eslWvTIVUYPLAsl+DxBxkFQKkV3fYxt96
GJyNsUy/nYhtzKT8nOV7cxzT5leOz578Vta92bhzSgRxkVvK5wRqwrOp6DA95z5Xg8OdPBS/UPFy
cHmI14GSoGuM7jirtgsIgJtcqofAIGWBSdfzvx+GVN+lovUi3AWBE9U0qe4s5sXwURJmvy9CBvh9
hS8ksfLmjvCwjvGuQrp0FSQrNHPIJNvzmDV7qJYwHYEcPNiMVO9ELIEHz0ipizx2NnIxmasVFnIu
0UONjQjH6v/aPdupMiCLJsLLOAn1QSmtdg4PBaRTXOII8hYqsUgeVOWDAWgRhTNd/U83bJ1YWvhb
h/iqsM3vbNnZ0lHN78y6TBBquMnNBoi59JWxh0lxiKxVRAMxZzcna1qpdgm8HZGrh1WqVqpMfS67
kcjmZM3ZS3W6t932R3RpA5i+X7OwlHPO1bzSmWiluh1hFPa5TfiGCDiGxsA62mTilaoepUI7DHuU
gVhQQjxsWVKKJ5heh6ixP+kxe6hZ/nyKHo1seaHGYDCW1oB9CRPhwqfQER5hQyTaiTw39o7jf0bD
TeQAZ7XmtVeNRQ/vt2v/Hgysx0hVSTwRpzVXsubzPUfWe1vl+uDK8b0H3jThsuJI58HceUzPLbe/
GBMxUovt0dFCCma4QlmYrdd/O8G7olRzI2fPgaCestGjXyxgSTNviLE/+C8cPlAgLHHMVzm3oh1i
2ouWEnmUv6u7dWiwWOOGbPpih9zY21ep/FZNcHdJkn6EQ7oFZtrLzHs2B9k9TKix2iX5U+F2Pnjh
4G46re2DD+2Uum2CzWfbOI4F3jJQxYXv3cYo8N6dJTcPjpEHu7lnIBFgMD6g1Aara4PDoCnYlgSZ
INITn+herccsTF6RRrtHGlnQjXMzv3PqP7JTOSdYI+k4wYcbNdgOkDvaJwgg/PK75alLgkMmNWws
J6DzJr7lIc9q4ns6L90NqUP8bsdeJ3XKp8nng+O1nzPDg/Vtzqwf8pOIOhOyuiyfkO7AyZhUfhBT
hORLQLL31/8QLSFzjGM3JZfZMi/wkSIEEvbFl6N7Co0Ry7IK2LRNwZMwanPbIk6DRtYt99yDzU89
l++Ut/P535Oq1Hu1YGgcFaGB9VL9WXmRZ0t0xgP+aKBrVuWC6+yRHGAR23q+Y+/hprLVtu5UYelD
0FjtviYqis0zC+qVrD2GGJOlw3MoCtzfYUc8nL3qX2W20H460fTorj/IR2BuYT+TWlWRmiFDguqL
VJ6BAT4Ie2GQUGUpDcvMtgE00V5BvjzqNNz3qzdhsQfzlLkmCqRCOZvOFQRp4GdxUSOgfAu5USLy
P0EYdFQiLGfnlpmwP04QdJOjTNdkSdMmP8MRxdEcGR53nGtyCF+sgIOr7Q8dLd0pMAJ1bowO0ViO
ggR96Xz598MmD35DNeLhQUFbliE5WT3afEI62P4bCZeSzamNOHbnBk4Eu44mNnWKJk4qsN/Ve0W1
DNPKof6zWErwPeo4yny1Sapx3ASALllTlu+k1oObqb6XSOIAooV6TDlVYUatmbx0DFjQ9nZmqyfi
pFHm9dAaey5D2kr7tZC0YEAywaSRIZXUTB78E26QA8OW7qnv6uHO0RITgmRejbC2rkvE5KgqmwOE
FXrHBzPrJLIknDsYSQ9RoUe+2KR+iTBaEndNCI3lWDjgRLt3Anh3uVrae2tZpJbJqLriAr3MDDbu
Qf1CHt30zq6cLqUb4QcW5b1Pp+wwE/1FPAmGs1CYPWqkVG4dAYpPzpfMovgpILRN+gXaT/JNlO4R
SfgK4YFMYoF+xD5EvWlqHlXNkp9K/786Ve5FFum+dSy64c5BU6sZJlV/i2pu7gWt4QWuz6HB4Xqd
VfUNZgUVosUFxIsmvrUuUKK40baQ8mUENF1sJa4qE1wshT6uQ2/BT0QOBA4pTtetEfLs6cgAwgzU
A1VYf4QzaRouWD2GdKVXOg9SV/8Z0VfllGQcL6J6zkJxX2b1Eia6fPWs/3F0JstxKlEQ/SIimIdt
dwM9ax43hOVnM89VQPH17+CNwnbYstRqoG7ezJNAJnSPm9IS4C3TYOgPuADj2eqfVrcy7g5ED3R3
qJprXZx9+v54myWQxQO48a4oD20xPhCa+4Ney1ZRke/f0hSGSTG9P2xxrrS8tsXanSb9WSg8+2tm
HUCx4saalh8GPutKEynbsK01o7TaOVbOiiXRGy7cqKyzNt4XwlI0VRdvrdatp3X7nW3MX0bdcqcr
tP8a8iFH1lKWhaEJ3OX36M+UAvv1T1r5Lutp6R+DWb65uOqeKha3zFi/k3w8O7BoDhqSXGwpmtMM
+9TmFkfZFlifTMY+7DFmlKBhoNhDHa1nyUEdDo/icby3NM0gDQP6ws39cKVYi+28aV5wuHx6bBAG
ZeDnB/lykMIYwK4sr4ZMR6ySbG3HAD1WZux1aKZNo8Y4GwktAdkMnd2xwIa5PSuJ3Ed8pLvGPDae
g/xEOwlgnyMOVW+PxfjC8iLdd4NvhFjiLoUKqge75mWUiEhrRZoMImHO9oZMdlrnp7qpQ6dCfKsz
3Y1HPZV7nSwAn48bUUFsTPlbrTlYQSTZt0WHXq8JfKhYV8McoJHF5v01XfoU6GsLgFrWf4Gr4P6i
qgU7RbenogPYv5a514k8nDngAv8XpgnKgWNBBeGAND7KZ7qQ8SczfvdatltAMM5Bs8GisIashU08
EKYOO4tfWg88SrXSfcUfBzMPdrahmRlttpGXCXaqA2HtecE13gc/9sSER8DuBkGNudln1Zl8MgY/
FA7CPOPuOcsSgAPrR2dpby3/lgYI4++a0988B/RGlhO1N6LehOhcHaTpPdXIn/dyBtPcPGoQ0mJc
oySkssXl8b0VDyl2Qx0C25K9FpPboZNQiOHnLVgAcpqtA2SyNEcjtoP1r64n+UmyhsXm5+KqJLRR
q6/e5U4hLPhTRo7pTp8IfxFaZ0m50VqF/BXoOQ70rGNdk82sX6Rz9wr1Th7Df7C9usCZ1m7FIEXs
6ta5b4abLKg0ydDnvZ6eZTP9DX+IsRyNcM968Dpwxdh0PvFI0CDejA4H6mCKcrHp1OZAOTi25m1v
SSzVjKQezPtuy+bcFJMs+y9T3yGf4XMaLwuL18OcyJsucej69fhjApgci+1bkoylNrkHLoNTZ+PD
XDj8zgLWtaBUunWFf7Fd56MYZHJihgYbycw5W0t6cWtWBg5vj1hDXFhbj+o2gwxDZxG3NwbSnzbX
bDQ77gfOWuvaLKZxKPEbdI51TbK2esSeRRbHdUh9zmK3NgZDELVLiYH3fsyYF0EYaPs8dd9sYS1H
GtXGbiZugRmttc3fqkdWtSB2J740LtQHvU4dZ5PyKtupYDXskPsbKfEyKfez0eGIBGXh2g1jFLaF
Sx6zIWwIxjKBYa2LCtlg7DnWw8HGgsOOlzjGdkwgMsd/s8WMMBey6J5aOO42reTUgIPyMFjdzNtq
AILtcluIB3elDUuhahXrl7V6cdZa44TRv9AhS+dswBCdDr+tRD5X/pPqerTRkkU+bhIOSfbBrJSO
EBCIyKf6+6j6cgh1KjS4mT3iNmnise1fZKnZd0/pRsyjIurIZxyMrcmj6DkWc6JHVmV/b47grOs5
2/se2T5/osdNblgxUwdzcu8ltBso6mKHVxSbo3LHJ8tBCbbGu5kNxUNDpYL/onj2XxQyGPaEqY5L
zwjCXseM30CzijEzLvADZ+fQ1LAADR1IVEIdFsvSreCcAqAVfALbVZVvrgnaIDcEy8gealXzI/tE
/DrJyheORJjaOzEr9+KYxACRqIZ3UqCiRe4OKAYIa3rzwLIWoDZ6dti6rnkHbRI/chra2EUb6lKX
4K1Yx71DsDfP1p1Od2wvhl/8jw7kEf/3sAqKf4zuohfjX1aqy6EaJGOLjWfZ2Ow3zYdVt9ldZvkJ
OOgrrzfGirQPG76nU+HNEa7DWJsm/XXDi48I/aFj8BwYWlEcyyq/Kn1+y0yK6duE42AmmeAptFLf
TS6f1tSUoQc0iMIb1uE26dG4+glqus1Nm/WGyHCGAuq6T53BihwRYvxPLE1w1ILe3o80oAflN5DT
D+mZnxLL7MLt6aAUyrKTYPylqYEMZagMB8P6mB7gpNGcTC1VN1KQ0A3ghu0qOGSCzgXpbgs47jaH
xMcMpZlfTNnMdKwrLJ3cq2+bUBlb27k2FuuHYtTeKJF6zi2Z71J2W6cpoR1uNbUzeioaL6LUnlcM
uMe63MucCpIB41mLirqxFgafzYhjg35q6Cc+pnqBvW6MbbFMDy424AMdNk1kA6a64A4KpYb7AtpM
aKWEhadNyEvJ7fWshNU4xEvHaiaTHe4VoJ8vldE2e88psXZMUxUxeeiRo4ZiD5TpaC0zHIli6fFi
gHTi4XSSyoSEgnGJTcbfIuFU2gra6Gon37gePFaslgQD75KHvoOuoxISa80EzKvDmJ+VlnrVAyR0
Vp4BAPqbi9D4DkyGt55Nbxy42Hgyqd9N2TfFlctdHlHzjfUWTXW+LU490IVn7IY9Z4OWIlGKuHY5
4Ic71hGcQQPSNsrF/JI52iUhGHhq3OXBJIZMIJinsrBq9sSBS+6jys7r4EAwyH5WugDKGsXNAePJ
emh6limqiYMgg3/lbZlyrALdShppEHxzVTXfHWgUT+bs3OamQS2dJ1AhU3/pEvmf0mAzcPRxdzbu
olQgSNtdgLt6npcTTtnu4FH5lO65Wu1b5Tq/c+x65YiuzxyWnvKkPBML60/krokkOjbBZ/XHzhA3
F27axB8o76FoK6XHRacLS+fBv4iOxRtrh8jr9N8ux+Eng/w6ZH36vrVMGAfNsetTqUsVDWndRVW9
BCfmW2cLqHCo9H11bNOcc4YQb04GXIT3ne4G02dGzO1MpJ6sSTLGoverJ+I4ZBNs/xdTwpefYfXQ
ia5ftZqgn6WPL56+Qd1si3xfBcQTnsTY6eUJh9lwclK2wh0QsB3Guwd2YKTVfNJBsMhg7vJG0qyM
lUatM1d6zsk1jO6ZNnWcKwYSUVKSkzfUStoHkT3sW/95tdWP6zpf04rPY3BmfMKNOC9z5cDEpua9
zu3QxfXaElvaWdPwN3Hqj5lN83Ex6gdPz1kX9Cb6/pB/wLHXoAqExfO4NHOoWii2Dm+wApINIoKZ
H8zsZ5y5L/Q6DzhdMRfprc/6bOYvCAFOLPtQuYZ7Rog/GMx2q0h1rBbU2dt2rUAJlI9BKY6Oy/E4
sHL+uSCZwJsuw8S/FzjRmNW7JUxcjPTIDiAfd1BqKugV4lgGwxfr5QMxOrweQfnZ9NreGtS4W0yl
v1czXx9vmrhMYt3HMbuwMfvKmuRm69nVzWRwgBPLQccu3BtMzCYu1fhXX69OZcw3fPf3LO+suJty
Hg2E54fVrX9jQiIKM7oUAfao9IlwSohkub/LFoEi6BCPpWaObSOQ7ishyL3b++7TPGmYWl3yLQLI
dDy7GoHPoSKGGnCsxIINOShvdVYh3Acajw3IgATIsWXc0Ns8fH1fe+FgcnM9cASzbnB714aKdUFK
YGdxgfwk5bTXE8ItAIo+lqTn0dNBltHW32v2ZVtTZPn6cC/4//dWYHxSBpBUuf7sa9lvDYvTSl3n
jhF9jCBwfHRVl72KtvnlQCloLIWmMJgRiSM8yABOo9G2midfNJgkZv3B4RPtKTsC6OF77+I1X/Dl
MEBjfsqGp6o28z/JzOzROKxIcvl72BRCZJVnR7PeZnO4233Jhs9hcsjzSjKHp9eshbP17wPl7ME+
kXRC9tB+6qyNkjWh3msZUiDwjXPU2WfgZ9ePbUGjNvtFjG3cqLJKQ0jthWQeG+5e3oiXurP4ZpVN
HjJ1om58qetGxcMCkDFhBxrLtkbhdlAfDuie3BcFwlVDbQa4iXeomlBq4OIgHG74ALCxGOe/fAne
eyytjzXrwsH03FBRRApMaS76V9g6yOmZ/eMnLH+72X1pRPMrT01MBFr/mrPWAWsjWQB5vXX0lneE
+Jv0kyOBIFbqz64fp+asH/tkfM3Z3e68sfy89YQUnsbA/eYCiJbc/8b4+aGaWiIydudEeh+py01M
a7e+Jbf8wyevI9fStmaDzIoUIyB01490cIjaDCyWOGocxOZz6/c59SQ78pTnHHG18SPdZmSyus5n
O4ZxKE1WuAHbB1KNrKytn6x1VVh53TsjrXuYZ8pj2A/suQVNdyxC9Y6ivHtnE8m1DWM/w/s62Nnz
EhjA4FYDXxjJY7SI5JCCD8mXCTON+JMYILDWwkf9A4ASVsz5rO/h6K8SyR45X3bJyfX8UFi+GZdZ
/uIC/PFdOB4etbOoytnOIkinYBjy0K5YQ2fEbNMxC0ev7kLoMhPBR4VunmV3w+W0Y0+vtN9sQc3R
CnOHu4Vwf5s0IGQLawXbxps5aej6jUhggbn2WaQO9tYpJUaWvqwT7Xne1e8bn7GshT8/5THiyp+B
7tIIrYsaJ1beFOcdxwWIhXDw2eswcekg8jiJgffXnU8Hmng7063HiIWPS7Yf82S80feR6ROb8xRv
QQJ2tOUPeTKffQHRlm8T/7OEYjNrj6WTFAcPCWyHspAT8wBR6TMK0ehXfpYJ9tpZemeVTueBfH5Q
j3lUr1B+0pr3tm1JEWFC+1vPFY/GBUtJMd0ozeWtxIZmN5u0p/ZodGHWKI/dPNabAuHUHhxEk4Gw
rjSwlnVAydMOC2lVDg/uOOFvoTb2UDKchKNaN80fCbNyFwI5dOquJpCIpW1eZsOuDwWT6QEx6jzy
3OEvtS5VQ833rOgR0HnCyCYFR+n8naCXHYWPFTUlbwD++qNvGEZyXdp7XArEhly8DIe+tDHaPleZ
wV7ep95nzKan2ZhlbJNa2Be68UkLhnkt6TzrB2fZC7y6O1ptEmtin8luF5ALQ3jv/aZ9m2Fkwx5B
hmKYNNUajToNFSqghMRyqqdAet/epK17+r1fu5xBRS5evKxWHddljWIN9obKV2aGRFmbE8wIbaTb
Q7+l1L01e0LdYLKmHXAg4FVvpc+SOWBm9IPX6GA2TV6zqn5tBgu3QC+YJTrrV72SVcydNpSB9wBT
LWYzdDJ+IJQ1MAHsMkJBzQ6LE+NcSqmYaLf+gf5apfoHUxOIdX97Wi1cjmYC1cdCaBBh6jgU14tf
bbbeXce4T6nnHejQBDgUMH+RQ9jL5LMwjFuZri2Y20+b1FnIruIZsu3L6JiQ3G11ACFOfWsH0Y/D
qC1LcdJAZyh/uS+Tg3ymjoGGcM9RYt55rGUZUo/TUsa+rr03jb/EgIA+jGH4cKZ8h6AQ2TWFVYPX
3UyTIzmveBrqJq8togO8bnemYn7yHgeLDi9PGbiIcf8ERfMp6vncOK9a2VhhjwmTv9t/QZqlKHrr
K733DYYlel8Oy1yf3SotdhTCoG1EWWn/xkuUOc5TlWwQJqR9syt3AZwmB7JO1VwHCBWOS1m6LvX+
lI0oKRzZb/hqYQPtymTGQYKnPadOIBx0Tm2iJgLBOXQNttKj+dMSxrcNPP5E6hN01HJJUy6fXC3/
VRWDmD+W9ypT+/JtU5U2VsKBts0vhZyuLTngsAS0KwuQd8b8d5nsHPUT6NKKPVU8mCx1d46hqHad
LQ3/yaF6bArMunXHY21uOS74v41Sby7VHLAj9LNwy93vHFsukdHgBzTS8Z6wFO644+yBGrKBKLFT
inR9qOejLYMgGjrPPELS06M+wf1bUv/Holfl56AYzUdoUcRng1knPODz9affA3bIGDPp5mSpgweZ
OLcaTNKxogXoSNz82utUXdQp/i6Vd1d/5UVWI3RH9IYNnUwRKhpFxOKgJkHXh+CfuE1kGhcb77Vo
Qj43KWNlgsSIQLfECviKrMXQu7cymGpM8iR3+WP2aP2TLHHR1guonKGFg7iwwNi5HWl1IgQngrc2
fdzmeGViebObpr2S2n/rBjYUWxYZt3M465eO1HJMH8TfoqtfTQ+dgp/keXLbN5VkxSbIDigCoWhc
G0j1mFBZtXAzEypcPPXmj9xP6PotIqT1MuJqITMECv1gWOp5srq3f5AzlwMa97MGs8RGOgPd1Eb5
gJAyFwAoZ8P8GTD+7mtwMHdz8hPuxunASpjjfmaZWpyVtJf0OLBDwMQXLGYqhJq4k6p2SNSgjPET
2jOzjb+t7fAOTYQokWG89Bo2hyLA/q2BvwPb/Ujs9M/om17MqphMWPpHSzP6uZ2p3XZodCh09Z/Z
SIFB9+BVudkFxzwzX/SGWpGGqWvqk+WokBYE52zegAV5wYCMboq58jQvvjjPs/5XR+3guMPYTgfX
e6UC86JVAuNdsF+cfD1TU/dfn5vsKwnda8CYlgVehJ/qiEDnUg3DXugNpzNQTh4hCl23w7El5ojM
po66Zd/0WXW3AMCJNCsec0buPfqsxx6zRvvuUjlR1DbXD2OBC7vIDjnGJ5Sv4fc6IEPkfe2cweps
BbB468bAaiKBoLMXa/qL9+aJE8h0bKrymnYtO0pglCGLV2KyKyaafml5ipl9zmi+mfnAZ7GtVICz
TTFdvGX4mMEMRkHnInGJ7nXm8bX3MnunqLXf9UQqydMX2SWHr1o5eKyG9mRAygo1OkjMmbJo1sX9
lKZHK0mhXuMMk44NGWzR/mZmYiINuebRWOH1rszBe4t23z1xhurGUrC6zaPigVsjEOXgPVeTMvoO
/16hIW9itV9M7ergYrYMMjYwcfGDpOzjOBOd0dO6a2V5tJ7yRmYNKkJRTA9d6f435KT+mAJo5V4J
MHVpcnNSymhN4vNswyaiKeUW4KlAg2g68f11XubIdJf/mqinoPVqLpR4GNPIZnYqieZweg0xCLZ1
9kDH3Q4fj3hsy0zHy4xeVgSteNTb8Vo0TRCZBWiiqRg4ay86HSv1jyqyCpNOGlYJnxv25M2D4I8B
jgKuyeX0WLvlj9Q8kz7I5YMYin0kC3QGaHPQJN3grs9aO/Od4lZrLZ1WMxBNH4oiORY2HT3nIYXD
ZKJGqBF2cWXb8XdtMbjmpuhPPXO0WibEG3RVLqAb9IR7YM7/9ZNn3JtseDQS81H0rn0nY9eHQ2/f
GrcRYUElGJguTdItaE6x1tXPtIHoJ9tlFLQPwp43Whfuet6UlywnGgjOHb4V2dEdJsH0UFmxgsN/
wwzhF/NzOrVF5NuczoCq2buK8TgV2KMB1xEbnSziBVZxz6fAfsBBeKQISR5rb7lZxL7Pa+38dDYZ
SDl7byKnOte0wcSyKF647ZCqQ9AdDEEnF0johm7tk/TaY84qdt9anKy0Vn+sddzgkEwguUt+PD3C
bDZpMU1u4myMjPbzwHjwD5EAhFtFcky+NIsxet1qAjt27JehySOihO1uxuMRbg0p6G4NPAOMEJxD
tQ+HFhJdOh9mQTlESXUEl+SLnvD9NhVnJEmvZGlUxxS2XLy0PXZfaiVQB1NUcsLS+6Zs+zjnK6b/
qtGxTgfHsQiau5xfpu2irLNRj6fCrx/Xwv1ey6GLTR+1iKF4ihwo/TddFxcMlxS7VivdfDrXWIv4
skKWZbcyWP6dNRJ34k7c/v1OttudKZkZQGf9rsCH7+sE//1Gb0rBRO8KqatbbnUGRgrbCNEaJuya
SAdJjs91bj365mrM/qq/JayK91nfue+rD6GWOGoWtOk1sFfxNug0wChOMWYCZacHhUnwU3YR+QDt
PKxOZE5Lfp43OnHhSRDFBjdT6qvPStldZJkt658WOE5RLM7NlTu3sJqbU3S0oggbzpQKk/+qyX1g
ceg8wQ93b8rJY4Mn/y0oOW041CzvW4NrKq/zuBAMdo2Tbsbj8q9DWPJkkqzc6Jw+wVKMgkAMKCaD
Zak5QPudMeyMpL7YXcbBw7Fvk2VwKQ26HqZUvZrqo8kWDuoj0qgnqquWLRaaaXvVy/Ti8Ux8YccO
+jn7MBJV/Br0/I8g2ZB2Rn6vOXBfh7gGbLNfjQqznzKoa27wwZAJ2EEfYL9rmrcxJeNSieIPT6D0
iL7zn8UqOoTj4+0ojDPOeocNZJqBXc0ZIc2ihfhvtz7zCZ3ZB8w9l66j/l3NGKuJEbq4vafkKion
uf77FUm3twK1jB+TGxNYwPFerRqZDAqluFKXfVXoLyNIsphkGWvBmSHFxejwGniNHnXSwMPfjkRt
8AEe/OWD7Ee/b5plOJoY71lRktzzkBh3wmefw4voz46I6qRGb18CCHZ4nfNAPOUEUy65gNCVMEBT
xmhM9wm0QIGceyJ09DZ08t0ece8rb36zTPjTVV1YTzbHvnwr6RLmsp79frv4eXjwaAH9IAfjrZ4b
uM8V8n/HFwLNY7IPvGa0egWFF/kdqQ5cMh5SGgnXcbN4orxRJfxeMdIVA8KFUQ/AFvrkm1o7ljQ6
rMF9u/4kHbCd3qexMMhVuRvwbrV6TYkdbY7HBcy33/fFxSno8aNw6yyK9Rdp7fZp0XJ4UGYdlcLz
H4qw9ZX24JkFoqakvFcLGlo/qU7nhVip6Mrab/jIHggqgnsuSbzDAg+Wdmgyjb7TX726DYUooLmU
PLVq2y5PDnVmZx++8mXNm+XY6/MxsA3vUY1rxDKIi1BlZryYztMMxIOprYpVUzwlmSCJYzcBqm7P
ohGaBPuZRY8kMQBvXOqoyLkI0cSTCxh9/9BJEIZei6RSji57byzK+7VJ59hr56ekaBQZTVEdRDOs
e3ZC4pAUA/H60OC299nBOwiTwXePfq3PX5MRA562PrEj2idv0gmcarVNfwdDbIYjrMfpEDZSwx5p
Tf7jmHr+YzDTlolA+rWyFl+yun7892HafkWVB0blApB6yTkJmDF9y503EZLqqNBZ9Q15xJY6pPng
KZM5+Qyf7GViEu428kOgfvTcwXqO3r7OM88+eZtTALcmPVe8cvONEtgNF0yGXAQRoYbxUKxgEtoE
G1UO4kFDw3S7b+lzdwY9tKs4dAMEy5s41YNrri3G0bRlzCrVPzStS/mNVpzq1l7uU75uleQ1/WLp
T1DqH1lJdey6gK9iacT+oCR575a/gS6ocCic+cLMcUUpmJ9z/R8V6DTkBe+sxf4CPbhGuX6WND0c
0M9elwXLLkZU0piUHNsaB2w/07hbUJr5SOsWbvbSPWCA8jZczFb4WetkRibvZAWbwUdiYWFfTSCl
mcJcZS3SALWpSvdV5HPZU6BnY65ppqtp2A8mdM2daaFVEqVYCS/2MWUrW/C1ho/OmqZZBYQ164Un
/BIWQ/JQ1HIKyRs4LJqIFk1MnWgyygAMNRyFzQbeSiBhg0Cnhk6wCEnh3eyXwVE34eLBGVodScsK
nsdcRQDP+6gSbntKlGKz11V4D2WMcWfgmsVsnPnGk4+0FZuWhzjtY6c3gdDNo//TKbt4Qp/l+ZkF
LFG8bc0VBKGj6+caRcjlhrdHrlZHHIpEOub2QbNL9TitTb/3StSsxAtKpj0bG3jPUJ9P7S8/GMFU
Y/uNSbAUcWEBYrRAPHeBenADjtOKwzznb57O5NskJlVYRY7M8VL3FEbJOT/afV7HnSvD3FX/+i/k
cXJ8eoSN3IasJamPncRvEAsWzhMf0MHQh14n8elX+RMcpuko6SsMcqBbay9/lUuBoWIy8su/X9Hq
/pp4csRC48OtnWCE9q0VEh/rz0W9zvgmrp2VHUdLQl+W8pQ2yUvvNt+oGgRl5+R1tcawdkrxSRXu
csK5wlF9Ng7W0goONAz3I76rJ2kmmIa6zHw0EG1DfXIjDu1zLMtVnWjH0oF1OK9OCsM25Sp0PYgF
vrt84/A7DIau/YaeScBtmKvnxYGSZxreQTiCMlNbJvhFLWdPjhhSAAEe4W2qSxmk37aWfGh0tz5n
w7QCZt+IgDC2aNZ2XuZVjHfIHxe76tvDkA+ArsoxuY+mmdz77UMqu/QcsMp1WuMIVrd+2lyUCy/d
hImyAlsfjxrn8S4w15gvM0F2rLYJlnjHGlfG1p3ojvfc1eiOMLo6+vfbRkzijjWxuKTsYKLa1p8X
fQpwtN9rIzev9TQ6fJpMRnpJ9+1MiSBGXYM9lhLTtVM536020a4TsE0qIB7KxjmZhdx5jFQIaYt9
N7LBj7gxgUKZRU+0nw+1btySSo0nBNO/rFZpk8PhZdDB++hpOY1COliBmYqyu122r6ozvXAx6/Uw
TCUL9UxOL63nkxZ1eRsY6o+TYoQayh9nmjKaz0bvUBvIDZTT4bbJjc8BhclXhYc5tqYXaOCwlW1h
j2QwP+HVsirqzP5YTQiCHaGe0YG7Y44UAlILq0euh7EcDLRFGG41H52momyy6cizzhSiorx9Lm33
5rfL+GR2I1Ut2DcRIszYKOj7WEH3TZDfiLhkJXZstkYwuQgwm+bRdbXkoQUg/MrdJoWKMXsx65J+
L3zKm51ezE/sglFH2/UoFSs2JML0ESftHypG98Is7G/NAOGcgbw7gedz3nkfREpO+uNWzM3KXpKs
rLL2wCImfc9KZcSVyNMQaln6XjhiS4KNWOyDlMhCnrzPBDOfq4pzlonmZ5Kh0RpiWFOPfpx7vfvF
pOt5BeVdKn8KdA3yZprjbUNU8WXxIdiyUX7C/0y8tPhY/JKHil3x6pE1eeDZ91F43mtCxASz0FTE
AUr5W42yjfvGEs84jNNwGf1dif/yoBEVREYNhjuB22CxvIckwEeXLyT+0in3H/59YIKGPP2vPU/N
NzsLCJW1CUBaabwVkK1kSj6km6qHf90ttkV81FwdP4S4wqJnNIKol/QKpHSkheVgUuI4Am/rqz8r
ls4IHkaKRufF3eredItiBZa0X4FuXikV/tIWab9PAx1WmJYgNY71fLHIeRyctjmsXjq8cb3EjcPq
QdjaH9zS+84gml9J+YQV49E1C4iXLrHbpB8/zcJn+O2InKxjfXOB98DN3Bij1FC16epcst7E+q2l
4irm8TK42p90cqeQ4ZBXzEusOykVfH/tfRl06+7AqLqDQzuKoGednK085+d9WQJjmprxwjvsOKxL
cyNcepce8IJAMUALTDLsa2t5ZOorI7vhFI/BQwtrkmA7jvgZQT/9rdx4VFPRYfcEqX/wG9d4NHyK
zDvugvQhkoleXH1knR8U5zxI0GYMRll3tK5jUBAd03v7u9hWtb34wPJafpe4+XwT2aYevOZI96HB
050Y0/J3JP24zwGB4wHQTqiBX6NG60jf5eoBZxVZS34si2u+L0vxpnp9PCI1rics8qeEvFhsOKt3
h9Lv0gVQQkjJgsfWCV46i7axkZBK2H6QFW9e8yzLb/nS/S7yUo8WjoWHhBTIEwqPJPlmvXkz+6GB
b/g5Z/26IomQOQHP5Psuhkl/OXaL8VUutF19431TT3Mz/apKoVF0lff7gaaq6F8xTtPjB9RyebTp
zibQ45X7yegfuygI3LPNz6dRnxYPRsSB8SXnvr8fJyle9WJvAte8U7VRAh0Z8SogIWEs43xTupr1
QFKfNH2CburVdFuuCwsW2CD/Lf+6krutNjlgWgyLAMblDMs1mQV0gwzhbxoYGNalpNIssWl1ycDc
O353drYPxrpGlETu7FyHICZVxVoQhz1WgPRsNZSS66OceYAW34tnTpfa78cznhgOaZp+KDZEoECu
Oi3++JAUU33JAgeShfJ4iHgWmh7ZVZ2MeYxV/KIPLIt7iU3OS3Uae8niPIuUByttuqna0KE560I3
cz48r+3igMXN0RySp6WX6l6tyyv5f4ot7e/sPDTGFrHJ3KfC4X6dBXFfJivGevgqRWu9d2DrqSqV
eWo81iVfb8KwezA185LmaG85+/tU+cUDkTaa1udWvk6cofS6/qjhGL3PASdqxVPG47Dz6UowRrPL
ojFI4oTF9Gmg+WS1XqYVbAv5tFvB1vHBd7V7Z8icqAVTzCpf69X4XPECR6ygIS4INVzYu0YBqwJa
bE2TfIwK9nadUSkAqZTdQ9teUiJad7vBs1qAjo08nNi4dW0mbDocY4ZUxkEkcqCvxdCERruvKJLh
rDFbLy4Gt9A1BJ58qIa71lumT2Au+X4KTGR1GhA8u5y+im+ttX77StUPiSzcB8dL3lL1nqZD/2X2
QX5IjRHVjznjIOjyi62F+UYb6bRrG30DPf/WQJiSZfRrKiUV1xBdss6cLNe/niX1P+lmdA5G9jP5
4lk3K2tvwqMMuDX8gnqP8rGDoeE0uAOLhD0tGeJYS9T0wL91OMEOyWm0mgfhbDi+ptoEkZJ2py7F
DIxf9MDBFgMGx1qGbmYrUZoU4qABkws6m46ynmvDfVkAZ5hT1r8JS2Y4qsA3BEVw9ln57lJXm3DQ
sL5l5HmVkzXHKw+e67J9KGGSRGrN/mpQ84FBE2sR0g3dcvxBZsRVXtOOzIXDMjE12JFqFtSHr7Vx
53uNGrevZQcFmpBX2vCzFUaS0pvHSoc6tN1o1MFtMOD41tB5wuKn9ZA6hyY51pllxOCJ/5hoozQz
1O+j7v3Sii1rM3NJVJiCG/7SjfuwE3qVL3cVEUGsodCOR3N0I7biut2xiEwqE9vjci4M745V+cer
FnIXRgnTpKK8mePdfhi5g+TrT5/SH8zTHsMIiXizAuC1WhLEGJ+nWCQI1W01RYx/75YlbPppjuqW
M/mk6zjz/6fqvJYbV7Jt+0UZAW9e6T0lylXpBVGq2gVvEjaBr78DUJ/ufV8QBCBKFAkiM9eac8z4
FbUK5XhTVWt32JsdFh60HA9yl5CQhtPFdefERum/QZL57dc/qqpXVLOY2/YoK3Ab7R37Tl2ZDn1G
jAcleQCC059M8tHqoXfuMfauBl2DNa/HJ6n9aqVJOmCtPjX1m8zyYBUzNK/RXf/Ta8woc/1vrM3D
vcPG7TPMDep3WDG2RClckBEwZ9/cR00WW+isxA1NxQ+LmwOXj+i3zPkHy602bQv6oCM/OyyZGZom
YHEheWPajGpTGP6p6gEbGKRR4P5PDUMKgK75sp1LHzFu6CrwN0Gg2pls9Iy/BXUGl96zFg4GZIx0
gwI2ec6x14frMDlifKXyv+xFOjRgZ2qvyTz+lpToUzoCZ+Hn9tXI9QMpvepkRVQrl0PBRDENJGkU
7EPZ/l5OGPPZviGVhHorT4NWgc9IahqVH3bhFn4S7u7tyAmlqJtU3Zlie3v+327blnMQh2igItJA
IJe3BXbggMDMv5+0/Hxa3EbEyE8O/vsTvco/NdiAZ4JPm+f//5A2H7L+76eWveVHo7L+fiJGAIOC
eobDEGzLS5Bho6MbKNGxs+uhYjkPdvr3++TyE4H1a7AMsj1ZyL60mToMGIUpmfnjuRMJy6wRsmZJ
/uuvIOS2SpbX2hib8BEY7TvTwOFBruE58ZBdg+hGiYW3BdDhRHaTPWe7uekz9UP/SRJX8EY+elYf
IbnZz6FFz5amU4rjlWsDEseXMlzSUkq9PtYMc1vbmtJrVLJwtphB7MjjOqMtDD97GlTr2tV/IyXW
r5o3Zz7COVlHtZM9DDcb15431KTjcctVvXF3R6Veu7h68koaSanUTUgAnnOPKu09rlmJUT4/6A5Y
W0y08ohPkyyKPH2vm4KmVyNOPv3ine+6dEgQqT6k3WHHt36xluBWSn4W9Q0aSt3UwypS7muuE81U
2tXNs1vJG5liULLEUXadoupsKYot0UjuGLuW0sy1i1OMNIc7urPqZxEM+QGt7rTyrOlXVvrtgwAN
7vfUCogUIKbewpLTRdA87eAfZ4hvZpa5rzM/9YjPqO/gPa1c3oXNXDDbIb3NcxR+itaez9AH6HN0
mfNmStY4VQVTZbgtywaw519GMP1ah+JnjPjpjMQbDXuYxSyD8WyBRqV44kR5cdfq3H+xCyo9UXlh
7gen1i7dkxf75I/r4myDp13peU68scaicpaaxGOTvzh6v7UxtRfIdE4dLkCjiWk3dOVxTNG0wQIl
U2eYjg1cDKeGLxbFQfcB0t7dD6wcaX3xm4bSTHce1f1bRRPr1viQLBwj73eIXhF7RnTF1mZDIxJe
HHWeFl1WX5W8DFg3h3ZEYRlXTvPwy59O6u+HoWEB1uBqd2x4slGUbQcXhOJK4qgEb4xoLo3QNmNT
rK9lhIfB0rwL2DiA3aVRQHbJyitgdhcZO53MfC5DGM99mKXX71Pz+cwHFZtP1tVnvNygIUpWttEB
oIr6H0lYjo+oQaBUudPasQEbWq0GD5RO3LqHXLNTZvIhRDZ9TXzyGlFWjpiufl4eUaAaO9sq3avp
ybUfWxb9RwBgFGwUIvxmgPJk9Ac5abe2SIbL8uTl+PJoOQYHyjxkAIBITjCiHWEtyZniTcvXF7DP
pHtUx0dYHk14A+umX9GKf+LZtRFg+uMjsOJ1LWrndTnUTRPlwGZ8XvYmkwz3gT5lOPRopwVN9Fdh
RZp+sbFPdhB+fnip9V4QwhMyU8NqPbZ/cVP9Ltu++gCafO15f2iojeWd20t8tIp2OqTh6AOn9NDT
p8jsReZXP+ePZB0yW4dYXb87mEqukQ4qxp9qQdcKjSw2ZUXGd1yCRFJyPZgxuRou0m3DcA1UqAlT
z1Juy9Qy1y2KiFPYWeaHS0AbafNy2xUBWSv4Kq92XFh0lWQF4pMpeSBq/7JsUM2DChC+uApDRL+0
Wu9fmOB764HhYxW1ZQpXkwqBQQX3Mei9uQLc9nPEis87DdXc92zm+4Y6eo2Gn8adUPd6+T+KdcmF
PvoXbvL2pXaYylTJNQo6QvDKwFsLEYcvyow1+Ku984ZaQk76l9vRbEw7nPxD1Ze3MM3fEoWaqLeC
8V5Yk0C142K/8ZEp+ZCJRqCK1FObszZHKE6ikie9+cUNnH4NGjMWbY2Z7rVOV9ekHBwc0gSvhwz1
cD8K/WjZ6j7khXtP6TwVVB7pNWZ47lMQsT5IRYcS/n1Th13OBZbU1YF3SJwFvoKzLHv6E/05UOPv
OklrHKdcNIRrIUa3dPwA/tWqPzDn5s9o9BRFU0ggrp/X9EDD4UFxBD3eJMtDaed7NB83z9CCmzNv
iGWKT6ZdqQMTnBUgx4Zo1Mo609kMX6BqfGliIFjPxGdnhtZmkFQOKPk2Z7f8dKkFngiz3TaTFC+D
UT28UXcfbULkrefmYt/7HrRXqhtNEneEQzhbK3Dx6Jod34iEL+DzsvGBpK2Aj7lpEd+tkIU+sTbv
w2R/2UyjX7ysdA5CICxfJyWd+mXEX0b1tHPXBSSN+0h3YB1CMmQUpHLZK7PkfsYqAVB44XI5U11c
vrRhad1qMAX7ZW/S6cWTBhTNVdXs3SvbZu07kzyZYszes0ShUhZGRjQCZ4sKJDZA3ZWjcOEWpiPu
jtWLO0kM4V52GDer+Zj0deeSNeURFvd0lA7mNPD18DoSWkm4/adL3r1MLDuPSR+92ugAfLeWF1iN
+CBHWIo2foJdUhMc5DB9/uD6ADswO4eKcKJ7I7lSrWJtYGA6Tx5ejjbQg2tZRy2yIa5shVIMK9gQ
f+Z281LrQ/QyUMjZ05o7DsLXryNMOOLVp/IjDRl3qD20W6dE3pfRor5UlslKrInBNGbMwHVjKrdM
Oe2XmGZu4cvoOZThPaTlecRUWzKzoBqfFuIQCFLsTZvgatRj9r6Ii+rcut0/kLT1Y1aYw1XZ6gFQ
1Tm0dm0xMWa+HkWVeWhD7w3zorO10UjM+Yb+nT69B2sq57+LY/2SqPJaSpUfS809Mbn0LnlS/0UP
hq25puYOgri71SOhW6mbOxeI+shEI8x1dmeMyJjBJ+WEvdwKJ1k3MS1M03Z8PoSEeJkeKoUk61rO
k0klc1pyAi6FDuwB5NBTsxxus4yiSv2Yu0UHg8vkLdTfe9HVl8L1/9CwtXbjYNXMV6AAljRaulWH
iGZtZc47opacmxPoP1D35+Wd8J3Z3BP9GNuwhYYb668s1Ykm8z21rmebLfA867WYG9N4prMPL8h+
JjcfOyvLDHpavnsuNA+RT0iPx/PjcOenOklsEoS4sPgXMoI2wM7V423ZBOQJwCZCtFprR7Rc6isV
/TukveaL9aBffskGTV0TGsVOi9CuUWV58i1pXGIkDLs0jLWtE6uZHMt6DugHEuKoXYMt05+V30cX
j3S+dZNHw7sOqAPgZOxn12IYI1J062eE57jvnBQ8pPK03eT7Xw5E2nuR5YhWk4l5Am4Vo++DFbPF
GnbmVF+CnLlXA+t2j871seyh4//qQEM+kDisTdgazW2qjfJJFMQ12HoQXzCLYt/Dm39qZVH8oBgN
xst9i4pueMtHqpBRQT0bHA/zSRAC3lyYacIRX5eMob9ANsmb6tNRBELUbRMecWqVP3q8sMvxonHA
KuWNs+9a+qA6vQAQ2T3r55Mc4nLfOgWYE1/In3r1M3Ei/zPpY5BSpuYdSHbPP/Rw2DpSlk994COd
HPCyaBpCWm55ABXhZO58Rvf3qqvf4lK0f3w3vRMca3y4GXnSphnoJyYGm465xLYNCuM1KLT+NGVg
7qqZtZSRynLXzOiKJMfo1oV8hlwnzrpv/LDpILLodcx7qLd/KFFWx+WQOR9fHgn9YiCnRTskLk4R
Rw8UBNHVAvOy7KWu210Vowu8asf9ElUrzko3xuPIqiMrsckxeNjYhZKN7/XWb8tTx0QhnGgg1R5K
bFAggaILUwzjrNctNRAcipqNhbLpav+geWgbm9G+ea1mfioNXhVhkkevK9pnH0/ymq7WtEJ6gc3W
8vQzFV0kXAKkRDhSti3td4oKzg188W8zg+Ks9Cy4ip5YPM2kdaoi6uCFAirQKKIYunlDkpcRUv+x
tXo/uk3/yj1qL5XlH8uwo9YcozKh02bae91Uz5UNl6fqnY3EVy5GJ33CYmq82ZV7Q9OQAftvjbf5
3LKHdvm9irhEPc1o9kM4VOvCbmBJz5tQpO2+NmvqFw5yoHHM1E6kgXcCu/3lkdy5lTYaPYpNCGdW
mpeNJ2PeJJCRNIcJ8XIodeVOQAi9hDmRt3UcOffQUMYhwr2yWnYTXRUueAD9ahB2iV6mxoatah9P
IVC4e6OJn6nszWPNbefuPpDIt496RF/oGYxo2by7HEuzkEQPJ7inXGAPpyuaUyaBQxJlDNKM0gv3
nmczMezrHK12NebNQN+QmAKJhWo+Yc464uURVKw9FT8cL5OLI3nUKnXBlKIuXUtpGQI/4/t8LIk8
gCtWjF+8jwvsc3r8xw1Fu3OzQT8qImX5iPFxWQIpfaCI9u5+DoFfP0dJtS+LRFy7ee+/h8YQSAjQ
aqK8lzymPor5zzNM44y0p96fiuMomWBMsCTHDqokVJ98GOkRkyzxfUSqTO60nna26OCmOnpxF5JF
uqts/V7ZOQkHBKwQuRlsexkV9HoV8lMsuSfL1/LXMhu83VQlzqb1LH55SqZFRKzvLZj1YEM922e8
GB9/j369zwvU73ocPS+b4XfcSftJiTZ6LrjQAixGB79JvpaLsInQL5dh/uV4kG4xIjnkiw/MpFT6
NLrJzirtBpuD0Z+gUj4rOhMXoy0RtfVmQW6W5oOqY6k5mVVMTmvwPF+b2zBBhSWcxN06NutMEjqO
k00vS9jTLzMsZs9DM+7zzlu7RelvvNyofmYGPI7Wx+7l2hhMgvbWyKq7Tb1Gc04Y0ybTA7KQAVZ0
mjW9+tRkWVS8LTtB/ySIoXoBur3xMR7dI9aW3yuXTmrFphys4KDs4lmh3No4xIinGDOhFQexiXmD
cKDQYtxYNkXl1xeqHdHK0b1pt9AKgxGA4Ziqv5G7LVjkPFW1lR60uufiqjBNrn2qa2ehyvxBqK7/
1NaWBkw9D27kavZbgr0hPKnEutJ28/aZrH7z8/XB0fRXD6j/ebktlanDPIS8wrrwhms5BgADQ2Bp
Ci/wNfBd51RCaqnzotiWtTae0Y7PTHzM9Hzd3I9i5P9smCW4KRG1dkpuBNIkInbddW9BwU4i6yKq
zt8XlaYf6fbvdYCKP2sJudnBzHaGbQdbKB2DnW6j84BjjyzZbx4a33pyYTXvvCKxYY7/mKqftSHF
h68jGun84R4OgbZ35vl21+bN3VOkyyBZezCVIWrGvzNvgoAKyGJNjXY1jW78HBFx9yR1wC7+6F69
eYlNbqoN/RWZ2IdnNUW1GeyEwBg4z6RZCQ9EqStdrIm10uZ5NEr8IHR28Zy86MzPx0LBLYzBjGk2
XCcYZNkrRLhx7U6p/ioQypGU3sPP90b8l74WPFkIG7ZYK2H8oWWfBkPuismk4GmZvJBk5C1NfOq8
qMabczNvQN41Z+TTOAmwKWwoQswQDDN76jpaexHpbScW0fBD0dGZcWI9RU6abP1S2htTTsZJRs2P
WHbWEyseovJ6oKKPGunsFm7RI9SKnZ1G5qHD1sGULiyMq0m+JckupNmDMdw0tGDJ+RJ/ArpUTyGY
1aeow6hhusjIqKfycaviTp0Fc0xS9zsMcJSfe3qNlpH5l0rrzKe28cIVfljNosm99nRP7YaRKgFs
8Us1b0Izj3AIFDkqNYyHk+T91uYeNVZ2YL7S7S91Y0W7zFbiXNljdQn10t36aaNdHUALdiqDW2+E
aD9ItN0u68Xl2LLRiGI9Emj76VLqvfRUCApCCF5h/s0Z62n3j9QeWVuH4AgFobpxIh+IS/R9Tsrv
kUFvuJPy/RWO1MjtEZlF3MXjD5csdD0I9Hc14KRiNo27OZg+J0DN15b57DGmPbs1Y1v+TDDgAqAL
niTVzSed1hXO4pBGW5zAJCsG7dSOuLjnFjf0a1vyVYmiqyC0+qoC78xE5NDrunsIOjk8hT2bbki6
fWgZATiR7jXD6XQqadUwVDZFuBkjPklPX4FqjDdVUVkvLUQCgHXFCrwU02osos6pbenRr5DS2ygY
8JG0Y6fO0gQjWmTWfdl4vvNW5HZ3icj8jV08h6bHdRiOEMBI5RpgXVuWRb193tSD2bCAN/86o1ue
vXnD3arcVSP2Dbs0JRVHbPOwoGIitcUf4Lf2ExNRf8dsE00hFqzcUfUDMsXcrqAiXU7GtSY99+IF
MQ6Mmq5gDdVvH0nCJZj1Fhe3EOJtGigcDU4wXDP5qxd1fbEITTwaJbIzVFK/SY/TdoEpq+MwgUFg
1hNfGmto194EXaFNRve+bLxY6CvJWJk0AHmaqUdK2jBlECDC+97EUwkuMJ4I9aTw+okkeLjYRa6u
Dvo60FHkw9IHxnX7Q2XD+KPKvly+nE+VNTakrmafZl1nz7lfJpTNpr7bczuCyhSi3iQeA/hF0E8u
GBmHso0Gi/1Y2BVpHd7Aa5/LjQAJab44ACu4IaeH/9UhRwUN3eo7cS3Cdg88BQKv3UB8dtzoBcoQ
2cyxmMl+8Q+XVcUqq2C0G63hXpdHqlVvUUdaWYEBbjMJJzsTV2k+MsP6clmS/AIyYlHtSUfkda5z
FTXkMxvuniS2+gEKqnwIy/o90pY9L4cMi3Ec39YawYgD3kJ0VC+6+hnW9ktWJNmPscx84u56a+sQ
k/GjGrFuTEX3Zfg2EykX3ZzlauqBjEDCa4mGl9xA4C4RYrxW0sey6jrdG6ymfYAiaa25WYMJ0BIv
2hwLWSDLwcbqYzFlYbRNhgb7Q49fbwBaSAVkEmjp4h7RBlXBtO+6q4Gw8T6pElcdk2b4OFQV87bT
b3lUPNqyqo8JSLArzZLwtjzyWfWtZQTkJULyS4FDC8tjNnQOd0dPHMLerta5Mt5yetHv/MXqYJm9
u+GLZ73HbvuHfib5crWv7woLQqEOLBEsQg/ewLimejldi7J+w+hoXlj5tetkyNyfYSRJLoqBi3Z8
Q/uSSOmGgsy2rotqa7tteaDP7VKIo+MNR/spG52XFk3QiT8/bLA3Jz/lCNfem0AZFNotgpdObaFM
d0z29RX8TBvhgXei/hmyUo6Auor2vQhs3PHoCbs4KPdeCe/AS9DfDbgKMi7Udw8e3nYcaME0Ojcw
00BdnvjDJ1M5Ko24Fco8Cw8+QO93YvQQBjWXKAFaardec6bO9IloZ9y1KZFeYdqg+Klz1PKoWrwe
LDGrsL9tYT0whzQ7AKPpI0NuVVJO3ldIwtH9E1aYaCzKUjHED75Q1A2yqjsaZki5GsoEwtphowkI
d7HLrTMROWoCKGJNckNghQefaszaFhO8y5qpey3Hp6YhWrVziEerKqa8EDmtLUuZj6FI0uOwoPMU
ktZqvHbUFnFyjcAkrJjRB7ehXZK11bU95sPydxCWw6XPhi+8Atiz54zKMvsbBVlxTl29ovjDBmXJ
BnNFfepYiNAgnYXeczMCN4bck8X6AVL+khqaeRid+liW/ngUVuteWNuE5zlTpPXmUAyHskQlkREI
+YU1V5BggivIIBAc86Bjnlxjzj/Q0AQMS2JJhO1+gtliNtY17Z15MQtaxiUAJ5+TeWHUlvhETZ0O
ZzA6l663uEhnkWpk06pygWpvqdoSPla8hVaTbn3TY6R8scvavExZqm0VoW4DaR5rTSeuMUuacg/N
J71bXXuLA1vsrdTGP17hQ6+dNiZFRhSUhbCymprCkZ8qoH0Gg6pZ9+ERQwQOktKFjqJNlGaxyB9l
hIQjK70JQ69h7gtXSy4ldBAnJcR7ruLSF4Xbqc+gMG06EAxnv4Vz8XSOJT1Yg/xHB4G6lWSbY97V
iZkJxxB6PGi3CtIcFEl1HHST2k0aeWc9FtZHALtvDJJgJ11WB70U8SvV3pdKxw1bSSrwdRgnbyZs
WwkhkY5ffE0HEhL7PtbPTKqS3HqWcf+bVqC5TcuA6M9Y+3S8IjyWXaow+ef4Y5KyfvbdeQaUkHIT
e3V+LcbxWlBVOmelkW37hlisyg6K/WTiBnJzRSlKYxKJfWAfVEqdrS7ud2OgrlbrPNV58KizP105
lRtOdFQ9IEQnbfhEOlC1T2Hp4Ru0plUF8EsWBtie0tz7mn2tXPJIa6asoFIuKiGG29IQEBuzKJte
wytaCWq5UhDiOsqeKBm8/HTkYJ5MKIoM9CljDEOx0wK8QllykuQp7zSXjE38GmS+5gbLHhxHZa+J
CylD26GST7qooj965/8YCLWAcp69GAiOfM38U1sSyodpDnS/ilObk6YxOO+BqG5tF/BgpIaWbvwa
VBc22axT8HDi0QKXMVCndN58r6Bm6r9DeWwOPaqzDcDj+KnU7IzAj+Z9dOzmo5k81msQdouWmWvW
U1Qf6H4bxKbdJ7egBaCGTR+Pe21+pypbBq99pN4Db2oONVVITPoE/zUp2Satgg9pU/yOsuGGAebZ
nMxfXa2B0ArGL/KKCf6oRbkRgfUYLZ/gnT78bTQhtD9nT9idyy1oTM859IZB+10jLz0PedJuehxu
UzJnIZar0i9LKhflSgluMqy+SamQJR3Tof5DAcwqH96AUEQloE+M+E8Yp/kFPS1VF8baZMzA2zRo
S+tDHnsNYHO8Ji26OgkZYdUYmJnLaETw2CNs9kGMpFMlqN5ZZGEDLtsk3iE1EvvZ4zphWdmSiUYR
YTJNFzuT9gRuYTjkNlmFGVRLLYmQSWswSmIRJ2clbDTv87E4a991Dba/0+liJNSnL06GKMnfqSaq
tysAWCo/eGShntqiJ0eXUIviNNDvmFBIofdddcvj5SeWZy8/sOwuj76fZc7P+v5dy9Fl86+DQ0sY
3n9+1fcvWF7O8vBfT1ue8a+D30/71wv7fknfh4NoiJrz95Hvx/97Vf/6093yp/XIG//zf/7vtaFE
+b+D//obqOxn0e+/XvHye78PLE/+1w9///nlz33/oe+H/3vPlicopCybFroxtl91m3SE/m4wy491
JqT2c+PVZ8sc+aYYwVEbdYQB4Pv7EFsH09ggf4+J6t0hOb1VovlVFO4L5nSwRlV+HlEHxJXn0wVq
18KO/kaeKMBzEancx/arOelrPQBpYYxxShMucoiGgtGuu9FRdKTIYNKKnMShEIvRPjT9W1rX3qWu
x3UdRuPBjdq/ukC9WGNMIXDWdsl0rd+CVmHIIHIUSwwT0E0SawPpkTkUd73l++ZBjQgnEpRQFbCG
pSE3pA7mG31vePKzDUYqeloZoVbM6+6mBEQkbWXZFeppH0cGwUbebbSALsr+BsQpuoO5oP45peEh
qw8mljPeCSu+Okmwgl7l3DQJFXjIIQynZALdQm0en+ZHy9kElBrdfqJcxlKs69QccFx51a4nJHgd
gGrbFriP13GPSj7PBfkjXoV7V3RKHcws/2cKiecgCWUz9PBYw5wyziSNHPh1+azHtnXTxoR6dcOH
5WldtF+OubWDSjAkfc2SGmJ0q28xCybutWweQKnt79eHcRg46bxL0ryiCkjy+LJLnXpla01yBcXu
3KzWo5dJ7gUAerzwdYfvvYINaXdkxKtoFvZ2tDMr0lCGXsBnI6LvZkgzPJcqP/l0rm6KJtrBwbSN
pAi5pl5nR406YIdP8Ua3FaMNWlt7fiV49sxdANOWUbKj0TgQSqBw1Ic9iV2d2QY7X2n4nec+Wlkb
b0VxV7ZnHpYZXNS4GrU+JmQVbJ6d17XRJecSGfK+WtFNGvgX6MT1I3mXy/u0bHrLnGiaDs122U1g
mq/J54h2tFrpwNsjSmaBh6Pii8RYz5y2xC3H6jZkYW4zEO5CFOVMsi7JfLkQlbibFLg+GXDVzm9g
V9YvhpgCLlVQJwX1nTulnJ+WCk9hm5LHa4ctLiWSk8cRo29T9sxw4QjtM1OXdy0tWyiO5SczOVpD
ge+vBDV0WjJ8QI6TbYqZrm5grljRTwDe3fvHYR1oUj5pIzzP0mEaCN2SIl4szgVGR1Qi8GyWqTgl
M0mPkKkxFBSklYXxJpgHBnb9tuxMw1oEU/m9E08bbYiyNy3SjDcCXnKWN//5MYQrWA9flzM9NQMC
fl+XX5ADJfAc4/tM2j3Fgz++GssvqF/y3u6/zwT9e2nozfdzpP0pwj/E2rmP5XeUwx/C27JXxgW5
YxnHfJqWi1cP3W4aihQPV7qCVBY8dbj/1nBdxn0wB1noEhgieOM/FD/FBo2xfR4JDbwU1I87KWOk
mO8adcx7jceLpkjcXd10POWWuypkFJ8Sxq2VM0zjm4GfPZ9fT2Xk4xv2h12LtefxfS5OcYKAUFzO
1TCA/Cjqn5Zzucd0KdINRBg8L0CRG1SFuH2fa9SnQbbZbTk3ad3frMCgv5zTB6C3sFO8y3ISryOz
3TIvvndzSRiaUfXj+fusga6tSZLgtOxaAbT4tPPk927mjD3y39I6LmczDVAiawxI7/NLCqeO6SUB
z4f/PBfEbQpI/7C8jJD59sbT62n/fTaJym0KFGG/nO1D7EW2wsa6nEU8l+y0Jsh2y1mhcrWrSpLp
v8+Kko6RD/JlOWuS2baPqjzYLGfNJsKiF4JYXnYL1xgOKkcRu+wibYiPY+y5axh66m1MUODKlPba
ctaxk+JkpoLQjvk/GrXcOUkHK973Wa/roI80AOjns3baxxfBWuP7c7V11jU9PJLvs7HM2quT2uH3
Wa8pk1sonV/LU1VaOTezat6Hwbr57TC9VzU+jlmm+mKNCebV5HeR4DiIskKsksFr9sKuRxrNYiNl
FX5E/yRFAveim+y9EyTdZdlEqu0uIEf+JKJAsFWkt8YFhq4jMgsLZFd5Yn8wYlogdnoY3tYHTsbu
1fK8v6JiDgupOn6tutbfdiLSLvg18N3MrOpiqM+sZNNnimpiPTbEQukFBTW9R3lspOrT8n9WQth/
6du/upVj/Ein3ltbnT084S5FzteBhcYN/+kOjyys0oMrjCPzVm03MhKRT9E6d832E2Kpp13g6v+E
Gp99NLNtHPMtILgSV8sUfLZmdocuimvSKtU9REStMzilgswOZdefJLi9hFOB/t1xn9uOjwIup4ea
GJHB0Db8NhQ/J72z4VfUukUEx0DejR68eV41XP1Zi6+iXh6o+Jtbm2VX71Uetrl/nGL+O9I3ToBb
7V+OC2KFSchZNXr7ZHcF42jqifsUANxFoMesO7P5RoWVf8pcFyARrNq7ocyADpXWvXZ+Thoxlx3t
9PDhhUsW63iC2qa9qkBTiCXkW0a/YhVMU4mFljC2nFWpW5HrAIvjgt0hJiiWmzZNquQaqpgg1nm3
xoEHNABPxGvQm/mBOttH3KjooBduds3xRvuZ8k6qKrE3x6N/oYdpUyqQpY2qXP9dWRDTpgBrRBBg
Z89hwMNQEMLYDIV5IYnzl68nDHhIXDcYPv0LpAo+WZ7diQpJoBeetZQ+ebegC/67Mcweu3ZoRpsx
l/6q9RO0HHW61R0PAYA3PSY4bwcjZMr2v03oJiYwdRsq4/xPYgr6YRE5TwChMcHEpOaidAPYvoTc
dWm6YDq2+XAEJd5cC0Gipx14EZVkfNOkB2oXzYkGKE0t5GeP+kQ0xixh5qcuG0IN4fYh4Uc4P/2q
pHv3igD9ui+HdYZV/5JS3r3k86ZzwCHUkTpQg+u5AYRgILHZ4Oww1dZyCyqts9C3JfKLVO/vh+kx
89NTmtD2z/Xso03U2pVDeiacKbuqGa0R9fS9NXBBveU5+zgL7hXtorNqtX01Bt6BL4J2biw7PrU0
BvOyjUC73KQdmWeC69gsj/678dQwd0nDv4sqLJ0XU60oFOwd7G1ZMMGbp6vpUIwnfmdpJMYqzKnS
h9sWC+Z5iER07uZN2raEeLYUkBMHk0UK/m/XBzBBK/K2oQFIiqVt5K3ToTl6dlWv6TLmoPzCfdWx
1FVp8JbqtTo1HUK9VDN2TTLtidaxThjy4SfOj2zTGo9dicwPUfekFVf0D9w18IIBg6R3rBAmrEa7
h/qa0K5zBc4S3BGnHNQ4qBNTBqfBlQdDKZcJWnvrSW49c+X8kpH9KxTRHIadbHWDMvpEuauxExAe
uVHfQ4oBaEcp/Uaxvq+70nyOlf8FwW3cks5qIRiFF8HnWAajOCSxR7mH5HG6Xsm2SWAjdCVdbWUQ
LLJWLhjABO8IGEDiFzUPMmJutmpfWmX6nBmDCY+dTDM571J9x8rQMXm3LRhleNp2ygW3Ielnb6xM
cP/aiMZ+lXr6YVk04nsJNtPyqMdIcI9NKa5pS73Vb52Nq8FHacivPZdhugmxAZ8wPyzvbkfcBZUK
mG2wsShqJnI7zklVIEc+JhsZyVzFsDrr5yBxgFlEiYNkXhHlFm6xC4q6ZEaEQ31DvoR2TF80v/rt
4j9+drKyQ1tMYAaaaetChjZrfxcgkgkJWmavMxQjtkIfCRL+Ka+pIOULfBOhBzGwWyPmHH5aNhrO
AALTqqSaxoLI1zeeZH7gT9pTKHw8A4TL4BhH/tMNI01Hh6AvUlKtL4fJAqLSjeVF0zmgbsmNzro5
mhbjlGJlplc6ojpBeKAN9r2vtOo81UwBkvj/MXZey5Ej2Zb9lbZ6HvR1aGDsVj9AhKQIBpkU+QJj
UkBLh/76WcjqvjN9x2xs6iGMWWQyQwDux8/Ze20t/gmn9levp/WdC7kZxLdxa8iRUpn8hp9xyrzP
Lqv1onULEdAoxT0m7x5wj/Yc4StnW1lH4uI+ZxRHl3zOhx2ElCEYXax38+Dezkn+shDg9CTJdNu6
peUJoU48Ou3Rmh2kwqQMYFckF6+NDcaD40JCHuDPxywxYXmtBGENq7WTc9SfB5nvU6Hbj6BwCtrn
CgwuhXptlWoL6s/JOcm2m0MFulJjLedZ22DP9rBdWQrM65u1JDSyyu1bEQv9gcmOeJDh768LTggW
urI7Q3cYXKg0d4xCe7CMOLvHDcm4iVyb7Yt2Hd45wosHpEbiARfbJuJ0SRdVCKKzqHrHLa028+pq
lSfSZvsTphIGOxWcDW0jEhS4UE7G9lVMIjWh7ZeiJzTPG3NcOHEfTScThb2aA+iCnsN00qk3lAwy
FS1Odpk2P29j83Au1O+cnfaESrSAywtMpHcmYljshghtEYF+gwDfnRRmqjSwIbCISE4Uc31/mGc1
tK1K32VIDsJpcO475H1haRDHlsCc92mS43uUhfFAbI7lJQi9dwzb8drm4gT8m52tI6uggrHXDzVy
Im4XCtf8xs04eEmWpZ4elF6VSMlJpFM1RDlw3AvkCikEYkB95pA8MKLg1K4NWyXgEtjGGJb2sGDO
zWUVIQHQTMiVXIe3ugpXfhzSD8x/yc5SfqmRYx8dsT7UVr7uxv1KN+LUT8B0DO4fpLGEdEc6Fljj
V4cJ60jRGwxSx2u0cWDmtXpQsHsSkYIGfhpcEsKX93mexp1NqiWRctERPajLsOBfD+6YL4e+oDFa
mR+4yvvdRlTs7fPvB8Ze9mG1HNCApXL+/TCukcN9Ii30t25xKQGEMS+OULeVwjiYIEz/8pyMA8Hy
49aWrzKGfuZKQaOA8y47Xdz89eVYbV4WlPshd0xMkN2kgD7h2+Sv5ccmsk84fNub0lEKJh7pBWx4
AVArWgiPLnE84cHzyphtuevAyACgtsPff+E35C1nkfOIXe0opoea7CkeFMtNCdet7OSUbGdA17b8
EToIYHC+m3U3+K+7M4sYzrZkhSA42UCtnMJkIUtAiWdEqOCiAls0vC68N+e/HuhM/vVVi5GS3I6m
8Zft/0kcEqeS2BMVq/759wOkjfyvr37/sbaL7wq1+05s76/duMxmxy1ntK5A6G6buYhEdv69t/9+
SCJHBqbmQrrZfhON99Ooa8fRmvWwpllzjogJ3RrNJMsMoJH1wqlOo+xrXNcS7gGvP3ASoEuwj/SA
8PNPezBbMG1ouxizaD42c2PfRu5DhUSFTBoK3Zj4TV8pRiq48l8Pi6KDmpLl//n/IuNUZGl2isFS
635GENSJ9V/jSClfJvTlIZYoeQDesM8nmH2p1mLRCxTL0n+52V3PWfU9Kr4y3WxvwR1eRtbV26Fu
GgCqgEtSWThnxwC31bTVd9uPLi2V8arlJbe1MZ+DcliIpelqDy0+6QK2LgK8jpnLp1Hr5uOalSet
pjap3OpX3ibfsC/L3Sirj0Z1htDoJ7Ysg6mo5Wb7cV5+ES2inHk9DTQ7QThdnF1KY75mNdaOjpqb
ofKVNftJcTU0oaQMleNWUDCdz/JnzlVXSfl1Ixgz7Rqgi5vEVJ/IksaYKramRp98Q7XHaolw18O3
uu/Qkbpm9DpkbUCs3g3M1l99s7GwRXGPTWUTqDjeNKqvyC5v5OieDQehuNN0DDDby0IUZmGWP4sa
nFSEM1AjjX164W1lQFuh0ZyxnWQSk2lAyE9135qZwTgivEPdjNDKpe4anKMO88dPug1zrcunMsGy
CIDGTc0vbPb9MKvXBZm2l62j10CgAWvmtykMFQUS5yEyyiJEUJWi65nW+1W0CrJtBtzpNATCpiYa
O3XwtBQVujLFx7HsspsmsUIdZb9ndjOeZEwkgSNIdiAR3nx2JjtIW/luJsW3JXJARKuZ+YxfLzmj
MeywGaYXjNMH26hvOnZvstk4hQoodX4Ph/XOMirhc4bVDh2njKhbis8oyVVvLOLooc8n5wBORN/L
TPmwEMTtnaIqPBfcLz5R5acdV7AB62nddXb3AP+IcLpugL5iwfky+qx6jMp0utANYDR6rd1Vf/r9
0KLHdfRjQX+Tb0LtZpuLSp1ia+WaxG6o72dCV+BiMr0zSsgPTMpqL3NjOtfkLPkNsx2IpgafCukQ
c+1ugZAsTewxVPXtc2zHT5xZnd/ybq+dVo+4VPDNaApD0bK1dS5bT2FcGhBj/mIvqBRcGsjrEJ/+
+Nt//OM//+Nj/p/xV32pCzCPlfzHf/LnD+T/XbqZ0f/9j/84hNfw99/4r5/4bz+w/6rv3ssv+f/8
odvH3dN//4HtafzXL+Wf/efTCt7793/7Q0gaUL88DF/dcv2SQ9H/fgK8gO0n/3+/+bev378FgM7X
n3980MEBQXj9itO6+uOf3zp+/vmHqju/36G/3qDt9//zm9sr/POPm/da/l8//vUue/6msP9uubbg
N5iG6wjD/uNv09df3xF/F64uTNPWTMG2Y/3xN06VffLnH5r2d1MAq3HgnDtIDUz+dQkUn2+p+t9d
lVvBdWyDv2ibxh//etn/9rn978/xb9VQXmqyD+SffyBF4leBsNo+4O2F2SxtMAuFbaqaamm2agi+
//F+TauYn1f/h1NptR6D9DoKK/qSrnHBN39MBwlTdBuQmjG8cjXqfeHY9NsjPO2QIciOZWVaMeFI
ssOsTUoRIXoXxm3TE9XSLDEg/76FM1ahPx62PpyyYktDq0nImNkwL1bueVrPEOP1EDzAGShe6U9Z
MYduc7CynrOemy2PeTL+PBIizCRoQSaazyY1Tqr4iigyTDIl0k6l2HhgGMunSW/Asjk4y7PPUh2C
qoVsMBMtQemM69ek5yJ1GaQZJEIbCodTLWy4rLEqE53Nj5X6IHr7Hc3rjQciO09FUimos0XZ1aGV
2GzQdSuDXoxoQkgw7PXNGkAglDu319VqtEPeD8cFWTpsuzE7k1g5ND0qkrx4aQaSW8hkkAsj9BHX
DCml8Ez06aT1W/x3N4fJZL1hhAXi3Gv3IrW/CM14SHN0WeaSPTSoOeB+2AfdoWGlD5t/HcYRku/p
aelZT1wXEkHcQW4HldtQgeienTGryR1A4Gp1Re+wHLWUxWW1uocsG4n6o0CIO6YeosjZOknPilD3
S9GHQzT+5M3hKIz2FNja2GPHowRWHkfJMMGJmUAYEUu2tTah4UCGthK00Ul0cNp5uc3XfVk06tng
+RqYfdYsOqOKBEY6HfqJkFVdtwJ9wQhOpbpHd3qQ+TAT58hTjfADUOEv19R+MDuyq7shU/YaWZP2
mNl+XW/5H2zQVCnWeFSUBzkNi18TH4zvutoPA7ITS1W2JHhkV86o+rRzH/qbiTU5qC3D8IQBxaEd
2czZV7BUZQtZDlFRf9lIKhOz+CpV7DfD6lcpaiWUGsRCCtgUM5mp+6lj2a6LU6Quhyp3biKblxWn
H6uq/7Ds8SYbqbU001Zx0Y4L6lX49L39KYBmcAcNPfJ1ldF+x/t9AT+c3yQpwFG8DWeMT4O/WJoZ
LgaaBGDl6a7XGI/J5mpAcjvUZOP6BKV9ySS7swCtgNwQe+Mwkt7MYUW0+Uev6zCIFFp9HIge8cOh
zVIeihF1SjQne2gnN7NKYliifq1Y87uqvyYm5thRlQeaXFACsIv6aQowgdH1HscF8mtpnxTsa3Rt
HHLba43EtPikVS4ZkoDRACAvvzmVIdFOP3JpXe0xgo4LBDZe2xV0efFeWgQfdAVlFNnvJOYssMkm
pQzjuLqCpZZ+USCo7YBe+MvC4bqCFHCX22AeqXAfwG/CpR0AlhHigkq5Wzkic+lq/XIUlc4+mWG8
NrnyV5XDmoqWRrXbu5xj32FI7UOp0OvpXSjIqC/R2b11CUIDstFxTCYkLSFpn5jbbZSKnG2dQSun
0GqrW7k7OJTb5dZTH5eMI7V5MmxiIbGrEuiI1LtMaJ/ZhF7gugzdhDm00W3W24YoHEAEhazO/ViO
DH2LB2HUDzJRul2upjsug7dIlUSnaVtyk8lTtIvyV2a30b2SRf32PO6S2bVp7eS1363OD20B3rVY
TjCaQNAJlyf5JuOfLeSQ71dtowJFB44Kr11t7mxN/qKSYJxd2geQAUcshk/VnIW5aQ2QoEb6ocvi
euI64ArGg8TijIfvi3HYfarET31pkkiTqox4XeGnGgJ6eLKREjL0bAKT8BoE9n3ny7j5LJ0YaLtD
7z/+Wiqo1GbaP9GJxIFr3zaFJbf9wW4Zb5OjRe8PDQjU7J2NC9NrOgCerV1/tCWa8jEF+irItywX
lqbWaGGBGMcWMsedqmQHg7s1lXbtzw3pc4uLRRJVKwGbXRsHdjcFsha/YrW1b8x5u8rjE4GHxIcs
w+b4RrwQ44sQZHtGinlKumTY01x5tBX3bjBmYAQjsBZsrwdQBBkxJoAnjHa9nVxxcedzabTfdSGN
cDCNRwixH0mGzLpwjR9Tp9e7SYcKjwoARinEuES/9qaxMy3xvMVO+EzMSSK5WrYd9hPE0hxlUDG4
nE0tMdDvUD56ITZrPG1LazIfNAMUcDS239lmHojm1vWHhNyD1KW5zrD5vZzj0FXcJ3K7elLM5LF1
unPS8AdXS78d2E3KVIWgHfgwGiIolxnUk11epooePph8Utduc0z4rEPpfb0KBKEYYpzEfFU6TTmq
6AQIYitT5nF2Z++wNXyYdvpirVwznRihqW0n4pgMq6jH3rT2N/UKqITEs6VbbxdUQqGTtpZfxxnj
r75+6+mkc9phbB4bzYvZaDu36w6qnGHl2S/FwBZRUIsyVO054VpfSYmLYKln0FOYrWRPSuUoznRi
eTuc/ktdnBCBEuAB4dWO8zlABsIjjBxKwWwxp0UwKbrtuwUbeZcrHznbUoqpcLs2f44ElUS19c0l
MIOi+ibThI4uupJNyLfLu/F7LH+mOlSgphszfyO6+KuLl1MjcdxA6xoZ7qFo1tabKye+szjXCrAa
ASJU0gli65vm8ErcIDu71qzM6Zpjubh75NjPTWm9TMtPGRcQE/IYwp55Tyx7G5ab0lpHRtYzRNjB
NzNCosQ40pXKs2PXilc1NvlUonvEkA5ZGEsiuQxn/Dm4XFIp2HGLO1uI8ypoQ6rNsm+dAVCSPaEx
I5gt1V3efkStLj3j0lmsnYpBUikrQgrXn0nOSkMy730c/yWMQOhVq4ZnZOrFUegVpGkM58KxyLfk
yrQrY8C+TpjqoD8yDWF7iQb0Nra4zwyFfJQ297OMUU0pKeaEASquqvLGK6AV9IpNT0e1TaCYDNzV
5EPfUGKNWfyomdHxHnB5FjVSpA0MCcTADZ2i/1TpBVvF+NU68gffHb1Zi2hh6yUn/pQ+NVvcsBY3
xgApBWyeBUDP3Hl6Oc97x9DfkblcnBl+spxgEUkrB//IGXVV6K25OWxFlSDVjE+EFESK0VxVnukw
vrmZEgdGkzIrU1v2QqsGcyA9muF94K7az1LXXqYGJ6UN342BVDIDdQU6ucUJKsrw1DbutdfcQytc
IEq4S7yKVm3krsfUGfD4iuukKBmDK3mQWAuGJb/JTO0+sztU0BVY4sIgeHyLKFoqMqcN9wqBi2xG
B/FG/in0CXRki4jStYGnlzI79RFNIPKm8L4a4406xfd1SW/NdqdTTqIcn4qa7411+N5iAiRoRnTB
tN404L2qNd4aynKh10H2tFRfBiQCavyml8gBq2IQgdoUb3Dfwgo7JLAUsNYTwyfUKjYdjYVm1k7f
IhFWHcKPoLdndECR8kYLRvHBmJtD+ErCPdEySHzUeAyVhZSsIlPfh4Y7kzLTg7uASYSRBfkFRAQI
Jw+bbukCsaAjzEXnc+FpvPMb25URLA2XA8BdSt6C2UPGeDaVL9Fksmv2ULwKjeT4EqFM5mSvY48q
ORsGYPwxPcaeOs6AmJw0Fa6kIQ47faCysQ9xB59Nz7tdTIrxDmyn7I+jAXy2wCCQ5hToeKdGThRg
DrKVa2l1P6yquBN4pfZQgsgvNXA5owTVPLq1OVB4RHS1a+agZbsfRt4yMou4JFyfoRHD0ZamCcbY
M6tXODfVfDM2/dmyDLRaaV5g+m6uRZU+9DPKTrMatQOHi4uOqV8vgdzMUC6CZlR3DHS/m97UfOy9
ctcKzAhNTZk8lF9QnwuSZwFzSvOkxNygpgJLqZM/LKzeszthwlXuVCm7INsMYBqhR9IhEtoVEBCY
I8MDdj7MCRGsW6eBVVluaIEZMIRFySisO5sw7Tc8Z7ZZnon27Un/M2QwI4QODGPcxQSPVUN1UzRM
+IUxbcYNDaSIzXCofRRNGd8XKGBAiU1ZENH8IpQMpHLXfsa4XiKVz82Yij17/Rc4Pi82Wnr2Ky37
ErkgZwFqyqrE6tq+LXMZ79OJPXWctF3Gma3u2DGXAqHpUp8T8os7Seu+JiIpipkvUI3Ud/TJb0sd
4tsM7OoUFS6SAdgzgy72CylGcPOFZ2biw6YBToVaGCjv3F+dekLxnUJekbd1rh3jPHuv5jEOtWi9
Ti5FeFIsUwj85i1J5TkdqpcFmTmafJp4CmCYwl5eyHU5ZAAemOhiI+Rs4C3q+rUS9REsFqeIAbaT
E80vjYMwAYosXZ0iYjCoUjSpJhpcdZMquRArFkxNc2edDcNKQyn7J42Qo6QZOIT0an/UsIOp7NsG
cT8EGTnkbsQJoVlTPh8ABTWspzGtpNR5nuI+FPhO7pwxa7EjWduhjDGm0+dmaBJkEBeiepJN/9Uz
c6dI4YKBJuNler5FQL0ODbY9Ees/zTI+tdDkhlMn0gNKLIVIPFP6cH4PZm3IsHVw+Sy5fXGbaTeq
mNNwmiLhkIe+Ll8tygu/XYbTDFb/LHEPeRPhlH5bvsFa0HyCLp67VFiE8rCEk1RWhyt8EM2NfjQ6
E/FpWxh1gq7zpXzItmKBqXXLAdVrMRqP6bQTLh/f6BIvY7HX+upWJOmlsutV8Hf2jao0n/VUaD6N
twfdnmtfMcZjTYtfuodxQVGvpssF1dxzixpNq9NzYbuDrwCLQUtj7tr5zeI/f4jzF8AZn6aSaB7i
FdiGKnjLRT3kGXxNDbV5Dl+cVCponNl9Dr3RL9SFJsEkL9DrUV2WxpOibmlXu7XuOCCwtVKqXFUi
jDyOC5+pfhnRSXtumAzTYTFQqhAe/q3GNkUFzRTmR8kb09Ij0bBMSVo0J+R5BqajfsGpCQqC6XeV
Uj45UwMoi6d2Uou22rtTzPGnF3TEn1JdYM4a6jEAaII6uLUO8bQSbeW6an9KEBU69rgFjjg77Mtg
62uFHWKWuzLv1xNyKvLjC5CJ1VJ/Jwz7Q8R4TmB26NilGpHWvj2gBGbmpjGNggOLXffQSYUY2UJv
jvCSIq+tIS9xDOIAWASpYr1pY7uPkSF4HFzysJjdl26eb5y0QGJuEz+Z2y+GpQSNLtiw8d0LnMqU
aFSFwhYM8CPHd9LmQ00Y2S7N1aqNiURi0XoteUD4QJDUGWZ010MliQRozcmtHqbEJffadXZ9BEG+
RSSEK944MPMixI+xzjyvWEwUZv4tgYmuEn+nJ7RYxskmLKya2U2Fqj7LpDFObUfcrJtrB0fLfpBi
AgFT06kv7fmDudkv27DoeVkIGeN42LzC/DC1qN5wvI2IACVDK8jg/JBU6N4QEj8c3bp6BrdKrO3s
/HCad0CqR+x5ggRfgK98uFan3KPB+pghyhSxFsPqYHjpbmnpLAdqE8sDYWlkoJBBAcGjJw5PP6+T
fXVwtizQ9ZuRIn2Sqa/rcXqeYgGUIc8w5pHsStvKm6VUz9tErR3xGVctmF2SLCyLrClpM7kQ1bNu
DleB3oIPPu32tRzvFjd7oYSO/Q0j4abpGIiBhDSldn4wW9Y46F60YorukVweUQyg5VZSrvzJfUsd
5hd4fKmJwZuAkyqHvdrq0JVWZhoNW7SnOJxJHZVLtcu0V1uLJ0932QRlOd5Zg2uGaEQ8RVrzr7bu
hc+cerq3IKh4es3WMpp7xCStT6+WQQ6ej5vR0fC2bGE5pkKc3hYBEcF+XoeUiQCplk2w2FXyvRTr
oxmvVB5jekmc9klXqH6wmHWb6KTeKdURc/Bwo4Fh4uTX7cah7eAnbSOV2gkWob2060ntzZdlUPJQ
sZF25xtMgQPZdY3j1oeTxEA0s/aMSds7W1qhxvyY7uCWeE0OD/LoibMnkSfghBFyWCWgcp3UwHpA
u6GN+DigWbEkNiEOjO9iGomtrzLqNZ3knNa6mWGXnJeZg0USosNMPKOeHtbMHBmP0NnSHMHBaEKq
1eeJ3OWFbII58se52mHAXf2uXqvbDcDnijX1jAbtTLqQ27cQJcxu4lWG+pIR6oy+wgQIOOgmtVVb
3KLnv+vREAp6AuBiAf031QEMWYXsFDJPB0N0iuOf1bjhoCZCqR2WGC/P9u3CVTGDBQIaQFBnjlSa
Mhyprl2a36s2N6EytSezsjCkNhiiCvfoKuybPSaaAFD5eeBg5NFY3Bq0/FN5J4LF2VrhfAzIADLG
xxsKJLMcjidUdHqZMYwuyBHNgJ+ua4SjML2aaBPR5ll+sboRzYr+3MGU0dZsi6CmbS1W4zTFNbHa
8cRHkz9Sqz9DFP5yWzLm1oXydi2afVPFLRmA3Cr8Zta7aH5s0vVjcou3ZEAM4czUeAiUTvAeHE65
xYFXFnnjiD5h1RDCgtZlIAyaOWIGSiKdcwT/7au51E5lxhFN4A5jw+NuX1Y2cHUiq71Tk1PaFD9X
s/eygfiP7mfTKjelMr2tkpUXKj/zuLrF2RR/DUNnBmx6MCco6Vz8B6j8/II0QXNRiOGNyFwrK0xn
+QDk2+Cd09npsc3SpbTeLLmM4Yz/mdONedV7Errx0L5Ew8OkRVYQ6TwnuwK+2u1bIQ6ZAnJrBFm5
V2bxQpGth81oHOdybXB420RgNvG1ixQOYZrBEeqdZeZjJGFpZzNHRLLKIto052pgmO5CcNmVWh6m
Okv8JONnizy1LftDpUjO39puCoum0kLydOCOdOtxixxeya9MFHwtiV0RM2YMuLN7PjAdbZs1HdR+
rTgxkZipjzGdhjiHzDO/Ju0E95NrcmPGoaZD5dnHRLYqCLLGYqj2k7tywMtpY1cGqfdWhEsERUgb
AbeeFzBR0AH3hHoyhYjZDcXa4FGGOJ7fGCk1QbegplPm4VZtN0VlkEwOPemuMI6pxuGspoiztJl+
pNa8bmwnwmdCKxvetK55kRHu2Nq9SD2TuCivmYIlrUxZD3UWGRe0JETEao8rAFfD6DwJdGkE8PJp
aEi600QLUkIMh06jt4uA6WYY8mc873fFpFE3t8jIUmuOgqohHHDucdLZ0t0VGnVWzQRjdpyZBEbW
Tk753S7B9qukdRpWcnpzYv027wD1KxaA5+h+hIjJBLo6mFnxXOrOfTtG5abO2EH6iuEF+JVsaN/S
WcQOtz5q7npAIN/53MO7EucHJ6VfHdYFnStur3Ko8RaWw222PepcnY4dwSJS2Jydnqm71MTeccrl
XJrLO0M0igaLaO0B7mvHZ9sk2nWCBE3BnJy1oVACjdA/y8V7kEO3g1tA5BYjCXdU7xmyogAqRYTJ
22YZ1B6tRD0XVtGSWapgm8qGFw2PhbcYrc3odrzIeThLrs4T/0yo6JhMx0uh6myDCk8ENpHt9etq
eD08TS9W6m3BCTMJwSjGMY3suCEGxe4QzSh7HSlENOaXtspjLLL5HcuACMsiod+tD891IUhTTPP7
rsYcOpljF1blcdXpyJjqbBAmquBcnga0KhX0IpF2Z9viFGdayvvQ2svRWFUaYy6u7Lr1Ge+/jyaj
/VFZ6DIT3E1f573QuRRpcp3NVT5qrNqEpO4KA2uUqbrHbNJ8SbgfG1x6XvSmR1s5cxbEkOth0d6v
ZfE8V2a2n4zlq1LLc8GcICh6lyKD+D5qCsVvLGr45qVuAIb2CN5xJBNWTwAVSHgjtNfiOZNIrdfy
QweduprTcmp17S4jELF8FRmwxwollFfiEgjzuMt2qGqc3ZTFpw6HGDxEIpIVl0GZlT1YGlIAu9V+
QgUuDwNkDru91BWfX6wvX6XSmnAdaL/k+YX0B0oQCUpiUamkjBi5iZkpb2Jo4l2zbB9jXaKBLQVX
DOYvewN5V0Q1QaKHKGLRAY2yvZpkBd0W9YjGmQWQLpNYkFpZ8l5p0EXaRvOA/dtAXyZ/zDq+1K4i
thYVFoun8oHv+iNFXPvb6U3nBHonx+bVW3R/0O3yqFnls068jtTVfbvG92MajQSnLO1eYOn1SGyf
Q6Ez/opVMFmgTgxK2Bj296zku/msqoBROGC03FJEvzp6zT2eHATvB1VEuu4K3UVdM3y0K7mR7SAB
5epMSMBwFYoMI7dcyOoprxTrdKyIS+mWN6ce6StXuAEFWZeDZgQ5iQF2+a6toN7KJfbJiTS9pCWZ
N826ZxJBhA51MXZOxlgyi9n2PQKXQhMhMGedh6UCJEbPkBme5YQowp2t3voJ6Qjjt1cziN/3WfpN
NXbEp7lvMp2jXsOaVhN66y3pTMYFNXi0+d9G+3OqomMmzNvBWp9qc0+MheqTKI47Mg6GwZqOvf2I
OMkzFvgRFlDYPF+RKS6Np1jliiEcHiz2IG7n1LpurtsyK1FB9yVC5u5FHTNw/cTj+WjTjovLG14O
ieuhzyekl3ebWImTmhXmDnRtkLeGFQA95JdxfAaH/xSVNamLCw3hJqf/uAT1lPVPLG9bYmgIgcRP
iRkOKxwH0s0reBttClAl/yysWHg6WUh+VNG81+m6CIZ9NVQgZEvJgza3iF3qh7Wf6cRG+OccYQV0
Hj8TbrUdTgvql4kqiOVHTcqVemLhI2veVIfcrTgddWYJ7ZMD9D+eSgHHN7B64hc0vHO1psA/VBk3
Dg0dNINK2KOMtOkFLvskMtmal/5HQhiBCbCamj6tTfQBDhZMeUOsVhwa2pDsZgZuqAD6g8qLQZ+Q
vWSkf3iE/zhIC352tcOFJSbSSKIRYJ57suN1OeVbezMj9EoZjADtHC5o4gyUp4HCVqRhkWDanmuO
6TXvRAXosmol066uZGYpzMA6zRPTs6gD1W8D9mZgQl8567AeOjSHGMH0Tb8tX9NFw86JMsDIy1u7
p6OjozmCfoMWOolV3zWxVKKirdnUTBm1eFbQS3ZbK8NwiGcwmY5ZU0/4dqI/udb8yhJqhKJjgJo0
gkuF0WkGiWCfxoDJWJQRkpYzKyltb0h4CAsi2DdsbEXi3CL3LD0p67e2rrNTkzLj0fXmHBeMSUBk
20TLeK0yvseaJsLean/F9ng7xuUH+nZSn9VtrqJ6TZk81zEGEVuZPk0MLgQ80UBAKYIshCtkXLeD
E+NBfb2pBGucPlZE7K5IORaW2i776IgjCuLYlMftQ2qj+GTaDaqmkURUGifRIcvLxF+N9m5IEl6H
rb2RMBkjoKMiJ1Z82GhHBMRPsLGxkWXwNcemTbmVsNbr94koUl9tG/qKRJv62qSZO5W2sOMwz3A7
8aZY0cVy1rtVUT+qzv7QY+W+LwhtSVr6onaqv6+6Wu24dda0fIZqpwXdjDTXmkibYSsKV7t/UDSY
PfWSmMdaiR6WOXqBulgFw9S9SqW854D/iDLVDZAY7izcoH7fdB/6RPUNxua1Nrh1k5xuvYXfKCad
Rsu5sokq4i1YkU/q3NKBaXJUMGf9OoMP9VdJhj2SzgwZePdAE/5+RDsfE3zJDR1fcsLVyBIxvdwz
Z04mbepWQfzMXPwzGTGkucnCiys4LSGOq3YJ1EWPcdF1NWgi4vMKhlxK/Fcsf6CXnnTBDNHMczKZ
qhnNdNsd4pgSNNLpCsxEkGuVzJgKl/DZtMEII9O5FPmkbcvToz7jHTb6p9kYvyyY6j7QYIKEyvbi
OsrrAuxBtlX6aCYZY0ZEPNgvGQTHVeBk+q5zlu8EK3fiojkcRpOM54RToI2quyAtVwWq1yV5HIj0
eS64/vOWoZqlzodh26ZzY33F38SwpPK5l6rnKCH7fOqa9DyauXrsMuqcDhw9ehl6ysti/SL/lmMq
rFY/ljTv6SFu58SNZrPMe9WIXq12VqDZDE9iNO5N8oVMicI9Eo2907YYDCdqV9Lkks5jtPqMj+bZ
7SYESirHJXlaaWAKxlNIqqhXNr0olt9ipSZUk2tRjw/zNuDIEjpQs+YGRZUghXYEAaiQMpaRUxwa
mVyC056W3ASBMp8G5FX4MwYubhqhpmy5LeIXM1FohXEc1axN/H+xuAI22lugEl3NYrgoQUadWxTk
OWqFvImkYe9cPbrHj8ZZtb5lm4k29dBM+/NHGROQWmai3Wfu1oTO41ctnY91z/+O687cQWdkKnC2
mckHFdhGPNzlzWC0DMW3B33S74QW/9q6HAVPPk1VwsaXNVCL+edY1hqviaRGbKMw3g9Rqb6sLVWR
pbAbDcvrJFx0Dg0QTUQHB2kgmGwbQDNxPiBgFebJ7lDp9DEJs5GVglGhc9vZ2r0hyMmMAschS2aw
kRPMGt3PlHyPcgB9aahkZFnKqdayT67B9bBAb3IUxEMUbvPO7ufTiEvXqdV6R7TN7Okk6aru+Kn1
9Q9tRgMLjz29lVm0Zf3Mw9EpVh8o203dzXfTRHusJoYmrQi5V1SmW6uwNI84OvhcU4Q1rv1fHJ3H
kqtIFES/iAiq8FuBvNRWbTdEu4eHwpuvn8Msx7STUNU1mSfPLju2KdaNJz65QYHszC+GbNs5y3hU
rf6U2NFDAj2S+UU4nCLVHQybyzqr9VNbRIQO04PQ2TIUNaJlr0cKd30CdcBcqabKPtqVfgc+ugY0
J+7oYMlWXkCMG+7Cpio7625LNlukf5auukvz+s8qI+rRcOC0QZPFLurgkEDJLbf4Xcrw2s0ikyUe
Ue/sdXGgFMs+bgfH72hvNkp/ynNgiInKdhjKmkOylD9eYerXnGdwXHXZ9eQCdop/rRkdFjbDD2m+
pdiwd1aHnAjYBNTC/Ct2x8ZfwHYDMnEOiVbdNH2WzA+mjozkzuOSM2912ZzdNWo4n+C7ZnmBoMK6
z4UyLzYW8D3FjwSy5C/sEJnatr+GzKxTjqzST4l1YBmRXMcEcM3Ai+YQaEkbiC1lCCvOsIigEL2a
IYHODI8ir3ywasPaAlHBaoWWpG8SP7TrJshUdbajw5jzLxMbd1Q47BvwL4xOQP90iUoCE1SoX9SW
TfKAdTdAyz4gTMhAZ+PyzRJWa9SFeCeCKO29bWRjGrOW/lUjwSXS5YG8hejgVtYUkAxWsCAngsxP
FbQ67dq0cRuEXkUIgXBQzkiCN0F+Ifteop9WkoZGRqxvNTjPSN8KtwSk7ZZYhxe2PIWWARxt9P7i
qIC7SX889MzbM8X5YVUW22qoxaXlJRvuzOdxat7wqT9XhjB99Az5RpokVKR1aPjsbM5Io6ddbXk3
fDjzXqrmlK0PiYOqYHbcr8llvzzn4DdNb3lJhrbftia7WUW8XjqlHymOzK5kPESWH9+nmfCxbA1i
FPg0qSnQif8LEgW5l7+QkxTEKpJuon16+xU5DfEi4U4bZ1KEOVXx/NMIuKbax7I8JBYnh8rsTwGR
Oor1dmd00ZszigOqsW+a0K9Fq4h3I5eK3a5ESsPEOSeFUDcFIjz0Fhy0/Z3ByMIHGIdAZCUwGMUj
44h2i2ZVYz3IAnbGFo0qqtgU/TA/ljOqXBJsvIGOb1kTV3sHrVPqvBQjHnRtdWpQlr/kXo+xVze+
2oxDN6zy7ljgrvNTxiU53ZdrY0dCcknbN7Wu39bdLrJAG0ytZFmJXWqeWi4JIJx0Bel9iz2aG0tr
Lh6SKTT5ET8KoYeL+0Lp5XvT8iWtLqmtl0bB5VCM8xj6oG/YzpxCe2/qPmrZ9BtSJoRvpCM6ILhS
TFWKeBOrhGGT0X/VI2NsSlRHu7OiEAyP7IllHbvqruuKIDOGxxmrCsyWuWhe7FaHUgXHcyZytwuj
jh/ZtzuuwIshPMMvm85FjeTc2kqepev+tLP9MEGRNTG0H6F6uEwVXP5Y/WvSqUmkKn+R7pHvbcc/
jJkSvKLhORVbo+GJM6bRJRl3fbZCQuJrgzYMLa/JRgVLR8xkgoCT8JJI+1bGREPxs6tYnbJwMs+T
q8hMaZF/dcnD4K1T7Yisd8XQj/GxdqjXOjqmOsd7HB+M5ScTiMoIjkkOCBIG5MVYww0LxSCSvpGZ
JmoztfC/g6HpqAUTMJw5v9PgEKDRTfo5EWxqZVJ+1w2cg4TlT5gndDM1n+eUXHUnuk8lUZoMJBnX
awUApbpB4+Bm31Cdpb84J0fdxxm1Kddv7HgcSgLZgNXxQ1VYf5HCjGjDCCVI13KVPKDbbuT9lLr3
wpqxC5PKE3LCBYZk2K3V4hhN6h0iGd4NbleyBfI92bsomDXXR5IED1lsTG1qWFZS2JPQsW3D6acM
oRpbAzKBpEZgo2jpa2qtZiY2Ka7DJ6mnpY98aXXoIe1DFD4Lax9Du7OIkPGJ1zxF0v2Kjfa99aib
7GmfuVEw4UtJYMNz3IwBhwGV7RC/K2zcODPh2zoWty4Cafzgke6PPdVBOwKua/IOI3tIDzPYp8Vu
vziKTlR730OL4LBqy19Wb1zGS3QGr59vjQLVKBNoZpXFcstDCs2mZVBndyg4CHRKjm3ePSKd5icR
Q4A0nujKse9RzBZRIApkUq1Yzcrue93fuhGmucoJCmUd8mcr65hbzZo7KAOJphbxO8wuY5Z8oUt7
aJImbrUI56KFQZRxlbFn7vKWzb2BwAEfZI/KtzxRxTH9FMWX4ghq52iL3hj+AcJXU8uiI6mszADb
v56oorjCHGjoTwvNFzyS8pn959kVcJtFMzBQquow8Iz+kPSIl6FCLtQPT17a4ysOVngKgwhWM2TO
Lf44k8Zam+a2EV0P5k/uFxNdBHErJMSulcVTZWYHfD0J3bEaWpZlVOVwZr2eEHubxyGmSVzsrTfm
32qsntHIPLLNyEtOSyXTZ0lylv/gFXLaTladoQEgytI6OpFQuwScwKit4arg52K0PZM5UnxksbO3
yoWlnSsPVT9ScJtMp5o3jIgvXT4TWc3AzG8nqDwU957VQWY053evijS/p8nwM0rILku7o61h1uym
e0Jh1SE2tZ+yauNgjIrL4joXns9wwxSa5EXcq8m8DhRc/SEWgEXjpd9qsi72aX0x2tojfWEA4B0x
9xnQ5OQDHXHUxiOwhUTtk/LRwpWzQbBB3sQyMnmbkrcsJeMZu2E5hJhVZ/SEftI5bCS6/vT/YsZM
cVIh8j8SeGJtXHy3Wz5wJooNv+8NxvVF+utWBPCUd5qokhM+76phr05BsbbO9q134uIg6GzoMpGy
OuQFubIaoSHGFvryU8vlcJ+F7AJFTcTgrPBWyGQ+RCX8bltPW3/qqgHyf/IGo7hHkoU8j/TrbONV
2jeNA6LEFjRQPRefdlIEnO4QvbGPQWQx98ggMloXxdmd1pRhXypnIZ+yrsRWViIuwupfblubcQ+O
uoNlGt0hzuyfdBLPpo5C20Blxf36wzQTzOZTSvqKxY7foJai+RPnGObUqbXKv9zsSCk2SN4N+7mi
bliV5ti6fP4ETqCqv6CrrQ6I0A+OCrFdeGzz22FxN2GdUvMSLG0Z2XFyeBiJgU8DN0RxV2cOTIcX
xTaGlcqvtInV1k07u7r5d6SJj84mLcm1UZBYIJiDXtbPXNdbQnheHBaBxyjs37GVPEzMYopM4Cst
Mv1QS9bGVQY5r0FV5az2L2j4VLubuek0VJK8GLjPjM6GpTAilPPa0CGFPWYxl3/NhRvgeW4Prlsy
jdZpZlWMoANVxl2LzmL9O/4JAzBWU+a7VAxyM5EGvHFMoI2WXNG/cCjsRlyTcQ4YvOkcWzSJywBJ
jWRIf6qgOGK7g4fKnotq+mNRALNLYtSH3Ny3mf4plUT3bg3ezoO9sNEYTQXDQRNwVqzV/WsPY4DB
6ChIGOmTEodPVFegrT8MM4QEpF+RdRvc7uOn64Z0/F6OIxK/R74s5zJJYXLO36RjH7OFMQ2gAOLg
eSLSwZRH9HNIHTUukTREGmRiAljaBy8czd3U67+NysezMrQnpSHPLEs4+fF6BVWB42XGzlpqBlnZ
Ixt/TsDQjS6AaNHLgPq3WPsUKvqsF2kS7l1d9AHfMN3t1kJ+uIYbsEL2hj+HR37JNbVDbf1DlAty
jcKvESTszAUvlDTybTePuxk4cjHWbqDa+GaX6sB7TOHlgdjMqLkEee07O+LZHMt2y24octrnOO8f
QuYaPrjtaKOTKOfTTX5ls5QAk6wymBpyZ4kKmc65phVBZOUX/iruWx1F0SzBvhf1CHJ55H5fDgNv
mZPGYDYGyPXKWSP1CCqJCF3SYow7+gisalTlnaN+tTr97mB3YOW/n1lmYcDssHgvh7zIcH0W3DmD
uPZTamwx4vH85sbBHbLn0CkYeWdvxMF5PiGovxrFoWslD1Gc7G3+5g3v9ByIOdI4gcCZjikzcOh0
5rbmo+ayLfUEu86u4xevUhPfVMJ7jpMOypgSj6nDf5RRp+4r71N29aPOZp5UWWw6jroLwaxsdKLO
N4xyFJ8lZi9lj0ZAtKj4dWiDuTfTlUq2yd1n2WcGqRls78LsX0EFhl3cA/dh+egxAbiWL6ywomxC
q+CZxuZVC3NI0HmmbfzOQvi0/vqDC0t86SA2oPPXrjCbEPON/JllA3sl0synnvTUcda0HXpJ3a/c
vWtxuMAK/RyMW6GPpAIgLYhgfBioFQy3RfS+8szdqX2PZ37vdjZJ7s6tbW0knyO8S/g308bKBwpF
IY51V9yRRUI16aGVQy+lGeiC5rCuGbDayNWfMk5NP23tyxBpSLB8tnKY000nZ1aG16UvUMYXa6p7
N7Doo4da2vmk9eEnEYTaphDDH9AtFG98aQcgNWg7+Trp1ZMt6DKJxAxiiy5OvzEo7NhGOJi5FsSD
aWJLxqzaDe8u4gt0xeVYP5douyIdC55JoK+RY+QVbNERQB3BQw8rMCRDxnzfLJAlaW1x4TjMRpgX
Xks7PhfQkdjkkOHmCYwW47BhSfon5u5i6vjJuv7eBLTDwiFy/vH4YsBNmw+6Jp6qVbeR0UWSQXIb
TOJRstZ4jDViUAfQw+yuKsoGh8OEWuCkdGFvndxaiwEmyX3TEg8cx79pzousj80NdNS/cBWVyJkN
M3mp74OdqqtsRyyDHR1uDS1yxv9JdWJfenB4Hbj4QPwlTt3sRZb/U3Z8Vy5CYD/sr2HRRnuUcmac
GoSS6AfSxcCtaTQt7k4VvEvOWCOALhlGDiOyGp6ATA6/hFw+6lobBkS47wYGIuPIdezM6XnotSXo
KusMQYngjXH0jUwYQdcXz6qtKspott32wJ7AGlFwivyYJ8utRzgsehREfPIeAeuw88HtYcQ6dqxm
DzH5Dpf2sFONNW8qSG2HKRmfoUrLfSpZGo9uJEHIaf5Sjg9GEkEyWpi0IGM/iCp9Xfh5GxxFI9yo
fLcARd7UVuUdGoUogPgugju10S+9Itu2TBSjmvG22er3HtjFTk9pvsgIKYfu0bHaC4R0KjBmb+yJ
URSwUlGud4gppXcKLxGOan1Xa17jcwwXNDuIY6yyfcei9aRkkyNk5to12+Os4PewdRu2XLovQ3Tv
xF7MuodqP0l64lb43cRYvEd8/NAcm2+I1Jx9aqWXqVfsBKGJELUG04J2Jeo7cUzIacTx8ConJByd
y5hfam99nVA+zHI6TN6jiSe9SitSaep8X9o99CNEOJumsxDLMmXmtkGawCgsz9jsGOPMLqNEW85u
9uR11nlRzLxjxV809R0Tibg4kZPHHgQaiT5lW7NHoujWcpO4zFWnTnN3ieiAqQ2f1WI9oQlkB2/u
9IlMc2t6BB3eX/k0Em4Xb2EcPjil+9o6tR0MDNOpirybbXXXOLcx4aL328yhELvRmB84drQLj+eq
7UdbU1NWWhUMsnxFOZXcwKgTg8r9aujHN+6lDMm6o3FLMQAHtaXDkaUjviRmb7MsIgGnK+h39Vo9
aI8mpRELAZA8NY5Izt9om5QcPpMeX8vafS0z+UCURbJ1pxDCcLLuw/vpAh6Hub06MwRgujREj2HG
pMCYqNsLx1wo1NpH0Y/lAU8e8SrEMm2IOD13qfdXugX2BPc8L2YShJAEmCRwaUwSAWfXc2lgYV4M
bo/cZmuNaIaHrb8jS3fsOKs4EKd9clAdzU5KktWeYMobrSi+HQjJOflyqoofqN7qQNj4Az0DfBhW
gblt8Sxzxg5Z+Aze/xb3BSx/Ez3POEG95KlfmvLRGXMQyPToWoClCd1qznCfB59GODCzJg9UEgnY
N9MpnmG0J123bMHow2TIO/QGefVPtfBxPdC7OB9Q3lnLz8Chg1QvQvZuZOeIPLxNW+W/BU49vece
JyyH0poUnyiCg7xU6A+mUgNC7/3Cf2aXGxFV0aTzhnXcJcJHmAteXC/aO7lhPcCgYbKSvriynPZL
VlkM2Y2rgQI7cKbR2xoOtQcWqJ10aeM7vkuZX4lT4UKotT+wtIS1z3xEx5gdt0QfuM8tUK62SwxV
ZZa33FjjCxxxR/KLda0m7bEc8CYqYX5zUUPAyB/iFrb/WytxYCFdm/YGaXBWG22jUJdnEmY2VJrm
obA5JJgzU6cW4z4nJQSbYfWZT8bRsvn8OS4TVWnW13qSYNnxkiFMnZkZ3KtaMJKwRO57U4NyMmTy
Z4vuudUAUIgUDky+os2YQiqKUgGMhbBczQq/uXowAaALRpLJ+ETIhFJecA0y1fTLuWsCFMIW6/0M
j2II3Q+hdOTIPWD728KSMhz4ijEUMcFrYnyYO30Ltq5F3+og7mrEbYvfIQWmzJUNujGPiW/N8gvB
SuwDw7VY5vPCgr+4OEmR+25hfDmVOq+AK0TqwufpcRlNDuVumTeiMBk1soEA9gqMNj24KZ1OVMyQ
bDPTnxhHWjo7jdxSp9yOo0fXJaV9LrRjjKfRF0scbdMmvnNxwQbkC/JujlAS9dwNtCyD7iguRNvs
hrEiRBz4Y97Ijw7+o96Y6FIWPDED+8U5i/9wex+FNWkYEQUHYKENaBPC73BikJJk9jMn4kBDjk4g
5Dtvatt8QvvsnBK79ocIYvk05u+tVT8NDeke8BR4hG0Et6y1gS4YPj9wK535yaXPQw5MuSbI6ajQ
W5Nf95ENCxHY2vIXleKwKn7uCkyqd+Qn9KhWWe50yRMFBmIWjYlz01pfIVXGPGNrkctd0WEQIFNT
boTevRYpj7eRq4feCZPTEE0Pq8Z6is1ATLmxcz4Tr0fPXfZ3blUQ2Vk7rGCwtuYWxlwdL+Zi8b9a
AFstYnG7Gi/1UGBXjWF3LuErHmmA/IrcBIdIuCjZu3JdQxt/zTqJapH4spSfXzOp+czMgf6I6p5Z
JLOEId8p7HDsN1joj3B3BJoXlhzgR3BuOotxxxYbiiJHYDiUR8xk1PLQr0WccSSfCLCGINxVx65r
ntFP/SOJAUzs/IGLB11I3/9p2Co2WVERyxlVDM/EY2OEX3mWYgJLotdV7Crb6cvDXjNm83tqQaZK
zO4+rbg7hvGrg/awQbXFgkRhvKgR7FNfYO/UsRgqYPPJrUPfuelgNQeOSFPkBSABMzu9djkMo8JZ
NN+Mcf+FxsmQDUyx2nuQUnpnLe0R7koAVhkaLWRI69YU0GcZAjzjJXMzhLtRcc4W9lJmjc6s5BCO
G/ZCXWJtF5YiPsFEeHIMAxaNZGIaIRCVnEpZ1q+jdcqZGUg5Ez99ddcklF4LxQ6wpE+JJmmC2aNP
4JFTjXDO+JulKWRDr0QBYtyWdCnW6BKyQjFlsmbBp6+704Z4ZzJZ2u4qR9s+MDo0RPqTV8iLMiXv
MptJcEO4JLbYAPUWKb8tEzMJztEjaoUmZ+SGdVsitEudMfGM90i3kmcToRZT+ZZ9RWcT4sCKOspk
u+saB8dO2AaxC6yCDceOdm0FiIIjzknQXTHd0yCKe0QK18ijQGfihsELGiqt5w/JFGJDI/3LkVro
PFYhLywTaghZDeYwRSiMTkxLkuCedh2d+dkQ/s6xQAcKSzFu3jtveVKLfJgqb/s/f8rpQt1fbAO6
Ultt6jr7dcbpJyxszcfM9a2gC3OGMoac8nNlVU6gKT5HKl4ulkunwCnLypmRioECwsqXYmflr32q
4fzOqP6b7G4M1THK10gLTy8uABcoI+c8sBD+yFLjfhLiy5QmBXrDxEef+kM7aV8O2jCz0n8i1Hd4
YEcWDRAIaXjuyG8kBYmD0WqX5xyOBYtBi0igRqLMGNmJOeyzuWLsl0a507YJ+38sdMJgSFuwJjI9
Y8XfUkKgMumza+2WzwCBIMxm4c0ZGM01A7saii+CU4ycJB+Ra3SdThLoXuEd+ya6G+vEPaHQB1Lh
km2Me65qeX6rkiQGgvE24BfkNapVzcaXo2Cq0eYpI8F4Bs9t6yX84+SW1tFAkwNHIrpb4luTwvBz
uA1DU9sZtY52IHm1MWL40EqgSrB4tozS3UlmcnzHfyDbFft9fbwU0XdaWKe0NCN6zdpneojsfI4Z
27wSiHuzK+9FiUWHNNcyUefSH7q1n3Ox2HRpdb/EjwxtdR8SHgDFWxQvDxoQiouFtQINcfpT61XG
GLX0OMNY6bpq+uayB19FKTgOiEKVGaPcktNpwlyFwxiJGcqIV6+q58B2bfSZzQ/AB0IEdObruNE4
HaMd434Fhqm6DTkyETTp3Lex/dRbGEtGXXo7INxOZK0BqbUDuY/vOiYMQ6FknIyZ8bFu88JUwK7t
eJBBW/NPWfxgWt4uZVQBzp9qnCrodZwnfP8e0zrEY7iuvY+6dqIz+SxWWPD5x7gNtYaxXrIQreAY
XcCmAs1BSzHfAUkYUOThgzMw1G0jC4sbesxRyRN47umAEFXtWZ/bs7ZHKciQ0Juf9bF6tbAw6W70
iruG3YQ+FAGwXWoGN/6otVJcqMJih9IVlfZl0jjEtOplQqznO0zWTyNLrj3oXo6KHHE/7KEoy+4d
LTE4D1hWi0kz94hAhs1IyeBXtrtJEQHsE06YMUsfxFieG4vd/zgKuIVt+Taz071ST+Rb/HTVS+ke
vARnNo0W3v5QA78N7wr57aamVcCheO1nJDy5XOYt+qRgUPGwL+XwFDfdp1D8OV4ZPRgNs2FwZMXW
GZ9xiPMLLO0jEx4+TwCJoiFjH+WluM7EOa1GZqGa/TGZ7IQRuEFiRNgCbz/eyojhtU5G+EKYEy8u
M08NI/uyxDbmyjhAohWTZ8yQxq2yfd0BCp8b/WqNNktpnkLNaLmV80BX6sto8u1i6TdjDVZy5y6G
DTL85Un3NVso+404a3Bx1IecvUywkMbOdRJ3+gcRFxBCQvPsyCHcQ+59VSi1PKyCm9HwUrKhwzuA
BKy0S7E3w2gna5xMEFvPyvTGndZ/o4Fl54sDlCqHZyTONUyTfcpCmWuMy4W191AHWWmTiltQyuUF
1SVztn08NHs3+tHbyt52CPl8o9iS4QLaGlUVvv2MXByyjwOFAxk/MN7mGnFaP4/wCnM1+HURXyq+
G6aK5oTG3eTX8rKdVVr3HRvLrn6let3GmXa2lUY5aPQRWF/zQAk54tBjBprVKMcqdaIRH/bFZDw6
IY9VTIKZX/bJB9STkM9AApLbqo5uZHkHQ5q8rRhhJ5RiWh2thqSwIGYTZ3kGvxcmB7YVbF+vRRZ7
J/S5UADS6ujo5bOjzGTt9+8WG90tkURv6Xh1OdFOpsuKeEqru8qAtEdfy0nMVlaXs+NPbV/ChHTP
C6sOFJ7EM1c9Pr3cHMEnxycxEZiXRw7yWY/EJAvV+zJi4mnr2fVjN0iYDFpMUyOF7Z7wW0g45GI0
jUDMNMYoZWBt9G0C+yKJsNxZNMBayYIyKZE+1+1xaaI3MhkIzyrY9VA0g2wNmfB4626ZwSnydO8F
UvYu6tJby8oZKyvsV6+prsWcAFIJw5HuZbkCux9OzNWZqaUgIfBt2cPvkDGUzrXyMNIhzE2fHTv2
7ILCidHj8sMeg2khnailvsKh4hwVjJ95eu45fZODMwbKuxC5e9IHohgASpwBc3zbUuzSMWu2Lhig
rq/Nu8KoL9NcHbVenOTQP673EDzMxWdT8RI3eNJk3KkD9NWTJ6OjjQJ5N2Fe9cdpgAVpZXtJs7uv
oVgHEUHGh3BIrwO+GohGukQvlVHftHR8hBbxuuriqkXpj1P/hBQ0D7q2a6YEnjgjjs2g190lyiUp
kpOJfjV9NsP4j08Xn5Op/ZqElzxmiXFQYm45HDjnnfEAE/J9QujEj/6lC67P04A9P+nY5nVudZ0t
3M+KKy9ghpBiJ5s+Me8Wq2M9Zd13UMpka1l9SbsqoJZOTMYH8VzqaDx0Lf+qQv058+y/qsqwQ8y5
tck7olljekGUAAiH0HQNaAP25aqSUiQcpBjpQbrZO91FEdE57bcN41Gq7H1Jid1BIaxN2srZzYMO
n/CxKIBrlPO9dOwQcRqKX8SQmIlG/arHPYClyDrb8ikFtMF/wGRbu8gS9ex3GLVXrG8RSwomWRbI
mYXhIxKIcBXfH/HPZ8ZMasZcYaMuB7BCVDvs0hMbfR3MCDfoK/bdbIGsLeHEjGPKDw3X+C4ZrFeU
alafHOKlOncGNbErYWO5GlND7LPbObHe1pkn4m/9TgMTNqDK4bK4MkpIjuiojlNOi9BTSvJEkoxK
sOnqrCvfvpA4XoSBT4OE6RJ2gPPP1at+t86pxnai6/TwePQNE4pEd/MLFLcWJrd7HBD0+2U52xiG
eFeq8MkEJwIWqAs/EO+pYyIeytYrIC7TzEX1n/3/Ps0BTY3+E3ekG0VJ4EoDDrh3CK3VsV5a8FwI
OnZldG8yGLaR5CXrwiNqBbu52Luf3bjBG5n9jpONkw1Xe1LOnzKN/zQ5Xiyxx91Bt7GywIrmMWtx
7c62/Vt5/auI/8YigcuejPa2NounWHDvjyJ+GXMcNRiLGWQP6E4kHlhHAfCpiezZVitKpeU9RJW3
6UOaWuVqUDFlcsPSAV3GhH0/0bm5Ja2ElnPRDJ4ClM9wMp36+oWFeDAqbCBanD7YZfc66wn65Ij9
FevOx4kHD+Vw9tHnExwfx9uEFgYzUTeMVfD4DN2bmrKE/Bvqn9n8wuB+RWDFmzn/AzX0MMfDj25E
Nycyjl7HAL5Qxj/L03BFsp8ssVD0aXMPsXQ3OsmPFP3XGE4v+KheCM991DSEZlTjOwcgJrqdaJ8m
kGKa8cNoon1fk24wdwohO/lrvHiMGZNtYtvbBYZoGBFclgs+ACG1jb1CMbAXtJY85exKDUZWESWS
Y9r0LD1IDByLsD/i5xGIounBra8T59/MtnS5LpbcZ1pMNejljBL0T0c3/kqZ/5g5+mjiEc+14zqB
nYS/lqvBWwYPVSNk0o1T23m2P7KcGh3WKYj4ObXof5PEpTj5cZP+TbMrB/GFA/dGYsTBCcbnF17L
rOKtrjJseK14a0t5mueCNTAiSAx0YLwmRQqVjN8zDP7cOIeMQ14+8meM/JyETCzdQnBla2zD6vzA
8v5Fspq3Q+3M2OaUovbfAdD7a6bog1qfEPbsbA7ls/BoKlrPeHP16f/3IDMTyjlM0sg/5OrqKzNR
4lJ96KL+X+IU7yu7hIDn4b0goXlCWiBiTPCDfqrb8W4idN2K+0cAYa0PICMx3WgvWu/DShykOxgD
4Oou3K7muBHx75ihmtaQE/Y9jfsC3ceakA5jAvTql7QfN9ZIKeTplGAYF7B3p/Y6Ijbu2e7fG5zM
vHmeHF9iW17sOJC0zjstRVU2oe4ePIZdJUscG9pfz3wl5wWFxbZv5sf1OW3NAUoDJTGA0temMugL
C8bTidGcm1i79+xXaE+D73qGxs6MK6eJ038GYAw2TwjKSA8317XsomVH3eSScliM6nFxnBFTBcxG
kUDjTx8zcz8YFKC9bC+DmC5JNr+lrYlNw0QjAXHqZmeoi5OFM7LNJeSa1zQG8Oi4bUr7yGpVR90U
QolnYR4+zHCTY6G2M3K7JhuuvS5A43rpP+Esj8qFQdwCpOmdbKfptHxyCb+wrqKQJALURxOxF1F8
KPP8ZLEJDrJsmHD6dOw5CKenK533WuO9uLF4HKB/b4b3STc+Uzk/NqJ8TDgWlVc9xVN2SNF9b1DQ
Cab+BNRqqyi6QG+ywTl2HSZ8xMk8PVRTfg1dYcArNpvA9fTAKrJPiF247Tteej5D00ZQ7JSue4mR
OXuFjlZ0LO/ouKmVRmDnmEaIiaDhMayDYRgzfIXmgQ32hb1hEsor1sG3uR0vnUmYpiHO7pbJnULv
JNlTVPWeQ2VFx+QFto/6tgxc0ET3wpygkh6W/D5UONhz/Pl64zgnu4++HGGfpHJupCDAlqBmFbYB
lM692LV+V3XW1yLls9d2AphBxiYWDwkBqfrBMC2YBwBdGTtRf47UeQDnfXzdw9bk2AngmgZxUoOc
BvG5b3T9xWrmu8lhVbOY/3o66P0s4glmERbiWH9p8+SQljt8Cbdu0Lt908IfstXZdIwmQIhpmmAM
vXx8FbbVbGe02BtbJ383bx3Xd8KdShd8jwvI4nhAqI/CAl4pyMWMFQnDhU2sDehVFlIqGGnj0t93
ZCyjDDL2cKP5MObFqUrMF3v8mxbxYib9AcdPvsMP/Gp04V0P7uGyaKQoGemrnJHqm23q7m17OQFZ
H3wtKbN7YWjQNNk6Ke2iI1DbMqDNcJ+V763OIEhb3CEoUxPyjpQo/736yxto7gpYnWKJfJE3/AnK
+cwB4+31On9hCNhCEbL+5b2LZKQrtZOhQowkYwGzje89p8UdFIJrapINGiJ/jmbaq9WKc+7Tm6M1
3bZm9AQ2QvCV3ZebQTpk0PbMWOO84B87MciKa4Evj4hGf0kRQnr4gfFYeteei6kBGmjPJhG8BenL
ZMogNLPfG8DsEfAr9kwkEOE3+lj1+Zmd/0k+OBvTQHaCR4KlLTxUPZb7xiyf8wNLzyGo3et8SRds
lY356CVj9T6nVF+9tOdgweQUlsfBIGQUak8xwE5qPXam1i8EFu2+HOarZFboS71/aYcp3um69lSN
qOyLCPK16xFgwUwzTNmeEDLOaix5nkXxnKbD9ARtNNBon6f6hGEAP5Nw42OiSuTxlgDrGJGc2tHh
V2NM91kwku8ygRzVaMQ2ixmgM6FIdnoYXxfG25us/27HKLs5zW3ExMBOS3DzZfe2jbW+ZryFe5NX
D8rccsTm+JTA3N7G5YTijcEHyJ3823IxIzoq3gmWK47Sh+cIIc8WIE61myOSywtwPRXDMF9ClnfX
jU+XzTVLYfPDUoqMcYOAqRRxGhOETZJ5nBJAgZ02Q29um0e2uu4m+I+9M1lyW2mP6BPhD6AAFIBt
k+DMbrLn1gahEfNUKIxP7wP5Omwv7AjvvWFIV1cSxaGGLzNPeqtlPsZNsk178zcfF1wlDt823vcd
2eAdMueWXMUNNwvwkT7YNBMW0XyN/kyz/2j2HWJQh5vIwWzMFmMfm4TGp3KxL0JOm9QnP5slcM2s
Bac9nMoHA2MA3Oufmg+OaPYUk+MQA9g3fx8RHV6nnjURm8UO6xA9YDIuKEH8OeWuOC4GSnhQ7t2e
blq7t14Z0GQbMizzJh1k8FAWFd6XOLjPIzQ8XhhJlxTF2f1aPhTdHP/RN/MPbk3GceZL4KnE2zDn
4R6UxuRYcYZQ8Yp5MlbNzQn6D1i16QOlBBvc/4dEDU+aO9yOZB7DtSTdtAZtF3lK2mNpc1aK4keK
VSgckDDH0d1BlD0Nwj5l1L2uvmv7lubD97Lt3Q3Y94cCkuPBzhssqDEuorx/Tv1c30qL4imHmBy1
XuAy6xNVc/4OCOiN8En7oLOp2Kx9vhtAqfDpx9KaLznalcsZqkme4RfSOE+5ByvkrfOKO/E3AkZ9
crYa+VKQuZvGvj0mhG2SwPuEIRrsfKiGHvrMvASEbKzmgOuaijgyB31OgV7FAUVKu2WjFj8nM1BQ
NlxOe/BWJF7CXS2+G5aLYV455cPc34yld76r4YvJ17cOPNAHDsU9hwLIcvXwIzLYf+euIYiTzngn
nWrDONVlPESfKAVyZET6zD/B51TmRuElPWsmWnPWsJFA69/a9XMbk0aLUuvS0Ye2o5UBbdqABkS6
8JJziy+gfe5Kjc1NJt0xj7uGqJFDxlcXYab1Jyzvbd7pGAdZ/FFNdcVAOn6rTOILImn/dPgiV4pP
w98B/tnpFtqxe+JtVkQZMt3T45ycKntA+GVan3lflHEkK/94OZYuZ7WmhEuTghjAeKjJH2tlMAn3
WAo1Y+YJak1E7AV27Va5mPazgLZv9oxPhpn1o+dHbxiR5euYuAtX89w6FMSaQfOS6S8JFPSNhGWj
NLPcGAW3WgNZKTi9qbH0pmzMKzO5PzJ2rpVdHCf8Q4+lEbxQj3v2auC4f5UF5frUh8v6qsyWe/vd
GZb03PgOfu5Ugc1slsfm3ga9yZMbk6NcjapGlgQHI68Y+PxOh/LKPJp6taTJjzV0UlSC6Tk24nd3
CZJDK+33tIUejWt4ZLho/kiiJKzNyDumMN+qyY4vfUl+GcMEXqUV5ywuwVoYYWNFJAI4PA+F5Yez
pcWNufgpy4CIzVruGtPzXyp8O9tRcnRR/SLYsZjLeB6XFa6HIemkbBcE/TXOh+wtbRLSAAeq2bpn
I/3ZBoa+Mdza1JF1AKdCjKqnqsNmZRoG4ACp1793UVmGSdAsr5g0Sgau+QUEPleHlvjdMmcfAuVT
DHMZNqKoNmuEfDK5CjaAMPcQo8kgyjttEOJsQkGCCCp24xI9kbuOzl0934w6kGemCyu3QwFRLfWV
Bu5l28cBPjGaltwuWd6CmAEmiE6VKH+fVMAkFBYIAe0yJIfDPExj88eOU4eNyih3ctznaclvru3v
2QsZpxZO/9ASGd5nWl7INhlHv7KhXsgIpan/CRAmeUqwx0VWdzaSCiRKMJC9PXQmGGbL/k3Iczlk
HqOzsl1ucmADtqLqYBtmd8YS8B33qk1sTuqjaWDuxzs97nyoNwSuc1ox2Xa3xdi4bLn9k9UA8Brb
7nddwQRfOrcHLQU0uJX+OiEEVCMLbsRl+VYTPQjsYmCgCeNALgHZrandmCCnKxRUDHHuR9ob/a7w
+zPcYPuuZiuUHqmwtrHPMrWrLSUYdF24h1qoFS2gSw5ZfXCbqAnXRtzsmsBCFcug0prEMB+GmqdD
/RK/sQrCZdQHgtv1kVRd5yLw6sb8Htda7TOLzcWIUKXpA9lBA8sunh0ALvIlCn4qSbN53uPYkyWt
uQx4IiIkSc1NRCK2anJ15Jz8gqu+3I9+hZDbyEOieW9STXY9SDvwXUP+bPsKyPhgH+PRYFqSN/Fe
eyvymy9nQfOT5yYHN1pgIbWpYsxU/YLOhNSQjR+MU9qd7dLOVVUEw3v/ThlicbC4HXK5DKqXDE5u
8pWxA+3MmnhqQoCtLYwcH8CaRPbui+vl+3yNVWQGDO9Ac1hymOZMaTUhDpH/xKDKKMwC4SWry9yz
joBb/APOZQL8yyC2H/2Q2jov9Fc/EkIhp+q+2FuEQh4iTT8OkLWtOfYRFc+CgU8MBksvgM5S5XJ9
TNqzUzJWVzEKS5O2J79bbdx0bC/0tqmV/NhYLtEKoDVe+mgxOeOfZh2Mwl+2fqOiy9JHb3Ix1csv
x+u6l9jkLpVh9t9jinuZVNQcBtKx8N1dETbyomPKOSdhYZuFIQ3nasn1az3l3tlvo8OyTJJKgeKa
+VQcjTXVBmPNsgOSjNlghOhTj7htVeI+5zNOacuWwVa1XXeYqeVpu+VZNu19xPBIQg9QoIrDUtff
Uip49gVw1WBleJYWgxCl5y+QTT9gY/O8ltTbO0nYNZ3HArUUICjjjo9HT/FkOVIKRd23bc1XhtG0
Q/WpuFv0F4ILYS6cxy+Rhl8ReN+GtAl4p9hce3+tpy31xbYFvZ3FoasteL7Qb/yJS5E/Bpsy8P9Y
vsUIIVvHBtwsyPrx9u87TaJvpPwdzxf+PpUR3o1+pjyrprX9Y1Tkb6NTfMtmMOgVJh8G2OpD2M7N
IMpClMZ4sUhWknzHLp2rA5+H7ULCCzmz2rYsrguBL3wuqJfU8d1Six9kOM0P2dUN/O8NuZD9UE/z
tujjPWf5btPKJTQrmd2Tqr772cSXGZzDBf8u42wOdAWqJqFwZx9hbYgshJlEURwcZdeuyYItgihD
a7uviTUpTF+zpDXeYvldbzSMNza29N5TO4nZgw5d9ZomkNIESRqtHdLFpQnTwmbe0nIZ3rjWgjkZ
6JdTfYu5N0MX7mwk0OJPkntUWBKuCcet7JlW4ge8V6ZQGAF6Ll5McbHLowyl9TphStNjxLGWk3AZ
PFvrfq69tyyBzQXQ5DHFHDCVyDwrHZCa+2qnq+cuaTkqtCps+uSXTUh/4AVBmJSgDmi9WMB9n6PC
e+Zp5YdlxLACjahUDrOLDK6V7wDDSaynw4Jr7BDY7oiDfYU5FWz7EiOSaZbf69a/aK/F3pYtO6dn
Lh7PbRtm9lds4cOHE4otuQWzgTlacwaJrdBiCsBQaCbvhWkR1AxlGGjFOFcEUu51mSa1qzqKqbB9
noqkZOesELki8zGrJhpUwZLa7rsTMees3lxh83EmnCvIFVogSXoLNNLIKVFaVEtlI7ZGFxZCJxnw
QvSvOihvysSjLcQx9dgjvWX6aLAfbqg1+Oocl88obZXdYEYPiWJek8iLQq8UxJd39HCNh7ZhAGR6
xFy5+/H+2tuA8c6DI4ffPu8cfrgF6R3jOfoIXkX2xLT14P/W+HG5dMKQh1vBCbULK+pDt1GLq+Lv
Q5x3IGyT4BujZKZrGMXKwVN7TePMQ2J9qqamGAHM3GIj92jw+TtoK6t2PrE5mkLyT3AY0i10dBLb
bHFSR59Np/cOboWN6zEhq3T/U2kGNUnbXUyXqK5fYYvJZhXSoP7MmSEkidc82IYsGPkssLfgaxIs
K47j4JDjEBDsYw1RJBrjw4ALd9eMw7yRHebLiZOAyVHboN7Thz0JmAnOcTJa75HrfXNQzTC3gABp
87cJjS73ST6OWUPat8h/cwbE+NAmyYE9YTdPXC6z3Pk16+WpFWvmaKJXY8nST0YqLWVhgk8B/spN
FRl/Ghf+FAsXXsnI2kVnRjxBWPifoDsc7iTxcWl896vkJtgkSKekNpNzw+mC+HcTlilQtKXXX2PF
fR63D0rBypG3A8zgdQwsERD6xk2WjU18vLTwAfaFr1lFnGXjm4QGAvogGsO6WLz4Vh59H7NyuowO
JaYxMms8eFR0DGo4NsXvwRwOven+WWlBWznwdcOQyx/If+I8tvaPILeRZX/w5gJfv6V+wOwj3TLY
7S5b8ESPEEAKwoacaykvi/jeGQAuOYMYw9YjQ853rO6EEaqGWaAwph08fJwuUatXlNBPMRsfHHEL
DsFYIJIcb3dDlnSvRXEtAL6itGaoBkH+6RclND0sFcNcf4GDe0hZlR7KkgyKlUbfgGRlgGH7nEM7
1S8dLqdSS24QIDwRIr3tjLvLyTQJJzjowjJe/R4ju/Yw/g50IrJ1vzgJu3xZvg7r01iC/C1OkxC6
DB6j29CrqxXxlhcTNmOAl7CRiP5FtcIehiAfTjomk7HSOQzkGPw5WHmykfGl3X1MdfG5sPv1wvkO
KwgNjwARNoYDMBQagkkbbFKaeT1fRu8ch2sTugbFtTeh7DDx17pm0lAx5w3Cb71Bu+YMMCp4NCZv
2Mc4KLVl3BAst3jQrc3kueOOgfdDPDFHShIwVu68s0oXl51mDiAF/6DVf96Y7R1eA5FVEzpDItcg
jd5nACQbVNDRGl/ASez7HCeYNxXDbkheRETiuLWJ2ftvwwKIS5fFVk3YP6uGpWVpluOy+Ai+xIkO
HebA3TIStcsCwzjIcTnZRvbZwooNyyHNtz0lbEjfrNtQ7B6iFN0qITAeUn9R35QXtgr5F5gV3Drc
Iz0gnaYx9ib3b+2jWtCWcypL3G1IZ69p9WkFKHW59ZKXqj0Je9y33JQf5hW2OUbxe4fCz6lZmR/U
Gv4p6RTMayP5QCPZddMvkyJUIsTybrfOyWeuN1MfD+fT4i/OCIsrjLoixb1gPiWwuHayPIi2GMOW
CZxqJZkiVdBs07QbHBEsrVTcJD02cfRmxm7AhiNf9NsabzOLczWH3gygd/C8eff//XL/e78cNW5r
A9//0C93rau4LtLv/61jbv0t/3TMWcG/AuEIDgsWvDXpWP/RMed7//KcQLpSep5wpBnwe/7pmHPF
v8gaC8cTLLq26zoU0/3TMedY/3KlJ21+waMVDkLH/6VjzrdFQIdc/Z8dc14ggvXvR5U0LeGYNn/V
f+2YU0A6qFeMymtWsxy3IytDDfXZqjhK2Ym3ht2bX21P5jwDsyq83HpqA2gbUcUUU9t/CHfMoZVa
9lcPnrZlq/wZjcxydZX2T/mSGed6HIA3aPqgOybqNdyj3JpuXSfwKjgzxVO1cclV4IQWTCoaDrrh
aZHpfXYSconOgn1uYsZqaKN4jI3p2aM6LhTC83ZpVNe3OejuGksB34alvSi7cZ6dlLugA5OdYz0o
v8aLDsPIKMSzsN5Cm8Qk1dEUQwfeykdAHy1D2qD7o5JO+tJ6/dHwvWxP3JomI1yw5A2MJ/zgnPPB
61UArmhO8F6ITHkv6QgErLNL62wH4DDYWUDIuNHJXwvMDSNdng1jwhGB1jqQAzxC7+AsD1z/FuW6
u/39kUGoxma5uiSeU50SbAmxIdRtTOt4N1ZM1XMC+RwNGcpisF3uVeG7e4wfl6qavk+l0i8NwC6n
pjhatxMhWMw6cNwQd8f0OcapdicSCZ0pff77X5hpp7sUjs0DLgPk/1MzWfPLXJn2XZMeVS3JHvR0
P2S8BeWC4cfWTdLgHni63kSu6e6FFv6dMr7qCgWUfhrq1gCWhA3O+01s5endRpXaGIMR7XG9RJq+
pLVY3RhK++Ko4AnTUb0DbcvHxR7lvXZKUPsw5ngh+SllIfJethIHvZVgvgnQoVRDGRQMFj8s3cV7
cMXsXO31AVMn7+lS0Q281M7VopKEa5Evd8FoEDbonu1eSgywmBBZOu1rQlc1g4oaZ5YZYNldHzxc
fq7MzC0F6GBCgia/8kmgxqWvDXQJr79ikemvf39UD1jqsOracOX5hcVrb9YC9DyVy0vj+S2uSXbJ
WliHZuLypK1bHdntuxFk41NJPgKL82IEV79LR/yNZNZgmnW8PPGua3v1qNPZ3Qg7qDm+Dzj52x4U
UrBcYoYxd8yaPUUlZb7zKx3tvNF8Fc3cYZ3DT2M5Vfo0BDTcxY77NM8oD9J0HiH48vWh+dfwrxm2
sLCeyRglfsamjhLlC+qsyQSA3bRXGisXgVOQj865JN6ZVqcmIiSbNRwCcjoZ+aASR0zS+AZWHgw1
c3kmGHyBzML4Zhcw7fK0l1sAkyXk0CHdCkf1T+j98wHR/kdiVsUlId2+9mQZycU44Dw9ztMcHOYi
yunXVTlfYPOfh45gIPeS9Nl3k/uYjwOGM1YiktQoBzaOPjWP52FpvPIo1x+iFitT/kidBb5VHI9n
JtjjOW7IGOWRohFQcaO3j31J0KUPTPHIodamVWfEZVe59TXI4ccYbqJAbvEL00h8vRJrHsXCYcwW
fLXojsLSYsrr35/mpWyPomjfmoF5gWH4P8e6vPWJMz0xxs1eOQe/asfxrnxC8lfLpk8xK/Dqak1J
B7bR4iBbzz5ZKfcNyG/dAyumwJqNMm0HN0+OdJP5cq/88VhYpb2X6KYnx8Zzk482uTQ3oqhlAsEe
gzc6R+Dnztqq/5R+QqeVtOvQIgJC/GxWOLGQKOwVhjST/qMw0yTdgHEyo5RW2jMjJEIiGJvTS5P7
MG6mIiMKqImJ5ALyktVVVwyjp7jOvS12dpgS3OUvaWB+C7iE7YU7Mw2XQKEKPmOg6RJxxeTQXLW1
HcaCzi4nufr8qQ/jCm3hLQQYgPNKJcEcMuw4cIpvQq+Gm2mxBEkb/72PNTb2/f7Adav4KAzYTTG+
a6emMrkGSv5BtPchp99nXPxDYrVcN8d2h3KVP/lEY5yFNZPe9GHH+bi7JKVHWKOf83cSaGRocqoi
rYnxVDA3+PGoFlJ2zrEVJFlz+fswCekfFFmdXBf1GdjjXY/IvpU53H1hxeVD39jDSfMZ+/eHxMaM
xnN9J1R7h5J6S+3CO9USrks2Bc+wYlO7MV4T+vSwWSo6iPlZMBU/3azEFeEwm06DxDxXsgLDaShM
qIHbb0vlUg4T9Md+jk+ZnjVO1oJyxb7I3zHsMILxJ/fsavN9QWx94oL3UAU51qTYvRXZ+AX025/J
FlFcCOTHbWhBT11jo0T7xdBYhaXBxkZWmExF5ntnc9A/XRuPXG1AM51tmZ9q24ye8V64vIjmW0RP
GNZHlimp44gteGVQ1XZLKAz7zWS3tyqyHpu8bXaAH8gs1iZKZOlkVz60EG177i+V80e3Ct0nWDR0
BazssiYjkYxiuoo02JOrt75EoDFHYXhkD8fFXPAlCfCpvKakacaBXstycr5mQeAPAYLaCmGcsfNv
nGKR+9lWlHH37MwAqaGkWf6e1d87E1U6DIJjThQI6m3HiSGqZ+47L/Ovfeyhn5ucR/ykfWrEX2/i
+Isu0+rRSbOXqYf0LjhB3Re1jufx4e/bIAsOyyr3ue4rOZJT3JNFtuFSQfBsSPEyTt4xusce47rL
DtSWs2l0wIRfB/CckUbxg+sfBJwBpAv9FGTo5YE9rAQZwVNaHyhb+CFc7YSxYpQuXn2O+ftZDBVK
5LCckQTfJ1+mu8go9iUbOHCPdPoaRfMcaIUz3Ceti6mb1PXQ7oRDFqbIiuVcmuIaLEG/99sgOPWZ
R5FZljEScNvHovY3SIFlyuo02dYFqI/8dFv/UCVgF8XopnvT4n1UFBziLfcvcYBLmvPDShmthqD+
jOjc2wIsslko7+OoAC87Xrapm7Z8DHLsX4ylE8/1XgNr8kNBWF7MQMc5Pg/33I126EqAQTzmVhxI
N1L1IAixbBFdAU09MqwGAM7w1UWY5jtAPE2Rbpo7PLjIpYqlscHOAifuscu50zoTRaz1GhCkV7Pc
AOqYdgPHrMxLi0PSIpxiDTJI4lxM4k1jx3pPb2+8LbOu28qR4kXbxCSRwcOReigQDR5mYJt7ahVh
2hkZx0TsMA/0pgLxjeuNKRfCsaKuPzsmIS26AUibg6tG92Lj89vCXQ8laQkgYIl4JFMSkEies6fE
AxyyMgUIVbr9YUSPfYwL7C8+NwyyK05PFfOCdYQsvl2VV6ZS2KR6IPQ0WK/mF/lZ4wHbLq2KCSMm
xIty27gKr8dObKKUrH2t52Z9qAEn9a74YZWkfREYgcx3o/i2AKmd7ehk5YZPWLxLD1O0EBGx5uUm
2sSFNwnaLRP4PWVKytgHRfPgl9FCg4Zl7bHVFReIPLiAkmnbIo6xnME28obgCy44VmcLS2LUPtmz
92zUSKjgCIOrh29aYhg+AmfBCJBn6iKIdXkpmehJ26T4tAVntMNEYKTp3zz6L62W/UCPENIWTSRJ
gKwId/qJhsDhEkXQ+qxROCEsavMU+VQsmGCL91OuyhDqHed+UYd0Ly7P9jB9xzYpNrLPrFfVl6D9
nN5+9aqlwgyV3EFv5eeibsQHaYpd5DeY7l391s5Yyplyv/jRym2ph/mYqiy+jkt3xlA2n6JTIKoz
f958N3oCTzNB6UMZTNXZXOavxiUmRda4PbdNqXdLt+SnfBqSEOoYbvgSqdDh3HFFTvpQUJzJzHbj
L4t5szB/TS3miEbVJ5Sq6oK2SR9c5hFE576ziYYWI4GbfiAQ2k+8/IBqs+5qM9vGSw4icGbpPVOF
eu0s/eaw8H7NbfwxcBB9bjzyyL1NTaExDh9tibe0EbhMu1ohhnITUyvPXeo0dIR5nIhqcJLlPF8x
CJM1lzEHbmo6F+deeGmoORBAX0iONTBUdPc1xpyIU74k9YVERH0ZXTs5CVNtY2MITn8f6AJ+Zyep
9kY6NZelTK0DvZ9PyYjsnA5BQaPElJ7zNlqAO4No+vvTNmIOmQ3jRFTbVCdfUJBeryskY98BmfcE
AdcPtUtUJacfz3bN6WSWyUmaRnyxhni41XP+g0PginzqqPGAsMqtz5wukeMRiKYjFGhofIw967ed
jstvp/y0TV+fjJlNI0LfzvCXRU5p3nVPMNWqHawVnfModQK+RIlHq436yxiU7OLmLy9Wzk4qIJIW
7K6DNMmpzLJsD3QAd8RnpPUGGyux02NZFW/ZAJm28VqQl4Z9qBNJgtswn4nF3oMEWGXpMvHxsxhc
YMFZdxgp/zFK+5xM5Vvf63TfGclNNKV5ht7lnHpwddhr8cASL23hEFGBlbW2t6NQS5+jGd9poECP
Rq3psRRQoJV33CSj4AWW8UTPKKUTFt63E2H3F0MZf+Dd4D6iPlBjtXL8vbEsN2oxib85FVtrO17A
FVEJjQAJSpdTpqlGjErTPw9pKcdT19hvszABfYIcTixtEUJRE0pC6ZonbVaUyCPooONAXu8BvLN1
l+chSE/Swi6P8+MLYLK3xns7Kk0XJrPzBgrHfGooUitGbe5YJB/INZ87w0qeuiK55RmbJ/G8iXum
UdMiu0zYSRIEOl5C7ZyjlOKYHXx070dW4OZsJO9yreozVCEWBqeAXqPqMUwnJAMb/UjFOV2eZr5L
m9WOvczJUZXzJwsSi/WknYvqORaUZpOcqdV4nwMukrPRYUbFCkbL1+CfMYejpIBvXlu+UjiAQOCz
/YBp6oFm+4VcWHs1ZdqC8+GkDL6a2gKFzjKBuGb8YYF5ozSSqvmJ2GBeHAfGu1dImREOaQ0kbZy+
mvYVztz86dJPuyCD7io0D6yRTf/cjNnjYI6/lhTgoCXM4DxSHoOV3VuHjKNA4eKQveCQLSv8JkH6
PCfLR22aHLEDj1gNk/o+LdrPpZl9ThS43b0A7HGuono/zB+OTRdM4WLk9vGtimRJtuBUyls1tZiN
CKINGOxvRrw0DxWz4tdyqDEqWxzbtPMn1UWDDjb+WS38y4TtPI8GtWkFEK8ch09WRc62GtcEi3pH
ThhDJ0XK92vZPoJzq1rI1aIsxanHLH3HVOefpiL++fdnIBCMMBIZdsiBihtfeYyKA+fa5XzUWN+6
fWll6tpK8ZU09XNhaB8mSbaQGp7KXTfA77QdDUrJih1Ep4g0GK6rKVq96DRb7OOpfXZBiLZe4D5q
xr7nuUZInzH+ewUGTlVl44XrWLmBMUerg58YWAzr6VtZJp/pu2Fm4LoAUFISAPUFnrzkFlSSlqG/
oIudQ+z3y5m0GU9l8FA07SPMj/YqO0g4yNCgtcHKnUdvhQK5EwjqiiOhU/GFNWctLn8fPCZ6Gbjg
Az3f2KfWvjITJMpBt818tae4Pwayv7dZ/TOOcITHvaHXmNWyHebCvA7ewhhlYmbdwB2wopvuu+DR
jre+2xkXWjra6yzJA6HKHMVor/3fj+3ACqwooeM7SMR/ich2mjqgfSuZPK7sZR8yJgvFhM86DeSl
LvvxqclBmTlR/lbgc9i2K13ShX0ziPGjaLlBB3a5HJnSye2oudx44ziEgfa2ep3s1creJT13kiHT
7iENmleJSZZN1G2w3cAssD07uWRgoCZnyr5y6g/wqFXVhkJQqNR+JF+DYKGuuGW/rbt9HKt9Yzv1
szLikuq7qzfKl3jI9XvtD1yRZeEeA3vZ+SL/IxPHDpEzxtJfa7ew7OZpcZYzZ5/SPI612nJqLzaj
23a7SI/wcoLGuSY+Lqyy9x7qqcuvaTN+xnL5lXDkwOHZYQ6hF7dlJSPBmthX6HzjQ7WSX4fWgHLi
6ZTmtuKUUOyMwxLxkgqgtAoOHCAJxPazQ70WDcCNWfL5z9/7erxpgAO7eZzfWWt/atyqqGBk5VNu
orgmAbqO5Q8/hxEKAwpxNYrj55ZkFf1rb6ZtOCewM0yIMPjsG9ngScjMi8D/djGD4eABkNj1jYtH
0FUHOSfPvmniOLaUy7CBeEpQ9Zi21btwYzrn6mzbTyyEy+z/ljoHd5V33/kfcgd7McSoetN1rrra
bh7s7UZax2U0Tzij8jBJGL31OT6srPfujeQiyL24fs2Efinbd1MU1k/gB3ziqwSDYEHqbJi8n3S9
53y44LNGQfNMlft4nBwdRkuurtSKbIzRucrBqp78OPo+jOg/GYN/0jXMSXAWVmdgAots5Ak6ZM5H
bq1DnoSBC56ygphUmyiSlR8cZkE8f1DfiXiEB6Z8MWi+ZrBnbrJI3MYCSyanlgyx/52qCjxmmbOE
RlfurKZR297vkMBnpzsRi/6jhhgrMBV1sbunBXI446kArlCeM5GpU7I+RMH8hbOMrjKO52cIsOFo
+RoLZTwce1qICieIr0SCLVaHCO/FYOZclHnDoYvDTOxT0Aw+FgRyyibgiGY4Q5o9zqZrAV2StIRo
1wIaZ2Dboi1prKfsAHtrPzO92Ei4TRu3h4LUueQNy47cw7RoXiKoei4cljNh/r1Rk17mmFPuamqO
rQLZd6LTbzQbktUa4p6v6WQRsNQzQskLVeJe5zenqfFSzE1U/AnHz0kuF89pQaVWvnAAjSPcCBZN
16QtbIhCUBnrlwT3yL4TENiXGo5ZNIGxa8cuZUqYhi1gq61bEOhs6rUY0zw6A0lPU5uI+3k/MTPH
6mDHOOXqnCrvPGlGhjHOY95g8vULawpHIZ19atg/hJcFO0zP3+mtIUhp9uMu6Nm50FE3mT3YG7CR
8bmIM4fxBqJJmsIjJ6CY03y7lB5TYpNA0qSKF1gYkEgc5BeVSOMIuOTkKJIzZZLzwcC1qbsewMdh
lln2qP3+XgzqwsaxzjOn0+LHIKSL/sNOoUPSEzVvyVcy8OxdA9KETcFd9kr2tHsDxvitlsZejiBA
wUqwfrnW0+CBJwus3rt4uAbBvPTQf11j16JFZJwujgNhzwfPgy7vlVhXcj8i9OB+LtT3HqtFEdCq
8YEvrf5Wu00ejkDaO7zsSWJwMP7jL6DZcuopJBTr1jPivVvTUZKslxk9ulDJuf2GUg1Eh6QH/nvA
ZGakBrDWPKJNylRyA9qOEZA2sYY/5NBKz9gR3b1XXtynMde4EmL1lLjZIedwtukiqUM1o1OMTr5j
nCC28P8psSYWPIgecCAt2bUzOevUa8aJupaFu5eGwKS0rfixwuO1WfjqhFFcj7T1wIiSxE1pJccz
0Hcrr1V6V0UrcqMEexZRupKXkEYMqECNCUdQ6Pg029NNz7Niz/SAcfsDlD6pBTEV9UyxawxVjUaT
GKTo3vW/91Hs7RHeCMt2RKVhrlLRY3p7I2kVMP5YbsB6cCIZuGKMbMsFlyZcH6c+CPh9DnGyyIL8
R60ITSr+pi/x/dg+MQjqSpbapC279J46E/wXabiEmB09FNVSRMhkV2iE175b96MqmtgXNXmOZfWV
d066KR3Wi4BEwopkrus+jO3uyZGKfBwFmkPJJhMzbzKw33dt8b4ILtBk0n7TZSIPo8t5pPNLBWId
s1Gf4+FZKONG+QgFbLaD04l3SGrFps/4x/Y+aEffrnas9MODITk3GD5COLbHlizCTUFIOsRFVYZF
L1/tG9SE7DbN/ZaeVeOWW+5POsFDy6QDaKqaP5bBOKkIAB5I2fZMDfF+JHFF2RRP1EroQdGi+4EB
H+/ARAYzDnQe0kfN6dDghB3HUHfatZPBPpjEInZ52cycv/b4hnos5zlV2yuqQ1b37J0qDMwV1vBO
ltwODcf5a3tEsRqYfQXJp1WOJ2zdDmPSoidazcBANwOBFOZM0hu6U0rsQLh8tO21NUO23ydBDxMo
bzyLoGOkyXOz/SKkHBLbbZUzi4sUzhRLcElGjfK3vga16uEtf4hpu8s9/4cBsYJKjE+kyT9L2y8v
yfLoiqTcYc+zHjh+lRunLf6NpPNajhTZougXEQGJSXgt741cS3oh2gKJJ/FffxdzXxTTPdOjVhWV
eczeaycnF61TXLsfQ268Bx5uEMyuwRpyTcvH5Oom6lkmmTx45b+wxcU2zWLCUEDFlev8iIcT7gs3
Gv1b9haopj9xT/xa+iLTgrIaCecPAAbjkNnybgckumWp+8G5aWIFb/D+R9VWIFahycVM47NSVbWs
3wmDJqbEWWMVzG/lGP4JMRqskyCx13NClPxiBFcFhD7CIsRUzgeiy/cZZFIoCX17TiRIZeaR/jFN
PHaLibHNMMzvW0rnNR6Dz1oFv4kP858GqMmKcrhOH33YB+eqDzF+5d5FYmdkxl6Sdy/qU+Iz4laY
gu28ucNfG9GyT0s5mTAwzuUfZI+fogx3GBRxRyRJsmIUqOCOc3wlWmIuraJ+37cRcLOw9wipS0pO
GWFf+qJ+kEYuduVIz6nQsIKIswjB3eAd5Rxls170sBsbUAcrDakDtx3m7zxrDm2YvvYzI49ppAMF
CTVRNc6hwIOMwrGnLrd1UeFKLQ608Qt6NBzQeVGIQNNYy47yiKYMOSfn4zpAp+QHgbnFOn40dd2f
Y8UQshImHUjBEAjDZ9N5rFZxnEr6wo2SS34KNuA8So19XmrSJxWVqJWP/RcXBnYw9r9mbVpIUNGZ
+4xM4Ux/LNg5Pl9bxWh/pw0SKKJl+2RJlAJ2iX0XQeuXNYLrixWCv5npGw7uLt3bIn3xsO+pwE0/
WsM6ppgGTxHRGAdLdjARp3FbYomhuSTGE96fiwm5w9wHG0j7vPEQNNg8NPcQ/vf/f1go0jcojJ9y
ZLbuuCwdTLC4+dhtxtxnX5UnrMZLpOFDkPC20BeehiFa4ncTsZFM9Ne9S6Q7rLEbtKGbB+58B/TE
IoJnxAPFPAB1hfoLp0SdSqOjI+3fqoLvpY3hJQndf2b0R41D/RjILWYdam9rBCQrx5MkLrO0oqxX
f/WyMDVYKQwZKy4v9pidsQPhRVli8XquFqeuPF5P51bVaBkdhnpsgnlZ0Tx1LFEYYAkYTjT+achk
Y5T6oFu+TYTmm5J2HLAnuisSarEjyA4pdtwZSIz6t3geDqKDzqmDcXmbO0It2QVQmU2h7x9d88aM
g4HWxB8PbFlvZI3fzkEq5zcDYifHx0M4M2eeKBJjRLiY6qzbODs3oiPqZ2ROr0FhiK0DuH9VptRH
40jkTByo7IgVeNFy6WdT07najFXWuT9mB3tIfuetKTc1yYIkdpLf4oziR2jD6IqJ3VmjyApWqnGw
FTdZv1VSHWZPhcdBG2c+leYNwdpGRtK/F5H/3aGk5nkpjl6BQm/CokafTsTP5J5IqDTvhnsvzHFY
lyOMPEEqyC4Nppl08qk+4or807qJIDoE7ljPiPdm8LKGnZk+quVXzshxbGSvIJsZCRiDvthpxAaO
eWSR6nDLsx2sJXyTrQFGb5P4ZvGcrKTcGEXw1SXM/uAmma/hMFrryJnsLXupT4rD7sYaGLFowDSR
dmC8WB01gIZTAroAh5rMAv3bab7xbLCncgSzCjHkdycZnoNjr1PDmH8D8CJckYB4o+gqiJ5l8ORO
ePVNkjt7WXIdACOGlIunfmQuI4LP0R92Fm6CZ+WgZtMYXv/7EuW9dTLD301qWlSElTg16hPfIKTv
voh21Ij/Ipv1RwOF3QUimbm+ja5uis5Nk7PULpK9w9228ox/BiXIwS07vU1rlzl3lt/r5GF3jbMX
TKYgqjvWPwK88VNyJ4PhDfON1TbD2QVsUfjuaw2GZGc7FM2GSldjwLJDtNeqCLmey6LZ9BwvpBgi
cUbP4Ar/4S9EbaIiicHBLbmWTRQyDg22kkC8nbT6n7CQCtSS8goRmaAf27jR9dzLgtPY4lBfe3X9
5Wr70gk7OTTwgavAdYm1+/R6IfeFbfwlupkOKZ79VdGyX2LltE4y4Z1teCPbPvQp7lKCEZTRH2oC
HLa1MJ1rCBqEDZCdr01EBo/c/ohzksWJoQ/fNCNfspPwBbObvsztpc57+lvpd9cpQQ0Vm9barJvs
5sRM0XBYbXM7tr6c5KVhfrYWdceoUrPzGm0NfC13nR8BdIzAmC/YpuZXmHCAGxWSLaV/1tMMjtqI
kgMPp3cZC/Wb0LGtpxvOidARJ4Jga5zNLDZYJDoH1MUBJAPSSqQFD52pSHsAllusUcKxC1Wu90jQ
BGCZLI5jXAyvVEMYJfLosyOvYCc7Uz3qdpHFug/PDqvPYJiOM0EDxAuNcpeyyX2HnrMadA4xyEnc
/WR66Wcti/cgZwTcmQVNvW/Z5xmV98atnX5HmFZ8nOHSNcSQfXk5vh/ECbx+Bhtzbc8uik2bjZkz
vFeuA74B4vV2Gn3nObP7BIc7ZEfHt97qstCsbNUIoh45fY3CntDH/qc7sb0XUy1ugb4R4WvdJjiF
BFpGG0Xi9FEjDq4NcgTDvJvXhGYQ3Y7k4ayyajwApj1gw3YuiYuSoItN0g6Xf9l5SBYmP+KvP6IX
i9wWebz61fV1/WQzjLbwSUgxST6BWgxNrqLuRH4RD2FyIJw2vxJNcMkkfXq6zAh623pGanb2TRWZ
lyZq5wvuhU1cxfV1HNLNSFG4LeyCNWEl47utWTASyDfhqaPvZ+AmL8X0qzfq/5Z5xZ1HeeW6KJsa
195bIVPVLO9+BGHgXgitMIkgxO2CH3RPn6FeS5wefAROg1NHJyfU0aHEYpDUpv9p4z3e+pDRi7aK
r7yw1r4ZWUkNGTfLmJgus/dwhmumSLg24uiEZksz0UJubCTWm2zt3Wyh/DM8eCNqWue6PGrXDzem
7KZdFAj3PDoI5MsW4l8iom8GdqcASVMDCv+j1fOHKYGDFXM3v5sQfYpmBt6imuTaW3SJrQnKoIJD
D1CGz4iXzEcbcg4SeIVjJGrzA9vj5tlgIQjkw6EUoMkWO4sR5ro0Ld7Hzjm3wxyzNaV4y6gYIz8w
3ngcHcRZDIPz3P02NO5KPWcf+d42eXYlW2SsGEAQW+OaMFxAF1CRdeC67cHsBwAkpHmvQlH4sJzQ
sBuh/wEMJibwJ6jWwk8xQ9JhMO1oI/p4pwqwBk9g+uwet6b5rDvtM5xiopVPw6NBoEVSoT7Vdl+/
VG5G+QJAfTDrao9Lx/WmQ0e4WktEaVaiV0s7zksBsP8eNFhe4Ps56K3i8T6gagdSx4Tzv196SZR6
KwuvHvbHEy5Ra///+fsyhCflsjzpQLzZNWON1NdckM14DBZv+IAgBBWSehkZIa+RY40kyCWUCEOK
8yUK/UMdASc2MK74RvGrUuCPrXA6/jcv+v+XtFOXNqMxF4XaT8i1IU/Y8a0VDjtHJY+9r3ad9kiy
NkmlTUwvxKigUF8xq790ag4oTYX78MMp36geNX6igJ9ZYwgnrGi+TVdF78hmG7f/Gpl6/iMte55y
SNo2ugS7TZlPdTuHHWwWx8PPfP7uPLYnJdnK7xZ2j00c2SWfMsHYounbk9u0+tKZ2cvUUh3Hk7Qe
cgncwgoebHSRRJsKOJYXE0IaCD++Ixl3SbjeRuBFb2YPoF8a009fWqzQ5jO2jwLTZA7BS7CyIVxt
NW3LEmFD5dgnPO7uQcfXdvSaLYKbF4SjHYdUM6PRIEQinc0fWAYUwj3X27IgHQ5T4eqdSTQln1j4
JnmT38a8gwloQa02Kgw9ubDr/RwM2EfC+kcy4fxLLItaGtjGNrXL/JvN8YWRqX5Vxh0zunfOKkb9
xWSYCKpoWYUGSdrO5VPrOLyypcCLmrvBbbLx3KqEtRT24nHfWdykKbrgW1Tx9o21YX7PeP5xqqXT
fUx+RtnQ3BSn2EqC1vk2ADqh2fABKmTAjFEvg+du0uAghim6AaZB2ee5dwY65YFvFyzZj7eQnCik
os1nT8V+qCFIkC/bWt9m/UdWBvglI3/Vle8vCMRfXpN/+1qDHkvDrR1izY3BSEO9M6ZjgcV22/T+
tYes997HKB3gruXL+4jOCsSi7apTBz4D1dy6S64pWMgr43fyGKb5SnzFP8qODKTOYLIvfIjOSnex
h53KxXzoLhAep/rd9pxtU+eEa2XU1lUxQxltEwdal/dP1Slva1r6D/tnj+FwyJ/pAkxGDUAXp/Pv
LNT3ketzFNi3cbK8i55r81q0JNrNbdLtVDmPl8msxguzVUpNlda0pUKsS2v6K41aPGbrJwlB3aNy
k/BEKuxvK+7xSLLWXaWWmp9WYVcH7IG8b8svoekHB8SDfFAC07yWKEaynv1QW7REQE2oebyj73Fn
2kVFSGlkkWA0tOoQ+s6HjtnIpikhJcF7pXzAT6X3miIrPbps9A61Lz4R9u4CKONX0bBbaSlqt6br
O4c0pS4ce+G9Mn9FYcqedTfyscfguJ2K6Heh6b4GczyGBY8xCZTZjv3g0VWsf63OqNfSegulHF60
DAb+OLZd8qEYujShOLfBOO3CnBHs0PhLBrPRHEc29nGHKKptML4vyIxV3WGsM1uxilh0r7HqcaZb
ZrSVUfEtOH/2/KU0jBJKSS/Ir2Q75leXKqqT2abHNrVxh+xn5XTVvoy65NINhA900r3KaYH/iMAl
loS4GwboR5B4Y4SzCI5cTqh4TlYdd8pA4Pm29IsJqS1U1q6F6o3XpEiHm6/da0x5cRat/o2N5WIC
gN3iFEXs01tYSBnm40qufsFb5NUQBDLiWTHRSD6Qc2SbNDCwcxrwDFXVUk0WCapGPITm5I2QXrD7
hvK7zeP3KI7Fs814BrXBoR5atPplrpMfNSL7mWjpX75Fec3YmPpcIaFvGrCCE0U2SY/RPmVwf29A
e3EmAZkkE/sQVPkPKwLqNJpw3Fsgd1SIjcDyYAr/yNABxalFMOzUTwkosxhG7ORO2wyBwaNNfHEi
sADSiKiu0MAp4a3o3xwDJWASRloepZzuKO68NiMMwQdjlhURgs4ppk308ccZvdrky/thzu5+GKr6
wHuM+LELcf/SmqwG5CY7PpvB3ku5RDHc3aIeTfmcm8VxcnEdSqKEqpKtrWppy3L2SBuW//cp5wVs
rbY7z+pThoW+lab/J+353aGvqNqyukWlMAImxr+xtZoW95mBXliGkuQAAp274ENlHKDwr1HALop2
iIg//LwgC9hzwW+xx1gShcur76ELjlX3hi2/3c/0nYXnDu9tHhbbIHSSvcGmeINFbdjBskVWOKvv
nrViw4626Dj9DTMu9wbbjqAmalcYSF6R6fzXI3K4dMlxGTIoAKct7o2I/gY4CrMdXsL6R4BkGyCF
/vaTkrAa0zYPSA2/wKV9Iqdny62MAwNYxdmQgZoNTeuEvqjYAdPvDsv4fXD1IxnHPzLuvgIRh0fS
tvGts0Sz2BNFDks7nd+RxXs4uNUvl5bkJYC0sq1nEhhB8m//+2mJfpuBtmMX5XuAf9Nl+FBoj4LB
mh7zaJjbtmAHhkEu5tp1tkFdyvegz8Ej5N9JhjebpCGI4U6OgaOOX4Brwn5I2GcydZE7ODJ/FVkx
O0cfBAuXW5ITFrOkSSrr6Rker0ZwDeu6fu0DdtBpgV+WkxIIdK+fyLOIQ9OZuc+iYmd18/ieKYL0
2PKiphzPpSv1G5nhw0bisSwnb9tZzOg6TdrRUOqeJCuqpzT/zpkl/IyWci4F3mh2EOEHC0UosqCv
kpr9l+oIKg3cKXkpUZd1JW5S8LfMiynHqP58FuEN29ycQmexqJW70gPAbni4YgK2YUFYnSLX43zq
KUFlZQ2bnzFrPHhFmL2zvhVg2eaWdXfQUmX7HuEM9YSjO6QXj7MHjgN2CjHXQJhBzfRn2T0Q4lFV
FFt6NlRmzIYO7sDSAvhAelIj9KC8Np505MeSyA8IriAvzbGerqGT/cEazfAObju6L+0c0T1hOe+N
FrONjW/Grk6l6/02FrsOZxixPg5me1xS/tihC8/L41S3Bd0oo8Xafh15n67I00mvCyMyM4D2m9DY
0BRluyZsf8h4gIsEX61Jydtjt0A4JKp25lyYBvgSqxrZiDex4VdIIHS6bHzSxt40Vmrfh2yNgFyf
wsR+ppNzzTNimlaeLrsTcJmfmfVlgk+9i4wNVyfxdLoz8m4uF8QxlgQ37mA8lWNinCeMH82/xE/0
mzvZ5LLriQAK0F1o2M3P3uxfIx+mNmwe1OaWa3GVxDxusWDBKiCZEhYFkM7Or3NlV2fybsHnyjUs
kfSUTPbZEtnALkUQaODxlNUBGqy+sYH+dCUz2jhuWMi5X16JDWQi2X10IfxXizrFNSQbjwAglsxv
lQrz02KH9awL7+87GaPAXBrQm20sTqZdNjdu4J214IuajDBsyYQLHz8eoXSO9D3K4es67S+tnYYy
1TBAF87Gs0uSU5Njr1LYm/C5L3xC4Q9nOAA1w6zrPEGEiSUocqBg5PgSFxon0G1GgUkmTCYiwCzQ
qEPHYIoqSh0rO5jv/31RBQ1X1AzQPlz0zxVqLOsUK3BPI3P/1sEE66XKv2TIBQ/QOwGm4EVII0D7
fRD3F3NsAG/I+FojT2liQDFNt9aZa1/Yny68JFHves0YVFfOuM1yHnqgqy6w/1a8DNL7PU312YKH
dvRyS6ImltEpgEhlGHL8zJa/KY1VGoJRWzgKqhouonsl2XbAPFNRn/QtdTuqhsifO16PPIG1Si8/
OwPAJHbSNPQz/VU/79uRh3jAzuZPFod8G8bVziLwmrRojCCCohqtEvHQqLSrtWngwcuANWqW996r
35nBsUJ8wEaRyMOEpQRWoZPbmR0jowxZEbaVVbg4kVy7aY/D1O+G1pNbxCjQ0gR4n0q4v3wEZKtK
k0zLAonthmcWp1xbL/iCD5LRu+3wu0XYztfRqjlaF7k4+KkNevXbjOyHdF65wnpRHGtl/+qCxPsI
F2baMIK/DMPmUrCdWbcySs5FHZzBNMY8tnhWBjd/JyswXkq/aKNZOm2NKeV/jLLsNLkITgooiSS5
GiU1CGnBjd1CGttQGlV3QgKeJRvMnW22LxP6uZth9HulfZR/pkyA8VX9mfugXVljP+8iBDLMDb1q
a/KzK9tEojQEJx/1+r1o8reoMdsjsw19G4WJsBbAf7msz1mQuwHB1NE8ndgRlIuWF4JDBCZ4TuW3
RZ8ANQ0hLZBL4P4+qPfaszMcRtDEcfytRVpZxylN/kU4hQSw5gOBxFttQ5ZPx+DSyIRYSdHNl6Gs
8Jf7+JUsiC9221fbuTARQBMaoLu3xo3tc1Ob9rlwANHCDEq2WkrjlJLOVoSJf4Dtjxwk1YQ9L3IT
1C+rumTXOLngiuCU/WTFiHRIIXbxc6OFytbcjMoSd+FsfHTtHsgJbKZuuRbtYDzBLpkuWzSRkU2Y
B4eOnfze59yEOeMVLyDGXmTPKDfPYkC/tQ4eGUNPW1RfPVdWKVBmGfY43AuDv67LObJTXHBsClH3
XIi5d0lAhWBzGNIEAf3EywUXY7vAcfqKilmPu6z2+4dhgrJJGb+uiowNtya+8Co15nIROAT9pBzK
bYjYkGc9vgwd1w7iIbkNNWETri0GmO9+fvDHgiU2UUaZ6LMTebb7OldsA6CzNWARYuBeJ4djbhir
dm1VbPED1V4MhIE74m0JWeu8U9cUfzHMqi3RPDfDG1us7XfyG+pdppjnkMDaYhxfU1fKdZE4r50b
VEcV1uk9K+lhFHm7SMVeylwSqI4qBYIII5889rFs9iU2zqko9wTA3ZyUZzUZinhXddVL4ZOTNbSI
keEfg/2CpEhiWoKOVgwv6XUybOCoDH1PtWFAbpUO4touWRSM4uHkPk1Nv1NtVz0hcu6yQXf7oWpZ
LghOe5pxDz9BXp5tw4c+WQIyDzLrZXY/KvQYfFzMfQ+ZKaR54rZAld3jQLnHU061m3VPc4oe9PDp
qVOkprU6fM5Df1Ri0HfGo+0dd5m+68J6R4Ukd/tB/EgHWVxjUbGiYQVQqrDczlHOBExgtG/rsjoU
ffXV1gEcB1sQIdmxdqg0lE1MI5D+rQ72shTbtEvMvRlU/mqog0egxnlfZc2NnmrX+lC7A1U/c8n+
GHAk6hIXO5g7sFzRMZN31mj7PnWgQRTeEhgFIH7IjY/ARoIkZny+rR4hkgLULKIsONoZu+3KlYBw
OaLx7n7Z3MTsVxqUkNClSnae5Zzz2oWMsp1IRQekG+gxmO8tmLval3of+tuaVL04z+6UnfDweOvT
gMz3ASETXTkDuOTQl8ZjntvPCTvbb+r9bcAeahr6eu0TN8sfAgdITNmUeuPR0V6w9oT55k8GViIR
6dWAULtIsQnkYrrBXCHnBwFFMHfDIfSc79wvbmXpkJjkZC5dU+eshyXzgDKM/q/dKM9afA7t3hxd
gMJeaUGKqhNyMyiu6LuDvTG1/fuYzi+TjqyVLTqHPJPsC5YH+a0pmWcNRGSdEfmJif+c+QwDcngh
UffWw5rdC1SmfAiJYp6hGo1ElrEjwsjHA63i/giKKjVyF7Qts/SetAAODRCJI24DzVATNJG18PWW
MZQX7FkNX71osNd+TqzvUDfQFqeO+wsDKCqN+p8hcfR6XolRNS3PvcofNu0n+zhyaVpjvhaIbwRu
Tao2GnJEL9wZ6dnMus9ay27rsdlVXkWN4353mBnX4RG4kH0xIraq4Zjs6vCvkULDFRazaaN4Ldvs
Dxu/H2wIoJaDpqiGFw8kX53qkZ0B81wwqTgs2j+unsCQt2TYeEQPWRYNegNndmIZw39o0xiNiKDT
1ll0Ejnxi4H17Iq4OuZT/hypY1kg+FR6kzGjfSToJp4j1qcifI9SOFUm+A634T9IBCd8xwa9lNWn
0xa/MtquVTzP/xxnxvo9dOSEIugY7fktLuMjdCcixqLvyYFBzLXHSNO4Iar5KqKZB6a1typqjqTV
HKJBvzsVZsWQ0bsfxtzPOaa1QWzyzv4Yw/A1S80zdKlve+oOhlvsmiRCJKo2rQh+NB058INIUSxE
UYgxKfmM6OK2umS4bkQcuSkybpETSp2RH4kvjLwyxaha2O+6w0AhvVYeleVlN3t5uRwD1Zwr3Qde
Pv1u9fpVoh28s9ht3zuHUzuXIyoxv1tLeusDu4p/Hn0RNSn5R4JsQERGtrnjZ/ARuw4nKDXupSsd
96KXL8HEgqnEw50AZwppq85GYLlbr2MwUQcF+Jp131O6zyKKGAEjOmuUaWI0wG3hkmu1qWO8yh3N
oplSxwo+ZW3YJjc6meSW2iq5gSH+3XUUPCFF77ppE3UbvbY91LX7NcloOiSt+i44RFH2D/vBMbLL
PGTVbozKkvEQuzPkYVhIGazQpba3qWeMZHvhC2KPT9GO1dFFRM4YjeVLlBa/VN1iK4YVIGth73xH
lYRrEIrG9p/upji1QfZhiAz0W+mpg9eNv6equfaGngAGYn1JNSxdpsKSxAzyQPu82iZ+87e1YG3R
9W8ri2AD8HHxOfVYLASYz1cVxTB9FzG4nhd/GYDGj36d9begIkkoHKms4kWTOlwQZXfXsSZ3NgLt
PokItQkSIzQ/TcYSHA+GWcZnG+/hsdH//ruaywH/ORjPr6zOvNN/X3xlgndM4mqjXBffemhj4S2G
Z8VGuDW9z0ROfDdyfnKsg2cs6uP5v39KYvRwdt1HsBAK/bDQuKwbM0H7kTJh5Sj8mxALS1w8E288
D0cS3gaaKe8VRAGlp6BPo07dcaAtWjjhnCW7lDflIcuX3rvZ83gVAph9I/EONlX25efBrTbwUDpp
86skhZ2cVJ+tQwXLwkexIFy8+arP93EKPSBsCA+PGuVu/ZjKrFdpDECxts7R3MNByC2HvSeeHeS7
y3zC3ifggG9pihHXceGxBylLg6iSL1AhvBeFxmHbjaw07Ei8hDFAj4L+aV5V2CCZWlo5+oP6wmzU
xfYXARcjCG906OibVM1bC3sKz4KKka8Ft6ov9NFMUNsMARE22JV0cC3ZOB6At3Cb5kxHLKPhI54z
EzOME1vcACnj+Cp5Q7lzhc+jaNLVjaF/UcsXkhZwtKDK3WXAH4+JVX8RysdEy0PCgMs4HRIkrzN3
TODKDwd35kqE/DQjM+h1M9ZvFiiVk221DxWX9V5W0a62+dyTqPBwTQIPgbwchgRiNy5QjyuF6KkW
OMSGRQ5ZrvCxtyZa9Q1zsn2GjPI41u6dfLnsSOo3XP8kNHaJ4NGEeHCD5DJGJO7Qmy+R8d6qH9mE
IZvubuNgrNpopuOmuwAqz6PHpl6YQ/+0mQKFg/NMZFbeWc0gklQCgIOWR6txjm7t7QpjSG99YbfP
1kKKwwCZEt8z0NHqcG/8xBJVEQtu3NsCbR9lUM8StTPeHayDZ37297GjM7EJNSxtz//ZFmTCYhq/
SA30G77/I0aL6BMXCqaP0Ygp+cHy3juMejg0EbDdKGZ15QR/0TKZu3ZC6ZmGXXgXJjrw0EQLU/3q
lO29pG6evMaa1E5DB6wQll+mDLBOY0Dv4wTkDkg9X8uJZGQW4ymcA9SqnVnCf7B+Nxk0Qa9SE4qY
ZlGhxItTnEQd8keyEdj0ZBpfYwkGdEKXA3YU62GJXy1v8BDOHLAwwj+CyUd/J/r6YE32i3ZCpH06
Gg8Ne1uR4RSPiv8i39AsmTrbREpAkAqSqzv8tgcrOoFVk6ccEawi6u8QmU545iGfjjGW14p4L6CE
i0gaDVZw+u+fdFm8mFJ6O7gcJMo0dr8LE5IKha9hutgvgSTSNEe4xa6cBUxWi3ZXVgjgRFpupRmm
L3nRk7XI2JUIse/c7KtHH0GFLoIs3Uex/p1R9R+mKo/Q1FHs07ZN6Vb61XvbWX99qymfZZgF59wt
3uNA9IzdzT+qJEE9LNP0mUruOWiYW9SMI74a9GdMHw8QQO0LSw23bNSeeZPcDp0H3Cepj0EQYbAe
E97fmchU3lhmKiPDusznyoOg3UyePOGsIet8oBtyG6Ae84ROLmx7bFI+qFIB844IBqd+UR0j/FZj
ZG5+1TahJFNp5E8D53JeRG8mkrtNkxMgjyeJOafjY3bM8rOvyvxlaTwzPdGJDeJULAxLEevmBbfa
eU4Q+uKfDNe+5S7Ee6B9gWNtpnjZ9ottsXjYa6s9ejVFBqd8eGkMSq2ZDrBxzeZVk222cycPOrw/
pqi8sIMpkgwuQlun0asvDBeh9tmNwB9tHSV+q5PpRpvZrFGZ+fW/OrL0GZAEeZTl355n6Y7Ru1+X
NW7ISB5ZuHfHfij0Rs3QceFQXh2rjTlmS+PUN+21oadZee2E9c0NcrpAK2ZgbhDSNKSvmLqJjsuB
rPIRXmVQaVCudxFIgU8/NtOXltjKXd6QWh0056AquhO9SLoxNLUx/PzXWfX2wakU/Gu6uihlU43i
Kd87FTb4OE6c+zLtCYlVLfwQSAunPc7NPEBuFdx04IaXsFFfTEvMaxcQbVH6Phoen2lXzZdhCglR
QByr+m4324VzbszgFZA28HJZfXS1fZDYWXZuJ6uNwBl8ZCtoLVLwgDkzbgKPT53K4h+ihNQKq+e9
rHN9QviMKl60p6i4u2g5xayeBpxHZMUU1K0lXwOXqS4d16tXIAyRnfS2Xl8dCJWoD2NQ70vpRbeg
tgnRpsydWABvRk7TtVPJcStUCF++w19iRLF5MZozXcED3Vj32vsQ2/OJs9qkfkn8m1MwkqScJyAU
6ceaCQBpnOO24BK64Qqs9uZc/ktIulkzMNRbj76qrtsfBslSl3yGpFdgJV6zSy3X1oDVNw31npwY
jACRvbHiNj35gH73U9O/F4u+tvADSjEPB9RY5agKQnvC70OwgGBR5ftL7nx0ZfE0HnuGUo4eQD0X
1SucYOKPwNq6rhsiUA1QHA/GS+gPL6ig4oPvFigKLPSyY0Opr+x839ID3s1Km0fTzByMd6V/jXt1
bouOewln+7m2PWs92QgkRdlUm3yE29HVJ4Ju8T3BM/5vv+UyvSA/0dqLqD8xYIQRgokzsgQarZaO
sShJCE3KHWOygaWzH0LtDBVE2ro4T7D5MkzA+1aS9RIhXQ59Gglbu/Mnpp5yxbaCAFcJR7kxu5SJ
wm+ZCvPmj1xMbefWu6rOX3qzmQ9OwY/cpZjBiLonDtBGfqeI/+L2XslWmNuo7z6p+nqCd6j/pAln
UYPvVTw+eeF8eqn/5A6nPASQ8EgIPFu1w4dpD/7Tb+q952cIcKP0T2YAk50lInV8z01ssvmdhqs0
UjDrlrg5Qy32dmyK9yXw3Q2B6Ib9XyHsh9uGeh2ya9nMvpzOlj+S91X7fyOP0fFQmIyoDKtaqyb7
2WFzP5RCPjRV4YaenN5hLpPTTNkVNIV7rq3BBWp/CkMIw/htCNSqeUItZpVrytUbI4ubB5RjG8LD
v6BYYmhb1/lG4Hc7N94S9ziraBvPaUJELZtU8jGeVTVh58yylzwZwn0xFfHV4ObczYX6a815sKk8
Rul5h/2/stUl8vCsL0LKJJhekI9seVHWQQXBCVAGD3wpX+N8SA9jG94zG0L2GLnJDx+B9CE3zHwd
QhwvhtbYGY2e94wpH6yTvIM5KggF6JqcsjxnopLsgdGJl4or5n8cndmSnEYURL+IiGKH1973np5d
80LMSBb7VlAU8PU+6MFjOWyPRt0N1M2beTJvoIuCpDpGUSpec/pQiEz8yKjyDpwmpy0Iccy4VuVc
lr1PooKj10EmUD7zjDu4+KVTNUFkBZbbOdgAYuzL1Fk/ZU1pnBKO91vt+CMZWzd/RCH111NdE35F
1y88hhIZspCJcVldZNnFl3HgkTj5nI1x9R91T4iGSjHWNz56fpp9Y1kG+Qs/1QeoATHhTUaDs8Gt
vJk7zztwD/zC1sFCMKCnNckfFE80TxYBJ3LhxrCOs41DaeMl7rL54kC8lLq5z7kK71ZsPmNFVkeX
IgHZhxfiKF1jPiU4TZ+iqn2RE1p/4I4/YwUvqg3sb6cq+mMKvp6QEsocxexyI3MwUR5NU44zXOZ2
L3vejM4D5jslPntGang9bKWsVa7c9X5NAydthc4qOoKqvdD+WmQFM0llPDWdNx/cfAA0FpZon0km
N41OXqUjX0zH+QmqgooNRQLFmVFplD12W+GLd2MIhmORWR636bl8QWs4WPzJzlZCV1yU7x1lBL/y
AqhR6v1Jopz4LZUH8Limt7HbeWRcQm64D05k7TrDMbxuULyApph/qQ0Lt47GA5K3GNGDMv5Nkpk0
NrD1akyuLhL9eZqKYu9JQFGln+SXf1+05g1yUdNXvdwVGA4fgYmhLheuuNhNRfomES8zVuUtcoN/
kQu2C7Oof4Gz+tY4U3T4t4AoJbdt2hwLvsXVFMFLqBrnKS+jM2yEeWs7YtjYmUZV6SogjA42gd44
4EsMQIsx1QdyA6zWR4ZJ7r47cx7CT0LpIkCcSZKspd7zgKdjxtORX8YCbwDDzj4J7VuNUWxf2i2C
IyvJM+4QbnUGIzhkADMA9eES/B0rKj9YaVKj07IqbzWBZDxdpcZuOUtcBDL5tEqWwXIgDdAl6YkJ
IjwEYYQJRaHL9zZJ0brNLmOLhiertN0MAdUxEYYnMEzLNsyi0CpLejydlMwZS50231R7UBOxan2M
GVIykhr+Sn9hpyXQuf3sMxg7cW41nzBqg6G153m7q9DmFmykYsd1F8lzSckBXs7eWWVdDzmoCt5m
l+xYPuaYzqpXTK8vDVw9i1GVlZf3JBf+dNuzrfDxapsWMHbRYqXofVyEDfdiRfFBV5svSRJ8lA51
bnNsv9F9yDmS/FiGM9bmKLxiGKT9+MK9bfrTrELchuTvqzWOZpcohgpYEmC5THW9SxqP9lgHdrQ1
5OceG8aKwPaSVQt8SkWdaWuYMYYBaT84pxGqhQIS0zuY/NdV2J/IdusxjXfGkKBP4mTmQzfC2S7j
9dCx9eJ2+t/Ujudln8lc9lIjgkdG8MNAvKNyTaLVpoTuWzqD1UsC4wojNNChlMI8GMwbM0RczEec
cXmM+it4po9OKC5lCFVctiXCqVFjgRy828zW7yGEg0FYVRG+VBMGb4M0YIbmppdrNUxs6rAvb6Bh
bWCS1OdRmdHdS6m9FMjjBFeKC0mo9eSjFba+99Eb0WnGM/sI0SoW8Hi281uxoVH1DLNtWE9x05wa
lT/X2rlRWk61eU/rydDEr2MfQzAlzPVqu3SRGtDeVaEY4JjX2LTWWB4We2/YO/9FUe0+jFj4F0IV
5rro8xsfhRnXTI03yyQK6yZ077Z2I7YErXBxWVm1oZJCEufA7+YIM6Oh/Gey2ujSeeUxrOz54k2C
blPOR2js31TjtgQnTYDnHrynoSCqazrWNUibZW2QJvuZqoBYM58Aw7QeuSIalnNFkCyCuRGr6Iar
mWDRyOeEYfVPxi0YWrX1y+KsTiIHKkKa3JAc89vUB8gGoWnsynjWWzf3BEmT8iXWDCE+DpNnuzNu
FL19Z3NFbhTKMsqxtw+55Lf+4GA2R3Xec/v9sIzev9HIIffkTnnyFPycwXi0h3AiLMZNQWt8K23V
HDnrBADFKkx7dP4dOPFnZ1uofl2x66ROUOxdGVM1QZ0W7blWJ4q9DsmXDgGlWHV2HnDypKnInpkF
Vm3vcmMNoIzFaQWvDV8BrItxPWiANjllotmQxteCEGxbnEIyItfWwbmfq0ddUcnlLT2qvaxeRJq2
+ylJxCGhXDBtxDM7Yd4Q7VSYAYEYWLRHlBN4H39uzq0SaOYu+/CWIouVYi3fzG1FAGiFysmUwrmD
Dlk8YBmPYpOncbuxfRpmUU7o9Kb9lY1sHz7CykQgz3ASgzYkEIiuvq69Kdxn5JRaLdTBHudvkDvG
drDYiicVe2DBKZSrkKa9UowwCAGJxP5oM86w1skbJgY0uZDjeBxZX/7smbvYF/7VgSe3UQt5yqq+
6sE1l2owcF0sbPMZc5Uh8mvoilXqd+5r5X062HbOcYIBC5eJdTe8/CGD2XyL+UPGLHXPMl9uRGDY
PniGoI+WBxF6P11KRVpUulcnMiHlJ/W/gHR/V4wDOMyMaONYdG/avpqf3e7Zq4aehlnH5o0n89vC
6/9nF0kl7yYFOQQi2nFZN1Mu5EqoQ35LRaDh2+veLXiI0hcZt9WvbiDuP0jFFDvDtPAbSH3gDjdQ
c059okZ4Lj9MAn97Oyf+hJEIYgWF4XowDtn0e27ikQ7GwNvqsf42BoUa1SYtOf08xtBE82dlcaoP
/Bi+fTv7eyxQL71Cqw6j4qkPaxqrB7zYuCgNliOzpGswam9tuhgZgf4RmepQ9CmipG3mnMYsXISF
+SIpp5U1mbh/mMnwvgBHELXeVWXh7cbe+ApNII7+wGqXR3Gw8jhK701XP1EKXdCWm9FRiwk3VEDT
O2D4kc7CT1avZBrdm+GTEeuAp+sQB+8UXPISmos0v918VPeKmBQWuJA1y7CmB8V8Krz5OylaDk45
DPMpS+DP+MRjgjuNsfR+OrWxFW15iAhO7Mugz5YKsu5r/AsfcKftXNAYT8dGONnHKcUlY5bqzSZ6
u0ZRWeJi0TX0WSAgiQZns3JeAwPzjdKze7RYxpBDLQKOcexJqaPflJXykX1Ab2Hz7zCCOSRmLbLf
ZFdxfLQvrMPph5EBrx8NPF5v88xQDedxiT8OCowv2H+RTnnCQDCfZ7mWs12fA5V/5a6uD2B17VtH
spEYwJuRJh/RAOCnwEV4HlHuEW+p19UYv9ToUFtoTKyhAivdMJCh7dJAQC9zJXaxRdk3lpGfMMGf
nBlbbc/xd5p8t4X96ZuWPpnDdKhYP4ME/SuY2a4SKS6ledhPqRtHYrS2Hj3LUmsiFiHcOewLlB/q
Q44vBVNb8T2o8S/Xx3icPH3HMckC38TnRFgJgGDnYg+I1blwrWs0VcUunyQ1DaS5XuLePU5LGemU
vZpND65mCkCP+emmz6i87WDnUD5DBkVCMExc3LZLPPpfaGkcHTLsHU44N8bOj9zAPdVdCgqwPNxl
P9vHOknfROa+hl1VnIUbIBEWEm8oIiK2KIBGsYE1mhzrmYhWszac5q0qmbxVmng76STuagh0fB/S
MrkDIvJWYUzpZUYPNgAB46QAmV/7cviIdD/tXKGmk2jm8uCW7D2ipibvCrNunLSzxijGgnSUzcks
RHOyly9gNUAjGPzGQfhnHmyqaJsMTBaEt1pF64QUuiC6+HDY+vOSzd2mT/MX2qW4QUEHnWsbAlih
+oeVTQecKh2v1EBcqaBaxct/JCcbVjrdGmy62BV49L3JHI7/pEtn0S/DstyksqV0ToXOiVGv2kHS
+HJL1gzkg2q8K056TVVCe555QfZvVoHssquiEmJZlvDDu518tGU+HDzpAntSNyKuDUERjFSlxcKL
8Rrumh3TU91ZyMzsIAeJucC1OMLYdvdVOK69HZSZ0HkcpmgY8Ws51h+NpYv95GP8N7kwV93C4VaJ
/TN5fbZC3St3lfM9Nt0L0ipGo5buEqvv+E1xS/PUNSV+z++6Ql4uFIhJAYDzWatBbTNC0Z1bVSsE
oOEeuMZLKrgB14AWN5q+H1qUt63iLp3ALTvxMPyKB0Lq+iqSqLybcSPvXQanwrKoTK9T9967Nhp7
7Z0SnHyMc+YPjiWJLVbFd2hjBA/T7Nrk5M07k9Q6hNhyj9E15L3Kx7UR6hf63dERl28j/b+Dydk8
bn3FUMj5quvosWh6Jh0zoKGh4HCSl/kThZscq5bEXKx848LK850a02ED4/4+tK48SewWJESp+ISe
fPbQ/NYhfjNIC2TxNBlgW8bygBseQvxiivz3q0nxKKyA6f+zjBklEkLFzYqrxdv3cwATVhg52nNO
FwieCp71bsB+zfsxhmjaBW3XcNblEw4zHEAwi4GxmOR+SNiwT1NzwI23t3ub5rYOUIpuJsWsw3IK
c7zNXX/dZh6BRVktYiVZDLKdcMV8GiArgdWPNr329O9LEybm1vbn37VbvEwcvG4GUE38QGjrSZb/
gUfLUgnYup2nJP1mO2bGmV5jz8ThFsgjikRzHMOsOsqAYFo1nG23FIdCw0XhI/nkLhT0f1+EtKZm
9e+XgGURQTvBhjuPPiETYosT1mFs4e6V7KVWmjT2JpcNiTg3FnurRHqDABWSNSqTjRPHD9ee7hhH
HzFcpD1JULZDAnx2HGBaWYS6bA5aukgxUnQdn5apqa5RJZ6Ey6eymgjTYzbqsLyUvGiRnWA0pf55
JvXoAK8YTS99ITTQHMJQ/nAce6RBti9D6zIN9CtLkVMpl+h3D45GMFMWFbohEpNTbwZVfTu8dHyk
cMj4tLg78c3E+r0JLL0CSKj2JlHIladzdZb4CM/O8is/reB3lsbBX1yW//yWMuC2nZTkNRYX1N7r
2FSMHUpvZ1rBJsv03iSccovD+JdQwJldTgW0yf3Rnf+0/DX4uCLoFGQ1EiG/GJwcxvZJZhOVhy3b
rMFKLuPibmMcSEgJsZOKeenwAGiFLa2nK1KMYp81S5tT6J/xgP4essnYyZj7EUIaB+/a5N9ND7s7
q9LRx8RFGOyHdCnmol9wnqleS8H1LF8iVLU9iYUzUYORtcAcbMoEiRVBg4OnH69nGl2OU0BrdJ/i
2Ij9xLxx/MXA38I0bzRSRJ7mb3PkEcTpTMKYlPsd2bkTNMrUhdUA8I0EpnmNfSWm5wsyZHpij6DX
ZotlqMSF4WUXYjCvlg31K68nmpCm6Aqq73MgFHicYQi284db631Pd8QOsLO5msuuulRluNwvplfk
zPJC0qd/JCab3GGEnlMaGPPwEeEDy06Nx+MeGXbr4hfEVgQvpuhweKXDiUs3O2obIkhbAjD2E2xx
hMbZyi8Xf8VA05ZnL+bIh3B0TFnGo3UE3aYQUD6DHrBrXnAB5RVGBEwCsjqWkrM4fos7wRoUL0RU
9ChWdVbB7jgoPsIiZhiLxRX7wis1iBlzLoAeZUjvVXucNbqAYnmPCN7ald5dj4qbe4PlOOiv43z1
rSLc2S3zWfEeZb0+OanF9n1BfkbOjy147JPj+e4RiNZ+yVyAbRf+52Tm9zSMz03fsrAeTfuQ02wF
GAHuRDJEn2IKnh0b/zPqMcHQbPqyQBhslecwDEUNOPSp+Oy1BdvGRfTHv0mHI76OVR7CrHIrsDBt
6R47KxmvYGfRXFMUsAQa0hoOFlcn/ojdRGVEZsjpkLh5fQK4RoJddCydCQvumvpPyUeI6QNnkYKX
vrEiBxUa9U406EVSsT630F227YAk4A80nzR2cJos/V9dMxtSQuzYIDJxY1C9Sm5UmsQu0llS+mvL
nCqrz5Co1c6al3tZON1YXA4nOig2vAniNGpYRXgyDtAJHIjIcXPsSufkL/8UkD86tM54Czwe1aPn
Vcsh7Qi8jJZeZuNV3+I3xPe1m/y0mVd7X5cggWkqK5fLrA3nat1SB7itaFa4Ay4DUmBL0kzsu3h0
3UZTc0/gQT/vaZa5z77CWNa2eOHJwxy7mk9Y6zd8d4nhqJiPkVkz0RkwzgNr8FdWkd0sg8Ix1WDZ
dcyBfH1Y3TygKhiqGRIBkF6aITU2Jt1/B2pHPuRUvXBNfXJ+MB8dB1dVxdcmcf80FsfQBRPkGWl3
14bQx3BQr/Du61U/4VA3WxI9wi8OgpVGkcZAlTNa0mUrr/3QvbPKxo5B1ofNZ0SafuCg52y6hhdp
tDnXxt4nfbsUzxGW4OzM4WMyX0ZDMg0jczzwdeXe1o3YXZujUNuoSP6oknTa4PK8NPWrPyU5WRpb
7RFwYrDmQf/AJLDNzHagDYTyuAR5ez8bw0vmxaeMQYGjWPIaWwEPtqT99BJskhawjYxlSt1thJW0
rDNKf/eRDLDwRLwaNQ5trr+p5uosOBHddP+rtCPClZjN1qUKacNsXApOYNLTqp0xY1FP0sOv3KvR
+m8Yy2E3LX7snAj8NnEFlYdoD4Oj8KKX3N79jBxVn+w0dP91UfOjC1l/ZT4l8aVBgqoVKl3zRpqv
QQ+IlcqC46ya4UVM5Iqiou5Wc6hAEFMIgbgPzPLADXm6zPGDvfo5VvbnTGfdbtRlBCNs27f0dybL
FDeI5mbVpocQM9h7bPT/la55FeBkwXvYtIAFpncGfIS6ye0Q9zePB9AFctoMQ1Ffsx528uTaOfvy
3xHi+E3wA7mC9FHt2KC/YqzkeSLfLDGQOh3KdyTkuQeL5RAoxWtFWCCo/ACGs3WIazKTkR+GDIvB
eUxhsU4sAyikxThWNb6xKoxAb/Fjx6TJaG8T9uLegh5rMWtthh585T4PhuYEDj4P4/3ELgVjW/8u
CISA8KVDWKScyiLFZ1M2H70jnvhDGluM8/CgbONKnem3B39v52RFTIN7ZG6FAQIqcxu9kVN7gLTY
InCoYj9zRMVC5RI/i09VTws23YawQEzGZQokPv2ODz57779zGb9bzsCR2Gg3CR/ti8K2w59x3nY6
+eU0jQ0Qst4n/fBtl2QHjJShuqzVr2Tu9D5WrnPuKm/X9e2zEWPDmbr0Fo/Y20Mf1VY43xRU/jI7
fQtleSSsaN3iPuRTHpEhG7r/5ozCBycpQHRy02JrB/paoM1QryAbmYK00RzjlqxY5JbXUtvJum6A
GkJcWWF8HD1Notv0P40F2BdjlFgPYUgKMQRziUHqYKfJvMKoa5wMcBBb6WfAANL6khpzsStKZMEC
CLZRk/RXwYLugksN9tK721meHXsXWFZp4lCyXBND10KXMcEk7nXevbatJzZ5zyIZ1RAb+BC0T3XQ
fOYmnotMjFgQPBdzEC5OGLFfQwzapoWZsAM2ByJyAQinhUkykauqHPoS+mZfrL045IY4cB2JCm+r
UQ7FDg4hJpyoOoJk5/YNvbSWdHswB2xKomfrAiQ+DyfmOG/IqaMtIe52mbrSUYAvkTI+XJ8X7Dl0
g/IsJpVJcXXXIAmoxlw5PMaot6FxZtFfsHtw4eQaFVa4e3R1IgFiuALVs08+htGFeBqi7mLEYOUu
7Wzfkf1pjOpXW5TzucsjJJd6BvU4ddsx6txldQrVVTM9mRqnZxrfOdb5r91bW0KtCyk6yLXSTzFm
TQ7oQq0QRUDcCaoms7Blq4nxUIX+w1bATXoXJGMbmRrXxgmrBifq3P2GeHoZOG4gT/U7kiqaTFzy
V4jyL4G1ET/O/FwXnQMpxQLTTs8FEftc3Gg7PBmbrMUEn+fWZxQJa93Y43uugLhMGXUQVvCnqruv
GTTgOnGIiDFJrl2yFnRn5gGA2XFTSMiJRjRyytyWFd3KMWMB1dBMOR7PxMZDtUGWWmBB3rgu3LHa
Qd06IBGUO3KUfNw7Jqo4pDp0GL7K0SD3wCJ3kyqg5VRV9E3+K9B8yzy8VpXzAyLZfupGFZzLjsEi
8Wnj9agooF3lqVH9W0xPKUaOv7b9+Uwn6HCIPf8JuTReBM8z4hT4ZlhKU0nzT59R+NOPeJJIni9e
n4X/UxyhkkzPvJvvITF+YvsFlpmO9ZYPbd6anhhl8w2mEYOS5XeMUSZePQ+vXaP5RIxIMV7q7ubs
A8IyeqQz/QQZ/Wj/vmCfKZn36rMps+wYeeNmWJ4iaZb+HRzB4jyVFGNDpsBq+Oa4PKWjtHy0oc5R
3JhZ0gozQBviCCyHgWVUF1PB24GO9R017tF+cQAOpJsnlX0lTtfsldeuayej+Jg/n+XKhKOMSl6o
VAjRIlf1v/c0rbil+uO0DoxuYPlV50fdMraM2II1JnYadki4FsCJpVSvBkUPccLH3Bc56cKIx4uZ
te0uhs+4HsjQGSF5spijeaEoQquz8setaGNtSSq3QAivOc8Q2l+/hozuC1vhT3OriCBrGG5ZT4D6
FMxpALRNZ9sb27JrjC2jVrptavOQinG5J8IFSVvM+0S0pxkYFVLbLk9T1rFGwLMz58epxul32ZMh
bZ3iVNgyWpkywHQBNxNFddqaDQvwORzfWaZMmJB4fYiLNNwziF4CkvVCqkA7fBm0q1twqPZAl0rg
8ECDdSXNAx8UvavtiNIOb7YIM7UIEvybC/DyHy6O52mC3uJ1P1XYU+LOmYMb7IxnDnYyS4ktpBmx
wnzyoWNeXXxuxAZ4VYDbxHdVu/UuJ1u+bwLIbjzC3yJMf2egL9iLzZ6rFmtUvkkG/w15fzdVHCE8
AWUIJhUjBgfegiLxEtwbzjTW5wZOJvcLyBwXv/sJEMv6AGR8hbN5NwWh32o2/kzcq9IQKw8vtl5Z
4UzFc45unbKAprsMUJdg8S34VoIEUklKvHa7uxfMyMuR9XcKCCE0SXu0+64FTzQYKydMb62H4SRk
mzPVLOryEg8qsNRq1VDLjBDW6O/eIBztJ3Qp69pO2XhGn/NIurkxrNeBdrA9uwXfK41neLfYmfxH
gWy8RupMsHyWF3zbfwKFG42VyyNRnUsLaequTEWygAm8gC81k2mofxNiK56KCGhUYZsbPct6rdPY
oiftWmXGoromSN49tfJxzmYgazN6/3J2RKhT/kAO2jV5yHRFDwWS65afMJUsSHWJWmbW1aHvmLJc
rtnVbHDgJX0wuiTYUkofbmPj/Bh1ku3KqKRiUad4ZYxmRRoAt1GI4bDBi4T4ZrxxhY0cls2NH94A
kppXKjdWXjabt9xvz2VS0TYm6ZyiMe0aYijZRpiMIaxxg0WixO2P5l6O1NZXzsbT7k/bgH83TSg/
ZlVeTDdprs0Q5JvSfhskTxz2ziDo4GhxF53WlhDyMNsTCfRwunha5ofBprG8KVofSztEJf4uHEfs
0JV3cR3+smR+khlDpqpVsg0VpIaWV14bBqSEDrO+phf4uTEcfgNDs/DyxA5JtjylcA7ODc0UMh+z
fWxyyzciSrtb11TbdMatk0iHzghEsFK2HDsWL4zE6sHDmviZh4+VfvhP05ZHM9fsEOb5ECj81i4j
fZNzh/Rj5z0FfFanNdUAmEf2dMzyUCF5zkM10BtRZ2Sr4vCzJbGWkqw2rMrGKEC7YwOJ4mB4iHYB
dpuDQ8SSxY5LdSSF9TYKAaU+jKt1QYa2cg48uuB2gOufyM8w3V/7tvGvqPTNvgq5EoTRPCzBy2YB
Xwa84jXwsdKvPl3A44H4YFtBNSNROzp5rGCPBu/T3GTA9dMZwE1zfqHrbRvqdH6DiHPxueD2HNEp
ZWpwQYD88cXZsOvyVIVQsUn8w1Qo8l1MhUw09WwraX14d3V4STR+LwLDfkZxvDl4v+ikstZRJoiB
qCXXitHQiorrmLrh1k8szLHDsfdbNln0lQXcLLaUvqjQZB2hi0uWpv95rkXkyiuukh7CTUPSfi0s
g3hmUwse2tGFeCKHqInO+zpZB5qDaQP78ag959CTm68zWG94fbtD4/sxAYf4yYmSipgsvBKCUmsD
v/pZFcbvrGVBQrk6qCRbs5803UdSSkAxKd7NiFk6bC9TbZvroAVOb9fc2LK5afeNnHh82+Nw9U0H
H3wcHTIH6KzLLcDKYN4lvQZSx6qhdGzwZtWcPpRm7ezRNEs2DGghJxjqB4fmSy9mo5BAaq4iAuo0
vO6c2aVgoTqYVutvisQgwqhh08Fy+9eQqv1wIFDPg90wSxJkTVKuhB20GCvj9u7VrADs9mJlTCba
yMlAVupQjf7vJgcwDQh8pRzO+jiT5r2ZAIIMob5wciIHMInox4wIRNKoi5m6HyU0peDErveNQbs4
hCQf2VYi40g0CSU1DgA3Mz9wDtY7bRnfgWzcAz5oIKV0U6Ita6pQEJowopX4ERGfelv9zZvkaI8M
4j7QII5Ev/CciZuLUWUl847Kkby6kcg4gIX1+IjYYs+qmkhV3N7Ijp6oA7qYpT8/rL46TQHkzLRl
temhj/PxnVBtvfg62rgiTfzuh9jvD+XkfZcOP58zjjsujXvdMPvM2fSZje1e4dpsSnIDSTnS1koH
/YkHxi8jmz+LmKOX1TLjzAMBFTexOmSiIt1m0AdYvVTrWCLy5kOCKkZl+tlIFI2gDCB1DjOoTcJ8
HSNGJMp5teffxSzo1SCqoAXhnyajFxyD6MYaTJjLr9KJFCAyWkcNJJhT3xd7BB5quMaCj1z/mi5R
wFw5R2FqJFxRS+yIX33esBer5W7GTdIpKzzHBh4Ks55PE7YUhO7DXPZ6S+MOCNOo3w0R748zcdUJ
I6XVyx5f7E78HUdDv2a5+WwK3Myxb366yo7WMfi0zURQk8dBb2/syXDYDXmknfgIVG32YaFkhXai
MT5t1LnjTHRozeaaOoHGh1floPok1JfsQRNicvGaXh3txeqZ4lzCu+uc4Ili+46c37WfRVsiOkh+
4b7sTIBPEw6wkCxBuhmW8OgMHPIGZd7GabLiTYfHEiFr6tBgK1EsGwvfPLjhewqr6UiWZthhFWHU
Q5rh5lz8l7XNspUDPQKSHEGWpCWJ4SFc3M1vhmm/4M0itjQqQs/YaEOvHTeiNTmGe5Z7mHT36Xto
RmCtV7Ib81dyTA1iqh5jffTczGJ3DNGtF8pgMT2zHca6YlAPeHZ689WuQVXVIUJUNMm703Q7dwzK
V6+PYJtbjJ4cqdnXAxQcamwW/hwgmpfte0yl4iaiMvCWjf1OQzA9xtNYr4zafO5Rx59BM7GNL2A4
AC7Zl65mC1cRY+XRGD5yQYFpQLRjtlmzzINqn30Wt+PI/Oh5WC1K+sW2flw/CksAnmMmW/woZDpw
u2W6+z11sKUmrLUHuhF5iBZBcLHqhkac5H3mkXLHAfMn9okfVKGVveiR3kEvyo/56D7FUZLvtdVy
jq7Ygg12oy4ObxG5GHl2SMkESu0UsvVbYYvtIGpG3Kp+ymEQn1mxKFTAV4038VqEEbpB7yZsLK1d
oBz/0A4By/Q03E1t8pe+I4H/2VBrNTPpczL6kAOIFLS3p1xzoCoVrzIDApsJjn/8l+7NJ2+4qe3v
CIT0zvZdLgoDy3CaZfYLm9d+O+dTfTRIOUKMSXlsKDj4KbNd7gXGxnYN6Dsm3UUhof10YIFn5Ljw
vNrdRpjSdmZN7QsrnL9excYzTZzTMLM+Cp0YIH7+g4ROc60X3syCQwob5ysCsrcJPI17/ndnU1Uo
w3w3choPwr2D3/stYW9wLAjyr1L3vcw75zmke2PVJVa0I8sGu8KFoOM5zid21KMUltj5AWURFAxz
JdG50TntU59hqbDsjlSh+VoWRU2kreF/hdjMm1RDaSoB/lL3wEHFguAdjsN2Nsq7nfuQDeZF/p0c
MN6ZA3HVeg4fKsohVKr0nUZY2HMJ4zOj4AmuW7LFZSWfx7R+R4P+SEaFG0jyONXlq/DCZUgxWAMD
gOCCRqkBWUApD+U/NgUG2u5eIq+odr4NbxbfONv9FiaQ4jYzFSkXj0+/IYyogEPirE+e8q/lWCxv
MmmYoG1wUBmEy3pPXWTbJNgixVH1oKk7Z171+XuPGg++s9uldt4fDCP6lnaQrUEDYJx0SGk1uBe2
gf6YKGZcI6pa2yRAx46aV6GN4KOYFmo4TDbu96xRGnwmm4kKFzkIthBWfjaIYCOtGFdHTe6ZXaN5
zivjWIUVLd0j1qLId/7aBN9unUsGkY9Q/mr37skmcbRJ0mtlMRZpCbfVaGmy1MyPZKx+WWWcvfMg
UL0+tkXofQJjJSXoJmyknP+wYLaHuJPRfZDFR84sG2Ir4x1MyCNwfZ2BRmPBoPJNxc4TNXBoAP6s
D6ahvvMZWph2k4IjStdfS8pQropykTVDP/GdGb29q9zXoKYXYab8rA+Tp7leWCwK/MLQMXoSgKcp
CZpTXeV7a4ruY144H6GfHPTSOxNSWDNJOHqSBS//6KKkl06FoQFE/2B3yc4d7oUL81lUBIWwvC9e
Xey3QWrDMN7bhQ0NqqEVz/JBLDXKgvAS4Mds6aIWpcfauyVAmRXYmxMOZGGMKbfBW+uxVjBT3ayM
GX1nlrmByDo8yco6lRkVw6YC608RWcx/DF650EitYK9Iu3eCtCR1elvsUeY+lPGPplJUSnRG/PNG
JNVtrsM3B08/2y98Ab4zIgFlDPx2RZWnIHPsTFfNzRHPMi1sVP5IymTatN9YgoBV0HPT4fE4eaG/
SpUsN5MlmzMm4TIFPu9azQFQcPqeAQPMQoJ6LJuMO0MOqTNI5gF6F0vl8IITnAHQqbFbS4nsro1f
CVG5VYPCsAvSVxoK8Oj19hskHLCtvoZIYSM+VO6zveRC/QG1jrR3jpwatpuWWtnG75pT36T7iOai
Xej7D/pEi7XBVmzN6gLJweQ5IEZs+AZzeJxwcaTptU1M/+o17ZNoEWS8mXMZwHlK0bH2o0MC3KGQ
8ohphnewiJNtMNGwXLO4BsIhCkQhkvgemd4DZjZcKOOJ3T/VBbk7L+z7FLdaywyDcXgIBFWjMIl4
SfPNtGc8hIK7fPEpr2S2X345Sbua1wbSfcZ5+hDVQ3Uap+l/xs6ju3Fk29J/pVaOG/cFImB7vboD
eiOKImVSqQmWUgbee/z6/sBb/a4Z9OpBscSUoQQCgTjn7P1tyOZB/ASdJ72D2XNFdG4h3rixeoAN
+0lcPlJfeYfU1RBJVr9sYoEg6Fv1LpbYTMAXbYHGxBt7Gr8Hxr/3QpX9Hsfrc2gjAcktHfEEs+oe
i3YXNrR6gCrTSjLxkuGzGo/RyE279rtjV6DtU94HTN5+GWcB8kz2JTt6KoAzoZ1jLdhqRtMfc2TZ
1BceYK0EsUwUAPmh/RQsXU+mKxEnxdEYuhjtOkNp3mp5NmuUGm3RHMjpVP94yKSuDkgfGY7e/vH2
PMgJRAxiCKvzwDKw6mg9mALYbcpGc8QnszNwj6LWDo9554XH20cyItlONs/REIVHNuQwOMa8AQTc
U2tzL1t4tNoeU/T0yxaGNh7yiZ56D19blQ6zhmQrqJDilDxy5Evgci3zkpskKUFgWWQWezA6hw3O
mC4jGSh8KPUsfLCKRy3osrVBiDO0devUw37Y1TMtSbNjTpLBOUhTMs/g/M4c7dE14uo6GeQNTkVD
70eaiHK7eCdzbVbtJ+19lafoagaoW0Sfscz0OlkChAcvmKIkC72YyA+UgC9KLaIz2FuQHyc8d8DM
q3Wmgc4JtZPrzSIQpl31DP802VPe29HvyXKqnZjdkM1oP2olI2ArDTpG2NoscRoeHOCZAMV9gjIS
4uJHrg97csHmVH1OVI/13KcWtXag7sbEzJ9Sl1lYE0fvzBRNzOWD9UD9bz2MdIk2nRDrYQwcBq0t
qbIzE8LQmGcXAJMKcVZTipLbjCht9WL2X07L2LTkk5VJgrRM5P0aK9R9ZbNssK0AHCXRizTnMmjM
nzYTMEh90arIYMTzxQmFtD/uy1r7VPOzCRJmb9RHz5i7d2P8KUTYvHtB9Z7F905Rl9uBqLtNq82r
nukOKAiv0ILTh/lmXYv4V6cFBGrcJ8KFa96Oj3lhNDi7w19syDEWuhr6+Irudc1io0Hg2lkxy0oU
guIqVHZyLbnPs6Q+ZmgepU9+tQsCjSZATuhcYsIMhURX1xF3V5JUhn4nGs7NMWWP0oSDxZQ0f/fN
wX6aZgnrKEZ9M9Wks7oGHQQ6ox9AlqanWMIn0f3hGZktMmSEz0zJmlWoKYhqaQuzKLJfB71m9xLZ
WzKOHTBTL/Rp9BVY24LRBqpThYx1IeBwMCOSW6gv13LE11fKcM/+5eJ2eNSiTH0iq8PU3bbxBaeH
MQusoFXo5jamCrwvDd5XRFUk5EIIHr1U7b3gnHSTeZ/6NOvsOY8q1wPyZmIWlDB3jWWDLDiABv0T
V8tdozvllqbuIm+H5tqZ6QW2ebOtqfUPCLajrW1oQPeoFGKJP74ZcLtDiIYYySZPuiH3hbnSFf64
qwwL1Iw569gGK7lramhEo1fvvBF6RBl36N5l5t9Z2WdImbpUjV6umeLMYwD9YczscTGg31wRxEa7
01PtugsiCJUGOxMwMug4sIc34/QFam5px8pbS+bAkQbsca4fZXdXaA9ervwzR0gQnHeVKHZWFn2H
de4/NF5v3WtVkKwiXGhLT6T1jqbGFkO75LzCxoFsMDrfHvSxJuC8os+f4E1AcFbsPeeiu6g0rSkk
hAJJBVcxrM4OVQB+CXFw6ubgNoNzymnaIpM4FuiRJ3xdxzpqgqPveNwUQDiyFvarwUSg0Q6fbSOr
OwL8tjRx9kU9wK4liIU+JBAuJ8Ki30XWXqfuW+sttoGKUJdqsAJgOA5eEbgvO3MkZmko7V+m52oP
YRHtuGHJ65RpR6Aq/bXv5cQWz6i2iiSyla8gvKAYK7eey+kAkgHlAvoJRiI0wjpq39TEXsEYVsrp
atQjdjmPtamSo/VWcR4aXRM99emJuPTqAHtkoVWgJiCoZAengUyTav2jJ8cJVKWM7kBerXI2acyq
DHgSkKnyMBovnsElG7AXTOKhfEH8pXHTcbr7oDDMM7cI2EnzU0RbNHJCJF+MwT7HAE6UclrzcPtI
ZtOwr51DIV9tFvxTC7rQzEP13Lu0YJ49TdJbM7zxrLq5aRK9i9ToWAwQuPWugTsG2gYrM2OQfUNX
+6HOC0I8Gtsk5Ycym4aNf1QuwXNDZ16rIc6+WyT4UUhaD8wmYhvS4VdZjunZDcELD5ivmgFbUoak
1bKeiOtd2EnfrknAc4C6AxUIuXvRy8BInFNSGkU4HdlE4gjKsQB0dvLRFO4rgTZICzXSeSriJIJo
wRyxIG8xzz7KcCNJiVHSwV8Dg3DT2yYVWdlnWxNpDFxH4FoigcQzDN6pV3q1iYyc5n1URcSs8ACx
Y1mCgdMn45g1PYZEYqSQmAXPdQG7xNXB16CzOnS18yZzyHtsPNRCjfjW87R6jGc8yzi0YklRFC+5
xRxHMXmHYIbjRL4J5GLUdi2oeQrqdu/3wX3RBPgXlFme6hBzY0/GEXWphoDLFeNdFAUeE4nmYUxy
m0YmTlyN4dDJUd5pgniyt9uLRmMD6N59XfFe67HJpL1rLC5Y3QWLMmUnkwOwBxt+ASJh4equhwM4
phdpgmQSoGfkBDgwJhsKGmV9pkxe1mYdPtmyhRMoGf5lRJxHWkLSLpEWWpw8cE9OHuBWLLtM1IeM
4BNTBA1kb2YFvo9fpkzBGlUCNNlkVh91VIpNwFiVKGJQHZB87syVT+l6hIMFEAtF9LrWIo5me2F2
OR6xhjV3AKkku0iiqTRAiKdEQ5mpGz0IqTm/XcHnXJklOCMpe3tTCXQd6G+z00R/hv6aR3NbuA8t
u+3tLeARp34JajO/Rm6Y7UK7jU9WQNA5mRpbmA350XOXmqXaHRFjG9P7QMBiHIgChhY/cXc6NqAR
DwV9Cr2R/V0zByuj08426A2I0AMlfhS3h9R+G7DRbezC9Y63hynoNZYOVDolN+hV+Bs5h7/P6/BV
b73owVTDp8PEFM0k5sJxmHvifiDXQwqKLevS+qTZFHgATLexp54ygXPfRsM0UCLBfEH/hxtHJ52O
2WhKJ1yBsTaRmFcRqy/hCsnx9oBPLDlCDWHkffvw9o+GP7wBFoJJcMMoAVQ6uhgHj1Lug8kirmR+
4s3/fPuCoFnlTm6TL5aHDo3UGVwAw/U4Mhs7jg1SnCK0ntImyY+3Q3r7iG0k1cvteeZVKf02Nkgt
opEUlcZYdxlxIjWD1hCj1dKZjF1bQzHwQUQCfZ21eknd/aIx+gEFnagVJ/nWCVzYAbbZVbM3KRgr
lOq28yo82R+5dtgWF/Mnbs/tCmtTGXPw07IYjumMtKpKeWdb2rhjkMjGqDMJ0nbjXSSQYetj+jzG
7sWb42xGcuuY89WnoqruJBywvVdp9SlmKLMmIC1b0qor70MyGcyiSNe5nl+0ClUMjZoSYk9lv0tK
gF0R909OyQcuCgadUeiJvzBHr4KnIyIw55a6+o/o1cKD0QF9e8OKwD4ldg5chsWRPCJAGwZvw1Rc
iqaudlAWxsHqdiZwsmEw821fATOf3y53h5IqOibzl9++px1gLS5vH6o4VgfaarDDsumAMhf6i9/J
nY0ML1UhvQpuktQS7VMYhwCTgmNXcqMmzlUDRcJH46znx9HBSHoWft8eAkv+9ZHosGd1djl3RryD
ZHwHhJuptmcozlbu4Cji+ERal9cwhiVB2glxSUKNB6P5FDOVKrESBHR07xdE5R1Stm27YGCzDjBg
R0gyPhQja3Wm6xV6AGSZ2LQI81m4YSPXYQ87UKcpyMTZpqelrDy8nzIYFxFKyH/5N0cRq0PlTkxy
wZic2g5oDeO6IEGI4KWZc/rng12xYZnYvqytJHmxup5eU+KeertDEjN/dHsY56cI9apQFf/4F+zN
aLOw9i0o1C91bm07+uzoHTem2+d7o1ThhuNDMI8VblVWgbSdXwnp1oTTzuY42k79NM0soZR5OzA4
1MuL2+tUmXFohRkfubZJKERmUwOwRq1da6fESj8L1QH2n0V7bCL8mRaf7f3uu6rqZ1nCbRvK5LcY
jP3oPqHs1t4mi44QQVuPljtSnfbOR23BD1RN2P6MrbJC1Rc6j3Tg5EpY7Qskje6Y9A68XqusL1mp
X9OUMFMjrANAM7JbdAFu1t7Cx9i7VXkgjHDaZ2ZXH+0+xqyaJPhc8z25p8P9zLg9WFqP24nKUo1J
RbjYd0fDeufMTiE4bcjw80Dc9y7quCbPFI1II9+4KoORyCrICtikyW5uE4S2R3un2UjiPKHE2Rqz
fwhROkf/Xl61Ckaxl+DZguYQcvT6NDlSgJhbAu8ZWHmJv9PcGpRJ5S21TPzKXtM++kozUoV6BwZk
Sw9n0RaIdDHPwn0vxnxrDMFFVyoHXdfp6GjQWYy8btj3DswxaSxyUbigNnH+izJGYdcAjhO9hxdn
ApduJf1TTMoKvoZHWY79U9lrn/S1HdYnPtXNwkiPgfwaotW+rOLxSThTuGPyQE6vpYYndmwxWe7p
h29G3qYsY+iElDYXS8wm9CrZZgJwis8gkjsrD1Wch6jdI22LGkxcsvmhhcu0GNosQXMRjOyXGFsJ
VX3rvW6tS53c3il8aGq7fBjdprjcHsBYI4PNxvPtWZz5nOyeuLL1xfUBRG9bW+anHwU9i0cKjCft
65l99GQauX0q3dE+3T66PbCvxGGt2w///HfBej2QCn8XTJR4BEG21B8lGh/bOckweyNsDHPLfMGU
rZxYVYgzJDkxuZe0m/eUR/d5gu1SegzcyjDpj7LkA6MoD7cHhiKYktsyAmBfTfQgZzeJLnQOvWy3
afbJeHG8w05EG8bRO+9ggJVkihWcWGiidSMNnFCoHVdFizsu1L7kGJn3gUJihGF9L6mG7oSAIN1a
OP0AqQenfKIRpxslUqoiYGBsDOYynj/hDGuKmQfHGSQ9auNxBLCxtcSBDX22cgKiizMVP4J3Ay0l
0dzI+t3lWloNLdGVQjFnt+yyRjnWt5gIgV4ZTnGwvfB34ZI0RR5Qf0S72x+7UHwOdk4ffhqvcZ2h
ldG63qIRzpSjaAhjsayq2tXCYgbdOgYeKoJNxjzIMSxMVnFnkr9zZwSGQa+OG6lL7yY2JLtTbkV+
UwF0mduFt4fAUX99dHva0ELDkCDUMktBnLOPxWpmm/muwIa8cn1AwbDzNp4lPhu31vb0bqIVqX+b
0QF1AIDoXbMwQntoKdLJWPz447/+/t//9TH8b/8rf0AlQMBi/ff/5vkH22uIqkHzH0//vltf17fv
+J+v+Pev//v2K79/J0Tr//lFp8fN039+wfxr/M8P5WX/+rVW7837vz1ZZ03YjJf2qxqvX3WbNLdf
gD9g/sr/30/+8XX7KU9j8fXnjw84Yc3803yw7D/++tT+888fyrwdoH8cn/nH//W5+Q/888cCC/R7
Fb7/53d8vdfNnz+k8zdLoKp0HNtk6y/sH3/0X7dPyL8pW9cBprpwS5WpWz/+IDC2Cf78YRh/k7qN
/cU0JewMqYwff5AacfuU/jdpSOZX0jCUY9iW9eP//t3/9sb98438I2vThxx6Uf3nD/6O4h9v7/xn
2fwkVwhlG6YrlDRsQ+fzH+9XGAp8sf6/ABS2mexanKiWenOEe41DmOuO3dz9ywH563X/9XUUf9F/
vhQGH0a4ShimVAqH5r+/VDmaY9H2PSwPEAhEXGQI4fxQg6buGmjzio8wHb5bOjvLRGRf/bwAxkB5
IjzgKyYGD2zQTkFoDTSmdXupp/pPHwYAiMd0X4b7xoVDX4Gb0Qr2fToI5Il2fuThsxDM/irratWl
S0vXPfc+RaNJN1f0+msdxliWsHdB7eP6i0oQWKhOY5s7p1epn0N+mWjqLKrc+ZjCEmQ78vBUPMVK
XMbGPBaafp/UI4BARRWaxu1n2HLxd46BjxgSNDlOT2wNPlTHMMVVCTHZ9ArMQrN2PgmcmHpRflEn
A5C2nhObgVPWOoR4WvpTf2uBKmw0ZbcNHeDOvWce49JMl00y7Bt4VyQt/yqE+R175rl2PZr2cbNh
tPIKdw7jZc5k1hpQYA80CDLq9qWVCwLzxmteF+8KvzpVVu2k4IIRtTN4Ds8sTUwYjoW0P/vivpv6
3zCV1FLNAb9AW0oSS5iPYl+/fcdQjaek118IjqNIAfi7CvXwLUBFO3HfZ8CUooqjLhfVeRqrPR74
996eZuvtPtW4kwiVvOE21BbWKTa5jYRJlC30PP1yjRockCYeGrbHC9wbi84aXntCQrZ+OP2qAktf
5Un+gSTwpcbb7CpEpF0VEhZrlZACXLU90QuPSSAhl6PEbYJcQ1tpMeSBGjFJGc1I8QIHTqHfuVY7
LgKGh0j+vJ9V1C1UCrec67HBQ5gveRGXOVbcr8bxWXOb1yqdBqJxQmuRsqZvJBOXAiMgtqdF6bFH
AZRCwaXtpzolnIH2JXrPiR4tsUkstbjxmt8V+tk8hXmkcjVnAFW8ZrWWREngfMsM+CKjRvnCpKf3
jAVI061bT88lUXmLRiNaoJlwYFkBA2D/IAAUMtojgy+s1ZzugoVYnzrCumBRjOFBWsC8oyr+rIWo
Fw/EE/j4deJPWfc5CtDnAjb7ytUbBOZ2dse7SPgmYaSLwjyT5IUbNUM3P2rkWPlDuLeTukemscC8
+ahV2Wvn+s81b45sgEcLeUzmXE8kRWZAYBqBOXSiW/ENxOFeL+tv064fh7DE6DKiqiWUF5tBtzDK
oloQSon1PQgOBv8ItIFfwMgfDav5zAcu7DhzDgI23VKm5Kchq2YGQ/xL1oCjRZva9eZLU9ZEIGjx
pWzLcz2SQu2J5hNj+31GVBp7+PCUEmbRRcjdIpNSf9LRJA6aCWqTsVZTJCBMqWcqDHWEKtLSzYgQ
v5oN4SBoQTMXy37XdZSRVf+OSK8AYlSMe200w3VvF88qEt86rd3EjaGkYKwlVT2AJeB5XzIe0Ib0
gKx8ABtj+Ng24cmHHIVuz1ho9FpxmxEhnSL11evfTqc/5xEKn6ivtq2NUli3L3k3Z6jQAXI/Uknr
Z4pp7+SBtyssde6pyNFdeqJ/Q9UaotabLiD1H7oWGal7Ua5xQi+3LQuEHL42oNALSZqUFok7VY7K
tDC3vm9s6wHNVlpSKVoa8uHM/cA1CnQtt7Kl6ZePem9TLETJxipHzlK0kHgRaBPib0WuUsG21EBl
tdkM9B+KY6O53ZZs9J2X9TTNQRCsSJs8wWpMc4vmzgAnWboy203eqfWStYOsOvLeEP0fwsR8iLqt
FQwXqvGfRqvuCgPOZYCgrWi2vT6uC4bEgLCPnug2SItr29mzNV1bDTQsZa1Mr4U35b2HdnFIXGMz
srsshPeLFhjzRwp6YW2EGH6XTdYR7WruiBQ4igjUiuP+LAMQGsbO6TlVyC0FuMrkh57yGhIRoEzf
JbyZfbY+law2Fhl69my3L8tzxtrP0hsc2yA90mzuyS+2N8qqMOtM6Cnt5KBF6jeed7EK6Hi42k61
RF0HkXsaq+wMSmwOqjrUKXmIatvp/slMQgTE4Z3HRRkzKGITsc0hDElBEZU3A3OQRHwMyIaaWNdA
sdCPVZ+1RkxEX1IcTSyEY2qdGy4TAlw1ESE2o2SulUmzUSenjv6PVlSfskOOGbtvGNfEmByRr5HD
tFPxcG4RTBDPStyumb03Tb1Tmg9tayjuLS/7bGmpC82d292/rEq+lNpwLfvqVXbTT4Bce+5DGPh+
IelQu9uNpGAUtKwK+VPeE3XRLgsbj0sb/pThUGIx7j97PAoE3SEVlc8IZ7A/LDqbpnofncJYu05N
fs4K/bdO+zMJnoeKobPbnisSjZHsXAK3YoDEfxJnepo8BAa9YkK0MXxiv5PikJE0FljpCprTKWaU
WU33kiE7cOprgh+UiMaXoJoeynaVI9moC3MT2uHR+g774mBaEU3n0P2lt81jJ+8jmjdxjlbVzptX
OZnHbqjkMjOxFfpH8uK3kxgW5FlsDViZhe2/l7b5Lk3B2y7WyCO3ePHooFIVkd5Y1e5TJssTtM5q
YRr9C9kAW22S73Xr30VO8+agAmGipb9k02ueyTdtyL7UoN+JlNFlCXCqqa4mbWSGl+MrdvGSRTbe
OIGxNqL4Oaitp6anDNSvqq0ftEBDAFdcHPueCdeT37uYf1qCa+I6XsTJxc7ECkMKKZvT0QBNjsdN
p/3bbnFnbXwDyrFXfJgZ8wYrd3/rpXv3CVfsEiiNobZQuyjaYNx7a6Q4WbJfo68suG/OqOfxzXNG
qIzBnTC1LyvGfk2a5ArU7UWyCepGZmw+6fF0PI1tHiTr0bGfwwxwGagAhIvRPihI7KKv6yfBJq+f
crpXWD4owwdidImbPWW6/+r6xjvOhctUESjZ0zedNG2VaNmzn/q/PMw5c0V+JAR7wyzmUBK6Gvr1
ySa0tw7MVSusn1VwSf03zBgLRlJ33eg9urZ/DGsH2irweFG8FiPsRH/4RXPvLoQnumK/R0hGu7Xn
7YgCRsOE04JUt/CnemuxxsSkqi7SChwEYG1HPftl/1z3zpqIGXh+jbmKy/CN0xwnTyZ+6mlO2yOd
CWMM+XQ4WiBNk8I5GdL+pU9qRzd/F+n60RDdvjeml7zK+c5KwZEBcooFPWvb69COp9wkxJ6wNZNx
regI90aehTQd61R4x8AXTVUTabOZGY16BXDa567igEOqnKu0fWYK70br7dEEnE1IGr0D3tWvD/Pl
iUWfQlWyHR+Xhdad4VxzOxAYhxEAJtZzWqCb9kHWZcMvW/jbvtA+vECPufcYD0aP8YvR9/xfzI7C
ceftyHgCgbrSLXMroJnWGuL5ejwVU0wvxGdg+YoIRXIwmckcspgh1wDCTKqHXhWkH0NuCftVPMYP
rdEj52BmTXy1To9EoeK0HDyWdX7HnHcP5Y8udH/RiN2YVpP+MSHececMSLkMib/J6ZBiYktgQyXq
F3N4crfyiwNl3AjQlxON7rwZol4nmP4rVHz5lL+0KNMTrzv0ShEXWK/D2oJ3Zp6rge9OQFJIULN+
ResFpqKECC/vzAbMqxWup4Jiw7yni7kmJoyclHKZYgpxzWDduuOhYgH0pLtvxanG9RkSrS6Akhu2
g/K0Ocz/l9YI2CFbFRPhdqbcxC25lSyIXS4QpcOlhd0VOfkdHovT/MtVnL+t2QCcymgW4HGu08P8
74juRhJzhjQ5pKH+4OTmESr9y/wuwOfD5hBs3ZQ7KvzPRNSUHfRfjU+UcU81jEeng0DA1DonBrqK
jFWQoOFX484z7HsvsBbBEF4GlLFCQuf357CtK5iRNfy5bfkS1v6hM5qTVdoviaY9cEpuSnYmPvZq
vSi2PYgeV2LyMHNqLVLHhvCT5WnnAuZ21/rM+g+iu/mn1En9Nvb+N6eULIxtUra7Gl13pzCsoIK2
nHSTeIhh/Jn27Ra/bXotOPA2qkIVzHavKt/xpch+M057xpJXJ48XdKPWbPOQ7HXnPuhR26PeBVZf
cdAlZxfWhxVa2I1BKouMD3qDKYM3WXUWcV7oonjNySaZdn6P3d5fd7XFEkkBhpxqUUO3DUOXweO0
DRQSIMk72E/bmv7+yGmjaIfDHlnRixqNep0b+aVEr6IhIxoaEuCy8A71IDckb994n/aQ700VMMRD
5UIxwTFUIUlHDw3f7ylce2O7CkAajkO/aRu049zh27kKzp17b0xeAmY/bksHOhixrpkgm9Bw1sW+
DSbq9OGuYb9FbXiyEZXGQfgiyF7StAJFrXFupXWS7rgC4ruB4bvXMYoavbNocdprEKcGEm0SrO5I
gLbIidemFsCEHO+EB9JupnPLDfGa7DbrU47GOtHkMhkREnHhByEcGc6cFOHOpLS9Gb4YSI704bVx
5UZvfpEAJ+bsMxpzHs7CITy2ZkYySr6kT/pgMr11dU578g6aoL+bz2eb2HkxW1mxfde5v8OPswVP
Dc0W61+ydCooXmQMqYi+nCQctxtP7uDsU1mRAAnkWdv4Xb6Lvf4UE/bmkIzijNbJYsFsRIQw2d4K
E4xHa5/x60MPoska72vNvWQZoPcE1xrBlqyBYEXx0DohFntiI7N8PIwEOGS4HfVE7WkYbTw8Zl6r
9vQeV5QShPrd2NmcR6i2SE6YYGcw4F3P65lOiduHqLg9faNH1carfkcFQk69PsQ28L05/06hlU2a
nRTpKnWdDQpiMF4i+YmB9TROb1aHTwvaSOCQbsaPQhe4G7gHj0HNOgnzCTlU0YNAsYgrU8U1US9J
ILbzWlga4bHC/4mnC0e+twyN8EQn5aKK6ZUJM6Uwmq64efYYLK361H4e7GRd+869rLVrM+uX1Fbl
5EXkdQS1iI2iNFS3R09KdRFyQYzFzsqqY1IZb0XmXtEQvWQ0chagLL4qF/mrGep3Zmt9Gj3owKJ8
yg0DeGdKvMU0zjtaj/DqOnL3sN3fbp+z9VEucaGEqNTxgw1PXF3kXk3ICDruCCUpgxvcnfXK852f
po4q0enVi699FzIGm+Og/k51QQGrsmA54DDHdqlds356gerDURhmWrBLGF/yPVlbTc+Y68D4IBkB
E+hEymRIKYUhQsdNwW9abU13esmYmC9zvdnq5ezupDyJTPSFfqAdVUzyHBpcmk5NC8l35OcMXXeu
NGem1pDBKqpsZ/XdVrjqbYpFtWlrfZYxPDLk+Ta0+cUnIi3yEbuRSuSX3lCej6GacHIxP9O4NJdl
zdIm/Cug0Etd69/FmH6hKaTwczUSlvOB24qt9qXWvFcgwGkJhTrfG2YJQ3nbS1eO3wH66EnTwdhB
oHun39u2A8lNdqwlxUSL/S5NyrWvs5B5+ZiczbRB7eRebUnvv1DJVyB5/83evhLX9ZVHGtfgRM+I
8d03QM4NuhaC3ioOVEICGejp77Jsz13MG0K8Z4Penm9nvQh5cfe57TTiaCFkGRxe34e10ZThq11O
UCM0flXMSC9G4PHLU7/16g2931nY/DZG/AWT51wqkhbaFjCkPWYrP6AfL5r3xuVAavRXaAx5T74h
ya9kjffx3QpF+LCph/cpWBMliuMQSxjN+Xvm1dfCxLsTR/5HY03VphLpNYvOFhumhT8jaBEEfdVa
AxQn/nBdbgLkTiKOU9lusGyOfM/vUo1w0Ia22Vo26YqRxi0HHxbE87dioNaz+ePoEi76Dhe3aF9C
GmYcKMPf6DOp0GyLcK31wcYaR8L0+ldsBrADLVyXshj95cUbaWRURQISI/K/e99QK8F6Dqcuu3Qa
43/N3dfYHggwyg5aecq5gra5GuksEDi0iL1BLn3dgvsByipPXULOWlgOwTsJEYQZe/wFRWo6YLwL
4ovRczbVbyecPlTNu89EdNv7iO0jJG3BuOnj9AQPJ1/48H3mHcZTbj0YvlWiX8ALg1/6WEFBohma
rUjlKTZqDL9HjIKqQWOessepXWNv2C7XAooeD8riVjj9nEEefZYhZXPnm8+p1/EnD7TfSj9a0xr+
jZD8DVeQo/OlU4CbzpkPqci0K9QSSZeOrT2R40hJFVwCexOgH13bTBxondhiRfAAoPO5/q10+BLk
sq9g5pf2tTF5ngjm8VPLt/c+vFCQa4AvKAIh+46oOsludmwAQ7KwD/oZyJbHFgo9z5TMzP0CAlqB
LWQ5oLVddYgltZK+Wqr5+9tbW3s9Wc7C3lsBdU1ZFl9akX0VsjsXOVmCesFhaCL/V6hafa8qtFSd
iL1jXVb4e8B+kGBA2yjqD/CRP0S8t1P2OYPPWjqvSqnEbcbF9KXQH61Lx3iNTd2+TxHLzSvzAD4A
iWSzJN3mlDREqhTOoUuq6YyzzD7IdrjmZvSeZnq5nUbupb7TkIjSkXA1CF0uNYm337oEgfFmAmMm
tSs+Kq5j3yBpOU6Qg8+v0jasCDmCwqgqdnFZ3Gs9v6PBBmup2nE5hdnJcgmMDXAdEhRUrz2mYwWc
cSzDq5qwG9OlbC8ayB4ouM/ovrJd+dHoTCNbYtHShK1EyA+LTJa+nnFDNt9K3ArKCmpujAhZ9UaA
Xr4AHcU673NyGXOcPZFkw0JraDlOUD1osSL0725wXXqZSdPuYB99+BUrlB53WzAZR3wHByAAyVIS
0tUE6Vcrii/P6DkSbQvGblpDpaWBalSbmfUNlE/g8AJzgSgSZMncFbS8R9oc3MgaqqKhxSXnOmcB
JfLerhO1NRt1yacIP5jTXPN5bAL8oepJNJ1i11jZOUfZducztQal1rr3XsfeQWXDV+DYAG2F2LVu
x5KlSOPFLrUwmwiGKflS0E4GGua8tOWEd2NpfgGs596kW+2ybKKt0XWPXeKw4nH5GJO4H5KYAMH+
bOfOFTA59wzBZWdZPKRquPB+ANQPbYvdrv9Cbc++A6L3whtRy4+ALu9lhiqDbKi2kURrlt3PkN4+
gX506WC/2IHaiNRsln1sf2FkYK82xhurGkhHj4ff89hrmgFwMNZd+M2tS6JuSE6bYWFdNejMKmoV
n/s8XvlqI5hK1WFkIBvvn+oxeCUNzdvU/sjm1QiWYR48ub4oVl3QhYfUxqXezj6+bqzf4dkivK6e
dIMfb/cWGxBrODnl9NFIbt5Mrr9qAEqs9ag1DE4UK8d/XI72zyll/jN0WrQpELUtctpftgGhPcYl
lvvWJtLNfduzSM+niTGMZxP/LGUbJ7IkqwHilfCXfhHct1r8ZI1kG1hCwxwnQRMx+113Q731Y3ke
mGLu0ii9Ttpv4uTVWjcGd2XiAziYpohoeaU5DAODNMS+81eNPq6MCVto3z6RR1DdOUH+02hIWvw/
7J3JcuRI1p1fRaY92uAY3B3bmIMMznNuYCQziXme8fT6UL+ZLJNFJe2Xtlp0d1lVVyICAbhfv/ec
79SzeDZsxN+hLwe8B0HMUK17TrU/rmWNsCSomzffGo29YGR66Ax105aBeeIWmacoUk9OYN8NA93V
xMui/ZwZ48qzCViJgK8RtUxTDwyf3iX9caI5snVxUW0gv6DVn5DK4/EYb7wh82BtT8jnl7ZoSbpO
Z0XdjegzwIRIg200ZVsrhL8PoUBuDDIsqzrr1sHMsAT7zc807ATdkeSi6NJnc+7t6zy7V/OY0HEy
6k0O0wWoP5uZVM5Zbb675MOcyPPlsSOhoYrCZl0FkHdG3W6YVIIzRx7HGaHjzNNgUwAEsqFvucrQ
Rd44UXjejo2zCRQQPsvtxo3TDfeeIfHOtdUrtLELJ2JI4FouQx9irtaczB4BZdFRbuv+IMz2Npw4
Jhu9oJc84g1jIwPb4ANq67mBMhhugCjAxptx96FIfkdwgHhtJlAPb37d023yCyXYkMZ1MeIkIA2F
SyE5Rg/a72bpyIM5BNeW61zJynkeE0OsYi8M16K274e8gFpCsVTPoBkxYKl1pA7lhJundxicybY4
YxlY4mjQ+PwICHbbEaK1G+ZyPvbJzE/EUWxIH9qe3thUtkfy/kKO5FO7t1tyCYQ42R2jREy02HL7
SxLYmBb5noZfwZEzxbE817n9WHu7kA6kSiP0XCXCi4YNw3KNc+MxpN2zDh7wWkSb22DOBfKkjGqZ
HXSNmXBhdyZrPF3Lm7ANrPGFOmgaqh9GGl1PZU8hV4bBVoyA0Ir2AU2agG75oItREDdsPtlN3a85
PbIKJTM0SJgTNghTvxkizq5jux3ophpu+iosJkOh75Kjpl59d8aDhVMSx3r7bNcDPlBac72PWXue
NC7qFFpJjVPcafxsZ1aAB3qyhr2k5sQ4QJUZalSVmFKKbebMe049yyybonSmjzrUbJ2RkZxRYFZr
1Dnov0I2ocYUeIGpFEz8EeFodRucMwgp/bXKLXtTk3WIxNQEvWiMz/5cQhMxIC6Cvb4wmKUXhd0w
v65ezJBoyIyrMRbg6SWoxccMSD4F6J6LuDn1JJmfaJxieW05XYDd3ojuZyIXxl+J8l3zCPIwoaGR
4avLnZVOkhywkxDq42avfdzqfVWPF2w94aHEjmJ7VKySjASWD/toZ/12NIlYGuLGWS+ZBCWJaueG
pj2pkJHxjUPwcAI/jxqfSzemMxzw7sxksucFZN2ppBooaaNiEdumNQZ03/s1i5QtNim5T9Vb0JN2
rotlzhUYR9saHPyqVEuyP7dKarTGbEmaam6YvBTHMfsQcfvCdJqcRHa3tZVbd2UHFowZIof0tnib
vIt6YGIzesLeVlV8LZD5noi2a3SIgGk6NRGl6xhE2BVpB7alGQCOdp9aXZJyYZ1hozB3tpNW66CL
E4yMet2DlktyeCZmvVXYHMRkbwvqnk1IDvPWyqOj54S3deXAmzSpEsKsvRnL+C3Hgb4y8B/Tybb3
RZCQh4xT5MzXnDtGiVPSpt+uBv4PQWF5TKdzvUKiDZUjnZ+i6Q50q9xUBampeaXQuPbRnnnorVHl
49azsCAbGOEiuhqOMp3tNI029DaTGaUfUz0F6JkSYnUcEEV8ceJXONlYhHXKtFTnney3ip0Pywf5
MASioOwg6CV2gRXYgXPhz/FtoOwrT01gz5u23tqDR3qYug9Dms5DMgL99IxTVBb4Xh3eBT3WW0QH
5QJGrdYoL87MEe3kbLkNaMl3wIbmNpYjfsfikW1UbiHbjGalaUhU1VrFT4Q0esfIGNRjZZKEEmRg
tMmOXlU5FvVgQMOcYSTaSSt76TvIztPMoq6TauOxJkLVZ7nsCY+FgEQ46uhceFV/jtCTGYSGIGuF
6GXN5MQL6B45M19qzZyuMdCtlSmWXrXkgqaoYw8oIE6w2LicVv0aH3W1ASl3X+V4ePB8MCoP2ytf
ZsOhCkDYZKS6q4g0pyYGICAQp9aKGSIDhZMAxu9lzckZG1rtJb3+uozSDf7MwIbDMqj8EglpviVZ
dOPE5oPVyGgVtRwxzJq/qsL6AXNasFc0C6pxGDeMWLh/OlxkfvxpgM0QudbILUcIO56fbOF3yLNx
xrOY1Ew06Cc1uzQeAc+6bPCt6aI+CgjVMYBuu0xy9pagPQvra96UANeakURjXVeMlRzsGrhTt7UM
BDVOcCZBB3H6HZc+l0+CiAV9B21p2RMsWS35m1kOao8GHdmY14zVgL+r4Zir6OAb7RFSS7Dx+6xe
6Ra+Sg2NczUm5YsLzz11g3u6kQiKGsx+mW+FWwg2JKyjFCJxAhi+ZV8Mbn7jBTVmZWXGJwtftd9U
M2NJGyvVgquiOgYzWa5As2pABl63G3CpUjrLJZ2g/JHAkwJlHL/hRNvkOU5HyFE/C+T0E9IDzl9U
7By6vIZDD4FyiVW4tClAGYNoyiNnuIBI/uA19mkQQX/pVvDCnMJGZg9BNiELfTn3AodpV+YMhn2C
oWLN423vGfeWVD6dI8apwJ5ckChBoTdmmhzcOD9J2dxTNNs794eCIBEjLtbhzEcyk6cUoOpIzt7J
EQWyeIn4KJ/lpiy7X1FAyA3+j9ceqVHvCIB7Lic70NkrL0ECZLMoesy/8I1F2GWm27rvyy3hje+h
La5Rue+pzN30WalmRAULoFQJAvo4y7xgWOxWqgTKo1SbrGsDeGse3NpIqFaZUxGtIXnnUG2BvwwZ
4fc9GHVOCOmoI9q/yIY9ih00qs26BxD6D7s/jUr4OwP/Tl7kV2VgkN8V4HV2qdqzBddLoAPehZn2
gkMRpOpz7BKkLLneVdBRZiW9t2t64nxQkL47XaOISLGuoiy57+ba2E6GSRhyiutK0llbRRo4ia3d
89wB6NyDSM8J9rUNGJUdsoG1o7F3xdVVHwODNwMXlav6WcQVEQc5U52wT8hfsqP3Cg93X1LVKO4m
yycdJvjvW2CrRDk4Hmm4Hk0TguYXX5x/dFqYFiynDKB8/61JvecAH9PGUv0NaaXVmZm2vzBTpVsv
dHD9txNGS++ym5vbQPNMVv2xUV2+ncX0ZHbpthY2ufWN2+GGHM6lO61ArVAp6vTaMdCV2yw+1UDr
NwNiqttS7QRR2x7CjqMEiFuTN1NYDh83FA8Y2ff0HfyNkQLBIIbsV+Ph8mp1KM/ENNEz33p2X237
GuTyFNg3KSxyRWQlG7a2sd07LAINxdM8ewfkfPFW1vnHYHlnha7emzF+hti6FYuyhdUrh1Wx06lE
DDAF9QEN4CE0AnBJ+WMZ1Uwvu+EIyPo4o7reD8V0AWxNA5MjC5dibJ6HjHkAFti+MsQa55neTo4+
ToT6bgwPE0M9ngY5sdQz2uDsnxLfxFq9hm50W1btFp8Gc16td+k45TuUFhZNYoBgHFZ/jFlMDkUZ
PKZ9eJ62lnsasuQXaQHBJp18st6K4MFu8e0nWDl3npaI4H+hvMzPWDwPzVAd4D7dNtBFONP7hA8B
ZEOAjCVCIRniULhJWZ9XApHZNmXQhe2n29aJ9+A68toWKaK8mg0Z8voxz4ilnIKsJ93RfGg1iZAK
G7nACQ4JxpdqMS9ydCZSeZ3OUFQwPazjFJSPLeZzl+mYLZkq1dDjfE3Fp4ocMMgikeb/fROmEmPY
YscYqhBOfahWI0GldJQ3jmY7YtLWw696yYzwxaQMTPFxEjWKvp57LcHytLvYeqU/OEEJxiPXprXA
a+M9lwOZWR7Hda5av/Q5N99HIGfJod5Kl5Tx0HtJOJ/uZYTJ1PfGZKUj3CLseFhXEV1FtvvBwPRa
ugyr0Pph6V6PsZ0caYJsqxZ84RhdGAn8vFxwKWDYZEM0BIqC1GIRRGVAD2Ok9mMfj3RymAtUJy58
m4hu+Tox063ZaXftdPk1ns9tJa2fHs6KNVnSzHvKG/q/2PYs0wbFz8HDePHTtEFjGCer3BvvJRpA
jqtXglacHejHOIggMfi/Fv+iVbyMhD5vQGXfGURtIUNnGCo6fV7YxtqrKUKpPOgABMXOVPMtKxJW
SqvYu1F/tPlD/HSg3TFva3NiN+DsNatLBZE85hiCCpTzrNkV5JA29qGvkmVkZ5xbQnjb3OH9NyZv
Zpnrop2Adj7wd9ophhNWXZqeP+7QT/WrQTNbD71/rjb16j2rwcqmDCQI/4LQ0b67msBDgk5WREYg
hILp1wZMdLzMXxmCbdBiS7Q9wo08AmkA7OXbzHWYPuWKM3GFidvnkjypW9MAkBzn4jmX086oplsi
jtmwDdyaNo6huOFniZrRRiWIvIMRwz6PR9Sm0Kcxx0IKseuWyChwNB3NfCi7DGgTgbaEU38Z0J4d
vW3giVdtu7Td4p5I0I4dPMDRaUGFSFusXDUphWMChWDw0Y/B5kP7WuiDAxrNGYW3mY0SJpLhvzF1
t7cD59xd2QCH1ZQWInrPDBeTgKVu6VGcOHfQ6iRKLhnyJ5arA1qwDwpNkBaWvGzCJZ6t3Y49Pztk
eAx+26oxMESQUkte9skOEFF5EIXXqvQF7wvktzHckMqIciYKEvrgKPnItmKBR3XIo3XegqZb2VEl
t6nPSkZMw74nZI9DAl3HGNLUkC8ASRYFtEvw+Ok2LR5As08fKDTvEk/9CBsEVCqunluJMFT22EkG
cMRtCL01Zwv3qa/6irLZ7o6JZlJBdh5JMQ4KoqDpAZbF/kbO/lFk44PZAlVk6LJK3IZ73KUHEg+Q
b7t8y4qjYDvlN3SH2g20T3YHNM/Bz1rSfylbx9iGQfTSEFS6nWZeXQ6LWNmg8vWBvm6w0mwVBsSV
FxuPLnrLjEBahqY4cDp3uiqk/Vh2E6XYzZTRFs18kx96wBnCaXrbtfZHO3vPXextJhPsnK/pE7Y5
sfO2wDIyoO4zZ9viJKrwT2qWzLI7WdjH+YMSpMVx/tOZECSi1bl3mgCi5WYA0YUAKisRTXio0BOa
J8QiMuFm4h0iLLdD56Z3SJVTyfQKRvwBgdGavNBtWVcXuVbdxm3nZytBaTcG6N2lfgX1SKNxFkcf
VrdNgy+T6iJJx59A+o30SWbeDyNEbgebBF3dzyll5kmT6AkdEzBCiX4u5hEC9PCketqNnJtGDgNz
tq48qEXVbspscnF6T2IAJfow/iiRmG7N0iczjqFDiC67i2+tumAeJKAlD7o6r5CpBjN8IKbIlxoB
SCbA7OMO2/uGOFkmGK9M6hNHwnZlVeIpGYrnsjefB1NXaKHe3NK90W60KiU1xrT8zZKT7Vy3j4GL
iIf5+rlfoTqzSt4OXVa4ZWkM8xqz25pQVzFt4WASR68itRlZalhGZI8sn8GMcaJj8OpHH1lX3Owc
Iitrk3Z9QAmg6dy1FbqNWvQUpYzUEX8Ea2F2bHqcCbMif2LadB+a07kbE5JCuwKXbktFGYa3pkEZ
jiEBAYu81v0cI6dPLhWZsB3GQ98hbxgf0RT8xHXXrjpIQhkMSybu0y6L7Dc1VcghzeBxMEniapzp
MhrHpzzgCWhcejyTZx0dknQ2jbCn1XAtF4FN0vOlqszibF9Zd9IsNk0vVqGU0Vra0VNtVM9qzuXq
yIb4llkEZE0BWna/wnee9y8WpKE1sdbYHmcghLkHf7yOHnOyxKuhxxkWKZwSzWmaKBrC9ExApFq5
83RIXfPo8zXDSHEgsDmUcBAWZftSy+m9LMpXze7pofCPzPnYTN113thHqxpe8476sWnmjZ9HHDjP
/RbNKPNXlCy9/4MQHE3xeb4gEGu6SJaOkKAb74mOqO1jVFRSlm/iheT0NWxKgPLWcxBQ8SUmp/mh
co+9mu5bU14AWrE2dYsPxEqFg8rrBKXhGKXFbTYn5wOnEs+8d1AZMvvCxFpzqiZCR5TvhtPcOog5
Rhrk4XBDZ/ap6Bn2yXHcc/ARU3Xl4MertfUg8+EqbOM3GkS4A5HkqLtKtJe56PcVrfUgaW7nGG5r
0/TeaiCNKxMhFWj/If1+if1EWeCDnuHMfAdwaiGzXqEooYgkwZOx6SUazBsVDafGW4yUPtxnHXOQ
BoBGM/5RVvK17+CfIlt2Vx67kgC+RFaj5V7wztirf/5hjDeB6RZHhwPl0SMi1mBl5Kz0YBrplwTp
NmqDw5xGv2bD+VFH8tRHH10uLnthNzDheaQnd34xknjfOcuQlw2T8fRl5bbIxmO8+lSNzcAcsxlf
SyLLgP7ylQeIhDOn/a6JjllLoLFKjYcssg5F/2E404UZtLssN/eteUGIFwymLkL+X2BdICn3LpuJ
3FGvEccSfumArnnkrJcJQVqQlTBoHkaS3+K1fUYUArEQcfYW1iXMVai2kAZ4bVvvYJchsUqSRlXA
aYaSgT/Whu0Pmd5h3dAWT+xyJJtaNkF0CfRDfHS1jvXBKIs+gBmfFexGsIB5iJCK/CAMEYL4HL5q
N6C/qnFqQ2vxI3Gpx0dFlCAkM+bpU+8c88699RQ7BDAMLC9LC9Ibi1vwIsLeZaH+QU7VVtUdHbNw
/mW3Djpph0ymKHuaQvmzIZy3inD4VYqm8hwGPI4pO2VZb+Mlr0GTmxIVABlKY3xjMqJXDarKgVYB
pxHOHU7g3aeRPA6AJ/upvPI8cT9Z5VtUJ7ytNDnMNvjwnfgq085LyxxohWOryTssIktMWG+6F2EX
XNvBXdOFa78GZNnmIJWWCFh8N/kVwQvPE2BUGpz9NhUGJPkuYTpoVbeZVZ3aQPBEUmShVI8RSzoa
/hsHBopd0hJl+uG7+YpIUG9VudhYI/wd8xJIWNZX3RiOm6ZxK0C58YcTDYgcHocq+Qmp7jlz4rvO
m98Zy+0GE+IXPCxOse1P0ECnvMx2HiAdGiBIz1FvbQsi7NbWwRDP5BsctZj3ZVYfdSvJOurPxBwi
2TQzUiFpYkPC2Rt18eRl9UUwerQrZbtCLcaZEFcp4jAq17i9inWHFBhP3UqNvElAJxEjJvtegi4r
lnl9rpm8R09+qB44K93Y/LGpoxDiqPA+R5jvt5tlRuRKcqLC+b4P7cc2mA9ifhjQRCO/v9A6u81q
akpoWr/afnzEz4J/ysBEVYzqBo5fqGdYJsEJv4gEWj/fB+66JPdDu+OPTi2Rlg0NY1SiV2bdbsmD
SlYOWBJyvRiZE/wA+L5BqUfw6EAwCL7aKD1HQyvonxie/ukxsSUKsOTZYUQeNaRKyCHctBPDiy51
LpSt03URNMlucJxLT7DsuE4Pu7S9jxz88gGeJs9yX0PtbiWxgujSMp5vOZT4vPNLp1cKO5hPaQkR
cC4QD9l8ZreAVUMTaJ2r5mcHgYrRSXcIm/FR18uag1xzRe75wxACDUja5U3F5SLJujdCQoaD6kRK
0g6gAYqrumSLixXPYB7/1E5+H1WE6DEdJteTVBPI2auiCakb58emefHi+Dwvunu6UE+lTT5rURQ/
HNKfl3n0FvD3NZ6y5zy4IvPtF22b2GreGzW+5rk6UUSdGtuhq4w6O6uSk937l0mVGNB//Qd3dIhH
61LKdfZ3T8m1T8G5SvR8RWP6TNF4WBV9ekc53EDfR3HP6XzV5zN0nvY57fyerZ+mCrCqoQhfFNlo
G7sy7ruOOzL6pLKPrk/WB/FuMkQY4g2gB+t9W8OsY3NCY3FTBexd7QgtjGM4NstmfHBa55Qu0dLK
ah5DiUiADGNCTDHFVQPHUYhWFt3r6Cjn/ufy8cYyeJi68ZcobRbAsruMlsKt6yg90BXVdtjRVG0w
hleEtACQgXx3YdUt9hYTTAwrY4W6fTaOOjsWiuEx4gF/JwlyhqOeo5/HpWSk/WVmoh1zUlzmJs25
Y8zIs4eHeR6kUEb8UdNPkeNDoNG+axs7AC1bvTO7WOzd5CEfSWocuwxdh8QaQsxUbztybdgkxmre
b1ISNs14ZRngNhfnv9S3AY4+iADhbdMXb72ifSobugU95yoGn6D7OKV5jgs4VyIZeEnwLW9owvpr
B0SdUSfXNe3+WHY3qGldPx6h6TFPMc/QG4XHsek53YcDoVIJd9iu5o4KbiAzwVji6xxNgi9KrC3l
Aylx2XYY/LcRQhhh7xPcGws+qWjNeauYIeqKSQENaALOCj57SfVolsN5zM31ei3osvgneLImOg/y
zwttgs92eANyAypPB6k+XraKMr5FwXSVWKjZGoxQJJYPcjMPbo8dn2SfmCOxLceT5Z0QAZogTf1z
cACA9KdxWoiKNAlok2AeQAij0g837+jj2nLtJO6zLPhCHML1ulL2LhT44TOiHiT/aEStQ6HTfoS2
ulr+MwtW/xkE4ioozByiG6dDjhH5ohmprVOqvATdnr5lX7ngTMIJVTOaa1AjWqP8kQqKQ6z93abP
wp1onZ1sBwFcZClsLOwWdnNmezMIPwb91rRDrYWa2GKNr0p5hC9xyfTnbGjMZ4dTWuj2JxSzZpf8
nEqmzR1g/A3QOxREnLw5K20SZuljJsbVYPEruOPCY2QzSIbyPfMxrFjBm/adn0FmnXGkege1skrJ
xsp6Qr+jEIFM4D7D2ymI9kPsOZ+6RIFh6XeWn94sl0Wn/Va0HN2y9gqTGeooooiGjN9nYPLhVnoN
U3uYiSeZ4zwBZuq8BzmdqjJ9K6IzdHjp2qkp1azUfG4DaF1UzbX1Yczhg4qqd6ACt8GSeodedPmM
cOF+wZkyGJXdwOAyD238oBzmrHSYDpHbM77rwTiZ6K8sm8gEO2qvDLrr+BKAW/rQIoDm1IH5ENOB
DcrpPoybd6vq9nFubaCW04ERuAYhQEZIg1omhtZpHu3rCsVdI4o3XmHwMunRG8wLxqdXgQrOjKa8
s7KlyqrRy3dkSI10lMhvjcv+xs84hoU8DgN+ELbXfmNbQP9qXV2WQfExkDjWQdsekNznDB1WQoF9
EnmPgGr6gcHijUnktu3EI9XRzpidO4+GQN3SPijZWjOBe6p7Xv63tupL3u5DU9A3nH2U2h08X3/m
+ZsnnJV28zyUHtg0BqmzMO4Cpq1IvmE2Ng4gb6yAa9OJeIwI+GFqdZurbESNX28yWsIiuFy+AzRK
1+S8W9QE4qALmtLuqlX9o6NZioDLUG1G71SemG1TKDPgmClVsmFF2dHRhHVvOaG8VZm8tQo2P0o7
k/MvSYFGv2qD8MrM9FlM/VGw3a+UcA9Kkz5amKyktUee84zadLnPXjfKVdrhxiZP6OSH1q1NlnWk
rXsUOw82llVD1JddVV+lI8Rx4P83yzfqJXCkARRSOL9DG9n77kOclyfGP29NLO9Q/R+LzLjo+xvo
1cdeGy/N9F6Z9VVrOM+NZtruVs51EYK0sVBr0uhfNZNGxuShwe78F8dLl1ICj7kvEz5fcitZMul9
9D/ixgN3E4D1QY+HOn8FbpO6AtFLY7ebSnImCjo2E13Ii8gsd50Nmdd/VQpXQTGdXGaCenmmQyN/
Guvs4LXhdlbyWgjc4HFzdGfvrPe6i4HjhE8ZJc3minnLsWxTlHvMfdR4yVxd4INLGjqZoajvB2ZK
Lc37NiyuAxmxe0bssMtRnXCWZutIiu0ZX2VI3ZRVxkmM6FKKnp45IoUrkJtXTWUpanzzlGsmrAnn
TCA31nXZirOU7K4eBKo0YM6JyLyOBkRITLY4t2cXrqYAgIuHgK2OKyqG8pkV7Tgmt3MzMOeOXwbU
Ow4/dV+Byo5d/GU3GnkkYqF7y98Wo3tVgsxkaR0rdMUDiocRxnsuH+OqeC0p2FMQp6x5ZI+YhFVY
TJThC0ksQHrE05J84Lp6M4GnrKt6wU+/RYhK1kHUv4NZorR0HwAKv0q/2Fs++WWFB1Y0sqqnjLZl
59p0NxVaduJY053RYY1nzk6/i8SF7nEUhCf4AQ1p0dBltI1hjaz6Ps/c6ryEkJXneKuwLeQWdXVE
1slKm7jXbftXzAHdZ53e0vyeAeZTXyYBHpMESr8DNnzU5mooG8oCIHGhjb1gwBWR2/nN3CfLckIs
rzPTIiEPGeyosY6Ds8xGkmR3KbMnWe+TK21kwVlUsNIA1UDoyORT2WRthTTqbQNGLLGC8XIICG2m
v1Hi7Dh0PRSeOPzP/49r+RuuBVPgP3fo/8BruXhNf0b9r+Z3Xss//8p/AVuU/R8lTWEL+vaerfij
/ovXoqz/QF0BQw6f01I29JX/zWtR/xGmXDAuJmUMBxbFP2qol0C5GOZ/lClc0/OQ5jlAXqRp/XeI
LcL8k6PicH2MnTYfxWLoquC//I/fkS1NOFepkUWkAOh53xY3eQNmq7ij47Xu/W5Lb8FMyoObdrvf
7tEXCJcFR/M7K+afC9umENrkW0r1zwf7jRWTw0Sp8p6hRkcCxBhuTTM7uaFLSHOwMiNAQw2qDxjk
LVN2QotWBrUEAk9UuhzX2mBPts43n+irWwFPhn6q6XKLl7v++60g2M2a6wZVEL8OhRsWVA/WcmiT
+eJQmRsbUBFrEFRn2fXfr2x9eWXHcgSTVZvohU8/AoDipnRm7oVViH1inXWZOoyk/1lT8QrnDVDs
hxbuhUCoFKgeE59zJmV6gJUOWiV4VvS1pmW9hCABQ0B7m79/voWl8xvW55+fyvGYepquRleiP308
wyZCOww6c6MVHa4720TEEFkXZmVgic1PcLK3M/nmf7/ol0+ma/J7SJeHHOnDnz9HmSjgLj5XTZYK
P4N93ffbYrpOneeCSU/o9bvG3TMIPP9/u7Bcfq3fnkzpEeHYmwRjlP28ny3UITJtr1L1LBlIp9Ro
Qzlemo6+HwFy//3a/3oploAoVwt4+ywK0oLu9PulwXCkPZz5eRORGAfSjFqSDLO5XTeFsft/u9Sn
p122laXjlkvVdCGLINpaRBAD10QAPnzzU35iNeESZvkzJTpxraFQqU+/ZI+KcjQj9mHCVRgcJAcC
BjapnX5DhRILXuqP5/TP6+hPP5zu0XNGLsjLmaMCXEnaz2AJ5+58ppuHAneVpwzmA6x7M1krjnf3
9zv6r9dkubxlO44DaEtK8emOIm0vR1WjytVirxlyL6P7YgIxxEQ6r5jZc3X6noe/X1VYX33r3y77
6e6GvZ96IqaJZZ2lnBYNhbCMIzYeLtRlrUkrmtgdRzgc3ylLvntZli/1r3tum7aQrA+27X665xLE
7YAlGDuSekafTifWPrTTeDlYBu47A3b6mW/krzr7Ef8KZHuYmnmv7eZILNzOIZndEN05artv7smX
P4WjHE+6ynIJy/nzPZI8jjQreBKa5q2vsVClaOwMAFnVQqKY6d4fhckI3SByc56Tg+cA9ERZh3lt
X7jZda/di3hvRBh17If/m8/GDm6zgUvb/byueeEUBCSwId7ml7JfsuIpx00ly2lvdUyxS8TP5R63
yNpA3tA5LUfCBus8LRduGUJFupfBdv5Zk7z2909mffUkWdrx+FAW5cfnLblD9q60zTaEJIYuX79F
3bbvMTSWWFZ1d45q9+Ta+p6H+raYpgu81kxxc6yjHuafAOTNZOULPODBOmduR9Jzesr+u3sRL5lt
ogFxsUSy33/6ZYH4zkM+oyatU2OraBETqr5DYrmtlxkJd0kl1oXtfPdAQcj712PuUIwJx9T/FGCf
HigXZdcUcWuCGmfiyHaQ+XcF7HR6keu6yGle9dugIaZONUdRzZf9wMfwfOQ033yUrx5tqWzLNF3p
uY63fNLfd6fB9d2i7xGw+vVh7BtYbsGt9NtzmG7vUYQziF66//j3R+PfmzG3HcwZO5PD1qQoOv+4
ambaSe0RK78RSBkxFdqlf++xqmbsjH4wbAxUIkxjdmHTXn1z6a+eSnqgFAEMNXCAf/rCfdobIhbe
jD0ofO47hMfT/YxSV4M0K5WHjIqRQ3Mk9Wm7fAJn8r95L75cYZVQWmrLWqrlTwt7JRPtI3ic8Rf0
5woedpFNe8OKbh05HxmlEfHA3P6f75+AYzWev7kDXz18wBWVYwpFoSw+3YE0CtMy01wfk/mhPU6P
Vp0eSFFiblmiah8vPT1egcTCn4utvCiJt++Qkdff/RLLu/V5rVewHUnvE6xdnx89J6x6EeekXzh+
sCdI+8xlSVWzcdIivEUndmrS9OSF2Wmsg+/ugf3VtTWRIYJn37bUp/e+VOaA9ZRdziho9ULy8TFi
Ov3GcrrzpEQHSqaqqwi+Qns8inPGr2iwjW+ehK/ePUWmGql1rHOALv98C3RW1mZOZ24TDyGtUkiy
2iKeKN3YctoLPgmjAnh3m7///kvR9/m2cxREocfrLrTj/nlVE0QwmZFUahUZG0tNapnGtoa4vJxF
BiP6pjAUy5/3r+vxqnMsFJxG3E+Pe8j8w0oNmyI0aGEArmonO6iWQCd/5xqayeFOmy58l8PARJv9
7YQ79d5IimtQOX//5l9WdNrFBMoPz6L3+XSa085y6WDMiNIZONIJirLrprQudBPcZmVzZQ7jZZfc
J11+muiJf3P1r545MKuexYbDf5vyzxuPb8cY00LOm2zUpI1DCZcOs6T3uSCV3hrfAyc5+fWEpmg+
mdp4neL+jXn2N5/ii7eOV19z0rc1pyG9fMrfFvwYhNZInMC4gUQdAxlzkfp7VbbBG77CdrJZ9JRM
SuBMZ6tvLr18wU9Pwh+X/vS810CzG0hv4JkZtC8lbVyEW0YL4OPgPtoX4MnO+jy4ANN5Vo9vZdvd
t960LyP7oo69O0d82zX44g3kVhBChJVTmazHf96MRBPOYw4Y/P45II3xWUNsQF07Fzk/ky/0HYxM
jNmYgZJ23UfNcVbJoXGM3WLG891u78xkuwo+G/icefi2GP/qx9Kwn3h3+JhSfvp8sRH3c4bpctNU
QH6AZ3RtuuFBwnsafpBIJHuyqIad3327SXx5Zc0loeGagr3yzzsTTHYQ5Oj5N1kd3soEj1zrk97Q
nCeTPFMeBnXVrj8gJL7//SH5qmp02BH4WfBdua7z6StbUHQjJ3WmjbG4iC0y7BkyDeWAQyNG6CwP
hhvfgB0hKwRBGWxalNzNRACfEx9QNnOI/wD6dGlY7dvcG7f2fmZSHXMs+Pvn/GoXZ8TB5mHaNNf4
qz9vkOENnHg7f+IGIcWtUUwQWGJW4odHolcy09KtFRcX0/3Q5GtHLVO/757fLx5fF0CypS0B/Z5P
8ednmBuAY/+LtPPakduI1vUTEWAOt93sOEkTlOaGkCybOWc+/f5qjLO3mk00YR3Dlg34orqKVatW
rfWHRCeNanTWQ06PQxw+d5mH/VR7tMcUUQf1nNnhSs64PHfODNOWdfXq5lZA9KaFSdIIkfigBghV
/qgVHRlLlUISZlvaeBA2QgjPY1XubYdsNYtbiKWU1ET66JC8X93fWl0jN4wyCyUGf1+CtYWH8OzQ
nEj6BPnIOxXCO5sL9IJ2zHhnjEP4IuHQc3sTqIs/wyFz1izNcmx9FtKpzisBYtNcKPQ3dVT3TcXY
RUqFiEIA7Nqexs9WSYMLpRsEVH7UGqIKAjVSdHe2Er23vn9Q6hZJLZChwRkDuF9SRpdBVSUIEqOz
GcuVlGPpNhblXoVSMcVSdZ78GRRnM+Sh2S6gokoHUJ5hAE4r0bPtzV8mTG5p+hyh/78ZgpBGfYJ6
IG55WI9E2mMimdvbK3hdt6XSqCimJjvUqXiEzO4EwKdhrzhsJdHq7KsRWFX6lMSxij9XiQaAVP7w
2/ZOybSH1AHabg+YBYwYjCa8XgHx4GRLHaj+kx3O7tI54IAGru7qPip5Mvo+qVnoafC6J/gROmQJ
aDGjRMZScuobfuTkF89ZMoBmhHkvp/+srM5C7kS5wSAGo9BK5WGWO8XYKI8AhCdU0HAW19J7Wys+
WZnzBvJyn7xGExrWk9Q9dk7xI4rt16ieQFBoGCb43+DKrcQ8Mdrs/jZUCvu8HUwi9Pw2gjmBuF/M
7QNh85MZweyd7F8BumywTVGggNGWy3/dXoGlITXeyKKYTbV4PmRT21iMqNPo9vS9amRqRNU27SUO
2QEbd8x61bVPv1D2M4DUsO42vmKcksugWoG71Fp/4AJSrG84K+2UwTj6TYDIHe90v3rySunZh4uD
lAKkC9tfO6Jiy8+XWeMONAyE+R3aGZc/oLRtKAAVP6DOUG2PY//rUIJtEa/lWLqHlnzUzfA5Bxkz
6mj/5mgowwuWTeV5+H579ZfuF9pCtiwqXLQxZocTW1q1GwdpFBJzBdSnUu7uUKZ4nuxHB5k12Uas
otvfHnMpSTcoeIKx52Emvvrl9FVkLaXE4mINyb+cqX4CG3OStkA4SusfgaY3yIPkALKJNxxWxl7I
UCkMWB/PMcc0r57mCGQ05lSPiGvHLkpShv2aN91dLew2LAMaHlAEOiV0TMjEsPhuSoDT+jGXRpxH
7TvwbSs/aGkz0vS3DItyEW/E2Q3vOxAFMb+mlN5FZ7kLXia1ftJVH0vR6smManSGnS16Z6dMjY9K
OD3eHv96A/BMpJMkmoYmkmezZCyKehnQHOuR41jksw+m5Gz43qvXB99/xLIHyvl4e8SF3IIhbVkl
7qJkfTXjxEQ0aIzUEeOf+odKHxNe08nJzLtq1HionY3Cxw8Ippql3VEVvg/V1dxXzOryAPIi4PRx
SarYQM/7ZzYlIOS+8a3SPe0oIq82fO1TAK9cU0lOwZl1H3SUfyhQ68aXqE/clUW4zivEm8SE+E8L
lUtodvDw/YZ6WFCHoBp3EMmu1Tenf+u68VG80HT0hVGWLX6VIFBSU8MCbtzc/hHXdQLsQOgw0zay
CETzGl0GA2+SnXwAn5biTgYByI+fQ6Sl6mLc1YTh28NdHz34MrTlKGM7osEttuJv79I27pWaVHvg
QUplbEjcsh4OZW9uFMoT/19D6bND1cm5D8yeoVQ8HXVY01HxqcnCrYwE5u2RPl4B863k6FQ9LJIt
njOzoXJNT41aZSgFPxzVrp7t0dp3FTj6rOT2oCQib+VaUCbphUaqcF430AjDtdX33m//lqWz7Bis
MMUPw6byc7nAVBNS8kJ0i7IQbWGnRo3efgts9SF4Kbp3y/d3crxa41s4SiRPqJSRovPEngeQOgdg
PCXQ1Ouw3zcdG0nz4dFL96WOkWfr7YHXHjvpa8H2lZFhzkbv8+1pX2cQhBKaIyaJJnFUnu2rnFe6
0qQGplM7dOIOETljEH/r1a8N1xc83LWq5sLRVbm1ydeorYKAMC6XWa/LKszKcHA9EJiZFZyt3HuF
4Vx0fwe0NCRd249WBoXZfoP9hxVC9qIid3t70gvfmlnzHmHCtNLmrRerBnDc5xKyBCWGDpr/knT9
nZ5EyGgEgGbRSMFdmt7aw+1hF0IGAVOxRSeK5GmeL2Rli69shOSyQTlEo09YFnB8cDXO6mxjAuC9
PdzSLKmLcEew4ghZic33W8jo0N0da2dAwMlOXMSm4RCgQ22iQIFYdJbe5fRslTJeu6Gu72RVZMCA
cmgaUUqcnekpwxMzjNIetURp10J5RkBjiuIDyRpMXRnIoi+/ZCGFfEglt2e8ECTR3qdS5VB2cMx5
vcqxUr2pcySrzJBsW03uewBaiDKA0I5X2t9Li2sQhgV2gPfZvK+YqahQjil6JJTotzl8T4mTg7P5
qZ6GfZR7u6A3MZMeVjKOpYgJWAFel6bg3SPPuwIVVAclR6YAyPrfXmexiPG+LMtdEOTvIc2A3PqB
R5qbWP4hSJ3XXgHPothvt9d5KWiAmBAxi8bEVRIylXXo6zmyHuj3A7w0Np2hPYQ2BFVUtCYHnw1z
raiyuN46kAZxYsWZvdzMaqRDIkiZd0/q69ObLYx6G7fPke67hkVzUkNpp13ZTwvJtqpywWu6jaID
W2t2hHoz0Hoa8Sj3O8jg4m268ZX66CG5FUuHWNTm4wIHYOceCz746Gp9+u8LbZJhkvOxxVSBWvv9
CLedVZsxFgEooXZHGXmFGrHjYJ9hkmLeDb22cnaXAhR1RYfMCmzFVVycNAMtJlvwlspgVwbtNo7U
B0v+HKQUZWi43J7cQpuT1TVYW5Orj6a/OM6/BSjTCGy5NWSO6zAe7NI6IoYxmT+o4bbjsB9jkhzn
uTfVlZv+avc64rwaVPcdRzY/oIC/D9uGOW2rHMRRpSiAeRF2j3reis2didghxoA7+l7/daYfQ9q6
rbK2Og/Gy5kavR+2WjmiKSDpAPfT6iDlaLPnyWNKj6GwzXuvFL69kH2A3K1BZZSr78rwREPe7QIc
xN1zObxchmi99ZQHJBn6rBp9Lx8dBxP2kst4W6DBPA71T8e2P9n2IU6lr54c/9JRDrOQlKZEadyF
yfAVa9+VC+rjeXaR/onfReoBvUYB8TYvX9QYBiBzpILhUZ1fQSK9Si3w7+aIaS6W4hLyaIMq2Dhh
gRe5INBHoIGjpwxaz+ZrkBycBKWV5B5T+Ge88v6yZA8+u9I8RJZ2xLvEhRSO2C/aMyCZ9bMWocrv
WecsRY/GRE3n9kdeWmQM+fjI1GEUxZlFKMTA9D5BrxMFrl4AkndTOrlZ3e8HOXGNol+LTcvjWaL6
JtKp+TOs0eFgyzIew1GjP5RVvw+nH3nwKrrlokmaKfUJ47rHLIEjGu0G29n1QAeqOtkmg/9mmvYX
jOpWMpzr+ilflNxZJruhnQkR6nKn+SEGge3AIsTyWwm5VjgApPf8+rsQqL/aHxq/3aNsheCX9oDS
8VC2OwWM5Vrd9CrNFL9Do4HP4xxI4zxwS50B39ejeV6gIa8g61DU6YPn1T8JpjtEBRBw7e4cA1GJ
1v7c1SBtEhkZipXwrYpsdr7BwTAgvsoVAtJ1du61pu16xRBYTi25swGrl3l0b4x7hAFhxir+57b3
X4S/R+MXCAFKz4XJvU0h3htRxBjo0/AAaQsZKyXnpePVP8jmS++PD4hqep8rZEs3nb2S2aji9Tz7
0QL7wB3L8l2jT4wBKo4UsnbUEe589hAKI8bnQEdnoK4ptcKx8i2Nhh9N2q0pvIgjuNiGXp8CwaqS
gAUM9r1WpO8G/7PK259JO4SYLFi7CsINJH3pk9NxeVJVv30Er6sjQAVshcoEhwJo57ww4GtFYesJ
DUHdRuKgtL9byk5SCihIMK+a+DumS6cCVjzCeNswlN/wvf3yn38CeoicR54XlCd4YFyegLGMIQvl
tqjPSZ/Vhgtb8IPa6pT2PbJdOGjE9712P2ThHa2PuAnWCrRigMvPR15GmYBwivvmVffJ7FRJSzU6
hOGov6Jg5EzZveH1j3H/1Ua+qM7JVREkjcxft2d+fa0yLoefBE0Rm32215vAqnW5Y+KBqj/UDZ3I
QLqPzZ+N4fOQTF0o6ys79TqB4NIQoCxKsJp5DVNp+rhEIDCiwReoSDEP93YpP+te9ikY8++CNDX1
uCDpx9GEGnV7tgtbjbEZl+1G0Dfmd6rnF94INnByVd/71XB36XK9zcsYRrsJagvgctuqJ5zYn7We
W7RpfvEY/rHyIxa/NbkpJ9XiU883WxnFbW+n2LQUWK+ZQo8KBYyxcV6MBy9odzg4nvI7o4hfbo8r
PuV8i3HJAY5RLDBa8y7ZKCmSgfrV6LYVUZS2YqPi02L9AAqwvz3S4icGiwIAkbcO480y4HHwsMcT
feTeA0xqIQWI4EjxM9PR9UGhKtmEnYTcWPA968Lvt8e+vmBJSXBi0Eja2F7zSruPuQmGsRwkHxfb
UaOH3pBWKP/IYNKU0lzJvcXNeLWmMOAIHgo35/xhJxkIG+oOIV4H3SToCCUl67Ru7xyhYcPjktTu
oV0rxywdWuIVNX228PVLTkM0a1ImDm0kjJQs5a9MUn/ATyTOfkFoyoXuHfX1t2BIjuYguf7g7Zoe
ONrQkWA9q0r9BKkEARlIy/998R1e17SacFdW5lWEWEKnArkY8AM0GPq+eep79ZiUjwb5c9uulaWW
Fh9UBZedSfGALPkyaAcdJhNDRh/NyvsTyB/S9Ae8iPc5Bo+AldCdCbCj19eyJfX6m9PU5UWgCgg7
Jf3LYYWwpSyjk+KaenSewuYk4dA7jEMEGV2QP+yvQ+Qd9bChVDSVnyCdUc8PVw7z0hEDwUK6RJIi
Ttps8ik9uhLyHi2FKng1Uv/vyn9XxuA5HaM9LG85C3ZxZEI9NdW/bn9kZWHdqQIaRC8q+dpV/XOM
KNTUUcSmD/En6vy9hvwO/Gy5th594TdpDj/jxPsqsO5emrznZfP3IDeu2SCEI033QR2d/N64NxGF
hZ6z8uuuKlkCBEBxB/iC4mg8Fi8/Tw7uaMog87sAwI5Vgf9K/HfHDYeLQfM0WAXWahLSMzgaGNkI
ugWfstu/YCECgd7QeCTTbAOTOLtS5UqtRzNvaXWm8mNq2b/6mP76tOee3cWTtLIRFqI6NzeFDiAH
Moj52W4sO2/A6JNulq+bnw2jOSXx8ChFyrsaKWtlrKWdrwL9wMCce/sKVx0AcO5rhbEa5VOhBfcC
aInyz7lAGTQ3QTdPtqsliAJWn4Fd2vFalrS08eDDOcR1yH+Axy4/LaaJeVr7vC3rUj8GlLmHSj9M
aH16mJTF9fDY5Hts5FamvfA9VUZEkoW/aHrMVlgfDG6pZBzckqKvN6EQ3k4HJTLOBfpLIVj229tn
YZIqCHoqhRSvwLPODvZgo+YuFfDHhrR+MjAnNl5xft2jV3k3qN89lKqGyfmDnOyDWkcThb+v9iwe
zMAYSzwQgsh/aBXvHqOrN6nrH6r03CBfp7ygRknVFLGbP5gtbAEq3VwXjj17fyOEgrtzQC9Jw8dy
ar8NxVnYBGB0cyw+LHrNP0xBqXbDxoHHQbo/z088vdUmSWMj+clGiqeTVwdvXdvtFL06xafK+9pO
Eo5gzcqnXbi3VepIgMw4P9xZs8jQK1WjFfjLuWYfnQNNO2sU04vJflUmJKDjeAMRemV9l+4JVQdw
geoK7HxwN5dnRjHTFCXybkS9Ojp7GIEy3luYYTAP9LBqIO5F+l4Lf8Va8Hz70y7O9reRZ7MdkCaW
CpNAHPEAjaavGGAKN4w6MQ4DOlm5twYyWTqovGNkUjHR4Z0nY4NvoU3Q0+I2up4qSns2kDo3sPeK
TC4mbSWNXwi81PRtQASAKoBMzs5pOFYw/y2BaEHfIB9A7IHpHKRPXt0ebi/kx3acZZmUAW2YgbbN
h5z3hMIhMDIVNpHbyNhmBeO0hes2YS8cHYYK01W5Gs+egsaKkQzIKeD5Iqnn0jBggAqjkrb4Z0CQ
2ihyG83xwkZr4j83yciBQQyCdiNMEipnMbIzlDgzkKJBrFw7k38fQJ8fPMolcIP3cEX/4LmsCiQR
bTlQxNY8SHbRFCaJgBMhn7IPjfR+krP3qM/elep+MGnMBvt6+jKhlL5ynpY2Nd1m7h5ebgiLzbIL
1U5LKw9CMlysSkUZeiBshBNgBrPc4VSwr+FZ3f78SxeCwfoCxURsy3BmG62bbL33HJinGjoM6ggk
pjhYGX3Y8X0YCgom0zGFrHl70KV5ogBFEwV9Z7HDL8OGXwblaABacTU/R88vOcZ68ZRospvhAWq3
A65W/to2X3gXExVRAuCy1a9LWFXZVGhfcn4bxDmGGDoidRappRgzfFX8Gk1/qHYWJt2FvTL00hID
zgL3S52dd9Xsq05ZGyE45WAXNcUHjHO2oyHaY/omwMuwi75NJYpNxkpHYymA0EOBL4esAMXG2RIP
Rd1Z2J2CRSnCsyj8kl1t4lxz/6DFyvbhpQL19IO0OE9hhqmN2kRjKJTKDiqIqgzRJp9ai1p7K1F/
cSkZiAIDFEkQh5cbJ6lQlxxGDoiACsjwRou2vxMv0REdcBafr+d/G7W1NHipsqPy6PzfcdXLcf0i
ladE4lGiobWffxf+kwhtYh77NOocG1Tyk+xuhO6bPgn+4R+cFtwDSE5VOKHzJ2ETaXKEhM3oll16
70T9rm6c+zjK74P2RZ1oLNBpvT3i4r0uQHSCabYAS+i62Ju6ltsVoSGY3Ep4kGIfTQpkgXr/FFja
CYb+rvayd634o3SR4jV4AfHsICpdLvYU16pkIbyKBxgc6mifB+ahyKZDfEqRH2wLRJEeIJquPO2u
aRRiG9OtATgMz+mqUKwhRNcGGQiyAmlnu+PxO07WtPO0zNXKB8mT6Ky36oORqn8ZdCv8oD0NSeqK
zgVWqxWCRhgI9MlDjwi33aOQx1upwowIiShN8fZ6u8bEXYqi8JIorLIt4LzM1ikoyxHpL54OloW+
pS8fEPNzuwkX8Sr7ZFiuitzP7X2xOCJdQ4GrtkQb/PLL+KDZHadVB7R6hNGot8tg0zdkAkb3rjN4
hmTY7RGXsi4q5g4fhmY7F8bliLU21LiL18ROmJd6JT8qdepaI0LMoYJLxNomWJwggiwyqC9QhPMe
ka1rU9/rGN9gRXlum/bkVNl9l5RPxsHIYvzKy5U8b3F+nDDGojUGf+dyflUzOVaYMD/8tSrP2apY
1glxhmx6SqY1kORS9CShRN9EqN5cQfQpXkdQgdgwQQB/UWlOFXEsMn/UtQoUBw0xa49z6R/cfmJz
ikY3DaT57eB5TRL5bcUXNKClq/5LUIWuHAtvBnmXZ84mrdRnCRrS7Y2zNFebaiFfkbYHQexyYQ2P
tmMdMGw6hrsQNXAJyAumggfBks/i5B1iiZl6K6F68aIAykYooddCk2927U5j5BuxwrAhJt4Fqlv+
z2R6VVQYg7DUIS/S9ehQjvLw2m2GP0irHBIqXadWw/t+NucM46ook7mIi7/6ydj3uk8owNOAWmEW
99tsWGPlLy2yAyiEVj2t3at+cyGk6hrdY7aAbjGKxrvmSC3poZS1cyp9HmLhAfJH6TmlKJlXEfvK
nGePwDfgQSOi7SojPk8qFBdQxinGdHKQuMiQnqIkeVfsv9Mp+e89ZDLl34YWx/k3eEqc1o00dqzw
BB8IVbiaozqOh4BIm1gxX9vc6ejkkAdpWMBJ/i6Cend7Y18DkES2TrIOahD2z5VglG10OHcHGtOX
J4bRzoaXnnhuW++xYFiQ2Vafm8n/JK2yrxfTAgrwgn4kpKrmSSUOtQ00MZChufUY5y3qJsOXqpW/
llV5ApBxzoAEO7nTbQifX1emLSL9/JnqgKmnm6gtIYMKnHvryQf6MXqv2Zh9Euwikfr5svdZKb7S
z32KkKzWfg1TuOV4/hrDGj5CtbIHFq4IIrXAXn3U0ObZCX7GRuw1A1Bogy5ETWMmze4z3zuWTrIN
6dEX5RoGayGXZ0hSItFbgzopftJvu0521LIEu0KCTb4xxEi+4pnRPEZZfVxZZHHdzBaZ4icUEtFx
kq+EFhK/dZDBplInI+5fewmPfwxgamRUkTzxpeKgDqVrIm6ARPfKul7DGMm7ZBOciOg7UbSbXfWh
I0HOKhRmiaVJmRpnoGfIuZ/7Qv57GOw3Z/yVh/4psYMX0FLPTVfsPfvn7QVYXGmKIAIVJTROZufb
MSNlosoF+FoJviGo4yQPOfqAuqT9c3ugxV0kerToaujcjbN7okltRcLsnZOk47+Im5grdw7Cv2Ps
1g2mMiTAG80EQHh72HnAFjAIkd7wp8Baz29FLJVU2xvVDrkQ+SCqG54pLMe7nW7F20KJsCpG/I0U
6/awV9fiv+NadOUtZJ2uRIrwVWttDAdRi8BBHdOCLWpUaEDjJFkChDKR1ynfpEMNrD+EJB3Uxtrm
mkcP8QNsSivcyojIOPMspJJ7eJEdNu5mCpw7f8zR+ZWkcBujFmVEb+Ypw1tIKUFoxUR0BQup5NkE
RXB7HeZf/eNX8AtAb7LBrkptVSirkh0imlGaOLqDEk64Iiq5PtV1f1JKA7u91aWfH+mPMSHG4HoC
8tqeH6teQ0A1rxDPjeLwLDCro7HFP/COPhIe9Uc7+sx3QTL2vyZg/47rUMbiGMlwOS6D1jRWNClV
VnxAyEKbEF1teDFqmIN4eGEi5mcjQsVbaSXdnJ/gj2FhXrHJTYpoH+3F32Jl75V+ZoHYdNXKwMYD
/n9WPzX1z6BV19oaYga/B0sxFIUImJ2MdF1iUaMw18pkRPVFTV1H8TZRWxyQXXgTlNNcWD3Kd2mM
apNePWl9fR+jlXx7P11dyP/+BIj/CnubSDJbZKmJq0ob+97NfvlxfxQDVypZlyK/qe2rWpj4i+sP
WvBlZVxtaeqUKOlXaeT0xix8sU2xPa9ABfsxGuOIzfZJSaMuuZeb71OE16PKEUfA0aB/blaY+iYq
thvOyqleima8DP/3V8yidazaCNmqdf9Bqv9gM5TTIY/7U55jQAckQ4j2CejcyuyXjpQoT5AKkmtf
Be8YznehDRXGo0TPGCCq0A1DEh6YT7PP0/iOHhd6w8NBTrKVTbcwZY0GKZU9uhDXtRG5kOo+NgBt
GhhQVg3KmOF2g9vk0THfjAgbZW2tFiQWcbbLGVHguIBwAWKbJR+TVcdkhEGPXSGgqkl/6FveVBIa
ys7OCtfC1eJoKAyZCkPSWZpt6JbkT/IKug5CFHFATjzQ0ezI7kv5S+GskVcXFxM0KHpmBEYIOJch
qg1VDMB9QmOrtifxhCkbfzdY4RYQAvKfyJ165TcbB73b+2eOAOXQks6RuPM+RUVsnkUruU0Pr5S4
BUDoxopxqnOFD9eunI6l4AB+QxSeBQTyQ/n297QxkpTGmmRcwXVhFytoGSjolFZ4jiMepgbIMKNB
uV9iytLKRbe4ssg06WAGFnhGuGdMeRE7/wZ/r30XAlFJnt7DWUuZbGzDIwjXBDUXblc6GNzyCHtQ
v5v3XSUHMXTAf70rWO/wks9N+GaZLb6XdwI7i9Hu2govZBVCEo13Pmp9cJtm5WiczOTcq+LebbRu
Z+T5RsDB0AL/FA33jX4oAuUgRD1DbnorxpqGBGOTHzHXXulYLc78t98xOzWDHYQxtcB/WRNZ9k0b
vgQ4yEbNF1zMeoTgb2/gq1T9Ywd/tBUMpB6u6oBRVpGom5xSIxruRB2wAzggoNwx8vHGJxwPtmif
HyIdXCmyVF6VfI5NdW31xazmkYkoyN0HvP4aqNYVvW/AFencJgoPmdHtPFw4gwyj71xyJ5wmvAh7
X7JrhIuFUx7WXrfXYWmXQ1OxqYaCqeA5OIsfnGPH7EjnLFgivtQjwMHju97KytcQydiEHD6z16LH
0qACSg/6RxTU5tHDLnwdU2Y8TTQE7MWDMODFYB9GxPqx44mbh7if1tKMpf2FQDaQLAN1SjLJy4lO
alnLUcetQ3vy05jzFsM1DZccKew3Xvc2VK+U87cJWniJdUIDcCObwwFNiF1g2Ru/erCryYWktLLr
ryohYhtqMFTJpkHdAle7/Fko4QPDDIX/L15ogX0q1ac2utO7DssTqKu8aOR3wWgUmki3v/zigvzf
yHM+tJxHSmKGJLeiaypI7qX/txf+DNR3nwKfVK1GmoWUgw9A69uhR29c3cJBpoTIvgy8X0L9qPV3
Qnes7Xk+9TsMDV688StaL5sW08zbE126j6k16UIuyRRsocsl1hM/7Ku069ygBcGNpJYAeYSkVJXX
vCixt/+D4UwdhSZOtHgnXQ7ntdGg9kPTUVA0tprUbnNk1xz12cB8s2jX6uGLk4PyawAnJZWfQ6Vj
v8IXESlPN42Cg9SgR2aoZ/SnAA+TfCjOy+3JLZ1csVeB7Io/5uECl8dcxVOT7drRfYZ4K3oZY4O5
Ey5s8CZ8A3XBYq3+vnhKAP+LMEWQJG5crmnU1pVk9EoH1mvva28ewifBLycweOZKO24lFPYOsn4Y
amdl7ywmIAb9O8g20Kqv+g2t51Qo0HE+e5m6u6IfMbs6iWrDFHn32vtQV67e6NvSXhMRWDiepOXU
y8CQInotiwzst0cg+Y2uZTVKgL4qzGWlnYQwbC3jNTxilFvrZ8EAuP1xF/YS35QiOE8CIbGtXQ5p
l01oqyU0W0Mpty3MIdwld0FzH0um6+lrd9/CVgIEzc0LvgyM7DwgZ74+1A0+3W6GLV8WgEMX6QWe
cEInSzvQLNu2SrIyxcVB0bXhwYWuCkn65RStNk5HB7SX+2BZzU4NKZagbOTzlK8GlAmlcv/r9pou
bSBaYh+9DBpyVBIuR6ysbhrIbDowRafO/CkgvwFXiRbkiHG9RfJba/UH0F5/MizUXtoo8Ayugi1u
bJ02+JwYuSMC0QUXoAavT+6H6KuU3NGs2ojWo2X+59o+Nxp6jzSQFBuu0JW+qRPZjdTYRCRFnfAA
yjeV56p9d6B8cBqje9upN873pisPTbxGNliKE7w7hOw9t7x8FXtRjranTObzCuUakcxiysKz5Ksj
pTsY9nDTsMbK3iJQhKiT/vfAr1NIoRxqqYC95khNqdEGtdJjQnEV7zCzP3PD3iGm3KlAZOI1kZ7F
jUX11YZWIZiS82vNjn0nGoKC9wmM4sJ3XNsHsQ0jShH+fL8gdijheJj6VX6z2LGznFV07C1x4xiC
b3y5o42x6304vrDxc2nn+LhtTMJJIzwDbdjQsxd63kIIUAQpCxW3P9jZYHDBQQG+Yv6zu4CaxWBK
lTB004ytuPHCHsQXCTxet2BMkNwzUIz0d5Al1yAlIjpczfy3oUXM/i0mq5nJggNJdYVQaFA1W8f+
3rf5xsAReGrK8yCfTFB2dr5vyXC09k6Hs7cy/YX3ms5TTeZOIq5AS7v8DaPTlqWup+wy5KhMJAJy
KTt04R6jsCc9DMH1uEF6FggTMzLPZml/bnPvZOPtdPuHLEVSIaSN6geleCqVl79Dgf7VFXreurjM
P+dWt7d5Nw7j0XbwLkKxISwxnZCKtekvJJHA6qkEQK+najd/IA+aFieZ07RIAapneRvKLbzff/I6
c3UHsxWOPV6hpyleC+Mia5t9erY6xX9DCBdQ+ricLtCmGJxa27pRaxwbDeIEBNLSfMW/+RjirM6e
/5GazXaok2Mqr1WElw77xfCznac1uVJGJrY6Y2yc5QJwNDQSjJM7udo7/dPYcom19aYEtXb7M3/U
1q8nLjpJoj6szRE6ceFYRV9TMAsBHhQZZE8uygmuSLkTomhhjE6rJO0Bre3C4q1/TaVnaVpjhYvN
NP8RotdDMRzSCrv+cvWTsAunKvJad4h+2PY/QWJu05SCxGp0Eet4NZAqJNKpwtBEnK2zHfZy7EhD
60p8ZiEO73nhuUagSbWCjThUBsdsZYWXtpYCWUoFu8xpmqOypaySyUiiznWKYGcMxkZIy8AAP3aj
/dZ/w0SsCjaYjPVRdCR/e10ZfuFEIbmi8Q7nzeJcGfPYMdq+ScJBjqV+h967PzoveV7DcMbRPUIf
2q74D0kbt725OvhCFAHgQrYAwYFn+fw9USGslsQdg5dd8C2ou30rRd+HMHu2SudFoIebONt1wlFW
yj55TnOXps69Uln4riqUqw08LZq7wNGrrda+INq3Fm6uU2JqcJBMgN2KF93Vfih9ve8qr3YxfrRs
HY+5bhvXwcHDL6ENgs2kG69dk717Htwa037Fyoj/91eRTI+NL30R4ZcWy8qj5HqTkjYLsSVaRFAJ
51eADNU7HTS1dqv8e0sQ6IN+jyKRn76rVnyOMOxb2SKLA4IdBaciipJzikQ/skcdZaiF/EGofLde
u9rYCGSjkT136lZI1JF8uNMGrP2GHjAKWKIh3G2i8Nj6QCm4H1d+kn51UMXT4f9+0vz6oZ0den1f
u0WtQwo2N7qK7yUFM7U0Njb+Vmldnnj6v/gYTZjfogBFEEANiZkeV37J9fkBNCyK4dwBtOyuAIXx
pBRmo1SIYRibCPnqusDtEiNnGyvUPETSJy9OtRfuCKL7lbGvUzExtgbGVTxm+OcyLjbZZEpNo1Zu
kj0Z8qe2u0eRQLH3VaiQGyCuFtxn4d+Ss0YTvz62KFBTyyHxhKZ+VcDzQX/rydRUruPgwogcaZVT
HauYf/dUCscgn6dc/7wy2+ttyKi068Aa0Ha48lYDA2YqtZ5Wrh3+663WpCBdgYX32j7WjoY3bSwd
Lx52wf8jHfQIOmhOvbU7wnkJEcEPdlqzdj0tYAMoDwjWPMAtUJdzCKQuS/DVPL9yJZLPMqWYHOD3
jW0Spshn8fAxCetiXCuPjx9dGuv7yuJcHwgeMKCpYHUTpq768mMjGaMaOpB8gXWFDTyLc4RMSf4u
fkqK7EWnxEjOGBgrIzdDniSgXVK2qpN2nSMbwFyxnyMwkZwbs0TJiaumr0uMYyOZtmr9ViU/ELym
wVpuGiEK7m8aQtZrFO90B/PylVB1Ha8ZnYgopCIIEHNkkyq3iVfEduUGJsAyCpuoiQ7Vo6VlmxCo
xB+sOTkJZAxhZgLc6PL4JXKMh3AY1mx9zMxBreU6nSj+bfvjQXx+RzlLDxUW6FGFmnZyxN73Hh31
tWB4nR4ZkBMFSIGiHD3O2e+wjVHP8xH+4XsQT58kaL05Cg6VBbAZxU7hNCRQBA78KJHCWGg4d560
6xKaWa37z8qiiFzsMoXix4j6kUCs4nYz2wB2ZqSxF/ulq1HRBoq8qR8VYKJp8sX2/7aKeJOX+Kfy
WixOfouIfrtRN9Gq6cd1UnX5K0Qs+e2p1ncS9+/I+6Nu78cEC9vqvRtf2JmvFZK62XNlA/WUDFfS
I+zd65VtuBAfBfUNAAd2KwhgiMP62+hj5ilTp1gFjO5qK0o+eoAzF220NDS2KprOJHx7T/18e+kX
R9Vp4pnITlFRE2vy26jp6GOQ2xiFG4SHZEBph48vRMCEo08FwVFCsrYyV7r5C400yi0UthhQ9LHm
sCS76CTwCcQ+2/pWHv2fYeyGwdnpxk1YFQiP4Sl9jKeXGNOxVrFWFnrhecLooLHAnqPuc0Vm5/4x
fEkruH1tEGC8S4Y3Q38XV4B4D4413bsCm5PkHYvtzWgi9yqUzHm03V76xVVgrwP6Iwpf3wA9oPFQ
i5LqA0gjmnhNt824heGdbIV6sACJiQtSNPLQkce/m3JjtVYo/6gmzg8f/BoaSTo30pVAVOQkmekM
YeXmio6F17kAwAKQOftURE8WZH7TO1r9X3mMFzzfIiu/xHG9TcfH5t2Utr2Gn3P4ViQDwJe1L7Vw
eZNKC38PUL8EqVndYtDTRLKhULsOjYl6elcPk63Q5nwnba1QQFv5HgsXgUgQBSGQPIWr6PIs0EKX
+kLJS7fvyqfYmWhPyECLk8r6qY76XxPG6L767x0tcoSUm6hWM54bw07C4z7NR5Iqj6pJr6z9tIWE
8YPczBrytOBVcfnTMrsp5HRQS7fSpkPf4ybJGRWFbymkYJr7G72BhIOHvLnGJb/SMYOMxM5gdOAu
tHvneYrSltY0qFNJZb/ZTG9RDoGv4CagSjsi5yYenoMuZOWirUNFQ2zWqEZfL/BPWfGy8okW1kGU
aUWeANiB9+/lOgzOCNKyNAt39Iddn7xO9bBJFPVs6+Nj61PbA30Ultm9aawRRq94UqyD6DigzyxE
Gq5oR1U+YgnVEJ9VK3HhI6MIeU5wQgowwABqIExTZYxpsRhxBXiHQvfWysHVDC+aGe9MkkwLrer2
p+Sbbpp0d1XZb6gerQWVhXudiCJ4UaSUQhf9coVIb2sVolzhOpBd6HFttLrfBD6IAPtT00q7Ucf5
RspdOXzszOo0jhDmQwqheIRGdIxGXVurgC5kmRe/SFxBv10xZjigCz7aXDEweh1qP1iW2Mk5c95N
Xj8NNCoR8MRacaxH870m+VTyP9nHkIDAC4Ln4tk938eVHKWaF3K7N9W3qXiWGjfu3oUGXk0kGbpm
K3ay+GoCiltKCdY45EEBZQxl7Qm29I2oSqGowj4GqjSLa3LvpXEkB6Xb6DG3rvO5IumNkux/ODuv
3biVbV0/EQHmcMtmB+VgSQ43hG3ZzDnz6c9XOsBZbjaPuNfGBCZgGHA1i8VRI/zhvuge8KC5ksfo
q/glU4+Fe/RD4GhsP/+wMhCcy2CzPy4+m8UVAGWWu5hAC3lnaSQxGdEQzkXCN45AcBvtMhsWS6r6
zEGOCMMh+42crvm3N53ILXGm2ajSVuI83XmqM0IvZciym9WRfitDylctFIR7XWckbLgVVA+kbvd6
onnhJk9q7fLlYkGejrawDgFS1CT/nMpGN01p1rTyw9DLsX5aQbMTkN0Bo6iyNnd2maKxcDuExcFW
qit2c1fXG2Tlj1bQYt/hdoiQwqd6GVv7bK7RIHUKr5QhvcfHsIu9yp1mQinwu8Z8qWHYMBTYJSZp
md7tBYBYaDz4MaaT0XuZdVeK327dNitfLD9LME5wNbnU2m2YbUI8Dfhi8/aqtV7pNl4jsI/PCbeh
Q3ePLkVbRt7Yvfa6+kF7Yp7jbgfdtbckcDccSoEguGDM1wjTjFJSlx4mqDutbXeSlR2b41Qnp0Jv
92X3XAK1yXH1SrCUipi1b3mQr9Xp/ATGkxwWPM60xUFR52Ik2U9LT1d7t86zk8jUZkxqxwotKjhm
ZiRRl0qHqO7uhd1yCZHh82tvJV7Q5oSFSZ4u5gni7/85q05Bu7PMo9KTC4FE6T586Uep2anTFsZt
5VM8W2qRaGhFb/lWylJO97UOgjsBuBHyx84Q7POAgDh//W+fDQ8HJp98BkAK6YmdP1uidtYEdbPw
RBtM0EBVRTqgIo653sbXdrmLYiUR/6EOC6DN+UpRr8tZbxnFh00F4Ewx/4PtvZPirQ9odaUP1XWK
OSgnyyMjlUlStF3h5QSRUFWvpxncP915fdhqXqxMeXgq0UFivoVG19KkM9VLPW3yqfAGtDXJx5ox
ONpGel0CR/O5NMRAl1m+W1iS+/mb21x6cSzNMUJyphsKr2nqDwbvXNB8r8HHyT+NUXcbLXULxdkF
hIyNpcUxPA+cPDWMFuFLhvuWsdjhqjRipa/KAsfxqjm0E+0qq3KzETjzjRU7e8W+H9pjUvf3Bmbo
AtdkR9kpy+g24iS5cX2thAjmmQK2zR0GRH3p5CBL4JsGDFo9wBrtiK50m91K0bFDlVxUlHopeamB
rIqAV1UYV2+Og0SzZrkdNJMFUg06AZ/T+dFOirS1/c7nIxq/ODSvq4kvlhskTl70KAUKy3AIemJJ
tBq6LfWWtdOO/5W4SsUxXIJyjFAvygxNaq9O+IJ1UmLqVLqJrswHtvHexXtdPiiodRInAZZnnL94
0CR0BhU0JnrWlMuceqm5FnymBuNvujIikfRRfK4VopW9U6iIxngDTHDxuKoGHpA6TDBgKE8XYWTi
CoBUBRQn6YN9yCaLxgEjfIUC4POnveiKiZUQAMAeA5a8tmzRmanVFVps5l5jyEesSR71AG8fdQui
cNECYhmhlgIqREFnaDmtlUeGdWPGMuPIrDLMryLT3qUoV/WycytAMRXaYVq8hXm8LCzFunRiEBXF
Vfzibh+aoAyrxsq9TNKvzX1RNkyIu11kSvuQ1Fui7a7i6FOl8Q4Zpush7G7I4Peh2uHEvTUtv7j3
xI+BNY/6J/hL9HnOD5YUQiMzJSn38uDRgSWWE6yDHBVxN8ue/gcp1tq7/Xe9xbXXZxQqgePz8M0z
gpuuzecJYsKr/OkoJzw1n6rVtK6T7T/qWjEYC6O9k+y1YuOYXSZZPDvtb9AR8Ac4BYs7v9KKAn1X
4rgR664wY8lzVtfa+EmZ5gL/svRkTelpTqGGlL3yOPXhTSqjl1/EW1qnax+XQUynEcu552Scv4Y6
rnPaUdycMRVrk0d7YWMb8q33hb7x2BtLLdv+YF8mHdHegqONS0cT7zoGUKLXHW/mAxfelbbYYdDa
PBL97YtxfZUj7hQ3dUHvAH24DDMYDlab5z/lCUEEPf8SJdUzgQUrW+0ttVp7539LpulbBrp/DqWd
ZYYb/f+LC1T8IlxZ6RQIYJS9uDFCxXeMOefKkiVjJ6BJXRd/nzrrfS6wVsfi6fNQtn7GmHqITqfQ
GVms14VNHnd9zCWh8pl30b5sEWTGoQ1Ng33FxTEUdLk5e47zJe+CfW+iL7QFH728qHlqBLjo3oD0
I91cXB8RBBzTN0kbJOmHYFr59aEZZ1dEcRuhIRM1JT/L3cC4NUbkFZQvG7tw0b5Cxo3hK9QkJIYv
PUybJCoMbCoLMMjdVYkSydhYvjsXMSA8/173HzqGYLWveUE4v32+9mWbF1wlEjZoVbH4JfVaZYwi
Fb2feU39G9cYWpdk9qAlpmA4qFJ/iAVXSO4OKSQlwZCiGQP0fi+ojHnfgQZjGsSHSPfr1Fc/ssB0
i+HP57/xEov58RvRvAM+LQ7mYgaS0KAecwwBPNHiFKqgsgPTEDyJ1NCJl/SdMHMVvF3dSLC82QoJ
a+fDQmRWWL6Doub7OA8/6VxUdtOyR2P0ijWUK5qcwvotnrtDArtBRXwPsfNj4IdH2X6S6uzw+Q6I
z+Asv2EDGAKRRVKpEDG08x/QhsmUlIbFD9CqHTPJJx3rRA37ps+XWX3Qf9dZbLQ6RYHcinXoMZTz
gFITpJqB8cLg0zRMdo2DR3bkOilBXrQblK37dvVVi9YHI1ATX+olCVED8RCGpc6chfFetS/Sfacd
WnT+Wpt0jmZymL0P5uya2ZaT8ErgZ9IFRRoiKdu8RCFWraH3Bp561LXKQR7CU5oYXksektfJRu9z
Jatgvo6cs1DQZKogfso/hTti15NJSCKuR/KDaNkHdE6o0Pjcue5pZ0T5xoofl/XyBNl0kwT0DQ0g
dfFmZ3+erLDCSketih06xnRdk53VI0yDtmIM9FWltSrmzLqCZ3Hg0ziJrgWkHNSzGPFHOrrm+ka9
tpJisg//+VGL6D/rYUEBxHHz6SI1Y7drppeQT3rEF+YDdopavlNtLHpZn/Ix/bvqYve1pMyMWWxF
IeeuYQM4ohyfvyrZt8SfXDiwbjyXrt1uSBuvr0smiUYPHaMLdE+SJwq2wEgOVPKPXDFOJiWooAvo
A6awDCZ8/a23QzgvW5iS1RgP3wXJRZr/IDoW+2zWemcGEivPzNADNjjHIhv/BZ9c2lFgFRPE26Hd
WRNqPTLFRK3s2vjKhFL1UTbBA+5D/WQAfWiiHgFWuuIMLj4PPhde6GRDfPn/+ZWL96LqbZzomiRM
D38y1SvkkzqqdAnQU4vAQTBE8g3Va6/UqXCzRGbm+bYLxhCZIX/vW5IAr47S3yK7EWdW8JTneCM7
WkvY+Ik6ahX0iJkRiw/7nw+3nKA9dkaUe6WwcWMzZ9CydqLemZiAinI6AqnSpakngELC60UgmKaR
L0vjy2NAlEfSRt35/9k2IW1Jj4F58WLbMj3D2c5Ocs9+xWD7qJuMLYBeDmSUIKnEDxSftqz1B8y8
ZL/yUvh/s8x1bYZHGouu4OgFlbmrjfvKSL63Ns3KQfb3arvx5Ylfch6DLMyfOP0Y/oi2wCIGyaVW
WYmpRaQat7SXPV0vDrr2rjtb1JzL+MpCiFxDd1KEMPziNVVSPo64wEaelcrI8naejONeGKOLWTM0
mHeDb20c3pWTIZTwGR/RauHpluRLIzbtjkkJJj5mdhcB24tU0+vD6hhUU+T6lv8Wl/q9HXVfkjp/
cmiHtPlwkqtwJ71MuYLvzxadbyXki8YfFjc0RVCZWZJI1LwJxzDJ+EkWw7xJ3idleJzm8s3u9ad0
lE6mnJzSELkmhHYU1W2U+qcfBl8CVf4dqK4/0aKzt3LtlVdDOwF1Dq49cEbLSW2F5E4xaEMEXzdy
Q+wCOznbKeNzW7Weke11aWvB1TcjMK4UsbwesOfn32zXW2MX93HkEVxg/M1uZuOwSd8Pyy8zBk0U
+7Q4wmMPzqm1jL0u2qOm0b+DIKfxEWgHJbizhn4r17rM6VAeNFCAF6IElIGLoNxRSkiqIYXIZpTX
cqN/jRX5d199bYN8X8TtS1RVBzkrrnE+DabhD3jc7w7KSHgs/EYq+PPYu7ZJwrxRmDgKRMUSFQ8S
qEHxk3JSnjmZYX2fSc2RA926GQbHYbnTS5t7MUl2pvL1tYqLq1mNZbeJmTaEdn6kcNwChq4ENqhP
iGvTgEHqkl7Q4sUxYRnQD0Y+tOivUhmNWaHeV6lf6wQhlzYJ+LazGtBoq7rhdKv38zfdwf2mUPK9
FHdXQ+0/NPpVo9lvJuV0LQOmljTqatgP9DwTFbTzFgB/5XiD76akF17NAAMWL7Xv5VHuA5vfXGq3
HR73fTW/Top/PagA0iPtdzVZ10qm/XX08Cmt0pP2hHTnTVvnDOOn97ap010xDSFMN+O48Y5XDhy/
DYATRD6KmY8s4Z/LK+raNksQR/B6X7ktIvXuuZLV+yQYXyGpfNUcqE+oQeG15qkjVg9x9D3Trwa5
+oN08lZr/KIzTX9PSBIhqMvoDHTb+btNkcGMpAbZuDl1XqMmfEah800YpDXNg1Vrt3KcIqKPmJ/s
Pwuo1cZWiH9+cRN9nCswdUBcLxJw1UgdOS9jnBDkzEOUCEkkJswqLhsMD5Por4VyThRyayrxYaoC
6p7ktrbbX50RbrH2L2t/doIuomVQd1CALDp+NFdhkLQBsrWoJqDjfNvb7VVjhs/xnD/KOi0AJ7y3
Qzpv+SS9beyD+Mcv9sFhRiQwriQQi7oyAEolM6FAvQ95KAuLeIE4bVTcIZLuQCYW4v0x1S+Rccw1
beMlrHwqoL518IXCROZiuo/lZmxKmdXDB6aqC9LbuRhcJ8e3JZ72A0TEZtMifqW6pIKnjwCbnp6u
vuwj0uUu5QLleG+kaSB0UZIcL0gMoNVgcisHHqt1EN0MTuUpkzYeeKW6ZnUASiLJtXDzWaQlnZ6Z
/9fN1cHQxbX9soblYPVu3yHm2034onUmUrt4Uyhy9VPOhFhEzvx/2ogEl2WX6GPgaU6vSaBNFoG1
b+JRMjJz8Gy/eATq8jSErSf7+T6w62uV7hswTwD/Rr1xy1xipfjqGVwwThAQF0rc86+eDo5Wy5I9
fACdZpsUMyn2ZXaX0NUNsOgA0fK3CaMvakdWajrP7YyaqcHwJmz/5KW6k4J0lzdqxKfQ4w8bv1Vp
/8vQxnshqvX5p7F2Oh3sCYXMpJALWgRyRaq62ZYcfI1raiKiwxDF1z2CEilGq+h6GnGyERMvW69s
zj8rLvIU4ChaDewCGS0dgC+dt45VA/O3DShcpOP/9fNxdwLkoJ0GyXiJHTBbUxqjDKHFGLfDQtWv
Cx3/zMyF431UTOdWJxZ/vuLa8f9AljPRpli5cBVu42welBbdzqD5pSGG1CcKV3sEvbO/zn4oAWlX
qj5YZXHT68Uzc7O/n/8AsYGLYAeYnNEwqi24LMjiBfxz/9kSfG41R1FzLqJrcrObwAC8Y5Wn1CoO
ny+1cnooEkFOwfgCU7yc9GdV3szphDK4VcQ7obiARdW+MyUvqatHnAfqaAs1vFLjQ6DFnI3cjS4h
ue7508nqOIf9yO46MJZSRkJWdZUndr7rAzQdUWVXAuNUFL+CJGlJMaS3EWm2Hc4tLifcHen2ziUO
HpGp0VrtXD/TjX1dBK0b2H/++81BsIdERLRULwZ8YT51Jcoug2dhbcFBOSm9dlfRegia5Nqi1545
m2aUKx8XeSScBg1FAfViQBz0TiZJJpGn1OcjJfNt1erX5Zi4iZ8eQn1LCXpliMnbAJojCi+WXDLL
Q7nF4jfvSTC0tzy2DrnaXg1qe9BQhiqm/j66MoZXM9sVubxL8bVWJNmdIgpvGOgbUXft0vsgVtM5
F6KfS/+WtrRl9K7TEWnmGB3q4j7V3pogfRrtKywpQKeq+0q3jo7U/sJY5r+v+cluyDbNj2bnkkiA
4ZQRFBYZRqHE10KWY5bw662v9GaLKHFhlScmtB961OCyyL6txZCwHPuoaIQUsZXkj0413tSmvq/t
+lU0OyS7P6hO/Bwr0Ukbwyu16O/KNngwuGH15FCkxYvV+PcNBLQ2fi/ldANltHYA//lx9uLOBdoZ
5rk/IKU7RPvQ7g5+FIGqlUDMo+CfxxtppbielrHOFoaFyBaTYC95nWVR0Keq0JrJpPgDL+pb+g7S
+UbzaS2k0u4Ac4GILJShRUYT12lZNSOSgXTdJktnFtMyLwWCwXj286CxtdLi5SLfEGZxS7YouKKC
BeaYuCgbSFsbG1u3Frv/eablADgJqAmGkpX6Aj46imKDgiiv1gPmoLMGJ39CufXzh1sZg+JcIRpV
ovyGd7cI3npWMplM0G4T+BXRwSvUeGco3SFWnWMFh8D+O04f+pL5BIiGu7naknlZPTH0R4QUL+3N
pS7SEJGzOTFyTCICB0DSR6Xbb7tJrX0HkAX+3zKLE9N1Rd7ivQxDnb5zF/7pkjfwUPRQD9HmMGkl
zxXaIlBLUScFUL345uosCPvWQi9HzDgEGN9iaJRW0kHS7tp2Yp7rIzry3+uhEodIGtGuUeDTXnCn
nA6NgbFHtSbK+hsdr1qxm93U3WhR/kOKWs8J8p3U69dqb79sHKSV7QU6TvwDKMF/yywACrxf+5HJ
IwtRCbgEDCkFxbVPcefsXtFJeo7Lv3WSPjXO8DWz9A6ajjtE4x9Jmm7oSL2FevItVO2N2mflVZBm
0l0SUDjk+sXn/U/uhc61VeUjBXfKgC13pidbuk2RXahi4wXbbSv23abqN+6eyyMtwNOk1ApyE9TX
YrP+WTTxO7owMSJUqtMfdOtNJdZP+X8/N2SYBFuNuhDGGjom56sYsTz6kq53wB2fu+HZaZEdlL8m
+sYE7/LNsgxIWM6TqF+Xbf5J0kD7qkrngUhwG6l2y+I3o9hyvKvKrUdaGVWJNiAxxxRlKqC282cq
bKUc7LlCJXuK7+W0Jj/sbkfHR9TwvbNonBWO20ZvKsCNzw/wZZhnYTr3iAPQqkWx7HzhXLOq0e8R
BOpK3zUlYFaz4+rpId1sL67spzAYdUhNWEZZzvR7OVeDXkWMpFCu4tEHEPitKZ4YjNVZtnEOL28U
zHqQRAUeKMZ+SyxuXeRgw2eHGjtxYPu8axm+3IPk2t0pyipss7aUVtYWxHwcgQU6K0BLFl8bDXa1
mRMWHJMfdvAwmt+D0IOoKPxt4rfP39jaWVERJ+axPuhX8gIipzmzjvGT3aJR/O1H7T853XvWXifJ
ocI9FUm27vvnC16GEg4kXQsiOqQQZDjPj0gopaTegKE8vXqPxucOqSoZrwD/5OfwwsO/jb+R5Kyc
FEE0EB+CJgor8YP+CSOx0bdpZgZINcUNk3mEzUeBVfKP2nwFG/Xzp1tJBdBeQJefLq2lkzQvPr1q
kpyyrJH+UrBRzp3kmJsRUur1ycwo6uKDP9JxN4z9bNg3WdTdj3e9/vi/+Q0QrsnqBJp1GWvaTLYz
NUBGJoyeh/a2H/1jmMlHK/KPhpq5s5Mc5NI6yFNyU7vMcNQtgMRKGIByyZxQdKlQIlgcYF2iD1nH
cefVee5W6a+2fAur55mZ5udPuvZqxWHinqA6YlZ2/mpzvdaUyp9RnqrtXdBkV7X2qpjJIcuLQ9F8
+XyxlQIF6CIvFWQL/ccLmJk/5tFoZBoKNbW1U6EKBsrT6I/u3DyZ1WM2ayhsfy9smhLBd5jH+Zzt
h3zYq/ZvlTcwnAbnu65GGxF3pTzkVxF1kQwSHPNllpQMRt4lmL15o/GuFMMztItDFrzbiXXjOyM6
o83NDAtYst8mOnGfb8lKoDpbe7H/QzA1pTIRhNNcjCPbo9U3zKdflbY8jDA9gnQL/bG+IpqjtGcY
EC/5Xb41l1XnMxLGQdWtmRZRv7tRgW5sf2s0WLgX8sYGr68IihZZD7Svlom1Vut270AM9fRwOPKC
5+4VV9ljj0ByhqyGP/75fE9X4iN7+p/1FgFkiuO6MWvkxeaUSNFrO8zkgOjN6DDH++I9pLM/5j8/
X3PtEqCdjMEmsj4KKcoiRrYkvTNUWMK9ip+Y9isrtSvZT3ZG/VvStMNgopk4Ax5RTxsLixNyXugi
4ipSbSFQKXC051+wngL9l1CJ9FRSSBkI0VjKUK/+pgNT9xKhqbRn4EuISi1cMre6G2vvVvvoJ4qq
6QIzpjZpE9MmZvUyds30LVdeQ+crMNY2vY+1rbO70lXiYWkoQipBsAgUxfnD5nVvW7mad15fPjho
gQwU943yI9T2aXGVjUc/52HNcKf232q6+EctuZ+0q40dXztfvGt05RHkJEFc7PiQaLEMs6PzrPGx
VpVd1EQ4D8N3e0tUHyss3ZPLZ9NE7Lp3U18WPwgGjoLsWOmaJ7ur3QCGXDZtHPu1KwPpMUYa/DYm
r4u9SfEjDfySNCRSXkRlkcQds2oFvOqW5PhqxIT6jngwqTiZ/6KuVEIpyHtGmDi8/o7+Cpg+Uttx
AjOTbjoDu6L1Mvl5HDaKu5UWL6+fnAC8Ln1M9IvPX78TqU00BtyKYb/rCvwtCR4wiE7qcJWb1933
7rcBfq04SvIPWoxFdCBPcV4cJvjydWh6WzWdurrl5OlCpIdkbDlDqKPEMHM9ovKJr/NecZXgEYod
RkIvg//WqLeAHN1UwwHl1Lev8/AjkA5d9c0v7jDo7OSnsnt664vMHceDmR3lsnW16F6fNvuCqx8p
DWfwJkjJklidb5sEaUhCZ7Tz1OxmDDzkpbtixn0gvE1z+RRZjyrUqMb5ZTrzoYflnNo3DdJsPhaB
iJKWB3sTbSFWvAha9CgVKKxUxMvao6W+0hEXIr0Rs+VBuzXH6nYkXOPq1rh5nF3J8n2gvNbgZGIj
c2Mpu07T1DVnZ+MCXk03OcKibkXyBP3k881pQtVMKVnYnADFyaDx5GBgDvechJmbF42LVbNnSMnO
5qrslNrVrstg48u9SMLoUqJnzF0sBG+pOs9/An7rDIayqfVsXQf3wLo5EUNPdjITgo0q+vJ5xWKI
OdGLIFjgdnK+2BS0TVChN+bloSfRRFO+Os2fyr92JldJ9w3YtNC1sIbWGYXJG5v9cdWfvffF4tr5
4irm8gEmJDypct1FTy9W4gqCd+0N4ZfZupvDHS3bXc1uSwcUCCL5brD3Zepq6ZNs7+bTpMZ4zX5v
42FnBa6lUmD56NYWu/yXmoS7yI5hOConyB0HNXws54eqfUmcp05O3U5Hu7lS3b54kbXMxaljh4nz
Lg/TnTaXO2V6UrJ9YO1T+7veyW5Fqm2ggThoboDVHHYClWuGBwjfQf+OkZVrJBbKT6jxuF3M7PDU
Zg8N6KDP75qLq4b9IsYKwjlMpIs2BK4CmRTlbYulxatgQgmV4HzywBIwKkcbgjiXmfvP17wcU0I2
JpVgUE8OBeNgcUJSSeriWEIOUHQoBdpfiC6B0HBL8Jv0y4rkR4yYyRR8D42NwmvleZlN8cTMxtHQ
dBZL51niTE5hf4gjKlogmP6681fSdNfaMbPoki24kripFgfybMHFgZTzmsI9chqvIJOIYJCbLXZo
UIRz/hxIOFrwWWDpLUT4Nrb5IgaKbUYjVPR7yCLkxSXqpEHOPcqzlkbkWsFNVpguwrQ7AcgW2nKy
+jdl8w0z9ZQBFT4hPDUO+2orn1nd839+x6IEqeWxdAqN3+HPwHox8dSQeiuHfj/JiAtJI76ms1du
hLwP7Npy4wGBiALE4fJcxryp0eQqj8zW66vvbfOldk5t8uKnu0n/ItlHu/vTk75SfcVt5BnHxnf9
aq+Mh6Q6AtMWBDFrq0l1eZvzQmiqCGAuPSNuykVwcsrZQW2DptF4UOqTZZ2c6caskbn4Vp6kmUve
TQIXKiQd86z1NPu+lr0icu2vhXZrHK0Bcapd9W4MO8d/1tKrz8/LRxl6sWP/+XkfFcg/XZiixsOg
j2j7xKFXzXsjO+CzVj/G6a5+qCd0OQ5jtY9tvsvb7FYGQ9PofLE3c3Ga86vbvHETDQlFr5X3oQIC
YHcCAOAMT4q1ET8+YLUXP5RYhW4gsCr4k+f7mMVx6s8K+6hM+t5m10LEomDMvOGl+B4HcO7tMbty
ZCwALcVjPrkfB/UqdboCqk39Dbk7F3sTt/P/1nFynMuv6Grtq55M35AeEvOvIUNUsE4pY1Tzrowq
ZvheJNsneyhORooqPYp5VAJYHqjOIffzEwCiK8t4IgfYSeqPtp+ZhXxDS7EpX5NKf4xk+QDcLcHa
NOrSUyspPzE9Fdr2qnApfIsTr5rMm7B7jfMX07yKQ9I4407Pjmi3u4l0G0rVvgP37suPgfy30x4j
DjL4jgQr7VQ8SHVdUJgU1vwaFskh1eorLQXIg/AyF9Lnx8RcCyvKR5IM9IKOxiKEGo4fjGOhcmWI
X3lofgY31ZMxHEq0obgdb+LuNIP1hUqnnhQTWBuTmf0w7vQAiZcdjIxKvVaandM9XuF+IseJGyro
W+XvHPC9YRwiku76iq9Pe1Lu2h/ZYWqJTXuH6/mveevfStI9HJ543NU6OigezR7VOJbxTdk++PYB
ZbT0WbmvDs5jWIIy7t7gqvfxcWMTLjJe8SkD+CazFfjG5beiV9IQaJXeelNX7PNvXf5oo5X4K3iQ
vjd8JZ2FpepPn87SyKF6yuwbpb5S9L2eniqwIN291V4Z5ltYfEudQxW1cNt2TePpY+mWDK+ro5Tv
p0Dd1TltjBYIx5UTPqhQtWfFI5+Z9QOMaQwS3kLjYDWai2Bu8AVsifFgxe/DcJN394Gzy16z8rvq
DLtEqQ5VcG/42FUlhEBGQSBWHjT/OKL6pwaBV3TvABhvo2Br3LC2UaAzAKIiRUz7YNFnnGS18G11
IBuEjEVHjk8y2AsTAjdvfoAh3rj01pZjDEauzTyKomlRiSSZpsSSldO6Dsc9l3vRmSdhcZBYf7WY
uViyBX43Vu530E7Q2hh/MZRcZPdOn4TSIKetV0Lmm8ofQq5FKN1+ft62VllEvBH/jorJI12QkOij
O7fz+GNS6q1k5aLc5FSTGcFTpdFy2XjI0OgLylRAFbvXEva/A/dnJoyOtKaVZLzJ5hcneOgFAZ1r
XJkgLY3DPSCPvV5TyLVbE/O1TJF+LhkiIhewWpaK3g4U2djIEc+mCie4DKp9LaGCmtu/0vhb2Kse
RWXgK17lKDu/ffp80y9bbmg/cM0wmBCsE2Ld+T3jkzSbYazRcxgqV+RuAqUoiPmq/9cHJJGGyKoB
JyjqL5+vvJIx0f8BSo7xJgI9y0PVDU7WxzGNWjsiDUZkUEVfJtHynQk5tXh3PKPbmuSuPixDJr4c
3jKNxsURS6YuI4+KG6hD2LmGr4IVJvxCRK4qtA5Fu4tPAPu1duNwr71lOgc07QmossGo93yfI7uY
ZRwCeNzka2m8p5I7Na9in634RW4f7BBWlwSGEmc1KdlqHq/Uxh8gXYAhKARcOOCYk2GONOgRIXZ8
N+kfUtFlQiHQ6H8YVrX1qCvlALRbOkw4ZH6IP58/aonys53EEABioPdWnZ3U6mAoM7bQD4Jg1zSo
KFqwU9Ff/fxIrb1fYfJD6olrAdPSRRaeJpYzdI5VeyhN7cz+h1CFtwQGPHwjmHwo5Sg/hFDOxroi
HVgka2frLtIFvIjVDsYkFThS80P93uq3ynB0jB9Yr7r+jGcu+x5lO8HjC7CK+Hz5lcAppK2YPxHP
mLcvaqB2UOqhoCPKDNq8aif9VA7f/THaekhxQpcPiRYSxbQueEZLIlieRDlRpCVS6G9T92zQEU2o
YMM493q9O+D9czCRT1bbB6EtngfBoR1t15SfP3/ald4LQAy+IWa3VJ10Ts+PVypBTFEm9PxM2gox
8jw66pJG/bUgW7ebJ9F06w23dtA6t6nDDMkbtqRjL2MXPwGXCMH5IDNajuINvyis1NZLTzCpNEQT
BQmgyiBDRuR9aF50ZXQ9pxvU38uv+HzVRZqBY3CdREKeNC2zEwYGyBWgq66fwCnfVmX+uLHPl5+x
YHkDRqENzuXw0b/+p1RS7CTLwgSmp4+tPKbEbl0ru76B4Zfa+Cjs6gYXKdyRQ9KrjaW1i6NGtilw
KtCcGVUsVZCMbmyIVowLZ+faRFUrBniFbkKnZrd5iVqyML8GV6ZzBGMQmUJH3Jy3XJMv06yzH7H8
rJIyKsPYCGtPlgOsKFHCjYyTDJ1HxXfdn8F/bXkZXk5m4FEgTYN9AqIp9DHFl/7Plld91eaaMlVe
pRT7JAA0aMperLVXViXthfhVKYR5JWwuDN0tVMnrhvyxTdNTiIGktsVTXqnlBfMTlVdOuhhzLsIa
ec+Q1OFYeb0RMo8o3LaPvV8p6N4crbOgAWRIeRwgo230B+H8JO5RoRdsYmWH84+XZQ8DsKIO3WB7
RPvB1ABaPhQdNm+lC5LVo0/0+dH5EHM/j1L8VLDSSO2j6ki/73wLs8G2J2VqUT8d4z0cPRQ2IKzT
eBAC9I4NOVMP3BpJGtXu9sHcuan8KPwioqu8+6nP9x1Xht2+jD0Wit11HKAEArVBdG/qMLw2E1wB
1epKsuut8CrC1sUPZxgn0BLUEUvV8gpHSbW3UEnNkx8+2byJxt2AEDQSrUK4wmyOM8qdA78r7bZy
4pVPnd65LVPtCams5b2JGn5nSlrFuSOOiSRQyLcks7Ery6OaoeygYUuYdwez2Qhpa8H8bOXFEcOL
sGOcW1deNGGhg6aAEEQRwjFidUu/tjOeniyUP0WY8ahQ+K33z4/M5SBOTE8EYBZg/4paUWdqtdTW
felpA9QxUQ4A8syd4VB0yUmmmajTS2+T6ZigXmG8bKx+ufesjn8YMBkBtV6SPPqkyAsrVonqknlo
5pPxKM3CTzPexcld55+w1Ts2ZX/4fNnL4Ha+qrjs/4k0aQMx05yUkhkCb7m7a/7wiShGc5UWiddZ
G7D1lez3fLlFYAMWPGqlxkPOaugCl3GnEHEUPOHRw+2R5OWcCf3PIOE1+68Ct/T5466/44+0BR67
CTLq/HmrOJ8x0ZaReqV2beIXNTjISealqb2Dzx0a6Yc9ba/4tzJd443FxWaef9o8/T+LL2qsNppi
2IkzB4xpiwKaAn2FTLtzfGbbmUSXhGguXjO+Addpo5/CDM1xLDnzais8rmTI/BTgYHAcgBBpy/as
FeB43LeTkMtOdqDDu/m1mHuk8fLTEAmr9ZcwawiFWxCpy6obOIeKzjucKWa8S/NYZi2AGmcUweag
Otbznzl03ApQJjyhjRbvysmmtBPlNJqGIl89f9OhVSCOGrdogWE3pEb1bqp0bMqZepVHGpvXyfxr
4/VeRm4uSGSGmAuTrCBDdr6iWVpBhUVBAalgPBjkIRA0j2N/P+KHa061a4z0wRikh4eit18/X3zl
aQW2lp4T6fClZH1W+0oGaCH3MPs5lWl3F/ouCkshvtVDEf0d6z+fr7dylBkp8SIZ18OEWs6WMl1N
Ay2zc08m+5UnpI2CeuMK/3hDi88FuCA0F2R0QQ9eQEO4EmI7R89O0sfDpKEGHRt3YW7cQeo7TOlX
VFBOSHpDb7VfhTirmdlforGhN1n8cvT+vUqCmdGTqXt+YnqBgzuYfR/YyffEQIigmw9T6Lz4Q/+r
wxhm11TxyTD62rWRZPTA4RyiWAoQ3lCf+vD357t3KZCgMREUvScSPYQgl+RBDaNqKGRItEmAiuY2
O4V+8KWuomtz6G/q9GEaetdWUA0es1vBgBFBEZrKsTHbm5L6wlKbjd2+9CsRPwl4O98l2q60FM9P
b4wWN8A8VOumgONK6zodybSn3NUGbmHU0SB9oefAFCvOgfgXrhBMzCb1GMibtm4rd+HZb1mUdr4e
qqEC6wgND/LckYStCL83qBqYYXpr+u1NQFSMcIa3g004ztrJFowVvmD+D7DvfB9IW5EaSKPCa5EH
m7LgoOfDYcCIp5ROYmIsnJT070VgkOVqHyE6H8vDLAdbL0SkPMvjz0APKKVCr8k0FndlMcLhnacp
BxkFidG4YcRJ6zxB2cr4UFErzd6dTZl+AhYiiBaN42njlK79AmKZjpqhwFIswcPBnCrz2BQI5ckP
FrW8guaTEM+f0KJF3mPn/x/Ovms5chzb9lcm+p1z6c2J0/PA9FYpX9ILQ6pSEaCDIwmCX38Xq/vc
KaUUyjvnoTukUkqgAbA39l4GNgvBkC+qKF+56wB+D19fwCfBAjsLmH4TvRzIyelV/ZacOLVPA68M
sBoJmsceOPXwvixwVmgLfmGoT6c/DppQbZyUQT+IAhKraLpI1w0sgkLIePULN9lzjsYa8mx0MqYT
jfLbWWtTdMKqdAhOwN6m2n35T28ZJRzAV3zoPP+iWb6/ZS0t3kJVqZlnrr2JYrJKIMbuqRxR7ML8
+li7gCAuKieTZgVopec10JHbRdQW4M9kvp1WJj6CUnZIoh9VtlNQp7S94qT7+j8HzGBUhP/AgY0P
tAfPYiTCNdptrQOtuhjcYn9YjUTs0ESqrW1X023SyFmT9KuiqRdZSw+eFWxopy/c+ifbL2YTIPiT
FAzoXOfna1bmUdOPoEpagzPvmh+FCjY4DsH73Fo2gUQnEavd3MROtfHGcgG5J8uxV108QghsXDNa
P3791j9Jx8BfxgoDVw8NJOAH3r/2BprfVmNDPSRR3RZJxhyaOOAk+r8q0krCMQliaVEAhTBjr74e
++Miw9CTReMkHIJIdLbXUiNZxEcXMAlMb+0gS0lOkSCQaqOnr0f6bMZhcYHfCfUdOLFN281vy1lx
L4fTJVpjlKgN9BAem8j8hGXyvFO9lbZRTBd6ZJd6uJ8/29+G9d4Pi04dsctJAxJ4GIEqBd/WbnnU
sSwBP5DzPlH7zM53OvYx3Ybl1/f8UTYLGxfaKchAJ4z+h+N8EbiFG0jotfF2I1q+qQ17BXB/aWXN
d9KbdYBJXhxKlzw5cGRDYW8nmdyPoZOatOLPHatvvr6ij5niRJWPp9QDQjmI9+8fR1Ep6RiKnZwM
cuuYXdJBHqiCGwpK073NEGKCC3vrp+/9txGnn//23plWQSg4gDiuOEId9s6KqgdLftcZINZVccgl
Mp/of7Wi/j3oedWuM0B7sRG3qcI5BR2e1mZlSjR/Tb6yIj7rKV22BTnESX7hdj9/5ZjoiJloliJ8
vb/fviyDKOsJ8D/VsAoZaBeq3YsaKBMaw+cn3JZ1s6xcOVOcwZQ0TqPIzD3+AMzGD7jXH3FqufVY
cGHr/aXJ+T6fmJSRsczRXMQWfL7Q42AoMysDx24IrH1Oe5KWQKdm4SnnCZ/xRjWrkQIqwqBuj/SP
imQjsr0E1ytx8/ko80eah7A3z1iL4yu7V2MXws2p2kDt68dYWDPjqitQiL6erp8E5l+CzmjVTWQA
uDC8f5qxKH0YyaNXnwAiPcT3vEvbeJUDdxvVaO7oVz60x8iBZuOuhLllgQZtRZLXC1fx8Wz3/irO
4hYpWwYqKs5XYG4t8L7Sb+o6C4BVLkGrgrZsRMdF4VdHOy8u7SCfbdBTpQI8XHQ0oOf8/gGU0RBX
gsEKQKSKyVWVBz8726BBmbOrvKs22kuW2o4Xdq5QtBgeMztZEmdtqXvHA4WtubB/fLqfTqETxtOT
pPd5NXhwGgWQPpRsZQW4HQarSsCc3ZqsRI7dK+F3lUxOuosJmi7kP2XPTaUxqBBACiWGlev5mdD4
NAlJh5Qwt81KxraV+lxtx6BdJqU6ejEjF3KFz7ZLaBE4KCNPtpnnsnGurSNPxh56W4N3BaOuJQu7
2ywIDvAMXFvG3Ki82Xw92aYTxvlC/X3Is4gMvIgXGVT5oa+KtVeQZefUs7yJFlAyWUL16MIj/aQo
N5UbwaeeDHoTHHneTzA0vgeuEgdV+DzYQNQ7HSHga/fOjiCxB3pMzkvFUrjD/JSwOC5NBRAa0ZeO
+/7HQx8k29FhAH0WM/1DX7H1jK5dOJfMA2heVl63iqzi0DOAqHVI15WHQ2BXIy+rHrqWrgtOnozX
PaKcCv9IdP+I5XwXNorlFO2wTPpiXooK8Pd4fIgqsYy8NoavAP1WBN8GF0gi3i17o7813gA+ch0D
C+qbPY8ARIsUuauqwgNKqUHHZ5D7ovBXVa1nHq/WAQ9OUDUe0q9f+kc1KzBwpoI/IjOixgcRuQxu
gFoP1XQAIc8HOkYPcVGvQpVAAt2OuzTKAG+LzVPRtzsn1+uycxe9m28UqUbgvn01K254W0MEBllV
5ojZutb52h70hXzx44YM+II9UWLwovCWzsNbRkfuWqVTzI1nVspWUJUqb0biXVWNBP3YVt+aV8sR
C1KXP3MjXkMvfzGwWhrpJXOPD2tzuhIoIyAsIGdGEvt+4tKqa/2Y40oincyF7Dat515BFzm1OzET
Y7lVWXYhin5Ym9OQYHcirOMUg5j0fkg3y0jfN1Exz8D9wHkgY3JZ9+2yjIt1mFx61p/dIBAqE5kU
soYA278frXDjsaG9XcxL57lGA3QQLbqOD0l71b/o9kJJb4oj77Yd3BrUXRBoMNSEjXk/WA+pakEF
VI4998Efc9jEtanF1OLref4xfEzDoMUBxS7cFSxh3w+jAu0EsP4q5yZS27JtgeQE5Ak8Ha/qbxp4
qxUuKEljeVCOc3th7A+hFGOjI4gbxE6OI+hZ7itJa4vaAIJKPDgfF2ZXuOV2qKJvtHGugqA+xKCu
4DS0MyyeWRNW3CsPYuivcEpdkyhDh5N0l9bTpxeFfh/KqDDJQHb2/oG4fZ1LS5FyXhXVlqqjAZjC
7qFG2sWLIgMfa+w2TSb2xk/SxNJplaASaoZTZY8glxgO5Fp0QbTmY5tkelBA+GGK47CGePv+miJV
VyS0LDhQ22pRhHJvucMq9tAVIOFpBPM0yuwZzvHQ7R93UKC6VAH8OBdRV4biGWiYKGgjGL4fv+FO
gKMiL+YDGsxs5AsrOwXavjAXPz55cAYmFj6SGfAtvbNRBpME3B3Qy7b5Q8dveIxT6HiAIc7ywrz7
ENpQ1gCOAbswQDOA5pzNO1taPoEqIYXVIUslusy19SB1lsawIgHlvV1EpzYjF0b9uHlg0EkcOUBM
n5ys3j9D5vRFwOyIzpsQIHGlJhXM1LbqNZTBdrUfpXZ2IVeantf7HQQjglkDZChI9h9qaKbxqM1y
iv1YjJupeWu5/NrNxmUd0kPdZxdC5idbCcBOyDtwoMF6/sCAV9AyZEGVFYC9T0cSKM2H9g4eaSeh
o4XBEmoTsUh8mQMjETxceKfTEji/WWipTiL4Uzvr3CRshPpkV8qwgP5gNq8BWvcz+8ou0b0W457E
LiDMaul74466ZTqKDkjKrrywTj+crDGvJrUB8Hswtz7QlW3aN3lj4xqIEalEwDNxdxtX4TGi8QJu
P69lMlyX8kLC+NmoIM/hJDLhZzH4+4lVSfzAloiBoB6BbzOmYnAfYQZ325J4zol9quvxoc9+fv3A
Px01QIIEN9v4o0kn61yPYM8o5qr5GWRyQZvhwXGH66KO4fc73MAO+Ugu0i8+ecnAxGJrQLz6SBkj
wKAGcYYH3Ml46VTJfOjHhxgH0drCi/W7+6h4/fo2PyIhEKAmFVuArkJwec7DAUlKpN0CIB7Ubrdl
lxyg61xMcQfKDv7Ga/s7Y6uVBsUnL3/2NnIQh+jrRv4vYgD01B3cfIg2La7o7FgAKcuatAU4gjU0
nXx7uJZj+CNk5cHy9DXpbVgZ+0dM9vvBKV6G5JJJ1ycxCOOHE5IeZVrURs92ZzdWyIs0srux5LMg
GGcBW0P6ZtmnIstWnMNxEvLCIdzBgHS9tLVMN3e2upELTX6haIh9bAfUSVJI0GeReSFL0eVwzct9
AhNIGlYHJ/euHBova5fM2y5aYF0e7Eyl0OFYWuSiosa0T3+4FBy1Me1x9P1gFxRYAY8IM8i3bbOG
5mDDyRplp6MLsWHpqU3Z2YDlxQvSiH3OkocRYGKO0+LX8/IjXRzzMgLYEqsAOtuIY+9XvSJQj8/J
pPc9yoVXmRNs8uYcmoiTV29JzVrV422ZhU+eiIEq7sVShjsezzyRz30Gmw37e1DZz77bQKk/8GYl
/kQ3jhf2pl9N9vOnheQcHOTJqgHR7/1lGkFraLdlZB6K5ErQ4JrW+qTc8Njnw5EAtVhqNweancyD
xrFh1BnA1h6NkJQl8nusbKBS2A7JI3w+ubrqLX7UlN8UdXNoErWEq87CDHjbV0mb3VgOe/O7LEqN
qXdOCAmWGMjXmvh3IWLuwurKY+MKFKrQQotpcslS75MAjz4t9OzRMgCc+/xWHdRVedjCimDCgTIN
WHEuFgE8raQElZ+mLUDHX0+CTwI8wiw4J1CDS8A8OctjcjgGNE2ME3nH3gwrr0PsTEIWNzhNnPQY
XaiDfGzTTFMOtGp4G4E8CxWv9++y8nVZgjIL443cu+4r9RIlw7wduzXzegj1g4FWdP6qBUUjh4Ud
M83d0LpgLwgHDGVIo5aYmRJeGV8/hE8CEarmuJqJBYPM4+whUJaxIo5gB1I6FubPc1nzrVXLRSeg
/tXLRQbyoLxEwvp0+YElAQlAVEim0/f7Z+FapJIDbHLmiuqtxbOfEL4G7LL+1tehxFs3z503pu4Q
bmVcL9tsmLUkXNTwWsjbbj3955U+OM/CDSdIIXqb6BgzOF9Z868fjzddyfkKRLEUJRxc7EcdB920
iqBwSOe9OdqRPsXoTSdFJmeZceydVz2jgnkfi1YdWpGBRSmTexNBEFMGYN90CWiquQUd2ZLPo+Ru
GDuyIJ2VAdhC8RkbzCMWgSdOPfCsLOjMN/EkdAkPhjLz6m0yFqBHtuOPqDZL07hrJh6/vr/PVl0C
WsEkNwyg/TnTWNBSOtBGxhrAvRGEhnlQjo9+XT+UHduB6Y1gqcPl14N+luqiN/jvUc8qAbBvF55i
A52D2g5zrROE57dA6mUDn+kEuhxwdoz4hb30sxj4+5hnU66wxgLqUxCNMHZ1oKWFCk5+IYGdVvCH
uRKgjDKlsch4zoIK9OSViHPclgONldx1nllbz+KsuclaeSmAfbJ5TT1WaABAOw8Cs2djNUp2pWVw
phyN3BsyXJvM2kndlGDxVvFi5OMpdkW8FNJ+8fPkyoPqixekZVUuOzasE4/feDAngZ+U6y1gvHFN
IkFngiX9wmbuSir2ILc9tBSKOdyiPJ9cuIH3E29isXiQG4esGIomU8v+bN9hjTFGtDhEUgSaW2rd
whkKHHdnhtRhFhfRhXUcvM87Po437YO/te36Jgv4EGcov9YKFNTxHgjqvc45yqVAlbmWAIhz3Nkj
bdIkA9i7Yf1NyEEsz0Aqp3Cryu38prfJtYeTPKRuV0V+rzszH6A3M6n1F/BM6whgW4QAVGPmcGuL
xn6Ref0u5vCPKIAbH11AneLbfHg0kXwMB/JUHNvWnneWXtG8etJ+e6zD1pkzBfWL0O7veu1nsCPH
mU818qUDVL+TsJ+sw22NY2+vcLV9d0m10P/wbiCFjawIRoMA4CEcn0WqETIg4G4ndJ40yZILsoyo
ngOQDwGjWRNd4UEthrEH81nuOHH2xPOPdy1wDZ3mV9qGqXgTdfeBbeDEW18POUzVcTgXBQ6TxAP1
NbzlubkqYBZKZeov4dg86xxUzNAXMMNPg6hfWztiNQfSyp2TNQcPJmLGJDt478wdYc8Vj1aCbXpI
04Plt9bGWRp3PXjmQgXg/XrGnJkcnif+IM7jQHKc1238ofC7xMKcyUeALXNI0Jnr2v4Rdz++3g/P
quV/DYT+6q+u4KTTdLYfejCd6ksXpYZRgYSx9Z1oRuBzEzVqyW16k5i9ceOrFp4fMk5uQ6t8TkA+
fh7io9XPq7qCAYO3FVnspcyDeIl2ALG7ZMFwVin/n4tEsoRtEvIM58ViUbZ+OA4ljufAbdtF+xgq
cVtXKNsN0Av2M5ARwir1u6OBACRgvk25zGx+zCxxAdh/lj38fSWTHyuEcYAsOt9nJXNrgOqb6fCc
ITXSh7qRt6MlH0WhD5qNe7eLtkOebK2Yn3otbgLHvfJcNjPeLVAKqavdJSw9NnXMD4Xv7t2BbB0H
XKCvX+tZmPv7OpNfNhIoaAAl8n7PCYPKitDvxbHLHKi/deJXKbci2nTBWwdQEtJ60t99PeYvZ6x/
x6CPY56dGDyeW0M3jWk3yGYpPzYsWCXfK8aWttUfgE+GoxZ3m12FLZ1WAlggfiTjzegcBoAJ3Aoe
N5mzLBl4w/QgoV6j/J9B6ULncDiBrvH15f6qK51dLqprSK6gyYzywHndCViwvGEZXqUQw8nyxVKh
1xvwW+3zt9oOdjzxj36TbyKwB4zx0onCAXLXytPxpu68Q9c+V+MD0xJaA9HRM84jrGI6486cvtv2
fgtFLXeH3B+niBbk+w7aQCU6kc82C55crzvZZT4L83rmDQnIGfkqzs3aleHRp1U6Ii0X1pzFT1LP
lAVSq2Mtgg7eCCXfBqaaT98D1b5w6gcrtuA67SxcjXphvvQkh5xXN3cgdwag0MpT5bUt5Y3oxPXE
Lht19OSO/SnX5Ck31S0rIJrg6eekv3Tq+BD3QH6eGsxw3ZqsGc9bzLFfZtKEmA9Cj7BD3yfWbATs
VXcLT+wpqNBsPBU1BCrubAYRneavLfT/fB/+K39jp79epfrXf+P774wbSXPSnn37r9UbO77Ub+q/
p9/6f596/zv/Otwu7778wHpxszj/wLs/iGH/vqz5S/vy7ptF09LWXHdv0ty8qa5qfw2OG5g++f/7
w3+8/ford4a//fnHd9Y17fTXcsqaP/7+0ebHn38gmfltCUx//+8fTo/gzz8OL9WLUfTlw6+8vagW
v+0k/8SxCJVIHBBRfp62Nv02/SRJ/onCPnrJSJqgjAYM1h//aJhsyZ9/RP9EKoVVNNUyQDpHQ+iP
fyjWTT+y/4kmDApwcHSZMGMTJu+P/7n3dy/v3y/zH01XnxiUo9SffwQY/vcMF5Y/KGHBDgv7DLzQ
o/MWXpQ1EW1sCdYWITiMuOYZC9uZwRfd3dstJjjsAZ4JaNHXPLCeXGK7MDDLNm4bV9dl78OsZ4Tk
h92DrGwT6w1VDHZsVeWkEVrlBCoT+Q2PKPRpqt48tz5EMnORq5kfa7VT3I/g0dkMS4Y+Vp5hpVr3
TlZGW7uUJ+P2zkvpPdi+eR4hmYbAoIInKSRQPA6ZNTLL9rGAzWToWCdt0XAjIbMXSkdec3T2tg2O
aqe2963JQMmyl7qW4N9GFn/ygRFYeRXqJ9DYDS90YM9xAr+eKDgB6IaiOgA24vTEf8tLa1sgaBVM
Af4RhisL9i/7supec2jVp77g0XVZ6Wg+NpMJSRXZC8eAeO1UUBFA/QrcAGDANAEQsLTFcvR0sqKj
A5VJvxFLfgtXn+e24RxKBGkYKnBxelne5VWEVNvpUP904WsrZfziS+nOKtWZK2UR6LaM7VEX3jCn
lHb7oIarlBk9nvYm4k99A8aTJcEJzmt6IXz90ov+dzzA/oRCDKYVnB9RqkQ7YDr2/PY4eO5m6KY6
YhXTEmgR+dp3jb/MfQwZGttehCy0UlQ62d4TpToVUZ4XaSM5hTnPsvZ98y0epDv3rFLcRqCVBqHl
L/2+MKdGOMOi6YW9lJEvZklSk43woNGEbV9dRQcHiPQr2YQ61QhTh0RAcr9iELZpofYJx61yOKhW
1otyFPFcK08c8rL2oYE4psj3h1NsjxvYA49BqA/ZWBhUtIlKh7JpTrwk3VXpXzlJ7t2HFvV2QHW8
/raN/L1Uf1+a5/wSYMrRqgI5ZOKOwz/0nK/Tjd2A+pnXbGyWiTdAcF9BvSseG6ujaUX9YUsz2Ls0
Uvurwnb6I7gmdVrDx3vWRX67cjqI46EXAO+1BnUp1Eb9GZK7bEdKO1/k2nXT1oL+QJ10K81yazUk
iILEH5M9qRH8wGxchxkhu15mahvmoYBGoPet74P2yve69iqJq+gCmu4Xxva32ZIAdg0BPHB2cArG
zni+eLyqsF3N3HFTicjdjLpa5NzWr4rSYdaJAXo8rt/e5LzGK9IQvZ2+wluBeToQRNfE48Nknezd
xWyW2fGQhlnRr8AyQqm0DXeFdm84UosjQb8i1UH9hkM/XcGPRO5RlUVZOoDvCKELizB6RTS8B6Re
8CbLHksSRDvSZO2Mq9oFADaPZzpQCibmXrejMujvaAsrTlq1w7KFLsBfYfdd1P19NqDpe1YgmPQi
oGwDKMlktoWOz1nymbc0SGqHsFXZFvk28jS4cCJ8C1HzhR5/9xQP1EmFnW/aOrNWdg50URRPu0/P
lyYonuAkncxjWAGs+BjBm0vzpbb6rQcrMkgRRGjQIZOWlgR4rSTP41AceNbj6DqEN9z3D1RBwwkI
6Z+9gM9WWIkxzTsXeFy7TlWw7XLezBMZP9MKUmWegkRJPUwJUxYvgpIF4MgLAwcofy11C5HPKAQG
D/ZybaLA2clQhAeXZCZgwQtEVzgfNBJ+FJxm6G2qnZD5zuvzUzf03S5BKjcjTXmyc3qXOBQgKrgM
z4mV+bPRdU8mJyv0ZNcOJn8KefmrzGmQQmbw6sEl/vqsINHkr0fMDLTxY2tQsCtr6y0p6hlxCASk
0Rt1Y7AtpAOTY8fCdHNwrV1Q8IXd/iwTnNfREZ8jCa/mVsXAubWGQ6fbZK0L94fGFoEN66cMYjVT
LQf9TOKWS3gMx2rQM1Sp+bbMXbaNxoxtK94kmzEZ+BNicZxWfpJD6kzxbeO464QhTyU4r2+8Eu7F
bBBmXrXBKmdNtGduo7fwybhhIawxJGkigIjtLu3lKq8T/jSWkm+yerIaVhSCU2g+w198BHM6D3N1
jdBz7wVNNasHEMe1R4Jb5vdkHenqjQl97RVDfRdoa8AjlLuBhXSvqvHFn0JnMS2qRoxX0qOnAMzR
XexlMQSIFEE068cXFQx3vZ8Py7EQHizfxaPK3GBXBj6Es4ylvY2XwBoCirrRE2lQghHtkB+qoFO3
7kR2bwpxiDoAzUmixa7RgUwnMZ67IRrMLThPILCFagZTC+A44ew1Iefpzg/g1TEov1+yTHrw3wog
ICy6EFihUoJulxPonhEoPUPwvrWPxfQVfJmhP6vjtFZKL5NuzDYW3tVRApc3F+XKtqL+KOvWwURB
1f7XzbEouckZ4nLUxxMgMWbLoSgAgBvq+thHfbvPvQo1numC48YswwKPtVW0XUGCS5wsbO3wxhq7
B5Q64KCiD95g9BUOVfLBoCYgeP7IIJUL7D0ymzROZDrmcT4TshpeMNXWdZ37P7ka4VTghy8Q3ABW
3besmy6BfKduxqNLG/JU0mw+Ik+579Es3OcD6jG//l1RtirYAHk23oSQqUDK9Ot/ruZqEVoGBSxS
O+CzWRAeTfuBhrusCYLd8OsrykFKgT7hrE1IB/6mjtQsy/NqIUFTsAgETYIyb5dWYQe3QW2yvau9
JwSd4BZJqNg6vQeNtQ7Ksw2vqm1CI3ldq6Zf+ZafLQeURxaV3Xn3ZaerVDqlWuuMo1Wgxn6WJXF5
jHBpR8uv70Yves456e8Z44D5TV/Bik7NWOfdAs8ur1xAGlahZpClGzmgkoTbi04O0UFLnJ1EorDK
bVYf+BTuaYOq5rptabztHF5sMy7u0MkdNtQi8QrmQfkhT9ApQwYhUSsswwUNLRA1TfIyMVf6Fdou
YWoXXrXIwlo8ZV1yXYQ9JMNZab20QDxyB/qISrn6GLS0PzoZ/A9qfvR8k9zQvOuWjaH+SgyROKK3
DLpz44j4kJQVcVK/bH90fg4OkGW/Cq+HWy5KbAhUHpjpvGfHXpV72wqGK9ujFTQi6X3W1Zu/VjwO
qc4iMW+/Fq5LBZzffv39BLNua3zmLpMYBVEKF7XDXwmYisZv7VBa1zac2odYOHd55zl3Re0vu8qn
11V7W8LB9gGvfkDa9o1Eg7uD8wtUlS0mvwViAPDEle02d1z5bejITBeVde9WoX+QlYOKTWzyUx92
T6qN2nWLHvKMeLS/q3CTx4T4913d93fEjfo74MdlV4e3pgGMotJhapXkIYpHcmJ5Zj14rwVn3oOB
yA9UC6GrWrrIeXLMUsj/KT5PtEm2KpL2g8EJ3435eqhD7wd7A0a/K3GChjPW9AXBId4t/vrir3/5
7COFP8R7VD/GWVcF2Q7C1scglPqbm1lzm9rk1dHBLSAoj1BkC6/DQVbLumLqUA+63KCVCNYc4CMw
X/BunAatZjBP/GMVZd6xqiN3WeCgmBYVfL6pR8b7ytTtIu+76lA1uItAmmwJS9jxJtBY8V6S9a/w
v5o3PBxeByhBlD0kU7M6/OF2zWumLHs2ZqGzNgGsCKgFzvBgiviKIYskpL8Z3UR9H/CJ6Sn0N4S3
DNXxjKNXoPjOgn/2rOm94IERp1sRPUkoZqrZ1Ujz0zyP8VRl8iMSAQQWs6Fol3DUrIG6d374RcKu
bHvMpuY7kIlhP3Uj7KPFvJtmxMmx1YNzyzK1gszd0S3j9hh6HblVBRrgHYAVG0dZk4pc3GdLx5Rz
mxX2XV268zZDut9oCHA0XrYfWKaXvgq/G1D01VCztLIdeIDZ+aPovzVITOwMmF8Kqh2ousBZl+1d
G47f7NrRM6tCJgT26BFZG+wUGDjOuBE0L+AoUNb92m6BsUQ9W452lBYGkXxS2pkT29xx3gfwzthV
qm+3Lk2O2I5RNB373UjAM4fKMHSs0bzMHR8yYsBqIr1CajaZENMY4pTYYxbFxPcPRwd9yDxa53EH
F6hKPfqKB7PQrl+ratMiaoBmDfHXJFELHHk2ugzgApw9DWF53zDw8ShV+y5jz8JHD6TjEKfF5XuD
+g5OnuMPj4GQB1tCLbspexeWo/mwZgPUdgU1c8kgWmJpINKlA1tI50ScCp0RTEAQZ52ZZXlPLkcN
FQVPvQDSB0k1pLJhlrMUeP8hBNyLBAIwQQwr6dgs+xHxlZbdzlHIQKSWz0ElZoEpk5RD+hQs0Wim
eDytBJCmAbFduHnmIj3ywJ+FQ9w+KD0cS5KtV3QvYecL/GV0HpjocBIL1lHb3dXc3wFOklLTPHCD
RirsyDYkLElquRqQ6lKFiPBy5nDpro2nHlhg/4RqigugcJfDKzaDulvU3FeKrSURbOZ5JkkBXkHO
kInUH8PvvPchF9Uk4yzj6rGF8ojlOCI1LrR4M/8HH+iyrKLXrMjuw7FfNoV98JsIpKSILwtasdSS
zpzKF1Zohv4cBVeUOEmqIfEFSj3mSIjOkupfIUF9r3u+Dwk8USWuN02AkSsJ5NLb3MYZdgAZUDZ+
WuT+DmwWnioIQsMyJ1/VyMFmdtizWZwzNKG2kQuXJpbwhd8nOFBDJR3C/hVk7epdb2i28YRi0F1H
ZYAnV/nJgdIrHU+hb7zVWMUcTbpsWAQqk0uk1zOHnYRV+VcySNZjzfP9UD7SEDrEAehfMaoKnTts
iU6uwlr9oJOlQUbzU1xVwRIQE7xLDJ13RCKjFsXSMnC3rV3o6Xt6HBbg5AR7V9QWLEq6YGFZEMpp
HWuXwbMg1X501feIBn793PugvQYw720nEVYYHqbA518ZFz0rSk9FLx7DBEN7dgfEMdD+EIepbxAk
i0PcRnAa6MP5SPtoqSb5lNH20ccAlx4gbsRoZFdvlW5tiMjQW0IiAGTGAXJsGjkJ/IKbFbq0AC/A
yBZVPX9BfcBvgNL9pir9ANHuOvVx9sSrrBet7ymoM+l+5ltqWuFlv2bkFBFMehWXGxdAiMAdHvou
jKDgiBk32v1tpKq0RQVwi/lSAw4ybMFb6dtsDjWdag47aHsG/CsavWWxz/r8TvgwCOpC+kaAMgtd
nd2EtYHK8GDQcbA3RaPqNJG4nFiNRy7FtRCQm2CefjIRTJjrpsZmNT5kHryYKwo53gCqFKwcHkoB
iiWvTsxyX8owB7BBfpdrSBsFk8TNoiA2iN4wYVlANQaKWRm4gGg0LCWUsVCowi3BeWfTRs9xDz3c
mFXPeQcFLqg01amJ3Pux8k6yofUysKqnVuPVYZsL5lY9vFZdcS00ZJtbbDAgryOC0LZf+yJ/1BYk
hRsQcZaFtQKd5rtq+G4g1tXo4WlF01t3CvNt4sFrR2CL10qjkN+6C3IIjAC2C/equHlwW+psrGAR
iShYKI7IzvrvKLemIaMDdMivqyJCAA6Bce6mImFSPiWCOqA6AqGGXQ1FSy3xPmrnqfLcWxz02czv
pxyao7IwPb+sGbfGExX8JwE/NAm0Mkh3C/omMBDtcJ3BMRbgBBs9ZHQaHQ2zlCBfWg3o5WWt7MMN
6OQ+NKPkynNacKddd5uV6kG0nrcqu3HrOkCTyOyq0CWgFGO8I44L24KCH1FihJ1Hwue1itq9L2+I
i4XpV+0PzYqV3fD/S9l57EaOrG36igKgN9tk+kxJmXIlaUOUpTfBIBkkr34eqgeYwb8YYBZHqK4+
LSlpIuJ7bXBSjn2MtYE0MzubiMaiSdtORNoYY6yc3r/fnljk/SZtMaEyTJ39cd5//yK6depdZ08l
mhVqSgkiviaBQQvcuuZY9HnsKlO9DblO2djs/jAQzrlRZJh8f9OhMt+7kRszM8NjPKzlic6tJ1QT
1WZ9F9KMC4LJ4ViXYX8oA/cSt+wvvv1VBeDGU9z/cZv4KUvkB1mVT0NR+SfPTYNNw4a16YPwiccS
lKBzIvJn3wi0+WN7bRN1NlFFhnyeLTCh1fvocv0v+awj15D+o5EuB8YEUrIAFTkoLvucl3zps1MO
R/toWrLm/Qk5/6KXLkjrK1OMDmGgaIlY/pkY24FTe7ImLP8NzHyOvl+yecw+WbuSM5jEZeYZxwBG
Bpku+x2zjty2Igg2QSX+2SKhg6K5pjSOnqbM3popydF6GI9WTdzLXBNbxypFhcz3j028M2PjefCs
G1XA/G1RWijIXsj1o1EIac97Tkh5aBa7PJPdxhchyfDl/G6YELVl2VBpThBNkELfV2vPuXJvuUOA
LaDYFxnQL4ChzwU6RGxzBShak31yYKEJvTcP/ky0mDuq6oAH5+gp9rHarzeNyH6qTPwL+YetNC7K
Cuz9EkiJ9mLEA5Yn5gN3dCPH4igmV3KQEDWsdXoyyIxCE4vWspIMu6G23+1w/qwlue61aR5WIdtG
2WFyMKRLXuegdrUUa0HdsmHL/hXGMYGOQYVkPn5bqoDzxNQZOztezmXf+sd2TM9W1dSs8BUIf9mJ
A1qPP2FSAjjLdDy283wF7s+OnL+tyOoW+NNResfSm8eNXTXhcXKL8hqMmrVp6U9GaT5ncbqz054q
gBm5x6g4Lrpk0oru5nstSY4UAxbQmDtvJAu+zVyf7YMgGFsnl3aJa/Ieu3zH5mNtlhK5zWhNTywr
xpHMtvhQjPPVlVkTMd9EeVqTE5TIBwTTEfkaa7qxeBxaFjUH3JbcUkrra36etnOC3OvxqdJkk/t5
tVKV08UbQ2Q9MQKV1L3a9eDsUdlxmb3uwcF/u5mLALF92bmc/AqGbPo3S16aQ+6CqY6m0R3GspEn
OKouMgZ33of3RQLczZSKbzxOxqeKa7pZ/AnZE0LT5yLQchvkst9//+P3F+ISHmMrv2gjlC90RFWR
0K+J0WX7ecy9HZW7/E3uJO/IM/lTU8snWtQQm6jxMthzhc6vBy0wi4cZ5+yp6GzjOupAHYLJPzlz
/QVXhnWZhdB6yAaGaA/xRuY6pzUm4xROq+K+9ZJbOiadvVVksahv5qfPx+I6uSiq9FCF58LK9wQJ
kYQfAnP3UFFRN7TgUfGSPhX5bs7sqG48Eu/7zWDr8dHorJoVd79U0n1PppnCVCv7Cwgbzb1bMggK
/eBdBG7YJ1FgZzYDoQ5J8Fx5uLcG4dmn9QOIWt00bVc/CFtgZdXeu67aANobMmpwrJAeOWGelhq9
OeF9KL7yvlvYxe2/zdDOX0BmKgrSmZBI/FmbIhje4iCev1zHFFHb6+w61L5cby1g5NTOZ0d0NBxI
Kp06Qx7aLLffZKOIjvIygiXm/jGzZbgFUYvE0gWHsh565AKW+VQDOmTJ8g5jow5ohYwrcUzDbizr
+vBNmGRL8CF9sTyFcuwibc/qIQ7Nv0uOuJsjfUcdVpahefTCi1+0z9/Xx4y94DA5Pgze9zDk6qVg
cxjbv4777OfZ8GoOJf8y5+/O4wpCZppVA5Ru+99NxGfcbxldio0zN/2xmwb1NPvOPjUU00Yhm0dd
+eJkBfmjDBokBX02XHrt6oeic9uozuaBXzXQZ4jkfb6gRV2koxmo/Pm0COSJ/z0DXaDmyCzMS7ZY
9g9CGcSpj5evOdaPsg70w6wb3PQFfPlBqRKdVhpXvPWJ4vO68vLfN1EF+W1J65sHI1fvIIdMFWjS
CS59K50iPMYyqKJQpQer7QyQ30QTw4DOCYbMvDpqIG2hAEqr0uxA+GH5rqwm25G6Xp8TyOQ3yyfz
x9xnff8e+GN3TUenO9pKWANZvhzP7LhUdAnwhWHyK9gRaJ48WG5vvxmy/nC92/fH12n6L869+R6K
pHuofHCIQno/6z7Pz9+U1pAvHcCO3WzLzHT3XGN6OhcFM9CvtQj+mP+Cv9l7tnb+gUHvm5ozThzM
18Iq6ltpMocZWSCZPAzgcYDoxs2Dw9KJYtdySpKVTyGHc/SpJfs1WUa70Ul1F1pU96yD89GFUd3Z
TdONzBOD9F5u1Ezfwvt6A50AryGxux9p7OYbUQ3tWzuN0IsJN3J91IfSFwc3yCCpK+BuQ6OGSXRP
o70tTiQVHIuytx+62H1SXevshlHODwMH2N5Uy63xilOKxeVJahgM008544QNqV72+MaI8wfWxH7T
WQbTQ6/Zpk3ZvIV1cYXhvjLvOue+TZ6Hkk3KXMeGvJ3m1aLtviik4OPQOUioSo1PQxq7pqKHI1cw
4avDPRJq9l7qmdCupJARO/50G81Fntq/LRlrT4OrZiSuQ00ibR4+VeFEPZR2pwO61L3A2PEZ5s7P
arnayrTfm6ycH3HwMGksIXNWGn8KMV1Y3NRL0ha/y0Qx61syuSQ1uEE7wPoZI66dgh/Q6Lm7a8ny
6pQLYVIoCg+hHpPo+18AVvl7+/vaxnF2DNaITI4cETVC9a7pLXdXp9PJGyEJiUhNjQcjoxCzNMW+
d5r43VticGWeCR6V038vOOc5Vr6Y+M3HKszgPriLpL64ZbU1XDTMEQOsxZmxTk8Qc1dMzdzvssD4
XgD1OXMAFMCOfKs82Z3KTHTsACgIfYaAKRguDjHXO+b9/uC5dHf896v7pRX1YDicEuaPVi8203P8
3yeHV3D3iQSBgr+oHmoPlHr99qZRBVdJDYjXFucuU/UPLJVLlM0spmRhkUdQ//q+N2bSDseO/gZO
Q6TW5G32KJvZJJZOWkfDFuo59AjQVbBqLJrbsdTzh9OhSCWDaL+UOtgqA0KjC+snf+hfG82rWgcJ
bg2AcNEE4un//EnkPLoimd4Gp0wPKVPrm9UhF2T/8Tl+fBqi/NkYSOnKOqblq5K7Ph3sY5EFYtez
oG2t78W3xAD4/Zw2NVvM3MX+qV2Gf5Ych7vdgxGh3fjrjMun5z58s+NVaVZvMqR9EiZiEfotVMRB
uMjrt0NQjkD8dc/5zYmHczl+pmS+/7AdbXJSC9Cc5rcpb+0foiNUNbALgzG0wCM5JPZj4N+H2U8/
mCr0WabMtti+b9/Kk4HG+MM3Pfi9SoWqPCTKbU4leaAkl45plCZH3iAaIrXZUUW0qOce++4hGUwK
8PLyUht2+3f9gxiLKnILZR3wP9Y3bRnmPkzXDWwujtmAmygqCrJxFncydmNatQ9jLy71SrOBvVpI
VIs/c8pSZc5knax/ormaJhXNn4Se+5dm6e+ch4nLGoz//UXYmPL//0QCkMKEo+EP9gjJIpH7f7rQ
2sr1SVXwILlj9u6BSWR2iuw8o+Rh8Tfppe06uoFUkEe1obJdXHKmnIpFR1k1dns/VVxkx3sv3Xq+
cbjML7Ntv2Rw5zchPhN3uJoNQWSm0QyHwfHl0TamcPffa0tTHpXG4b5qyuV1XvnLOmg5DZE1dagZ
qR/qWBz/35+XfXGVzv5fEgEOHMQWuaT+kUJHndj/dEVXgOu6zHxMZlX/jlLqmLl1HS1Ab1XpyLMz
JSVj28gCnDnquGi6ioKM7Snp5u3o1lFXsW04Ul2KZa0+In5uY7pzvHUURKjwAgIqaHY1Z7Jl0Qse
ZZ8uhDVkT36D3a6Zy+eGqYf7XlOh6FtbMEye+pQ5u5+cfekdWQGrCLzvby09ffieubM3fOLv0uz2
1lLU9CtlBYmJ7Iiz1ke4EufUW8PV03THcmCLbO16UT0V6F32ZlO8OAOa8TGerY0czAMhVfZ8ocjy
Uo+6Pw1MUKlpq3OD/d8T5UeTKnvb2xl3OMd+2ufxzoOGPTT8twOrMrLE9M1jSiYCfdz7TVtzjrcf
eGqcneW1XeTt8nFlVlMj3Y/UA15FUN1q5fobsiWSCAv1MWay2Mxh8KkEcFjd6F+VnbVRLMMMu2dw
mkeITqOsotibZ1ThYUzd2/DqdzyozWXQcU3ptkmCSROc+064x7Hk5hRgGFKJtwD/A642JkVQ86AZ
xM4LCHHP4AgORF3Xtra2QnVvsrIZiDwNNvorh704dM78c8lI1BIZdX7EJdKANqe/7a4cTiMddBHp
YtaGMcg/dF4qT4biNONRdkjclLfzjVhE0ot/y250bm0ClBV6YcHTke60B6/Qq8HbzzkiUgJAnwXN
2tsJIRgjuxHlrWo3uSt99Oz9Pz6aEyQ/ZiN+GNKFcEjGQfavdDu3q9toBXhs7+ZLke0dh+kfiUaU
Ez3/QBDcflYwvYln4SpV6lejbPj5eN6ZkiIDTSoy8gHnZmhkrzHbazTYyVda1ZfFIRQ0HpafSdhe
Md5eC9pqN51MxcEUajygDy2nvwyhJHSCmHFnwwifJH0Qgs5NFYec3VOJsKP57WNWKOJYHXsPUHoQ
Vz938r3bodmae4TXIDvnIrU5LCdnLuYxt5c/0pXXpfWOMgz+Eb3VEY2Qf/XyZMU8KiP5o4Q4pte4
U8XWwyhaZOpSKe+nyF2wRIGVAgiOjYupt2+jktbSnW4tbrqrPi00Nec0qXYV+q+ReAeiBld8JZgQ
ObniefG7Y6Fz8qn/em5iHVCs5MCz06Ot7FuJYfBIFUQeBQEp3g7dvG0aR7Ow0Shm3meq4MlVvxlN
wVzp88zO9voUj5T6Ip4Qo/uuw2hyF7kNR7gbmJ5yX3ZrGZN/QJHRHr0SIn1pvC1wHxHw1g8j59Ch
0+IwFgy7xsykTqYC8RnLhcFjAOjr+j3FKyP9M6DqdYFWyZeXwu+fSmemyk4O7FEoFhdLnKfA3Drl
RFAQCp1O/csQ7EZZWx8XdgYoeGBbMc4f+dK3RzcN/xYCEkdWU7oFsoOtdSE4jcZGPFFXJ+mIYpO1
NPDVS3VzzezfWPLB5tjd26k8UB1OR1pWhLu056MCX7zZ7dpQI4oHM1Q1iapbQ451lAuE0qYKog7l
VDm6ydNsZ/t8bdVb1sjjIH/vs8ba4XCMOr+/t77/WevsK+3wfg4cvTax6dy7MjP4lku9w0eJCQHE
dVHVRIz/oneNZFXvKFuC7jsHYxfSJ1Cw6MxLsEmNR21aoDtekT0ag8f+3nz2XjfvZVx++JV9nISb
XYI4/wPsFx9dreNDNfU81Tn+t8ATb4MSP+u8/ErTxtkRqhvx9rVR3/AaEFLUUn8z/PL08IRszsdG
vMhrXboH7S/9GwybO4bLYV6qchNkd1EGHOPjnrtB33JRGMBXLJZ9kujz0NrjmRP2WxmIcFOaSUMZ
LW7tbBr3baFPWV6+iorPFRYJHMYWzeqyRepZ7xgP281kgNZmE3vdULyZbUXOqiS4b+RnqPFtkT2R
6Ev8O7BR2GqaKxJMSUHxN2CA2WQ6zjZ2h5jXr8S97DySWAJIIA1T5XMsu1IEXUWjRB8FkDzHc7HZ
xwl5SaRUnTyZ7d2gWEuhyZrNcxpDJWnT5EUgtGB399zuHurp5zSth4DUxhXnlR+dURxmAnyAhTnP
KznYW8+hqX4yppd0DSeeG0QlrRiOBXlxvQZ6NOYe1wcHmyjMwh3LzJfTig5pCBmIPdEytFcbvxMT
4YZeQkwCFNlYOQRJHNcgISFQradurj+85Fb406q0t6vt4Ml0u4s1intdg7zbqeaojyNSOkRdhMJ8
yorE2Ln1dKuE9dHk7qlO0INAZuJ4yfPH2bS32dS+OLbTwHOEPaUidnuNyXkJ2kBfKs+8zlOBcDD3
eeDNBumTuYDdU1Kfe1cekpAFdQzx2QmyyMLxN+PNWiJgXG2XUEKUPf6WyFsII1jUzSTS+dhK6zAn
lJyPxXM/BT3ITPInkPs+A+jCQjmi3GtdHhP1ezSBrrzpFeYUFqrHheXpMOfYIs92H1IxY3g/gyHh
+6JCzNjXd7lL2B16n9UBIf4RSkJXDRc5t80kWgQ6IDnkh9K3FSC6+WuorOewAUdxGv8tNrl/ZsKa
44L5j7U4KFSGqWu+AtSz+XClUd7qp1akGz0uLMgdUivDs3ihkp9lR3lCDfy+q+P0jNyrf+padaVD
w+hb+8hW2tOCWOxiq/iN3PVtRl6xRYcI7Zm7cF7h/DwnC7tYM9HjCf9GUXnhbEEHGwDJhdVzgWi0
Ur87gY8lkY+V/awtjT6xMv4KS9F0PtELmlVLZC2sfRXo10bnrY5WUDrzxy+mZ3vXx8O+R+Tg874R
yhLl42Rs7KJirS4NoqBcjpWu3Ce29aoMfSb0gUGAI5+S9l5380tmmT2KjR74P/FIxBY2HZIUNPhk
WhJyn4dA6++xrlE7uX8ZAFciiZ5hry+xY/Y85BOM2vrdU7ukTmVq76EVX2JJYGTmJeYOJQBazsRg
7HavSTFtMseuDkFnfsVlS/BGmj7lsSTZPwQEcdJq2lkcEqImDdXZSOGd5SxYfQJ1Mef6X4dP+yUv
i4tVmPdU8ESOWFYu/jI8DuG4QOWYH70PXW/3+q2qxGusOFv6yXoqsIP7WNE7C703BN61N3LSZVyK
jzLf/tETEw8dmh8aD1jES707UpFd1va/4Yx5N2ITatb8t5iVHeVTuzaYtJFyxIXaol+dvYCzpv6+
n222LBwQkfT7361mD0EdxfzfBNZNWHSwOC0UdUpPbF0+h63+QYxQcErzK7H1/8wxbfZNEcznuE72
pFe5BxcrZmRYhO6A+qdbfujVCLvyzN2+ccWyLSK13zLs/nEA2vhp7u9s0OiNNsAbVnvMZkFFHlFz
i5QH1WsZgxNqIJm9mUw/yT8AHXD+DU06nP3BCk+gzcMqGAEk94jlNg25sfz1LfIGk2tQ7ic6oCew
rm5VrCrNeOX25iY0eQmJ/EOqgiEg1mITKwWSYY0XKxUGGGJmbaos/RrKlO1qRnlRtD36kPaHXUpv
002cEgJtjdH8yEFqRxDlKWGpAVur+8iOxac/5RHOuP6uC81vWAW/hc8s1JrNdGK0fmkQj0d9wDpv
O9YuSIGouowxmQB31RYHskTVuyYSg6LNHt0mwRJ21Q/n3htRpY3Bzp8g6Jb0fTbV9IAaUUa9xAHJ
oy0DfHJQ/M9WO08vmPJh82l6n7sJqjcxepQkf8oUme2A8rMu+V6s1MXif5ZWTE9cP97mfHnV8UAP
0qzKU4IskFG72+gWciXsq+k6BsQdBKqM+sFzXpwxiyGR/6g2nD40h4DNUi037aAumDP6clULcVX1
8iN21044Fg92IvcOHslqW7hDNBsIHAlwKbZtCwIZ6nhnlnGwqevhWMbCw76r0j1LYLjrW5ZrNeEz
SFOj4wxJdEEaQL7mSI8K9ZgM4jIRDDPEKz1FY9gmXNJiTywZRgOPnFvCeh6UIVv2Oueq26rdF62a
tm6WS2iG+Llr869uQWFUZaNAalm+VbByh5x8WcIFPtxGfFYyeUfMyYKcBmtGMmnlqt1RpxhEMnRu
HlAYMGT+mftDtbcD6Z/rqrFPLmL3jWOsugC7H7dehX2sGtIPTc2D1gYlBq45QAKNxDY2Zbib8swH
OEhfDZ46OXIkbZN+iRZI6qnz9lLF+WWIIWBm+btqZ/dCb5tJuXJbRCRyITsiCMvjtF+CSD+nTe+d
amv9XLWcd/y/TrnoyZeWxs2Rj05VoCERmd4F+cJxyk7PwVSUX7B31Z27Wa9OoiUaS+yeo7KuyDAQ
JqXhcfbro7Esf5wUhVVpEE8Yk1huDatFqfXDw2Bz3NF+HIVEO0x7jpVkb7tYTFzrxnIPvs07BBZs
QYG9GnUWPORWj/WVFWJDrcqvITu1emj25B2G+l36I2aSnjyTpY0vWtYgvZ3ClVie265rzklB3EaA
4nFx74NrvPgLoB+jZTp4E7k07KuyPon5D/q+YDP65PePgfvLoAZzaxjIODrqpNK2lQ8QJWtOl3Hv
/GDnmc2D0OmfoAvFY+cwrkO2XxJGWehnd5q6bTgUC0c1RpkxT7ajocyDq5a1Wp5GZqd4TL0JkFO0
crMW37O61I9zBlmORneV/pnYw0lVjau/Qgj/Ypbqj9FkcmuI5g/4zGVWM1QF5Gnk9XQ/QI266rHw
oSGtEvEUeqiGmdj74Xb5OkpzLlyMNrIb4niTyjrY8XBwSMcdrXLfLPKjEcnboggKmljXKFWJWPTr
8UF7DQGDSsZchvCN9u95tKsfZpPfxiEkQbXys6ivnHYPW1WBf7GX6A0lPq8BQdHCQ/bP+RQqb7Ct
CLhr2zdwrOWA9RRJYIuA0n5IndNUTM3TLMjdyVJo9J7ihNkhF0dZ3ISqzgjfcbP3IPg7KVbetoGE
6GK9dRL1Y8x8lD6rYKTASQLr6wG79EhmBXBIYroPs2oAp6s+3LhhCLtAZiHJNOjifrUtqjut/NfW
8F4aRR8kQdXAEa1MrkWY/U16o70uKjv7dfg1zeQApT6yglmq6xQv74VCgjpVEsiKxctMSJXtK8i5
wCgjoFl0J3b/hCMIdQuN004v1Um5SH0Q88yGPmk4HEj38TLZ8b2zW1KrG8YBj3yLfN3OKxtJ2uSg
b3GmGNViuu/xuLBp8JRydPsXpP06M6dUgFcFJkAH/mTrF7bx6gDAb7Is/q1C92MI8pC8a05rdmrv
CqCJjYjXCFvl0ANNbCyOwDWKVb06MC0S0eDQMNil7kgFHz05OTeSomVeZHjLlGiJdh/URrwNaJmJ
aJRHYt9z5fLVuDvQlJf2bbnvSQGLltwOEWLkjHtqIateNmfPS51t0hWomIQqHyfFKbKvk+A4T5Di
tTFzyLaG93Yagm0+qRtHZ/8B/y/JDbH+4Fh1qg0mAg4q47ETJcYqlZ9RxpScF4k20DstuYSObdyd
nJ17BP+wr43HkcnBMrOx5ggJ0acYzAe3W9Cfr/t4qqSMNI26lQaxlQknUzsxzZ1tI/ILhcfRiFgc
qEnznGF4xzj3WdbLbQKXjqZFrAHatdoQgYYaUGUvVV38E60VR1OmwQ2y/j6YZXBU0KaatSYXzQqO
lvEuGDyS1iHg9sVESHR303EIbGm3amM1bKTG7D/6RXwnhOy1LvB0MBj5SKPEZ9+UKTbohrM12ne0
DyWmEI7NTAKbLLfmo+F13KT28fvFbDrrPGaTD4Hg+REh+xr2zgoSIBwUnsgnSyZ961LXX03rew/+
QsilF8PODjxcvIYohAxqcQ3/MrtyR+QTQNY4/sTrjjLNmB+cyr0Vefz7K550de5q93002G2s2bll
ofmscvF7mFOL9aO1to2rkouxguLtXD7gHzG2hn13oWUOYQtCNRberdTjzrXlM92LCSOHjcDSGCH6
pE+VpcEvNlvJ82qQESHd36ZBJmpJ3nplutY+puQ1U4yiXXaWi4vaz6V3J4tRZg76M1AEXOIpG68l
gdCbcRT7PNQAPEm+c1P8n2MZ47ZhCeJaJvB2+cZsGeTtnCFVi1evCXkD+uxFsvtsXbdHtzz95G5R
Cm0FH4U5I1EuUMqq4V4awYOaK/hbr0cKgZq5VHcjL+5h0P+runnDcQXZo6t9QAF0t7Z54/qXxyTl
UXQ1sCv4CVtV9jSPnNHWHZw4arF3YpOqR0gP6j5dREYxnKzOEUs5D3QaI3xn7hTeekSUOayIZhHl
RM8eHOVEnSzsHIckt3WUAMZtO2O29oM1onyqBPJcb/Jgvxdr4zoGUuIO84rvGg8BBaNL5q3RWiMp
ewieDm2ffjqLHcCSep++wxwc+PmnQdLRztLVKZkb694moXl3QAM9nd4z85jZh9YM84M/Vj9Vskzk
A+YuKGUwnEUP1t6/KAn6PcL07aThR0ImD3ZpNe9o9sPFxwR+I+cr24KR/DW01lxrDg6dCaRtun8D
wCW9ZMabes8cDwWuWz26/lob3qsPAP8n35+6nZOFm2UCFGjCGLFdX19GC8XPkEyISgtIc+J6IgPI
JQLK23UDY5hZXFXN3u1qeejJ6cjNCY9OingCDR0iK/kkrPpjJJ1qP1XOw/o/TzCEVPsYnf9jY+Z/
epFY0QIBN5rde5GV4GWVBxrFrGZ4BTKo+i0RHupTiFN3CHCqZTnFECVnudl+y6q5Q7tq+Nz8CXSs
SH0evuw9XoncpXQ/Pb+8I/14StyDUGy0dJwZ26XPf4zDzGYDQzoaGMeKut81eZlsC9qxSEFnCApw
XCHCjb/8AZUZIUcee+cmLZY5whb1hL7inRPKOTYaY++5BJVow+9vOU2vTuD8xEF/YudiC5AVbqre
+NPW1p/Oph0HqN3Zmq68q0zTyoUEIBRu/Gjq7mbJpY3MLvunNKcl07sWiOciuqTSnTmOm36uza2H
cUU5Tssx3ruMLZ03qE6pZA1sselaidfahlXw4Ru1D2w2+tk9cTN9sLrhr86cK47tj3UMrlOU2cM0
I78Pvd+OeUfaNUcKlTcWA3Yyt/yo7LnGhpw9Gy6IjNWNT2QCJUdnsiZMGYAHxvDlU16wzRoEPOB8
pInalOx2IcVPFXpDUiA+pS9/GAPe5cLFN43x76UwgVsQ7wNFjtPFXLqjKcvfoDGYD1fRrEWI58YI
gNgy99rY+adoAXzTBnpEBxSm+Z3tR36h7UjH3lu4oBQccuMaohaxs3Uzhs8Y+46ASYyJo99vps7P
Hlf1K+f8ONJLa26EtHrW3SyOuvRQNm4RjQMbdid7+9I+ZK5lnsqWqDCqm7u+Jq5pAsueLPO9ak2Y
iexF6Frskb5B2dgeUwvBNDGK9C0m5lfcT3s5KZco/Y4IGP+XtrjjOq8jg3cDg+sZ/RbnxXn80Ulw
MLEw1jbjfOKAmTxOMTI9jvs8DJqSF15mH3ZjF2Jg6xSJsUkW3hK3/ZHk+e909m+dm2DYnC32XHfh
iFj53b7JZ4al799J/yR+bIlMCfrUIvLEEcoHBzIhdySxsq866M7DxFgSxtPGxgCzcWuynEeJTYOH
BVdJl+rfU9+/TL7BU5eYrw75yHszrx90Fd5FEQAEhJ0+la5qto5ZLru+GnDgYdv0kVxtlpy4Zg7V
L+BeP7TnHA3/i/pvgQiWmnltM0Bl5MRyz4xs2zj+1aynqAuCfJ/UyFK/8q8aVo7CIcV4UxP8FM+v
YUxkiiktDimjj1IbymCzhPZd1jBSbUu8p8PMh8xjOgHXnuVsW/s0HK59ZwYHVRkvwWoukbKMGose
uBilAExPAeDAkIaVcltD8e4JKv6TdT0rvwNMqEr4oUmKe+CmH1NNnS6MrHPsx3TbBhBWarK2aWa9
+FWBGJAxfAG6uwKYIpREeEreAak8YWFx/kG3lEHUL6m6e3lXECgV+tsJ2zrjPWaKnDvB9TL7oNvl
Ro0W0wn9yA3CfUbO4aqLlRsENVtA7HBf8FOA5dLN2JrnJuPn2iLE8KWRFU6EjenhFo9Eao4m7TR2
Mpy6xqixA8gLQYMo7Xy0cmp5lpbyWDJaXC/NfMcXwtLevKBJ2Rl+cQzGpXlOw2c/cUFfBiKY7OIX
iDZauxatez2MtOCI8BjYHJWbLgOZwJOfWi5zUHXzjMWJzAUqQVEHFocR2rOnZoT9Gb0k2084SIbO
xo+N0yZ26voJlHQNdyIZbRYep0evwMPTVdOPukBhLeaPxeN5L0X/kWtp3jh1Xq1unn+LGCEeVdkx
PZ7TX8IdXOAKllKLMOfz95eUmFJ3wjkaTBNG89Xn/P2lr1ob9KwqtzpI3TOgr0nPRaUP+E82Xt7c
rDVOoXeH8KkrkdukPfh3PBCkWzdkm45ze2JSU/+LuTPJjhzJsuxWagGFKPQCTLXvSSp7TnBoNBp6
QAQ9sPq8UIsM9/DMjDg5Kx/ocRqNRm0AkS//v3cf9li+MeTT881wJwscQRHafDLJY7qAEjW9wArg
6w9ZOSTH4eCEbndFSeJue7M62YUst3YTxmvucvpJCGm3jZsCR8X0e9JFyWcVjf3VyOwXmutYIB2a
gSJH8Rd3ifdg4M7bIjmQCPdQE6keny9y/ng7ZrZhLqy98kdxrucHKZEPifaMNXVicDZkG5TLzXXU
nGOROoxDLNw5hdl3B5qcyLFaj53i9uX8jRFNXD9o2lrv6uCkjXYGxClqroyQm2WFnDxNmjiCdCfM
w03yF5t9fdcbmJxqmtq72DWrO2Z9hPjmzDFjvJpFCmajzWgMEZ/S6VmDUNUbljHoZFQHzUfeDs0V
diCSgNFD9Et25siukNX42eJy0zN8eiopCnsvMIalkun3iPvpkMt42nDIH+99ziX3tW9tfLayU/0b
1lLRwOe/bToW0Zmj0NHJuhw1Kmh7BFeBj9bT6A6TDRaAOmTCnyLSlUl1yIQQVKrR1NtW7/NPsyFn
HP3tK0Xya9xo3UYLPesxmZg4QjZf6n2U36fGQHeigwkdD+0RDUNxL5An7ZvK63dFrC0HCvnWmZxj
aHvFuewa635IXZKt7GiDv1KuBYayU9uxM6SV/Xj7zFtEfTaBxWenEVcXeT+0UDHdp+WkrZSwBNv/
azh4+O+gdcNxQWdjldUjLdB0Y49VsRE1kXUqbcWx1RG6e5r2WPn0VRHsdM8hsfRhz9Y7DJ75mrgl
Gx69g4sm/ZitNN9o+IxegxF+M7gZ+R7K8XD7bYkZuosh69ioeqrHUFpbsDG0kUyvxg8vpk1q28DK
vF6AXW8emgmZbVrExV2HHHeuHxxaxfmHrzcz63D0XpN+GXi5cQpo15xIcthrccfx1ej7qx6W2TF0
y2hVZA0N0tvVjtbn100USC+jq5h2N2VFLxbZzvxMgkU/OrjIxlTtE05/qFJOnd2Mc9H/bebdtMFn
/FlP6GKqwnr20ejR+A7EphSh3CZtxBo6K2/zEdVMPqU9pJeRW7/mG50ojGVYqmYFZmvpojM82nW+
rkYvPmlxal/MKArXjYUDqtbsz0ZN5ska24Hibir4t/E0ivma9kete3InYoKNthTYDamOft8Z870w
IEOeYUjZFveRfojj6SfO1OiucGR9tHt/f/vq9jCS8MN17mtbFdnmpiwDtORFR5Go9b7J0m2i8gHF
Q7a9fI2FXSxHqt1tM/jRglXWBl7XxUBcgJwEg+D0JH3jomEMWHR0Yk9TGU4P9No2N6d+SDLJOpeB
y/yuKc+3B+Rh5VkPn0LCOu5vf8uZWiyz0JbUUNzps19HJ0H7JQ71vVQNQ4hJVmeLXizjcG6Y25fY
B9vDiO5lH01KY//3GgYoXXSvB9DbQoYrOipcmuQcj7RoouphmEwEZXMqKZlRXOvBNojKifUk6Hey
RUXZWG3+ROjJUrd044hW/juPalrUAeLIJLKcM5Xa923tx9irVtoU6Su8Zg9pKvKnTM/bC5yTF667
tOo+bDtrt4ZN0hiYDH9RtoGxR5hPlnQi8pephtAQDqhCJynSo3Byg4hrHB6ek4fXymGpbyj329Ej
H3cWYlqG/KlrEy0pB8FN48TxDyRPx4ATc8L9HPkQZare0Y9tUWaHzPJfG43Rwe1NozkXHB1vQ8SB
vei8ZvrsfeOdqkc9Gm4Vbvqu+bRSOvmil+rdjzjLozgcyE5t2CgYNGUnyxDNEf3eko3BeUwqLs8g
GxkXKDTTQwb+ZPQsGuB097rfa+682qRDTokRVq9BodYZwqAlofGoQtIWr3fIPZwlHcRXOwhfA7fY
+xouo2wIX/q+YdkFxnLqAcLfoev6VRdeCmrhCiGCsISgsU8cKpplGHjtcZgUJXNnPFT98O0mltqX
LqpREVGWTU0n94XwTtKM6zXV3sSaMnu2q8j/ZIPmNNemq0oY7aE2sK4p+nuLPuuQDSRJcWp9yRDR
HDKsdRNvu7CPnmjUWkIHoZmZRE8NeKC1iuLH2KhNrOC+s+X0f/NDgIzYZTEtf2+EaFu/tFnrPzIC
Cxjveh8APPwXBfWWFJCY1nvGVoM0r2CAXfp3CnDtXfQSDUW8QecXriJbjx712Nb3rT4A8GDmvPAC
GvMLq3HoGI8En4wsA1dpCAbyAQeDuWVZ6DK4p0m/C7KChRs39zslJ/dQyb3acRpkXJk8T32v7nGe
7AhVRYxfduHGkNaAiWxTFX51V4TtL9FE7IoZuX0IEDA5NSo+MrUs102RNJ+6Sfxs2R2KzuZ1hPb4
rjmAqxKqWNQD7dVMiu4guAEWjhjFwfOJH8bv/Z2KOPqcn58YDe9ws3LIuHyNdATuZzR19SHphThH
80OSKDhirn2PqifdOQ2DznQ++RblFCwnfNalyMTP/JncdgIMTYome3YYOKq5NGbYHXEDsslaMV1/
a1/mSfPUFTasoOhRzUpuQH7DMlWa2hlld0W675xSF1WtDBLFsMZ5d5o0fGJomOzbtrHQxdAy+v0R
hMXA6lXkw7kakjutmmAXoMCllUKjpm/jbcvnuC1DpS8jNp5zVnlHDTHnvlCvgSF3odTsR4+eNkWS
v8znn8XGtfNdMz6XkzseAJx8yLSsjmkZOMdSM85ZPzFCrzPrQOayudIREB7yIbgUG0sMPPP570Hk
SRoj21JwiqVUZXPNBv9Cm4arJnGb9EVYz3qrqtXvV1Fng9zd3gpVPaeaj7jEyb9sDTrXfJ1VVrrR
8rB/Fg8i1uqd70cVpHbh7zQ4Upsw1e4FOxD9yh6fbOFxFqIqrACeSO8h9yN3kSGJPCfSeQsjgHLB
TFSJu9Tbp01/1+bRzkT7+kYDfqChiDUQBoG1NrMeuccE1aWLzfLsG9tqaojU9JtyV1b6c8pocINu
elqTJ5YiXNASLA9duNAHWVzsAWeFhynirW7eJm167I3B4fDZmQdEHRTJQe49ZMClaLne4WTgbUF0
XgM+WsFk11YtDpAdcG+dfp1ubSz/x1Q79kOuoZxsJFNU7NQZf9z0jwW9HsRUFY2T2xssW0s/OwmU
iZREyZz3Kgwc64ph7oE9srtQuzf7Dpr2spmC+uKaIeYpYQ6HzObgpQM23NWjATrTjT8gq4qHwF45
HkdaLWjqR9uH8QwxEcwtTchd39ojR6/pl+cqk5OVFd9ptUBBNCIpxnLCRET3o2Nu9fU1tEBPMxJb
ugx05/KHNyRkilIU6AdDI3ryK5qxWo1TQGaIIr3eC7muS30F48dcVp3vHNG4rm7AObPpu9XNINb0
SUKprTkb2AuoLkBsL/UOyIzyrdcWPttUjRnSB0QlXaTNAsTBeu0kgo8ynsAKW2qTRApyyrynNcyK
NMfO35xD13bIiwc1rQyMdtem8O/7RG/PqavOQCiGpQwRt3l3spmG14YxwkU4MbPl+UuzylDbWsx2
UhGOr1oR0/lutJVNy+cJceBdFiZ3TS2ciwWfkC3KF7QNcooaG/FK5nTxzpkEbI8+ho1Fj3BbCM3Y
GkFU7XST0hRwbLbKWm24JEbJ3txNZIzpGTqDoPo0pbZTY9G9TINp7Tw4HUbnZwddQ8fWO6E6Dcbc
K+zyXW6k3oc+u/mzEG71Ie18bHPDIbWUg/ek8tfWkFQsE9xJmZPJQw7JijGA9XKrdrzSju4Z93CY
7nG93l6GPuDD++2FC9u3208iJc6WwP1dF6ADIua1qVpxyZ8KI+m3KTSXj/S+j8XRj8rhGnjd1ahy
4xj2qK/GwUq3ivmBOcXWq953Fp33ekBn1nNGVJNYa5MVnr3a/rgJ7CMn3vg2aA0YSBw4PVyS7Zdq
ffFJAcZCFN1NAYI6NeNEOE0wem4wkrde9fl7jVB4ibXO0gFT9lVwQgGeLQnzgZ7YppL2LPwIaTI1
u5Vq67Kjb07lVK8bv+N2dLWDXVdfnbJY2lV0dChg0Re5HTb+NP8qA3rgBgpKBbfmsQvse+aKT1xd
5WUULmlBJVaeEeYA0yrztfazdz8V5TOuxFfSJX+lNXZ6RIFikbZocVlG8vvYCH+oVCZsSDZr6+3A
26I1O5R91u+i0fkspxaXUOXFAKecEfvvfLTMKeQwRVfRhjdCPGRZsQPy8Y6ojYOe0e/KkvNgHt7B
JF9jwiqfVBjeTYDK/v7zE0zGxQ35dIsCpC3qbXUdrHlHTNhGecl1yLT8XrAu7ziW0QDoWnc3uQoT
qajWmZYAgqNzgXoH1UNZTtMZ4am98PWge50pkww/3UMHC+euHPlrTox2bzYyar57zaxYoSpM6gdD
m4fsIWwAlNniQXe9q10PuxQsybvOCjIRwhpZgXryR+tVjbiynYpD7oyqGq1KbG8XsZ/QHAIL80gH
+OV2WGUbNJcleMsd3j1EpnmX7ZKiH5dhXkQnJBTbNsxWrRVXj3lFQ6krS3RRVH7DgCqpVemwscNi
a/dyKwP5AQl/H9j413M9TnZhPu1meiIa7GQxlfJMGNI0K/c4lVB59d4XSle0xYpCjxJR2xd2AGtr
bdU97GZINU4WBQsukIvHNnVKCVlF3/c5OVaHU1/e6W18pfe5RJNysTu84pmZvbXV2scDu3QC5CoR
3ovAldvAste5kWOwNx6xQ9wTYijnnRP5eB//sBDren70ajR+uqwd5h8lhLxOMWczonpDIzY5gO86
jZYeI+vIiBDWuLXd8i1s1c+iqkeUpvJVZAyXg0zvd2MW73XFKaUej/kY0usVj5yykPlRy/WYGNhs
SOchKiQUUcHYLVkVtDDoWgG9NxiGIkBQu2xs6fWBlFq7Y0XLDki+4Y31CWp+uZw7/zBzHzEvmPck
0rzTTFlnzHwvXRR7AM3Y8xKSnhADROe6hILtuiZjFPMidGbwUrlvDqrJhTPPa/FC8IkJhhL+BB/W
uyLYR0HR4vQkm8hZN4IYxS79MoYm2Cq7UgQtgN505C5DyKh18idJ8PFGr6wD/B5cRt1MKCeNo3Of
Gr9gqfcJnMmOjrTuu8EFYSbjH9ksDOwrCqggZwApmc1tvOZs6NI4e1JxHaFUbdKGPaO9qKR4l7Ao
l8kUewgGte+s+I44eCDmcj8EVKtVV1B+DrgcTVW1p5x9DGLDI2xgMCBdtgg0AqEYCGVLQxPX3PHf
Erpny7FmpQqs7JIQjdWnkbYyrfDVd5HHYPSGRFa790OYXIRArkynzt0hXr/PQ/wI9NKaJXr5JUBn
lm/0dQzj4p1FuX1KiqeQC0ol2XMoh72Qqtu6HaV5XNcPfWjpRGG4FbXPvdU0DboXmAW4iq5j5O89
PAEkUrTcjmX1FBkg7piQIdH/AgLdrwzS/LBmFJvC9NFL+fY3IdNAwlym1tWvAoEiPS1e1Bi5Z7tE
DJBk+c8qM3+oEBV4kybevnLUVzk45AjbDxnIANVRxXQLQgwgBiJhx/6R/qhdtCleGz/WXc0BbYDN
W9nO06Ai76dVX5gPMCTgly7jQzrD103k41k8AJsKHCYa4ayl81rUbNRsk95/zDfAZnh20orRSboL
K3UpPfdnBzcqsTTmNNgsLMXkpF9WZfpetn5wzONTIdWw9DTLR6MlFgzcdUZzeihMJmSWjxecqZ81
j8j4bAF92JF88RqfKQpnMa/Dqpw2MFGQ9m39MjYQDWuM+YglAc3ynCVMzggJ2Ewl8B5j2pEYPG1Q
+IQ8JWwuFtrxvtPHpV7D2kDz+BaMOCtZvtdEmqMj5aSYle9WytlvUofILZmHEby10sfsMZ/xCpRT
4GeljO5Q+LVmn62mjve3J/wBYX7CCfw9ASp4Sg30M11uXbzIne3kzKQLTdabUskPp/TaDVfSTzXC
GZC4cINynwdhfwVSxAlthigIufCa4gO2N+YcI/85wZDccRft3LT+CDUvWDC2+jRqlqomFie6p1sJ
Xg/ZE0oBLD37EWARVBF8RSEukKAJrY1txtVaTZW8n1KkiWjnDz1381LzK3UMFePFXqOc4rXE+9Ht
X5uaD0jiXitl5uyc8YIacoeC+92w9YElXGLO9FZi9B6q+eihXHFXDQUnJIgBl0lNX20f08lhph3X
neL4gbazvUBasR80SkI4gezkwEIxEYASJxKHlcMyqudYdg+TCxqjQpquoZReTdKDtYeA0Ww71kIa
0cw6ZL9yY+e5NrRy5XZBfMLDHR5RLNz7MD7ZRJL1ZFKf+Mxh12zwJCkKtc/jNTWPb2PcaSCmrqSK
d2NAxDcdaGa+RoP5JwWuXzXfGodlPciOLTmneyvApc2V7g4+B/cIHUH4q1XilRkTGR7MfdZIqClk
4GtKSTPDyGZ7ZrLLiMlS9P4du6FA6sjn1H64UNSh5CIEiUsJIo0bfGg2bS4PpuwZlwzZGzfJW23n
yAjJAWN0ZYFAERp2DVK0VvOEvxmR/JuZg0SWy/GEmwYVcok5AdHOvW+hec9APKL7IAulL1DuGXfS
FHtIJnuvDdxjZVNFRpq/7fvszvFma029B5OyGFT1mBClvXQa1EnSnzi+YfSr6uCORu41S5J6jQsL
Y145vQk4xF0IalPj9J9ZDy1y/CUshHpFmtaxrHOHsdEFhqXLeDLaC86b3HajR3ZK6W1DZaKogCkz
jd5yMLsBXt64Gj0vXgRqxJyOfq3UkDELps2kQTaBLy5B5eEOCWlf+S3jhcZ9Rr1l3+fZ0WzEWg8n
ho/zTW3jhCiZEZ98Wj8iqB/zdPo0kkQ/a2airiI/20mxk7F2TkdkrbaXY6+wivxYe/AeC3q2Kvkl
W3ZhNx/p8+XqwWIFwCmoMdMFt7cJEy3fmOzbBsOTlWmCmdUZgy0ZdJ6a1IIVh6aMZrahFiqkYBEJ
ClDLRHQeTd7F790FBmPYRwhnQzwvKS48WB5Je0L9cac5IcPNGd96+yMlzsbNzC3N89RQ2qpAp/0c
JBl0CFM/unChlkTT4CgZUpqYLt2fQ2PkyHpzd2OWtcd1qWtnl2hexqHW+FE5DloAnTBNmAThHq+o
vUoQHF5v/weO/O//lza1t7Ol/9E6ZnIVtKgWUI1qqoQ4veZCkmcT6MXSgA1Hme4VD/C/1GpgV30G
2+ktmASpd0NPfmAsDb9UuK07pDGOOb1jkiefRtUpWkbusKRrAR4kXX31GsdlI1TiyzDfAR0N376B
2JWjYvxcgslm3utaR6Yq3qnm6udD17f95DfXOGI5S4tAHmhOTocotRXufbm03db50kwKSIsW6FUJ
7m2OXreHqVZPTm2smXZNR8DC2ounRs62Sj5kwtYuMrN37Ie/jNqT14Bj4HHqG4eY8Hz6VEClvUzb
9zcCiq9rwV463VteA9nqS6M+RAUCkahK6iuENQJbpOkf+loLz63GSRCzZnVHP3d9awt48An3zouJ
nBLBZpi9tJHlYWu260vMbHDpg1Rd2j0Duz4sxw8/Ad8VmPe3syOHWW7RzmufOmz9KzEY3dYMyu7J
Q+q90Ab2IUgzj4WWO2tTK+dIqARxf+7f1+gudxw5m5XZueaz7Xjl7y8p3U0lSF/rA+scl1owLrC7
C/pKU78qpWevPEHakh5nMDS1tg5J/e3aFZMp6CZMJ7ug6B4nYw4oNJO7MQGOZwUQDhKoOqZ7DKsG
IV2g+/R7NP98+7/bQ0zXGYlk1S1vX+q6G+4TE+SnU1cP9jA7zdBMkyZkVw9//BnKEGALnG+3MPQd
DJGQXTq9HC5DoSOyFppN/YRt9I9vNPN3A4OehaM3weYv37j9bNo/uo0xnG9fqIHpE9wKJBpJdPrj
gSazdgQS+I8/VTJHFpegfc/SOrjkYxRcQkjcZxOlcGgO09luaDKOVrhrPTKRQNKUF2bbxwZ63tpg
LnpWaBGYESfDjmioeO/oegQnyuiWUSuiH9oY7jW3rrmZ8Z4SqmHjFK8ASyDDfsd49yt2kjd7yhPg
sL1/Dd7oRrDFGInzQnu/3jeoFVe3L2WfoDdi09m0KN3mVtE0c9kmmYLnKRlJKs93Dw5pfKgH4VHJ
0txVZW+ekioomV1VBiZKR6fEqH+MM+mCgIWXiuf9nukkA9GLYvR6d7u6xfhpm5ramje4CFMX8INV
06+Ad9V3XZRam1Zajr2bWnnM5igD00Fz7zKNPlamg/1durMSvbbSi15BouSJO2HrH25TA36ltbzd
CEOeAoLknwxnhvmQE45JSCb+3ijA28nexqqcLwc7MU7O2PuM6YPg0e9QNbDEFcvapwPeDUX1kAf5
/kaicBQ5978RRyqmEV4YXvQDy6bduc2Hu0ndpL4j5eWtdaxxH/lxssm8NF8zC5D7uNkPLcOx21v7
j1Ycw070zfS/8IpYL0178umJrEVD+wGDWv4UGsMmcnXrvmwpVcdSAcJtCvtSTxZbR+hx/FU4bDTd
cle6i0blBlUpath4g2yokBNPbGvRtQ9JilDVTLCzqalBOeTILNhpY7y8Pevbgz13cYcEa57jhycH
yTwnJPNwQy+FODQWjE6SQ91xag0mWscpWg4Wr2rX+iEelY5R+O1htnKRu54+qKoWW6OO21VVoS4U
kxMw5LXca2WEmyFMS2rUod/cOhl6bvNPzzEuqPbGE2jTjSee3W6PLldci75pz/TT4foNtXifcsT7
eZ53l5KD1+l3q6scFZ5wNe4B3eLUMSCVdngGqnm0bA3TwWskxhwva1e6KJxHHzEuzmU2KKJLN4wk
3Uc3pn0XhmAbAIWqUxlArRwq3TgMisExVBdgXhbDj97yPhC1j1YZPTKd9JeSzWIdjxGIqphSh3f/
Ngdoa27l4g4gKK1tGMjPgjB4qJCWw7JJoftG5uxjRSLVyTL5sNombq5GYX/2gTEdy8D8KGSH+NWJ
Z16Vcd/jDHWYxRYbZwiMbT1Nd3TXEupwDxYpiOAEzBUUTuczC7hrbg8ecnQNN+WhH/xvPXFHY5UW
6a7NTGUBCNE2nssUlYuBVyIaYwmiw1jS2DPAmIsMU5PIF55XYu8zinGdgyB5RN0W3Wf5tKnIn0Vv
i00ysGv9MkJJWzjzDNQlc26BcmAFgGT80ON0PUlcgkjpjm6cewcLkRbQHSozg+CTlTm3xJxK7sZp
zv/R6fmgqaPcAUk57OSEw7JvkOWscSZ3+DndyqK4tSzod6aNCuQEnlU9BmnbMSeQHx2Yn71lZtYO
VvFqKgO0QPR9GKHgomjNDB0MWRTMConbMbxviCgvoyRmk2T7B26SA9Av8FOJ/y0kOAqXavpixe52
4q3cWoUPNFSfSuxRZFgoxaDVFfBkg1WpD3exQm4JqzTCzFqq8V7hzCBqoLn6jY2Zj08WEda5UN4P
d/oR1h7jcidcQm7dW1WNjax0r36gEHjm0P7TjdtTbdc6SThD3jxRudQbv0Jdzj5GjxFaI9rXdks4
NOEM4TnGQ5X64mc9OiVir8rZpjlFfFv4CVgMRPMYsqWmr4nVpgNjyEfZNHKrDC3kDF9xvbUCnGQL
j4Kid5LNo9HrEE5TDEY5MlzT+mWI8tO1tE8br+emAGYhhgbtuZmre33Uik3f++9WxzEGhveur8lP
8wiRkqZKdnXDWLyYzQdt6z0HneEtNMMES54WK1bcRnK+HABmsBPwF4fJfst6CS42dT8TXXw6tHPx
CngHOSFKgX541gzeiCaejiKp5+GITpqDzgx9wvWTMsDwEho3VcBJNiqjn1lvTpuoxz2SNBE+7okK
spnuCqveGBMvBJuUTh2BDjUD2tE2eGBsyzx6ucSZi2WPvCGkB5EijJUOW5SHEM6KrsBaYy8FqFGC
aR3m26jbK8SgrYuoKnP1bcBQcptUsPeSbhekEWfGwjs20kbAXk72Qiexu9MsACwFJmSEYLnrwAx1
7w2vGVdROxsoyhE1PLxi0IBqC0v+q/biD1RKFAAW5xG2sM5PnzEknz1CqJbICUWxxQox5iEQNQL2
utr6ZED1loBvbRP7WQvY0xOD0AiJgcgceHl1h/KG2V7Nm2W8RnYF+4XzTTp50bPtbfr2e7CgdHmx
CTcAQuGK7hvNkHIR680A/HvWp+r6I/lpSauNqyaUwUKWWLIKpX8of45Qkc9uGwPiwV/Lqs+2N9B1
jX1SVBtYeZxMx1/U+q/FOHiLvtXNtd6Ed6AWa3dt1q0NfeY6tpdItlAbg3CDFBEdgFN8TMLEiKj8
C0soM88Z8WvE5CYq0HfjiHWCy4kPh969AdWVo/e+8REAwQJCE9h9JXk1p8eKZx07Dgb5eGIJ87xT
4L8r3fzQu2Bfc0eipC7zTaqfwwbhED1oe4OEYWe4wVMRultH5PlKY3C8TpGCe3rg7HopAdGa/HOW
tqGJ9QUo79Ou2Avd5jLZ3leu4+rAXYpbkfO9OATZwEnddwhYGIN1gJO0VDQNnbk1QE7gYgyRJuo1
9pupOOFsQHpQ6QyO3OrgmEVxNpRfbMvUFIvWSvCvRV2wK18HY/z+N2ymOYDoT2QmsqpM28LGZri2
JRzd/kvKLBURoFCmktREZXCP4tim1K4NPd2H7qSjqrD1h9/Kwamr6ecZtX3RSLJiRptvaM6Pu3wi
ItvzZx5nYK91Sf6pXYzAEsYM+0HTuackc9xTPrrtEYP1QszrWApkjctWTI/x7KnsYtyqTRdi64jK
dGPEzA59xhvLsKjQAbVWjjeyE3jl5UHvRuNCjyu5b9J97RmvmYGwdUF8u/NvQF3uX7BV85vjmJ4u
kLKYjnD/mouJRSp1fDql+xLQBRee1tADG45NWBIehh52pZdtsrGRlJIAUsjXGiSKk1lvfmUSbxeU
DkqjKlgmztcwj9pT32pIu+l2FLP+UaMbYgAVOZQWTNdZjNIbIDV0t5+OsZcfBmr8O4N5NQMFMzml
h9hty0MrRv8xMT4B7wGTyplZaxgZEfo84M6ZtpXorNfKbL9vQyP5ErapSekVWU99WR4iz9rSQI1+
BJxBaJs3Pr9FUr1BarETvbxMeTwiQ0MQcJva+ZVRX/Su3SbKNi4hAiE1RI9FCFntX1+Gjv5fLkOb
eYnuOJxDCczy/3IZ6ogfQyan1v4WqeQHNvOCObSNbKV+M2rANu20m46u0J7YSX7gPcL2orjHqNLt
jTt03kojOODiwVIgQ04twy4bDp5XkFhTASxoEHaYXowG06TtRKJjvx1t4sCImtiGUR4BGlLxyXGM
X4SpdbxO/b7xMJda0Fcgt5ePHs08T2RfRdu2z6Heh6u2DsAIUiXKiEjFNGmLFe6ibNPpXrmAhBAs
AzBssMpplg5ucKQFBYeu0xPgWsDGb2/g/yrhc/ffZHP+U9bnv033/J8yQv9/TPj0yMv+f/+Zovlf
Ej7vP6vPr+/s/+zr7LP4Wf9T0Of8k/8Z9Gn+TVhMN2Aj0JQ2HC6730GfIOz+ZnAh0oDVdaIQTecf
QZ+G+JthWPwYpkNXGNBY/xH0aTh/E6RPQbjD4OATIPq/yvk0/zkBnLaVLWxP952/pFHKzECV1vX1
AdUA48TWsrd2osEY8mV7DGDtbdgeIVU7slpXE2DJKjig6LzUZf0OnAhp2zjmyDuxRIi+oWU7l6NT
J7qdsPGkBKVB1TMRStf7AG7R8WeSCh6587IvmYLUItH463b5b+Lw/pKy+cfrsbj5vz6vcRGSbmr8
X7svRpo6ZX3omS1jxnLhqrXttEYZ+5aZtJ4sx2VC2UWkMAQNNW2OzV2G1vSqqJ0XgTRAg1W4oo2K
tlhWH6rIWfHEz65u03GueDmg2qdFI8YfCQX2UyKr/Gj7BTkQXR6uo8kcNo5VvvgUWcgpcWj1GJPr
qa0xPBG9QVTLFyjKFxDKj64xfKiOktHyWgBc0fj3MN7/ORXwn7fcP96Gv2QB9qLXc2iN9cEYwQaX
04/B0u46oKe2aWBFFi8j4jhSeBZepB86LKUy+vrTPfDfxFMa/5yl/sevnje6P30CQacFQmiiwpbn
LLE4rquwf/GQKYeyfgjw16vcfhj6n5YK91H37EnjtcgQduTADMKqfDSJFfrXT+UvK/4fT2XeCf70
VBhV+zH01/JQOuV3zoUMu2rS19FAfDOm3VWfpS82I45d5xb63rWxaA8cyF9EqxibjrLCDBwQYyNT
4klbPeTEMqN+21k3OrDeelEyH+rydiOytiCTga5hTe2wJieVScMUfirP+QW7P2TUlMlVqen+J/Hb
qLIDmNPh4ALmaN8khLRlKgZ3nY16uCkgZOC5AubFpMr+slr7y2hK/5N5ZHhvuDX8aLfLcXozk6tr
9ZAm1YkpO+ln7Lv/Lk2aBeZPNds/3rpbbOuf3rpEMlH1SWk5VEF1Ik/jElXOi1ZCMhxUdjD04kD8
rKlHX2E7qCeliS1qpJPlk+fNCKYNzF//+jM05xv3j+LxjycyL1x/eiLuZNUexJwKmXB9iQZvPYwy
2cuBKZKGq6hQDRMTHK2kSQKuoDyi4Hc+R8/4lp773kTOk/RNshHjtRTue8XBpaGDq8yd69vlerCK
H8IZjv/6yRr/Qd2Z7TaOrFv6VQ72PQuMYHAC+vSFZskaPGam84bIqTjPM5++P6pq7+10VdrdG+em
kYCQkmWZkoLBiP9f61s/R3H++2BfhdlmNGzqSg39wXS921JhoevI4Yr0iMUZOIXc2rEtiOlzYjdY
1s4XY/LYb1Hb0pz7EdRGQiC7MZJT+PbxyJ8Xl/8+nldLHa/NuondAfLgeHyIveLYOjH4aOO2LGdl
WErrux/XU1ZS1mzLI1VojQ8z32meRHSf3KR6uZzo/JGOtIucaYsS/Wkcg01Goe7tQxS/+n7nAfji
+4X/QZGFagRVNuyDtvG5LpF5O85Gc4wPqY1fvKm+WUDYWz/aUV5ddTLck0j09M7fd38xvl5dAIOe
iOM+nvPdA/s7lG7CSi0bTUHS2hvPi+J9gY4JySYUUY6uXUDvmevlXrMJFTHT9iQIBzWs+MtoDJ96
TK5yhNHARTEAWwHx+O3DlL+Y0NX88b34mBKR+VntpiXVGHejwyKD50T9FsllvHOrsMC34F2EyA6Z
Ko82wBY6pPEybzRvybWZGE36XLih8qVwi4sWIQdLvY/keqeMuUEsLUhMKIqSd77VX12Grzm+Lw63
1y2RTR68/iboqj2AfVgNvok9lELJCKwSSNvMkKoGD0Izu44YLIvZHTQrPaee2GEXwDCop8esxgtO
PFSJDrihmoqWyA3pQxkPbZeviyY7+4VMyOcg9q3LdLGNVEHKK/mZ+FnjQxooGOteATCwQWsxzkUP
quBiwXnxNfLLS5XWz1VE9mvq0B94+7v61Yh6dQG0+yqKi7AtD+ZAJHcmt5KwpjinLENOMqS2PT4k
Cg/D+u0/J3/1915d5XJ0GVYVMkM2mtUtAmuEPlfPySXGyMgMOmIbCle/cUJEwSBgzPVoSfsG2SlO
34yCgWleolYRe4Xjx64og/Rg6jWM+g12vlvHS9SDxBVN4rjfrtMOlGwStBYFWeRuUcWWSS+SU992
34LBfnjnPf3i8mPM7/XF+JlK4dud6RSHVq/XY9YcB+l/Ayn0XCvzxpgsLC75FxdQDhDvW+nzLRNI
RUs/0fMVhc7T5Ic4jFy++ECZl9jFi2Kwd807Qlr6InYXlebeOJEUMxdp6zjivS/jFzOu8epyVVYe
NfNCLxGgGnjnyvsmCm5yvb7pSr1CcT2c7zQojmE4oKYF85f158nRD1pr7yoBNgZnFAJFPJdssRMk
/KBGmcXhOWbvTHjy523wv64JxqtrVGMFrGwctztEun/RET13BGCAm+riRWLMqZE2ysu6pxCPyo/S
uQc1rLSreDE4dbtFLXIekuRuyI2vvqO0Q1D19Rw+O6ByNPQD7DZz/84g+NWRvr564YFriQRIDtgu
H6KuspeUj1Zt62O7iKyLURiXzq/ux3DYx6F1jpNW3zhQxxZDb4LyK4JFgUgj75t134mHzOyfhY1F
3lfvTMriV1/2PHpfjFLXLytV9kxMaTCt3QnGgrXT9Q6wNuX8YsDF3nzNjeSp8kFYhOb925+L8YsV
tvHqkkWoStP4dPkOYaWlSz/CczQpJMS5iy5BeM0nNRYfyirbjdEHne0/ejGUXnM7hzKt2Z8SKUUF
vE5+RRf1o2sDcgi8dJPY9m0yh+pGWv/BA/eCibzd0jv4BFYOHg3GqKakPmtNCEE8vafbn+Z0Kv32
ohRiwS7MCPMIB5yY6e3bb1XOb+lvVn/Gq8te59nIhE2jPERJ/2iVzox4u7VJCyeG8ZFS9MrOm0Mg
FVLc2c4CqTswT14XEg3fXeSk47VkdLrVpyrAECi+qZpMbcAmk23+rkVIZhHUXw/1f7Y68jGMw+LH
9/DL//qp3PG/f75b/3Hf/5HPNYef7qwzWnrjXfujGu9/4KdsXlYn/m9/+F8/rq/yOBY//vsf3/I2
a+ZX88M8+6mG4XI+vlX9AMXdfPnrr/xR9rDt3xyDygUOGnwUGGM4R/4oe1j6byTWUwW+VjUy6mDB
f//DsH/TbRvSghS65RpUi/9V8JDGb7yAdB2T35Cm6Vj/+Oeb/nM7yuf1y53xLwaUPs81L07ZFvQZ
UmliXVLDoinr9dVS1ra2efER/PnX/itDiJuHWUNh4e9f3XFfXbYysCaGakdF8Eq2xgy0zIFDvv3S
85zy1zMBO+CrA/elJOePl6aXoLwPDerlNNu9/dq/OuxXlwQaDXXUULxfzxm+TkMpHpnkf/bSr+Zw
twMX0takZEJAgJXn34NjO7/90r/6RF7NvimOQNWXrYKFka9VI9k+lck9oZKPb7/+rz6V+fEXQ6Wx
OjNKskatTTqULa3Nwh5X/9lLv5rWHFo6o2fRr82UucsaB+uy8x++tPz5qI2qwDqSAy0fPMCNsCeS
QL7z0r/6wF8tbLUiHch7L8w1Wwc2h8r8Vrjrtz+QX730q9Oyz5uxAtpsrtEfz5ENi2h46mPnve3I
3587zqvTsgh6n7K9YZKsUOeEX8SowlCWUBL8j45+Lvq+HCkmDMhUaCXaeWQAKAdUQVoOFpMKQ31K
OMt/+DZenaYdwUp0DgJzHfo99kP7YQyqd86leUz/zezC3PrTO2iDNqsHxzPWgdDHC6I/Qh/BLb3T
erHnIvffvv6rc1UzzEwSeGauc6cfT4S7I6mwGwIR8GjZZbkN2zhHadClwsKGkomKLZ3vg3tyi244
ZFrp+Y+GPqJqYDapsjsbyEDzZXBl0rFBVxrhrnU/YMRp2yp7UGnYIut0ItUfp9GrrBvTxPV7i8jD
HT4E9NmQksT0RvFzoJ8E0g6MtwY4F+nSPQ15JwokK7lompWlArKBXQLd6rUuosbYkW+jOY+0u8Gm
kRtNLArhMqwDD6Nwk4GqQBzUYGak9yUshv7H4M4JGIAb0+w2i4nYeSYTJZIPwyAniLMOykb3oVbD
ZKZrq3ahQdUhyqAVy8oaUxRSyEosJgBJ7iVM1ITMqEcEgVmHRqt5MabMbT5g05HTdxrgfnGbQUO2
L1lb9XAEwsF44KNjbWR75jTtkRuNSIoIGIZPOmXUEX5QmAaVAWFClAjIUgIN9Xs0BUN3ocpoA7PK
BVD0cAn13RTU0UyrOXbAEPUjcuRK3GZNGkRnMWSZuikK6P50EqLMipeFnasapheOlA4ovx9aIMUG
U/ONj65h15bYzFl+pFg7ga+nmwbRtf8N1iMRvWtdrxF74v/KivBJ1mXS1Iuk82OYri4h7amg/g4t
+4PvkQ6Xb4LWZXgtfLsmy0xajVfd1hat83VO6pFclzLv9IXAoolWB5srYgJyCQBpTjbChdByy0tr
RcJfUWwo6nVQyjZagFDOjqkL1PTGcqdEbejVxcMSlQJEe90lB426RDKdRKf3AM3CziACYYiHhrb8
yLXOTtzusdeCuHpysonMmQKxM1+bHql0DR3DrlcCAg3JDr0FwycGJTkzH2tooYXVRVAZhxQHlt6L
Wq4yg8CmUwqRkP5wOokWerxHJpgXCNR8ZYYW1LYClB+Va475JnQ65DpVgxf3M8YMz9s5Q0gFPlZs
oviDZhHdM0cN1dMg+MAX7Egp4NbWhITCiVJZ7Q2VJONFGW2DhLbzHBNte52Nq8KMMEl4uRruUr+z
y3XnBDHlFI8YmnWFzPlHk4ZzLYbABCRizlSgl0Ir0/igKIFyVBGmurBWa6qSatpK9N+Y0HD6YxlB
s+XsIw8F8kPXguyGtG+mQLMRAlu7mT1s7eyoNU1sUKkoT5BmUpvzR5gK4awRYhZq2WpJ0X31M6e8
n+YUqw2ieDu7wDdwrAOEjrg9apWDkjUxcTEt1ZhoH/TRlc7HAKyPwEZR9joOBM0/e9Q1xCoQXj5e
RODp4W3bhaP5FFS+4z/WNprmdQ3FnA/Uxgi2VDCIunWB9EUurTibMDGOleVC/gq0kO3gvIlat3XP
0AarpXHsVlvEPszXqTpGIdzZe1CdOZImM9GMZ7D+XovkKuzQBUcJycf4lwN/ZQWTUvee21basolj
M1tT9oK45Wc+NqsWQEZ0ilLCzD/3Tph8IOisy29qId10m5mE5X3M2LrD9sEUXBzAY1LAybwxyg9M
elPxpYTP4uwxs7DmMbxYc6D8BeN4qGMDu2DJ0KsPKoxyzENFVeORlJOnY0kIU8QCXJSmrH9MEq64
3/mOOvfoc6YEOxIDsuoSSSlrIsUyBy1hUdDExhkRe5sIU2P8qOPj7bZgOtBzSB9EKkN6VHIvUpAJ
NzkUY/IZVGI3hrbUHS4oNEmSFCa0XtJZXxmitSOwgB0hjEVYFd7GndoYT6gKzYRoI05WdJleHX9n
hBX20aws0aITcvIAQTk46vtUIM09GLW0jV1lZpgwGm9U1gdM0Gm9jI16bImTpP1wqdoSDpkPP4TA
Jap7tOAzMqplkYHeCDPhfyqn3CaupJyTWlwo2xUnCkcC1o4oAICwWbApqzyzLo1sHTBHWTKkm7Ry
EVct21719AQrkoDtC/bdFJCJZWq3OMBjzsMRKQKNspitP+b6rlg5ujOFp7itJezq1PCgUI0j6Axh
cvx3fRUM4YOV9wL9VtXlcw2/JSXMy5P0bOB7JfRDI2N4iVLO7rHJOm58EJOryo9VH/gmVWwQbGvT
NfPpoFdT4m2QSRI4L+TUyDtH9JPDqsEpSGTmGhqBeWkCqOkhMI91llhdj3DdIvATmb5A5NhkY3Me
iA5BY3zVfWOZwsJPvDtkX/x3iEX0sU1x7nTllGoPcWWbJfCStu0fpEwgazksnbFLceTlFoGssJYx
gzY+4J/qx4UtgDjyzcA/sfw00RF9Atdfy7CxTcxNttB3Im6RYhBfkD+Sp96MyBhpdKgDGWZofGtK
KQQp5IP/iBwNMm0FRfEmV0mT7p0K48miKAbb3hYjGZoLb7TCeD8xAuuFU/o1M1JjIhW16AuLTaUZ
ZIz5VqGdh24S3SqOB4MEAYW0bomZCbwlod6EjsPEduAwZLarn9ym69tVbFcDsuTKjMaNX/nC3ju1
gUU0NgZRPAZRaycPyMqlS+luim4IAezy3VA76rkwSP/dhnrgTEQNAjNf8bTmo5B1jq3YNSudvgFy
kXJTxtGtK3UuWRaZS2s9DUXzMW7DzlqJKCduIUoDr8S1ZxfZug5AxN2aICuMU4NgqjuQ9gZQV7Qu
l0v0xlhaCynpIEmjKYKvoz2F3UqkxBwwpzXx2OysJnNGG2py2XZfmTby9OiPkzX3Mnwk1pGj+88D
IeLdSmGON851xP4bnGcSEJNhW1N141pOQkiX0ffhCkMHDkffse1hy5KxI9TaTgIHpyCU4go7aNHK
H4VbV9WuK7h87EI6ftCatAKZteVhbsLIaMBtTQmeUYfBjh11tOj0uHetFnTI6WoD+Hbr2G23aV0T
t0qtq+zrNJqtvkimoMEMSqBMPC+aoRwW3ghWUUZj2hwN8j38XWfo6QDkJQJ9gRk8Cc9JErrFD12Z
irwM11XNMxb7EUJjUZRLpYBFntJYT6hatiY7FSvXC3LZtExttTRIP2rEh24DZzBIydLqBpuf8qt6
bSjigTcaZANCjJxBQ7Vg6/Ixb0RlP3J9Gfx7ZLktEjdeJXnMUB76Z6GllbEQ2JsuZP0OzUFISyuW
nWxK66FtI284j0UDiIEh3gQfCQT05aWvLdAUsoQCRu/JBls8OlO8d81C0b0rqvYbchVQGFpJuhQS
6Ix+pz8p2T0R00o5HNgkLXP822ZwCpLWq27AlEbuQvWRHPCLKBRL/oCT8U6WYZ1+TpiesShyvpm3
Brq36bat5hwTPUh192syqCF79FyY0AkyvzFuNlrA2b1rR0JM1yobyHJddJXIsmepvDRHb9Yosl6j
vOy+efVkud9lr8LAudBfiBpUVWmfSnutAj+Yjqn0G5CzJbaC9ptJvq2+0PMITKJucoYh/dW6Pt3q
Btbf8qHsaFiiVM5sM6P6H3hVdS9yn6L4ua2qQFQ0DW07tliVd14zrNib9CiHu15FOyhDcjorFEB4
zzsv4rSJer3ZFbimnYWiaZET+NeaaJ8juAkgwirbuA27zHcBbaVN+MH2qBhhXupB7EAcnNnYiHVT
83sduEP7++QFxFWOWAS6XRvHVXIkNilDLV8pmsD3ZjFM48c8CtPqcUzkREw4VX+WXpqvfQnIdR7W
wTiQWqH3VTqtUWor0rVaAH36caLl4ZwGLHi0Zr1Ylvswm2znNqL7la0m3cKJZkyt4V5QoLuov90S
pjvEOB+JZVGT7dARmiFhHnnloejqAHBMmKJLXRV4dkiIjLucRGiZVtqi9lPvkxitHP6vqdc/dEAa
yaJypgwqjpf71WYcNVWu2UsmDj6EZkpPwsVojDxOZsFaMWuOrCtsRNmbsvPxHcZhg1yaloAp+CyB
fQLhVgg+cNSHDTFRQwUqJqFWGa1LZ+qSO98re1y6INYDRMYsgjPjYdIByC5jV2fZrsoyl4R59Na4
TDw7d8jIFEAdRvZh2td+EholvL5GHBWGBE9ugbLp6cFwEicgRGpMPEygiC92VmrCkw3sDsEgbC/7
K4KTYdoySEG8TmZofffiRsEqEnUcRohsZOw8EJ5dZKT4kvjxIVCOqDctUIbqyUZam+/R72u6vrIc
2RQL6ZKBg9utLutN78ce/IIwH/0TvQHUy4VNLBYxxsI4DFEMKmcBs6/u1hZY/hqkH1gwsIcDdtfA
r7znUHblsCC0vvrEZG2TcVbO4GM2TtvY0z0s7VPvkmU1NGF0cIThm/eJUlwl8I2WXH9Cj5gYENZD
wB/SSqd/DAjvTL4CSezjL5CdWe1sq8YySuRXjNOVlQCCijv4qylCXaJyAAUmgXtIRhI21jjDPfWF
znCj72j5hTnqaumLBapQ1osOu0b3pEp2xbKeVeVJEwmoLV3mJuTB9ByVaMZPnMDsflWYor00bN17
VkX1JSq7mN2pVYNPdWL+LJl7NagAFM/Wysb880GNHiF+iZIpALkKbA8xaTpWbTAZ2VENKXpRu25I
vXEqPYcOhqG0XEcgDbN7NLm9sw6ZTzDzDswrCwxGVvW7XyVQAZrOmXxqnS5Kcy+0LLkPhqEgECgu
YVCS5N1+NdAdgugQMi+5LOPdXIdI5HEOQ0gXQF8ztOE06ejzlqwcEe7D6/M2tqMk7vcaHjeeEbdQ
Cw/CWPtHZe9/ti/y/5EoVOqUP99oi2BVDosizH7UL5sp19/6UxAqrd8s3WH6EVKZQthUav8pCLV+
c03LAAtp2sw7JuXhP/sjkqYJKlHlmgg2bd3UKTXWeTu3TtRvytBdw7Vs1PW2UkL9v/RH5M+VOtth
wWha/CND2bSE/brzlgxdTaRAORw9Qhtu/Psih+K18EtnEyJ++W4Jc61YCIM2hC7hVlhpF5rjf6Og
Lcl4NaP7nLAfxpxMz4QS5WfWKXI/Dcaa+PKDrU36c9qgYmMJlKxdUd10QROs7TLRN6qAqP3is/+b
fsy1Jfrvuub8bviEFY4OnVvjL5rv2GAWwqTXHyWoMLLJBu/Jrz32GKxKvoc2pp2p8I8O7nLCcUpx
JLgRQOlUnDINU0BopOYWZkHz0Kb979XYK9KW+mTXDEOAhW/yTzGw0ZPvyDu2spL80d76lOmfczhx
H/EB2jfTiMHAaTzrU8kUB0U8vTSB0dzaTdofY4PNSyWf337PYq5q/+U928oWtgsz1lavyvU+wiqn
KuruyDYmQu+h7Ty79x7RDVb48ernHOb9yof7ecJSVABJD+YtlLUtJSab0HW+QEn+XntmcgpgBhcp
3t2Jd31ipy3fqWjLuXT907EqdtWImJmBWfw6V3nyi16LCQK4T8BIHjXrvpoxdm5WLye360g8zbRl
32s5uHWSCBv9m6GJ6LaOJ/eRVTQWJPJZjngPiP7FZsUWMpkuIEQVZhE8XNe71xunTt29xlKaEvKc
Pd7mBqFTIjz1MGa3mf/72x+/8XMrgyHHW7JQevP58+kTvs5bfvGWkJ4S5FA3+VGNWfxRZwyBnXGj
lbC1ZJdbWcQKJzLaY8GFMez0LQsA83S9EZH883/Xu1J+9Oti2aslfjmKyIKaaaOIkUx6nEoLisbF
QXmQQXygY2t7dtOWdhHfWhSoRp81Y59pIbvWvqp3RZkHRDpSNQcrhd/QthJ/We/efuuv5IbXtz7r
2TnTTKofhjV3GV68dd0Yq7bOEY6q8juLE7Y3SVw+y8laJWTBnyMZZ7fE6Ra7ynVPaOxgUBWmoAhr
xWAH0myd425f+qZebXxKEEThaekpt5txp1HBP/RpOB0gsiXvHLcx98Z+HoWGnI9eV1g22c+9Om6e
C9Pe6hIii0ckE4GsLxHW41UdJaRiY0q+TD4qFMIzAC31pjongOYrBujdQEZhD16OhVfw4KhWLT1p
i+2VqxZFFvIjE+WRVtv+oyyz/Dg2EIokJZd9kyYEt/eNl9+wQ5kOmRcaS/S0T13eECYDXYXFrxXB
q4pq551p8aoafPWGTUspy3WYHlwsgj9/UaQCss9xtOzomdZ+mshXl2kUfCGEcaNp8HkM4lWoIbiY
RmmagPDflWniAeqlauiSH/QjyekWILxyxokokJSIVPgmwaNRRKj1YtZWo/gkJpD2RpZtrohB4Zgu
ZBa/OBHV8WTbQf1UONW41RtIBYPmkXSlyfxIdB+r7zH4mOfxjZ82WO19MoD8Lu9vJ4ghi05J6yOz
M4ZVjYyfjvXX26P4r/MnI8DEeMHugzFsXgXuL0ZxWysPAooIbvDg7s2oHT7QsS2PNXUVMpe4mzpa
tO+jHjY6W6rNIDIKtp7dbEt+i3zN5N7resAzkHpOUDuSU2c7sl9c/+s13h8LrF8qGq5dxp++TFeX
hnAsrCBcsZV41fnVVGJFvu72N2zC/LUAXwjponzC8xrssV81G9OV8Wen/tz4sfGFmkW4rvv5dOpD
/Z680x+1PhpfJBQYNGDsD3zjqTRkQUk2poA6U8Cvd52Q7HUj0OVT1/RLPKrNomhL95PKe4rZYRKc
fJeo3jREcT0/HhG6sfMGh8zZyXE+gWz9QRmouG10yoe6FE+F2TqfRGAT5kARad2YRY5UHlnSQaZG
drSIZjvSL/FXUN4JxpkfqxKFJdvQnssBLHbV6DCNRX2n5eB8a0yMq8ac1NYwDZNc6Xg4+NTKI0ao
2bYCxwGQMgFo61PvoIwKa0P/PPjy2c+j8pvbVaciSOPfnTBbM9TJh0skAau5t0uCwdwRzfidOCbt
QTHEd7ZNLLM/2PQdmhpoNNjet56gJdN7vXhp/+Uyz7nHWg37kGQzbV0n4xfDVJEsYzdBFN1MSeec
VEc8oNMHn4n2FfeG3Vi7OZvRoIcCK+CfN56A/Kzg8y7iodJuVdsUdKB++h/Fg5ePFZnebkZH5bto
pq5n+HzJdj+FZWMTrgEfppiidluE9kgpJSdudlL6kwFi4yDz/l+P1Y9Nvc8iTf9sd56JrNztj2HX
xOeSHd7SDDX/m+VgvrbGb2lGTKRBiZF0sOlbrepIbewRj3xk4y0GjbQa9LH+3dTGi5mP+XNVO+ym
KpPwUL9tNmxxo2Pm+3/eCNJ9o5UZgWWIB/vA1vPPH1yfN4z4+lsjK/exFdSrPnedfVNm2aeBlK2O
wIxHZRnJxZOYg9Iz3adD6E31/RUQP3Uf+mgk7SKVZFoLf+1pXP0o9xGAFxD1sa2dztlJln3rqA3H
T31QQTicnOZMdVBsMyRPi3TUnWUq8uqOBovcgJbMj0ME1Zt6WLQLJye9WDRxqQxo9iObOJqZsdV9
UT2MKM4CLMrBYTBIU++IcYSBUiF6653epwxZs3GvxAEko3+83lwfp4ya3rgRJXKh6Zser9A98ARw
fY1ePUOheBjrAFm2mFZdpQfPfpN8A+02XiajJmqmbEtoRZN78+fd+Sch3IIKQbVZagcqcfbBUI2x
Yr0ZrBCjDOfAxnZxvRlEOJ4rp3iSZlDuu7EDOXt9SoxH5kh00er6tHT+rX//au/7LsFHtDjsXqCA
x/vBnpf8nMEmMyoewXnH7GsTQE21YRe/s5O4pbEwniBNDzuLUjMLKCv7VOEpX+hOZn6l8naTVDG8
uyS/nzQCLFEahGasf6znKMmx98fbnH3Woi415oSS5J2WT7Qn32UpcWxTHXM8+AiB+aAauCihhcdd
EQwN1ZPnJoRY6VOxj/zBJ6UGZNfGK0hicajqRMm59jpaSKUhHoEg14ydJx858iPiqOtPfLO8/uRK
ZfnnT6owevU7RPfAs3Fr0ovKQr8xhvHPm8kfs20bWg/Xh/79w1HSPwKNyPN0EK2gNgRxeh3cu8i2
7yYxiV1s6eFOBa66z5OkI+Il6b6DAaeEU2lftKwE3mB7CQ1Bod8nsoLjo0OMslhEtAmQmA454LKY
nPpk4vI+9zafPPmn6Vds+RCLffmBso0issewtqnohg9RON5cnyA0VANtRWYOG0xzg3B7Txcir1ey
MIm+bOEL28xt8wqglu4sWYZj5A7NB06aFMSt/WjSUZmzuVaCjuYXwLnBWgrWikwx0WNaTohjebxu
JNGZrhzeWT6+EuCzcHTZsaNalMIyyR+/il9ezMRV01ttWTcRw8oAJGp/xQpnfa9w2iVNl39OXD8H
osjoCaol9WGcz2yszp3PBify7eSLU5BrQVGeyh4dlVwv68ceCvMmiucrqJWMZ+5Ct8xo9FsMvos5
1+EWgqweGs0o8ufHrjd1gPT/7eWQ9TfXGddBmakrLjOGY72SaI0Wdkl85tmNKslGTqiZohbmpgAq
vqodmIgApP58rA8mwtvyEXzV/JTrD3oEELcsIq+PkP1urRGjqOUY2PY5zjt18LT+KGBWn435Jmsm
tLmeqChGJsEehYBzvj73+pTEKMVmGGnpWVAmT/2ECSeYkxquaB3kPyuyA6vbxHD8hyybfDa1ASxk
k9oeYaUmWM22DW/Igbz4qM18krxoFFucmnqg70yzjNdQztrtzFM6xwQ67GEfPiPmaM/wuBM/a/dj
xzlx9ah7RtcffUtBUHeMM3ofdfYtehRp1doXK2rvGmAznwGSUPMbRPoU5ka/SiPtHXHVXzecLl5h
02TXOa/oJYbgn3ZdLJFE7sBWuhFmv8zs8q5jc3ZqZ4RaN1WElEF/WdWu9qh7ZQMLd2rugjTcV1NQ
PFbpY5cP7sWLo+AMIx0UXwdapwyaB6fGxtICKN1c+fLefHeIpb8xmHdWGq2Zja9X0SVyxU3SJObD
9WaovE9O/1BYDSml81LSoDtz9MrpnSrHKxvD9aRz5nUPb10Iaf9lm01XHMLVWN70oY9ywEwJLAse
+nhqf9hW2MIyDvQHFeoOlK3B3FKfMuBfBeJ4vYlRHcJZpeJjWe0GZxAwQcCPz0X3fGXBa0X97e3z
6JUv9nrA1NZYpqNztqRxtUy9mCUK3wd5Q4joDXCvUzb29M0Bz33UOxAAs9bie0JQW5irO1R4dwRW
tI+W46wGr8q3xVxXu96k9XDs7Sp95yR/5ZSdD05wcIaLPV1gCH89hmypgOKkfoVfcSdNXdtd8VZa
0hh7v6NPdwVgXR+TGVjIOH9gf0zRBaD7pfDAqIBZ+wrIGaYNepcTjZ/p1I3EhFx/YKVfixyYcUP6
+XrE6NdiwaXhX0h8jy5Djx6C6astmULoaUgmuRkih3YjiLo9gBZiySbAlZcY7N1zhfRm0YgmIX29
C55yX23IizMPpcjIlCNkZOUzqZ4IybFvIDDjchyM7mNTxrdDqHfffdJo3aysPrzz7c475hebMBeB
O1+rQiytU89yX+vLszGy3Jym7IHsiuSUZB0DrYB4743jLYmz+q5BRefXVoUF2jnovjsea6YHYjho
DAxsh97ZFbrzWf/zAeFMR5onwEDAvrtyR14MNyVInXRjozokQaMWVdrYTGHKOk86jI266iXTdvjn
Y9cfsElw8K/2N9fnsjIujcX1B4leBQsu+1tqANNZj7BAOvEUI6kDlddySh1aghHIOpjuwylcNzYs
TNfS07UWqIFYOd3ZsqJ4LNt2OEoRjMDz7G3QJ3MEoe8ekGgadwUanLshEF9yyrU313tBAzfKBCyE
gW0iWqbQnx1Ihbe67985OLu+JIwCgClpeQwSw1sNzuN1d1pgrH8cokd9nn2uQQaoXKNz586MJzG4
oLUysWOVL7dhIoZ9r1WAOGnQ3VxvbIKuvXgCtuHkHxtpwUntPpLI5c7ef0ed0mDbakRDlEb6aAdO
s5WVG+I4QhKxo6zene3M6HZNHXyDBaEO7HZ5nzoN+EXvORhxQ2u882KDwS+AMDcVlbyYifLW9Hxx
YuZul1OVle8Zgf8yPGkncJZbdA7m0/z15IOpQsasitW+MDLrsS37bEHqQrBNpffZa3uYpWCT0Ira
N0FlAK7yw5DcF/hmSFvNlYzEuLZbGL1hmcWHqoLogtYttG7qTovOE4EWf9xopP7IEPte3jC1vn2K
Wa8HNG+BdyCkLqVhMJP+fJmzJwj/KHHV3jE6OnOkii3iIhAXpbXjsQCl/s6cyFXkL39RoiLCfGKi
mqDtMv/8xSnk1/VYgcuz92U9ZrcNJH12iPbFr0LzbtSL8ihxT7lDvhrnUAaOrb7rINKfnbbgI8ME
DFCm+eOuDZTCFzp5CTEYf2R0v0s3QTc6LbR+Mj+m9ij3VViC3JWj9tzq5mVoCbGeWU6KYL4fLOxo
wkRG8CRCfUtQwFbPBrY29VheRi+sjuNIIjkYx/FrfEEcGOzsDhN/0al7HzrXN2Ki7hsH7UlMbBXT
cLfk/Pbu/C4W+0HOtU2sa/tgLJikisJk5rTdrTR972Siat2UxGvuSzlB9kjLB2C23l6JPqB8aweX
6/9ovrD8N12S9v4PZefVJCfSdttfRATe3Jbtcl2mvW6IlkaDdwkk5tefBZrzjtSaUMd3QxSUZrqq
gCTzefZe28zjk9C1d74Zmp829S+B2fkXd1StHVECD+VQ2s8awPatFpNjlOimzhSLPm9md0+CPs2B
uDFSmabjVM4zkByaf45dQ1yAzcUocKr62YsnzOhgrzPylDZdPwqgmha9a+rL69TKCFSKVLCFeca6
fnoXD7DkWRZSq8Wuv9A1tz7Qdo/2yCvF0kLT9hRFXvhjt1ARGyVmTbdAQ81b48Zk/DcOMxYXs367
/PO1/Z+XmkcDnPaZSt9msl79fKk5rU2HnBrirklJ0lPU+JGKPeVTy7MXpLfYR78Ec+CS5KGaynLM
2uzQiN45NUV8/vNHmYvdvzw4KCOqEEJhJKlTU+bDVV+lIhCV67g7oifbjSut8N6fNl4hw3tBVQ67
KI1qJYstgCdkDYV0/mjyaF/5gsHSg8d8bpo4Oaogb1a05Ho68ktvCjVKxpqQCb01N9JKpwy5QHsL
BWfDE3bFwOlnN7R/z+QPZ6s0ttNDheoa91ADkzlInGfM1avBE8zZkaotzDZ29/a0EYPt/HglfTuD
MtsYFxLF010PTmmF+qN/ttrms+bVh94VcyWdn3+aLbFonIbWX88ZmpEkRpof7P85Z3V+h4pSW4tW
9XCetmskOsP7n8/Of/xNJAWurpmmylJsnhX/NCRpme6OBKJFeyAO7aUYgIq6pBgvPKu9VUGuU7MO
g8/mNh8YDTw3XFWzNVXHy8fylsH3129qkCpZqDGP9Q747SqqUdjH8eBfYyCiuGqc4clKNZMpdzO8
yY7zbUfqgYRQlvAqmTiuG6ImF8awLQlzuM3H9CyDk5UqJ/JzjT0ItHhD8Axu9MwgCbowCvMOIYN2
buy833kjSbvC779apBK+0CeWkz472cASLxdz4yvNTW8BKLzezbv0y+tDoMPewO4eQpj3+XR+pt38
NFl4ePGv5C6pN01L46WlEZLRV4iWgpayDPkd9TEqycTuXWoxTH3sYgFkoTx59cizumnT5xrAIExk
G4h6GRf2ZoQBviy7QVw17L57ng9vXlsWTCiG4jC/UiJVhxIZnnQWjVu/42L0Bk3bzaVB9J0kgmr2
U9XG7anvBE6NBramBsZ9mxlWdUq6gHJrBMOmblXRL2IUYuvAacylOmU9zYFPsHeKJUB9dWV0A/qs
YOOpvQEFyYzoyTstaQpevKcxKO7bEIqi6g/KuvGgDgZ1DrEn7MXWSNz+Nm+UZKLPGdd5R4KHWvQM
7HcDYXH0YSC4ST/YW7RvH4dIBXk4NMW6Dlz5yUP/A/diuvSYwdK7B41n4HX52FJse6NodQIfDnHv
N2vCi5QrtcVvMye2NDBmIMI3D0XkZTvVGcEykV41I84HC9CP77TOHoB1fPS61FiXtgIAITqkdZUf
7KR0D/OReTPQ//+kMGR9uFv58IarWZNrlRsIwN+HKQs/f0vsmMwOKNmJ1kvjMVuC4/OXVm/Vl3qM
w7vWYBLItbKbp6tcExubnNZ14bTdqulKVjR28eJlo3e0QyitvrzmXNILcjCGw+DU8tGwwDvQWh7X
JmFrxDVob74cXzFgOld91LV7htr3CI40EQM2ouaCi02rgmjrcePtBOD2bYe9ac2lKo8VkdgHDWny
ZsCQ8dhK/lQptfp73C8dQKubqPLKQ1/EzdLRm/SI3H14doh9acrBf+1VJdwRhZmt2yRQXseW7Niy
bN1zYhbhLayMB60wPyt/fFxX0wWh7UXtA8XDNDP8OLWNiMSsvaruD35M0F7TOwRdTnx3JZZ0hqYM
F/qy3CxDt//RzOqBymRpEC2nhXZrh5jLRavQWJT6k64k2z+P2HwERsefH6i0aVTdpj44XQHTHPbX
0dPOMJhEY8vMODTQORj+Yd6Ezv9/9e+xKX+rLr5X7pDv5m55pFnZxeyJPxld+70yZH6Zj88bZO7R
gsBUQmrjfFcNkfa1IXSb58Y7wv5wLUK/P6Aqqi96kTGAtr32NaDqWnWF/+y3WbaFa6vdebjDHsMU
3msWdaswzhLG6Sy4jiaJ4UaTapsMBv4ln455hU4ClMKcVyrEMyOCNDYBVoZV7ZT2faT2JpYjrdnZ
ZPieeGySv1WF8lEjzWKRuF75FVL4VpqdIPaG/BetcToiDmrvJuoHoajuX+3QIhbmMnyMNFtfm4be
7tLSflcHEj8xlhWPDMXJhVShu2BMy8cxtYrHLpQoIQLrPB8SEf9TFD3O3fwmlgJU8QZN9fndvG/7
e+jl1/nNhDnjLva8cZ/Efnr2yHo7w9tGQEpiGwdCs/jnVZ97u9Dx5aFsVX1RuoQkFDZY+KoL4+2c
+jarNDqcWccw0nZDomaX+dD8Zmj57+poGSenKs37EXoGMqrwzSW59SHpkEVoVgxZkj2PHOGNcBo0
f/OuZ9wn/TR6pGqwBTgh9oMuvWXUO9+w4Kk7GfbIYkI3vogq1UCX1o//HiLeJL6EKhUcvTaLbZV2
wUZ03rBO2pAMIjM232zH+1qMefINvMJRqqbxt95Nmvyp8e8ZSzi73MYq4wuPuvE7630eclX0lYIR
LpjYM14HSYhDiG3yCT25s0TYaN0M3X7QKwIq47aj9xE05pV+OWeWe+6rbzTPqtDWXeVicfl1gln0
1TpL0/6AYpP0UfJ7lBbGSBC38WOK9+3BaFc4R2LSrLXosbMQAsmglocfxxwX4LVvnt10aNYSc8He
hfd+709loTRNnFc0ofeKQ2yxYfj7IB70N6xO0UrveoRZFhTWKpLDlip1deswTC1sWbNQLtJXO+wJ
ietqBYwXu06abDyEbHRx+uaM2Yxe1HQ8jfA30idwN+iD0lfsVOgXxLJxc/W1Q3e1MJpEefRAwKyi
rhuvhDLaa5uAwvuYqeO2Qcr0yTJ2esZ8HH0ciyzUqTDFMvaDtqUuc0s6mt0dwPMXD3ZPPoBuIdJV
MydcZbIvb3EnwzV71f91UcPAh5aRRyB6Csq0H0fmXlp2Fnsw3FPike9rzfweZ65BYTkb7rTu7xg9
LhEH5D5akdedq0SsyVuOr2oru90ng/BvxQMsZqyqEJmo2jSV/bC+ojxgEBAQ4nCyW9x+PZOAfzdm
TN5zhEPA29pRT6RXqdrHeVOF6SbPYD3bbnejG9PTPKcBmRNEsiG8PVkUcvSIiMGPTSpqdW9Hjg+W
BNWQinuH+OU1WiJ9Qx6l+snc4vcVIw8atKKMobbJq3nu8dNKoBJBqiUOnq0yUIZTGTQ98y8hdzo2
rEVfpDlcHPNdmIC9aVvghgAffp43zErrT6qNc4vr56tM03kI476jTUQgujU/pH/6NC7BRHRw+2Q/
WKgMWznkL+DH1kTohcDfBcG+habtC4VsF5ju5Ij3ZnGNiLVa535cXoPpFVao+KSORk/bVE/OcY1o
zqX1/1a4KRilYviueMoJuJr3qvUs66OwanfqUNFQqjJaGNNGiiDYxPWgLvOSSNTa7hUGPTJSRqfS
FrQcu43miOK+8v5WS1igFaFAWBcvra+OV1XprHPVaNhxA/UKKlq92nW8pgWVbYOhk0sWgu5jZbYO
k7GMW6j0KST0A6T5rq8ZkqWXHZMscTZpko6fzIT/64RT0UXsgWJ40nt8uISBAlsqiV/xHiZ4uQqw
8S5suPovE/88gUzqBX2xBfIiVn4PckpRMQcHelefS/EpNG/6Wx9Ot03TaWoU6FyA82f96XSHTccj
wCnjPfke7dWIx1uNdO5L4NgkejexexPEeS+bQMEiFJeMzrjT93++pScizM+fgcm1jRoarBS3NXUK
98PAluqEm/tB5OydjDzJlphE07TKg5dSa5amc/bCDBc0sYyrxokQDCAanY/rUaeeocg9SSPQDypw
1IPe69VKk16xQg9gbGuVZncIIOyqdGyIL/2aQF+Yq8t913dr0jbcjQMkZBPmhYNySQ8A6Bfuyna6
4VGTmXrIFMiu8y69GwX41Kjs9MoVx5rARDrnz7HeiS3YpGHjdob9WjbNY6Ka9jUi5/GCWfAvWZBG
RWsumlSTLHnZTOAwwh7v50PhNDWM29Yj6dSxabTwz+YNqQKfjeQfHyIayxeXVZjKr+Rg1/xQE4rK
mimHQmRak3IbeGNOXthg1yR1hf1p3sgSryyuErmyY189wr98m6NdNJIiHmRg/9UcxMJKZHJ0pg2i
zk+G+A/sTT4VNQoWAjxseODgCvxwPUD9jo086r2dg/poCzH0VHel8YS9S1szq+y2dZNld2MRXkAM
yIfOiq7t1Cgl4k2sFOpgW4U8swEVUUgUsrrsBhnf/nzNGpP0+pf7hs/IcO0gEKY3435sysg2cJLS
IOKCBL5qlzq+Rv5bLB6MDERBo2srTzXBwRpmtBSTwq11LXJKod0Z9eiukshzTq7gmylZ7p5IRidr
lgnhHSniiAwRpR7QISxxYacnlku3wEzfrdBVnk1DEEFey+akRc1Lngl/B2HNJozNRgqeZ+r1z98T
meR/fFGNipEKOMNxGbR4/6cBgoGQ6gI65Z3wzG7bh7aHk3I0Nigk3IXn8r0VAiWvdkr4Q4az5SFC
N7YcVUN5Ir+c2p7iXjRDao9Ag+/Sws3/Jj96P0aJ+GILgjxdv3MvFeEjWLDhk2q+aRyIsVD3ZvK3
Me9Mm7AnFBRAA2ltZKA2ut4/9/0oLwRrXPMsGK9FpcGJI6YlgCt4ClBELqzSGi991hWbRqkSGiS9
8aKD+ayNXVxX/oaMVQI0ArUhCZYNiAQsxVJj/Sgyz0MMpVdbvy0D1B6ZvDj4KS6FHlUwgNt3zELp
XVujN9MhW5wbtU9WmOB65hiU/jXO74pkOMwKhXROHfGRqJGA/1MoMu6UWjmTJ6xcYRf4V8ClF6/x
olcrHru7MUkKprsuBU9UvavapyJYB5Y8Q5JQLmUZfmfQm0qttiQuxR/2VMbSl6hNlzlLlbc8dNUt
9cS/0obUnMKQwCIAsyjUmwmetmDaSZcwJ+yc6qJSveRUFSOIlFbRbtgEujsda+ZpfkOturFbRJob
32GioPoWD2u8CPDZ0v+9CkJizOdj0ys8UZT1mXCt8l3PwvR7q0MNcUy7IGMa02sU6+W+ob5yT4mp
WiV1jPPYsv2VIkqF/Ahke6b04Ly11Fbc1sqOupInr+VjbkvxGk/pr4qaZ4tQQK2UeYL/w2m+oY9r
v9tEbeaOrL8GmLaXSuiEV4gdLxBeQqbkUbg1+iwiw541dNhZX7HrotgzPP1iFh7887wND74Tyodm
HJdqIgT4VYp2NrZ8lNsBcGkVvrZuCe9cuRUmQwdUQIcW6GqprfHgdy0IPVrTqDMA21qFOGu5L86q
TtTv/5omsAmO+CT9OzJG/IMzbeZXMdNK3OdmsViN02g2qz3MFiKJkKW27adjbtPbR0sXd1HtkAVD
3BP98Po4dqb4afPvsby0icUoSFKl47SozCK5GmXfownRp/4midE/dr2y34dKH57qtZ7WcpcwGbt6
kSOuzoAXWy/t77ge6pU1pYPVfVufjelVrjlX0zOtjR7I987o7fehWg5xVn3t7cpZpZavHnLpqfd+
gz8n8/i/Y+DdtdKv3oBClFOzwA0S965JMo1SnpGfEk8U4Yk5KT4e3dMeS1GVG91U+nVfSrlxzLDd
KZq2chJD+SLp+6BX0tt7XY2Kg9NEwUbWdftcM8EXXhOfwjxwJjO2+uANfxmO3XZLjLUEh5B1lSDp
2nqSXljeJ8M2TIXYkBuxV2wUwrTEIcRkUj4KekULg0CyRds18baO8elXJgRF/MzgWYjzqoeiORh1
96SNCUE5lV5TJv6a8NA6G6IZLvSphgtyNrUzygt9QWIjSn4otGNUJvJo2xEpfNQ0LT4b0yYdGLxE
w2R6BDps9VF7F/X9+d+5zTzB+Xe3KhtcqqGn7Zs55tD003sd7eQcaOhi6lrMx4ucOBxhbTKgM7TC
yROJS0t9bjGU0gZHD2mTTpi3Y7/K04IE6tCiYz55oYxC6stscInUqxVlWWmucqG4qyCCtCgBqUiU
Jh0rICL9QUyGn//tyVqf+vWE6cHsOg2oQKq1VZEe7YCbvC/N2L5zJdAfNbSwkuvcYoe8VIJD08kb
Sm7DiN/cqhaP88YXpxxn2YPlKtXjoFkrW+DPxeTOvKNXpbf32tDfz6+oWXl7VUp1PSJ/D1qTvgCP
i70RZfUi1lVrbwZGvEZJH5+qTDWXcVjL9xZJoox184n6ekhEDIaQMNKbXd2AJJ8MMs6SFlC7pqlS
39EwdJYBT+Jz13bO3aCrpEsjQr+oAbjdWKbmuipJN7VKHFZ5yjoUGkL5wIxuOKVOcpv32t6+8iNQ
rvW14cH2R5L86L5FnI1NXY3PPn7YJUxn7a2mVA8Wvff29GbIMaPxelByYBYdcdqOXc9WsKPCBU67
2QjXMY+qU6IQPzz2KeUl2/g7AVFxiv2hOIWIL1Zysn41HQM2CWowzkyLWLhOJcM1G9qvKkxYr9Tr
L0pEsqOT2w0qSMKqrBSZJ8XPamnEmvGYa2ieRvTFDyVZOCua2wsvV0H1SPQHswhhNBI45GNUL2qd
5zc3tYkBbRDbTu5ZFtH4ALsgTqQXPdAEHu/i0cEFjo9tMilYLNcobrc/xHnYseOTIYLHxLSKq4oV
6gnn5jJ56OgIIx2xlHWm9f2uQW3dNITuoptAbW1/l1HrnUoE13Q8ojY7p0p9L3rP2Pul/9w5Mt7P
waE9jcENVioi3aZiMxSOfVq5V6yhwV1ToTHNxra/qd5bOnreDbutducIJ91iIPGfqbgc+OGiDWRo
a5MziV4RC9NsqGrqN8Ud9Zsp4SyV2tWdjlhmqm3LxlaXlRreVbH5FDXJVuilf58yj7sJUYsDkr6/
lNakvUVJZ/6ITd02e31wb8istkptQMHPerEpsjS50zNdOQdGdMukYT0nKol5yInjozSTeF9aXb4n
DWQ9NJryzN2n7NRKLiKnMU5axgkAcxX6hnFijamtWZkHd/ZU1fTH/iWAuUArtm0wF7CJSlSHdYnM
ONQ2I4FKB23azK9SwFpbC7sYyoga67TVdzfE2WIn49CBqhFZKwO10lLVyvAi8K+DPTkP0w7WU2Xl
NZQK7SDXlrA6bQAQU0inS+V66QzrohTaTUOXBEW5ln9l9Z1Zifa7p8oS0XmSPmqaMmxoTpvLXAq8
+mmN86sLK5qFWMvlEMsl81cHUaPakwMyFFelCuy1LBLnPurTcluSbn2UBSH1DlMtlCGjRN/WydMI
Km3N4jh8yIwKDXSA5dWR5gOd6acmdfvXXr8yotQndEo69fVI2yhOm28iPbSeoYd5y9xy1tAO6q9Q
pODflzH/Z7QBax161Htdnt26C77QHOI3c7S/OyNrbgRPhssMt/o7Dx9Goqg4mZHurJqBf8VpRFKf
MrwazFMVzPrUr4wzMfby6hLUUYdhcTOoPVIk8r/ZTuLfz5u6QshreGlDAasEIwU8nSwnszuBk8rW
I2CDZ0j5wQK4XXuGlMe1Z/bhUZk2SV38s9G89EI8UnlNhD3CXzExbshxuLecUpmyBr0vzIWDBcso
/RpjcznKlIgqXG/A43BJbGVlhA9KYsHz1YmO9nE5PBihcHa1dyK0yjnZpeGQv2K7i3lXVwznRKJ0
t6XtZDFKqU8BziLUra31mIciWo6W06xJzyCXs7wyfrSEjIuaKiT8Hs/gmimsMPmi5HDrNOlU90Yz
FlevV7+Hiky+eBVF7qynYOCWDfpktXu91wMxvEaMFwc9FuqSSNvg1JMdtRxLwIZMpbTdHGlcNd3X
sWCGF8eY4zSqkouxaty/4ttgqsl3OsrIma3MvjmYW1e+VWNzHcnVUKjDPBI3PB4IyaoXtoiNR/Ks
tEuBFG1+c97AvkO371g3d/oHSupdqh4KgBEn93N3C/HjV6FMtpvpyTvtwTmSeIGmyDjyxpcsJoYv
IE9fhxwLwJ8Xhb8LSxii7cnBbtPMdUgv+nVN6Cgl4UIGMiN+DmIlcMgSDFreKJkGDz1iDUePhpcq
I5e3pyyyLMZKXRGW6ufHsGcYKDVVYS7snByjT+KlJ5xix48G0yjLlyD2wr2CJQTTQP0i0X2eZoWe
oLe+ij1T2cy7Xaqn+7RpbQzt6PcsQGa3lGgapgD9MgYftnEtYh5CQxEkClihtvCUpLifN/++U1ZZ
cHSi+Dl0kmyDQNf+Pxd3+akobLGCRnqBLOhjvUXKBFGn4u68nkpelJj3Wq2+AYiwNuQPKu+9utCL
RU0k+zD52CWrs8ASnxR1td+qfKploguevLxU8PGS/3rCMgUgVloU1i7S1QuzkgA3TL/B4HqQqMjv
gim+1SwleEv5nim5WP35gpkQ0b9WS6ZmqW7+UyvBU/3r3x9HMzNk2aIuyCISw0tSlIBLBXuwL6T0
0pM8FAZxO65Q3mRJoGSXZg+MGzlTz9xa+W7AQ5b87DlJO4b50vr+yk0r0iUoLS7FVLEs6/o5RgOx
9FwoQE1rJUe70MdPvslv5TNmiZpDjXxyiWC3/XA6+xExUwnSa9dWCsvzVpqMb/aqjZRy8TdAV7Qt
nv1J3/mD9gBBskq/GbmnbnD+tI/6+KghQVRAk9qBqKu3ich2Tg4xM9NW0JLrbSjG7JMK3H99Swpv
pJVBZdLduSb0U82ndXUcz1y4u7p+gvCTrVAOUMOsGtIJZaI+2k69G4zmk2Hl9786/0Hb5Ss6kwnn
14vEK4RrjVaQ7UO1DRg0nGhZ2YY8ML//O0e3uXYru936epx+cnvM6o1finloQxGmaPReDNqi8+X7
0/c1itLMMFMFB4+Vl5boHq33oV2Dd1O/MOQvdKfQvmoZco/MVGnRaNZbQQMzFBDRrNQGXRiq+tPY
++vQdL4PrOjPJbnnpFlY9rNllCGNXo5J2axNz744MfkHs/cpCd8TCz9vOqViO1iCdwWTlk0u1GSj
8uBdiJG8g3qal1pFERzboQoXKNko1Va+xZI19DYVc+MHmF7GQuEG/NabhAk3pv8dD8C7Xw7ac8z8
dD3GQnwiRf79fCGtRATP1alPiJEP56tyrVrF5Ub8RJKjLBCxsx78nsiLlqaFA1V35Y3SX+TEuHxy
wn4fz2gC0ilA3GjpWP0/BkDaXSJQzIXhnqrGigD0iL88+mt0sfZRDmm2azPfWShGVz3bXoLwy8w+
uSk/JEZQpKZ1w7ViGKiY5zvl16tV96jxeQA69trGCDrx7oXymHUEObRtCNEPpsA5TJC2ZgII8I/c
+U+L+dMv/Mt1y2cAiQJsw6Fezk3z62foLRXF85Cke7N3LZ6tnb+dtcuRoJClYLHgatK2I8xZliGq
dgA59C1tpXewBlBCn9y+0Gl+/zR8CkgEWNjxKnx4yNh05EXpKLS1zBqDbNFHaxkUwxdUPVSGaSLd
9SzWrjNaJkRlh14+lLW/aUuMSgiZP7k8zd/HTVwcHuVxStca68vpofTTXd0RC4WuM832IJ+aiyc6
Z1E1zHnDKBkffR37tKjDt8mTtLVgoFFuIkEuNIqdAMjxaAYdpRstio7z7hDDMi/R3N3Nu7WpTXAo
xkDDLE4sHtK3vncPYdOYD13bUNdXoTANaZq9YfCzsEGH3SH3SE5kIlysq3wIDkOShIf5VcQaDEWc
kaxjxQ3vWwyXobSzI9F3SHYbGS11wtK3su3jpUbZ+1ZrpbERo+wOgwtQ689P698q/jqNDRgEBifS
IO3lw+zOVegCCvCp+1men/N0hS9qCIoURbA0pivtz3/vozJwupWYSnIn0V/gZv4oSnVKU/HMCPVA
GmC59n29ug78tsQfqdq32O1XsBjzL+JoqTH4zDHLwnOdEiqVEx7VgR5XLdkSrktrMGsyeeiTNAUR
1vcn5CzDQ8/tl+TpQ4ce6ZNP/l+XvAVpBE0EcwIutQ83YGnKOnYzUezTsvs2X07qVCvH7fQS03mC
Z03tY1QsML1h+VRkqrvWCs07zkIij0Zn7evuZyPTR5Xa9HMiVEMuqSKS4MWv170XMnNnUlLuAbuS
hFvSE0tJZHP71NzmdQXJxEXV4teGfy2twDiocXHTw258SSnHgOUDgP3nE6z99qSYPCvmJIjnXmSI
mN7/6U60EuUfw0fjlsZBgnK6F2q18lmrH+e9ps7sZdGW5j5IkGIU4+SRmF/p5brTkfMuzCARx2QY
8w2rpwJMMJalsc0/O6W/N/Z4oiBVdV3HYzpAe/7DZ6XsKyTq7J3Sx6/1RIxxNZISBmPXmkXAjxVO
vxgbRKdutVBERXeqZsO8/mwgIN3jVOwvXVPTevDaVVZK55BYUXmomOsbtoGjMmY5qlQsxEcj27BA
A85MHPxJ69zsNL9SpJLiebZoYHM8d8L2k1Py+9fkIplarHxbDRPOxyeo7rvQGcKq3I8J82lfPo1j
Hn1RWQhsBbEB23nXiREkJEW87imzLQvo/3fAsVnlZ/B1Ad2bBzg5B1OinorC8YH/kNzGCkN7YWfV
OSaFfH4Y6+2lSxt3U/d2jzXDehFq43Nj17dBR9BPVaDG+UeZ8c+X3W/jP1fdRG6iU4vumI7cr2cy
c7IhSzRp7vxJSR9SdDy4aPGXMSzcrVmr44nL6TMLueP8drHzLGZgMlm00yLmB/71z/alh/XebesD
0lp7HChltVqgrKkplitHaOIKurW+WsKG7ZQa5UoUdX2d3/j32PxP8sAfLgKXhuvEVxjF5stgdtmu
DPvXRLoD4AJUD3YlzL2dPYd5XmyTDjF7FAE/K2tU95p+cmbH3Uh463IQgyQwdqSJI8eNrY/1cfb9
zRtalPWZ2eKP4+RyocNozLNthfatKe96Km03x2jsW4yfZBPw267wg9q3SM1pLQyZsWmKGkh9JPq7
rkAt6Jejcm8I+k2FPvU0LHM8RUZH4R7WxBe3Rbc2v6HJ2F62cdbSFlL1W4WmfUi74dVTeh3FfJJs
0HTCya+i75Spogu1rZ5awgiUx7Qa+Lb1sNZCUS2R8DUEvafN/fzGvNvTrltC4+1J8tHaQ1HlG595
OekHnXmcX/m9HUmCKbPHLo8jsuM74uUxP6x8Td7LsZHKwsqFcymbF0/I4FiAYp/5SIhPlU3vNhrw
biN49FHz32ddQ+cPeLzZeS/qJE5qE0ffZJHSL8pJuhROAeDzG/Mrzw2NjQGeKOwImyXhxOK2k+WT
UBRjbXtls6knyoZrj+E2atx0Pb9rpGZ3F7d6vJp3IWcmez0sM6qr8N0jU6V/owGF7DyRHwOtSvay
VLQ7Vy9x80bhm57SCHHMPuaHYgPYIbkfRbDNp4z4+ZAeuPG9Om0cwin2ie9eEq2J/3IKzGbgTN+t
yC9XNl2d3nAuWIiZzBHKNHlkLf+cm6vIK2iq2+hh+zQ+zBu9KyOeQ1751idqiyGihBKAuesWYCXL
QY/CRBvRVbOOMqmgLwIjZHfqBhRygPs5vTu70Od3TeLU103pucj2Iu3eo1K2itqoeA50JK51OXTf
S+s8NIH7d1NWT0Vtd6+K0GE74x27AHN0t7XQYuoPQ3+KYQ2vBxMwSzSSmUfLz/0W2mI5/+d1iome
+cMDDNhqURbSP4hpI1nVbIe+cRaDmyoH/LT+wQ29dENG67gq2+5bUOTlu2s2P17kHPGCTjsnNp9w
zOPhKqX52Ln9dK2XwVbVLXODQJZdeNa9OMVqrbwBJS+WjTS6m5BtuVRL6wtEk27XqjJ8RCn1ogVJ
9LXU+wlWILQLLeTwiEego8iihV9NC9Cc4XDXSnupZT3PnYnMMFMY5s0PKIOJfTDyT4NaBUt+WWtt
8Rw4tan7wEpLh6bA3rzJR2l3K7JcHro+IFbJhiVhCmUjVfENh1Z7jDJ6C/hteCmnDSCZ9igGAgB9
K762GbkRhSr0LQzpkzamzcqZpA+D3e/GeqwfahocF4BmL3aYwm3OaFG2A3T3NBmuMCCqL11V+ItR
Nf0HZUjKda0kRAEz61s3emuvW+E8tEMA2Sj31OO8iTDo7GjJZ+vKN+Nzwzz+TE8gOZcB+D2Iasf5
uO1XwN36kU60BbOmnHzAdQAoQyG1uXdBfmWOeMITqq1AHBlnpx/0LTINuUTnm6+l6harmLvlvdHk
zif74hkgZ0SD0k8383HQyyaZyl8qEqQ3ZmJ0d4LIhBckGj/eVwDQLnRhiXsCFZCMKNiEBErBt6QC
19sMbndEpuYyTMHCyYP2LQs0Z9M0o9hyn9cPDh2p+cLs6560G3wBax/Z/4+LdX4D7rp/+POx+b+l
yOKjaK9seNddwK2KOJIPEBLWmgk0xoodr0yktI9ZHKdL8IjDiwpZc1GaQn4xw/6tImz6mw6bJ8Lf
RZ2P+QVdHvuqZakH377XFvMuABCH5Gs/Zor01BOTeaZc/TBDy4I0tE+d5ibg3enOz/X+hrDeO8eq
bCh9lP8jgwgQrxE8yTLmKhiII29vzi+z6SUd3PxOR7+Cg9HATJWNr01SabsqDbSVMRX5YW7hps/L
O6BC6VKjyXLJlEa/1DXkhNjHvDDvzm/wOE8uTrn598j8iogTiA9tlBFLRQqKwBN3hPRn7X14/Vsn
GIJLZ5v1ShVe9SyZVS7Q5lnfJKVDpP7QIgLVX49FJ761ZV8u7LZQl16tFJsChRW6eHtjyDhhoAjM
R3wxOdQ9ER/nN/VcoSxXdcHdvOtqibHUDef/EXYey5EjWRb9IjeDFluE1kEtNjCmKGg4tPr6OUD2
THVlj3VuUACCzCIZCBfv3Xvu3scLNBfMFTzgU//URzUfaTE2n66JmH5grqItu2bAoduTMDRC7JEf
cdbN6SfzKAPQems4g3MGEx4dBUjvfazl0Y2a4M1Kaz0809f71gyBsxMBsqOeNtJDkaTmw0C4xSZD
LYqElnt9PtH7Kfxg0ztmR2avk7wsZ0i00weMnYzfqnwHmOgR7ZG+JhXvOVXpOfY3Kt5x17UbNgoV
5KdcvmMEuwI8Rx/Q9uLeYjtevruwwmanTKnclqSzPwewn2951lgPzhzY3an66xT44pyaovGWy2IK
gsMYWdV6uewHIsVossc7R42MVyUcmpUcCUFdXrXi9FtBjMouF77pDVbxJoPJepxyozgPc+8I2fbw
mWT1W5LQqgHbWZ7LQZ0t2JN5KmNozMkU1DciHLy6sc1LM28nllv/dz91y08ZRBsm8PEeB+R0yHZA
NjKfxfM9GdT9Bsvs8Ovs768LhiK/ALIpL6PTfCPHU7yJWh12fd6JjZwvSz0Zyd6OhkufJRjSJzGt
Rh+4UxbAGgqjzH1OFeNgRK39QSU5hH8YsLTIHPtD/1abxvBh4BfaB51hbCKrd/ZoK2sPJKHeb60I
YH6gjjs9C7s12m6KbAQLe4MGKrWiAeQRwKBcZW8qV92P1ety2Y/DNWdwOi63NCd6dLo8pUnbX9y8
1c6L83I5ZNV4KVUbh6Ub4uBUevJLtXgAcjP2DQk0ab5pejd7tvRYP9dq92N5EUNM9gy/S6RD+MTQ
jyyMFSLYSre7CkFQSiosjfYnl8s9wxq765x4c231b2ZtFZeqHwRpSMs3JHwoAsxCRtbUp+VQVaLM
tsMs9VmuiR2mYRVkOP75UHv4vk/RkKtnCOrivhzAgoK9zZLnthlnvhptwdhs+FMO9fMwtIhtIk3d
D6H+3dD5ShFk8Y/WUuE6mvHnaDTauoG/fzGMLLhEYwwlP7O7a5XIn0MZxit0beEVK59590fEVkvX
j5N4RRUnuOLusu7xUBJy4vjj5/IdwaAAwoDcuTLpkl2Wg0NI968zlwCV3aRkT1anr0IiAgYtai4Q
7mHnWUZya7o4vWFiAoI81oduvuLpza5EZpDIXcqNBS3qouD2ORJqlG2NufqSm+QRpdBA+9wPX8wh
N89TG8GcIQsPyqQS3sOwP7tRpdx8V9thzLCOAyUq4Hkclsv/755Q2x+2zzzT+G71YLtYI6ao1Q7M
89h5/74GvrDlUYieccsEq6AU/rlFesQ6s1qT1my9jxBE9xPKAHx2XCaMiV5DuWTdpcHH4s/TRnQZ
ihHcFxff3769rG0nYityf7fcQxhg7Ei0iNCJqEVzJq661MZPJUDES8q7ahel67FALPaxkJ3XJGlQ
biLDOKRQqc9lPpV3utQej2DyaJFHkBm+87AYpnS8aSvVIqBlcUvJshY7Ix7mxB7sVFlEXA9v8yb2
GUT5lOJpQRp1I39IbhxDTR8RU2Rr/GjTM+OZXAE2zt4qqYGaNyf3o++2/33rzQ6bXe4/StO2pdJu
pJWDt4Be/2+74NYhGQ0tPioRYoTWg5EOT41CUNlkDNWPSn8tKVb/NEr/h5pNyautUqDqSxiWvqQn
WpAQH2WEMLAVq7Z8ouJrBJDm+uuF+cxFe7JRdMysBbEYCM6mo4OFUpSGf6ysgvQH2WggcNPhex20
5WlyEyTV/3cW9HynrtX6tghl+kLcDP39vnuzA2mdGQ81zyLz7m3Yqh1gzLJHfa50yEeHxsFxSkco
VFmtZpBBjroJpiKXivM+odnUBiNEdH5gn5/PbYf+ErROcXPLxF+XWfGKlrp7Q02dHwyNkBw1HSEa
Teym+kzUM0ryRW1xHNrYgZeDEBnzUxicwmLQb2M8B/BFkfEEsoCKMaouz0oMe9WIj2Acq+floKpI
yLTWvFSBqJ75BfK1y1pnp1bdd1ln4oaF9DMIIMWyfft1gl7uM6xj/WvK3hFWwm+rMgo0xfdEBPFz
RUlsLyht71CVUESnnOTBbjbNPc+/OEYxv2qijv1eBHXL/s/xlo7VIl2yFBJGIf48ZlpmsV7vM9z3
ani04indG5iubuUII1xmefdaQV/xcgVdcJXV6V7Y7rCzRA82FjDVk9Na08kYIE7YNUXBrvM3ixIj
rbEiSSU/kGaIZIyyK5AyKvAVw4tHft7whios39H5i7bLZceqBqpxmJ8dPYmuQk2vTZeIIzayc5Hq
bDoStQ1vTmxWM/AxvxVhu+rwU9yNKB3vkU1hklJd/ci+sH48N2597EP0PGVEXqsho+ipGKIcr3LQ
nPGXCbK4fAybZghidWzaY+OE1jaj7XeguGP/iSH3nx88qnr4tkxaVPh6fi9JE3zS9PlopyfiOk5J
N47bxkiNKzuLcQtlFd2ONeiHqBD+tZS5fQjS7mnqh/Ekk/xDnaRx0i3mGoouYJ/8Inira+s1zyl0
9FkVHKwRXSftgPLoJKbxNFUtoVCKM66wlRBDqLO8cvphTR2+e14Obq8e0fXSS2GGfx78cNM3FP1C
1GNHgr6ItlLo+mM6f3GHyf5DGOrSOvi3YWhuRuFdnIFoc4uSYuA/i3GaOeCFRTx01CyZbFmbF69I
cVhKTBOfD6cvXqmh3+LSpURZyewx6dqKdCtdXSOnrW/LQUo13TDVVZg6W/+UQJzflHqLI1AgP81K
NgwrX9GHg2Cw3y+ITy2gbDdqYXiuWsWzG0axZTXAPjR4wHtG70ikmDYXI7b/p6yE3yqQSwdOVawZ
hK5R5v3dImnUoU4oFH4qJ+mqPah10ri0vuTpBzISFmp/LY28OPqJa/yhMTuXVH/7c9MKofRpsPJx
0S3888+dJCMIs6qwjsWY20xQfvU4diQGlZDvrcn+g0yB3+n/+f/ZiqHqIEkpkPzeOTIB3fm1RY3K
70rrMMS5cUQqCCp/OZU+TMrlkAQ5KZt1jRYowZ9RFlgYyd9InpJWfLJeUL4C4Wheq4rpQGxmcqb6
wPhKFBk9OD04F4zym7AbxLNN0J8Xydr8WTsbpQrCn2pQd15WSOMpruJpS6tFHqCwsqcN3p1MKz5U
F6k7rxHBl9GHNsk527igNrxIqdI7o0F1Sl272FS5WX3mFkGtYw5FGTQQqzgiGW0tbKHW6sqauK4I
csph+QJZqYKOpGHtGzCNRuPbl7auwH8UvfoN4aE3JWP66YbxHoe2/jHSlFeGun11bf+rkPWwL+z2
rZnRQ0bdbYFGNNE+Mq0X6kXdJgS05IEksk62XaEEnoI7P9nwmo8sW+YilSL9mJlWqcifSKhZMdcg
OzBdxlR2O9ie5Lqk2vhURkCNo4QcAFNvwyef/enNpJ3wYM1a8CBzUWZlkftQKu54tyPVJmZkfHAi
V3uWajY+002eCYqrSQ3uWIzi2/JSlwyux8Ip+NMTNS9LfnuAscXRjsSeqev27xqU1sK0BY/SORoq
ks4xcx9Gku2uQ5WfIpl/+NLXtxECX+Sw1UcCNWC9IEPrKvv47yuo/0xvAejv0r2D6kCDhsbZPz9K
vubGukom2LECoWSTgbpCih6/VyZZTSk5v0qu0sSbnbIh6QOp7vq7RrCUjEuCzSRW7nURGIgIp+Gr
xfBL9DCzU8yP/C3OtSM12L0q7HVr8kSBfKKf5kYfmLKUbRkXyh9aktZ/jkigKmgpK4CoHMX+3XVY
6GETLT0RHIO5jaNJc375YBYLTGIGb41dW3s59TADlCy8GhHq4eWeOvX6tbFjUrUKpXnJGFM81TnI
6oXmmX8pg3h41Sf/oAPlexgl6dAplKBIf6mmR5SJ9i9mt95jhKmtabo1fpw/Yeo5xSTBMfm33xfF
M5NieY6Evm51X7Dw1Lr0CMrT8tiDuWvoUMoXfB4CKecPdOV8RPMmuKfr8mspAIAgWbtqLvj8s/VE
327Wkf64XEQDKCny6Cp6QLy2HHxmhUmDuquYAYDXxMD5bMjN8hlZDmrDcr23VqReOYehR+ry358v
dR6K//mkz6IRlXUCEwWT3G8L9FiQjtsJq8CpY2RkMJhZsXFQSSZNTd5t9K9D60KGoADN5tZl3UZH
phP3ZD5QcAo3tfryhx9rfqx/+7FowrmOoasWoL7fQTtdkgQAa2R1Yket7RvyBVdNGWcP7dQkKFtr
557GeDjy2m+AeIBcCAuRd3+Yxn7v6zOD0v/lRwBuoVmu8TtqAdUPKBO1K0+RMEgCCSvtJz3P0Ngq
VuWsfCHq7ejnz6Ef+DcgeMMrta+VLPz0Oe3i/Jn1HzkKten94Y/zn0oJ/KZYMWf4jMWqSvlNmjH1
BELip2lOWl2xPTVAHRvo0ry/DVqdIAopUY3+KMtrJxEP96Kv98GQD2uo/uZrNBYo+dgrhJCu3BKL
dV0AeUYyhCfiLZ3dIsshmS0jLCKGg+pOp9/uK1rVe4Wt5idq2luMGfZNNVuY40mkeoLiglfaTbHT
klJeO4rXG0qhSKhTOmlwY5tC6qS3ubuy9tuLO4ZbW8vbu94NzV0Pmm1qECCtiuBLwRtzF1SUHnXH
3bWTVJ6KpkufUqGsOp04HilluxWTHlzsKh3PVsOKH4jkqjbYdSjTqG9cMw2OhPDcF+/McnB95rBe
N78ccj3AFtTue04e7U4YUmPznGO27y3xaDc2GxlCX29aBvzD6q0A02IVfUN2tbZt/UC755X9ognu
0PQf0oaGqtQUFtSa+pjUvvJY/mUaqg/WbTxYc+O3hV9/tktiHPq0PuiWjFZpS9OGhXzGB6+PPskD
xeUmtjJUqD3Njce012ixRcepbrQduVXWmfAG6zzJaF2XYb8iLvH8rwIWzhQvP+qKKClcmPFHEiXn
it/nZ6Mbt4G1wx8EVtZ/CE1ofs8fDhbWsDhce37932QddUDCwsiG66TH1oc22yMnChrHnlxjE6KG
gyPGMoX6NBHS9FRMyLHLZpCn5V5TqdG+rTKSv+cv6fHF9r2lnfvODdaDTfXzFwViQVrPsxxQhF2d
NcpZA0G1ChUaH1bP/0VVW+tHEiCxisPA00NruLU8Teext1Pq64Z4JrgrO7suBOMuI9F0aBVsw7Fz
IDnY2lqYBtC4Nh8+REeSnSqDooHy2RE9/VPvaaPBxdoKXFlb064xhg4lZTxnrF9RGWuHOrHMFVsQ
baOmxNDKySrOUW5njVfOp2WJW5vNj0Ufg8teJMUf/Pz6bzMrAgcChR2T5e+cVIUg8p/vwVRLy5Zu
2p4We2YfZ8Rod/FlGRCcXgmOIJTJKZpQxRcq3D/HbJJzgc8C6iT9ersdLz7rK/AcZnrMdeNKPlj8
jjquW0f2jD3tsHDNQQEqeGDa/f1hMAqmv64PUTel9g61Y7dpSpxriKN/hrnyxGIJpG/vSG+K9RHS
JzkyBrTxKLAH/ODVpNxEFZj7PwyOKJP/OXe4Gs/gsnLjD4Hs/vfFmxFlsUFiAHuAVCl2RtBRDvCL
+sNXcRPYEvB96yjuq22G5HpyPydOYz9WXbiVwmY5lwPEq7AMlzbmKqBqFWkHvboWzVR+8QHeKFY3
4rlP0n2fYiqe8Lh8DCQqzK9rVBU2ITbGg+h05Zk43zt0u+qrEt2wEk2unDv8igT2XlMesqvFNLGF
F04DmwCc6/JCNOgQS3S0R+txjIL18goZfD96lBxH3rybZRfapS0H/9HsnBICsLQw6RbicbnXlRpN
LbYsonD9R8xvzVG4Iw+galk5emqHvnOxVobUPA0zENHFULV24kKnkcll7wtl13eyhb/MZR4gdyhB
QKNZcutDPJTdlngDmvsm+aza0KcPy6GpiSxzqX+sl0vTtdOHSa9KquyKXDm5kW+DAGM8Dfb4Uc9w
0Xat8+j0tXYtMqSFFAPUb1qi3E2pqQ+6Tky1r8QPjjuV+zHTCLScL3/dy6Bi9XH5JQrgPGbZ955K
y+9YYrndk/Qjb5EFaD0OACPXKmV85iCxMaJEbEB9yas6RB226Aro13w5ZNoVB4/9EjA1GqL4SRZg
TWIKYViVBgFvFRFTdvQN873EZPeal221kVX16SvteNJnaO5Eu2pFmpICR2Q0vNYqmUXcRJ6WQzsQ
VNx14lOrjGlVSse4qVPlHPqS6OhysLVrbrSnX/iGKM7Gi+j9ahfMZ3mb0p7TRudNbVd5bxA15mA8
S+JO/aBvmq3cFpPGQB94t/TlJZXhi1UV0U4zCxqJc+iBECbur/nMAlbPVstzlLbdTn3+OWgKfIO+
cV+n+WyQwb/OlnuBSVzYkKqeT/e3d/PmRa/xFikEjIPjYp9HfKu7pQKbPFRh4M+V9rnjj2IdJefO
TmPnA3N1YOgYkNKO1XjzWEY1VC4XsIgejNn33lI88qlzr2uQ5y7MZWsowpPlax8L8c9t0++gB2j4
jgm4FtmPF+gFyOeww720jKKktffz+/XeW+l3knrwNCpQJSfaJ+9OlxjEmSGGCUnHWwnYmw/L/DtH
QQmqircwCHgqqybb9XR9cTRmnzB7o1WcFPIprF1z42N9JRopUUBFjPq+TQ2fYidrfGJrJDKaRF7G
CW4NEt84W+V+Ulx6MMVrganncVzOjKLmOQqiY2pn/hWqbseTj8/GmmpIlkownp35LGkTyGz6cC4w
HuxFCZFoZgPwPvonVYPMJo0i3VbwnE8hmV60nZhGFWEd25oYpKKX9tEGpLfCfJLtpGqsOhlNLwwZ
lNDx9HvkLlbv2sQfJ8zsZl+bXXeYotSmKzwT+xx2/cuOhNA385rCcmVh9q9NiluPvWc2knK37eDY
zdRypzdlCpFUTLTZ+mc/z8sr5rbAG0mw2lVYRKTXYes+WSrJMUOO0I7ouiNbNfeoxsQ8UzuxYdAH
briF+k6d3h0NmuamAJwas99h7aBqRvkrmGQJGkFPM3eUncvgtOJq5nINLZE/t0T131pQZKNseLVl
OLLOmTZdMccqpSn26Lwf7pHDswxSXz/QKBrvvjuCYK3C3eLNV53vlhtszACTbzAV3VvoZ999MbQ3
NhtkO+alg5c10h7MfuzXhSGdTTxftrmuPtiDEdBNjVCpTJZ6bkzE3Dk0gp4ghU2SqrcY7ftj0qOM
UKKUMkYCkDUy6X3xoGxtfAuL8I+2E43eXDO2GV7qlW0GPQRwpwbXuk1yjUZzWq+tYhyvhZOP1+Ws
0R3OgjzxghAAV5iXz8Doyq06WFAa26l8rvQpOA8h0drLqzX+krUFHG5bdtWabon+0hM19jhfLdb9
tKEmWmQDeSkDSn0MZOU3QRA4yVTyDchOtYOg/qpijFX9Ut2PNjDmxfMSauVjNCj3kL/7MTR089hO
gXUUopO5p0Gg3PSjWa0Uxe/Xsa7JnU90NdbMrt7AwtQufjNOq7jLINPPl7Ym8Fu3w4vembhGrblD
6QeVse6UrENEP98UKB7PYC8RqYudpM95BpwjdnGm/etsuQfouGWhRkJm3kTla64n9Cyasjstl53u
/CXJabxmSntCqIMxOKdD6lE/S5GTQ0H0dS190Yv2Yriaf1uuStP+C55HfonqzloDCXXXIZz2wZO2
tnYhOpyKrigvAcuBC6OP365LHKwrLQpbFpbFpouih2pCBoXszT4qGpuYxLF9xmDtpcly7VsvjBfk
PupyYqT1s5MMjwYj+L1mKFrbmj8+u230BdczvEdph316Phuq6R4BLUs6zdzTEshucjG9FzFb9xCT
/Nap4/wG20NbYfI1kL9oaFGtMX03qemtR2UwD2EC3HY5tLzfGxRS5PyctIjaqpvawS+fwuJYwJdg
NIYdwK0cumOuseWY+/L13HoHo32yGiPchDpJPHYCnlJJs+IAcy549+XoVaGZflb0gbepDd1EKab8
SjnlPRh6bWVVdntYns7CIciygT0D9dt8oi+6Iqt9fI+R0h+odDlensi/gEc0tJDS4KVx1XCba6Sl
moPvnoM+fac4zcSXlP41IGZiZfXIAJbLWFPtnTMMybZpoXPZ2psbd+3Jh2eIgKbuXnsynMpI++jr
UPkrJYa7GxjfVNV+9H1AD1Pis2mslcTxYr9uLjkbCPgKnJX60Hm0bsst1cvmIkdClkIntZg5DThl
9r5KxlcZV+Mdnkv5DM1oU9id/pY3ijyhhydUU7+Tg+OTuaGbO2PS70H2Zflu+8bu0TxobT6u+7n4
ihCSNcokrV0qjQvdS/XsO5BG6KC7WzoOFFa14I1ttE+ISfgXmgZgA6apXIi7poa1rAnmA86pncS4
fRnQV6CLdq2nYKCqHJiocpIWwAUGnXLXtXV8dOyKRURNwZdpXKNUayEFIQEwxdl/Yw3bPDqxZRxN
x488VRf1XPtipop4x7oUfpI+XQorMzepZVMpDvLvY5XmX+QOEknjUOXWG0U5YMfdYMRjCJwPauPi
qTKyrVTxd+hOBn1WuDtbU6u9Hsj+KatZ0zbAvL87xBSCxAARNl6j+RDW+bjt5aiuxh5xcdgW7tVw
xy9fCX6o/lxm5L0+Ai9srgVTYCjiZNWwP3lQU2M1lUmUwroJHrACnEZdre/LwbSC5m47sKW0ui6x
QPLCcs/pZbin6D95yz0lLifXs1J7DTwr3U7oTb3JHvLHtJ41DibEpcnNH+v5QEatP/uP4BZpk0jI
ERtj0DVoBJbvqKoCR38kV5ZtOnhbi5mnXzHT2/WXNsmB1CN7OKfoWM+qZlJikHLXzIFRTYr9vSwS
99Cadosips2Oat1BQHdPS+OK9ah7dGKtoTEc4XGHomKlvr/Xk2bjUv0e1xKTci90Is/YTLyKXhJE
2U1ffllgznZr/Vy6qMU6rUq91h91ln6utkGKvOedZ8ktx3hTGPngEQOmnsqu1ktPKY2X2gmqg+Kz
1q6cKNrnraPetEAbT1PJntHuxBEtZPwFrilfl4nlkwtlyscqjn8YZgYbvieMCElac+ocP97OcIqX
MpI/06hOfxInveYhzc4piuwd2eZTXHyaJfvUACn7tpsv+ZVBMQzZe6B24aEA74Y0ivtUErdBTy8n
MkCATT0dDwYfBzyLnUj/jbJlCug+3udYYE9WDK0dvFmJDFps9aLwz+y9/LM/TA9DMBb7X+FUKuEp
0Wi8RoAHGInyU2+V/mMTtumOfyXZ9IFvPJojoqQsLCDVsT65x2WzhoysPaZZvtXnlqX0pXXzs/HJ
1gv5OqR5f1Tcv8IZCbl0KIsCtLNd88GCRVjfyn5Q1gXZMZtCy8NjHCW+12d99Vzlwr6Hdk9LGIl1
VA7dOVCS6ZyLyfd8QdqNzxiwpX6XeK05Vjch6N4QfTd4uV86B5HSP17y2ZZDo3fvSiG6syPNcT1Z
ZXcQMr0znzovc0921wuTj0XXlqvYGvnhZjGwo8uWBN7Owjqns8sdK1z7sQivvwCsZpylnnTN6rQ0
/bsWUGKWULeYUye0Kkl3tjHFqyIR2SkK2SrnfpN/IeDfIto1z0qihHhdDfJtswxST+q4ZLvo1O0N
8zjGDfX65bRwWKVMmVnsCLEg5UBJcNl07HXbNHnN7Kk8oV5yf122PtAHE3veank1hD7EMpciG1ED
8JuK/gwMCwCP4Yyvqam84/YofgoL8ocY0y+gkT+NZjwHsJ+ebRcfTWqnJc2t0cQnUCZeXWrPQRIO
zyg1mx5N3nIw0gZm8+TejHby70UqfSruEs4zSR6VntabqbLjU2f27a7VkoaviHC9w9h8DaeMSCIH
mQ0j+8q0jOpkyNEi1QAp3q+Db+9HvclPGOdIyi6hTdWiOfUYMk5ykO1pufx1yPOaLWn03SdcdVW3
g71HO9Q9oTMqT6kzpV5N6gq7D1A7pKw21+VVbDfDNhkDc1310NCInHkvINCvbPRv32Sn7wMgRm9m
mOJr0EJjLyq3u7G/DD203PZ1lETvLGd2oJj7Vg7HzKIs4ww7V5jRMVGjkLfLQKXQa/IIO5XJy0zW
iDD7M9jPz1Q0OmLgXn0sreGH1jjdaaFBZXqaXFCVPOh59zzlwy1Ph5fYL1wI6SWzmGOmkEpk8jHU
dIL0igX/2MgU7IeZ4eVuNAwuoGZDsvPuTjodzCj5KQdFe21sMa311Br3jtPqr65VK17ukNG3vIoX
eedqewQ6FpB3K9uNlRnZHnGa5i1J7Y0xNe45NqJhp9aW7rWhMtyVpPMKLMbXLhPDfbmlaxqIGt7K
bYtF3ZMBlhYjlPE+ya0BGQUgkKkP4r09iGE9jd14ayKsIfNGMp3tCb8OWE2PbN29PPAm1y9/0kl4
jbRiejIwEbDG0IaN2xH1nMR9caI1dHSyRvtSMql7gz/JZ9sUFRWyPrxmY5MfsCYHB9JRAq8hovXg
iDZjowbbVreT/XKlS9fqmXUiZji1cNeMrHrvOdSNLgh1U0W55iamJFE37NRMCU29Tzd+a7kfsRmH
G/ZN6bnz4/paFtoTPtorHdr+yppp+HW2XBrlgVQJ+1LPKLRMwu1Tg/KGC0DuJXkMKxLsxAN7DfGQ
g3heG9B1t3/fk23/AzucOC632jkO3rAPjUh3wyjK87Ldh+0Vr4U+tRsjd5QjfzF45TPQxlSwm5Lh
pK+LrK93jpNNB6TuBpBY/SFXbObXohz3HXGVz0KL4Wsp/rcGcp7h13wOcyVAhZ656z7q9LXlRJew
CfKHMumHVwMJR9VKUnumB202bpg4OgkDmVVgIaGbEG9yVjqZsVYxm6AWoGgjC8piqdDrd9usgYmo
afMOBbf3FBz5u7p0kTexV7k2zRBdy6YUG3hrqBLne3+/EM4+5JzEzWNRaafBYsOTO/kr3TBnjfDY
fFjOBOD/FCHfSrhN9jL0Qt1RMFZASnGpAh0jmhKmXBTm/imnPwxHAtjJRBb2oRctLrFxao9j2T9q
gxx2I4je63JYfrmgjsBkUSzokh+FHLK1wPplet3sVGuKKmCBwU0LEQA60U7Zje3PNClReNqmmTwo
6hcdIvvGm5M+JG2bPBS+Qx0nfKsdSUBxqGz+LcYuzVkjjsIkhK5yVyLWLXtLj1A/U3unJKtDUhR8
BrcjnfpHt9FC5Cxq+5WQbZNarHeJKNzKOvoR9mNyiefDcmYoMrk0pn2gDyseqgrx4CC07sqmfHim
n7rVz4txaOmCA31eZSNpTa6atHeTZc1d7f2IVkqzSaemecq16tsk3BSLSnDIMn3alrAMTxE0t50W
hNbeSNofQnfinVUp4cFuxuBJU2ibqkPbvygQBenhzjXk4r0t6hTBJEBFkTntR5D0f6mSvkgbuNm9
yuQ5VFP90s9Y1HE+pGbxLXNCmuNsWpyGFoIsg/TcioItVxHYz2FIWcoWgfi5Rqrq/wTkAXzHb8xn
wapoU7mAt+2ObnJtJ9hBqhxfl5H2xwal1L9dtuhG+Gdme6yOvoZZxTi6k2IchYEE0sQ+iOMhf3f0
fNuWdvecZq68YQMlYr5f+6P93VX9dp/JarzaClCx1oEkEvX2RAQOh7wAnRfrLN+wsvibQSrwC+ly
9ENc30ylg/5GSNEGsG/6CqSPjF6s6fe4SuODPfQl9QguQygt+1yjD6TOkUh9S96QkSChkXMkkp+U
zkUv+8MkJCHnKM5O9mSrnqWo4Yum98U1M5O35UUfHdWDP5WbpkqIDe4rJhSU5ogEi/qHldirGgnB
S1UlP+IyPy/GmNov1Lsh5Nl0qhB8YRrtMsuipG6q/Ydhh3jFtJK5JE3Vh6BMVrQz8mcTjtmGpZtD
5Skxj3SW69Vome5ThG8HJhElkKopyjVBzO5euO5LX1nxtQFFe63mw3I5pZblUZoG/k8ilCs7scMu
GlwZdxhJLZ4dO4PRFetmukZskFKy2GZ10vzEDowMWgbWs2EgfELo17JKy5WT2ql00ZHaxlXiaZ2l
vXS9+T4OLtnioWrszSllw9Pn+bMjnW9hZO/A9FL1Tv2xW02ipGIa1Q2rw6b/0EbcU1GuRFcHeZMX
t339IP2nCBBUhC8BWJDqRA9Ctd9RsSpEN+KRhfUCGdjoNkm0Xt57ZwafWpMKcdFpkRhIJ/By4L3t
lHjjKTcE/wW4sFz/73//7XVp1U9WWwPc1aLgLXsFQ6tdTd66Xbu4EmL1BygQ7axDrbgOjni3W2Bd
rdUWL6qsAwCicXmAMbMuXUmDpPKv2uQ470oYB7tRJ0S6Rt6zakJ6OOEw4uyAt5mcEmvchrLYq2Me
PaoaY3Q1/Q9hZ7YcKbJl0S/CDHDG15hnRYTmfMFSOQDOPA9f3wuUXaquarv3xQ2cUFVKEQHu5+y9
9isIXeeJHsn4pNPbn2d1ccPrHkCUaSprT7xpeUT9qq5pUOdvYbR2rNR5MyNwTM5AmahuufNnybQl
pIjQE81DOQ+uWIoFktlaorOWMvQAXDfaohJN8iTGsT+WVZovAlrUeCnbvR6KfgIT22jXsYVGVfTo
RaV81HsABFRpOoIOiFy30xJ/9KjXp3kg0af5PJJAS1c0ZagJu+Q9hc5Nj/Tko/Cau+a2RMaGBW1j
fJ0bvbDStxAEjOtE6QeVJqpJpiXONUuNsfe7NUo8QcJSbW+jJilWs4osNBFo9oI/yny1DMb41tWk
DE3qswpA0ULWBQ/OxPJZMriJswu6dtelmnIqqi196+4sAYKMpotVpcPxMw0QrahcFXQLvTrb0E39
sL2sIAY3iFahJghYbvqtlKqzK2pR3ulaY31OXfNHY1WbEYDOO7XucC3xtm/UTtLI08Oz5E71zFZ8
HQplabQJVUY2O23meDcD2TmfWiXZ9YCGqP4zB5fkZ+mSbeglqc1LK1wKPeEBW1FhKYaxQfs7e6VF
YFDPR5c4n1LlEcsw1AHz1X160wK570vXIRlqdE65nf858oudlyTNQTfUH7PwwY8tcxfiglz2tjqC
+4n1U0DoJDIS6xzGpnXSe9tYVbj0YCS21mmem4/cRleWJd/gJU1Fg+w4hvkonZSb81GDUnKDDORd
afxSrNqMTV1h0oKQdb4qyOzbJx0hcqXuZA8a0bM7NnbpHlnIiFtAWCsltaIXK4kJgeP5SX3gySx9
93feR08WH8VFbRBxj8FerMpQsXk/a+9QKRqrLEsmT2gpyIvk6bvLZIDWz+zVW9eSlqMp0dVF0npL
NTW6+r1ceBN8PRM5hTu/K1ZBaNloUcR4geabXAW94MWcR/11IQkL7SEMH9QoePXGIL3GA0iJhV2g
QEEZQY513FULJ/XrZy0J0HGbDo3G6ZQGJ8xY3wKlNp32YW/seknhTrZj9Txmin+IHIJsQldshqih
4ZVKl/8PR72TUb4l6HuemofQqYNj7pbXr5fO8wk08JWGIGM1X3CdEKBBYIVbExYthjnQi1WT5686
bLIl4RI5AcB6/ioJWvA7tVynNQDFrgrjW0De86VO4lWXoyRdAh2Jbtk9np6mhU0WEqv2GH2AHjUb
k0XCGkgJYPisHIEtM8jWHx/ouZgkvxdLxXskG3LcJJmhfHPeKLnr39K8cDZaV4NDVd3srUbEDRoQ
pQYMiq0QbbhWGxzyzkjC1lSMmg2xZq/R3qVMlIdSPAdaYR2H0iEYcFCrrT201taK+dyEKQ00nOHh
Mh0z8eQoUbnS40hbIvzWV90Ubx37LVC2MG7ucczLdN9YKB7OuRlS4k/IBYLhtKXTdwgByTnqvQon
fWZU22q0jUcfPxnL4Ko5J24p1nbRsmjJTOrQFUKk/2LNgUzzD5kEQCODex/ycESuFhXu/ysZCfGN
eUHKDXwSfuFe5LajqvV2NsWWkY0FKczIK1W7qz5AIZ28sqlBR3d+VWYYw5semddubHgLTayLRsYa
U4/i/qkb1nndRM9xoEl8XmLVa1Z8T0QQPQeG/9gpgXLBCYyAGmz9zq+U6jwPvbA+2kaKbReJkUxE
6tgoV6fLfHnI2MvUDD/7WH+++uvn7CKvzzGryS2sz2ARGGuVJfYSJkt/p3nW36lgUuw39GZZhyHd
uGmOyhGrHjjG/MbFYX7yxxP3HCX9ZWT7cprXAXbWVA8syVYtL//p9v6170X8mrc8YxpR8773+WUU
GHBmUgpbaVJ+E9xDnQO7UMbq3QIR9Y0Qe2vlw6HCyxXIY6CCVR/j2tvFMq5wdFrlNetTCiIzLN5t
yivGGveS26oanpMkiradRfch88b4lHKTe0w6f9wExPOuYJ+7j67T2pcWHtx8cR5KL70HKJ0u85lS
JdVa5nwTNZ3dYVGGAIiFmr34PlZqi+rSvmYJ8qLjKqL2GllHywjyl0STv0oCkS/Em/+gi26d9Vru
O80tv0+VHIp9aXZqgBrcogASg2puc717gSTk75KpMDMPBl1fKuuiX33VnvwQV6gX6S8WGSj7eT42
auusyXuAwPSOXNVcJ2z16AMgOJoHuil77mcjTAqmuL1SlCBDeIHSn+ZbZET3tq3f0NTZT/xNnC0B
mMkuzWVytPXYqihqWmezTo1LVij5mVbAYnB749JNQ9Wp8akvQWUoDZW8XB3JK+ZT953MkwcXQfpT
SA7xQXFaurrTvMDuOsrY3URdadMH4u/AnVEuFasN36QxuCv6Jt4usDn1eXKamhjuwQjTynN6ZPpC
LhMqcdiJ7f5Zb42p7Zqe2H3RqZz2LYpfW9sydvlKadpwcfVYRw440EJMqaD5GP/2ke4oTyFxjDyz
Yqgv0+lYO+GWGr+yJEFwE1gBaBTutSSgP0B7Sn9n6MYrhCRvFmq1JX/x7tZXhbkZe1suEqM0+YOV
ERK1UT8O1Gu6THgnfdrg9JBIHqBMrJs2fQ8UMzr0RB8c+sJZBbbanrza4zvT5RmKBPObGMR9Bswr
aRqe0FMYi6JJtJfWVrodwioBp2LYjoojzvNghamBgXkQ576Mxo3YhojZlIVWWtveKytCokz7qtjC
x+xVaOcSlfIcj1jFQ7XE4WUiWNO9U0nPY4XNodyWHq508ljERVPj7JzZ5SLR6R5CWGZuHopKR9vf
Jfg9BTVZxwteyjq8+m6WfM9bWCSFklnPCCmxTBahvMXsLjeNz/+GfzJSqKxp9o3bUFkutYNVeoS3
QldtzyzoD0obRvfG1OUdjwjkWY0bvZ/pW68UykvI/nmBTqk81Xn8u0tkReEG/IreddHFmAYvav21
BcxwWQV9D0F/mpxfw+eu3LJrTRa2a+QbGmcq8mgWGamadk9BZG30IGvEubETd59X49oSNV16BDHF
yYsZkA1Rbhrjw8BXdTiZ9QaVknWozDyGl+1F3ponUrCQFtVLPMoTfq7o/wzBdDrPQb5KFwgUohU+
86tt5cq3sEW2FsEVfPCMcbwUKe/ffEEd69+tk9s3ChbdKRpjl1zxnnIjGztBsSpGapkS8pV7FYZK
MpAQ0QnK2Z3OA4IMpKY30q0kDn3RDz7ckcwjEci2T55msv3htj4RxdEsJJ5GyyowhvVckKtt4yMS
mv4QNwRqlXbY31H4JFtXw3zXZ5FyHmL3v0qz//VQNXRd5baMGcmYsJT/96FKMok5qLrUD7UIHERW
JHPYbOMEMVSkm/M2+QnsGyXQt3GXb8JKAxzB3+IkMtv8L6a32RryNw29q2n0rNjVqSwI/x+VeDNZ
qsfE0Q8mgDo6y6guMUQ25yDG6zr43jrGsvsWIRrcRbZHckvbhMu+cKGMJ7pkhaXTDTPSe+alsP59
NEsRIm7MhAyiwLIc1RYhpBPMYCYaoP16hL9dE1n4qVuyHfKVlUEbd3VHYzPx0FFxKzWftMLkgzm6
x4yC7aj2Bk1SRbyWOIU2So7MJHVFeMjUQgv/yxvE9uNf7xAyH4F2A/m8wTgpaf+mVqbHphFD1Pio
qpqEtTlaGc2mB9xCOX3TYaY0MEKCenS4teHr8UjEfEPkYy8MXavP0imC50g2m3keXzIe7rgxacP0
7lteJR8q4hLgW16+8bgh3FJ8khTQCpxpOdbtLNeDQ4INetFWIbgdhZdUTRVuhyrUwK9Nr4kFYtPC
08W6lrkkjDVFpDU57OVkv1eG8sCvUB3nqXmg9oktvwYs3UY8L2I+gpswRrMyurj9OhJQb/FIowo7
R/ZsW6W5gNxmv2NCfJt4Nz/h1ax1lD/hQqjXyte6D8cYJ7r6Psii4OTKSH+YB4KKrHOsBWiswebj
iyvdHYk1wcLxGv3BmwYf7/u6MZJvVj8WaEGjsj+wCaNe1yRIrSvT3Ds+EQOTNkydggMU9hifR/Pc
1+l8FR7h3183QHLbNHRZF1/JKlmkeTsr6qDiT0Ers74LjbS9aApe7KMv7ODg0DWcB4XG4qHJqI1G
IzzSea4b1FvAfetkVHRUi0CtF2GT5Y/zYCeoTlMhzvPZdKOCemO6h6DRrJOhl3+GuMmoDmHDe08J
pJ7sVa6tNKu0p/kDWfmBvme9N+sCGrU9RqegcP8ckUTQboMF6lrKSnPzBgg0QRd/ncpSuVRt3IFO
oNWcJHrHPU5SjeaffaLUqKw9nFJsphTvFpBddahsT7JqHr3bPIRCV9AcaZhxRfpnrmt1hVZwVezm
H5svmJF/GlErnZG3KFPiIDJKTVYELu+Rg/LBmOjDDe2cvdKNevJkeGm0dOtBfY+M4h1PsHHTYxzG
rV2y4ZqyfUbptcvSaZuT21cddb91bXrOVhPp4/y7fCWd57kcKX8g9CB5K/QWVXhnm5fJ6QDx1ueB
+a+Z//Cavy5BLGvhYYxyW8iGoBO2PJRi/YDg1kSJVnNuRRSkWxAJP5Wu7bcqRUw4fJZ6cw3guMrU
pUgjewgBWLjXRmuqkztddSIx/Z42C0t0Z8S602/hrdWesrjXnvgu7LVA5NegiRZm0Zpn7h4SbUay
MSc1kqGgYPnPyneIw/++tRmq0EF9krrkmv/ka7LiT0sMnHw47UE2V+gbRH+42TenartbE9bZA6Cs
alFPVWICVHBCpF1LV9iOX2IWrIWZdu9KzpNUGlgi5pd5drprLe55TQHVxum6bpnk9U6bBL9sLMRJ
rZXpaYoGyY3L6GpKMAOaqcpXFt+/zUZMgVV0tJO8ss+Z0RLFqVIPk6pRbptwaPlQyn5LLE7wkKVG
ve59fbw74UikeS/HF4Q8zSLkprCotRIHFk+zbK2F+kkPpuq90ElTpAi5JgiWR2uaiUMZ9OIwH30N
/5ibT0VW2GscMdXS9+x2H9TcNBUq06+D7u9DQOEfaZBDdRNheXUNtzqiYUjXgRM537o2Xjij8kvJ
E+MgtEEQ3MSgpJ1Y5KIut5hV/sxhShYPMmAvogT1aX6ZkRLxTGea3TOuqAJdPwEQ8W4++9SjNy1m
WFM6f79ghM9UB5xTApBr2RJKTHo3ipSqAD2hUcqCLDKiX6mE8qhO5Bq2TsNHDB++atXwlCbmuAym
x0eJQ20h0KRisiwocc8PEMCqDh6qMlt3lVFsCiv3VqMeFKfAIM/OULzyuz3W+8wtq5csAQ6nBGV5
VuumQWw1xBSosP7mkSeXptCQIlUGhe/0Y56midYcJAJv0l3tahmyZd2IANVH6BvqPqT3cC8qZBNm
jV42wL11R95GxGtHOrivZmmyrMjEXdQF6xjHbZOVHGqxCoyx5F/HkFCx+jxycfSiNdSWVbkfAtTC
NbF3T3ZgYrgo4no5n6I6SM91lf38PEPscuu6dO2ZTo2wNCQFroMwb6QtYeAFRrmFk0XD0dSz/M+h
U+95aiuHeFoFzRf/NkTfCW70zmVNKqAD0mpflUF7GVVhrPrGFy9V6/8UEEZ+m+WiyxPtVxTX+/kW
xNuNZHo+/BzS2tjMAc9VUPgLq9DtW0i+yh5Xe4rNF2baTE8j+EtZ+xUEmLnI9FVpcpPGXlUiLtEj
gMidq0/hVIKazCNLwYNsX4nWeHZyZQfMQZn2rCvNL7/FwvEfA0MNHmF9UfVGGX6I+I9dTVVf+QFN
FM1wgrNQ84FiuGGhcrRaFpZKuNXcTkUbaBPtR2LqBUG0dVLouhu9mx8+9+B0I19wD00+lsp+uzTT
oqsNRvUw0qFeKdNiS2kNbcHKdGly011rGMZIvXKgiM2HBQLdQ+kXvwKSRPDUBfLGUvvn0Jjqe2jp
JKu4jrkuqVXALIoJ85iIR7P0sxrlW+9SGp7n5Ugwio4ktClCPHZRrrFQT7INtlJ7n3tRcxdpjtpj
zMwPV7WeeILIZx0N1S4qYVAZOZGwjhGuSItr78404FVWNxGZDKte0svOm6G9KzpMC+E7fFJ4BXt1
44zIBaEUZ3rr6xsqXRGN8dY8lq35rWlyJV4WNDdWJeGnmxEvGyzPylommS+vmtRaQJkDKKrOgVA5
nZYlgepBmG67QY+fGowLDjiS77QDiJjzgT+1Xf39Pz9o3H8SdVUDjDMGVJMWOkDdf+YktChEqEwE
JkjPwCDFCYlgAd9IyUC7sJZOIDDE6Wu7atyOxjzlL7Ulm0lxG+WTJ5zx62Vq916M+bBzlVRuWPMH
BF1LeqvcGk+IDRt6uRxF8VAudSOo0Vwwp5YtrPX5SjKpyGSnkhcipTiioH6KbaW+khqFlaelDern
r5YxSKQzUKkCR49XJnyCY5WoCs5Iy6BbUTuv1bRKz732BonFvdexdZinPWxYey3n+2MT9nH0uoGI
QtAzm1K1emR3oXcJwkZZuuTLfvd7oKy91T17sfZBFVgc9Yy0UkdrlWLxda5g0oX7IKjANM0Fj3Nz
MSZ6rRR4dyM8aduvC+yXsZc2abp2rfxe9G78OyrJzKmzIGRbbqB/LMvfQMZueueuREpMM+SVb9KP
3/DB6PdJD4k91KNYPs3HzMd/zTc+tN05LmV6fWt64r/ko2iu+09XKHtf3UU5bMAYMF1h/YMBUgR1
EOcETB2t5JWWoEZVINEerKB4jcZAIT3JVh++5hvtWxRm/TFXA2RNFWrmKY4sDkLjczDDPlr0qpFt
0yJRhsV8ZX5hHQ7o1vz6HgjP3oeGT6F1bg0nToK22znnorQ/Qm8SwTQYKtTE7g814K910sv+nag1
+nE87sMY1msHtGvt0FddlCbVXRovBj6AwXwaWhFvWe3aq65y6Pu1zq/MbrQne1gWipo8FdOJqrtP
qlT2HuqNrx+lMRdvscjaq7ZSzEk4JQ5FTMVvPgX/HT0UMrvO/xvCSCkrugLCGP3ANOu9X40ivsEk
M14iM6caGiuv5JShIwfjulC1yDnIsoBb6ALhjCeZKYG86mnWguvATlDXpHuB7tAhQDa2qdBDv/s8
YMbR4Y7pqt/suxiV9mDGr1QCxMWcwt8MffQFfTzS56vOTnaQiymfzdfJj8z23f++mvK7cTF9w9t4
QdGukrbKt0Wriv0UA3ZFa9AtVTYcK3SQ5dKBkHnJrP5Iyq9+j6iJ3YOgAkVpV8VmPp0vFOEPq+yK
2zyDKk/ZDjB5lvMpceTavXXb70QJ41DrNZftZUzfD3/jn2F0t6Qwe8d/zNM5f0WMMuy/5nnGY0LI
zFcgrimAh1yB3+vzjfPDnywMI7JTfHBOnS4uvZbGD7kmQVP6v8ImDa7kcBnUprOLZC37xs5fbBO6
iZthQlc39vC3VyVEvNu4ZSkF6e2jlvlYsvKiP3gS50jrp/plzPWN0pUktA3jt3Q0jN+U2e/t4D5H
Smrs6QujMO0GYxGrFtRDbFKngM7w1hJ+GJ8qslAFHeFFIMfkBzUFUlR15QXBEI8RDb9uiJnnPr/C
ytyln9mvsKT9+0jO1t2uFP6GSmNtokqlSdEr+TNkLEl10K42md/7O4i/myzx7d9+bm7oSH4e/DUz
H8yv8bTylxx3KLOCat0fmhYBUz2JF+NxrJZp5CJxI5EJh36AlNgvs6Pt6u43hDkWN/YheirbLl+r
ZrhXxjDf1ng/n8MmodCkhOXx6zRjr3uMC6TyrEma9ZAiTVDVuD2Szuo9utj2N3VFqxifrvfoo4fC
e9eeU3RwRxMd1tGTuruy7CQ8aVTg9rQRsSmI8NtcoIpEot2DkuxKLbCevCyqd4kDNlMZ/LfEhK08
xzTC5YwvqlUfRGe2V6m4ZxUz/4KT/B4HUU6PIupWkE4SsE+czheqtj8HGK7PWu+nD6rWbgR/lKfG
RECRICQ8zqdeP9TI5FLK320fb9TGaVE7t4lx4Z55aOBXErMWHuvcTOjfqeyyqLyc6hijU9kW3aZK
w3NapdCX6/E7dpClWvOR9JK42EYR2Zvzf48CCTdFnuVLS7DTxmmfbCPymQ+qYuRnz8mQF3tp9yxT
GyE4y/pfVbMaGln95o36GZlxcul1L1o6TnojqqF6A/llbsUAlHtkK4reEKBBm7moV+khP8U9ttNp
XmRes3czvkiVFu3rshgw4uFtTdn9DauG3sMSvx0MloBewMJRSvPc29VR81Gxw3Awz/PUfJTmr1WX
qkA+sevqUSvegDiG6PYb+7uixveQbcUvk0TG0vGA0HvFuYmabIeagDb+EMoj1XV5nI8gEkrAcgy1
D9NdRGw6exT2oZOegYVVt0qY/RXh9cL0T0j7YUlMUAbTCJwrxspvLABaIOkNPzaw4JfozZdBYec/
1GY5KztyHymGGbXenggOTQfyCfyyHfLwqBd+8pJU7Tr1DeO9yxXSMkXdbWm5GO/4vBeD6pWvMvdz
/DdBuXTdyVjoueZDkQQfoRJtZdflKz11iRJkP3+u3cE+F1W8R2+WnOEMZstOpM1b0da/zE7aP6y2
2Noq3Fzen10tNOAASqacHK8PP1pDkFKouNaL2gGSSpoguVuBDlfbxSo3jFa9Y2VD5ytu9rP7D/L7
oexc/zaL05xo+DxrNaAUIV3s02y7lSbb/QSV6no+DWX5K68TthNjad2ysn2KbA0Ip271GwndZztD
OO0qOkP9Sh6dtg8fxhTPkEv4eJGH/c+sfB0iLf6dtRaPAt18YTEDo0czqOyLJDsohYoq3mls/MlO
jLakNo9S1jC9kywotwOxkg/gCzcSvejjkHXFYxX64RIWWLif5zBTOkczsH+Fo6R+DebyHcj2cJpf
S3uqhYYYIaKbfnT+gSDKVgOpXlfLaP0tjTTS5a2lrGqPm7ocwOagTcSN+7MB0oF9a/ruqK7yKHLV
WamJtB9ST422bk+kXaXztwHHcnDSMjiPBspYLx6RzvTNXi1IPZ0d0opsq5v0xQ2u7B01ikP9GCCj
gpv2Aqmr2Ob479czgjFNNfjD0g728+lcz/PMvuGu95OUbYuMo3dz/DHGjfiGhLDc2E097lxZcT8Y
lXSpC/NsICT9VdvFibj69D3KymKV4YNahlY9LAOvnJbfDLZX441yonKPNLG5tln/OAD43HYBUjUz
cKNjFibx55Ge4etkl9XQRE3EJdM6gpaRUH2YlEhAr2R+chbYDw6fshjefXPXhs0+w2VH9E/0oZve
ISIkEIVbtoNyMZnkc+OWYYf45uS0XDq2K0+VrSEVHn+4yM63ldsW97qYwixeY90u7vNEizdor9e0
KtNpbr6geGO5NIPR2c6nUZuWd5jmCx057tV2NxSWnTfLOYm+1t961Lp7G7rHOm9L4x0d0l3TouCR
4mZzzhtwvDpG6avB8xSjNL7PHicFALowf+2H8AoPIL/RfHSfPKwtMe3JQ2LwF7DU0TqxPTwlkz5h
DmdXnKjba+3rrGCcB0xn6AFog4PgpoNg3mSVxeverdP115yX8/lwMKSHTWQQVpAk+Oowa5Vl4T7j
ZPiRCbv51cluybO2YScjsuUo+vAWNNSEa5gRa4cC49Fln3n0kM3RMeS76QKsPgocHBdDdbZwTFW+
bZED7LCURE3XIYvz2CsOTWeRgRqo4b73pXepER6uSOi1XhLH+Fk5eftbvCVYGX/7ifk9gJ336nHL
xFoYFA+G1MydE1d8DSvXB+yntmSMRsCDGrw0zWR1I/SgfTSGZW754eeJOhndEqt4y+Qo12OUptd+
GoqgUR96ZTPP5CMFi8kjo3dI8qhECiTRRAG7ZMYSMhTGj5AaFe4Zpvwu2vSImgsqw+Coy6wa/J9F
EP/OycBdikGzdih6y+fIxBBZdHpPg5vTrKBBlLlIZzyhlc/Ab5xNT8963XZh9Zzzt9iFdYLZa7rq
9LqzFV3LDYAAzr1M3HhfBoZ+ZkNIqHic+I+I+bIlD9/kHYT6qxkSUpvGubXKWFByO88KnuROx5Ke
OJbRJfBZ4nafgQu1UbHDphd7b0YaAFqqo+YM3ZPw/Ano1xrOqZ0G0lqVFd/rfDX7eBxcgNN3juUb
SuKzEpnPbqFHZwd/58KzO/NF1SNvVwR6vSKoCCiTG9Lb8wmvBQVFdj2+vAdQ9iqsPmgQXxcSn5q0
pYwkZE0X4t761098XaCR0D1IXfz5icqjyKYWuDEy1N3AqEmuZnvQLePW9B/61kB9ZYFvOEodWE0e
+Q+m0D34I626LA1bUEIm5GUMPZ4bQz9S5bbUVRyy2sHOutMKpzx5NsFU89E8yA4obvsAYXnYOqmN
CcGDN7ssx6F4ECmLoibur3gE7RWE43Cd6H52mgc6oP97FFlsA6JxXGsNMd0VgJ7SfzVdHhS2kV1Q
D+kPURkOB5rUd+Q9GvhZum+WqXsXj2ZrDPnxrE1rUvTg47JGpLN3po5qJ81gE42tvZ5PYV0U+3Ys
m+X8Ys3TVEh0Rbm1qzDcNhYhuyzhCxPZArAQxQZmKbrR6Famg/gOfQ+8lal0PQ+ZQtc+6FtMYdS1
56nEb9xzggG77rV4EYxINgoXq39aGeZaF9I5trrbseUMSsZ5IjNGY29grrG82rpqNr1mqLRAoNuF
CfBjZ0DAPMIzht1kDr8VkOCGFhdv7rSxKYzBeqBX3O9Qs2Z7YrRQL3UNde3GO1V19GdAd0oKQAfo
6695p6YMWqhDvvfeBy3zfoWUyRYtvXNYXCNv+LRbpgVBEPgIJWPeQecwb4/mqCnbtnSUM2xPP1ex
2hq1ef7HkXR4KPYq4n3F1lvIB7hqwzr6MyRSuMcoFCA3YzrFy4COwUrJNG0p1dKFPFiVK43KzutY
Gz88185+02KwdOC54GfqlylS+q1QbWepdVK9OkWKfkQR9aGARJAP3bkfveCieGq6hr5VL/vMzpGK
sAW5zFdCQ4n3kBsebbey90mlPc/rs2LQAA66I5UN1xfPX6fzVTvozJVLuMz263R+8dfPzlfnhd8/
flZx8I9Wmn1MpmpJ5Objk8iGeufrrrOcT1Wcq+csTz/ms4IM8McaiboTSf7ddvJgjXjHHa/MVw1G
4XfELSndM1V9IDesuLGo/TbPS2KP1l6ftHyx3erdoXQImRAvTLgrMrg3fT6cYbQFD7WhReiBAEUL
bLsXYAtLqF2euyCGq70OPCMXZixdHix9e7XisqP4ag6QDNxsWdJ0vSSNyC6jYpfLzJLOdy/IwXJY
za0UySGyO+/k9DgdJI2LbxmCMk2Lz9WI8sZDGnwuzKmpHNvtEvSzeYzNMi2x22rmcR7GadLyrV0a
14QU2nlPQHiG/nfso23s8gkpGoQJTS2cRWFGP3otIkTb95NtmBRgavw6SRbVoCt77jzilkS+duvx
n0btq+GGwxHzMGLs6RQ8vYVag85eB+ll6URJcLIiAVNPJ4m9iZzzIGl25VMD0Hbw6SKKEicvaNuN
Ufb1yipcpObauLfo4O61voW/AelMx/RDT2cm68Q02hd27Hr7emzJplXjFYZZ6v9+xXeg7511Vjfd
M1uR33H+K/A7bk12F+6raX/vaWQy1XEhlnVtv2hwT5ZqaCr72Q7C/rReUjt6lXasnPOklUdfuk+D
ZYlrFDjOxtC9dJflkqU/6VQBfqJFItvy3PQwvH1K8bPec1Z+hg36oRB4ySY3TXpLnatQ7MDuIuEr
eV6Fs43V7P93pBDX8HmV/gQV6jh7mf8Fshw+GriFBzNIjCutX0LuoybdalN3L7EVjHlW0a20ggxY
JyV5SQaSenfhxuoimnI9UxYWW9R+yLSnU5ISFtLx0jO1lgfI1NkhMKHhzkNuF84FUqC+xvJfY3Bb
kY3OiYfwKh4Bu6xIn63ODZpSIAu5ulPGndXXBjU/jxX4tJ5RwZmdahvShNsLZ9O0dnwXQc/TAIua
mXoucfWqpZx1kZ6MAcZNp68TMLsbxzeGxwpd+7SbvJtJiAQ77Zx39uRYVdu4Zw1mdcdeDDW7bBUR
yHTq8uscpZVS2J/P81EvgUQF1o5dX3KwssJEqqCFT2VvWvdeefHYwlbLeADokAYedRZIIkroD6dZ
CUZ5lKVfprGvmHRi81yGq2DvsiuvtXPfZe9swN0PTWl+0SntHlnsKjtNgmnL09h+GQrzZHaG88He
uAdPLAoWy3l/MBMVvpRULzYCvbX8EKgPL/Og8pz5PEpKteZGg/s+UMxjUKpnH1fzLQP9tJ6Pxrz8
czTPZb793plBuZk5anlJpQrlrrmP0mp8osPF7vIQlkSudLK91mrTXuejocxPGZlHp695cCrtwmhq
dhs8glTZ+fuuwiY2CfXO+VhlFE73fv+aF7m3dXPEqqNu1du8IYJsPm3QFh8VBxD+XLQmTEveOpNn
dogsiAdUQ5CcrZGAxpAosbN29cZadF2sf84Rz6tRyxAVrj5UJ6MVa6dZwiFhogDtd36KKrp1Srgk
SU05RNNDFQ0wAW9ygpLMDIT/Yey8ttvG0m39KnvUPXojLKQzdvcFmElRorKtGwxZdi/knJ/+fIDq
7LLlHqVTFyyBpCUGYIX/n/ObqV+j8Zif0yb0WQ1fF7fwt4F1ptq1lcv+XgrOPqXPigcjBanVG7K6
pnfm3EMaAZ6PCWo06mk3zrhXXZ6KEE/uFPdnKuruZUp8oXjZXC4yp0vrw2ew/XDLlsra1zm/yfKz
cpPFMj45qZH9ZPUi0VJT8lt/tn1lVADWZoWdsh+g4pFzMF0mMD1bWq/V1Wg3ZEnkrn/r18qtU/uU
iIPwaXKmahMP/riPzWy8SOK9B8cS58VyKadX6d5WjWO81DJ02Bk6/gELVX6HK9qzhQsJVBG37zca
CucZK+39dV+XsI+qjDwBtVGa78+LXIV+L8uU7XJfaNgoASzmFmgRQM8X/0yp5o2zWQw0NMbDtUAQ
uwUlV3lR0TTgRoLkoFUi2SmDPT1Ku32Uvt6/KWHyohip/ZAASd6FTqXttYSMQTxVyWrQu37dt7ZB
p3eQj1yf6hbbPGnmM33HL1J6yk3w4DKXnEkq6m+c1ixyJuFr/F0W0KFcOdm12j6wKr5CV6N8hfs9
bkjASg8SsMxBmb/3Tm31jajrbL8gxUGvHIvG0FdlggOWthFaFREe69gXN10+iZuoHp11ZnGZUuIO
1uNUO1v6O+xBGWg2JSjom2KASyMTQ93VQsHXZ0VsK/tVN6gUzRBsJvTVqrc+rrFAksp+YzgQ4oee
LSUrGnbAQn0/pOVoXZHn9CUpM2gHFOu+yDB+7jSKWnJw3bOVK7W6nswYal6mlagEubPG8LsrSIpi
YZKZuzBr591hYUC3srp1JtQ9O265UUgmus3aUm7CvhpusTMdfANp6BI0nSfi2S666Ho58tsQ/B5W
n60VaM1zEgMaBUTImBljs5aW80MU2r2jZlyLtCu3MX3HSrBTV60ou6+aZJfbefJsh5gwayUSDAsc
IohDRW6p9qZL9IS9NwVv0vfq2rENiEpj9RwmDyoS8G81bb91WWjTqaFJfkvmR+3BcQq+TV30SiTA
3N5DPF4Ky19nLh74UoQoTVNmXVYYgaq6+6abUJwqYnzIQwOuowDWW8V3y3AlHKroTdsNV5XvdqvM
LBrARjsrKo3XogcBkQVue+ojMV2SDrFLoyF2kRhubYoIT1mdT7vWDtK9bpHJMhBjBgrH2pMdNr6Y
Yxlvgpg0TFQLswk4uFQuW9ScNxpmQPE2dtTvR6H2yPYgf4NB1qy03DVm8e/laLnB0p6f/zrEq+KP
pdxHokODKZ3G5hrs7BtYHNUqlX29jXTLvlnuW2586ApCGhj65vsn96qI7qB8V7c2pSSNytBTFJt0
GdOGLv98GAoalbZyFIpJ52RCZU99uW3XeCCSExfNlHtDR1nNCSa5t2vrwek088mMB0h6Ro4QvMjN
p9jFC1bGzVn0mn9oHas+5YU2FkBdEt1L1bTZQYsYbiGBeH5RQemfb8jSEZQWwFkBRGDzSVlkrY3J
zTjm2oMSabPWbTsqY3hfEvsA6RN5NLgBJd/AuyRtJjbVQx9Q45j6hGBKB9uBGknza2QM52Hkd/XJ
TVd3zh66I7PpfJON9Db1CFYd2ZPXdFTNtQ0FfU32XxZvfJTSTjSIW2NOEpiUYWepabnvKPh5hT+S
Ixgb5rZTk+YubQegk5QW3TpoKfgQB8SkdrTdLMAdVGdfwHuKdWUM+WE5LGyFNdOk7sfBiVci7Cgm
IW2g0oYtOQEkvQLXov10WLuBflhs7MuTl0eXQ6hW8O1OTTnlwXoYQuvkqj0KljI4+plpnlJgyCiS
8i+ooIJ7tUXim9Tw2+YjvNQOkLKmXGfYAcm4LpyVosg/HzXIJd2ywSrXy5M7M473snSjVUs61aWZ
shqljo8HkI3cxiGPBJUMo8qVqjjH5dEIDY4LhwoqoJlQ6o5FRonJlRh2/am+E3aVenCM2uNy6BLR
Bl9uWI0Ue0Ba5vUdFOFiB0BLrMLIuq1gYV+jGAlumFa/ACJJsDz7ylWeVJxZoYaFXkww8VrClZZH
6xxmbV0hIEySkEpLHYXrMu+HMzWo+lg46R6NT39ebhyzN/klcXtGN++FE583QBUQfstPJNfxoMt9
86NjA4s4bor4EbPEm0wYGPE/ITVJy+jSlJq/CyInPfaFSPDCjoI+v2/dIxSioxqPEZSivl1T53SD
tcJrPDHG2ie/1BnameRA4hbG1pzG4cXoNt0MLaPlHW2zsU8OkjXXusfedVBjyK5jFnUrdYYboH8G
9DofLmeFywjLGkW/XWitleh/YJwcdwu2dbnLFsO0HUd4m60h7ete9vbGCLsCm4pWss6e76znmxnH
A2H2GpKudV2R/BCznt9PmhHeKbB0vKXvRx2nZpGbmJeZmXE10PlZw+KsH+26ZRNgvbYqmfQ2VLn3
MGo1F69tHxn7SrPXtnS73TCxXhuXpVWr1eXJCqeHjMb6paHS4MCqOpK0ZXKuheFLZzJuxEboXtyg
Mq/TErHn8oAscgXJWvwdkj4nGlQVarzxCjhwsDdm23KVhcM+4Sxdd4NWXocNn2ZeBPqzo7ePw1y1
cSYuXdAV3wLWkitppPFdAMpsp/Brj5Exvpo9IqtemDVfVkNmwkSrbrlpIctc0aw7ssdOt0jNisMY
OQrQG6f4jul8arryhfBCNjNNeQrcHHF5z9L8RCeGjNEUpCR6A+kFaRHc2mnaMR6BW879IXmB3qN7
WlvOjrIQZp/TYySOZfrSNvlIuJ7yvY8oVERZU97pFIXPKc1FlwptsnIpGG5b6DewI3m0boPyjiI1
aGahG0eAcO5tG0TQMKvXcPZOGw2O6eUmKCN3q7oEZE6OG944tr1fwK3LDaBmFRB5o63oJCqeEqmc
KrnSbf/6KbMohtlEG0AIx1iWLpAMS47XWtn9KNCx7yiRT1dEdjLJDObc71Sa5ESjfQ+Dh21WNxoz
t1bcd02TY/ObtNU0H7a2RPBWfUGV23j9VHxtJrU46bSjr8YQkw+B39/tNB4uAU3qnu3g16Ho1V0S
q+ZWG2r7ayfTDdd6/RSnmnmMMrdZG/P9fW29xmThHNxCts/GHMgU6vDN5HKjlhhOaacNK3LYcIYh
yDsS3wIzbl5rpFqceoqrODe6wNMKs+aHnHAsu8vKdIb0rCiL1Ddsqgt2oq7ca71rHItBlVswzgmC
UnZSViLCmQ8IDoPO1vVyiEo+W2d6VGADVItVp1XptW02GNQGYW51P+8eLF256WxQ91lTjybqhvJN
iCI+LGLMxQUcj0ISJjE9uKEmHtH8RbuqG8Apoam5q6RRe9LV+jdgJ4eg1KovgigeNNIE02S6G1w6
O4hXnSTdzmLFKTIZv/JNaDSCy08A8+YcKfGzmQg5l6Gas1PYIpDDND/YZvoqDkO/D4dTniTtJsmG
4brN20inPIe7UXWxflnpcE2drv/pppKp2DpRvgKnSE/Z7rp4hfE2XWuzmiINo5HKVurOGL38hmom
fu2+TN9yYXqaXyN8cmXAZlQNmXhxesLGhcLlaMMTGRssgYKkuQxz0jmh8/3ZNKbyINH3bDGMRc/o
eq+MKQ3eKLbMzOV2pI3VZEfq3CTAhfrwpTfT3fIMmF4O6jC/uoASSU5zhWdDVTd4SRIcgqohCcBD
TzkzfW8o5qefhbB8FFTqEOuRpZqm5Wqmg372V08Seq7GTuvJQCht4ZZwhgR7e2KTTBZ5xAWG9/TU
T+NgGDcaiWt0Kw7L0sywYP8GvutuoqZ7sdOJ+UvW5MvEifKJuUD7mCe3vERUfiqkI02zFu/BT7ap
nJGvzQCDHAle76GvY3eXvuGs6HTzbc5IAWrUQBIUXBGyz05mRZ8lF+nwTBE8BMFei1szjJQdpINE
q7OLVEEduKOeXgYdTfrfS1Q/fqAa07bpqrpGLgKGCHMODPvp1QaYdXmdHeI48Nwniktyj82/O0Gb
9M+Dr1CnEcMnsljtN/sFpXgItraByt01zY+yWGR+5CKTGnqUbtkDoCBt0Ij0HaHD5v2Ua3TJ0epO
agUBYK41lJnQPwmsWU6Un69S3jebMWx/rqCFBZrq1/fdD5aWmtWgHktZAYZJCtTA07hu3Ejf8pLz
+2LQQRw17b5shXVgjUyMTWJoAO1orxKQF17GfHYYxJPytaPZ6eawnFQ54SMh6RK+ozyhykqpu1ir
cAyA6dsVq5AkQpnAuLTTcgiyLpiKQ4C9/KnOAyp/kj3tRL3Lk1EdAn4z68Ogj+oTRICacIgkOhfX
SL+rLdItgrp75JMqNIxVgJcDaBceYa1Q34vcDDYQbBL4DX9/wswfzC8fHJAmLkK+O5VL8TfrTIDm
EgMzGDJgf+ZWWjI6d1wKe0uj/eTWyG1RP3WDFd/+/d9dAlA//GHS+TTLNA1VM5AN/PqN1YpK0aiK
GwTwchcuO6RePjSg9r26ad2tP0fYQ5+hWGjbub7W2E4/d2n1CQ7iYw4UDS/NIBUBE6PuuLycDyEu
doLeTzdK96irWIS40t2DKTpjk7iW++yaYALZZqrbaf66e8N/MgOn248gGSC5EwiAxyGhKoRxuMvM
4RMn65LY8euHpIElhqVmCipi7sfLWRmIJoDI6Ryr0N0YpfKsOVp6nQHYf6QCRK2lMOLTchiTH7Am
d5rdwE1ZUGoSTbmDMDR+UYXEW21hhNKVcD10RnGTYhtGxmpZO5/Swq2osmhV0rr45jgk6tRs653G
ubeCsKZorIotzArWe3PTLKXhdBzD4JPYq49pb3wLBu7YOdWJ0Df+/+H6NeLU0psKpqYD4H7auapp
UrLSyFaCG/osQ/fQ5bH9bczRQ6pQKy/NGGWszRpAxnhWXwp6H+Mo3T1hCs7WMWp/7+f0ODrR6Y/L
oZFQ4QTG0q/LoBv2fCLbBW0B7RYmqmv5l09O8N9GRZMlg2qZtq3NP3w8wS1rQKQeDcGxMFndMjQV
k2VQPgf9JQfEchOe+V3QO/Zm4hq7DoPPBsXfx2VTt0nOM1gKG6QMWB8usV6L+06l2ngwO/phWUDd
Aa+sHPwVYVR4PhwoJ8I/0Mz3Btd++OT9f9TBa/Nf56oyXcsRTEofpiJiHdUa5Z5yEHiaruLGvXVK
bVca6kYaRbILlaFcj3pknxOniDctOlEEO9ranIsb1oBD+ZPX8x++D2YIzWENp1NO+pjNSctFH4WR
KIdar1BXoR8VWjvepBVo+al3xV2nx2CLwIMajkun0ict45OX8NvsbOIMIC7KFCYIGszyv455Luq0
fIgNC39FjKA08eMrLSA0Pm8C60oGLdAX076PwCm94TO8SLIklLa60ukPpz7r37J0b6E0Z7sKDd8a
eG772Wj4GxuHV4h7nvEYIpwGEe3XVwiXFs5X2VnoJ8fgkDgSnUvHbh8CxK2upAZyY1uBlBdoO0pg
dC06dTgpwmo/+aiWNcMvIx9gXlU4BlZ1HVv3x2F5YJupd6MVHpuMryynLEbL7Kkv8/AGdYneFmQi
pGApktopKdXZpBSbxcEqrYfSgudAFIa64/MiYSzS2h1t53VpJ+Ju6brORwVM93VUF8MO2x0JH32g
BKe6pwT099/5fwioMixNFVyCmEKwD30Y2WIMYqCNkGynDSnKBanNvmnrl7FO9MsU2gSvQ5GkUWmZ
vicAvl2yehNXjQBIPT+P+LbAEzbCuUpW9pU5QnbDCShf0wS+u0tKl5VYj930ZtadSWm8cc5ObbJV
C5EgT/PyNJzZV8QaOkcGSlDHoRNtbccIyBumOIn9EmHOfBiFuX6sNQz/y2Hw2WLf+LiT0mymMmZZ
R+fT4DKcr46f1qapA8C5mLTx1M3qcIvuz8UWb1lH9VuAxdxX7Fn2Ye/W6ygZom0kGvsWNo59O7R+
OZu+tIMxyitHoZG0yLOCSalXWkxkhq646gF5WraL06nYpFGRnCvdNykEYA8ZSSHLgKmgUP/fnxRR
/nnfXz/xnPmE1j/b5fyHNy4McOMEobF/tPX58Z/eeFR1zhh0aneKUmGtcAvPTHq+7r4MsgfyE24a
RZgzo78Zd4ArxL6g8vvuiccmS8e6M0xPjK36vmr+77fh/8gf+eX9cqr/9T8cv+XFWGF+aT4c/ut8
v334n/lf/O8zfn3+v/abu83fPmH3I79+TX/UH5/0yy/lz/75stavzesvB3DQEKPftj+q8Q4dfdIs
L4A3MD/z//fB//qx/JaHsfjxzz/e8ha2Gr8NinH2x58PHb7/8w9d55z7759//58Pzm/gn388BNSU
XrPvv/2TH691888/NNX8h2W4hm3YszODReMf/9X/mB9x7X/QtbN0yzF4klgeAVbUBPxJ9R/CYluk
LhsU05iXAXXezg/x2zSVls9MHDJtk1nyj//30n757v76Lv8ra9NLHlI1+ecf4sN861jw9jjJdEdT
Afvq/LZfzjKVrrc7DUoDcQrQTBb2cjt1o0paJ+VSKbrrxi3vsPJEbIOS9mizIvNYT0dYPX3raQIL
I+PimMeF+sIospkwdRH1S0JAryi+p5p1uKdX/4icRLtqZ4qoQzQwKRzRaipsimeoFHel4pYvwFBi
2LR6k6qd51QCj6s+OHtQ6BRhWYREOqykeACRHbAnm8itnM0H9wx65jaMhdyHWv/JJah/2MXz4RgG
GitKDBrXn2V/GHvMuAi6LAngGPZReNVaLcQwOHSNilgpICdPTlp3FF1EvD3Ta4PMZNdKrb6LG+l7
pujbrVsRl8VaQTBKu+N9AGxia/aNQ7zX/D6jOVhmgfTTF0h2dScwy2Y9BWxm8zXZcv19RnjCelx+
qnP/k3lG+7C2YDwlGNUWaGJMXWXa/PD123nX2qQFDGRpcGNbXYG8L9jT0MB8qobsHETxdSL7Lld8
0jTMqduDFyd12y8xoU1EiJpOWu2UjhyYjCTKU+jKf/90Nf15yv58iv72LbD0MsDyoA3kzNd/K/dg
gRqp0AU2G6a4Wk02rq0ltjGXSXdVQMI5lE1zA0gsPUM3Bt+pa8HdmDavlZG528rUKcli2fDK+ank
pl4cBFqPXdxjfXe6bT0mySaKVSioUFtXiyihGdQSA787XCzYIYMyORvSVtptRC3zky2t8WGFOa8s
qRDi0GbZQqHoY6moiDXHHAmFZ2mUq9pajWoDG5eWrys4Zfd1i/k/sqWMPE2p7jKI6ddqNplnNDjq
KtMwZtp1NB10lXyVZui+j5GWnqqRIhKWiOJap+VMOcmN75Sk3g65FZ9YghsHu9NyFFWuPI9dZMGV
GfJ4OzQ5WswZIiVDWsx//z1qH4oGjo0W0zUcXcXgStCkOq8if5rQJHkAeu7E3c5RimMhJ5AzgOCJ
eA/v21yb1hKK+banP8JGZ++X45dFMtJO9k2rl7hiVbDZlVNI1G2+cYKWohyDsIg+eZkfN5Xzy6QY
xRXPxnneWX64JDQ3o11flO3OgO2zoeNrrio5dIhG56buPAbg7qFzESSCc02JmhfQ8/B0ueQjYisp
mjvfJB2e4/slno0ZqvtiY2v24AUlFrhFANiaiBDSfrpHyzeQdiXD7TIO1AN6tb//4PWPY7zNVIIO
QXdherOetD8sz2FbhzOcttu1dZNdmaE67ojU7lbIHNO36TSMq4ThXNY3ahEm3oTraSeydDg7U3Bf
0a0+Na5RrUhnSG8bFpb7yZXWjsLusagcUg2Gyry3i7D8JFXe+LCr4ItgBrQ0HTqY6xJu/eF8mcVg
Ovj4dpfJPLsGba55UoGcZ9ruOi2haShOWz0GVk8RJplwsFhP1QA+zzdhGStauUb4418FLW2ifByL
l1wlDwmMJnvbHrhKHxDPJYD+yfo2gLy2NVMtg31kPSH7Sd/QxcNAp8GhtNqjRmOaaF3tk3NNmz/5
n/YrvEUmcItrgSrSsuP+9ZIYQ9ad09hWAIXn6aBcAc4zHt30DGsOjKPu1JtxcWCMdUbGVzquGrfw
olE6t8zS5W7p+maJ9ggh8O9Pmo8VruWludSCTZWNnTA/7jqz3EbgjhZ7x2QvDggnaMT0TX0M9Bbd
aRYbp8wqDgbxz3s50ou0jOLLUNkoK4aEXjX5nht1JkYWX//+hRm/n80UR9yZScV/LrbcXz8zSVNA
a5uo2RF+lu/UGbpUIxTy6N+h4DhPNOKuxqlPfY9o1HEPqIXMHJWdoG3fos1XT0kcTusR9dyrjdwZ
8Q6o3szPVgPZPVfq7GQo9AoATJpnm7ZLrZMa69f4XIZL5OpotoDsrCMF1mpmJ/Z3IdB2ADLWJ4yq
VqJu//7tAgD+bYKgxMq+xxDYxWCGflyFBH3pM3Xn3a5qlHXbr0d7PIbgyLxCjdwjahSvM4f7oCD0
p5/Rhr49PpFwRxRqmR6sgAg/kV4st+r26HToewXQFQuSqDYNUvgcsoSnkxXvqd34ROX1C6p85hrJ
xNKDB64r/OhxqmY73EEByWR6B4DDtjH4hGBVG/VQFfKHSBwEkKNje4pOzynWUe4bpDBvO1u11nXj
gMXRozO4zrs41jB2qS0ZmZi3vLArnwPK6EaZwCxXbiRXi2cW0QYOSwNgIPtu5oRP2e0+h17UdlPv
DWVwZWt5sPErZKh+USJkBKpwhcVk2CQ6jnCf6izY/TLaKk2AhjwI0QPa7dpO8C+6oSR4kT9tpvV3
t1Fu/Gwi0owkvUR8twwEKO7wrFAWvOpSZR/avbhBIqnlyNLJvt4GdTyy/2D3bUWWsXMC7TIoRwn/
RLnpq2all3W+aseQ3aaentqGP21SOzM6V92EuVvgWPA9RDWSPI3J6kivIKqTky3cVRVi5sBmvjZI
D8lGw6tzi7WOVEFYBFOzHiSGpQkXUtgR8tGxVsuU6JFcxW/9ZAHYdbEPO6RxBJrrReggdpje8xVx
yj5BliHQU+QfNhDMjG8vUs8s5ragbB5V0/3WaNG2zX+UhNeupa6VsCPLta61z5EV0JjqxATDxX1L
qAQicHS9imnL6+ZTLq7zfWRnjxBFppWft4ScVYpOSVz992DUT2pRkc8qK7KnaourhL6gtGIYeKCv
DmSdecGYPUWt6iWFOHVq/6BCgGb2vViOXXp2y4ZbRO1r0LtHJPibybzKEiIexNoHW77SZF4gbuUU
dkL/bGfOqvF7fSvG+aRPYDLK9kVHQulZRneyE+zRdM8Ti0QNJbCI2rCSelWR6QX2YVu7Kv515QG8
Ur/RijCds72+AufUQMoYnhaUc2ro7TiaGeAmVSAVyV9GSTe1G0MvqOWwz+NO32gVvRirrM66GJ5p
hYihpo89ggE0q+eSwchvq5cQUXxFLxeRVvZI6s5L3tlP1TgRdj3nyJlo//KMLKPmgEPjm4xhhZMz
+iwTFWp7Q6OFIteabGWBKMndlK4CDQ9FzlqNEfjFKX2q3uZUN6rJIwlxk9WsnJtsONFDJi7Kn2ks
ojkOw0kLJ3P2HzwQHxCsO182K6WlmjNp8C4gH6ROQ+Oi4eW7AZFjPpflfmg2alhcR7md7Wqd8QHQ
yxcHWeWDlT7BOzXWml/x5SXk1rpfMiV8NoWJd5cdnAcsC2uV9caKdNhOLZxBLByN4pebiBi3O1tL
9uWsvhPhcBi0qd6FuaS7nGj2a3pW8aF/a9Ms37QgwI8hS+Ur1LxHDEnKSumlftM0IkSoq9b7jGDu
C6bQcVVnqvlQN+mWla66amVT7at5zRJX1oM2D0SMG8q9CNECCz21v6sBbBArCr+Vw61fhdHaIgny
SMiD9cVU72hDjs95qGvwjPKJqA3D+tKFQ7kKojgHstqJp9akrTBHwmkNSAYprXZfJBPgqbAA88dG
mBSf4KEcAxuNSl6uBmmrX9USxVJd6eU1eZ3JqSZ3Z0w0A8UK8CvfrW7B3HcnR6mf66xJQPtMX4oy
1u5kK9Q7OyjFaujn8D7/ZIdSvw5mtYdiquN2SoJHtgmVt3x6oza+uokT3YhSoPnJBpPNO6LseaLG
wIqCom9wtdDyRZKZvPU28XhFDZN4xH3KfBofzR6Ue9tI/bZ2kg2FSt8L8mbcWEMFb8vXvhUUybMw
wGVnpudli2G1prEFR09sm92tLQxLx6VEPc7AVyXBSoDQ3dPF3RKQV9c00tI5GQp/OPnmaCBiojHQ
00e3VVxtKrcEazlp1qYXMJwVsVvcVbnjHForHw6jUllro1bd56YP75jnmx+KZu/7oib2RwiicvSU
2gY7W2/iZD1PRlAA5h/yvd4m1VEHyUFllSzkVvjWZRrKfN9FQPk45ZjkgpjAVkd7cmYBL846kLqj
PVwcYcdXMneBWCojLsfUzs+urx/HmpHBU3vMM8VgP7NtvkrI4vPC1Ib9mmX50cV8vnXRNe8Q+UJM
dsdVq6fZ61jryQZxcHt0We48ZAqB9fP9Tj11qyhtdVpSc9T4nOwkZmhZT2DyLg8D4QV0n2/wnSZX
NtzENjCai65jyWf3ZG0Xy3k/31eyHgDYYDw7k4ERtMhRRpTSuU7mm+WnYuvGhvjpjorIDIClBISH
U0g/JIDC0uR+dFOq0583k5uSRqaTIbo8oOmx4kkojyTRTeMV5/t4pYuqJGfYRbYSNvK03Ndw+b8/
+tehSeaIC/n3rLhbWdfahbA77VKRFnopICF6LJ2bA1AZ1fe6vmIt0K7jKHYIomUVnc4l/KzIgk3O
6uA6Nst7QiKac63XV1ChSFdJk7CgtNPLVSllvlJI8btBFh55uIpDrOUIJGF8BDuADZ41y/4gTZTv
a9rBjd7rNjZIiXPdKMgkSkjFsXqOpwzDe8yJqPpxtAFrru744A0IbQn9hLLddLE9vdhtlXnthHdA
F72HJLvdKwOsuVR1skcxLyG67DKrnPK6vkWdMV1jhQJfbyMCGhRcvGp0fj+Keifbp6wEmrRlsFAs
g/McZdJBaZj2OxC2npGb8hh01soIxvLEVYPAzMa27YVFVa2dOWpluVke1ubnOFVZH2UxMOUxuXUp
aGE47gRjx+FbjuunxT9pXaLWRDikENAZRSSqy+pHSm/ypsxxmOWWeQ9ZykvNMQnmDIvSW0yRukOm
hyRlCzUXhfjpfSTKxThAo5XjdokoZJWcbdiQNevF1KYq1jZT6mRjuUi4kOMV4EBK420aunXBDuku
i5xqNWYscd1y3cSVF+gx51lc37UzVZyeozq3OWYxWaWzkxt0ItjAA2iD/dgTCu7ZWVudkszoz1X7
OC3bh1pJ2PXOjUUjJ0QSc5oFKLKQkHxVTHh5+IP1L7Uy0La7PCrv85mtCHlvh72DLWWp+0cMigR1
J0a0CdKeDV48Kg2WC3YrfU7up1o3j6JqpkveqD+EVv67a434ZuzCam2OgoSVHtvEgIr3po3NdIOk
Vj3mbp7c04x7kVGU7wUF7r3VGfeoeYMvSmH0WFe0u4mK8noouvzaTO31+98u4bwfCbrNAUVaGavl
vn3O4hvAEPJokHrMonwO5vIj1SsSdg7LISLDx/d/DlQCx/j8mdX2RG6ndAl/aa2O9WU0bpJZ+h+S
5Ua1q9stR6oDtTocYDHlitqvM6hGpIonLo1SWAJNFQMbytrmLvLTO1XDKdKUzanWHPyQIXqFA4nC
1jiEXzLrOwrtaYcO1NqzbAwvaCmGldFsaqVF1GcadKzweVfgUjekqnQPqCM6D9eL4Uni664p3vxZ
QStT97XIDeu7oGdjWwmLPkxfGpL2Wr2+RXY+3NWNPFjz/BAZFo3d5VtT0z686i3DXuETs260UQ1W
U37gi9GfJ0sfVh2Y5J05ZyU0jSOuSQ9/WybUzk0zH0+l8dANTghIREa7Ai/Lk0CLUKeqsRVdFl3J
+MCgLsAQxweRaSbFdXU/pzT4wu4fOyWqzxUXJd4GLpheJv4+jNXmrs6yrdMF7lXPKt9uguC83Jgi
uryXE2xoSTGvkoU6F58ZqDdhlcqdaJP0gLXvNXJN/rHlxLuOKttKa7WKrA1KhOeYvIkjClV5IPrw
u9JUAJy/VL0Rfl04AmYA88Iuq+9JOZo30xCRZycdecj88Z41fXJORIJ8yYasNn//sa7+W+/Phd3o
T5VrjteG2iRs0hJ0jZSXWcUZnto20PDj8quthSPA3EKg0kNnXFdApk0xoBEdAmM90Z/bSgb5tTuL
wlh3JCxPevOwHC6n53KfNinigP9R4IPyB5xBJI3iu69ZdwzdM5BvPpMZQZ5uhz5riJHpUqhomIxy
run3wypvkttaEm7Vw1hBMZk8/KefKPc8mjAmTsscbLSOtneDsj4NfOyE2N9KLT+b+OBXMqYda5Zu
cF/cGPPiK+5NeRIVsZQjq9PTBHkDKC+iXFiNj5GhGJeBqNEdVQzC0FHOrnLFFo+DQmYlmzvx2Ofg
PWqUKO8/LY+e38fmpAT1AbidpDFoicf3+nFcxMNGJ46H6LMs3pFxUMTbQpgsQXqA32NXYpwmHWST
9P5I2lWaqpse8zSLjL8oeZmaPuPAJEq80e3zwinumng65EZytgOjazx1jPLZtfUGzCKkZMdW+KyH
qwXWqxFEuNVJnmWCxPC73Ke3FdYh2NH1WJLHNELHpvnE5dRIOkN5uqWboq6XwuuksQXJDCQWcVhM
npaW2QUEA1uGjl0I5EIdW5ShXVGHre9MJ39hS9wfk6qmh+HaiM1NeZ34OEyt8dpv+z9vQn+2C851
ctYT4gxZ8MdSJ4feEe0GC/U5K+77gbEKHlMc7dQwOhJqMpKfBL35/Qxnz3ibNT1AD8Nx1iwFnCM7
8Si18uc8CZXruEQXmFa1B3NIPf9fos5jN3Jly6JfRIAM+ildWnlX0oSQSlLQe//1b7FuAz1p1H2o
VikzmRHH7L32aqYdDhyzCteE7cmigjyTpF54NXgUHo6ejcpijgEhXdLDKNEcFVZct7boR3+urSEU
HTF5nmTWEGVqkgbF4CKKxtXe5g84gr/zcrUu/zQxOVqmc11hZJSd+jXvsONsbVA82lBpKyvWGKCU
+rFRAYIV2H6grNj1tTBAK/y3j8hrndN629y7IjbBQAFf9VoGrrcbyxIkPEvUziTpZaNi/zGmn4lE
VLbTyd2mtcRz510e4XPaIuCGXJMaV2H039BSUUvE8fu+a3ay2BuUoeJiQuSKCKYNTW3v5SVROlMB
OTZzK2SwqJFVxu7ev1pB2rUdzXp235mFwz04S7xR0xxVO1sV7rzXl8U5H2rzJeugVG6YWNVBIyxv
93w3P6pSyy/GB3gWpuE6GzbzQjOesvvRTOi3huSLS3ALnN7d3QoVnBCOG2VQikAtDKJ5eB4hq1YT
pdseIjvtv2q+TE//rfBEElSVJf0YVMM9MKqOY4jlE5Eq4kCLuoYzo12vb0DN71IzPs4fRZrmUzXj
MK0X7WwAoQtbPYXhOGbxKXF6rrt/75Y6bzMge7wjplif/lWd6oa3BF09kTR5bZ21jop2sPPskR0y
SHmS2KJs0rL/RFJQzz/+vYHzVhvXilAzyDZZdWbc2Yf/Xb9bSlI2DpnHxl4rOBHt9B8MqBVZcUrR
+cSXPKmDXLNr0vkWsl2E5d6w93itCLViD7p8qbv9ScN6StopQT6OBBfdEcUy7J2sid3tXG7O77T/
18YY0ssTUsGglSRnN+aTR1t+mrpeuV3U4jvWmMNtibacl38f07+V33+PTkwMFJd8Bx10/1Gd0GlG
oYUd/3FwNnNwA5hOhKGLRX0fSAVbpVSBUWNvM930DMg0f9Ni1glZXj3Ftf4IcrI7qGO802GE/rYO
pE+tDrWH4j6X8XYWM1iqZZzni6HP+O+NahdZFQ8TyqfQhYOP/7POL0bVzMw7su4t/8WLkXAhsmmr
8+yrTeLsnMgemxRGcPJDmLz+6y0YQUENwixAFBanaIVs6tCIt9qiWZw1q310+y47AjR6rjhRQF/G
RLPbbJxlx8vqK+s8r9t2+venyrG307z/b//+pIC08mwiDkLcPWaE8bB7XEokLjEf7QEDcbtPW3sO
Hu4fermSJcmMCeUl1fd/nL1cuGKJZAOUMkrDTHaeB2u9uiNGC19W6vzqylgjEWsamW5+prG6PZpx
2p2KxQAPwRHk1VWBJHnvoaxySKFv5+YhaZeXfztWHR31/2dOzDn/0lA2NxvafLaS+lVu1nJISQH1
52o32jMrv20HDTZOpZDfQzFOHMw9hMSCLoZ2xUFJEHWoia5p78BVJXM6rnrzzsb0zUSn+uBd1O8U
Yru8VRBeLpPMelcMp0D44yaEJOLGRARLDgKHPMG8sN1MxlnIEP7r+SDOF8dxKX6cFHEsw1yFoQEC
0tZ1K5xECZMeGolXELxVziq6Khsdjo2d/d+f5B7J18TsFm2xnMtM2cKGy+jDpfOs2ct9wTB6h1Pl
HFNH/1XGTY2aLOmvKlpdFLnLLbmMwwNDeFyLSDKh3dJOzOY5TeMSwZNBWbWWbw0UaAppZ/KJZWW6
b2PUSw3tjNEQuEm3lJ4b2VnZBcw7bd81ae6MTmQwU5/l3F02fXzlkPu0M0AMXEOMbtTkaLbpI7wZ
Brk2U9ZqMhjmaoNvHhODZF19VkHFbCst32IdRyuVR2SBBBzoNKKJlO8snVdvcMnbLPVPeF1LmKzx
Kd8HGvrMtFCXxd/NqM6aAf1DAIrI2d55RUrEPbCcUBQgGRolIZ0H3UmdHNVq0jy3B6hOiSkQvE2M
qpMDAB9iwfgvL44LfKyI32xGotzesgAEnXGGN/jiuM6ySEs0Bm7pGgKD+Gn4bcNWnRMfzKWnKMUx
1zoH9HOSksS9EgRN9OlULk8zcuiuULKzVmI9AfK+NI4IzCFcFey8ytxgWWc3Raw9Ra3Lz0wBRtLF
cDjlSMMVhrerS1DyQJQBj+2niU/cF4rUguFbU3uB0iuNhr63L6TPdTEbBYrAzk+hoBHVfBhj2H1M
EfJoxWoPEzm0gBNxL0JtrlImK5kd46SGFaXkKMSY4Z+W72JVtWhiO7KkogptaJAiYW/FE+91Snsw
syMTFqzTQbyprQ+bjzFuvj2O0qbmEs4LfUIagH0qA6eAs1qXpElPKimwEw5JVBKY7JTbOSXJN4kd
3wCnFlYbzA4imVejZQGXftH0fsR92h0m/bNUuJHUzLoaDrbLpbAGNiGOT9s1hfF+W7FVe5tSwdvZ
o+tTKryQZfHasljw1M790zGkOQxrDPgQvryZMuSuSG5LO205boa8Nqb5d0GVHqzpcHBzxwy4+LVj
IZrUKxn1Vwm4jIYEx2YVkcBzwAsBnWChfUpcG5uZbF77vomkHG57QxinDf+H81oCnGBzVIyemhnK
QdGomyQ1nGsWR7ru7zWpsEOTlcN69mo25RvRNJdVrO8M4motua/cZCESIC0Ocs1f43L80vBN7zzn
z8xIXvR9cJ7aZhw5ighrHNkeLsoiSlXtTLzTewY346CvG5s63vqyj/tDqUw3U5Z8sdN6WpOf/bsy
ciE6saLgL83/cGRCxqwzB5ViemgY127a8CsLm9UQ2LNkWj9B1/0Mcs59EunZyzkwlsdhsSDiK2Tb
VO4N1ErgeE7KBm/JQmFzoFnlesjmJRin1Hie0DoRIEAuRde8q5YD1cgqON/at6zD16zl3aMB5smZ
ZPa0VkhHTfe9jbG4kND7UBo1hrXp16rhhtiSmSe7/YU4+r0CzYBdFu/qSknkgPiP87DJYge6UvVk
ddSO8Mv8tKi2IKZxwfv6ZAJo8mPJRbXOuQpqc5/FJOVLC72DjYb2oWTOAcsVNN0ixUmXxEddbCfX
YLIq2z22nk1fLY1h7yfswErgjzhNeyAd4ZH+HZR0AZ40X2nPFyY5u+OEhadtytDA+c8FNRy0ofzL
11tilB7o0MlkYZCMhNNm6m4vgERM4/1EhvsnFvuWPhiJGwC3mTfjVLIfcjZFDbV2H62woPLt+DMj
eQaXdcOkwyz/TqInq6JW/wwAIr1uRQFfKNxdLNISpZJ+UuE9XeyrYIqDdyF7F7mVn5Oq+uzVU6Lv
7KFs57BW36PooFfPzUrVYrMoE4Qwp3ERusNy7oSgbuqn/jgBZJtHPSL4E2raJA0a1PRIpfeinifc
UAcBkGSs8jbs2Rh5xPtAp0IPwyKpminss7uksWD16hxMaT5FCGnYzjGX9KAUPMWslYICuc22lMFW
9o+LyS3aGOKQ4/Xxa+7kWvcyYTC4XZ/Xlnzabakdf/o7pVnM02n0gKDbO9mlvd8zRwoaFXSQqlRE
Ns3dtYd94JWJmR4mRJohFAQegxlAHvpmiC6/qsG8axxN3pkx5auj1Lwz7XPZ66e6LzjeHV417eat
Ix7Y+vWEv9XfppN9kJtevS8JcnuaZg8U93qu5LqGfTYpvgk/GMOl+QJacGTuWQUlH0fokno0CWbH
rWuHsaW8cJGsQadNOq5hOpiuPzZ1ozzMHQsYJ1dVFm0pWQWF854uMOFbuYS1wmbYbtvAbrOPOYF7
YOSEQE1qox2GxPgoNOCzsUrJw7disSxuOwaxFrqdelsVz5ynDDM8O0lWl3PXHRJRseqc+D2o7G4b
pS39DYwAsGbHA3NgUVKUf0Er+31rM07ZYHfaDKuXMX3tyoKMH7H5pJi8d5novU4HqUQXuTESZ4Wt
gQSfc6Zv+o+5DaGzwOpryJaO9C2BoO4wih2be4na0zfcW2w26jUpCOBiDICgwTUPKJmHIw/MaZsU
cju7/qKarRMOA8lTQ3tsVtW9FEp5YzWFfrcuw2HjCmRs3N8zZwM0YI1+ssUigmwaZgrR9Vuz/ODN
D6cJCm0+VyeaxiTIFYhNsZFdka89ZCOkcwLmDpOcQLq4jX7u96gIVsibdG5cfnV1yuWRRAhwIbPj
aQsjO1Iz6NXN5orNG7asuRxtQOVBkaznph0+Sg7I2KTf1O2CzQheCK4NcU5l0QROO8Fvkg8GpLmw
s60LUZlJNDTddWapGC6Irjzed79eNuRZ4xIHSj5/Z8QoJwoTnRRIUYURdjYznyX2BxvR4dB11ubp
OOJw07QebK71VKrsmaSaRRuEh0W4q6cazdnMOuu4wwtYD37VBangc8N0biMNKRQTSjy9bMhecF/7
jTci7bKvqmc+oSEwzLF0W0otIqwKxCSUs7+57UO5C2U2nI9ubLE0VrIgL2XJ52uv4Thr3zMUvcid
VJLyCornPv1RY+0+V1TloJNbTblC4WcMMS2OhlqlVd8Wl3LAWHlUFSPsN9VAvUjJ17G6dRaEFluL
BidVEBTyAPeEegbZ2HHoNisXLGZopd2048wNeChLbpXO0t6JlTpxq0NhTTcixij9G1rhcF2aZ9TS
1xoQrO9QDXqqpLQZCRSPa0JRcOtOgyIJCdk4kMW3bPJPR+gFRS0lhZMxIVpplKYMKnK87ZjSqYx6
un6ACOor/v3KT930KkdV993J7oJl6gmSUPPqYJEkBqn8ZWu05bF6ZkL3inP5RosGOVD3x+bDkOgH
y6KbhjTHDWqgF4sl/CDOB0yIl2xlsGeP6sHpmPqXy7XUVM3PHfHSQQJgu0pSgRAcvWhR4ZlKnqIa
fbJ5VsbyDy6dZygffj7kGL+Sv+iH3qjpEUyFTWVejV37ZqRG8aARs47u1I7fxFR1h6Yg1sieMasb
A7KwMn1frckCUWq551pZHqRJ62FNXClxD2yq82qHKwf/uxoOtF1B3E01GIs6qPLlc9U04pH0Ajnk
RpgqDrDQGPnPCvD3gDjYH5KxCkY6DfjtrscVeaQopXxVeyLE44siy/eiuVOH4V1hDheM6zbQHiwO
kG/BgIVmVN/Lmprz9tBr9RABiD3LAWiS7MbSL+2BAgObVzUQ5OUSXRKAB2Uqz3OQyT4N2ee1R9F/
OYRShMBJistNW6/oPjWyRkob+SBL231Jpp+Fsflmm8mDZWNDaZqE89POTrrePzNQsXwn652TYpnv
go2tn7MNIvZ7XTxX/aPq5RAOExwu8hu9pVxM3r2C9sIyeEAmJ0xSrpFUl8HYJM+CS3a/bpiYmo8V
j9KxnXkgGYv+sUh5jvR4to4EkDyCRZ6ZIVmrD3brPJmPizAnfxshP3GH7sGZMEPWu6zKI8Wc6xv4
/NdFi9U7s6auoznxV00wwdlE5RMatPPDKzbAjT0dE6wavqINwieHa6DpmG70kjn91L1pa8yDhoqp
SS4uOmqvXcl9c1YF7fLyOleQ9Bs2RtugJKBsZdj1w9tgWIHZO1+pcN9LiZzEzkCEIoT3EzifrHPn
o9mlje+mgpgrYLzVpH+N5KPm2xAzOV3pNpXiLMs/TNf0G72feAYlKyjDJUgZE5rOaUq2dXtjundK
R1D1IIxfs33OqVqPnYbdZpthKwO2JF7HWqNW4MGe2y312/IMNg3ai4OOSQiF+f0MLWSxPQglaqQp
cs/3/jYmBDnpZ16nRCiWbL/MRnsVDoC9pVx5vEovi1u4dUpWomZeuA6rnhvXUTAQF0NQncwVs1Oc
scdq+epRYQCgRuCO8MrdUHkln4uEyknob+e1zfilCLaaG+K+tMX0kxoOnA7V/FU0dKHmRD4PSEMb
Irn5i5T56Ko/jb5NJynkEGgWQbf0oEfut+Vq6vKLfYpnxbUgJ+5vb+Fyk/vPEytxDJWm6RSzum8l
mw9tKfNxa3JIuuWuJNLvS2dEkYCghN3LBG+7Sy4zLLBwWBI2RCqPAAIOpnuZP/UtRJOCv0jEAbro
9zVd3dC8QlsTgL93gJ0p/TpWfsnGrH23xUucqFl3nub8j7qwz+ooO+HRbHd5bnynzaJF6siwuU2S
Yz7opVe45c+SUb84zcrJGs8+4RYv6BnI3eutL8W0SVHRXk1SPvjWNZA1qWAr8FkB4FEG0vNBS9TV
n/n3uYrkcU9oYq3MOU9AWxmoI0VvWlCNClMNbZkCx5ihg20gQJlhPhJg0IVuRY6PaXHqtz3k5Za/
nS5/NZNKc5aJDFzUzdR97whJWz9jmuEPvPkqfGI/WVjPcwLWlOvNPESqripRurMf+qY+pdqfcQKf
Jra0P7RkoCCm50LelI+6n1rPbRdOvv3/dLGJsl7NhhD9GB8ZHE8zxeljzQqPXtMcpxksLqwxE+kh
O4SGsbZpTT8IxlXP0jYMowTqDqqNpqXpjuYwz0cdTcteUXkyta7UZBxWjDZI39JZf1iBxZqwdVcG
T9vyxjSeuY449SqXed1Tks4VIMbemiOGejlZv4Gt4c+v5oyxECxHQ0scD1kJ+wcG7EJ/GteGrdyx
TJ1XFISKbanMlG+HfaNfIpukwIEG4Hb8iMzoohimDbCeaj+8qwwgP+QcTPetugaJG3MblFoIDH4I
+l0uSRIpPlrd1G6qnUg8t6GxJ8SBFop6m+/dnMRXtWw+K622vYR9D5wVBLY6Ai9VYRwLqk27qx3D
JS41DStaTL/h26YC6lHNLT8qhf2oimZDc7wd9EbbSzYuUENt+Uon37rWduGQtC9j9bgxJ46YwqUE
8zbnzCzIPQcVEecw34T7Yqom1tXVhYzEbq6cs9NqoOXM6zpmwkE8SlcTQdtZ1BRQC5wHS18Pc9gV
Ol0xIegR3NzfrF10BjOLjcTzoyG6soh5g9pO0Xk+yQsfiXo7YNKy/QKRN5pTPE3VczYcW7bijyBD
X2GIGH6coAaEE27mMdM8i6QdTR/rMK1s29s7wMAA66xt6gu70OkgugHVljQOSzGJIBtYNEO1Sdkj
UgAuxPVVNUWFhbTL2sKFFZdfjvIw18satEQsHbCof7KQzldxzLQKLQr0UrfgD8q2Zjgz8iv6TnY7
kIUsiC5K3h3Bt07oRvBKm8pT14CzLg1xr3TNWyctztEFyzYpuR9lnLygunNO2VYcmzj+25N+h7bc
WxKHV4ZlwkNclk48dlB8LoUoE2I6tJfKdX7d2fXdxXG8sphYZNUaTM3iaOjiupblQJDQjjTJTJ/R
ius1rv2hDAOZovJJSeYBmD5z1zEVD3JiGGxo643irEakdEin4mk88YT2YSxtcjHn1Q6J3Cxkax8a
zsXQTMSX7qjv49yjlFaT0s+rhWyrfDwIfHRTl4SZPcaoGrlgmhbi3Pa4icHr274/Ciz/JPmAT+4T
87GZCQDoYwr8WYdFsdQTG4lan6gaFxiWTsHdybTYbeNjs+T2RUXiuRXNoe5Gkmeoi+Wcha117VtT
hIifF2/lNj2u+EbywtYOidpCDLf7/unHhuTyxGLlxW26+CpLZwtsRTsKe2CLmN6OCLsurWa+9B26
yZ7yOyidq9sPGaPylJRmGkfIR2mADPeSdWZ+Gtkb7cacJowNwna0eYwPtEIBYoXaE7PN1EnVioPO
RdxLlsX1ltksN50wT4WI6pzJud7rv9toOr4jEcQ0FPpZ3i5e3sj7Na1g14LQ92wX2FGuiKgwrD5U
TTs/LPbDLI2EubCSn1MuXE4HJcrxpJBB+o5HH9Vd9SRctD+x1ItjPzoPdSUCA1s2z8LYRkM2v6lF
Q0M0VN9aS6SmFW8CUXRypDqk78JaNEJXrPhdoD0o1KyIfE6Gw/5iyh/jtFeQR3Tc98NgXefGOi4O
F3w22CX7RQ0pEmEyWww0KmFUt9lIkRpEbHXBkH4FEsk2IlKhAfi6g9iVrNH8SkBGlOWujjqtn8nq
wPlBa//ZS4p7xBFDNdWnyhmPRhuH1IlVMBNCA5QcgXaaQeVrXWbhoyIbZtJzkMyje18TWITToOMo
N4/GyogMFE3FmGHVL+hDnxRVhFmc6w+UDRcWyGM0deZbDSMNWZjzUghUtQq59+eaEe8yjtNZjtof
IIUvhcXlCJHS7yxH+lm9yFDt+XVqk/EQbMmfpB2lv5XzHaYOUPKYCgCwtmvgmKgxHfZ3kdphOduS
bDw1PPIeaQWfJHD3F5M7sbUVgrUa7R4ZFePSfN2O5Wj9qLp4dF0+oXxmI4RhJFX6C9gA/PTJXWHP
f+Hxx0g59Us7jWhh+Wg6O9UPG04xbyiUObR057Bu+T24pcfBJoWyUJc65FUhQGuTmSKSJrmvwD5V
DdvYpKNlZSsUy9Sz+mR7KboW5Yp0mRcnW9DBIMWIKuj/rV3r5FpIKdf7sRniC5EGd7krIgJGLaYC
lbgktfWwjSD7G2c+0CekkQuAtBVFhTmBNGEdnSvajTcqqOnetZENNByuuYYQPt2zCYa4LPeT5XWe
dPdg9EgFRl0NQFGbYRNrR3VGS+8qw73M/uYFLZk1HbMmOSX5lL0gQr9pTOb4ZDeGWCLFYezW+tSP
Gzo1Ilb8uuNB3dMbnraBXL2MdIxsqs6MqsU91YnDhnJ6NBjmYu/c5rfUEleYhFS3VdxcpvKmXnR5
zYzy0Kh7rmWcIOFXv3KkWwEEYpObUX/lUUrwOcvXOWO3nepLQGh1fpo7dQozfsb8A4QqCWSeuEe7
oUjN3Tlh7TCqHtGKzXbLF1W9ax2+nOYEpLNwH3q1fcIITbfUcY70+a3DVpc5kFwvleI+rV0vbpHG
nGympumg/lJC3Kwkt3PmaQbguTjHoi81nB7dcJ4aCyPI7JxcwQ7NtTV/dHLtuCQmo5w9xcRx4hdZ
YczehuVPzoQ54qFnQz+ogaLWx7WeH4Dbt37DTTx2UK9HrMS1PKnp3F9wGz5UJjMTO1e3U5UgjCXe
6r2mxNQn5WFZk7NBQRCVNexPCeFfM/oN4UnCNydpAiSbrY8l6peywA16033uUMzTHrmvjqgkP2sM
dKX9E4uKoSAxijmJwP4KY24E0xAsSGCZ/C6+tRTXQoG4Z1aU2kPuKJGCJL6T2LCM+hH2pIWUoYHw
GisBTXp6webjk5s7ZrAoKqrEtTQp0QQGVcvdGBWPNslBPSJhhHJ+Uk9fjjUp1AmMQ/WmfeNx/uin
dzYCxuc23uudUaKcMcWlEZ/kX8PDGFR2T7Z5ZZjYBZQKf21Lbz22Nd8TOge0KDQIlVSfHK05IoSh
gbKt3FO5IafFjWAj/tGE4Q1d2Z6WvP5ucuOpYoJHBjpobbt4MPq6v+/HG5IW24Cd9UMJutD7C7t3
vRLiEzheUy4dgWA9QVB6gfkmTe67xSKScZL12TbO8+R6ZYpqzTJMflT6uLA4ZY/DknohLXyvjNgj
NCbvbv9p9TVZFTN92ZYL/l8LeiYzGm1Sfe1GC62k+ALrfMjSkjcPXnG0JKkPtZ3g0ljPI9lNd3gs
eewonjf223Lt3xAT3Ftln3gm0EVaTn07GxK5VbU5SMEnzIDprJzwj77V6y1xV/F9CSfHtxr7MxYF
Auv0o46tB0w7HEAL3iE6bjKgmizz7Wp7ZpUqz6lbkjKXBjPKFjSjX6llEuxRjTzGbBkAspF7hDji
uc0/d3PUrqLXm8O+dZJD8RenOwmqe0VUjiHUX3rUtDdpEXjk5ka/Fq197adBPwFj8OIeSOw29kmE
ae02s2ocb6CYfWN1CB2T5qEYhnt0S4HT1BG/pRbp5DsdqdmjVVt+JHKPQE9S9eLxBjEvyiwDCWd+
zOJhRJDu4s/Djo13/GLD+AitpmGuYrw31tD6blOTKT+WB0oD6euGogE0sg9jOtWR0bRoMfKasK42
95RCQqphNoze8qtOWYu4AxHQuMh6VjTJo6GTma6lGMRTyV24csH5k57egZUIjJT190S8fa5mz73y
qSA99vIKv81sJ5Gz2HogtoJeqJ5jXx1H4K01/0C5qtyPpDnk28pig3WuX6lqcjIFeSXx0hLA6uNE
CNJsWsBClE8d2WEOCxdRsr7YYL+yJL9UslT8ZraFr6nKI6OsJNLV8UXPqe5xS90YfaHcWd8MTZOo
IvDMy+cjCxN2PdVJgXXLTmgL2t7lm6C79R8l22NgeYhuO+cmS0dGZSfdaZ5chhQHQ/AUIig09QXj
XIp0heLgB6qBH+8yChskFKl6XKaldk566882GWyZS8jlqzHRqVMlYweThLpAHty3uo4MzGz3RFcz
E7E9F3OtzzJWL2NnP7n5WgdGM3wSXX1GebaFhGvC2c+ehZMRc4GBBX6q7eeUSc/dmt5sWXnbbXhY
+rnk40UmUw1w5ssRFTwP+G+tj/1Fa4uX0knMA0yMD4FAI1C0DZ97uUXxpPKOtp+2YDlXZwayWtWZ
GOWw607m6g+1XU4fP/Vh1ijXffEtdPQnTPHuGpsFhW1tZ7Nn9E3SCOF52SuLMVqgbZqvzNhvR8V6
ZUJTRCzQqdu1F3v+aVCUWkV5hsUlvZGu/jCq8lbChFwHfHoaMVCsdzycYYgbij1IyFi9JC94QQjF
CJ5gGTbwEvQoWQXIS6a2J0y7dCQuyQ+mPbyyVkyjvKHXX7vAktAHip4Z0DAcOEWedBk5ljwOxvJC
T7UDr2aMgwYnlqn9Drl9ZYt2q3friykKFYQiSxMsgjzxBeYbg3DbmG+h76LLNjBdGAm0926g/zcN
XT32DI6nVjLtgPlPK6g+Qa34tKb1tqjt64oj2gNLJRqHUyc1n/UM4vMoPzXkRGcCdWg7CXCYtwI2
Emm7GZWLOjEjRiD0bGUFMs6WuYlatwd8iAZejKwJ3dDQLqNRE/Msxqtu6AQDaDduztG8Xgkhud/G
aT11nXE0iN2LNyiP1GH3wIVlSLLAbTKORVjAm8sKUE45BqqF4eSoEIiBwE7zNJF89OibW9AqSOrp
8dkE3aTbdD9Cdj3A+ECn2wl2xzpn0rL0IRUgr31D2JsuzIvd+hGwBcvT6gGl/sOQaR/Za6byt0FZ
Ptip/ZJby3pYmvYIv6Ek3xKEi4uuOrDV7NwIkr8alyiEuMMiixtXSOdzGyAE09TlDPOgAArnSdjb
w+pmvxNsiLBnRJwmaujiq7cQtCaKcy8yewsyh3VtTNAqIbqMywmlDaqOZFVmoKBwPGYOfANa4zk3
Ct1LewOmQr6+jdpyHfD1kBIn0Z0LpBZc4FPKvK1OGeht+QlYQMAZyNdzyU61uSc/uENoKzSWRtkf
+yT7RSBiBJTZio9YdfJb9bXFkZzo3UWpsHgihqN4yuSr1Uomyv2IKHH6268POnxNk3X2yB6YAAnG
J5UVZknO4AaYRU7U5lgndmSVwV624oF9ScS0ed2rLpY7V2h31SBIkNPk6jWQSH13F/MQduExdnr5
ay28DDLTeGFrhyOpherEQS+S79TBOZRgDWY+x7PQ0ImqvfueGI48bGT42nXP4z8+zEaMJmUE5bOe
BVPHAcFX7BCC0gx/soLxLPmWf8yy+1Xlve3M9ANguX3REOdoBrCcpefm1kPfTy/5opGgiLh27gra
t/TSIpZQ0viPY8ufymzNiK/eGY/nZbQRJHbuSx2nxTFh6gIueV/UEyZGuYnl/E4lP6VK8Q4zxixb
5a1euA7VmPE3Qkf8+Smqdw0KkNxw0fLW6E5GPok7+2lqXyYuZfS62t5r5+RH6N3buv1NUifIjL1g
cJqBTSmKD65hR2Wgbw+dfv7c6GLpxOJr29nfHbixwIBEN5tWGnVJ9rdy1B8GVx8ZKZJsi0nOmFE3
NMtNHKXkbNYS5Tnrd9ap8SN3b4OqtyF2IEMC1FUHozZvSvymgynOHMheblm9T3/OghjjlyJZkbiC
PtkOszUD3b36xt48bzku24HRvtHJQz+/5wRrRO0mDw5kLl+uQ9SxHw72j0BvxYsU0wuZ0p9GKf+i
Q4qmrINtl7i7GPloucwMGv03HiRzQKmfnCV+2p/SrLXup/UXQAMyscElIPdzWyfhtQt9YDsNb4uC
c72j5mC8xK3HIVksfFfMnMF8W4Q4fB8syZwNKFDuWW77amfJPd4BZDTYjiukPi9GNwrPZvpsW9nC
WBbXe0WJhUxm9V1cKyyR0ufW+Rd1AZPHLRyvF4JpgsX0YCtEWE0lBmFmw95McmxAeji6MNSCi5a8
pFrCMW6Uj1M6wzQs0/Ukkh+GKa+bZX33FX9XME7DpOvHyDPZo4BLWK+jnf0grP2oBKOcZcFFNubf
GzebrybuXZ3aSWi1+FLTycI4NXhySkhmSNc7Z7YOAqo0FGvaMV3jFcg0SItQ2Q2cE0OTtlo90+h/
2iw5b2MKQV0+pDY9ANHOH3FsvRgPhqvGj2r3ZeMzPWwpwB7DcAlLXvrASvc02QQzfwtl3zMsIfYW
x6P2Ywyixb9kw9RRo1hDMBvlFSyw27xNCDYDAiC0QwxTgB0uYsIeMHG/clZOyk235qa3bRrLbHEL
h6Bm3WC+jQMLdVfZr0R0GyP2Kx66+pKzhTgW95b5P47OYztyHAuiX8Rz6M02vVXKuw2OpJLoSYAG
NF/fl72YxcxUt1QSE3x4EXGD4LmQAyJX9YG0thqk5SEWMHyBkw83qcNhXPpsxWHKBW6v98FUHwrq
W1cINzLJj3oQ20rG/J0q+LBl1K9KCDGbAX/0aOb/lOJCbKva4Pj1doH9iJHAO1tJfxcM5pX/A6Se
buEv69hABjZvImJrlJUTg7QuNnOenDt/YezSWG6X7xB0WI2131bY0FjKJE5dD36avj/XHtergY/P
fgyx66AOHlKTfpOO9zPV896KwdvdQOj9lcJ8soziq+awRh+zngZiUivHr0sIBvWXku57VB1kA+Ys
7Ydyk3nUWBgEtDoYw8C48NwAiLpO5bL7ywVjLq1XdGAG8CTQkVLzPQiGQ0vjVBFjiuHmebBimT24
mf7KKuLFjkh+aS1+qjOHthjTOTal2bEP19i4sGKv6M+0B1HfG95PYBU/YedctWPQec2cZOUYfy17
3uMLDU7DI/ft6yBzjx4Q+mFKQ+R7QelhLbgFWAFvCjWy7pJocoHuT6VtygNZsXSL9/2FFiRz3YIW
dXS/7KJP1NQcK0dd+p6ahgh/b07aexvY1k6imc1xdbZIUHFMi5OKLuw0aYBIDzms0cbhmy/blpLT
pv3iASRPUeyAtf14XjOxK+Py2tn5sZbs2pU8DDlrWFqF/qmatxGNlhYKHcE/fQom68pyHP11ShFB
m5r4EFVnnUsaOJ6LZwq2dtiLXkrNvSPXtM70Bq+GsouoDOUD0BhBfHTs9G0yj+mirjeJ6a2WzM1K
pjHyjVGYq0xxew3ha2sDeyRwOUpErfHqcvzjRhu/0iSGssqcArTdaDH5KK6Eq8RJxdq3i4CqifpM
O03pDjSX96RcJkcuv+nK3ID3PU9tX/FLmgJUPUK9Xu+vpDOaa7JRd16IMXdpVDjRxlZO9ZvpGyYN
BSHdEwH4N08++W1WHwcTlyq7KMJG02sSIJxiQB22feo2G2GKEtNCDLlszPGN4avGo3qOYi86pF59
TOpUwKdNxKbu04/UxMXsxEaCius9TB2yjKjlqVDqfpbLUp1/76rz3AM8pxjRAANfmhtnLy9wWqnX
Xn35lXejBq/Y9a2kyCZsTy6YBvxh6cWdO1BSYOW3E5WkbJgMZhQTrxrrjo3EF37oAQhwCUMemNtt
MrjjmhI+H830B4fAPgwbuedijNuwJMlU+bRo0vQ65GQ0yV8kq8ieaVQrjBcicZxocUIzEOnIbRB9
Fx0UCUyUZ0eRyfREzAq7svZlXKzLUtxxe8x2IqAeSfHeL+wloFKLPdyxM9o0ZVHR+GFnNaksKKc9
YGGeS4J3au07VkLfQvdVWPrXrKpkx6HH9XKanrMm3+LQ+ApZavEb4jXvqgdLuKe5Ma9Nx/wZ1fme
lDs9oKPDN0U0h24Ef7N4aUeJoKF9SBOWM1AyXSFNzu0yZ/jZRsaS1GoOjNvwKYunWbMMTKzu2dkl
HoPBL7pJIEY4KNSD4Y3J3smfglFz+2GVusUfcW9L2gU6X302c/c4AC9EvxtxHs7TVk8mf1/nCuI4
ZvuQSQwk7Aes7uqMYc3RCC+oMQ+6TOuXvpmLbarn+cqb9G0Ie73T/gAFPKKEflig93yw5yTZ13kI
ncVmSuH1gsWJAqt5qPt1aPAvT/L8VtQY7ATAXYlJcJSkVULPnU6T5cTrWL5MRplj9YouaYBLkp7v
xqioSgyTD6PB0eqa/HWIxNUsZ5i6+WiFZfnKsfoUtI2zmvhV0iqdZ7MEgNpA5yYejUPOzaH6zVHG
YjPdjgJHaDA6d04bb7sgxbYQON0mm0t8gwxAogzx4QseEZasjQricxZ9wDXj/hp1DrMLX6GY+lcz
RFeDcplv3Bitp73PA7htQYKmyfJu1zZiSWLw6YE5eBpT6pq8BM7OPKngFMZkyurwMi5wTO2hXQ6J
/xhWHYhHeutXpaifvaGn8TiKd2yj+VFETrjS1nCM/B/yRcTZoTNtgjR6ZSm+5EVpkAsb0iPKTQ6j
Dlk4FO2DnRL0oMHg21osyko1tDy5bb6eU3BmqP4QWdzkUsfWvXrlKC+YulKL0+2BbW99GwOL6Y49
ksULSrBb4ET2zT3d5i8kLl8swFBqOIcTrm27a4igMkpWrn8S/XdrRMNlskIIyv4fow/CvVPBjpL+
MZT8YCZJUKi389cmsS9FaLDyXRJyZnOakmegdfEd/mk+N+R4x4RQAuZ2PE+qsoBS8F+7diblpfmA
xkrbV12HgOBSQkUkX7g5ZiuzyW0aPYddXJElBetwxxFLjVtIk6NhFeRkmJlWlL6AykrrHv9MzrUl
DJ7bMglWTVihTOZX25/RAYx4W0V2BtGgBd7BEdaK/q+V4bgVmf8SGngqCmyzfHE6anIPGg4wJWPv
t/OTgF0YuRaTZHGXYnjbMAWUGDm4AEP+/wmxOHWj8QX8ukfXbdSGqCPDrfUFO4qi+dq++hWhaFkt
YQr08aQwmICFPKIrtLnHTJ4tGlLx6hdzyb2aD4ac2AONrDMwwvE+mi+x8rO19OqAvclZVy0223rG
SR+rb6OEkhMO4w880n/spDFFOe467IS5ngFknib4H3Sr3Eti8KlZv1uW4kin9tQN/oFL5onCqQ6l
cGAbjgPArsuW4erUlz1nJc1fK1wxs07/FaOwGOnEd+hE/A+ktilj1SsW0FfOpvKGALzppAu4Ka/u
8DVwn0COjEOSdTM/tLZhvjEwE++E6Ndytn1yopVYDyMcLNOKn/wpsQ/OksehKdIgTspKRwQCqw6Y
0JVa2idyM14T30f4FdzI4bi1xGfZrc7bmb4cnW6dwfdp/uuuQuTeNjWZiWFuP/qGYqSYOIMH9x7w
0DpTyW8YZm8y2nkjtRK8HQMwUPm/xqyfsqQrWBUUv9lAwzPN4ne+l5HX9048nvuotu/7uv3qWHFM
1WeOEjWO+baruzut9fM4uXvyBBdmh/sqHt5zvKF9b7IL9G+hto8UrzOxquAaa5zsKn1awjh1wWXZ
KEjI1RRclZakQLB/9x0CO6VRfoyjxTYjCH9sQ21w0m2nND7FuG8MVeySXG1Kc8bPQmrOaoxLYnfj
egitJ0t/q4GPGLW/qLHveWs85DgEbbbQbv2ik/KIKZI5MjgCPXdOSNGbIY3rTdp4waooq1NnYQJa
kO7lzA0LKl9iQxMtynwTs4jlcjwCIykNQoHRzQ3Nk2dG/6zRxK8/vxmL9DE17nz0uuCOdfhe9CwJ
LMUMEBQsI7A87Tuj58tFELFMVRYHonuMBf1SY+jMvxSHjj2qBJIcdzfkL5tKqDKI1X6KZcENmpCi
lTG3eZa5Xi4LQzu3m8oqmgM1ChDYq2VRZW3G3P2OnPYhmFowrOiDfLCUfIzhX7nwTmo2dzziTEpO
jb8QUxcbLXfDY7Obx6Q/MJFRHdOuw6ZfXETHIK+LoxDsbeax1RsTJvm6nMnjzPYpDMKtvwCXQxeW
S6YvhvCuTm+PcE+fHPjrl9qNnlTPvBWF+ZNV+hdbM/7mwNBxSVXASRv7Y6RwC9Jwt4tHiPsKLxV2
kzHnzTo9FCZbqyCCbxjCSHHLfF9GVrSJXG/lZTidZT3fBYU8BZXxIlx17UKN7YU4D2vHVdXXxp5X
B+e5YsXS+PyqHDt6yJOc65Ifby1qbrj3/vaxvsRmM5x7c4QAFbFV+4lYVW0AkcbU/u0817/4MeRZ
KTHYmiOakDUl75VnkzCYbXJNk9pJMf/2oIcRv7pqw38wdrTFc4mSzquu7He2R4ljk1i7wEkVT5w9
bYRkLxIRV1zW2WM0EPF0R6Qefeg89ctK4athnX8NgnSLcPiDlegvV9A0yzrae+1vVfevrT/l26lt
HmH1EAyWtDRCKqoUZbzlPWcTVx2Pu3g/HHrVnNOOoVnGek047LlqcfhM30ynw7mYQetMqDSkG9BB
UEmhfgoM+zQ5azIBhef9trOPy6TMJhx/PrIaZhsf7BTzrfmcjEECBi6ed43NfoieY2IU0KUw3f8w
TpqbYRGggwagRF58sNgElsj/kAwJG1kmmNhb0H19exGCSk/9Sc1wiuFNy2sIEH9VBKQKzdpMdiWs
Hdvn2+us9z5hSCUSvIrCiFJd82Rroo8xh7xPKOaIYeQO5hrQx7g4dopZIBqq5M5I1cWYlbELJcax
MBs2NuYDcjDhWkr3zReghvjijvlC+k/v/WrHogaFDy4A0vl3qkkzumGariwPA/WAN6jK20vR2/Vu
KFxKG/wdduQtBCNagaF2Go25oxKNdI2tjyVVc7RB9vNliNtTjzh4zSVSLpPp2kzht5odsBVvIhtM
Aqau42vPfMDd5q0dKWLO2wxQODFxEIAp8uOcHdVk77OEPXXNvX4dG+60obJbx4yTRvzpYcoZSnQ+
IhybnG9RtxjFiYsgE85FsXclT0gl3oknsQPkw7IfOntfNAkJrDKfWFbw0ksFmU9tHUqW3DvoYkQJ
ccQbcBzU0D7KZjqGvgGNJW/3yQQLh3xPZA1Y2kb/aiRUCXFfozibAm6/c59rVPk5x4rpG2S20mYg
v4A3Z7E5Bi30m2xm5ZNMcqk23/ld+qIjstrsU/Y5gRnR081qo92Sf+Ifz1KOub6kn7a2MZHhDuij
hoBYIThl+RToeSTY5gV6n9pPyVjJg5tZL0VoswnywUGNlX9NDVoP+853dlFUbHIfN2WnHT7WfADS
Hryh1eKAbrJja7Hg1CayObtKjKP8hLBlkaPLMUDMulm7ebZQs/SX8KZD2HVvmSK+znKYaU2IS91H
ZM9conOZvRcNlXhzwLYmynENjOB/8DCVz1nlsI2yOgZl+xC1RbvXhN6hMr87xaCvrfdTDozL5LIz
DLhBYT9QGKJwzQZPlXLUgR/GtkjdXVHzWcCsOe4aK4YDxu+fm9ijaeEpKudqP4nxKyumgNvHhxXz
0Hrz8Inx4jolErTq3NJQYb+4MSoB0aB/vS3YFxAKqxs2Bl0EdKwKIQdpiRqaFduKQu4QM8UOveKl
dafPIGaxIe3usS0sFGI78VZhTFscEF6KZJNpnWi2GtXgxiuRZm8Z38+qdwFYgI941GwyMajyQ0iC
O+EreLcorOe5Cy7KvlS4LrbJPLhoY4ugW80YnBn12uS+H+pbGRlXz1aL1Z8tIm33fhEHW/6qC9qT
8vmxabbScX87bud4RoHZJ0HIaQM+fRNRI7cSarj5oo/WoqOYtvcOmEnIFs9WthrpWOImgDNRQkXe
BDgsWzkf8vSrHlvBmcgxFvKHTVwV2JLiJyhaiLguAqgZBL9ZHgcHhrVVkXHm+GGE0S0KT1ybVlas
DgOOoz2/XmDpI+Ib9qbFKFTQizxnBwKxAQvp5jEb0QOSkrtummNOCUJv77ojtSepwMNEiKkU407F
xRPn5bzP2pFkRc+aw6RmCQPSyR8w6TYltwKRV9kmsQB7K1MzBWBGQsFx+PIS9qwnEA+Sub+pKpbI
9/28Ne0sX9LW4M87XG+EOsomclcRjAVcmUVNDtPmbxtuARS9q1y8jFkY4FdOsI451WGwJuxzjVNu
tNWe8tq49SMl3ESi1QFW98pibbSRoOxX8pAu0Fvbx3RmWfBeJGubKuDa0+kEmb8i+Nb4IEVotjIh
cUq/YfkTyBMqzT6PfX+PyRftzouubewcUsN/6iJls47n3etp3LSCPqRVmOSPkW8/svIm0JOBD3DS
moMHXyRm0zoT9wkDIJl01T6IpcxK1rZeJXGhLmM4PRlL+Ksftc1c3bO0Nsz91MONNXDOEMg6Gj5W
taa0dvRui40V86e5/MmFDFKtGu7e17kMN61Jd3nkogI50QP9JxBkKgJOTobor1jJidtkpvUzF+mw
5Equ6DtjDaHe3EnUJ7aCbOxgsG/8qdz0RvXpm4MH+nMCYtScPCfyuTzIYqfGFDL33N+Z2vtA1Hok
4J2t60glZLv4mdjFZxbW3bEhAJPm8T8aiAg8DdWusDi6yiQ86ikv1lmLTbsGsbcW2aWN57+8Yjvr
sflfKYNyJ0aIpBLfJkVsJHRBuJj+o0PTwVpqfU0EPuIEduOOtl8zwONatzb3tdLHq5JjylLPouFq
FsiE94CJpOF7UAGyZ2F3RxTXmwWwGWMpVfH0rJZoIdmtGgLYzgn1yRwhXMuQbjrPEsxt2TcO0fiC
NylRgOmL1keQI64PcWnfZylBcf/TItC7lW5GnRMeV0bNaNX6TQWdy3iN44l2MFTbIzvQjVxS5SY2
g9UQgIQ2h1+gock2xOsypM7d6KdXJyMBCXB05XI1YSzNQiINdoRP1NnK2OPWO2bRuvGma9mCGOak
/AdP/dX15xD+7lJ42syXSgJJTignW42B+25gGdnS+PoXBliEgLuprVIntgMtVFILJoQTH2NfNuh2
PEAOa8rYZ7HqSrZm5nQdUnHvQI6jdwcVcS6ou/DKS+15gJ9D5xTlQAbNRbfQNDZw/AYZu3DOirbQ
8qsr3I1JvImE+Fbm5VNsky8pBuy/Qfprd+1uAkrPVvvUVhnOjYZij7zKP0oXAaJz7jglhy124ue5
G37s1Nr5ITZm1wFWMHviTtbaObQlz00Sdu+NCT5NUouxEAlyDmuMMgoSSEhAGWGR7KH0DJhkODaM
Sawnn8z1OID5tdgzhE0L+LK/WZp1aFNB7PPy7tuhmnpw5VNH/mM1lxb2Yq5xQBkwTRn3EQ7cddPA
RM6K6uQCqSg50RnZa2zKvG+d+I/zHrd701f3AE83vVM+E55Zl7YxngJdw95LFnxVbq3AYBOa41vS
CgQpNdysSBJwipEHwZesZhXjIJdZ8ChDog9V/+AOrDSinFWKNRQ2Cfucy3aGBmRB59OIsI1xoDPq
TWIF73MFxZAcHjiqKOHDUTYlmh9Jzmjy74oS34Dywd/eep+gelRk4o0lFVhV8H0TlIoCM1euiaXg
YFtlDRsJ1gYvLmUgTqzB8PaEUA0PiiebcCtq4IPwD/mwJrfKMH7w4955yfwzKC6heFbtTY4reFVg
bsD4dq6i4A9vFq8jt+q3ofvaEnyh3tr7rnOBddozd6IhbNJykNnavJa5eMpH9e0Fkqhau0JAfKE3
HEQyvnHJx4fw9E3nsEc7K412vTy5NXlUBKl1MsGTSEt1F0y4J0wtbroy8NQU2dnKwPsV4X06S1wv
YfKQ8ZdlDzrtq8UMxT0TKqWT8hJy/MXQcVBJmG10HT/HE6XdlvvGCr0Ww6mvZ7YHIa/H2pnXqSSs
B0ngpZyGbj9ENAU0mu2Yy9Z444n8cyQXtHYz9laasGMQLMjUJCXrDCJi7eKZuHM7wj69uaZDXt/I
KOUs0hgOSI/2lfo3drJlIEfa8K9jzft4EOlnN3bIm/pocNXsW/cj1H8dW0PEv6jcclgH6STX7hL1
ShzYP1pat9wyvuFyr5KImB9498+B5OS8QC86CpeBUBzifjjzQnP1oDatPcE9TCTJywkXYVfTPsKl
D0tlOp9nrpfd3K4DtkejoU+20/ySK3j28C70U/4jA3v5hzmdklDkoC6ia97bEwthZ62V+GwdArpc
RP76mLogI3TulUdOo7YwHQXtwkhRUFUlWIi5fApKvzt6MMZW8bvw+BNhVOHODutnkRLBK5tih7h5
81AVHLAZvoSIE9jZK/gI7oK3FozbxhXuJsGnwR4Q1otTQwSKDwH/z4qgnIcBgO1C7/6yGtSoLgQ2
/k25uu8ZrJEqrFuZS4JcQ34qIE+WTnkeTBK1baMwE6m7qmTQA4O0k7oD6o/vRqURZetYXmm5/TbY
rZVEZHECn3P7WbolgDqMRloSfECZXMWx+CgnYa+wc19imdwE36jA0GE0I2Zvymsy3v8JsdINPsp1
FQ56U9JLgpM6e/AXAoSHOTYH8kIZHAacIueQHq0bvIY3UOcITXH3XfEW6Ga50Yl5bYfmd+YCn/kD
6VlLRfxS/N9oyv5FGYko4vLwkyLWyJ74rp32borMHdbLkwbrGpX6fc7GFAox7zlrZ/thSaKAoHI3
Bc7KaSccjlUDIWW8b0x5rWXFj75p2PeWj3gDgMMoRtVE7HOew+2YDffEee5VwgnZNJZBAYNHgp7e
BCKkgYmZmX0Wag7PJQtvb++JjmOzc7kAIAH6e8NdQmg6fWcaulUFW0tea8+iD18yqtq30pzEljwF
ZU3hSafm0Z1frak/FlGYcFFhJjFtNrDzarLYqyQFDCEfhyKI/XtGmAcvHdnoBlxKpuHYAtgbVQNU
Pzjbln1LCQCk04Led5rncuqu0qi+2R4/2N25jIoXoZqTKCJ0eFY9kNzwEr8NPREDwzl0atx1Cumi
s3dzQ/MD3wYGzWtT+n9+wFiNBr9N0+Frlvoa9dhdOndbOPNzBf/CnTCPmRaEB8/bVnbOHij5iYzx
TQCZNy2DL+ZxUcPzbVePI2fblD8Q/DiyvRzKeiPrRaPR4XObpFej77hiCFwxqFrGtMva+dQX3gs/
8ZeMne9oyAU7WsFTLrNXH1MHlBbOj0B+jIZL1ESU0KpmF15uN751bD0ghHJ/zWZMleQhVdiOG4PI
4hAd/bbd4NzdlDH4t4qPqTni3p6JqXhAV5HYl2/ObAit9tFViWAdz6z8XSruy5DMWxaG7/4YfIoo
ZmpNh9+qqL6tPhw3WZzeTPUxwj6gPGRdtuEhb0tn7dlYorX3HmifgCkUOZeWHKtyz6BfNqgNb5Fu
No2dInwcBn/eTWJ4EWV9n2bjQRO08TuP4stGvpNyxP3qvIOXutZm/EOCczl3vT0yJBMt6gC2pGaD
EOrU46ec+Tya7dVE+eE5408MCZpKEH8t1ykkOw8GGNHIGSfAxGFlGZ+RAgI72FAe+romL6ca3m3+
Ni2arYmbijPx2IZgLjAAJYnxWGaw3fGVn7JyZkDJrTfDGD7+/4FrhGr8WFhcc+gbboZOYC/HRYOD
x2YNRVYQUf+loUirIhAXmIe0/5uhscRZ/eSqAubeKhtIbY4JrF03YO02cAT0ZKg5iTfGMF+apGM3
Q5bYSbJjplH9lt/0UKaf+Zi8aC5YK9kRQOrvku7HhppE/GbYdFn9arn6YIZkEFwsIiYi6aYfbABm
Sp7ssnrs62wLBusQ62HtjA7vbvXkco3nRh7au9I0vwWmKly4jr9rxm7noWJelTNecCzhEVbewAK6
fKhrWNykSTExuMYWCAlSOhkeiUtLqele9CVx1yK+Jt2wmyIgMDIyXowMwTRwXaQqfK7ZQ66n6Tg3
8uYCnmSK63e+i3Pi/w3H0JUfpiu2SeLceQIrGXu9K1rPdx/xARjq9xa1qez7AApQlMGtt4AbFNMz
klYWtq+xp0HpB/FruAhBjQMHk+I9DIP3QervCSSOK+1M20T0ZA3+p8u5WELHo4r9hyyZckoA144X
/cYtH5haNema+u4fo4FxwI7gJefqsm7RWnNgjU5/TeyQSo0G97fjZHd+u2sasjJjIJ4kOBl2yFyg
EvGPajVM4GduxfSs2OtGjQfkp6sqodylycNQNMXGqMa36rn1/eOCgmp7iBayNc8c2TCV6xL2H2US
yDL5l1FUD5Xvq0OQPQZ19TCYFCvMey9zr+4Yfg8hOLvRJeDvfpqUz22pBuDhdPAL8sBWY/VcWGO/
sRpgLTmVAGaiNrKzXpRXIsNKyBN05Zw8A+UzqcD44hvGv2M9S2UNZ99H1IekOG2ckqGNjzfGhDp1
Tk7p9GxZ9Yfu5THE6QsRlnoZlJ7oaMMnmO0ZtAlY5JWlGaxK0/2zO348EDutC4bQVRVN52bCHQMl
yV9lnnOAV3SxneEL+xXzZtL8yuk5GjO2+SyzMFd0f34eg8muNRL0U8dWZ52YSXvGJmIq+59njEc8
2miCY6uwsMlfhUFyccPeDQSlcLpCr+f7wCBvIZSUS78fO/nw/1VzcsWerw7pbD3b7RjvNKlMu7lx
LOOsT5gWm+8ENX3T8jrbdmy/1yTzPtuZyBVpzsiNo4MOGU7JsAo96nXRi4vvwEjoQ44L7uXQI5J9
UcBepugq4zjEl1WIv8TlkcByuJpGdprxgD4mclbUfnPKm8YDwgQ8ZrKNp6lr7rSnjD0v84dsSrdJ
4N0M1eitZRifsy7O0HzfPQZt0pUq4LoeXOHILqVbUPTk3g2H6+B4pJHK9iyG/hKFOCbbpiUDQZR0
VSCnz4O5o6uAmaKwv6ck5sWB8QnrRrFKmSzWVdWPx6ByrrWi7wdl9cBvIDe5KrpWduqQ1XHN4Lmz
wC+GXWpv5vQQ+HrPiVmsVNAQZATOlJriL5Blt7IR0/aWwd2pmayDZwaAW1qDwLbLCstVgX9nzueo
x/KeTOnGcSBG8FTxNfA0MSGZRDnxjTH/flSZ9SsduziXzkDPTJKtHbb5q9oneo1WdppMY94z9VG+
Ykoi19h63KDB/Jy5bP9AImHLRnCw5svIO4PCpZ7E7box0vKKDRJDEYoXMARWGrxnKGxZt2HnXxnT
TyqkRSHyO55wb/hKTPu568hFOU2xmOIXNuXNIYt+CmwGftMbkGTCYSaz192bwziylgnaDQT8v3Ya
d3XM3dCp3SNC100H9hMPvgVM2CIhXZZPcEG+a8vcQ4ZgsVQG47bnRbpqszA9EA1FH+juoPEwjJow
7khx3ULjZpoCPuhkXfo5/nba4q6VQ4ZtjKJOhO31lCNtgC79cXFMuMahbyk4IuPCajm773oer7lJ
2nXqRefU5NIvh6XOy3f/HHN88VP0ea4nWKabo0FAd+UXtbmXYXLWU3EkFrFubaO9G4XeNWyBGUTL
liUVHrQCs07FdFq3im1tJVy2AgST3bF+gzKq9y2VU+hZSIuxgcGgkeHGqZobaYHnNjSYSQbk1MxN
2m2d3BOnRBsw8fkbjua3LoH28kjjB1vR4YUDyfXee9O7C+abJmFHj4fKNn3yaAcLOIrtN7OL3roI
hHTSWHAL4Ft7vbqJopx5oY1HwiI1TkHDWM/n3GBVIPJhnXXAD7rCm9B4jR9M5RTX+Z8JCJutu1gE
fReHeolskHpdcQyh/tE+gSQ6wYJcG4V87CF7wQGhiS1rK/4873AiZgw62g/eMgfsRzW27k6L5Mbu
5MlTgbOe9qYKX1JMcmsNppLyUYWtmdgCswEOn0EFGzMq4N8AvBfKweKAB6KJWvDlBBLkOBDn8otk
BwSQFo0F0moYHI3AiqPSyramRQa4qO+KdsB9GwSfbNRtsqA5c4/bVSyfkYi8OgRLBFFn8C5O2yeH
DN/aKsFGm0xE4ujAyomqq0ffBlBHv6WVEbSSVXCR0iK9E7EziFAyhrx8sENSbbWnv2pcs0sW6TwN
80vY2Q/9rGBkiF3Xhu2ezsC/Sce3YdIc2P07MvqDNXSg27xuLSan2oc2hb7QjSHg89mN4uyk8T8N
hGlF0jzWQ/SGkxYmo07ctVyj2QUshqHSwK7AlFPrf2QJWIyh3vsRHXmYpFyeA2PNUJfzr4uiHTot
XWDEjScfbieZBTeE6xkg6kePrsKSn3DSYhT3EFln488O1ZcTMFCnosF86Rwsu33RvKM22u1uOhEs
0Vj+D+1AoLexSKbFvyTGcRqlX50Dr4V3I7yfuHtmzP+HorX3VHYa2+Fe0dYFpSz/QaHjp+H+BkV5
K7tAoQTNX3gL453BLR2wWZammwii6IMnUO6a+FCE4z/Pioe9ayZvVspPNzFeTangc3vRetbwxxqI
ZytHGXrnRxUXRRK/q8XBqbz0pzW7h8pwKGMm+t75rHpwXAV4RQOCJXVEHN63P7Uhzk3L0xWjeWLB
c957onpxAV/TyXHNKHTDVcq6CGft+IQvCKLuPuKmjfzXzvxqeOG1yOxyinjrYMxHbzn9ced7NZYI
tTI+5nx85MihEk0g1UwOec2RHY7NF6fv/N6PBZNJqH593/ji1QnZ1P5pZm/YdZbLp8JO9thN3ysW
CKWFJasyelgZnHHKg0/q9S9uN8MPQeYU8Ycl2mftcmULOBkIRmPtTovfVhUg6/lBNTlgMG78Lw0k
GBGmnzCleaKjAKcd1oSPJvV7+AzptiuXpc8IBCr2y6N075Xkw9WM4b4ClMqCqGM3mnEckAlEjnk2
U3X2oi7Y9BFjgyrjne+U8ToIxZcreWTojPrzEe75tZQn5mIngttqD9zoCLxwneHdziNxDzmhYVfv
4p8FM9VX3CSMfFyXznyMQxysuhyiXQHqa1puQYo9XODJTz8YqLwLBCeEEHs9EzvG8MjMy8sF+jN7
jXnGYp8kd1UWlBt2LLAVLVoMRzd/p5CJ38yEHCz78daZ6PBeyPuRyuwXSyA3TbxHVuRf/yyXahcv
JSROPmCd7JtgevLjcZ/0mAumOUSZeki4hO7oecNA4WZftolgNMv0Y16Yemz+eEhhEJRpfvGCns06
H5UKJ2MZ6iNC1VMzUKTn6vo+CxTuz/oucjDRIn6RmDb/Cc6wwQJ1M/s55t2Qsi6aiC95K3lu00MP
tOdU/hAh+XB6YrBZsEgE/zF2ZkuSK9eV/ZVr9dygALg7BpkuHyICMWfkPL7AcirM84yv74W8bEmk
zGT9QLKKmRUZGQDcj5+z99rMBEEwzv6WJdCKLoSDHGqTJi7NeJqpRf+ycN0Z9K9YEh5scNQUDzTo
AkqIxGfM0ZfWoppwt+jqrjn47arMuklTgAY+d9kw+6DSJWa9Hm3fz4HXIcacYS8tJ40uodl9ZGN4
qMoWSmfp7mtrGD34iQtIkUYOExQudZ+vicr67FITahYdAtBh5mvSC4ni4y1KjHnrNLioqva1iOpP
d9mBQjELwLHzqUrfUmZUZHSxN9p0hj2UUNcYbUfRbVDuAvmoSJcx5VcgDLQZTnrxgxORM4RUzTMT
ebPZxbDzDV6FsYg6GHQ5twDVv0V0qFP0GWZCK1w3FVySdjga7d3EzUnPjTcbr2yeaY7rdkanaeZk
EjY3yNVP1gyDuzMNHA/UlhEWCjrc5kfBwYuHpmvp32TBuckJS04bhcMjy4DlaciH7Wy8LQVskVRK
AC4t5VaA87eiKIL9C7R1GcginwxZS9YAW2JMYlw09Lci5tpp9oDMKzqPbmhth/FTFxjetXhpfwoK
Q9fSmKsr1qJJpo+lGF7reUQh7UxrJxyQUY3EsKdoTdAAUjpiDIR9F5GSMSokS017zpMo8CYzf8Yy
vrGQ1qy7ZzTvzzkEEPh/Y7jpgvo0WQxrIH+BP6w6cNwMnbnXmbVXNl4BaJm4ZFLEC6A9drMN16Zf
Tk4cC3UfErbj0nPvYui/iS33RT156FfT9TSa2YbVih9dI8wtsBG1stzXNG0oTbmpYJYNdeRlQ3mn
oOAYSXAThsV7XCXUbXX5CSFrlq7ylB4/YaGez5jNNqnJCYQIZTgqxDVMMZKWTrVirWt022VBxGcZ
vNTkbV6P6MtNS7tr6v4Ln/i8ZdbXblp5Iaw72wxT8E5P5Em5X3MPa3XwEccFuuyJPMF7MPraja0z
nDMopIRoH3W9vhtUyHlv8ZKZfv+6LBoygxI4hfZ9GsfXVpB9aqH+NQNeXImEgRbjpNZmpu53Zkcv
7tnoaZSlYIL9aHg0MeJvxmraV2n1lYIy83JR3Nl1+tY5kaJpmsAsJGtrk6j8pRmFBbCs+VA0dVHQ
BeyPVFqK7oGTPxt22GwcCw9Tj9R7mh4JEBspoZJDOL4brMNR3t/i+3tBGnj0l558bRbvfsYjUUvr
qVcj25PmEJDJiSRW9jFons1FET4Vow2Okj7TMmZj9NmugZPE5wRJtz7nz7kLvZGS5CMzq2OcM9Q1
fYZWDtdI1x1zzaNI9iy3KUm9mR5fElJb6HzSbOnxLakClD2n7GGOcqTiIF2kiO6ESxuuMdL3MZwu
Y5PFKzLnOLvO9mLcSjy/xaUqEmRMlcWaWATNVsbWF0FF+S7EEjdl7X5yoLxODU4R+vx4Px4iAX2x
Lz5lBhesMHBkVOjA7E7fEAEB6SLv7xWsEeaQzp0/tC8NnXswODbCwLUqI5tDB3cigv9oXbV65iFT
98fWXdEy/V0S4pnkfUkcCU82hXW76plowykXfFrRZ05ViFS+4NXret/YwFMZJupx/m42JE/05HtE
2leTQtWhQ+IZFqO4ouyxEBZQhGzsls0wfCooej9/GUKFTrQGCjfmir4puQCBLG8k6hVgzOhAo/Jc
CI78ycRu5s/9M2GMntUbeFyrCpUvby0BtL6jHmdYn+7KHG2/JpwPJF2buKHFJGyOIzScRngBWJSY
FHLsYAYl5g8yK8mMhNffuPVTDSbZbJrvuWW6v7xRWeJEC5LyTVEibGbJOqvlvucW4qpumN6j0tcc
nZY2LmbDhvOY0NtL0e1DiEOdvrxhXTr7Ahw/9geDf52UNwkj+tQ8hn77NC0/OTCqzDOVZm/sfgOF
YNWb832BpQd6HXNRbopjBlprwiLuVZFxF3KGwJB8UAK+GY5ZF/+P2AlFik9QflucHFfWwHuIbRxY
qjylE95Ce9gYI7syVTiqEjdd66V8GpDH0yIcrp2auUl9acfgDY8nhDgpPnvyUeYcfJOfKVQtY/cM
CMaDKcaGSxNP8xuxM4mZ9OuFqshoWg84V2pViXZUYl/1Tf9EZwtn6gAmMtcCxhkMj9m7Blq6yF2b
tb5YHHwnvyaAhl4veQ5pQrpkvwTvRDhBt0j7V/bM0Za6SGPzUedKrE1dlgzwUXL7QcGgMqZLyyBR
bLXA/O2KaU+/CYJAF8otM0t82fBzXAaJCugt7QQDki9+hEZGT/SFonPV74bceJhFj76pHe9VYW06
PxU7t3Yzdl+4bSNgvSDHKWqVkFNUctTzMV0rClrJir6JaGbu3Pna0hS54RzZQZIDGsU+sBrJlQeR
wlV2I4phKfNnuhHTBVTQuKrnt7oYyi3WyZqe7dJBXq5Ulj67A+J+v10mlHh18NqNco1J6jfsXU7G
sfDqkdlOUbwKpzj4OiHC7CeboOXdBQRO0DNDNxBAVoG7SjsetBFKSE6fSDl3rnEk4Q4eBwFEsOFj
sZ71eqNDtFu1EQ5Xk2UAKs2rkH6/7uk7q47P3rDb58JJdSDelC61SSPAnD9KlV1P8Vxt9E5AiGbc
qVUTi/T4G63SR5hXtL3HkDgIGlRtxTt1CR8j6IgopLXEKDeOwaGq5F0Sk09LL5MwLpxcqDQUru+Q
7Ko6n9/B0aitMRCOIofvUh/KfYCKqNBnuDOyOtBkyrnXMYnmiIrQFNUfDXOslTG7+ZY1vdfQ1Ymg
vUIzBJGISRsz52gifzQd2hN/uKJLhQoN8jV7z6UsvTrB/R/KTgKzYNMGRIrMJwso2E6VQ0NMFjgM
/CrTGK8tYqPU4GrTvY8Q7K7cZSBBPNGDyH+3Xa6YVpNOFBLlhxYQMvjoYbOct3btMnUFTwUlyVp3
44yngidpTczV4EWCo4rLLsYOZe8q/3GgMyo6ECHRo+ichkGsvDcRe4k+9LocQQ9d2ee0yu85l6CG
5VMgW2qc7IV1sf3xrcVEnUwljANsDehkO+Mcheij1chaXirqYYuuO7XWdpwD7kzXvskMwyOVl3Yb
tvu1ZtLC1Y3HOdO3sZWV+0wIaFa9WrUlmevMaadV0J6I2kXrFz13ESeL2f/OzYb6oV0L/H5nmi/P
1oLyN/DlrOa2+KRD+lH0i4LUBHdNRGCGF2CLgLtL0YBHi9+tHxnYcxzH4dSsppQJF/MJZ+D5DDgO
ILUnhRtMAb4f5oPGYrWaE41WVRxdpzFMZROH8trm9MBxbchhsDfGXTWYX5nkCXSyiQycOapuhJXa
e33GEGaVOMiNRrUnxxXVDRa5Oy3GOWsVzKvy2GdCS4BDV0E8zyYWnYkVx5oYKmPtfqSVPmz6pHd2
XeACpvOjd+Kvnure6R6CmXFF65jXpl/0D22XJDxeKHhRMB44CfbPTPZOXau1dLqs6D5GomumU89n
OcB9mx0mCTXAyMo0d7iTxzcibEsvbWiREML76i/RaYPdyYMCGsBNCw0Wm+MpseLmWk0NzcZ+MVjM
gBSOuhW/GXMXf9WxfnHJjnrOp/nLHZkoeUpxGrPRNzwGVr80vdo71xnBJaYRTNSyL2tPaK3a5D4g
V2K7xBFbQnk3M06wbSa9hhN++ElPsQW24Y5f7H3JsHVN3T8wl2IkFRNiy+g0Pheof8/hNL0W/Uzy
QdU6hymPXeuoiZOzhCX+/Jchg5fmJ5QNOy5SV6sNriITWtkwUZCHc8DMxJUKSJ2t0cnUu5kx24sx
OA1OGKAHfkZbB0U6DRuDXE6/ZLYZR4UXqizbOf3w3dNN2GuzCK4MDaxILbERpxU44uX/SkxN24G4
vK8IIz7VY5acckWDGoloypN46zv13jdmfByd3EmD2ChVFEe/IqJqsuBuaRJWo6kTYWhXmrxlAVS3
pm266yCKzC0xrAmA+Kz2pDX1lzR3+0sMfBOQm09tPyxBgqFYKo6fS0OFUe64lexth3r/IA0ib6vG
CgS9R9jAflr4pxJuCyY8zvrTkjaeBxDwcv7dlrTG8uJPoJxn/CbrxG6Xb0lRZlvM0bGGRhvykaKP
3GJULuGk/vWhz6acTj8aGWHbycUlCERN4bQvW23/kwRa56RuJ2aPz9qOOWa64dWgLNDvy5+knIGn
JW2Oq24CP21ARSJH4ykJw3ZTCT04GYO1bEgp4F3bJA7AjvBVk4y6N9IFsbAEFoslx5NLI84hF2Cn
YPLQs1c2O3TywsYUH0ZLm291uJD7SGoohWhuBobDAbVGkDtBQ2S+E+cPk3KDh+yuWja0xiQuC6tU
9zwrTGs2sfRW92wEYyU4Q26NJTM14K94MrgTAzNMTk2DOLLTSTWHZ7bJ6lgedECqcDQQircUXkfR
ZghVtCaobmQyPbUy94/tX/dutnhTlpdKcPTtS1feB1YyXsmIBDpruXORrcTnScXaJR3rJ6TR002c
NdGV7SRMJ8QUfQxMWFZRiW4HEWCx76OmPuVQ7HAa8LpTDzI2w1YyUKYCihZgNWj9UXjE4favZx86
Ckh7Ax0SneGYZU1nbBr0V3+9RahOvvcTG2mYQbmKEQtsgwIhEEj/ryw1p+cJdoRejvhvXfQwDX6R
q58bsVY14iBpZHue5h6V5xgfmEPRTLJmsC6ywxpZ5F9a3LLK66F8+K8/5UGCaGX51HggSCoLFvCJ
WbT7oam+7FBYXkY809rgt3SxEJzZa3PSSOtqPWOA3Id14ByV8ckQY7yaRJmdMvBYolDNdWia9z/X
CMjN4rqm80BqRXGedV09JBYCtrA0Xnu7aDepzjEyQgIo2xN3RIE50/YP8WPc19IjQYLrJWMCzxER
rkw9Vw9jS8yfhDSLaN2nFdWCmwozc23hir4mbIGmCORVR1THGtrpddZRfThudYtJ5Y5C3bopLLt9
rDiChlm5mY2aebNiQgdHtT4rR0/PhEOBL5q2SJMBf45TdW+RZlpp5UfkutNLpVs6o5aBtAu786Im
oNGfjslJiYoGjGziW9utLmbvup6h+8Ut/U+8AcTSboJm+TTcGV+kHoDz5rS7Rhw1XOEj1fA8kFOM
Rzm8qwfntu7J6iqb4Q4yoHXgyI44KxnK52z87YezJ2GVjHgv7gPfVfeWdDiwqPgN+JW+jjWOwEFb
XRwD+72UMJ9ke4b0ql3nrJlL6BQz/dgEeiON/OyXPoJaiBoXWKH6TYBxmsJ/FiuwWb2/JXroQruD
E4lR2SWA9s8hF+FhrDErlRZexT4gu8nCz815FA6ebgfTG44SStuw3hUOLLi+tj1zqrPPIYVqC/LK
uBJGTqLMWD1j9QMAGcMYDBTy/JiW7D2IDyIAtCz+Ynawm8bwWLel9Vihrl230LZuhqS7XdSpXtIP
JZQn7Pp2UZComcGv+XksBjOJzv406+dB00fGNcQEAuvnpumlexdtNLxHINmd5EKvinjJWkVnFabk
NjoQB+uJRMJUSE4fg30qJDU0/vvs2NJsOYoJMU34oNMmA4ls1eu5GqqDrex6l5cQb1UuCxZK1GUg
pXfMCtV+ThzHUwHBTBjIrjqDw00cGizzmAdjJ4YU3UNUzMyRIFgaAgOgvzDvr0eUjSBUkcpEcU5z
XrrksrKoI17ULgJjjxLJGm72VUIg9z4lBgRhUQFEQz/3rBe7th10eJ7ztdCLgccQ3WbEsNRDw8zD
NEACGMYZhIprr6uaIN6GRGJvNPFvWbjNYq2+sROQ8g4SXBDEkBrabh+iawereFeDl4C3MmwGIBpn
NFzuPmEfJWOO0BK06qRfRvg92FEjaKLD2YFSCjA8TTYZIyyZ1oThmBk9EYirtHBCkmxLe2+SQFqM
NUVt5nAU6v3Hzsk8x/eX3cn/0OpsXlBaNMu6xpsrdVcLN9iZlqtWbmnu7Lyx922qv+amfKKOyChd
S2c9OwgEXRNSr+DRwJkCQLZP9hk3Yx4HxlU0kugyodZnmOYg6NRPrG0F5zLkRbkWvWfsUKpBF+UY
lPV9k+0sbkov7lpjV6QF+pjolTlYtGJRx6OE4RLy9H2XaW/Rsv5NjbjpWcRprFbXU2JdhRMDfT3U
543o9SdBt2qNOn3RftkJpMUzyuPxibfDVBC1TkHyxQS7k3QleWPnE7QF68iphgmM5EVHiB+LOYZO
EYJBXD1yi+dgE4QyOaQsuTnOGzvTfhca3EJDVUBAhrT1CjAAY4sSVEQpuSV9cBz76LWkUEccDdEA
M8PjWBZw52cCA5P592hkNnGV/Fh2py08C3+DaPdKN7GSLYgP4sPCQ6QPeArnbWEPHNsZO611OTLC
q+ylI7OWflyfXHKfRxNjo6NXd5UQVxS8BU9N/VXTrrdTRVcNJVJpaVip+TalQodk68w+zIaDvLV6
kYV/3RrDlz9gIm0a683l4JY46sQVbXe+TPbGKJB/29MTICwiQ5PhWsv76hC1hFf2y7SyzQz6tSiC
axrBrSJtI+5xH4AtDzntN49GWzge3OaC+FfKLssoz47jhLte6cSpMh6BG4MWVjCgaERCl7PMNhzo
iZZYXrStxqdRaBySU0PyEdQFsXOEkJO5WUuxn/MSx0wR70TafrUgstZBcJdZY3seI1luGOOcZZGT
ADEwMNKsU59A6+7n6yxD4l8b07Fk7Lpzk+ZpMs3jzxtJZjgzxDOsbilc9Cs/N7KNVIQ8kgbKMrGK
Usz9tGTJAW/6WzvhU9acGhIlmoCs6m8x46cb7NlHYoqeDGAQK9GDO8dFSojipN/HYnptuIk37eJb
sWOEjA4NMSSGyWvVURstMSoqkaj9w9up0IdXK0bwkn/Gii5gn0DcsmeMypZ+SLT+iQSxJ2tiv4yu
HADYgMBLuFwTOW2sxMvu+8IkgL7wotmeI0Dfen5qq/izsaGMTcZWDtg1pOY+dWSU7UsWNcTzjEIq
BBthF97Gc/cha5papPmlG1zCr7myMYllxo016Y+WhgyVgxQdnyJ9Q+xoecQDqro75FQHq6qgIVSY
9K58EG6OUgigHZrq8ByBtsU0b+NlOrzX/PqzwUkSTOqdxHmIKc3P5+coA2V2VG1dgfOs4XdNyoqG
lA3+i7nLz0NW1NUtMxQ4HnNGsgTvxw31Q56ja1bZdKQX698F9I5aK/ouJWcItw8eSlg5RJdzBpGF
jtiPoNdff/zb3//j3z7Hfw++i5sCb0yRN3//D/7+WZRTDWCv/Ze//v3qfvvw8y/+8zv++fv/vvfu
vP/1G3bfxeU9+27+9ZuWt/GfL8qP/cfb2ry37//0Fy9vyVO67b7r6e676dL25w3wCyzf+f/7xT++
f14FzcH3n78+iy5vl1cLoiL/9Y8vHb7+/GWazs8n9NcHtLz+P764/AJ//nogeTKJmvb9f/6j7/em
/fOXrf5mCA5H0rJ0ZNBKGL/+GL6Xr1j234RjG8yKBUkt0nL4QTmQ8/DPX9L4my5NU+qGNB3TNC3r
1x9N0S1fEtbfLFsaUneFblAzOMav//fL/9PV+6+r+UfeZTdFlLfNn7+U/euP8q+LvPxyNm/ABTRA
dK4Oz17HTsbXP9/vAFjy3cb/qW0KH5vylxY1yQthA2BbM3wE+8ljFY3dueiTkgrjS5BcWZBzxYiJ
QN8gcNdjGEtgXpzHW54BafvoDE1F5yqBY0laT1ZPmynw82Pdb+mFURwyPhtLbbwiDwR+Qh5qSB05
5/a++KCVSDpNAziPxK6Ah9wX0ZrARjxVk2UfAdV0a5FX47qwhlPeGMtqR9aXEcAIIHjoFuDg+9jW
ipxdFONBixNvoqmtUVofILHvQyjqj4GhPjCSloy7qoCOJvmc+Dgx7o9iJvYoeflvN8I/Puv//tlK
5f7rp+saAlIppa20bd20HfefP10jSce+CE1jpzKHRS4znhm+92vgtS9mIb9kX4t12mN+8AOFxKzb
6JkdXgFuw36OAK4mvaI2GszxDuZJXHib0OrNI9VSA6rjDc3bVVdaoVeUegCfGiPuHMKMAzjPKQXT
epiUd4mZy/Ussm/mPYi5zWlXuiRttXY9rNOHYsCn4M/iYiNqAd9YNAcI+MzfxRNjRwjQNiZkInQ2
zogv3mVvzzOcC25HVJ2uf7uIU0O71i6NMb8PbRDtSzJ0cbsjxEspPy2BkVG0xTGf2ffR9mTHIEko
Uftqp81UUKFE91vJ+KIGslaNFHD+2DbBriL7z54bDb9pYK2t0EVbCQRldiaxw6fBveKH2Q4LPbM6
fXqYdSt/Kk0aGDh8xs0Y6xwPS6yvaGrpBhnPGbG71xkyC5wbWzB2sF1dYNSUPsABEFDGxA7IsDpm
CXw1Ijo51m2o9IRnMP1dWc4yT0ZAwCaQbpoJ9yWHj307YiUtZPCQ5N18iORs7TWNeSPQBZTayn2A
aFF7QU0MEwoQLgLwlThAdDkIxjxpipVXD+iMMPmIG25Ps7nozGCQKDfcFj7DSGR8NIBT+8p0Xsgc
Ym+pVMeYuHkWjv7qO8p5SozCg1Pg4wurhGfGTn2M0AetOdTNTwryphXiv2lo7KDNxjCWN8GVBdar
M6lL57w4Oy6PLpV1kWY+U3djsSyZR80E6e37yGNN61DMGHMzE0cm/lSy2YgXObiATPZNDFeBLPZ7
22eMC1DRDQqwy9NwY8/1HYluOe6YvKN351zaqX9kuN1vsyZODhZ6QbYuyCZt5FIeVvEjws69VkFL
TZyuvowqe+rMdkeXZaT6kfMOTRPi5OwpXSrhcFY9USY6Ax69jHezId9ye/A3lIwwyXy8hH2iLqFy
n3DKrIRNQLkpuUomDBgoeWTOI4WcCHZqpoExV1jBbnDjdYUgCfjhAumzzvwPYHodFktVEehoTOVG
xM2lTWgMc6i/qwt5awGeaOFZrrWpiPa95tBbzEkaLTsDMDu3Ew7CdjcJUV+F4q6rVH1kdEnPbD5a
NVICDeEIGRxjvNP05k5Oyatfj90ewiHqJAuQtmLCaIemtdG14DmSY7irVChOpqI/wUGaN2jPZ9OP
xQpbe7YJmFAXUdwdqwpxR2AYtRemEopVg0qk1QGju5YDVtlGt94Kj24EYcmDfrSb0ID5DTEq1pS2
5Th9cXGCbnXLbVclwwtnHvAmNoGPlBxbCR6knVYmXgDhbxcVCu6T4XqtrT0lhNhQr2P3b4q3UUXX
cY2kNxXmLkfW0kram45DArmsigdSNSpqODtbOwmSEle9KuUQV5JH0bFYsnszbdUQ2n5rw8LTQocW
t+Zb9Dngq0mC54zMj2g1p0yj4zlhNUmPrur9FcsaooA6L07SyVehtdSRgfamx11MnkHNYMLEuqsA
71jOiPIFPLwnGMev3dpmzO3Od5kWYcooxLflR4B1fPNJT8rHQYvoxppxuHFa7MgB9qNztgL0wjSV
APk4w4BWzTioUDt5qCngqlEZWuQI5CrVNlmTXrkpRGpffY9mhHq/akACTcy8EolUu/021HxoAOq5
yL5pau/TOLChfSYHiL4XBrqaR5/rM9YZ18G3wQQefnN2YtYVZu0tEmPCmhGpby0EvOuRUBYwC0D9
7ML+BCSVbBIRtju94xRgm3xWwA1+h1Wibaw6PrRm0HkajEA02eJYDemVRgLUuqwNhzPs4ktwiWS3
ixU4oRD+VPMytnp0iYkZArLAyDA3B/KLWdXKmLNP2u3moKTrxInVzVjmE5vwysVN4WcacevhXWiG
v1M9fJolkCMqlbuaZspZ71WxMaNDlmOHMiRsFrd8T0O9Ye0rmYNzPkc5Q5iVTX0RIojsDZEe6S7v
kBQPV0Vh0FQ2gaWOsmPqFcBvnWsN6TAAKoGY0uTIRvgYK3TsHEZ0cRy85AuRUyhbG3nwM3jqELNy
HLF6xVbIGv5IuCe0ak2T55xiFOVz2W3pT/g0k4sWXsrK11W6zwOykkuDyBfQNSCWpLw2544EMkf0
zxyuyqpq9xApaRpJEuFQBrW3JCEteybC4vAqGZa2YQ2ZChvBW6eb10HG+DHV7Bsgg+Mljhnfwc4+
DlJxCy8eXUbdzTFNrQMSOXkgX5g31+PKr7PwjNwUSXWGc9Edp7dSuo/LfzQYXuu0RCBZjOZDOZlf
YJ5IC8mGz2FwnruufSpGF3G0uxkbNu4oMIujpfBAJWB9PFr+eDfz9nWu8FAQ6bOKXaPcUh9PQ9ed
bUhBqwY5Ox56PuluIMaIjpHfYLqeTWw8kZhRm9XQ10moYZXBfpBATqHqg4lRgI9n9m/O2qfLZGTV
T2pvhEsU19DjQjStr6LWHgjoQWHXcwBtO1KaO+XSblbcXC1nJMJmbPorLaL0aL6zna59ULSy3BgI
Z1tVjGEd+i99d9UsmrSkhdzSBpA5kpiBajlWR6ry6NYypu8R6JUiyx6ZhXgqSJXYEfp8xOC3iMKx
0jWKPHuSYAyP2OUbjBuYAYzFd5ARWpTUCSnnA89Z4BivHU0SSL24RS2AduDFnxWYAS7LfNOE1nCs
BwRmTUvrLo8I5Jrb9JTj+WX4/OIH5QMT7f44h8NBFuHFQNKzMZHP4nhnMcsaVFVmAk1yJLU96t3b
bJQfiYsswkKRFfVm4tnwSBpzTG+KbokS0KYbYer9/UwYhjDrR0fWV1Orp2sNcEHu5xUmVI/OLEby
wT82CeYDUmCBLtuyIqrwneW2xlivCY+GJ1Nfdghk6zpldPEyzhxTSz1DPFCp0ctUalwNsXEzNs2z
PtDtLjGQUYFV+jwAuICy5pCMWqbIdfsS/RCVJHV0xLrJRQtpO5zhhPsx2Rt28yCssdqFsn8WRjMT
dJd4Bqy+dTqFEuI3Oq3SQfQieTGtZvmnPgHCQnto8M3n0BqRBrAeeek4ghjPOdk7QOmWzU9bI3H7
Xdj4yxseqp01t9sJxCigxeaSpZ912CVPU4GTD/rRpnLkYlfow6tAWBQ2QYNpOCfDI8fNY2m5VwDx
xrCyLD7ML3BquSgUXH1XJUZ7cI3kq5nEuA2h14Lrg688Zm81Mjal6OlSEsPsd8KHwR5xN05MuIgc
R5A7Nz8wul1gSVZav3pxqJSYBHKhmwo3P9lS1QaH1EMevoNiYl+bhkvua9GREISqONZVnh1Do7+O
XHmidZQcFZetgGayUykVcaPvpXSOSFkiEK/dHbuV2OvO9Bpl48aPRL6GpU6bjFu7FM1Ox/441F+m
JQiOl985ouO9JQKwY3ykfanjw7Lb7KZ1MQ3BjkSBbGe7oZMDiMjwATVtv447+QXitrlyStz/WNWT
xd5LJ7KlFqcNvBZxGLGIxsiiKiu5Ret9YvFCc6nG5OwQZZO0ldqYVEMb66EWNnMDJ+q2SdATPWTa
Bw4M9wLS1NFRxd7P8sQzF1BeScK2yobvhMt/7Rjd7yh+qpyR4UzO1EV7sYWAuKZjuSVwJ1ujwI02
JDTirTSNyzL82gUhMs4h+G0XjJgUgvFNNDZ3pNxwZIDdtp6o6he54VMgAzB+lKXnOIMpM01zjdeB
45o0jJVrEPnNgAh9ucDJ3IzHoYAdlzEoB0ZXXMwuuA85cV0SF2zmTOCLV1Ycax22pk2Ud+UpNuEt
DRwFJ9vtjwaqNQVp0agBuyoT8Es8reMx5f3UM3EBYtoW/CT0DejtbFmWt5nMwZb0QDD9c9zP96VC
L9KkM/HNBJIPtMXqGGjVuXA6mNCBdiafL7gA2OIRp6LaB9Z000fdfKzseafZIjxStcxr1IywCaFw
YzIqcDAl+evgVgTKBohbB+ex6DQdtWPLsjehqpspr2nNzAjRSRFKZ3rsedk/EEROpIyDtENPLfdY
aQPNg1kTR3QSLBagwFKtIwXSve6g99apBug+IZfIJwqjj2meIx0MtepEtITHwN0jskPzIlv3IqNu
j+nYdhuGifehP4Bzle5NrvzrOiUZmpBn7l6d9adLDYCOJVZD10WtTojxmkY09tSh5i6sMmjxeCVq
YV769EFWSoKRp1ESAlZL/GEpDuC05AkhP+04xJvaVUjT3n341V6plzZ0G1Aplin3IuhpV1iJteMJ
qDbYQe6idIDWKtS4IddeXwmizNb1p2od/VRK80V3S33rMF714OexxvjV02jYO4ZPhCYgVtUjnRYO
UwzfMd7azkVE7TcH5trRFjyVviMXIV6xA7U93HKLNu5cM8tdVKNlE6Xkh0NCXV64Qim24Qx9MS2b
uQk5ZZjKnGeuZ7ptkwSAuYaZI/G3gnV0F5MIesjGB8iqjC4JurJzmS55k1dR0Lm7TiZ3POwIMieG
0XLOX802eEuCZxP7yt6cS6wcOBCQh6nNEHxXbKvhOEf3SRMRSaLBQslC87qd5lcR+De+QZgMUK2G
7MiogT9BkYfVOvYCw7qpirCkn+IueB4PLZzPfmTquFvzhjGwvikdZIUA821FGqrMik+/NwuvESA9
HX86mfpeR1vIfo3xvKboODYd8ki7uCVVdAFodFdmWTvsZ3mCyDOOtyIj4DDytbVlhKRh1kZ9S3A8
MPO06vfUIydFOwoUXntFKbce2x5uQjPupyoERuI/IpdmIe2yp5Y8TSBFxb4sDXwdarqdVGcAcOXn
o3XXBk5PPGS6tyCZYHyVZ41GWYAP6AS34HG2J456KSxcP9F+Zx2lWVFYyXZWkDmIGT5y0NFO6cBr
03+jUdNnPn01DVEqvyroUAR2i1BQYkFD+8RLY9DwZuH7t7NjPwgQC0DCR+1gZT2yscbBL1R82cDj
Dr0boGOsULdrjQscvU0+WiLkGRmU85bZMNIXXnZkKXaX/p7tkJyBYIq6HAdD3u+KuS42rabDaXIH
DqjEyrOyx3DJ1+nJjiRLWE5oQNep5NyNJa3KqDiP80fSYWbw24ZelU77sMhKY1eiTM5zMyT6lLO7
VgZH16heIoO3YdNe8rLikTSU+AxzZoN9u/JK0wHRXaG51P8vR2e2HCmSBdEvwowI9tfMJHctqb30
gqmkEjsEawBf34d+aauZaauqUSbBDb/ux7XB4BVM3qYMHGDBHcMWdgPyB/+WMrrBL7UwcnS7oG3o
I3RmfXQJNgm3+HRh1gJAhTO+2gaSyn8zhIP9yuCRYAVZVN6bI5z9RB/NBv8FwH+Lk7yiZRO7K8QP
h2ujnQSbwZ0u/bC0tJOU6bOcOTZU1n0UhPfhjonLpHz0LgqIKOqEr9ZdbRefEMkKHfYdlQAxDPuy
waPoNv2HNrh2tlJY3Gj8PFTl/ASvJg/9Cfee6dkhA79PIYj667nFDXX6gdWec1QD8/QSiRuzESVZ
OKbhpXVt8R1zuJQeW6ylsV51C/ykjbFCl+PeSsnTmRZm1QwuipRXK6NAKrfcSzQPIOcHU4DTaP5q
JnRMWczJaXfHs3pW84McTc6Tlh9MBiGmmBdq6kbMssE/syZ2mVPXw6uy1cfKWligxQtJEj8lp8Ly
KiRHPT6nfgTntA2SXZIOT2bqi0cDmW/TFiQXaqhSswG5MicT2HjpuO8LfFiFVR+soURUq7/HtiHH
DiRLjhjAB2/6GwV9SZZC3fouevFWmrjgprIxNDnXIGBTavVRfyi8AL3OxRYOqLtMMEBr9AocYGm/
zZn480VCbfbBtQcRlI3AGn/LCsgkbcD0SXKVGH8tR01hZ05Mw00DBoto0uAS90DXROHKl39YENU2
sChziyvSUL34xqs/XjMD5L2uJbGX5GRaCzbwEoXTW1eels6/at7ppKDmV0r+qBlgHm07VZNbVOVR
W9kHQVuKmroGq1dGmEjuOh9b/Ezf044C6S0oSLELsiE4ozYDPUuSQ2ATxbbtmgWkXX77RUyNiuX+
Y5bA6lRVDxHF3uhgE8UG88CT1SZcrhvngY2zFfY1oUka02Dq4+2s53b6OyT/FpT3oE8CrvuMsgkB
3nPfBPej3/zhgB9OLE3ATo5oCOX42liro9Wp5aHt5V+3EQytWOjWBzc9j4m4Sk9SJ12OCJZczmhv
QLDyPC74HZdCUH2Dz2RQDQ2bWCz19JxkW/aAHBEVzgg1plj7zpTNjLRnYJu3ND8uo+/uW2st1XQB
t7QNUyxNE4XCFq/4T3JUn6XjkyGKzG6PveWYtynsdijqYUaEiZ45y7xTnCnjTNyMHxCW/Tq5lezK
z8kif4ZcDqxF3Xi/8PPpZtgDiQdeirTI39whHN6W5W/bB/0z/l1/dvkOg1GrWkD/Yy+uhYaSM5tQ
sGvpOE8d0l1h+IQ++v6b8PbRIb9wlIl75I648bsSC9ZY/at0/+OZ3CSC/89Hgf8xtrJDsQbBWRZx
kg7NFqtiSlWwQ15iDIixmjOU4KhgkTMbXAOiBD4xL2UqURrIQCQfewVRr6OMSCZH18z2TFI1ewO8
70Cjv2uDytquaOKz0UBBdUvcLTNw7rJr6rviYjM1XyqRkYpLglWGJUHG7RHCMiPZKjNMXJpSs5hO
oG3OkWy2SRoTm8AsCvARtWIMsDo0MjbXCHZzih3JAAeWH1IuR9aIKjNkk9xrxSEv+X7tTX/MNzxt
Q2ieMimnXY9qtB9m90WIgL02h7e39PFuYhjylvWOGZvB1qA8HNQCFMFpapq9NvhSUDpbsU7fl373
a2WKIpIhpxx8ke9mm+f7tsjxDxLmqlznEnnIL7J0T72t4TGVxrFo6czDOokTP30QyMp+YD6sBUqg
EOqQl5PE+b+NsSuFcnAiPhyRbimqMfMmOJk6BtGIOTwL5MWgnPUSAUzcrhmCk0z6915wXppN8oVo
ckj4l96FEvnBWphKR7MC05O6P9pzBU3unhsK7BZBeu5t52LNZXLy2+FXpk5x5tJ/oIUETbVB3rKJ
D4Mu80Ot2jsoCUSOpf9lzciQArVvIDmXAgSEB/PoTWlxrxa8/znPXbiWvyZJd1iYAWFr1QLiR8Sj
QvM2IwinImvRMMmicZMRJtpNtAMA58QglBpDCP72Mghn+nVHLrsFGvJiluzNsMURzEANWZz0Z+nV
2nzMzbsr+HqhSB1tOVDaIuCV0vPyQG3GvtGIzGSwwK1z91qWhhvB2iAy3ZpSTIwNEedN9Tpr44H0
N36XjL+Qct3Q79tH2wd42Jf0Cqx4/5GGIe4iNGwgJ39FpPSPpQlCoBXfRfHQO/Q3sTtzUGBq0pMB
gqW5RPNdxSKu9li5KtBbJ2/adfD/Zr+DuhnnR92i5phUVG1blR0l7dCnVBS/pUelkqfp/MYbvLFr
vMXNMg0HpiTI2vh4rd5/79q6OyRjxs9X0k9Cj2jLd32gj2kW0JPsK0aX8l4GuBEoFWJOoTzcbWgX
6WtB3SGyNhilkBZCZO+k7s8m8tHoqC+njYKdhavvqFzzg6ar3jF5L0zOI2I3fS4zybYV8zw73VNs
6De8LCtM958dUGwzoBDfRrG8zMIaj3N0tAx09z7qxjBFS9lS8vy8dhmClbToJWENttMZH5/VQkqJ
ZySjep42MaW5nIz2coTwvs0h+u5pl3lfVA6FWVKiJbvub2ZZ8aVwTPsYgE2x/MhjhO8fKZ1WIUGV
mWo/fLfKu7cWoc6jpfdGrb4bs84uPA99n5sHCDyQHIC+wVAnuFD4xVdLnBxNwMlZkE2KJWFVQYqr
24HWVqgBaArCgC++IBxSubQiEw2sx/MxMAicNOw2rDrex70+YQnN7pY5+mEqqsD2z8GepoA/M+wB
Uw/VfRstIPi96i1Y0idnyKnYLs0HOoeMa2aW6cUQAXPEwAYvce4yuz+mI4XtRRoHGxahCo7vhuOQ
F1fLvaFdyxKKuGJxhbMISuhvW6vQwmK/F11PvZ3Pvp+lzxr/sr5Tt/5ayN1R48q+c8jvWb3nt+bO
XLiKQZbkMykXYDmM7lEHPglf12yX1pHXhXVcX7m7OY+vA2w8to3s5E6R64HLtMmwD6iJKQVareAH
1k2aIwH/layq9DzYlYOrM8KFJIJ915X942goY2v2JqAOqdba7w8lHP+xV+PKOySoWOoVhllBmM5o
n74zeRVvpB89UJ0a3Sn3Gd4t7WyzTyZ6IVQVTPTg2eLWrTaCIZIdXwS8+OZRGF3xlhgFWjMGuV3U
4Z20iTfNnpaMdRUJ2jI++6j4N1QCploC3divzRBf40NhY+JZGizNopG3gNXsfdPX/7S/m5xgDBsN
JEaV6c0pXvBqiquTPU19seA+yMLRZXPu5l1+NRgYdrDEwPNnmqSoCXy90+9kfVf+fPyHZaeHEdHl
ouG2H0MwL7A44Uq2XLKoWoYCED8ADcdHyn5yw8e8vCiFgUM6SDQZpUATvR5zZ/xL6s486HbRlzyn
fkIk/b19sIL2xUvb+ERw4zQsC1jDjmSa2VjxLRZsUWz3w5y8t7nlv03KLGKYRcpKx/KKF68/WYqz
nJx+6vXdY+I0F1UwWeGUZDchqAGIYmCyUjlXqhcDrwFPaPG9yV7a1v+O49UYOOcqRN5HLrfZ4NkV
cQcSMxbKbe/viecU21tPRzYgVwk1B5JVOsKTm4svmJYdg/xwEmvROPmH+mH4KybaEAPMZBtHk4il
WXRTxovYm1HyOSwYweZWnfUZPEx7Z5AvrqcIlGtNVWPAMMirnhAsYLmNPbAoG7IBcY2X62jU4zEi
tL2hsxEjIJV6rO7LBnwT7jhnApil3eJVTtFJowCeJ219TXQcbdJeOWEG7fPaYfG4VjHMDLBD3d+4
9p7oliIBVXtAnIRuQwnc4MD3N3REcuyXISJ0Xv3NbFcdhIh35HXYelMstBUy4/wcDe6WXrknnMsK
FOq/wc3mhunBwWTaH9Z1LK8Vpg4n575FpiXriOnHpvfJItvnkRG/UauegpkNVjQCkfLzmj7cpiIS
GQ3eym9bgbQ+z1kyr3XAH+2sf8aWnkO+Iuk7qbQ0wJXSZwPMNAwB1sIVDM+IFyJqgUdtnO0Qk3gb
EtZJ2Fami1HUYIDxQMJl0+t4cvMbybjTjsfSK+5q9Be0RICt5LC5K4xxcCERhm9GV5hP/Phhdsdn
1gO025USfQ6n7NFVyYtXxv5miMiaFQ1X0xr381EZOV/7oPqOWM9l1rTT3bA3F9yfCcc4kBf/6f9/
4LT+M69JL/LDDner6oRnyT4H0556lde61gfNawJO1qKw88YsVTcLC0qbAe1cW+ppFO/sH6D6l32+
q1ExY/+ddDCzhk3ZTT0sH3HttAc95Sz8xYKRU9I/UmtcVFXvZvs5tzmmx/iX5KUDGt0o7slwIrUr
g3ug6WEBBdl+M3y694qkc0O7sc4t3+SU/NzZSVpulumAkiWmYK8M44Xy7K2WUXf1WC1t+sUFg2uM
nFH++On05SVhWTT702FwWrUTwP32se3cmQUhe5A71Z53OHZDw3tu7OqvzmuxWQWus1onxuYgEm0d
Si99IG7qoaXH2a5uUEf7zj+1SyY3FkXFh8L4E/E/01bsHyEPZFsU098lIPSfywk32FgRclMfMrc0
ucNxuWEpcFm/Sb2zrAdnKedrY2BViGyeoSYnN+8u7b7t+p/UBFwzGt3VcZyLJshZpOxCzZydjNM+
izh/KF1OoX5t6IyC5K/wXk46nqaQcXvZs44e0F/CyEzGrR9IEldDWDvAy92keG/RXryiOS0WBS5k
nuQWfWei6ZASdl87F9o0UGlbdfDmPqEJ8CFqqO3OBBxf8kQcZVZEj8xKwFqgkzTpQp6Sm7MdkPij
tp7DozY6HKYo2VVObr+KXtt0xj4HbXOb0BK9tcbqhGCUHBTkP4D/oNLkfCkTQ6D4F1zJXZslI8YV
qv2inUO0GKPb8DFehR71nR0JLvHr3rSoDpmXozNOXnwePNhThPl2LlLhBs9eu5gvrdvfNUkx7x3s
RducXl4sTVGL1Z8WL6N9AwkH7wwLfsqXnCAhHn8CZFvHhU3dVcH3yB5q03m0M7m87yphLvvAM9+I
7kb4OQxuZ378bVaCuTfG71Ia/3Bj/PUbTmc520gupocaG/nUOAjWTuuvEtPfY/YyLn4cfAQ9m7f4
Y0ztcVu1w0UYGnmYsBa9q2mxzxt1zzLnmEbWoRpN6FCOPYP2XDq+Pdaz4V4FeKLQjInokZiWubpY
Sw2GLi45ru0TXKf+0A5c0mPYfsesuuMb8ezjNX+w0wJ8TkVyhKfa76zxMcjEfd/Mtywt8cmUxt9l
0cGlqSjUsJ2pufVu53KTbrdVINrnscgTsvNsl6sMUmhMFVYPB6jkGkO2I/LuyM+fKGGYT8MYHwJz
JJOBA+vJt5S1HQJkHGz4Pm/DRICowYdEfvZArfoDueprgEf/qrhfiY4ySmOtTQ6mL1RhzXu7Ix8s
2awzVYEBS9m/2vUflWbNhpUGcAqHL/hCO4GXONGhVkDGtf0rzBmUbsc4z87CPzW4eqT57CsKzmxd
O7vmypqEUiA4V7GI5H4YcA8lngBNn0m2D8ZnzL4nnOL6e7DYGIyEzZJ4euTJWbMsRXrR7Xw1m+xx
9pdjzDxwvhJGUa9lxSzfRegh9eyLnTsF3S6J3Z/RoqWTkB25Yns+w0jiuzTw6vPUo0lA9wh/7wgR
J9l6h87V043Chae474C+BlkAG3WOz62JMB17ZbvDIxSHnfNUzLnxJ48PoNCNnRTZsarzt2mcLxND
ybVlcXoUkfHSRJF9kEUThIs4GE1SPbhucF+76LqEj1+i8WakdAzV7kCAH7UXr2EBqr170VxnsY98
kEuK/3i4Arvx3SnVO960z8BoIUfMrrHHE8Zr1n21ImZJuvIeHXIW7F9gtBjKBFjntvPd1NvE42cM
Tg6ME4C5arpv3OHgxl0QjrFzCbKs3XucDmtYfucE5tfSQrlvyTPSSghAwgj8lzHKmVNs4W67FI4K
X6snto70MwzWU1ylznZsS2S+CCtC2rx25kfs5KQjOnBYrb1ShNYWVTOnqiJnv9XPzGfG/bJW6JUU
/eZFxoZBvEtodftMRDGWGEff5+ag7+1meomd7GYGOWPu4uxXGMnFTii3a+TE9Iyv3pD2hcLijyii
KmykBexB4bVB4qXBClormnP6PJPc2uFbDQ3TP0+RdI5pbIqwC7g1UVsyHEg8f6OLemzsAeC2O4vP
+FDW0BADSeNCI9DvNe+CqoXa0dbEo/tqPgL1JJW2zoWeKc9VIWPYkeK3s8z8SgIbb2DDRc3PYNuU
vAVYLNxPAWQ3aK92BtEyoAIgM8WTg40AKWM2LrZjjDw3ESvcOr8sCDpKwlJGG9sJw9yZnl6FW2pc
Yr0csQBxiwIVw4+n2yET47IjT1DGvMUsqri3/ZT9TG4Eq5vGYf74sPTJbWAG39UGYhSppPvA7fCR
ltFwFe344XQpbUfooKG19lhoDH9zMVk0LSA+j+JBFM5HZa/9agmQeAWIajsMWOAGH6ufX/0J2szZ
BSkpxAZzBnZ12gdRI8vGT8D04NNGiby0lE5v8zyyw0oFP6UZ3QDuiJOpyveFAqVdOkNNMIroVvi9
2lZeoA6+BAFTBAOjVOIfpMXOaLKaS95oKhndI5LsgxoMJ+w4aUhfinPg3ko/ik9+Jukmwr9ag0+o
2eTEC8Etat3vc6owDm2L0DxCCTTK4Q/AVcYJWxHl5PKxd/L8tRpZZRo5MXlSPNaFpIh1Gbi0Mx6m
1yBY/mnFQ547moYDKtGZPKH0jLZ09oGEbJJ1HUuimVYBVUHInOI33Qs801w77237uwZq++D69jZQ
yt5Ycki4/rTNA59N+/D/r3Ti3YpkeLGUZ4TzkIDqd/6yo/CogBovrFf3CGr2/f//KO3vUrFQKrAW
hdFalU2gHz2TygaMZN6lp0f2BRpfeURsNgjxIjV4AdyOlpaZcCq4S89D293xEXAo4oBx3enBTgyW
FvgQYjfyr3VRLfdNkKdn3HNsQdes1SBus+XsoR9S2eBW1T2EcTY6CZotnjzMGrg6Brq7dirnZ4Yx
/gCkpjkuNqn8DV0UT7pFOnPX7mDC2k+QiHbW4o/3dGQcx8xVd8qs3W1qQ1JsvIzLK85gWPMSc+5w
UA6Op2XGqVGjsDAYoT16cEi2g5QfdBKJQ8Lgehz7DAlC4522moEBS7D1SEzOtKii3ImGo4IhFEgr
i/XOxB07VWV2AQC7Gyf6oWJtvJFVNhrjg2Ak7HniNfxRcEUs16dFAnFSuzM10wqkoBa0BVMFaTXR
KRqQAYcVMz6LS5SzyrcCBSdRjtMOlwv3btG8Wh5T0IIdb9dakXntXbZ3EKTlvvVKZ78gRxLMpCyi
RkcWfq1v3hTzBW64flWOufcia2v3ZrsqeTDyP7rIfJHrdc3XfGosZ8GkUyNysGnOjRnVd6Yp1a6z
cSMkbi5CTzNhdDkUM115f4IEwgrvTPlRFlAHjIRvSJQ+xrWgwhitmz9yBSWaFN1ATQFCnnEVd6KG
4k9JRQTZ0bvEe+RJDl6mgl68TqUYzA32IYAAA8LHYR0XpzLGT2HazCPTeh2C/XmISa4xCXDXsmDg
r7//1NwFdX/ts4VUkuIaQX/xtcib79aN9QnjarqTLD62bY3VzyYUA7iEidbtsDn0tBYTALQP2RKD
oogD5nIYNOXI7KctNh66+G3Zq+/K4bnhET7KMnpvl+onXWjOdWp13xfqL2WzLyAVvQMK/ckfRg6H
AP1PfxvksijTBKbPEo/IhXXK2b8RhF6+iFzDN4e1XLQpGpxhd5d5cgw6PXx+H0N9JM1onzEJwOJp
IGGwpDXDKGf4NpqYcsyFedypRXkCRrrqcPMjWVOjL6+xUaqwi7nkG7K4y/IedOKSePu56d5pBiko
HdhpGJGhNqC15KyzpRwOFRWDd82Hhm51dU25XC2qoy/d4m4X28ierJkMTNHXR2JJ3xQEnpuSm3he
WPm59eMwxwZBwwgGAJ2J86Ki8UTi+Bo5KVVWJZv9IZHpFrRjekRSuiV0Jx+XqPiVkQ8nSnsihGh1
mGib3pHqZDUYoBf3jh/6iEcjdtsLf1muLpl0D2og96NNi7JP2FMjcybXkOqccDsL0qLBKcdfIzfK
72j2WbFo/2WeV1RfQmgHEe6nMNLsEqvPKhLOyZjzjehNcVtQWC/5lP1OGRxalKTdBCRoT2XPSxev
V9aUP7VI6l3pj/ZTwGedvpqtlT2b8Nm4u9KQTglnmJbZS177QOHr6eyInj4JSW2h6JEZoSSfR4mM
Wgvs2aq1zW2acFnwrIszZbASuTVURbz3am5NuLYQaHJOjLqwAshjfXCyLB+gMxVEoerkW5zo6Szc
5oCCAJ1nqNrQ7TCTb1JMYOwWTTucCfJIuVatN7jFFswTqWRSQzl6mYf+MpuPAQha4jI8sEbjfiwF
m9wcG8MW60CCQjViYkIjwkgELjw79nHwPE0LDstSBzQrwUbmX3Th2kgQp8G19NTy3I0pr2Ha31H1
8/GjVdW3n+DPNWQaH2l2Fy9d6cJ+KU68Tst7A6AxP3hqo4nVgArxP/2heoSy/BlP2t2SZfKBmHQ/
mCZyYBlkiLIGKbBu+EJVvRk9pN2aSqWwXcJoJQt1V82iuwpn5qKegdRhYl2AiC3Zir7gvZCjzrsd
HdnGhYIg97mSPv9GliJUz0YJERRtj9kN64ilpkMwOeQuSZSGEMvGtQlxTjnAMmUgQdS8kZmNn+qF
Hw5YgS8fKhesRBtGWLdyB9yZff9nMrTR6ww5h+7Dm6i55FmJrFCTC+NM1d3WLxDOK0LBC3jlutJR
uIwz1Vjy2YZAt4shvm6LVnJ8V/+biEzK26g5g0vQ7hy4QBcE4z5wcyjAwXwQdf/euI6xTWPvXyrr
mx27nz1lIOgynU7uA4Fvaanw11pYP0frpzTiFz/21stf9mHJZd5anpJ0EQzLZRKYPBY761Bpa/Cr
tNKu1MyL77ObppwOQhvaaO5BZ+rneZ/3Xn+QpIow1pvzwfq/tZc3KSf3wl20u+Mxq6GdZH/smtvm
Qut96MbLg2enJ8vLl2PQzF/NyPI4TpTC5bi4u6xgyLPb/Mt3eV2PdczcNGh4x8z/S+fCuEjqt+R1
RkXfEbBzPhz/uuAp2PLk4W325DdvLro8+maf4cz+bODDoRlSuLAs51K7xk7E777RpVfuz4DaLJcF
Z5eXr6bAWwtznn0jBTPy0cVXifZtpZeBmPRkvXD84hRW1h7wAkM9LhsWutzkqKGwVxsPpw03i2SH
oZjeOVgCF8MuHoJKlV9EkPC05XV+bzTWi7S9bqdL/dL7hJyNICf5wAJHdfQ7YCo9tVztGjFWR8+D
8WwEdXpI+7TdCtcI5VyRi5mbw8JCgbBKXR1nmfBJTD9JUFB/uhDptkjgG0FLINJ79Ro5HlQUfbWY
CMMk/57m+Q6Ga/3dx/Gn3fthxWr5bUpA7BkdipUOlHPflyjeGFUajRpJ89lq5OddNLgup1++XtBr
52wR9iE+wvMlGax1+yfHC+C6ucfFtsRkqhfz4IIh48JIlSTz7I3vBSp+4v4Y/8NU6tjZtzVO2qIU
T5FangwKQ8n30b1IMpwjpLu0NdYLNJR+EyvM71iXEQZmR+w7/BVWqcWTPXLjmCXI3DGvH9kXD1sN
0PCWwuUAx19seYyzZ+gt+L19Z9Owx2ohClFAnx2k8s1jzcybcVilMfQAYWKxE8NfBKDfvtDPeeFF
O6QXMGNl0e65Kqonc17lrwATWcXeUEBuvnSPvYSFJVNcJzh366PXu596FpQw2Eb9GMXDhdC5Bs2P
wZja9eIlNY0HEaR4w70l3rcls9BU9y6fEFikkStNOH4CZEoudIluVCLVyUloX/IFVAcE/6tqmX/g
YTLSt11251msPyr0CnwE2h6Li1WR6puRoJ5b0n9twvOrexpJF1HTmEIjWDSn9UdiMU6AiNXnsaI5
xhvA2irq6Z1FZAdoZip0S+qJCuUjusQm3JNfnWPgqew5oGNUfwCYyr4Ny3lwlR3/q9iFItrhjRXB
m5HM1nWy/Qu1KDdp1s0nS7W1fYJC7c5uKL5BYt0UMdT5jIqMV2/60h43YOyV7rnhCv606CW+p0jm
OuDcMSfk3NY8U/RcBtl4qRL/3TGiYJ9kps34Np5rJ5+OdVm5FwaLGRfOxR8HsBz18Dn5Vn1nW5Kl
ZxNkBywexVMd/XVi/EAp+1SGeuCBXHSzhO2UR852ozUudZGBUpXkAXdpwe+Us2RuQZwIA8STD7Hc
dpozUzjYD7/Jjp1VfGFL9482pSdkK2f2yEwuRsAw05FOPgfrr3IK7Pnt8MXM8p7gW4rXDEpdMD4w
mhj3qpteQbkUJ4zfgIv5WMhMDB8xJ9FJ9ainDtUp/J3SfhcV5nuXxw8WtfQoJbwfquw3F7QVyg4U
jRqJTucvbhEEB2oH71n9wLdMASdkC0XGMT99/DYtSSxOfdNLA9rLFic0mpFeoDHYyYAsCnT2V09C
tpbESg58KzHuGZFXPDZGfAN0EuwtK+Os5eqEk2k52HMX03Owu1CZJYR18ErvfY6UvU390T+twdQ4
L8AY9W1MCKWBy40jmaKyd7rBnev//+gdDp2mkr/TZKSrneLPmAwjkqE9he4tmnMT0EjNysMPsz75
XlQZPzQX3Rd8xMMPPSnOQSkF3nJir7RCw7ArOh3XgIXlgnUHcgzkaY2cNJqvLfGf3TJCQqc9Evdh
b8b7WWcGKxjuMR5Wu9qNX+BwFtsWyTSMuHRrdJZjEYFTojoB1nqrnqFZfo2zjZxY46no5mXayjkj
r5gKsPIQWFzNIrCHvnWptYfwDbmDyqVv0cD8tfx277SwYWSXAZ10Djkecz3pZkvpNsticO+1eND1
eJdyGjIAlgxxvILspJV0LdpUNnMtVhSHD53MNtJGncGHiWirpz2B2iQseka+Pid6pzC1Oi77qyxP
3F3n4wXs8GKytae0wlFEBEhhcf8k7wgBb+3cdLihAeLErBQxt7iG/a+o0zm0dKn2ZVLfoqCbD+lE
JDw3BIIbyVhN3xuPjn9k39niDgMaLcuBSKDy7yKGRyJkwwEy0T9QBj7IFaWoBvljsfU40lHGGQ0x
i4wpUCJL0Sjbg8n0zGZvGP5vWYoeo2iAzdNlja7cTqBANUAN+TQoNgxrwThWGCVIFd+8q2cF5WXW
b2vNGzSSbb1GIP16XZOwlE01DofOmx8qa7zOGTMDPIFoX5fzLSb5WtMOAj6YsEA3/W+M3JRLbIXT
iI1S1lZxLQfvZPb0knu6fTEdViqOoiLABJqcE52884rpSUL5B6GSn6rE7g+GS0UXF4+NTv8U6y4a
ZIC1MTAGcf1PDtLIoZwV3dn0S/P/1cfWsqsDrTwVVQr9tF27FGQwfJc2SfOon5lTMSkscTYeUN03
KqZuo1vMn6wlPolbmiyrtnZNw5Mw9am/T8nXcq+myAf0Z6vd97hJoB+18oAwhae5AMI1ehrE7op6
DHqVXViSofLpqdpBIzzbKqULMJ8uMxP6wRznl6KEEbnoZN5kVcc7sa/eg3qaw7ERE+aMD7NRXAvx
YNgEUXZWjr6icaJS+UAYuLTwzOHMZj0wVTcYgjG5XbB1OvZOgaYOml0E3iZ1tSTFJfiDSdSwvDAw
csix/MxopmDlADqcH1Ds1MGmlQPnc8auESQYuZQYMHUxp/f5LO6TkptsthllvJLGGQSIeJwcZ43/
RpTmdcnw5BHq852RR7g7dvmjdNKz5C+WTWCwPGJnpuhfsvoDl/azBGkW+nGNxYJmzjDN39QKnwHt
q/zSDXPrIsryVsrkYzFLNkT1AHulnvD6Daz+IBPtY4lhjz2yCm2Ns8+Kw6QHCtQNpd5qmzeU5qxm
CoHWBAqSPSCLv16Adi7BUzoWBt+cMm4UQpKre+mRJRbuMcoo0PTa6lZ28AxqGt9lNwL8sdAABCzr
DrUbCBGHAk9ZKKzpaxAKP7XCSFARx1EZWexy8Z44FSvKquYVNZwcOTvd1mM1HU/tTtHh4aRufJYs
t9JJIGhLk61Z49G7S0N16GZc38CUMTsNyX1tYv/Cc8ljv3MbDvHlrleAB7r6h5Nd33EP/cjWr39v
LBraB+uePIWHV1Ae22cHrmz6gOvVCFu2tPPEXsO0Eu8wudZnjBH2nszHPkowwhSYrHbebH1WKtkz
F9N0j3FgN5zLuvB3S4GjsB1XWZrU7qEFc+f4886l4IxNLiqDUZAirfArT7w5xUDOKYjfsJKN4dj5
P57PHpowxAMlXFzb//jTfEqaAdWRD3TLQX/tR/uh85J2y9f7alfVc+AUe7TWT5XJU9+JtyDqmQ8b
89swrGg1jXrQtJwfogMgEhy21rulnCg8Ia97Rc4hdEsFJAT0UOv6G1dRXGC7VsRPlFfdUcVChkbc
dxjMJXNnX8N/IxdiEZ5Bmho2GcI1WnuT7kb8rxDcrUfLt48lty+HEYpAAE3dLpbcMU5P5voTGDuK
AkZml4qnyC35NpTSBsTSlzeGViBb+U/ZYgy08uyldDjyBx1/6rYCwIgJMC3Te+37z3JIKb9IGEb7
6eisyD7boE88wMeQFc8CZhnoD30n0uZgtqubgf+Dcu3Cws+VwgnRbMKI4W+g2x/pTcPLJGwOditi
WThj9Flb2LBz8+QYRMzLfVEn4jjN1Qc3i50eYSw1is5UwqKz6bHQLex7X//V1mKek9J+s3CDjzDm
dl0G5Qjhi87kArePXpZjnpD2o+KaOBpCwH/Mfdl2o8qy7RexB33zmnQCgWRLtmX5hWG7bPq+EfD1
d6J17j0qjhDjrKe7aoxae5drkZAZGRkZMWNOTkI9fezH4CmoylceJFUoNqIjpUWSOXlDS7poX7ge
4lZcuSnRN49UdhaqHSjsIugS1rX81oDQ15HoHPcfyoNTh9oHLUOGreX1kYueso7aQLnjJ0T5Qy3F
BKITSkojfALe3rvkVknXFlBo21EZ8fOBnfJIyHnHUHGI8vTZi+FwwIRCDwoKvuj4jkTwlwPZB8YU
3PdBToffag1+BcXAl6DNoVQgPGU1N2WSefR2xNCzLUDel7HRe3VJ3/i4b1F553moqYA5Pkw2lJi/
Mzlw6uC+wwVxHKBgVCqvaWQxnXiUcAsQEhBbSz761C9oioilqVEd8upFgzZwwGIOrXJ5iqY24TaQ
XjnEaoiRgE9DZygg4CxAPJBYA5Vfjc4HatywqIQi4wIt+m7UEMofgN8CPU3f/PqXr6h5lirmRWgy
BJA0/+wVqYgdji6VLEQ/b8pfbykJyhpSAuqgBNyDOPOfirxWZZZzcDh7KMZB/7Tl6BclBdW4JFqy
AJV1H1x1eGUmRTW76HGL9gwqxVEZIhUb466CjkqUtJgEx1YPMRLQDxolK8om1QDf2IOK3Ackoaag
OgDNQ50PEtaKFKgsXf8cpUnYMIC5Q1+cwLYOMbu+RBEEwIsmP1/aEuiXoEKl1U9PaDJQo7B1ahyR
KoPuFRQEm0qLFQjt8dVJ4ij3Eno+ilnph5DjKE04XAFz2VORGIuMpJNCQ4SASyXoLaprRoVUotbG
lw9ck906kcHuWqEtlJYb/DXEz714xrmGmCPqP2soYoDZ14BowIaSihioLkGxQMlXM8xnGVJaSUWA
d1PwlAHMkIrhIKFEnTEUdDSyiRgXF4fQK4AgS1G6FdF9XjFgIgx7sB14EjRM4+4c+UjrJCAARQGE
V9lD2aNzt4EGjJHJ7Eb2SwfAYNxEkvg1v3gbKoXH7DI03GKC2ZHpgf6eaHUQwcFcPlLIE0B7EXqj
VdkeRwaKkajm/QCrYMWpbKBSjsbiHJT6RRG9YmRSQHoL9Q7UzqmJiAViMuCyQHjI1BaHLLzkwa+A
NQUBP6cBtdvrJYW4Q4qwspeEw5vW9BOTixbLlSPiVBlGAbgKQWUXMzcgmKWR+QiBFQkv2fH60k0m
IzeHylAXX75qnKvQfoLBjtSb2PYfHgRqUKS+/rAcOEsqwbMC3CaC2u8KhCcKZEpVbCykrVoOWZrK
AK2HTSNpnoMKmqAn7oBmol0SdrCAFiQZAI/iuoQOZ/xYl8UGeGkm+yqH9pPNkhcJlwpqOtcRDMK1
+ZTNdwz0T8XQrgQUnnm5cZIB2P4sl7+GlgIrUgYCK2yALC8mNNOA2CAANzJIDfVOFtFMHvBa6vVP
PrK7qEQ2QIvhfo2DBwipn4m3Bbx+/hlkiDh/ACcHF8MpZ0FVwHCBkSZQIwMGVVYraXyPJ7gtUoNT
Y4s64iDoqqeMgr6GEslvfZK8AzyaxnU3yZKSCixQTKagyjJ+yKP0ZxCh9xPivgRCo3EKkz6jFIjF
JP2sh+G94bHHkfSE9B2LTQS8f87n+/CCXIJCAacCJAskWFQeKTyQs0CeBV18JKzBM1iMHgTKw8Bu
FB53lhq65JUEJtuUnXAzyqa6dAVpZdStKRDdQFdIIGKTgko0AQBN1JTy8ks1wTNO2D+C2APSHI/A
/uHYopp9P3i7UQEJLgzrW2i8b1FmTpBJ/wl70BA2E5VqgGFwVnjBro1iF7w+KJzy4bmC1AFX1q+h
CEy8UkAACzohKo6BCudZ+S35snsJolpl+/YlB3vwhWex3YAx5dn4LIZoeWeFQFXa/BNZLFSiS7S/
wzShPhrqOXC+E+78C6KOnApml1Mn871GAR1kIFxCdpyrSI2yxEQMAF1TnC7Ifwi9TCHFjc7NFhEw
8jvNgS1iBIcDB78njz9y0jixN/1IaQyeB+mDl4BAqi99uNXOuIhI54s05DEBfpuYNzL4IQBsQUf1
NYBCHFDFobBiyHlHOVo9xSh9ZpoKAmsK6vh9ioKFAnBCkqLLhS1z1Jl5/zAidyOwOCaAmyOgf8CP
5OwQ8QJQsNUzcrzgFknQGh+H/LYUQcPuX8CHQSvPAImZ8MqThkKFDke4wzLPAMhDTaBGv5wFbnIj
GhPA0TPwmYlsA61wADUBDtYTCntFRD4GLemgDBgmIb8MdwpQjzw3rfibXJJt1LW5CUK37cD/EZRa
B4j+D4MCgur3+G8GtGmCs4rxN9xr3iEzU4bo9O+YGtQFkD8sO8FKFWkfFZDAltsWJQwmNIKCPyGF
xZiSXOyTrPnDZUOF1nTqQ0aPWgbuCANdzsegA3Oy8IuyCvLesMbJ4DxW3oUtcJf14GCKh6ED6GEA
dRc6maAbNpqtiCQ3eBw4NLdZYMlAc3P63qO+Ala+37aiUxBVpn+kIX7r/BGZqQGCIShtgiRo8C0p
Sj5jHrTSYRIhKQfeHVOIup9REp6bkv4qxeGjxU2Xr1mjQ8M3egrHUzpZdQ4ctM+MvOpreSqccjgR
VCdSXUTIaTR+l5Gpsc4rLxNl7gTQq8YdWllB1BEBmwVurDhK0i3gbFbCZ80WeS4kJHk0ZKUFLjVd
gFOuf4bmABgTwpZH42SC9tsxNCAYsJGR0WlzBsz//Q8rIxmV5chBSAjTk2nWyxZqOBxTvUPmx2wE
tHCjigJJ3hG+dsjOMFJgRFPoXwbgQfe+u2bS+WjQ5pz1gt2zyc4XUP9Cw/mHIEkQscuhFw/RmeAo
IbnSAfGgd0GG5naX9oO369/teSREBA6uosEVCB0Co1UCGAhgwAHEYpXRKvS3WIUTTxyI78QQPBge
X1sR+GQbvp7ao1GxL4P6N82BTcxKcQNsaAUZQlQMR/SgTcpXLHhcKAdtGgeFQp9mNvXDdc2lBcl5
3xpRAtWnhH+qwM+ENo72GVVNsOjUrWCAOBhCOCgf8NA+xlHXm3KN/FXQ280FYSjj21GUXNQ2BgsL
1V8A4xmAuanyTYi2GTXNBjAx+aDE9jiozEOnF1xZMHoe+n0FPeHgETuAFLwUL+9lB5mzGmkouE94
+gGHW9WDgALE1zheKSEEeraBWQLD9r/nI/3XdKO3bKN3WU3/f+Qj5UAyCcbWRT7S8PL5Nxfp9B/8
w0XKsOx/aPDx0FDGYWmBlsA4+g8XKcPI/8FPJeAteJpnQVn5/7hIWRE0pTz+riIpvMIyE03pf3GR
ssx/ZAUQSKjnCZwiCLT8v+EiBafpDRUpxeKqyMs0JOn/JsnkkrIYhbronVputSwXrCCq9DgCyEIo
1Zu5uEPJKSwMMWM5ZXy2ZWIE8i5YgjlEhmmA3gYl/JdPZ//+gDCk+jAa8HQmBK7zAs4eSBCB8ffx
u0/T8N9Mrf89PeCPvWVorRsp94ooA4JExM0x+U2E3eMHs9MT7j2Z/vvJuYd6N/QKYlfzPgb1AwBJ
DWk0FfrT4AZBYhFg1WOn64N2bDec9XjQha+RZoyofsvKjM8FieuhvSQp3sGw/w9D8T/2fmeNl54M
M72dpyDDzVpm8OS6aASVzcH1dLn4gfv4vReMVJqYXm94cttuBHVYkiZuiqIfh2tBpmxr7zWWfv/d
86dxb54/jhICGS6BhcJdt+K5ULY0pPmGfPP4+dMs3FlradoZN88PgWyGeJ+PLpsexBVoxIFmHZpc
emF48bPKqiKYLSq7K2shTMt5b7hpkW6G69NcGNkqStxBBWmoBkoF/H7Rew1qAgRhp95Y3QuvH9BY
RL473ScW6n/kBFVxFeRZG3QNaSPUEEEkRHa/m+cNWiuJo+90XPNUmviaRlnQtMf/VEHX/8+RsmhA
S0s8cxJyKULcWME7BzKImsSGdyUQ2aBZ5Vgim/V4GdjJJ9ybmJmvEJJLDoJPDIJ2TX2P7/5QiPvO
qi+mOhh6/7bTVLA5rjgmZtrJ90ab+Q4RrS0KC8CN+944+1B1ZLILyJ+VT1nacDP3ASLPIWnRZ+IK
DHmXza4jvdNbihHtR5PswCCkepvUEez8BRJaJrv99Y3AfDw2s+DQp+Pq1r5ESJKAW9OL3bdKu6iQ
2zSm0dC/psEmNhqz8o3Mgk2IM6fStUB3yzTG2SIBqCvE2D/xxNQLotr22iItfcvMtZRUSZeAVMcu
/byVyAcSFCrUj0m2wW++9taumd6CuxdnLgZ5pEvODRhHe3vHQAr5MCQjV58y3GPI7qgen7Vo5Zu4
hf0vztxN0bfolLxgLPTb4lel1XoND4DL16jVZB8SUFkbP6RTRXyko+52+llHllQFJl7T8X8jooK/
WluxlgVLFac/v/FGIC31qWiyFi15KcnXV7wxXqxsNziyMazN7sJWE2feI1GGQUyBwHEBOSdaToxs
n6qhauLzPhm4sojoA3le8ebM0hfN3IgviyEH6cTYlSbAnheA/pSFiIVOocEVfYkJ+vjQ8GxcUgjr
cCGwa1AhKFH47Ts3G2N/0yKWsxM0GRkrU7xgxMLMiJuswDVzMuKLnTi0Hb1gjUl0cnKrdVD4UNcM
a2GahZkRX6CG0LeTEQfOZWrkJeFkTUhnOr1Bka+f0OzV01Ns1s7F+HEy4hFon5JK9Y3nx1+64BGE
mWV7F5av2ikQUALHB7GRh97eC+iM+GTFkrilqZxZK8qoSVi2+MQ3cHnZ7388Vdmw9ntmuXtkVFVq
T+0VgtuXlhyfKj3a1Vbt+E+KDbltLXVE2NualS1N9tymq6rgg1BMXe+j/yOcoFA7yXqemVeoRTfn
x/M5GcidI0qYWfJlzGuhUZjULaAJYgW5gNojqCbRNfoM6iuk8pR4bWKXHODsNExoMDo0PhO7nQOk
aWf1VmcBXKBPIS+qphsDSFK124amCXF5CynRaBNtEsQeyDdom8v297LyJovHyuzolLwS2pYdG7uF
9o68jNpZcMSB9u2cKRt1VLI20ELUdw3PbhwfnfAVVSAX6wp0BkVCq8ne2PSLh35XzXBoOPJXtuXS
ONOf34yDGmhDBYBLukLldtEWyqcaLX9CM9VuJo4Q8Fo+NpalgEaYLWEnFfw4FrAWgL1xmMQ4Un5Q
3xwPXa+j///0eJgF7yrMlidHMS0VmMkmGzTafwvy2vsvbG1+FrYwY1AnA0Wj5ULZF56FtBGSv8HK
5Cx4Jn62CMUg+mU0lIkLkhZQtWbInoJCMIZ0FDoEHk/M0vvPvHxXFUHMlhiiRvGZ7z5i8WtABe3x
wxc8AT9z7ZTIpQ3Snanrl5Wa4+ASqW+u/kJ7uM802uMxFlaWn3nvMswZUKNjDKRB3RwKelWoHB8/
eun1Z257jEA+VUSX2I3AANQYlQicU9qoOer2DXAsjwdhlkaZuWQJsoYUmCAQygxqp7mxffg5nRh1
p9qbP8rKJC0ZEvv3bk5EMFBJfovgQkC9JIPAE5DYIMUJf0d0wT3+EHYhQuRnOzlEZwctMwXiJdFE
3lqT9IPVONaLrBEztXKn1ETS6Wdy9NSYaIMJWT1rLQmx5H/52QYHXyqUkXoMzpE32gZVvoZzVeUt
UHsRvXXUgVArc7l04btGyDeu0RuxwZUOQ8XkHQBmhN3fp0CtHHck4GzZlc5068UtFlL2xsrULhg5
N3MEbNz54DdsYCMIu7duaFvOIVcjjRBdVe1GVTcbRds8HmxpKqdk463rjxlFZCp/GkwgEkHca1gH
uBxy/vTIce0+wUzmfSdK4Ga+IQWHLVtNZg9BvqNPDg3R9Z39uqH+PP6MBWu8xmI3qyT3DZpoBqyS
Fn+W5Ftwd8dAf/xodiGK4qZlunk2ekAlKRSwnXLyBeoC4qbEAGpDgxKC9kRe231Ann8j8/FozLRJ
783UzEGA+VekhWmmBjUnroGaAtkRe7O23EsLMfcNPuj6OPlqWznhDIZY3yIhdmUeH7//9bS69/4z
v9A1VeUrYRi7FTwctW8cTf59ORA0IhMD0C8CMmGbt36I1akEMhVO7YzqLthA80C1IUSu/uGf0cpi
PitmbumcGhAEbtty7fOnt7j3djPH4VFlyHvXtwvRVEsYLpQPRQlwD3o+UkSVAb9Bihtt8zh/DVBo
sqZceJkFVQfafjxB3II5XR3qjTlxKaRg/SyL3fdANXryc0BT+o7UpvHSk6fOdnDXVHNjc0xULT1V
Bmtm6lo+aeFgmJTR/rLkvqqVqCqRqZAzDQlQBmB8cMMI1Pfjb1t6/syXeH3EdMBnxW5dOXVmex3A
SsNnyH8+fvySr2JnXoQHDTfIlbATkf4wXNwb9wcTZvSKvf78L4eYBRh0kChjd8EQb2/b93fXsg76
t6PrK4u/FP+yM19yAYMcN4C40jV6zbAsXKztf/vmM8fBR37jedE0OaCrIMaLcgAQWCWkMj01+NcO
5HpO3ppvHwUiD+yIC3doGIlhmWcV7TBrWcnFGZp27s3zwVCHvpUEMzRlnDVjJKfQUkNjZXkX3N/V
x988vQ5rNunB1OqWuvthEIBciO7oqwnba/7yjn9hZheEYPy/s4N8Y2802haUPJamMXsB2TpiPlnV
CWZrikQk51Kzvj4Mt9dc42DFKgFogKibTP1EHgDJdAsMFli+J31UZTJoOzvWPFWTCOq9iG/s38cz
cg2Z7r3x3Cd4HegMeMx3bbu1/v7xZaBvltBv2lRM2n74OjlkX+ZJvyCvB3oFouqfyOTrO1wbIHqj
r7zGUlx8/fObhenQpgg5T7wG0sGN9gEIFBZHR+rnlagnU338sQtRwtWv3AwiQAsl40IMAv/hlqoB
+CNZOVmuN5B78zhzHBTtg7sRxLHu26AmzoVo25T4O/RYaPsSSS7LBBMWueiGRci3+opTvdWecPQx
6nlUz6eEYFJtrOuKN1gKW6+Jx5tPDWpekcV68gZo2lNF07UMq9kensBlYkmqyWvPKOGpHBHXoqTJ
Xu59/8z95FKArpHun7m91oh8/UdXbT3QoGSBZLFfksNZ/f0dtpQGFRZwBKneyrIuGs8sqGlAZJX2
04VHU77dl/0LMU8wUd3uzDW/vRCVMTOvRNOtn3eT39be93uLnHXE4I9tklt69CwkkdOsqikeL4/W
YiTa2YP2iwbpyYX/UASIJ1Mie5K7qXqgUbsQSYA7B5pkDHVTwLM/fonrd9xZPXrmt6hIpCBZM61e
ZXCa1RMyeR1s+JXnT1Zw7/kzL5PFEEMHfcX0fM0gVkPICwoHx7XayNL9gp5FHnkcBWXA4vnAu6lu
SSxQqmKHoc6jrnmoaanvfYL498HEgQcuhvzhdOe86J5mIi0Od72yXxcXYOY+0B/yX6e3BhePrhnV
MkEjQqKV7blUcKBngQfbp2Ij9JggVysJ6pZPOPgGomqblQvY0i2Jnu1/NFgCyRtjAG37rnWa8RKb
lmnq8OEFLqxr07SwWejpz2/cWluFdQthOATPaOXVPnqo2zi4FK98xJIjoWfbPKFBoilBeRIlNvfj
BbpkG58EhvlUagihwNO6fbwd2KXtMNvzBeWzECKfJguNS0aH7AUCHYRreoySU0b08w6XAMRswFH/
uyElZbbDRcErFHkyAE1r9XdcLT/Ij0nMZjrMVfyzWbtkLOxFSZntdYFCz38xbZSLvjcMBDY423bP
2doFebLY/7kPpatm740JRCiCRcUwfUitDypIHlV4EnVEJLdqZgvGLCmzvU4rfYbGGoyxdSUy/L78
PJmnbwQ9DoIxVZWsx2awcNeHkvPf1nyhqjHPFAyTaLgJkin++31W10AcCz4F6K+/H9/T6GsTp8dr
222PbX/ARA3a2pGxtA6zDe8n6CtrhOnIcEU7eXJr8jOqCBPTJztbG+P+XVlSZttdjNlYGdJpP25d
g9LhENW1lNT1ynXPjmZ7fchaL6q4aY0HEyev/9nqL1ZzOvXq+ExeLILK73R8bLKff7nas03fAZFC
Xa4xhMtgufWTgx2+EkUs+HeA/f5ea6ntO/DpXjcdq7r5dHFoNQzwu5ZUnmzyznRNKMJbz8sIXQ3K
LKQtxg5awjxkjz7YemVqpm1179nz01uQ4raSKHAtsH9GFD7CGoZagtYkFfTHk78QD0vybEcLlwAQ
ZabIXRyvnQZCaRX12HdaBcut+dKRJ2TBzmAY+XxdO6nuu3hJnubxxk21Mfhyg+uA28Qa3wf9u9BN
xzvuihVHeM2035u12faGG6x58Kvn7tu7O4GzJKK9ay5sq3P2zNayNMPlzUHPDORbOTv71EurtezP
85mzd3ZobFaDryXTmHmCJIVgNTrcMbeF0zi0/vXyg+AIff+WYq6GX0uDzFwBGvyGIJsG2b69fzDa
/oAOVGdnH3/XdtBkbPemc+YPhExKeQ8oPiQeRBNTmKtWR0hoET3bff76q9iaBb8pz9wAlci8MEpp
7pahT+j4NYreHtv4QnpMmmMzSxA5Q3c0z913mFtN/OeDTH5+vnV+U5kbZuXQWkCdShMG+dawQ1mS
hCKZFoI1C6fTXnzy0jsT6NTTfCRtKRv6QeorkuIrK8MvrMwcu0nTflQVIWaMNhMnAnky+ZBNZR+9
hAfZpt8U8hV8e9bhCU0ChNZSa8JfBZ9gMbNLQzc7BLoaaNtB2K1LJu6iloWfoPNgNXexcEpJc99C
NZGQCng/1IfDo+KBzYvLFdaGniXjxKBcIBLgIKqoyLRxScD6JYhicfx3iz5HuEGOsLhASTNCQdH2
d/EOLFPa115xRzvanTPdXlmEawbrzvYQZz46q0fKC9MqchtLSzdfABzD6YTmYHgb8pNqoMg+XlbD
/GnP3RtsNqNZm4gSA1pcd7t9h1vzdWAr1bUvuX+HkObYNrDK0ejBxcNxU+TVfaya5/PRXoNsLJ00
c7DaKJRCwYIwecq8JI6/gz/8StUf1sqIjW5QrdQyItgII9dOmgWHMkeuSbxfsVGJ76E2b4ZnG3uz
NXrb+URL9VoctrADxZnzbS9UFDVUFqEohaudZKBu1BE0n5OLNmjTVk9UeW2speWZ+eHOk6qUq/E5
KLdWzpfxwxOHUZV/bcgz/xuNTIQOLTxfexMIrMtFusDApAU7mZzVtXzg0hViDt3p6qocSn8a5j14
gryMgXyuZ72QXEXNR8Ft5bVEr/ieXbHqhTSSJMh/u+VuTJME6pER0vK8boD5yGgsd/t+0ZGmfwHN
GUYs9IPRAfm6A/B6q/KbBAW33zUrXDif5wDCAUQJUslPfsjF8fxC7RTVOSN/CxllrV65xC45oTl6
MMkHHvLTmNQt8kj+DrLSe9FGShWks7vciS3BtNfcxLUodscHzYGCEjQ9ZK6axmJtaIyh5I+cPiSt
0O5FiDVV/nMnIQeg3iHoQEa9wukDfPbafE6B+73hZ9GdN0gUENIYXtnUuoCYNdP6zUG0KODMKP07
dwajUAvX262BKhYtaBbGibWUlj3dREA6XHTRFm1/AwJPFSV75IterJ/DiZydKaYDNvxEG+cKsAdT
a1cMeCmumAMJ/Yk2X0wxPHpYbN6skBphNAvSnZvQ9AyeEEZXUy2yKW3tmLmeXffmeOZqZOg6+QMo
J91tjpDCBu/TP7/UQ2qlVmlJJvlijMIqLFYFD8mG0YjnOL1+rD71gztqlYW5wb4OzamQdB7tQ62a
jkOjLmJTptrruN8djxF5VVODsiAFEpHHp/7iZM2cGHpBwiGb3rz8BeS8s7BCB4Khg81nrZHPz9X0
9EKqSppD3qJIvjAXyM66rBlY9W8BFGsJF+ZprdEa/ssE8amN0w7nZ72hjMeft5QYmUPh0OrbD91k
iiiiAGDpfliOYH6unTALW+saZ95czfwykUGjhKdr25j4B6z9C+jrUvVJR2MApyf6r6St4jmm3XPH
xuaoOHSP16M/rdQban2JgVDA2dEIl9a6XhZaKQAg+9vxCzF9yfzr17TqR06wX76Q3iXnwn5e8UXs
gm/nZ76oBtKqaQt8Q0qwKwddMGpiHU6yZu2xRVPV1PV+d0y1YXNcG3IhpuZnzoih2VJiwPbr9t+Z
BTZ8HVDp2GL3P0ZmGD/nsz2+/nbnx+a2EEDxs+hGKZKe9YQURyfIfJ7CvOadpEu5tdrRQvA0xyZF
YPLuRVSGcWjRb8UT9NE1KSU/To3yBGSUUMYBM9navC1ET3OwEjXWMZ+kGEx7d41QL03fTk3cYZGX
s9ALaD8DjndSnMcTt5Avl7jZKkkpupu5qovQJrJ1R+ODVwuDHExS7Xr9c61nYMkbXA+sm/0qFZLM
BT1GgS4Q+Tj4JhpO6qe11NmSdXOzUyAcvRrqZ9Pja50FXwUx0Bbwcvgx4f59YlLPrWY+FSR98hG0
r6axF5zQFR5081GtJ7S9Ig6Ryz9zx62BthaMBU1t3fx5Op3B5ageHy8Su2B/c8CRJ9EXLmym79Mi
p0HYxBi5Xhm4yMWbALBC6ySp0DvSDpCv2/Ho5rMjfS2DuxRFzSFHXJxyskThM73XDl010fceMCdc
HEj1e80RvWrPMUF7Ktk4he6oxz+PP3rJZq6TcTO9PY07MT9NLxL40lRwdIj+qa09fTKNO059DkSK
Q0aAKix22dtWIPuXn9Nupz5+8QWzuBrpzXtHCWith2jav7n+Pmrf372uP37ygpebQ4/A1sl4QoYn
gyqEAKYCnr6Px09ecgPX2OHmpaG2CA54DzHCYL4XFmeAJe8AkSYi6dNlF3Rjur8P3LVS1tVx3pv9
mb++KOCx7cZL5AqEMQwKuIptehIsf0cZMLHCEm2XQuwI/loEKgdeO+BMhNoLIAeEMhV7cBhwLTuX
lUvJAoIG2a+/D+C2H9hilEGRKr+WumIA7JHa7nNiPrNmTt55u3c+fJtBURfkHVtgo8Gxpp0avXQU
87jRcwtUCyTYHtEgvmJDV/d7Z4KkyQRu1kOoLkjXt0gERlZn5MSzQULzGyPQqXVlf0FqsLcYIDKL
TamhU3FjOiNynMlOsRUbPCSkMxN7td9qabWk2RkRVbRQcWGWI90yqPvURp2T10i37bcgASPJPkIt
RJxyIuaZ0Y9HelO4mynb2m79vUab2ttaKHaFNN+blpndUM0IrsISeTqOvA8qj5or4veLDq4xUvwB
7SkRNgwp1do1ffQms+TTwZVOUKMNtLNUB2ajt38+VyOcBR8izY4dzwskHjTmyKNOIRWEQA3FoH8O
wF6rEP/DUkQbFNLC42YjWI/36cJBIM0uDUzadHTRQjBkCEddDI5g94NIcaFe0hemWuuQXnBg887e
MLzIQdAnkZskOaGYTK3lUyNDSLx8ieMzCgWumK309C8lvOc9CEwuQDUmLnCyVVrwhzO+cBPTT6wx
aJRp22vbaSn6nU0b2KdasRnh3WLKN9FNZ8RVBMHs9F9efOcdBi3Fg820zSfvCc5CC+dyoAp6qP5Y
P5L+3SDsJSc40LV7/pRDvbML5t0F6Iau6p7DcK0P/j2cBDFYkCHdALbALj+C63hccUMLB868s6Dw
WRDZgDTMbS7MCbJg2wgim+SxKS/VO+cNBYkXQjKrwGm21QzI4mk/uPYi3/S8Vu5cKg9fb943PjTp
MqboJKz6VFoD7p/ZfoD1Uv348nXeqvSzBFcpGkd0YvyRV4vSSyX7OT61Y5qGFQUcbeUEHJwAvKCG
I/brGkxvYU3m+NQ29MHQP7HaizQFNmWza74fL8g123zHrJhZ/pHPqiZgfUSZhUZt4F4jlbOoDbQ9
1elisBetEcLW29P3vnkHqE0HhlU1NPkDOBtWfd/S5j7SOuIZnd3bqRMgxWQZXx0BsbubQrt9t4Po
pgpHaQvELuCO1bV8/VKkeA1qbhZairwg46YpRxoFXOrkSl1Ba9DGImseZMmYrg7sZoyEv/jQGsLk
NIaykV2U56aOVfSwbzo729L4d40A3D5mZuBylmCtlWaXsjfXpMHNwHJTFvVFaCffgnY2yIc+MdpI
DGj5quQ7tKLPi4aU3llQNxci62tkJUvpqeuuvRlWLMGTFSkYduIMCUEe8gHUM6Ui4imIEwKC+glI
N6WtJSgWPPQViXQzXA3kWUd1veRcOtDcof24gHYIleoyC12Zx/Y9mfE9857FDimvhHIjDxLIgyEo
kjf8SRg6F0x3RkKn4NOCzDiINfMV97b0QbPYoJPrJIslyOj6iYd0vgz946x7efwlS8+eHWc+WHlz
isGzOZAopRk6wVsPrcTFv3v1OZJUmMirQ74fHL6EDiNTgvYv9jtSVf1aH/jCB4C06q/oNonrUfZE
DrStCsjSEujTdPEnpmvlAxY6EKQ5ltTj6FjwBrEHbTQg+JdClQoaQivfPtiTIVbPsmDor0gWrFFP
LH3PrNjZpV5UQsG7d1JaUjkl1wcZMn0Bu2K5C1EfPQ17szkgzSgE0HcAPReHrQjaw31J9SePqw3g
NdVM6E+P7Wpx3ma3jqGGHg6EiHtHhB5HJpaWHGS4fEQtwueu3IVCZLBopgLrdgux+5ZZWa+l7+P+
/r68BmGvwAeDM04EyMNWYRsN/EUgOX0PQCS18nHs/f0/B57mLYW4qcUonXzxj0OdKxo6hgUIJyrF
rgMm9bmTi3Y7VLTvUGhKJlAS4tQs9SEhKEGu7vFrLJnKzC/QHJdGCYfNJfE/TbfLqc+i2z9+9NI9
jZ75hdaXOhn6S/ALPCs7IS13f5iokE6CGIfu4JfFoY5p2H5cs1pMKfxHXfIogEDRUEWCqdlnfIXW
77BNt3EjQwAi84pTU5bFFipemcFLUrXtOJAtFhkUaQS2YKEhk2bbpgygrgEtSpsGZeQXFXDwr9Vl
TN+ktgAFJzXyplAM9VlJlP4ZclmUGQPr/xRAGGrNZ10zvf/Tu4MQ728bUpIyhPJcNjqaNkF/cyCp
UPYSQLQDGFCu/owEXXrmEyq3p9P3ebfbHAv1GGq/z5s1OOVC3ySwIH+/AjjPaCqU8QpoPNPca++n
i+D2baKi+TJwfB7wD1LtaAxChtBhzJNMPo/o3yNIHrfkT0vWslsL6QNxjrAt41IQUVTAq2gT9U9K
BHTbfUFYYRPrB0zE99OTWpBXu9M98mlv7OPm+c9jI1zwIeIceAvRA3SV4wri1Dk4BITniAOHrtKr
nXJswKUN2AydHuvx7fFw96NhcY6/HYaJJR38444CHUE+6cilWEn639+o4hx664cJJQXgV3daEOTW
CH0rOgG9u7fi867Vo3sGO3N64xjIFIibJ4NF+5jx8WHgF1pTDlM7KZjUiYlVOh+fN0fVPoPr6vmX
I39cRJibxzN3rcree4HJT96cKp0gyhFd/fMC7zDULfox3fcJp2sd9obr4qVerMPB/DZ3u51zdp52
gLwcbZRDtefHr7AQ24rKzBlyXkmNI49XELa8jSqUj46xyTjN887+tCNyBPPOdDVbQ6YsAC5Bw/n3
N3vMwEoxAFzAoFFAQLnaB/rUvtCo87G30OvgPKGL70l/RUPX5C0mZiyAAqb3+JMakvb4qxl6+rw7
Mz9H+vZFq2SBgLcA94Gy9zeoYb5p2gcKCKCi+3qBt/r5OcBLoOUQItkoZ+Rkj07W7fbDmKrEgWbB
m6GTCPaIVoMdOuB+n19t/WR+oycEZGKgMyDmAQiSvQWYJcCjPiGn8znB54jIodtHxO2xFmvFa7+P
dGhi6sf/w9l1LLfOM8snYhVz2DIpUcGyLdtnw3JkzplPf5v+z63ywScIVd5ooQWINIPBoKf76/bY
viFS14ZG+EAdNBV5A2pDb4cqhb27d//s939s+w5eEGBW7PLNA0a2sFsuvwtLgW+/jyYKNSJs+dl6
/R+9YA46hoWE7xFkedv77XYLI9kxNr66LPa1Pi5hyM+Nr2p5rffo4wV9WywPa4/5ekJF08MDZmuz
+eM+fJ5R+uI5rwfnsDqgvuLLvlt/oTM7LJb9MZh482B4TEpSUyWBzU1c5mEYZegP8oiX3WX356Ex
gcnEAj6cE+tzKfQ5rBzT+brbfRdwbkHHeHu9KCxxoFf8dy44DezHuKpgvZ4vz/bucsHBeUHpz+KA
PrHXTsBGnE6oncA+u9/d3WOnIZd6++M089cXp/5jIQYe6ljp9P1xgAQWb9PjiyjWPiBlat9dGBNM
yQ+oOuFqDT3i0hzSmV7VvU2DbwrcvjfArxq9QfYaHD2Aq4dvoQJazEw0Z8G9Pbxly1/bZoR/jQUo
McbVEO3zZx6Kx+WIXQ8OTXH6CKDvd/sb11O1YCT/dwbxKt1LRasbHkSrJqdMLGBUzaY3IcrEyNBe
j81VEuvMZ/0IgRzDgMZUCM1WH5TALsS0TQgbm+XIYnVYLkpX5orEPUOMVII2u2h4uG2cfA8gS1Zg
SFt8EuwszuLoa6D/8ZTwFfqytnpfoWb22IU2iLzr7Qckz26vBeUNTSVBzr4BSF+up5wn/ylFKBla
1aGuH1TVHFbR3XyXGKsk2Omh056NT3Ed3DM+SwlUSOzyMNVGKkdQQU/MVLSN5+ausgRw2WyNFkWn
5Xpy9XItQ2wqY9jtdw7o2moRTsPvoZvdjRrvzYHDn3OvQ27DBaHTOZ+tHmRuACpUrvRwe3y04RFO
ImyhfdxHBu/lD/pJdXnGmx9lX5NvWvLcyxFogXgwJTaW/NLiGFRebveYUj6naoTlF22RhpDB4z1Q
BzwjaswuoQV6/Cf9XoOCJzjTXJ6Z6qDEEuQbVKVAEX3y8S2QGwmQf80sqKa+JRtIyz3Uj4wBUU5M
8tlpiOJuyAR8ZLDEr0i1+I3gRHa87/esoIiyHOSbk8IPEG5T8IXeq+9lsz0kNusdgNY0EZJUfed3
MihkvRhRhm4beBr8bdPLJ38cYHIwCNWsoWl5C+VAcCXHTMA25fQgqWKnxtdjpB54D/yaa2H3NDuF
/UvAmUri57tWNsZOhwELx/6hWkX7YZXsgw1EPZR9duJ3wZO+h2bk7d1DGwlhwJCwMcJ+WVr/Dmob
NhTOX0KTtW+WRq64IhI5P6p1nRQtRlKWlVnEr3zMcDu0c4MEzCvBgHo5Cd1WjtMlOIOnF0Q1yUP1
3J8hLceIEahfIQ7wVC/aFHIYvBfBR8Qu/5IBYQiNaCt44dc9K/dFMwHi2iPEgmxMiw/l/McI+vNi
uuNU3VbwnFCoLA5+StmESuLlRa7EnVlS4SWm2p3C8jIPn4pUub0KWJJ0By0hGzpKTjGCJFX94MvJ
gnzgSuBDM5dBp6JXXmW8ZT10kFQvzO9D47ETBkagJFCOERJcH8liqkBMdvH3vZdBiecV2j4Z4Fot
lDyB3lhXuOC1exZSgfY5wjN0U6fJ82K+4SlA1V5i37Yl2n4h4fPcnBhtnGG/Q9eb/5ouZQjNIWgk
m9of7k5s7PFzCBh2SzvGSPg8uFBK5Cc6WAA02HbDXh7MKrHb7YCj8q54aPfaJqlWtwdGCQAVwknE
4ljVSoVvxafuM4WQkgspndtNU8ch/eullY4fhg6ckx5kk6rX+gEaPud+O3i1BkFEs7DzPettlgJE
VL9zLT8OhLDXOzmPExxjXVFdUNklbqew0s8LseauiyThGAvlsJpBjwQBRRUcIYAx23Pltr4QQ06M
b1BeJkdHg28aG1pagttOabLxxWK0QOgt2Cl0vVZjVEOstu8Fi0sFSEH12bgDIID15Hj9UqGQd0LI
aEydH+qTl6zndbFdxAJRAVK7w9vtBbm+1gp57ZvldkxHQ5u8Z9XCEwbzLKD1m1hnCBQ26Sij3eSQ
QEzW1C91bWKz4uBkUGZSQnxFJyI7DjJpDQqFJ691xS3n6XfhCh/KXbwGQ94Y/kTsFrjRtj3UDMOg
DYo4IISg1KeUx6CWWopgK617pHwwLJ5h5bT2iaNhqv2xkmMsNmQcrfGjX893gjU/SqzH+etHj0Le
7FJxCiNdRf+50JxbU9zwADFXTNu+fv4r5O2uCKAr03dovu/McJOt68Sq12BctIN9a9YgkLlXz1XO
mCsKWgkCVP96kgBvurBMdfpfYL+CTohw1I78RXvyX6YSJIA9JPesqWfyS1BMhbzbSV2d4y4hTV6e
eLqCB+t9XB/4/uNXhkjCHpuGa+ZEWHazOkGgKoReatNFZl2IL2Kofd7+CMX9KiSU0Z9TtY1VjKFq
dbcP2qMEgfJUEyEX0VSgy0+2USeCyFGdJVPTSjcZhU2czKvA9xk5jOt7XFUIG5LLqurxBDF5/l52
or2wGp3EBsEsI4ijBLgkVzVEmboUPuF7V9jVPgH5G+Rh729PH6VxsninyXPIiEFNGVtOtPSXdjs6
kNN++l3jy0d/HFfdrBaavjTOb98aq93F59pinYW0UIWs0ZlFqN2OExqPXiGx3YFM4LF4nnJL9Qbk
XUJHebg9iOs2opLlOcpQDcpU9tjFuTiZaV/GUIPz05UiQsiurZrT7c9QNhFZpNMFOoj4jRIXsoPy
BOTtrkd1WOxwrBidttD/iYCCLIFmKJIqbrLWNwGwqpErn293nhKOkrU4bT5HPiIPNF7dldWTMh91
mWFctH4TRyJfJL4uTzHvFca05TnlDHlxS9V0aDIo53CKP+JE++V2JexYCYxezEIfrzfN8uwsAY3d
lvVaQLbFrlK+2smtpFkKX7BI9WnTRhyOdQe8caz2syc0dyB4M3nZU7SRcZpQGidBo6nOSZFWt7OH
HK7TNMVpnH0Io3er20tOMQsSJNprNZ4Y83TCU1e0Bi3ViVUQQmuYOAT7QYyiWU7gTe+EdeW11u9C
BZUEhCZzWPBqhYb75+IgmLgF6C6rNpU22cv/PzydkESqnCsxwhxpgrL1+M7L1d5QQkY2kdY8Ybwa
1/Oj0qDrXdqYoa5Zcf/YciztPEr9D9R6/+19oxdp1mdovtm2G2FdmMGThiIF/WFch/EiVvT8Xlnp
BoQhjpxaXG2KNu5qr9lRXum7joXYpQ2SsPS2DNNaD7CjNEDsVTOyb29UWrOEVYdcOGhKhMG1m3kX
nbTf+ev/VGflimE0Gnrb2njD30M71kVCds+6JFGsgCzJqud6KgpISXi62EAJXX/ngvIwGMKmDkrG
xFA8K1l4NWuoxg8jfKKqrGpVP1WbEDXJrIsFZdrJ8iopUcJMTdA6B7Hn+VlNvGT+3WlD1lYZU+ln
/eJ6KhSqlA7rqrI4mCu5PrKwaioSTQ5bNKvgqqKf5pXkJIyThbaahP3m7dzOQ4amocT9LFvao+7e
3tyUqOH76fOH3xHbYR7nCg3nG+VJtYLHyZ7eUmda/655wiR91Z8SrkTzva1a0Z3h5Ashhc2KbJfh
X5txwjQltUnGmYNp8jVnitKpbDrndsdpa0merH7AG9CqgqpybWooHxot9T1j2A2l1yRCHjiwVAKF
+eQZDeg3c8keRZ6xnLSnLxIjn5S53MWLTYahPW/GJ+TfZMVq8Sae2d1b/Cd6FpiLS4ugSVx71MUT
SLMwkOjib6MR0G8NyosjYNhBaqV/JqAyGdBBiqsh0e0YkKxJy7AyM/UyVK6Eh4iFi6Ms9XdG9ocJ
aH0DxaA0QJyTB6Y4gAii0Vd+56+m9jXJGAWMFG/2vV4/PlJA4l7VZw4QUihER82rrzeu7N/9arN+
32x/NJ6WySQOUNkBFVBuR6CrRH0SI3CgTTxhwFMTcSovJDNSScmOx07actvMrQqGKVD82neRyo+e
TwNy8r0Wz544/0lkSPvxjZVlr+GUPNyeGqpBEIacK1oujSMG0ExOtM40sB7Hdv2WyY62LS3dhZBY
7LCy6pThkMh0qchSPxOxlUQrvQfWb6MwggVKkkIlEelzNotKL6HlqGrMmFvL0GmHiHmX7pp2q3fg
A6kDs2zPubpW/Ptg+mJMH2Xfkkh1LVfncBCwtWpXMUGS8Ngek9HSdtAwOo+vtVUXloAIj2HmtK8t
8/pjO8x62sZGiMXKG4cPArdWilWoMuaQctTxy0d/NJ6nkizJEYYyuzxqRszJ7Y7pOXJ5Fu6A1vvF
3//4gFDnEpgri9nLuscxwHV/m0+b2+tA6zsRYAeRNnNN2MFHTZwp6eANVR65fDTb3B4i2W6QGlO7
kcW5QDmgSCS6PnR6p6D+2YviJ8FHHkx/HSFeWPBrDKsX1vlkA+Rv+jhWdtnUuUJUW7fHSfsycaAX
c2FUWt2g8KJH+bCCtEzFgMtSHBmJPc/qsQ+TvAbGitMyJ8HTuC13bbRWRx9nlma4STRUq0pqZvv2
UChAY0Tz/26HMudEX1KwmYfakLcNOMFQnCDqFsgsOrMbBUQssxR7sTQZZjMJKM9qi/aXsCKFBHsD
TZb1gw/gsb9PT5JkNatyJ6Ca/c8M+cDITVjDvL4zFRLJHQRFHqodvjO6xnuOSKl0RKRomcz7tPYJ
lxCLRl+UDdat9tTXOUbZag+kAWiOJlbYTl0owjHgHTGP9R5D4L+Ci7qK1ot8kKGYg6f+KnxXSKx2
0sdDJPVLNGlB2Mt5ZRFhU6rgFIPwC+XYF2mQ66jiOghv9Sm250P1ID9qOpTDik1/pznyLnYat8Qj
UxC5xZrJk7acn/8NvRWSNzniulLSfDxs+NMfLbpIA4K9/EOTHv2hNKPhlI7ndNLN27Z0/VxVSBw2
4EOtWCn4WHQI8SQH5tfV7Yavu2yFxFunkGctshENp17qlk7h3m72urNRSAD1rIdSzyl4uIiEF33Y
9Lxu9f0pMgIzrVuznBipzeuRq0ISJpe+NksoGESwv5ksHxTyIIhjTAyt6eX/H2dZ2vtd13FoOjv3
T6350n+yEDGUtSTRxAYva4YgoeUZFE9Q4bVZLxGUtSQRc03QiE2uyrgMRqqJV2lT4RQzElnQBkq/
SdDcWGNVoyWtWJjZWv5oHznGcUvrN3Hm1SMX/i9fqW9l3AdNjnkGUGyUhMVN/pD4pYguq6sONNSy
Mxe4HlQumBhYFQuUzpO4uLkSBw3vZbjLQsh1firzyioM6XdmTxLPJkEmjm0fLf1PwPMSHwrGrYZy
qJBMs2OTl3IfcqMnuZnTFMincKs4McU9C0JA+8CyiX6Yjz/OccQn+IAyj9mq6dLW5OJK9dRGSj9i
pZ43fiJqdlXqJcBFUcCwWtpRRgLn+mGIdXXgBKRzREfwFokS0W6d5v7jV45NXeK2H+PShVTm1TQQ
vWklrwR7AeUpW2Nzu3GKhZFYuSgdsyAY0Xn9azbL9WDDhn/XMnGLlQVJkusWLacbwQugKd+ff9cw
Ybvc3LYTL4Qioiw4d/E+3wZPt1umLuVi1P9MdZILfhWJXmfNdrZvLO2ZP4F/+i5lpCQoLp6Ew/VV
nGpCiw9A52QTOdI+PDMxlZTUkELC2ThRCaRWx0YxTLDOxFYjmeKz+NYCNmVmT9CMZREH00ax/P9j
mlDNE0bVsrRGh6IdvHnu2teAEcJTjnESzCYHoV+rBQaR13YDaC6kzUHCarFgrrTmF5/6s+u8nLfy
hK6Xz+UHGCneykvkZoz9Q5sXwlKjoGw7EAnABzxg+6xUEDCxnBsNZqIQUWdfj2PY+mj7Wdip+13Z
m2++/fThu4EXXwQHXIMsIi6aFZCANSlJw3kAzws26bQVreQx/OpsP2CKilH4fhUSe5FAU6xLgdLx
jPu3HIWUYIYtbQEasrYIwMxTeOQMS1LNOLCq4wh5noGR6qCOjLDvOmskuZt9rL6NhAQ0ee6rLXco
D1VpJqzCddr9gERnROBq5JNl+sS7bIJGm2CGQE9tuddzsZ1O74kFGsBhZ9WmLbJSepSNRxKrSvE0
BnKFzaE062QdmNOx09cyK8dCsRkStOGLQW3wCloPDopbuuO6/6oBcrvtcynBDInUqEpBK8sejYvb
8iUEzpfFWEWpd1ZIcMbQi/0Y62gZSUhom5w7S3kJN9DN2A6BjUqfbQopixiKfSsoyu8Ep7GHjX8v
OdpmuqvWyL18SZWpeeVqHKzEvT1a2kIRHsIA5YevGehT5Uyv/FFbtStWVEjDIZJ4DjnsuMqPsO8k
s/uqngB+SyMTmbf18NJJ8KTaGjXEF/Uou6xX2m8uzSsXUpJidW6Vrs+TZYq/eje2OPDSdXej54cW
KPM2TbltZidzlDu1MN9TW4+BxLHeEkubLGnfiea5PPWmKlmAW0cfv5tgMjgARUSqGpgEdS88oPRt
YzhjxYhoaItHeI+Ra4Z2XNyWqluGm+7Ewhw/f9dvEvghcn3ZxzI8U+1l68iJZ1tA6StLn57ScxL3
MXJtmDc5eo6C+PAIxsRL+8i6W1IMmOQDS4Txb8+1YXSHBhwns2wPFStTRInqSQBIqQbGXOXYYpI5
13Z+yqzWCXor27AqTmlzQ0QEeuxzUr98AKBdAcxc/vsjY00psTVJ2hs1cShmHFruR8HWh2c//wwj
d5JZaUAKrZhCQkB6FNHUYodIWLpflBv0lYDCIEfbD7v+wLPgzbRREHG8BC4heZ4xCiD+g8DkniRX
uwcd6JPvpq/CKngRjyHk7j5ZGEHKaUPy9uq5mPaFjO8JwWyGxsnnGpC+uFzyIs6J1XYsfh7q7BHm
DEaSTpOWD+mXFu+bwA60X80m3BsvLIIwylBIPEigBH9j2TgyRUTJ2r4DARln33Z1tGiGxIJ0glwp
xhIq81+yNXyKLwNqzfin/sBSsqOYNgkHCSet0kDHALUbbbT4OrCK9hBUjJsn7bpCIkIgNySn49I6
nvubC0iMZoC0ZbPCkXCvbHkzZWTsqPNEWLicdpmh1fiQYrY9NDhX8Rnvd3iCZMUw312+cg6SJLx9
jVqVYrlFd057D9x0ZU1H0RG/SldDYWdbmP2mumROifBpMrtNunr1gchID8Ijf2BWmNJ2G3FDGLlS
ieYOnRhrWwtN3upA7A4ysMKJQT2Z6Y5h6ZKlhmA/5Xd6Z7FgdBQH8V369eNKVcqhNiYDtmGHgAqZ
4hqkfowdvpza1+aVOM11ZUhkbYk8F6CzenqIj6o9PBROs2Nl86mbg/ACkVr1SrjswqI4QP2qx+1K
g7CxtI5w/QjGBzV51PNfRhAkCiVU8m70M0yVcczdU+W9Boy4knalIjEoY1K1ua5iGJG067JNmu7T
8Owbl7jfDHFk6aIXJq3Z9aVVKwdJ3c0irow7WdlW8jblt1I2M9aMsgtJfEo71JORfc/nq7r3V+Kp
c5XUZMFBKXuNxKSUURRycEQIwdRpPSncCy8ZdtrEduZzz7c3HSXgIKEpI8+FnNwsZhSZC2NrfQHN
tPXI5jilBBwkLEWOC9FHnkAACFdzo3O1zszqIDzjFnySn4VDeo4rELfzq+Tt9oBoBx0JVdHA3Avw
EyZNAou2ZKP4XLIzy193cIagu/rlV4g4IS+iuJgkDAt369CZTW2vHGZHuGshdls/3v4IbXMR/qDo
G0XgY3wDWjZW+tA+oFyzN9P17dZpvuD7/x+eLEybkBcXd+MXFlRjHIEHOw7icMny7yufMVHf8hpX
nBoJWOm1Pq+GZTmqcw2k2FaGZ4tP+Vux0lFzalXghm1V88Q/Fod8N22eOCty+k3/pr4Ld6PTYujm
/Fy76iG3UJgTf34BTIFwO9wORxamhpZtIqEvHddFPVgrBA9nl4KC4AtO5zupNpMZyuXQsX4uNllv
hU74yIrzaZNPol6UVBAFbbldSSbYzTMzx0PBvNasurJ41psmLebgF7/yY4WFDgj4YLl/N46/mkEp
P6wA6DDTc4izmHUgUvBPCol6KfJK4aLlJt7aw6F8V1e5Wz9FeIQ2VvGrAApyZmqGokem8PK/A5KH
GYQrizMx7oe7+EMqbdXOHgCDglpcDi1FHGVvvZO8T72bnNoVy9opTpInYo1GrcNZWLKR+Sb77ABL
OcrmtBnWLevGSnH0JBwmLPs8NCpMIYIKEVx9RW+WFsPMaZ0nvEjdZSgZ4XHXfgZRtn9K7e+oUP9I
PAnxy4nf5i+tOxx1gLus/MCzaqcpzotEwxhlztf9MqTqa/Rku9oIK5BDMAZ1/VCRSeCL7M9VJyxO
JXzgnXldH1qUhDHma1nU/zosmYS1tKXgt0WGxdaOY2adtcl8V9581z+1pv+WFszqsOsTJJOwFn4e
USa9pM+Re8tW+TrY91b3MLKKqa4vu0ySEIIkO2qh3ovc2wBgtG+PdxI0YESbVVxAWwLimqEmygAh
DrQ/TCiwkEJTio6z9AnOg9bXGGtB+wZh7rovtjXYuRDmpeB2inH8bQrXYJxMlEBBJpEtc9QaUry4
4CQ11a/kNVmLx7SyunfOzhFz395OtFUm4oQuqbJKCPGRFuo4AC4XOM6gWyP+7nFKJnErXVCrfb08
x6IaBshlk1/ApiytBcopJZPglQQMt6q4bKLiMK0GS7WSfffebHhTZ+VbKEv8HxxLJRczJMUR4yyo
YmVVIB7ozWP5IB45sA/GuPqknsgWZaN9b1mnH0diW1SxrAhYj/w9245uA9GFyPRBi+Ovsu3n/IW9
bBuvFatgiLbJ9KUfP76Xdeqcd8tt3P+TnorZAuLRmd6Tj+Wct1n3IYqtk4CXSJ7/uhK1edO6U5Ts
UyOyFXWnS2sx8oK2Zfhd2odIow/SrjAEjIbTB4vzV13Om2K88wWQI0hrqTCsWmVdfr7zLlccMUmS
IBTRUPrL1u4svXYDF1m+7YRdsi0g6SitwxcIZtqSbVi8aDbH3IyhFXt6ki7hXeGK0JX8lQGTzHnC
1KZzuBwH0OlsNqjNtubyEENG4Xbz3xeta6MkHIRaRLNUc4uD2Mxv/KbqHf2lzxCEh4XVusiJp4/z
KbI1BhSI4o9Iurwh6tUmX/ajfocbXwMlVw05YJnROs26iPSCIhpN1Wrfk4W713pwxwsrBrseIgHB
9a8hacNUdMaEedKOlcnfi0zOjGXvXlkAkj+h58WxBFQW5/A22EL5e3N7YSlTQRIlqFKYaM2Sotgh
savawtcrM+C+nieSSUqEBkXlIrdEP4MF+bODBg3jDQJSuzrFf1hIGZrjIpkRBEHx/bFBtj3dxLbm
pPUqAqWdfkaB567TzNuT9H0pvzb5xAkPVsJy0Jdr9LA1nrljD1ost14nnugp0Mpwyj3rKKPsexK6
l9V9rcbLZbcszEXZ3G5NPkLEq7GgcLT1JuxYarU2Tpd4d/b62ZZN3uwaq2YkdSmv7DLJcaeN/59y
TSDBpb2pl3EXQ5Urto29jPPLQ8HENrgvjji4pu24AqM2yz8tK3FthQiTltpIT6vlgK7d7Kzt4g0Y
s+THKjLV59ppPOmig0mCsRuWNq98i4T6pa0uSsZ3SJwg3sv+9FAWMRy8gCEvwQgpKdb+X8Cf9Dek
NIqjHrZm0u/ajrFKtLaJs36M27+pjvL4xDP1oik7l6TB43Lt76R0Tv/x2T1kXmmxSEdpbS8j+RGd
9DrPZ/NiFY1TbfOP3qovkvO79JVMIvm6fMhB+oTGo3UA5W7gQsXaTlyFsVsosQiJ5ZuMuZS45QIi
3onOUvwZ/Jk2yhfr3KcdzCT7nSSXvQICM9ErLqnNy3YwIb3bvulebmqxKa+Lp5ZbT2uJFe/Qdg9x
Ty8CBU/Jy+ZPyweDS8xS2JYGK99E8U4qYcUctL+CKUTjFRizgYluHWPLOplptwQS5gfqkb9PMalo
4u1vkbpt37Q9mISTF5bUKGW1SbRfwellViyRhbrvX54FUyts1S0vrNOakiqTSeX3WG3/oh38fQJh
xRo0abOZgxlNs7N39Tmzh/VtJ0eJY0jEn66pQzEscQHYoNqPCfJye6b/XM6aK/6TpKuL6iycgiW4
K75aDyTFSy7VANtMFKKgRZ1t4+P2GCi7iaSqGwNJn43lOwvhgrQGbPGrervdNG16pH89Eih1C9WP
YXXiahbNyDMm5lFGMTAS6NeVxt8tVH294V2QVVFI3f6E4Y7DzCvFAjeRlieUcd1sTs0qWUExZni6
PSmUFKtM8itVPP8XNlbammGmL5PV8GZvly/RtPKDVfeCWwNy4p+3P/dNJ3BlH5GYPq5sA9SZYn1h
CnpptSfN7Lb4op45FSQe35FkGN6jBPfm8hWEOlC0zzx+PR2NfX3gTrc7QdkIJMhPFAXf10fMKgf1
kgiKp6xsP2Xzkvi+QG59PVleJVtb8iAg1wJtC7Tw7V7TGl9G8+NATaRqaoflOU1cgUvOTDw87DMi
McpZTQL8Ui5tZHVZFMkU4kdtl+7UbhVmNrCwt/tOm/ElAvzRd73t/Wxc8DXItglvkAFTrPDxdtMU
0yPBeho0zP7nMEY3txOP5bVpPV784I8eD5kQTnOPKdFAmv6iWUJiskAOlDch+Vs/40fbRht2vt9h
mwyW8Bys/X14HFYy3hvwPLaGGvBWNPMVS2mFgmaUv2V5f3ytKXQVSSmMhF+BL33VWNXjvNIvmqPd
tedFO/APnnAcfcu93F4Q2nlHIvBkodMnbtQE0B3MIP9fgYXyZTxE7nzMV+KWdW+hmAOJxCtbMB+g
eBPZhj/JIXeTVZJZrLCD1vby/48pm2ShEacJbdcnCexOy9OrxOLKpdgaCcMDJ1WYBgnaBs/PVrfD
19dpxZIToJ0X0mIkPzpeg0EtTXwFr412Cp1iyAe70Wpwo5fmxAq9KdESicVr+TnQoY69IFURF29r
R7dL5wDmg9u7Z/EIV84HEok3dmIz9zlGUEWhNXdfcl8zfBAt6ScRJj3l4oySZfRcgpaRKXTm6IaB
nQGR7z0BxwFqy/hVPD76Fth/VVd+Gw++N7k1JO0LJ3BTRik3dY2IM72MplCY8fyObFNra88aXmZH
oNqTFxY0mrZCRECuKmU66CU+oO+HL8WtrHfMIe+md7dXiHZ7IcF44aQYKvJPSKxYzSVaT58z7tHC
WVvJa9+CF7bGFYsHijZZJDIv7wK/8DmMpUhRAdiMFneogPY3lcfpbWaEAxRrJ8F5tc5pPr/s6MRs
N6CcwZMNVv/2ZFFOJxKax3M+XitL+MIKsNID67ymHE7fwdUPM+cUsBWLAVy68Qyu7edX/Xy7t9/O
84r1kfC7VvVBUSroi4lwkVl94l1MmKx34TlaF6saVUQf41l/D0RIoPuH2pa3PWTJUSJoNZNZvM5H
9SC9gFshsMave2kjThbnggah3+eMDtIGToTwiSSVfZcs4G4RiU9jn65ZO422CQjnMDQDz5dLQUua
WZmjAWAgXVj3fVrbhMWnnKFxQYG2EV71IJSrX3mb9UhHmxHC2OU26FT/G+5uV+cWdRipc3svUDpN
IuzmapT0bMbOFY6Cq51Tt7d8hlF8x2ZXthmJsUPRetr6eCvzRtsHVCeAfh1ntUd9tI1zt5K3eJyI
TU1d9xIuHtAG+4o2/Vqw4r12H52bQ7bVMjPjTGNa+x/Te31IXP8QQOgPDBGJo/arAZjNBKCDjf6H
A3Pw7QmhzDSJx+uFOez9GhOCG8ujdChO4F293TItBUuC8Zo6r8GBhKazrxjU5YGNug/hXYd2ivhS
zus8XqvvtTW9xdD5M7+wNe8Ei1V1QBsWETL0TTb3oYbNqT2jpuGhx5c/bw+Llucn8Xl82+lRPKDp
wdJc7h7gEGDqNSAR8lW/YmWRafuUcAlpHUdBLOEj0QGOx1G2gcU66BYburZNCZ+gSNNQpgtI7lK9
Kmt9u9DaZ16/Z6VIaV0n/MLMN2mnLt6scSSUTODdIPGR3L89+5Q48/tE/XFGjBBMmpoUp5om9FAb
1aPCrEv/SRhGsBALHLDU0mj2SvP4q8+RWDwkuWRlrDEWycxhsZZWm7L9wqwYou0lEkcX637ddEv7
ilnd5Q+qLZ6GTQwmgPSOlSWlLAeJmxPUQu6q5bVu2gbrxILcA2R4bs8OxchItJwuQoUE7Lk4t7zE
Sazs9Ev3TwLkooJLY3nZonCjEerDoAPDCMRpXSau7FrDC/k4YsJHd7oYfxSLhSigTTNhsFkZRnW7
eAWEdKJjOHjvySBGeHuiaY0TJptmddjwCyItfGhAhz9v2bUJ3xmxK+6AJ8wVXI06V8gIjvrnPvF6
bjuHtj+ZA2S88XT2XvwxDgKSc8lops2TGKxnkHPGpvrg36fnaVPaqPnhtypvRb7NjSshSXDLF/9w
dgYEG38/uG3rCgD+T0/quMugn2GG99FOtcdDiWAreWPVIdEWlogYGhCvDImBYdTzJcFESS7vf4ih
xNjqlHdXiQTQaaOaZPlymEHaJ7PnIwonTe5s7PODf4+X12nD4s+8PhCJRNM1aRxOIEMF+jA/zcuT
Kws4cf0OKpHwOQUiIcW8BO3RGavC2JnX/bFEguaqIhUKWUBvUQvuLFRThcfbHQMKRusxcYgPajXO
CY+AimszO85PmiK6vzEoiSR/6pSgCObFKS4cLJrbuLPDKkq5bqsSCZLz60lOEgMzsgP8axs4wvZ3
Vdx41/03DVLOYtE2y/0IpfCCqW/ar9xhnRKUhDnoYf5tvGq0dqp72I9wlLeaO+/ETfMGHRRob0Tr
yq5cVjaZkkiTSIjcJOkFry2QZDEEGqNYVWbrCeY7L1mou1qx4BjLHvmvW5NImJyuZL7ucwbGg9f+
+4Klkk1ZXZLeSa4iCDfEWN25s2RHNqMeZC6s85SS1JRI7Fu9aPZIyyLI++x1alCdjZCZe84ccJ/9
UcAzjLMlMjlIlFh+azZvvzIGEgyXqvo05ksQMnw15icPTl3W9ZPiHUhVoMSAcvK4XOOaC+8EZwAx
9ihdYE4XrXniMDe4OhQ5BdOVb6qtfyrf1IfMMMML74pmdoguWWhpD8JLvpfXo3N7rmjbijjmo3gs
srKFE5UhfVEza+QoGSGJFAnSQw5ZimWmkF2OzO6SgG6ge5Y7JH+lh9tdp80WYeGdWia+36DrE6AF
wT7Z1Fa4YVn1d+rqmr0R56+EJIZWLlsXz1/SM+r6uXXrRbvU1aHsOcgmEpLZYD32uWXEdo8Hqv/j
7Lp6I8eZ7S8SoBxeFTu3ux1nXgSPPVbOWb/+HvrbBXy5ZhMwsFhg/MCmipVYPHXqJGybO+DdNh2G
VzxIGFv9eDI4xXqGldLQN71Y+3EiZY/maQjeylf0zQS3hfh9FVKhsW9xOhkyGBpweYrD/z3dZ6h0
puI25SgYI/zTKDgty5EAkK23h8T+q9s8+jvWuuTvXy5OjZk2skYKH+0hBdhK4b4qfFbRvjl5Gvem
600rygZWHnN/kUHp4LTyXd6QqbJH8V2tDqrkL240+np+XC6GG4NlIs7dFnPNEkfvd6ng8VqeWR9J
OQQtUq22Jm80aKlx/4ZnHoCQpU+U1S9ZJFYzMZ0nzQcZsvNr5gCgWHZPM9hF5VhF6YKV1QDdOS7Q
B54U4LW4dTRuaCe7/O6AKMMXu6auLQDhD9Gr7M2dI2GM+oMR2SZmZVixg2FqW7nY3LYPlqQoN5BL
PahUiZr1bme3f1S33Bkc/8VYmsa6GbmmtpqIvOGpOuX+Xbzh1QRZGQkNcVsKxSjGGL4r3pL7zwgy
QdAOaR6I87LRSWq7v/K4uxnPDApNcye2Jp7gGnLglxawHzJYU3Pq0HmVyoP4LNvDITy0tvkzb6JT
Vj+ZrdH3SPbQeD5v9YPMnWrH8IM6iY9f3Ek2ybFskLwf9+hjAv6wQxRoQSRxOcQ+q6bfaC0NhstL
I18TE4ISd8mmBwSrsdvSjg4TCPS86U/zEO7TAAPF5V3u9Bcuj9b31TGFBskp1mSY6QItqw/zgRCM
iU/9h+orj7wj+ex7/+7DqDTeEJNJFmto27RT3OVXdlkf1gKjAdNpbzrTvkEDvruo9rwpn63ZQ2BU
mlPjJ/fq9baJsnyOTvkDPUkqpSSSNUF4AGRY6I8b66KeRZdHqcDSDsoL6BphaROgHZOj+BpoG0gr
W7njUYAw3DwNn6uUf181iJtfdy1X6RguhsbMyZG+pB2pDlVPXZA4RhBveOBLRvZFw+WkLK2HmdQP
CFaE8JilOXhFQ8xCv32qLJlQlm5NlhoppOoKspLMe67ubi/Lkghl52UYCjkYS0leKsm4dVrHYatz
rvcskVDRWimsVVF6mNrgyDlGE8kPOMsg/KFAqJhtDsaUahoEbr0Z+2cD/XD2z0Qi/3/XN0lzl6+E
EEg+dqfuKLvmG+cRnSUQyjCHeC6FaiDCXvG08IbubSvQHF4ewDpK2ijNSqgwIhyl8wo8HNmh2qob
XlrMAP8oNABuGjNdGEj6PznmpfJmP+vs5WM4xb7+MFk2qqGyX9Q4Ax7skdHZrNBwt3iW+khe8YuZ
bamO+LeXPVWwo6N4L/weDsMdnr3v6u38Uk6E5GTOPPNPLTq3VYDh32hEXJqmc5nJEOVq2ZOX+tNb
dem95IWXxzKOiia9WypznGYTYbt8wJR1dCpMW97DGKuQSaPiDHOcu5T45gUTeme3AXs3IEZO+gp2
dfUs+41pSz9zHp8MB1+ShGIUhyoM8VOtvxKde8NP8C7/LBFR5l3l1dp0xApHP9kbTrNF6sQxcIYr
pVnrrFyI42LEtjVbbpzplJYej9+VuM1vYj+NkUvaFewxpNiuqqgdmbHbZFdJ5lk4Sy0pC8c9Ihmn
GBsH1Ce+Gx8iW2vtviXThS+3FZ8hdRoElwGWKM8LfqF3MQO+3VfbaLKV7c8WJ27xi7ooGKMimTWO
VL2A36HzMdftiVf8Zm2c/P3L2hX64MyC1Ff6Q+lKV/Q+ghnj9rYZZ0pD30zz3/uvAJaD6dLm973w
cXtp1q6p6BujSN2vRNzT7nNge7MVXJ5EPoFN3+giDXkzMKpd03KFtINY59XFnAJvedFxBZVMW438
wXRi2Y6PrTO5l8mr/ejR+q3g/RPPT7KrgBkhtDU00T3f/lRWAYmGyEWNAkRUhGL/djgOulNmzuL3
GCVeb+sXvfMrkJh/YCyhtMkes8SOCqdC0nw/HPR9fOzd7L6q3TizN5zdMO7MNKquK0UlSmoIB1X8
BS3uH6ub+7iZOaaXgvRlPa2OdNR2GOnaPYKNwC+PFqcjlJWe0wR3oqwklVrhiVts7dU1dWfEdX31
5I3yFN3f/jyGo6DnHJrJKlaYJID4Eruli0xU38473DF8iWPKrNOk0XT5DC7MVIH8ll35UO3C1M48
Y7SFF7MKrMnXpGuRYc4acLSlF57EZ21wS/1eaCI7Ow+NG7Ub9aQuW9MRAIAJbn81I72iUXdkVGjc
1hDsU6xfOyDXyqdaOnI84+fxfGNONN6uGk0NhTsV2WxrA3KC/8T4qO+aD8Ufz3pqF5jF9sd6jF8j
p3S62Bl/tQ0aNkW3fsprtLxi2A3ajDBq15u27VHgFE1Y9QYaqteLigHmN3z04mWXepu7IM/zVH/x
UeXH2xf24U88cAYjcNIAvmEQS33pIYK+fVEN02nizlHKwVa5BGks46ChfJolxGpDUJrlIdwBDHwF
uUK+x4xwHi3w513vu3OkEgurT+PYGKG5KRqC/uJxx1EGvGuO2xnvSNJm+LvMQS04GXoKwUKNM/Om
Sz7ayAT1yhPeLWg6SHb8+ATg7fk5vnR77Zy+d4ObqXb0N0k9u13s+kmv7TUQfdMX/+RXxXSHc3Wf
Zm6dBsumv7w3IeeS9RmGvvse6rqSdqYeGxMO5QkTh0zVL/R9WuBRSTo3p8iT78AxFW7XAGMsCYsH
/KpsBhnaDoHan5x48tMBiTQ4noYPaYOubDyVvs7H+W8abwb01ri3TZOlOdTNp0vnRC5mdFLMvuSG
2+qOh5xg6j+VE00SBqVJE1buSgxHiC4gN3PkrRasAWA2VxnQwsJ/v/0RjGhNYwvzxhSGmBTbwkuy
n23rt77hvYQzgEIKjS1MlUSSDPLu2ILPDBDRZJP7Kd5/y9Pw/LPJ7goNBZTB3PC/V5MKvB4OYp3L
g4Qx4g2NBGzbTh21BLtfnOVJ2mheBByS6WucewZreSpNmpe1NIsCywuRJ74CQgniWW/arEfOwTIC
B434E4ZWTxaCdAVZ+6a5jA6aMiJ3ijj3Ddbb++dV7Utymk9h2QyEJpsY5nPzKtnyr+43mioPKrod
P6Zz5vMeAVmiorxBOdbqbJIrGeKT+RTZaBX/Ne7y3Q9fSj7198unKIMIAsaMGDIZCXpMtiAw58mJ
4SQ+Y8KXtTFJuq+tBnvXzpj243bbguN9WFGFhvkpUldE02ee7RQn6xwComo4Fdr2/fnxR76BBvrl
ghxNRQjfQHoX1C15FK14bWgMv0Mj/KqhmIQMY6QPqumAUdZZGwctes7tjTMUhsb4iW1TdgOmf4F/
H2PSMIwhcbLckQ+SCSL82z/Bcm403E8xR7NrSNkVxLSdp5Ze4q3BWCARKu5FcNVxknrWp6j//w6I
i2st6sSMB6d1+0OzI9R+hP7pZ+U7mvRuSnPNMEqsP+2iq4KcYSCjo/q/t6XEcEI04x0Gk2daQV6e
I1Rssl25D9GQW/g/W5yKv2LWrUZnYXENxTKn2UWgJD5Gv3hgHNbeqSAslFnRxQQciWEtYIsECXCC
B4GWI5nv/YJMQ/NMuVJTjRQ2Z187zDvFqTmvs99vW6aheIIWTlpC6ik6IPi9N+5QxqweAMnnZidE
vv9NzmQakydNVSkoZCQP6BevIBZ8AK9wYk9u5WofPJfM8G4yjdFbi0SsGxIeAWJ+MDbZtXPeGhlV
oZoztYglJyr+GhoSZrOG06+eVNgujMrvTxbPObNkRJltl0Ri15GquIjGPAFpNi7EwMMfJMfcd5zq
A+sLqKR/sLRULkiCMmn+DMIxDBoBqLP4xXv0+95FyzR0Ly9DE2wVWB9M+Fge04AdHl8ea2nKdDVJ
n4qG+AWM9fBkz7gubs/Rf8bDuExD9bSo+wf+3rq4ASzH4rhaLoygvoJgZvhILwmP9o3xFTRcT1XE
f5Biiq3vMBIEPVC8CEa08BsboyF7SyG20iBDQO0Bw5K3Y3DbZbJ2TP7+JRvBXFhBCAmqIonARtkc
wORh896uGK0zMg3JG0tpkecI+jI40cl604Cztt7CnXwOD/kdeYVbC1sHwNy6k13RV554hBjfh0iZ
BuwpUlhPK4n2y8f6MG6Ex8UFf+Qdb7Qn49FGphnq6rDOjJigMhVbO3evCDWYkSl70w68CcmG0GaR
eAxSRoToiwx6+k3yowgn06x0aavPhkUeMkG5UqJ5z45f+12B2UscdWB5WRrBFwtZIpo5cSFOuzWe
m2uKIX/jU3/hVUiZv0BZurjoI3q1PhW5fUFnBMauvpV7862641XgWcdPxemszfs1I5G085Lrui3v
34ydktmXH1kMjcorm7DKTfJqlp2ma3awAsBRrreXZrw/yjQuz2wVrcpJCgnEQYzBcFcRl/0dIC8i
bCS+oDd6h5yP4xcZYqIxeoP+r5gWR/NR13xD6p07itPOnBsh6wdIpvPFtzTJv+9/kyN6nR26byvK
zrxWFcZ9U6YRe0Uph7UyQpEAutznpr0EqKYFfebIkl1jAKwbo971yLudMxylQcXvWrf+gRAMTgMA
mo6aPW8iLiPzoznqlIz07RM3iaab0lVdacfz7ow7iUwD80ZFFcOJtNzgWeEuBvHja3eqfdWNO9uA
2H7d1ltG3mFQJq1lC0YyktQMkB9HceXU/lWdI07mxBI8Zc2VlAxZRJzt6Ecb8I4KuzrgVXQYa9Ng
vE5PxcggGX2n2zFK2J8Ut95tobDWJsL6ov2DGcV9QTxp+dCjYC2fxQfeeEfWsdLwO/Cr5YuYQCap
6jWLbbzp8BeOeCYDsgcn93426lGmgXdyk/zTFyMGolftOr888SCELPFQ2fYo/qsz8YPsFQBy5Btu
rk3y3W9yJRp0t06jJKwkAMhBv7UkgN/0YN4WL5NboBKFbvhfPCYalhOigXZaOtXyPOLS0KPiG+i6
PdZu5kg7tDn0T30wPRRn8YCZ8rd1igF7kGlyukpc1LEhxSNUwS1UszHkukP8caNN7EqX1MsybsmE
YdQ0vk7t1jTCqD0Abe6bK6ZDHDvwgPIagxmhQaeN2ir+wT0sTrYpwSbW+TMKJT9Dnsg0tA7js/7p
j1Q/kI2dpJ3i8UiyGHpLg+vCbgEdHanEK/dPKwju89fX22fLEAkNrSv7aipKAgUpPmRH2Yh3qAF4
NZetg7U8HYylutGKHse5OKpuRw1ut5lf/Up8XurI0Jf/kNClhrVUJAisuJRvQgxIyh5km8cDwto+
FX6HFW2LGSliLI74VDypDgjV66fmzOu1YDQtyfTkWavSlrQh5ce6ItUdENsXjS2DqmffgfoJXdPv
1nY95qfIEXubB6dkKRNVxzaSpkgy0odTnYYgREND5crPt9WJkVTQ02f1WukXhdA4yLt1kziEd+H2
wiyXR5PSCUNuqlH6ifzFzIqP2cUI8tLv90Znz164N8H4UP3h/BbJIL7x5DQgby3Qtj6RU8FNyxYX
G9zVkmt58lk/yy8m51cYoqIxeIvWiGq34EemD7AQL6DIUd45+yf+7Lv9k4P/kgTogpYuMdm/+plk
X7qLjHAEknLT4bbfM5SIhtkVWd+Uxgglkp0ILXY9HuZ5XbyspakgbcHowrjA9sHLu1tdDJgFHxLv
esC67dDAulhJqzElWcyCl8bsIr1pvjw76nZ40XbyH+H3GJR/ly338ZF1FlR1TFYUTZksyIlMosLk
Ji8/A/PiVqXNOW2Gj6IRd91qxrlITG7wRC8jr48mGKp4eD7WWVBJtih2pVZIWD1DpzogoraCeH9b
TRmum2ahq+TElJMMB6ENTo0B6qX93F5yPqkeY+s03k4W83BICPPZKOMVviod9VCrXCJ31upUoq1H
iT73RP97X78MqRsdMlfiTehhlSsU8qtfLDgul2aVCkA1FBvN4UcQA7Qb6anxW4Clbkuf4X5o5N0i
zkkkEP4Jg4ScaCs+80j/WStT5luVZaqrCuRebnNfCSruHB6GwvwHdBfJeqcQVLqCEUzpOQlMgMeG
n7ljGkKnpKHYjETRFyfcGY6w45gnS0/k/3+SmCrR5CqRMxBpSDr38SvwLZwzZJg+jXZbmikbhgJr
a3bU2YJot5gnkr0097zCH+soqYQ5acMarAcQSr0N7wQQvfNq+oyjpCFuQqwXuk6OckTJ8g6Eq4/1
KUYz0m3dZsiFBqvlpq6VIeE+UGw5UPzUFT6pW3gPfqzlKeMcsv4frip0krdgQGgCMHOYfv77Z0hh
mcadocAkzAOxoMUpXeWk27nHM05ihN+kBjTMLK/N3Aw1LA3o/RltgMHPJE4lyk3ammpOUsr96BYf
EbqW2hZPcbzaN0tdqCCq5W1eFCmWb91hJeTuAd7goh8is+XPbrMv3lbrralA/xJ8+Yuyz5FtTNuP
23JhWP/nG8WXlaV6WrRqgbizj2q3YCZ9a/PqDSyZULbZdnW0ajXCp675lWMm7uBKXj07FQf8xtg6
jchCq3aUpYTcDKMY7MLLnyufV1xjuBUakKXVZgrCe8g73Ra7BhcdXk2TIRMahZWVqZxPZOHeXd2Y
tKGi//TYPP/oMGkk1rpGRoVubVIT7ByVQJlTL328vTZr51TQnJayLfUEa2cYAlntMsw/qdzofHtx
VuXu81L1RQ3Lcg4jSYKuyMdVcVa734nb6lE7TS6ohTjSYXhFGoil45XcqtpPp9v740FH+6e0a0CU
cPsbWDpDxdGI8EN1K5ZPThC+K/s8rn+WnlMZbh4ZUjH9r++98OLnHMSuvIs261ApE9VWS+krkiNq
udMB0yrFTrV9VO5uS4SxcRp4JSVK38zkERUxtPS7X4OLdwf39tqMndOQq17uMikXsXM8DmQemt4N
pz8lrsDB6bO2Tv7+RR+T2epEWSZRyBGw979GIHK81md2/02AozFXedID6mPBBYCf40FZnsVX6Vy9
AvXz2/KmF6ly12tWH+fIHj3ho3wcduU222j4pzvCV4DyZqtWbrVXX+LCFqbHzs/vIi/0tWAATcXw
fFu8rO+nrL2bjNQc/8eXGwZ4BHOWww99q0hF4irNU6AaINrKUz75Q3itmyyVoGKwUmWgD5QhWA0w
jM6x0GIybXn5IEsglHW3a58u0mei6TYf5w59UR6PapV1l6JJ2mRZMEWBtGx3nha7GCSQBPWH+SZv
IpNbUmM4P5Gy9ElqYsEg1IqKnW+VA8i8NvXrHMQcdNz34pFolJYklVlkkctJ5WEYAz5gxhSE26r4
/bFKNE5rVEmzLwlqshP7lWAP4BgxtipvZDlD+hKN0qqjqVoEUuZCES2VMW8WV+XAAg1w0Ae8lymW
eEjM+OJO4tYUVYFUEnDH+hPfG6faWytO3Pn+ZCWLMtVxqvuwJblh89Q5qZ/vJQBE4x2vk4y1dcpc
p3WItNbEyRIOEzTwOFbQ/Sg+SDSZGsgx80ofIBXtTZPtep8nTs29YjFQNhKNylrnKEnMEqsPpCGn
3vYP2r0ZLE8xEDaOdskLpP+6XT83hxKXUs2xXK2xb6ssU6eokK0vmrwIMAjML6gP42He5mfdHdB0
Abbjze3fYJ0LZdD6EMahTNKNylvRVlGCDL4PfrQ0DdcKu1GbV1KXMoPCe6tAWWpwbJmhqzRaq1vW
dE0J1Y6FUsO6Ua7TXWi3Qccj0WMJnuZYA4pWn8b+f4ZG2HwUyREwQjW0Le2HfJ0SDd/q6ljRQxJn
wiPeWzCqYNjy6gLEqP6bG0g0Qitb1MIq4w7yWYpNmlsBnsp5Okki1XdrU4Zcx+qUx10DhfnQ9kCY
hamrb+Pn6rCUdnEeDLtVOD/F8Ng0Gsvqw7Lsa3yFcF9EziSAb3325mNTe7f1k3nK5BO/uFOxCWOj
QD/xoX2QNslFuK5BtbW2mYAGTs5PsKRFWbAZLo0kapBWbYoPQyc8Scb8VxnB+Ngnd5O2ntHx8jsb
MSa3FfxYN++1JuQMASaO+5uDoqeECPGsZENqigezv9bru9yMTqf+qCAn0WXbOp0i08oTXGwJz6Rg
63drYFymA68ex/BKdNFWWqe1y2asvwAqrJC5rakHXvTbh8JanIp0elGs3YgOlEOawbJBv94VqTP3
d2Y82obxdPtHWC6K8qumotepGCLPzj4Imbl0BRXu6bHgZP/fXxIlGiXXq0PRqyE0N68Fby1ie9XQ
glgqdmZyExqS736jPzRaLl/6WcgtfIF6DIMp0HBbqK7yFjNDTBuvF+FpKWxD8m+Li6GsNFouFfTC
bIoKdzzjUQEPS4j+3pjXycxanEqbrBLzTySthhEezEPIre2ylqX0KGxFQRZXLJuH7UZRXudC8qf+
/rZAGKUMiUbEmTo4l1FTJ32yrlLa+RljAnYdhv+9y2hkn3/d/hmGLdDguBgju4RewTcoduuC8fHw
yItBLOlQzjUXo9xUtBK5C94127mz8+p9rXm3P9bqlF/Vs1YX9Aj60oZ4ZZyw8zCzkeJzXARrecp6
Qb42JaYKsRhA84ncFkdWxKERcXU2T8nUYNu1W4Ip6dnYN0G0NXboZuJtnRE1aZ66eDHUQhCwdQ3U
3JaMeb/mADhHbXfr7Eb938jgNHQwPByNkotjBbfvFd8izqs9WGB5mKTNAi5aMDZ5EuZso9bniOv1
tqIyyAIkGiw3VFqbAKwAawPIDI3JGJP+gXdINCGf9MoJt2hp25iTPVzrTf9U/cruw711ze7Cg3AZ
AavrT7z6AEM3aFa7QS4zqTdEeHYMFK+1R1FxVwzlvP2ZDHuksXWkw0FbyOLjSxiYv8rX3OMZJEsx
qLqGZvVFO+gSlu7mfD9HGOumjiA+CmsRs0gGoT11rSr/rpKiCm5/DCMNpeF0qyVG85CSj2ljX22X
3Vgu258tTds/ZpSBhw0fYyIFXUtwC9acEgQjtNLYuVpYJ2EQsbIqHuPybkpRqDZ2Pcopt3fOgEJJ
NHounUYBbwKQimIblh390S+SbIu6Uz12qT1jQDN4PFAyGMGFF6nOz8rKEg2sM7VoWXITv6r5yc4E
feBx4bXcMhSLhtb1uTaGeoalc1QWFyEPVGMf94atp/spmjBaU+KIjmEc9JBXqzWyDpPN4ZUHe/XH
rXEdKru/cM5F/j7foRF20ZDFSj8v0Fa/ishs+Z1ySo7RFrnn7/yFi7lifQR1fzK1fEq6AR+h2Ahd
4KZc98q1fBLvi0OFu2UKALwPskonvk7PnC9j2CENvlvGZsg1IjfEHC3yMBuvfpiOauOCPOdpelAu
+lt05hV6WDGOHggriqaRKWIK07xYz90VJPRA3uWd3QcZbx7o59vcN7kpDb+rmjixogm/gUESKnmc
lp9WzJBO3ifEa/mXEmB8p4liPoj31jv1Dy+2spIyGpw3SGoemylGR2Sn+txvQYKE4d4n4Vjcgc+D
K0HixL75uv/A8uKhXbIMv6LYykH+GILqsberF2nX/jZS97ZSMNwcjcpbqwp9XBjMcJiEu7560XJU
5FLMTi55smKESZXo/5fLda+ZeaSOn1c4wdPtiXPzYWQdNBwv0qQ2tkosC7o4X3ekPapuFZ7IuROp
GMZCU9/pwjTGWhnBUcrNfjLwRGnwghYDXy7RkDxjHOK+q7B5xU5O/TZ9A73eHNtNIJ4jp8GUANFN
OPcHhptRqWivl7UQRy1+SgNcuDjmdnXPe5Bn0KVINBIvb8sxjCZUFvD+SXiQG4zkXVz8X7zLn9DU
q7mr7sT77p7X/M86Eyraz5VuRmKCj4mqxJnjF3H6uG0FLCWl8vw1q4ZZ77Hw4BWefua1sjOETyPy
2qgthqyyxIMUX8t2r03+KP6Ss3OWPNzeN8vJ0hCxoZBFRFpsXNhHJzNQwAOcPw0HTIVzOL/AkDmN
E7NiWUpaGXYwugBcpRgC0D6qgfp3SRz828g2k+YJv9SCE9tZP0ei8hd3ISlpbFQqqg15kaFvUQ3t
LlJz9/bHMI6Zxo+JotivRTbiZWwCE1NkIfJiBGq/+LeXZ+2d0qJOTZRVjLF8JWHez/J7Wp5uL8zQ
Ixo9hgcTtYETBaY2J0MpTc0BV6NSObxWTtb6JKP7IvSmLlujJkWqFNxjSQ8eiqmzo2p0NHVXDbw7
zSe86Jt4RrOeCUkXDnmJ/EM7Nzsd1MZ34k5yq9+qKxzbDagM8OLU9+DLS09oUwKt3+++4cKHWKZC
g8zatf3n10vpXVArp1ErH+mqHcWib3SyH6rwYcu0GbOQo26sFJ8Gn+HIwtTUcG617I53yQX30nqf
bBsN427LV+h36MSYB70EhsCtRjEaBySa9WypojLvS0R0YaPvxswxgcQCeGeIvBa8zI66EdK98B49
31ZNRtIvU/ElqSXdksIW7qFw+nu0rj0V77kn8u4UrEyLhqplZhGBzESFZ8YckGgS7bjfdO1vpa/d
VMRgiMGyRXSl5vJTjlvU7W9iBTYaxTa0hZiMOX4UMzRBkpBjSGdzlK4RGlb2QQ8ipOs6esPCUROG
2/jsf/9ifWapgXVsUeCVRODl08YxIx7knGHYNKZNisZ+GkQdD0DnaB++1166RzrMkRIjdaRRbeaQ
NHMfzvAaGG/kJB7pdrqrHLx7565xBQHKoUjc+mhs9Y7zkwxlo+FuSbOKfVXBnjK9dGd5Y6zP9YoS
dLQfZ9G2UB69/WkssZEv/nIiYilVBgp0wAg0GEoxlYc1HIPIzAPDMPZ9aXIOnhGOPtXvy89EltLU
UrQg1hlv8xTbQ/YIMnzON7BOh2jbl8UzcCv2YHrCOz4owtQHzeEOtyfh7Bs3TgPfhElYh7rDyvlL
+IjTFky7fG8CzB+yqj2PXIIlG/n/b7/ONEWPC8gmE7d1fy+SOVb5y+3jZRjcp6/5IppaEZUFrb3w
KVFrC3GDwVx3t1dm3Eo+Y8+XlTErQawtsI0flmSxU0nyhVhzQ3nY5MO8ySvRTdPWr1CMvf1zDHug
EXGGUhWYOgrP0bv1XRUMfrN95LEkMA6ARsQpGC/WZgPWXl3LAfSYk08yTIvmH1NmI6tzQiQ8eE1n
T6fcNTXujFEGZYhEg+ESFaDsmDhu8xK/I8UDH0K9OStnq7IxPuXecloQFW+ybbq4ky1fxM3tc2Ac
O81JJlbxkA3kHDAjY5vi9Q0DTttXDbSOP/MUNMhNb0pVMTP8gCK74EUvg5ZT5WRpEBW+405XxSXE
wmQEz+x3gfiSe++3pcLSIMqEMa42HJQYhwE6ZFTheTcShmOj4W1rXST51GDLe9RL897RR4y8/qFB
URm80dRq35GDBJrn2jyCd+/O+sVT/e+1RKRBbSmUU8hQbsFNqn/PruBUfBvQu8ubqsZIcEUa2SYY
OqjZZsg7KtzfhaPZtQ9O3RXjWbcdj7X3e/MVaXRbk6TRGBEBYb6gP6xg+LNbDGe9rTDfn6xIc4/N
Zj8KPeHRltAcbNrG68qdP88UDlHSL55ZHyY0cE5YO92CL15KbLxEVPb09jqqGKzys/1TIdeqFVnp
iGbOflzbGZjHfjgxWKSxbWlb5ZlUYGkRN0B0JYab6YFH8cISO2Wn8WQmeHPH2vV7Aq4j0Z//3pYH
4/4j0nNCyy6Tu4p4F2tT1Y6+1e+rrbSZXlNfKuzyw/ood2Hr5I/rHa+rjaWflAHncZhEUYdf7F0B
88TtunAzoJtvf8/3Dk38D5AtxBzxhXjhgRyC6Wo8MNX3XlikcWyRlJqTTBR/8sTHxlFRI198Xr7G
cDs0hk2UhCJtiNsh05XiuwyUe6iUVu7Ao2NjiYXo1VfT6kJTbAkJtvqogpq64wRVlsnS6LVEHXB7
FmQSzEl/7+qO58p5q0Kb12PPUBaaYGwxolVMSIpjnVXwBGKgCdcVsE70P3FVWdqeyKT3BXuZbRQ4
7P437wmXYbE0fZhgJqWUtVj9SRW8VLfNFy54/Ps3B9GkSqz9VIlqSWSCUQYfqOquh7/paQ3U1hXt
n7EQiiZlpBVYAAr500hH+4/g5CfxwJMM40VIpBFRSVjncUuUZj6X2/F9dq3ekb30eQ0mMMakZwMz
ljPJTjfPoc3jQWEcB42QSgo1GXJivqYUCA4emxK74VwoGHpE46FqSxHylhyHYYtPYWMHBcp/+zLi
ZOOs5SnTrZq0FrXPkzgsx3q7HO9UUDf+7Bot0tRhVdLOYULUdC7Q1zk6Qmu/8rwaS+ZUrC2VBaPE
SXKp/11tOMwLr3eMtTBluWFjaYMSYdO9OwUjKN9/1ncl0iRh2TiPqD5j4cWRCnAZPneYR8jxlQwf
T1ODoVqFBhsJa0+OAaKfcQsEY2vP3IYDRhlONCiTlepeEgediDswfFvezp6BZjrrbuboOeMDaECU
JWtdVJO8EpnfxkAHs/lebOdg4F0aGINnRRoOVZl9VXcr/MLTgPE067XGpCzZ6ybVlped6L0DR/Cg
l054rzyhyTEA/SfGgLnSEsRt5OY6x94YoZLGSgEigc5bkkH0SA5P4ID4czszYSgtDYoyVF1CIxjW
HZzF064m95mVESJpkFNa6Jo8E6XVPxIQYM+eubnc3jJrZcqAc1kVzJwky+pF/7Ac85yfYu/20owS
uEjThUVtI1plSdYGL2/pmov9NwYV+WHx0YyYe6Dysn7YgyDS4KY2xow0dcZvtb6CrhPJNi7hS7qf
vfqR8zUspaFC8pQ3mSGQ+vCyi8Dzj9qC+GK68/1sTzIYvbLgeX1aeJUGVtZF456y6F/Z9a6xwT2p
wdPMeKw7MNZygQ3kZvHfCqJIQ5/0SUdKuhKZuaozBM21QOsDRrXa6Baf0TlzW3AMudFQp0mQezNV
8SuyI/+qHY3jqlgSonFOUl+2Tf15zXOTS/UbrwLrU5SD57sNUg6unmEcNMIJgxFEoxKwdX3Xef29
hNmizf1tqbBc+X/wTZM5yCrZfv2gvXWPKkYSvvVP+W56/2E+pFGmPXX/3jjCQNv/Ha/vt3fOqO6J
NH6paRJ9seaedMoAMLGcisA8jF7hK3fmW3RoHHlHerGi7XAATcqm5fUJWGTf36krdUEWSsPqTQX1
YrwLvFh4vVPH1RPnx9IQXPQKqGAab4B4vV+WP72+6RvPEP1W33ZWZEtW4TYK4KjGXh4ftLa28/zB
xEAlabKb4k2Vd9b8kk2XMHOX/ipZ11g6Yvxkq/7tyo1c/JHH/Zo/arE/rbsONzYVTOPr8pzUxyib
vDB8mNPJkbuj1F/FFA28nQILwnQeX7f2VrzrO7ytKos7ZPVGN1pH0L1Ffwn1bYTmuD73Y/Q6h264
bsdl1+v7OT202R1mrM+gZrf8SHTyzC+BDyu8ZvDy1l1qv5F+5fJRlS95+Udanch8WmPAWPrt0oEx
bNjJY+OX8tFCdeX2sTNiG43xMpc+KgziLPYY2um+8hg8WN6BymgioZarmVTLtKSw2+mgNw8C7ju3
98yKQDR0CwXKKFIisjownXfTNTzGTvM4XJL/4+w6eiPZee0vKqBy2Fbu6Di2x5vCjGdcOef69e/I
93uAr26rBfS2Fyw1RVIUdXi4f40bW1icpXZ4/4QRLGgIF9xt01YFCipt0StxzxFdXls8K9bR6C25
NUdU2ZE2gWP72KYO6omJ32P6nx4h+7uuLMYlhIZyCcMUWwVJXpUPCy+u0+/xrXzmVUUZ1qOS7f9e
nFjMLmtJCWpyrVeUbF5uvMTSGC7RHKskbbHDjTl44Cof7S5uw7wZvTlR94Y187gsGIcljeCyTEB8
NmJKso45huPLJjwbfYmy98+8/mPIil1P6JEuf2VC5hjz7vqeMNj8RRrbZZnAQ2UyNl5NHEB9lDd0
kh/H46YjBxxdMpaO8yHibxeCKz3lVJMKrd4y/L15vx2FEgHc2puHh8nl9ZAxbZjy9ChWLKMZ0H+6
vog/kPArx/LUHYoiwPR0njUwzIxGellyYdamBjMjWRPi4JF3cWGcPXT3ntI1stoIWHxUprWtDtZZ
0NK/HN0zYiDdvlca8pqI5BJde6KjHcbH3AEd6iPY1yK3wTYP792p4nkiw83pXj5hLuJ4JA4zuImz
/EFruT31dsK5TrD+CuXntRYva2ZgAyo3Qfc1r6TPypZogF1Rr1mkqQC15y/Zc+GOM2CUtZOdrc/0
bvvJ2QeGD9AYu1Eb1GyZyUdW8HKkh/KvsNnWQ3ZoAh6hLvOPUEmMWQ1bFK/4hqyheF0GE8ZDaCfV
l07i4dbjggbYxYbWtrOKqGG1OzOoF9T8l/28+qoPrBWnn5Vx3NHzSLU10TY9B6iyepbADKGQMfDe
9Y1gmCiNs+tFsdUTGYDWBKN/S6875Lsk5L1uMSyUJmlTMR1FLdALc4yb6KgI7d/Eyv5O2XybA9Dg
ui5KrGRVABYfu9zdRFyj2mM9c1Jv1tpJ2Pt2ii7xohjDiCa+fIVhlqc8Ne2I22LKKP7QMLlVzMsk
ytBBtu71l+bJelx9xZtym8tJygiiNCROaqwBrH5YvoaxN7rTBg2epO8m+1cVyL7lCoEscSyIpSiq
eijnQNyseKo7Gtbm5gWIGxf0kOhcQgLGOUPD4SR1LeJpIQ0PfW6eUHbGO5QmiE5ULeqdESXCWwU0
gjubSubLkWn+TAW0EgE41QeDHGFQWjclThx1RmJb9ZKGXb5s7nXnuRhhDMuiT/J1nOaqG0rtGP9S
CTwVMwP/Tvto9ZeXAUy8179yyVbIR6jDXAUlpiyK+AiYlHrPQN8P2tkLX5bd+ievZeEi/g8foU/z
vq40xeoq7agLHmbMPcoB5hIP/nwyQd6G6RFhYxtFKP3lIQMupijkgyQgffOvJCs1K5nxwdnBrBZr
dOQfhlfZah/qIfdp5JLtkI+QgPrtI2lRo/ffhOrQOQn6TBUA3NrON1s8maq3fQr7Di20O5BEnUyH
ZxOXIir5JhU41HrOEj3CH4t+GHcYT7LY8cP6cwrLd7yJeZsjv4Exbd/pjgY8zuNNJqIQ3/z2P9VK
GoRiwTcNTCxBnbc5ZGfJQ/8ewL7Xv3DpCCL/isSZb18o5r6sogZfGD2pw2De8mey50IsWNtEhRA9
KtqybBT12CnIA9DLj66tT6TjYLHbSk56zwqIdEnRarslkxFGVLHC/WGXTm/XNcMSTLlnUZr1uI4p
wMeqpYZ6lURBXETzbdGVhrMakrH1Epj9jq2BKacGSEfEwZlzXsGQ0Zcj0ohWI5vMQe8QvYXQnXZK
OMbOIDixfFAeir1u+tHkKyPPNRiqosGsia7GumWtJNnoOnfqQxCvpyiz+tK5Qrf211wrtGxjrtzv
63vD/HuUMyqJ0ogNevKOCDDrZ3c/vxc+Joi7ee82++1X7v65/iHGIUjjWnujXDGWnmRoYnIcS9VF
vfQ+yUfOEcAqrnz9/s39rKQVtVjqkOtv5qNqyjv8EFRaX9n6IO8bozilcXdoBd2PhtQflM0GKsRV
cGkW1IxHysT6k5SbCkWpSn09YhG71GuPN4Jxvu7j3/4bCD1FgM8hlkxzMl0TlJvXN4VlbpTL4w2n
bxPgjY+G0opOlaLpdB5SDoyQaVqU32/tGOVJhxQuehjPWti03jy40VNzbvbjbw0TU+5UTvrP+hQN
esVDF6D5DT41FI7wkf3sQNMz2yImE7f3zY8+dZN9+3qTzmgMbFtnoqqTf7VqDcLAq7w+XRd86Vg0
0XZEHcXy2AqaZkJw/1IBKz/6ja2+8kaEMDVE+bmW6EIqzqhXL/NT3v+S888k2mmFZOub5GjpW9qO
tiGe+nK2421nCZ/X/9SlU5H8KeIp30y3wfR0WUUzPni+Nkyvf+3QyHDDgUtEE6P+JtpKNQ00HwD+
b6D+TZ5Sp9rznnNYW0H5sSVa7diMEL344ksb5M70qYYmx1gZQYKewysnZjyCwwjvOA9jAIrNG9VB
+XIjyOm0tbjLE7b81kHN1+cxL7LUQTlyn5nJOJAWOfSf2/Fib05mi+EtNSAkTjQE1spADS9J0Mew
VXi2eE/U2BZUw26qz6VJnUTkpCEXh16QD5G/981g+riUhqkjH0KfewOod7SfF3sJk7P2MmL6iLvs
Rb92c59HRXcpvJIPUh4dK01ZGis+WIJB1hDv1Oz5ulddBFESyZQ3t8XaKU2MzcYk89fiXnjS9xZS
29RyChE4UPkDOBIFxOmgq+XFWMYli+aAVPKsEdYJf0bUbAPNTyDu8abYLn7dQttD/hPlz8lUNaKJ
iQ/HsX80EssFkZiTzbzr1KVARKRTLq1puiAsKqQLoezsVCA1efdvonO6WE0ky/82K1lp634zIHly
JftDcXhIxIuwNSKY8ujVrDbF6DIysHtztw8tnF61o/qphQCh/7Ac1KF6G+9qgRoquh3x/s6l8ES+
Sjn7OBeZKkjI1iXtcUbfQhc/b9Ujx26JkAu6otGyeZwI+iAgS8PFKzRPm0uIUEXMabN+cr5AlHPp
C5STq+hsb+WxJ7tRoXsqWHVbCYtDOqHJMctdnZM5MTb9PwDaSTGVqsdnshpjO/PSKfXnrtftQS05
9NCsL1Au3k9WUQwqvlDpH1mFa814zPF4jHlDnAODVWCgsbRdFGVNJGMzOvd38gH6/CMwQk9zyKMP
vXRswJJoKO0cDSZyyy/51l16EJzsl7DnvYGwhFP+nLSj1Qkx1EO4gMFyb7qRvdoW1/mI916yI8qr
i1wsE5Eop/Xas3anerVjeLOfP09O/XTjAUEDa81NacxEJx6ONsUpNdweL+zXHYER72g8ralhIjZR
P55x0EAdEvXwyCMZomk4LcKSJhsGuTVgcqd+H/lNoP25vmqG0dOoWc2QCzJbluR0LdDXost9UiR2
cWE/adAsSq5dVsWQPCBK4z3WQK+KTgYYjJndYi7YduKl2oxT36AcV5WTvDPIf0Ch0JA6pzdl57p2
GKGZxs7K5doms0i04yY+ykvXpbIqmzSbYG4KldmIYBOcHe1tEmzx3IM2fQxM9PxjgDaet4pfAEK4
1z/H+hOU47ZiXQyDgWuOPD4u2mYn5r14y8wYRBwaTtvpaWGsHRQ0YwgYnsNJR8MNfR5ENHUYx8aW
Wok4wH52gy1xe3gYWRWNoR2F3gCnPMTWqzfGe7k86Oq9muxkHRP34tes5yFmGB+iwbRqYyqxEeND
nbscJ1t3pr3h1b7BOXcZjktDafG80TSrDvHZDiWK58XjAUEY5kKjY6c+NdZKg+DJjVEb5lnhxXoR
9pNGx4pRpwCHDrmlXfi9/TI7yy46LZiqM3nG+/TOG1PLWj/5/dulQ1HbcdBbfEdD59HkpLd5Ec0F
2MjpOMoFxAr2/c9bXwNojGy9SZm29pAqeuLD4irP8sMy26UN4o93002ycNsLQeMkP66HApbRUGfs
NuntimAA47cz9+PMwz6xVE65ateltdHVEDt6W1juxvD6aln3RxoFq6pJpxcl5M6dXYfaXfEmOmSm
xnDAZMk2SB3dL16qB97DOeNv0IDYtbDURFbwOcEeDprDy8pYT3I0BDYzmzJfM8itdtof7SPzYZWn
CZ2hYEnXdtd1xdhZGg671vNQjym+AeSCV9gytz2Lkfb9BwSbFVFtCkj7jCcVNQ6jR4ivnPr1+rJZ
0ilnzatSNFQivd+jhnIiCV9n86q4jLyARsAW1dT32z86wbHKSeJZRkKdpkk8xhiZBEWPHqao3yyW
8swaQ5jSdYVYC+NTVP8WRBSCLg3bnMut2GKyWrRhIiXFq+b99Y1j6fY/l9ZsqyxyOhc7cPJydMsw
YhqvqS21PBSEdmr1Cn9BzYvX9cPYNBqcOYGnEmBQCBYw6wIZKGe9DCXQuMwVr0dWOUMsyCu4gHmW
UKKcb+dXCgDV1JKDxrIxKt69vl0sBVB+Vg7VYOU5hE6ucsCTNidHY1xMaPil1SnTPPwTMbOnwv6V
eDzDZWRPNN6yNkqMzCWmIDrNU/xDfZI8QERCLsMZSz7tb4ksRIJRa4QsIrLbd+usAIVivKQ55+rw
9Vx54f6jUF9I1bUSjA4vyNFDojr6BoCEF0mhLL3ni1fukwTlvFY7WpvTFYtdaHaC5uxX3knP2HAa
A5aM6tSL5qIeE+DHzXj1o3y09Ypzg2FJp7w/y9t57dZRxBTAcm8upzkTMRGg4xgrIwzQALABTVRN
JbToRxU6zxA0T6+XoDFbf5l4hss4d2gYmIZOe7Dh4g9Ux+S+DwrLBxJ/s6vcu+5vrL9AHOabE+db
EQnjimflRkDhNn7J1bMqD46hrJwPsHIjmkitNCXTBCxVxHC98Vf5F1OCIls/tZ4ZoKEOiD9l3a27
SA15yRhLY8QUvv0jVS3FpS8l8djtCjfClYz0TfI6bS4CnXFO0diwNUtA9FRBemEhM+0yJ35vvHYG
7SCuIJE35H7PA4d9ZewXHJMmSxtmvFtaUi8e0yhqHpalbP0krUd/rQWw+ielkbtJYelnscS7SCml
Y5hu8xxUgqmiUr5ufyUxs+U2e5QEVXLaQVvcqoxkb2tzwcZB/tKbxuKahrzYw2qAMlzqZHfpEt0r
+9nylUhonpoongKlaVsnb0DZJA1i7xibsATZgidhSSUhwojRo9rmzU4swe44IqB4yaJHTl3omxfn
FYiG5KFyRSOTvFFPkkMHqoeDHuU4OHQFh6co4j6uLCL4xNXJKc0ufTYnzO0Us60IlUkyHUwFynZC
047BPJUZ1FzUYV0o25Mg9+By1yrL7nvAyGQl1/abWMr+1sezf91HGEGERtGtqrCVUw4cyeKCnt7l
vWqwqqw0bxzhLtlaMKp/IY8wEKfdRaEZWrtysHnFaJYzUPFvbkjNY8UnOrfbga1xvbMC477kJMUM
xdAAmzLXejxXQnpUHow18QqjdxLrFsgEXI2G1whiIZhCB+lZdJqH976qbb3mnAuM3IVG08hWXjVZ
DdnLUX/iPd+yhFIJkdSPZjQ0EDpFvyUMHmp0HsUgS9FUTFsHzJWqIiCNNvcrN+acX4ysiEbGLL2y
SCrmEhzlfX1uQslZXR58mXGufIENvkXhXJ+XBIRyX9c8wMdR9eHcH1mqoLKVLFbHrEohuARv1isP
7sLSBFUYEGUR52ANqbMngMQRvMcu7zxiaYJyQalchMhsiJLRbfVa+jz0OWPJNLBF76W8yJMSl/Ua
CjZO5BrCuy+wKgE0lKWqSlnqOxR+JfG3Vt2JgGZoaWWv8b5TDG9dP5r1LBbHwWg5WSjr35Dfv9kL
WpQACCHzwVpP+ehnOznHznZ/PX4zgiBN85ZnuZAB8bzh6SAPm7AKAZN64M1UYi2ccs10XqwGUXxD
hJV8Qvw/cHl2WesmceabTrJhxOGAAAudgPBfCxG/pb0J+sTgNr1QFYJak8c467F0jIP2MZI8xDRX
j8d+xDB7Gsti5KIl9yWEg7nPifB+yLswsARTrpoDvz4aDQRPbuar6DPn4TkZ4ZseUppP4yLGCQSb
Zm034nskPl7X82XBJg1jMZUlbQt92I4LeIOLApN3q42DGLqsDJMGrkDuojdkCwnCAF3+3m1Ry6QB
Ki3gkUU1QnDpoac4iGJuO/9lhzFpgAqefnO16iC59wRAbAwPpJocR2dpg/LFYRM7rRwgGjYXgPuA
W1tkrZnyxLgUhs1Q4ImYyB4KP0RfcAX/unEwskCThp/kqSDIGJq2ETavB6SxjrxT75VA/c17D2fc
WUwahjLO0Zas5bQdrY91c4xDHYCHr+lsNL675EYf8P7L5bPZpGEpsrUK6TBDTS94JPR5JFMs96EO
0Lot8i7Rxu3YFI9T/KYsnBzwcng1acSJXmJoQ1FA8Zqt+LFnORNMkVcWYm0rTdKWyFWjrWiXwVyY
1pbvq6ccLJyiXznSn+uGw7BJGmeC5kjF0Inrz2BLsnpA73LcR+3rwhmeRE8ZVYd00swFO9nsakf0
f3DWzBJLOShGcQ1CRQxEwzOjgMGoPA4XljIoBxXNRDJKom052Nz01LuVx2shYhg1PU9UNpZVFMl5
Y91hXtyu4Fgfoy5i0qxsnToY5mTgVED7zr5x9SAN1/Oo2ulpPuKi9lrtZVf/4L0GsBREnZpSZP1P
88nzeJpCBe9UvvZ8m7FQDqovWVl0JKITDlHNq10eCObrJvzfCohJ40n0bU6UcYZkjLTx23cVvBKu
hKrwL+t3MdhC4f78Oe/kMOxRlGjtFcgN3cFRdf1vMdAPJg050dXekqN/XHjaRVlg1OD4qp0KF6Wh
t4Udxg1orjI7UsP5IsM9aCTKOliFrpT9dkyNxq6E3BbFzVWFk7x8XP9LDCv4DwAlGRpMQIbNKfZL
HHYHnJHhdcmseEcjUDA6EC/pCUSLwYbRx+Yf837b44wJBZ52GJcSk0ajGNusCSn5RHNUXOBzisrp
Diu4U2ztR9s7PHIx1nlJT7dc5boVer3cQByTPTd4kPIbvwuj1i1361EMeWggRmChISnTqAJLudYb
pkIpofDAA+2wxFKeLqtmFo8yxMrB8LqBnOz6Bn9Vuy75IuXlhhUnyaQ38HKQVoXqfkrs7Kn+WELx
z/RC+Nbdya5NHKPFr/XJ+ikH/WuPiQvzTRdEk0apSMOimvOCz4tgFZFi+yyGKic/ZyQCNEKlEE0F
ja7Q2Ow1f+r9h4wLtZu8X9cbOYEuqI1GqfTVJhhJb67HJt5A7Vk5a8ErkLECFI1UkYqh2EQiW3mS
WzA4Fz8UW95XfpU7+r0MwLFwGiNb/H39n1x+iTJpcremyWI8JOJr4mf2ZLzmTr2TJxsIP84xwghO
NHAFmE3wVUgVrkk+4Vs2vHHHu4yyNoG66arLjP4yIhqTTlBlztFkVhsGr1DPWrj873v6OP+/dD0A
hfDBtDvMabmuc5Zoypl1xUxUTYBpdq6MUY8fun/LRDTDMmnISqKWap0Rf9J/LP7v6DgCtk+6N66v
m+FSNELFWkSw9cmQLtjCeb2XvNU2T8pt1zwapqIrGFFiTcgKXmQQY04e76LBOH7/A03RhWptyZ13
dgpMJpec3L+uDcYu0tCUpW8EU1og2LDnX5Fb/JK5ZAWMaE/Ts1lS2xTLCtFSKz0r4vS0rDCVbeNk
qax9JA71rQQ1xlPxT2q3+cvz7CW+/DY+8ZC3LLVQXjmW0zh1kUhu1XgIdEcX7Pac04K1lZRLllE5
RQuyp2MaCo4VJEjUrm8lS9+UQ87ZKszrAsEq8sAfCqeozVIzdbZqaqHHGAlOMujcm37HO9kv3Z43
JI2xZhqtMjRzs+gp1jyjAs0HqLJSPhqsUkrVGqsr5CY7fZ+5wyum3Ra2mtipK3DOBNbSiel8s7+t
lbZGn/AJy14AxjY4+maJJWbzTazZmnEiyytypM/lETPMOORbDKuj2cMGaV463YIzYlTA3+wldnIe
aTpT15QjyjKQDAKYvRCbpl0y2jVo3/W3yhNtk2cmDCOkkSxpVLeaSq5x3RFj1pzBNu8Gp+UAcFiq
oRzSKNI1GUmxpXOjoMQQhUPDIb8kGriQYNE8IkM5ZN2ooqZQTNpwFrPK8OWsscLr/n553TqdlFRV
vSh6njSn4WPYCYuteLxIwpJMRb9hzg05j+PmNAMqajyWPg9NyBJMqXrFUJIxJksmreZaIHKroCzB
VOzLV1lu5hiC0YEJ8B/w/xwlX3ZHnc5F1A6vkFb7vxUrex6SmyGWTkKmfE7XrYfY0Yv3Fpf26XIe
rNPphzinBGoKsaVtpPad5bVucc5OvJv05VNRp7MQObeSaolgF92xAMetEWTcU5Elmmzst7BnYJri
KDRYOemMspzR/cEz5suSTZpnx9pGw5R0OGG1Q8XCnd3O+XPdAS9r26TJdaJyyEsQtCiQPNyDqgiI
Fjc7TSfeMypLPomG33Qi6XUnZzqRD+JfzLx1cMoEOreFmSWeOsDGZRiSzIT46BSHRpi4H6B6fuS9
sjNC9n/4ckD1vKAbUEGReXFzMM2BkNy7LY6YNDEOIJPAP0UQ3nvrOQJNbsG5EjOMhebDUcVhEFay
atAgiwAni7v0mUffyNI3FVVVaTOypquU4xpED+B7wv3Aif9oD7V/3RxZGqeCq5xInarMkJ+e27OK
xYPJebN5q2dphoqw/VaZSd1AOhq2YSvxfcIlHr8cvE2aB68Ad2M/1hCdh3mgojuYd7dmCKZBkCOo
cQEAg+DoIT/MfvN4y7g63FBp6OPcmnqHxn8FQwT+UTQc3+bdPRioV5MmwANBRLeKXSSTieCuOnlz
c4wXp8w+WmCk83P63uHnHW7EB7MOx2Xx8uxu4PWQsnRGfv8WdGYUtudMMOTjIBo7uQNCMR49Aq3T
wXF53VAvH34mzZJXF30l1IIqH6cOXYbt2IO7sdVbTx83Xnme4Qs0FjJLxFVdalE+lt2Uhht6YGw5
bdZnKS4XBOrubz9YstMNLa8iz1Ib5dx9rJvdKErysZASb85lL9FKR2lXN9sE77raGK31Jg32mwW9
ENsRtCSovjvveM8IwUN2xqODZL+LLxgGVgfOnARiihY5XkC8SMFCTJ3yewx4Lxq5EAmryPwSf+oS
HrCz5LHxY6M8J6kUzKM9AJTk3/om/EWa/s0CdWNpuyZatWMXnayPfK+7pmUL781hkYLP+pM3T551
b6EhgqK2Dijq4Ttz7/emIxc22qQbzV+ADOWlCIwbAA0UrMw+Vc0CBFK9FYHl4rmbfl83BkY4plGC
pSmUbVeRhwArS7xIMVUQmEuN6Qud2B1juekFX7Cmwr/+ucvmrdO1nBpf0gWSr2IQJZIzrn5Ycqm7
Y9ErQq0lyCjBZxmkJ/XAQ8ywBFP+GGWrliskE9bQByh4/NLC5eCFoSH/jo+AgjXVOBPBT3ogP/MK
tZeTA51uMmrnyrT6CWI7N3k23xNHbWzpPTvMr9c3kLVsqowjC4KmSh3ki05q9y7vHsNQM12/sZII
3X4ZxKJB/dh5Scg7BBnrpQs4oOAqtrmC4Akcy4PH6+FhqJnuNhqKUuklYhabL5ROulfO0+e8yxYn
4Vz5L/ulTlPAq/LUFJUFg17eSi8OOq8IeYGRJZqo6ltczMakjiwiujlqfmzPb+iFcK9bB0s05YZi
Lw6pUEItwoH4Sw6G//znddGsjaQcsdDzuUzJlX/zMSH3jvfmx9pIyg3RhItb+RzXuEDLXreLvXSn
7YfgVvHUqSfokqoPBcRvvuFXd7hiuNmh+8GrAbOUQnljb05DkXVFfTLNM6ZiKDp47G6jPMLV9t9m
IpWRmSYWqI2tHsdm7MWe5qHGZWfmk3yYNOf6tl52fPPr3e+bMa5R3Xd1XtYnyy8DIaiC21Rj0sDv
OtumsZkhWN6nXu8OwW3rpcwwqbRK1WSIJeOB+5O259X4LruO+fVS/00Ral0bgzlAsB70znRId6XP
iyWXrcT8Aht8E913cWSVI0QLH+lO8j6va4KVklC2l0dbP+Q9pGJgkctrwmcslUZ8K10vouMMQgnh
Ab8PhaFcGuudStY2xESscEe4H/LdGt6InaKJC+d6syJrgej8cQl1FxMUrquXtWTK/XJVjceFbFpH
JnXnQb7bkI5fl83SMvn9m0HEuZhaVgvZBrCYon/jlU+kov8wV9LaJRBrBpVbA+HFO7FY66WcTrQK
0xLI9oGuwpUC3hMJS8VU7I8B5lwjfYSKj/V+OixomeVZBePeSI/kVoViS1oNojEi4b7yWxc8Yide
1Yq1bsrz0rovRYx1r5GTar702pzlkNcVcVnTaEn6t2XkOWiQY3Uj/rftZn/iZDMMXBPuf/+Wq5t1
DjavGTso75OPfNf6eWrPP/JgeSkVmzcg9/JhYtCI7lSQy0Qd1/rrdoGxJk7MyWsuxzqDBnQrg4qm
uxqCy7PF3UbWaikvlKp5EMd1qU/FTnHTnXhjEDVoLkHwT2idqkPZGBBs/+Sl6CzToJwQFDf6MuQw
jWqXOyboxq7HIpYWKCc0wRG5ggmpPr2Azw8vchnnWZ+1XCrzKotys6wGW6Y//B79zbu+2st+bdD8
gBFGGyVoMiWRs3JXQPA/9DceixBDNg3WNqOsEisLssf95mO+mYsZkFw1MyyYxmpXySjVUQo1C3i/
5l2uGBVGgwZoq5sSRwvmK5zK1Y5bJwMMAZ3tq90Hi61lYXMuCnihfCif51A9YFLvwAkojN2lwdvZ
WCqWDsgTTDxyFS7fw+XbgEGTAvaZ2uRbBS0p6AO27ASV9ap0h5fOfrhuPwxrp1kBVcAUNqvAHitv
rVOD+ce+rUZt0BjudTHSod++LJNMjlw8XsGepWrKQSNlGoySRJPViTGBgcfhdPkQw9MZdSJombF1
JdYbn3Mv8k278G5L/Q2a/S9O0yTuZezi7KWYhMxroGQogkZqT0O0dYOJFQshUJQH1b9uEiyx1NGY
j8W8NgVWa91tdr7rOBcrRlnSoJHWUwXySZUYRG5LoyP8/ltg/HH+PB9vq4EYNNJaMxOtA60F4hUk
H3Ov942g2I9HXnRh+AoNt460ZJaFFYY3uIU7+3veHYMRZ2mMtayBNWiQcTK8GBZ6NEy3sjGHmwcL
ZOqdOieTjBBw6dhPo3BS0BlUCLjCanfAynTAFHjXrYalHMorFznWikrAnxhb5y/q5sKNF2dARP/t
mOhHlxtZgdpR4fMWj5dCscycSlqrVB3kpMZRYe5JE98cXtcDQyyNmVbFNF+QRSGJmuzKX0eHdzlg
CabcMinGau0nWDdG3Ux20jq8ix3j+cWg4dLCli8jYgnOrjvVcCt3OUTYvO69cIbGxuN/GQMpKL1k
r5PX/5ll79Z/REzp260v1/GYlRj4R7MX23gNvC2BozHTdTcWUkyOYuFtQUU4O9x4F6FxSZi63G/9
CMHpWQfcghdWLg7NxR2B5vmLMk1Lpm0id5zqvjmqEVRRhMYRM+iXuy61tUc9doHfMm3ztR/2krOc
/1w3VobT0pOxrUUyOzGKkEIDtDk5i8erojEOU53yWWWMyZQ2C1u7n0HYL+1Ll7NklmTabbeiisVR
qE81WLX8eGd8ttz2foY6aPBSooNkZcwgmzSt98fY4SRZjABPo5d6ValToYHcl+5Y3Uvg6R1epNsS
Txq6VFiFKKwJZA+7/tTf3xgdafh0WejmlNUQK/mV2x95dzaWhklw++byZaPJSh3DLqIVySwYeR/G
iuP2rNyfZvSLhHI1ow7GjBGNJUZNB8V98tY/qq7+poRduFq2tNrzTj3k91UgcHjBv94l/wuFNDTq
dF23aMPUTCiqGZ3hKO0G1/Izf/aKn6DvCcze030RLozx4LwSPkuH1ElbT0uqpcS32nONjuuGm4cw
Tpj/PNUpbQP6EOK0czTZQPsf0Cz1bpbWTRgkQ6Nct496WRGJqZa/ZBzlrQyCRF6KzVAK/V43puKy
gUKd1Ldy70MICu96hGTABAz6vc4oirQTLAiWH9bP6a6wzV/pQy7b7Z8n2a2C+un6d1jrJ+Hum2MI
BQ6BlYSI5l7F/N7E44RLRsurQb/bSXI5NJKJ9UenUrfXX9tbh8TkPvMNjCwYNoRmTP4E47nNa7xg
/RPKxcXcxAwrYp5oKQoH/JfSva4iFaq44Gk0n6Bk9v0M8iNc0HoZpDGCutxri55x8jbGuUIjscF/
JevWoOP1IOhz+wMJeMIdd8dSCeWxWprnyRwpuLHu61+FqyUOrwebcbLQQGyxL8FWF6soKgFe6ljn
wk50NHjzMh7WwimPLXRRsZoO4gk4vfGagPcuy6hr0AhTw2iropmhbSBAP6Xf6J2z0d4r2hyrZ6yb
HtZoCFUWbQbWDcSILT3WLg9Sz9A3PaDRUBfYYId19ytGZqT7JqxLNHDx2IAZEZjGlk6xKJdljnXn
ob6z9re9nBo0qlRFZJk0Irb2LFTo66DxjODmGj2NLU2TrW4VAeJHL/M3rm2zNpE6WcUKj7OtaMK2
UVTTd5M3ONcDCSum0+ybfRWD0YrkkPl5RJH3h7lTvWi3eBlGojrzMyj+gutf+gJkXohZNNNmWeV6
KfQIhnidPW93Q2ID1QaafdmVYzt7N33thBaeffLWHbrGVW0LB3r2Wwl+oIPbEGyjchI4HubscpIk
loFRDl3qZdwteUrg+cMOHIH+9f/JCJ40HjVWp6kZM4jNbUIwaTmoMXByZ0ZnuEFDUq3ZGMAags3q
jo2f/MFsVDwiZJ9y7lTBvLstYNDIVHGula0AkPKEgbV+81sPeS2fLM0Q4/52rmeWtSQz0Yxx1/d4
LJQte3i/DQtm0HhTOZK0KAUJJN7R68fZj2pudZ6pdXIIf1v3lCmTsRk1MDkgss6PyTOwxj4obLT3
7qU1Q/HIS6BZCqK83EKrY7EkTXOKf01HzSt3VsB7yWEEaxpWmm3daDUaRCt2At78QL2bXX0APcJ1
o2eFERpBOqz/L19+aF/kF4zszD3lVLWO6CYPP9SP2yAeBo0bFZdSNSIZexGdZE93qzNPQYwISwNF
o2nN6yGCYMVe/NxT73hpCUsw2ZFv1tNusZmi0ot2qGPilEdUkTjxi5ED0uhQQRLarY2xpWX72cjP
es9JvxlxkcYWZZEkyNWEBYv73smPvF4Rlh6oXDg2aqsXBoid99ZdvUc1kHc/Z0mm/NNQtTmWlQr4
xF0d4EhxePVLloYpfzSSouqAjIYmaviiZXmdwqlUMNyRBhSJDeEDnKEMC1QS7UviACO/VnfbJ++C
wPoAVXQyLAF9ORs+0OEOPnqFi4z1V3QT65vxVV3/ZtKbNk4FEm2cnM6w+5udP68HEcY+/gdf1A/S
IksQGwWpPdnanlclYMRVGmFUjbmERjwIntwyJGnZEvAe4BjJO40wGhPyECLh2CG3eDn7P86uZDly
Xcd+kSI0UNOWGnJ0OjPLdrlqo7DrVmmeZ319H7n7RfuyzOSL3HjhBcQEAZAEDg5cHShW84d0zJ7v
08mqq0+qnpVYkiUC+QPmeJgPqVsKIjbHy2XGHds4nNsw/dBJ+6w4ojlHvAoLizNadEur9QJyS2r7
xSHdgDF8R7ZgRRIVU3kqZ7xyihrJtEK4u00xZBwDK8D51MDncUG8rXNeEprljsylsrOyEV8gm+6b
dS7Q2Gb6za713o1zYdFfbYQJwc1FcklLq5qKoIA8M2V8tgT0q1zQf/WARoXpGHvyDnSbopl6POHM
bTdN2jFuNBjS7ODSuO19mRrX2/r62m8xBfzfNmqORJlB1wg4tB858mNCRU+Gr9dssMCkPqmGWEIA
fiB7eQPy602pUtGhwZO9/v+TYy1BH9lVD30YGwPt4DvYEHpSRSbEUwnjtnVvTYZqQfpK2S1/izxZ
EHq/jusGO+s0ClIrqGrYiPH8SjzJwxjpnegKxFMJc4424VRbSQSzn/cEbKw6On9FOQ6ePhifnUHM
2Lcy9IHWko1yOpl3VnQNllxyJJk+SBkUUmOwWozoHpieDShEobutIggIX0ccg+WVJPVEKj2HHep0
casjUjT1Eews7m334amd8cx6afNCC9dfQBPkI9DQuRcNO+JA+4y/YEs5iLiGGlu6TspKUkfqwO/X
76bQsXf9XsR7ygn6xl8Apjgv0fv0ETDN18HXfxV+dRgbd/EawYWJswUsmKkc7MosEigJ6A5f/R2g
Sm1skQwQvKy/Pg0NFrIEKkuUSXOIt31jl3mi0Xxc/TOn7GL1dZquJ4nhmCA6Hb2Fts+Wi3fdN1Hr
O2/pjNfOqqTLUbWaD2r31f5Oj2UhS02R9na3ig1wrdYu0kaUduFEMJZ3skrlxgKgHg/1b7JjAFTY
x/QkAiNz4gwLXKpNTc2WddWvhSt5wJ7tbvsoTy7jo01YNFq/vonUzXtIJycURBaO77OwpbKRpYSs
jgNI77vxBOquzSB6H3IMg6WPxHS/yKwzyJ58zVX2onDF2b+/oEvGTAI5htjOLa+ROzgNtUAre1vP
HEo5g8UtBWQIlDJFqM1pfRkx6ww8R/7v2Vdp926gGUoSs1Hwfgjjm6FhtJG0+rz6oJVAjP62G6ps
RBAvnvYZtyyyrq3n9R6s05gGvijRwjFElhtSq2XFqtcz+jVx5R+pr953h2PJINtSzYZRTlZulQKT
JpF7ve/CwiKWyryZjXqC4MlfqHkqDhWtnDkU5EB4/sP45SjlY0waSB/3BUZTLPvn+3g5DBa7lGC4
0lSNkCw7Hcqo4bP2c/GmTXtnpGJJH8t2jhpl1YuM+3iwfRY9IjgG8heAqZL+r1lTeVXoygElWjDH
oFmyx3AedC2W0JmoHC0324rytpwdZBFKAyaim8raA7peOpPv+VF8V+aIZgtrmZbUpmqHKDgcl0ML
JHLqi0rsvBsPW1XTF9Uw6gayw1P5Vp8Kf7mQX8113oq+wLnwsNW1YbSjJlDwAURvP8dUkNad3dIV
TSLlBD+2ujZKhR7PBcSXL8FmbQYFTLFzRGc8x1bYIlsWhWXSqWqBJEDoBVQEDuWJZWJqP0Rpgtp0
gaaMmOZH0VOQJ5Z5nGRN2zeNJRd4rEWPBcbn3T7LeCpW//3CHNDloWM4UQEEVX6tnav1isykIO7x
lsykCpogietOwpKLXYm72X3j6kBk+e8lp1Y/Fh0mvuP0jalB/9xWBGexbEWsMJM5SocP/Xbbhooi
NE/sqvdPL/hcihbVjrFYE3mgRahajuOx5a8ptYquI1htegoPOQiZzvkZWDL/ti44MYmdRlebUa7l
MqTLjkJTPPbAs7i9LZqnj/X/n/SxxGFtmMGHmltw497pHSzLiqoGxJhaiF1wgPeuiOyUt1rG6Yo0
qeW6gtgZsS0QpnU4xx9b51KVGGQmPULEOtQ63txvbYzHxVI8l+W0qsFFHUBoxGvo+rsobrD1rCIz
86GIYMS6fy28uwyBLWWZYWMG+eoYozfRAtet22I5S2VpTqS0k+qog1iMIhdOC+cJXf3kk9GOalh1
yYT9wkTAjSoge+QJXY3js1A77qNh+ogMoAUV/HyOwbLN8FajlE2znmkqsJrJvQbLtsLPRYwBaAbs
qkKj4YRWAVGllLdexsFqW+tylG5WK1jD471WwJxqElCfNiYfFsi+g7n0tmXxlsr4VhXVyZSMWKq2
ZktdUazliWVOs9n6fzOInDXS3rVatkyVoXjXlCZWm+2aiKZ39nAabJXKVofB6HtoFlWqTUWlO5fL
eFiTWAsIvLHcyVW26x34Pi0wPjbMYbpoqzuYNHDfRPcajueyVSlrjKQoGKCDn1dRSwfnRGALUhiE
o5lmiIWu2aYII8NFpT+OecmMg2W5EiyTDME1lZxn0R2Xc2tka0+tLUtSlOLWGF/HTQ6zHY8Yh+zd
3jSeehlHS6I86asU6i12ykaUs+EJZdysCSQp6Vc9lHTYzoLLzNe7prM1JansO2QjYLW9l4MhpBG2
Nn69azpbU7LDvtQAml2vdwrNTvdZmc52t1dFTnITjNS4d7RO+BA6reAs462X9TOj6jtJW93Xz0+9
b9/Vga2zdaQyKmfZ0iF29AwATu+7euhsd7uqzUas2RArfzDj33cH1dkZZYUcKXWyXm3j7UQVRwRJ
+fqqr7O1o7g1ghCTm9aIG4YApCGvAYz2GAkhOrzNY/zNjv9zyZX3zRYjdQRXEZ5zMB63GGVuj+sT
BdXFfen0Z1H45ayXLRdVNsY7FyoEZ+fEbXei5tyvI4TOlofGUumrzPyIlIPQkXlCmXOtjY02zboA
Yedt2Yt6tTiaZetAejVr0lzYq7fJXnpshKkLjqmxzetAahWKEmG1nbumcwLgW9fGDFFg523cqqRP
N145D2Klw5BRXE47ehKdRTxtMCdcErTxKKfQBgG9/n/D5P31K1hna0DoeyF1miD7ZD9idhxmWgd3
UtjqbAWosBq7tgZpvZ1JSD4te1zV/dunJ08djNupiqHHmvohuvB1vC3v9Ge2CjQHNYk7C4KtzbTN
AGC70yzYElCRtKZRLhCsOjke2SK74GQ/dbYGNFk6qaWVOa1z462f+QMdwY3bUNHpzykD6WwZqIot
JS6NAp1GDxiANf5JzvEhewx/h0f1PHioN/0sWuHsMI5vsr3sRh3podqWa1tQfMU0kMdwEz6pkfCN
z5PPOGeTmTKpVvnZeXxGJtonvvQj24vyjDzxrJca8ZIkNnQVvqHPOj/lnv0cZE59FuWKeR9gnnyh
kUwFKDzXfrLxtBzUXX2MDvJWNGODgx3W2RKRURdNhWs69NM7GDoyOrOXHkCgdAp6aqZ0eAPb2ua2
C3MNi/Hh2SBz0Yz4VlfScit9U/AoamI/xPhqdHbu7Rd5G5xELSxf3+V1toZUtUBe5EWP5MZheu2n
2Mknh7gaoK+9YOIHJ+6zVSSUePWokgccgl35q2ud2FbeZ1nwLOfEO7aUFFayHecTvBzTB3FeqcKa
D0/w+v9Pp9WyDuA1E4SlyUV+Bg9zUWDiqWP9/yfBpDH1eayx4v8u3vH2kXHgutCMuG0hdvGT1/x5
wOw31RW5L08ZjPs2nZQ0TQFldNbSbTMtHjeVnIRuphiY2K4l8n03fra/fWzGDIMA8J3e07atEDTG
Wz5zxa20lBj5ehTotKbdNhCOw+YJZjy10Tu9HqoPpecAYFpU5DOciyPb2d4XCmLAWvqavUGYx/zI
1/2dyNXZvvYATT9ph1HHx+YVQ2Z8m1YRDX8nbyqNj7qDv770z+0YxlEM2+Wem6VSyVofHOc2dqr+
pAcdHfvCK6zz7Q/wjne24X2ywZmeNkNwVPe6327MU7gb/jSOnFPRpGYOMEr/i2u6LSYAO/Ejese2
6YyxTaOruIj2CSY5xnSOaTPdF8bYXniTDBbBGIzg2A067eojYE1g2P9pVSJoLc+gGA9W68roiYYP
BOHkavoBM8UES+cEnr94qIlsJ3lV2cd5v8IE0mflUn4T9W9yLuFsi7th5ESucwhf2RKCXetPm1q0
cJ6NMs5bjbaxLNNkHfuX+jm6AlEnyAtxFs32tstqnSlW1VuYINvF4KSrvpfn3L9t95xFs+3t8jLL
vW1AduVKdHi37pyIpJP1x3w6lmR0BDZ9MluYJAEetnf0yL7fXjFPG+sv+SQ468c5MRSoOdsB3ul3
+xKzaW6L5imDOUqXZTGioBusI9lH/jrL/s7HDtu6HnWFHds9BKt/Uk+/3Isk0dmuddvWiKVK2D6b
hvsVLyEfRM0SPGWo/9azWRZZb2rjanULijSDJ0obcq7WbM/61JTWDB4w64ia2ia/2Kh+jNvGEbVK
cOIHOxapyPCy6jSInx3drze2Z++rjQgQxBHOwmvMWqstdYJSkt3s9VftZ/Atfay/3zY/jmWz+BpJ
UeKJRBAeXDAUaSO/ku2doGidhda0M9rtEwWyjc30DczZ1+xUeeWAPIF6CUTzT3g/gHFNMFHKtWxC
9YOrY3Zq5C6XWZAS5p3PLLxmIGCoNpfVNzc1LX6A3c2t/fwpd0VbyzFLtos9rcwmHM3JPmYlVZ8T
33iqX+195BFTcLBxqDh0jTkzSbIk5Tz2NuZSNU/2o+Rnz72jrfSUhUmJQtWzhcJ1LiyucTyYbXPP
8kE1gaiy13CG0DC6oioQTzBz/y1Vc54MqbYxkIk4nUmj7SLKxvJMiDlEszQpFCvHmltA48xrgQRL
7N52L86qWUhOBu57K1Qget4DJnF8ExkO7y3Pdqhb+pyRpIE6CrzlT5mP+6lxbjwVF+AYFIfFg0Lc
LBH8Co6ZslCdSo5JJOv4mHpZ3PwSP9iXldBUlCzgiWdceIrVBuP7oKRoh47ETe/mDwNu8qLDmyee
OWExoiKPswmrD1/GP+BZMX7UmpNc00ehAXEiNAvdqSorrxoTX1B+RQ7odLzs1Agh8Zy2eJBV/ftQ
DPpFNose0ifFbRNHekxDxzxMh8prlm18rr+JIK28eMeCepRkUNtFxZcaX3rEUKJ9+CA9YAqOmwku
O7ytYJy4ClR5zBV8oEObX44xw+BS28vCIclcVTGeHCtLqgQxLMnaLI+2QjGC1Enewl2doJcgEfZs
cH4GC/wJx7KYuh43+mRnOI1M8UR080fzLLoG8eSvdvbpuglbVSo1+FDT4hMQnBQH8ivx7KfbQYkn
fo2Dn8TXQYs4aq0G5QN5N9Fqq/rZVn4XHvyrur94o7Od7caktHGat4h6TnXGUSO9Go7ukX5TutKP
27+Bd7CxMCEVbGR5EeUG3s6F5o6xk1hbFe8UTLl4nLbkUcWJam/UzovCx0bIIcSLuyyMKE1lvUxl
fDY7pgbVQy+SHpATSEFYB8LKRPsRk9/FVdQAzsmzfazi004FVTJWtRoaxwRP6kX2SYz5S32+E+iQ
J565bheRJM3GDPGyskmIE2MqdehPu8rPH8LdXFIpepgDagXUOIgqJbz8zUei4tNPqtDdE0VFbBzH
ygku9kC1g5TTbi89FJIHMujBGzDBVdMERxfhmCITEeaxK/W2xk9csp9q/zMLRc8rjhOx6KQuldDZ
ukBw86pei2O9jyf0ctqSJzzi16D4hRexOCVtGYOxbqCp+U8yOAo+kW+0TY7dyJ1G+LrgKIhtrLc7
fQiMLDKO0qh+Wybz1MyCYM85FWXmWAdTRKiVQWEdLRAL/6O5v9TGHXeivjme/tlTfVHSzjAgPUA5
7IV4k7NktH4SzqPl3Nz+gjMZNbHqVb5cePqxPaoDHa63/Y6ncuZAt2QiyaUG0eUp8gPBY4W3XtaX
7b6XDQKhdompzeBaFncZ8EQzp3aZ5EFvZyWSTG/FY0HlJxHGkSeYcc5gMhUj0LHm7MlwkpPs/rmt
4K/jGmFBTbohExV1NOu4np76XtRq9rVBk78gTWalTdEUWrgehdfCJ6MT7lqLimibONcvwmKbMjlR
VV2RTEz5xVSFfWWhrl55/W54UFvntma+9hrCzvAAqU+19EtkHXU6bopdBHC8+kNZxI1i3B/B+GXU
R+aQdauSAMAYAgf0YwNo4osJ1FlyKHjWfm04hIU/pbo8JUMATXWvymHZJFuB4XAukIQFQPXqlOS1
BcHat/oUPeqnuXQGivbqy/jUf9dEB+/XFyTCAqLa2u7ApIPPxNsUs+ZRc5Go4UfgpP41bkW3SE7u
n7Dt9CB1qHKD4CvzHtw06wxm03BlP/cDah5FYA2eUzA+XBqk6fV1K+S97DWPK6Fz7Tebu8yVxUll
mLymqasxda7pz8/TFhSCdHoW8Q5xqtSEBUwFwVD2horFj8j6h78bi+aYj2gd8o3doWtkPnapt5xn
YTaGs+9sd72c25meSPhe5+rHrtyaXohZB6A2kRJXOd/W2dfZDMJCq+IU817SCjrT/NgDy/xepfn7
bdGcuMqCq1pcFOoog2hixIOzGIo7SX1J80R5uv0BjjGxk0EWu5qmxIB+1iJnvI83mMtMo+fbwnmr
Z45dve0iCSyMONG9eAO6NIGN8vTNHLyTHWZEHiA22IDw5d10upMwscCJcyzIqlKiekx7yB4xgZyc
O0dEJcML0+x4kEKPSK4BlXnMTwaqdTvrHB4rRDsUIMj1tr45i2fRVkrVhkRdw8+6magUbESVfN7i
WbhVVvdDmPY4xWan81MabltUxLM3RUhgzPFTFnelIGmqGjKWnlrO6I1X5Ne8lDj2z9AR8aPytLP+
/9M7aIkWTD0f8BuqmPaXAJGtE1Bec96ohMVZacjVWa2J1c9A4iuHAaTC4Oh15W9Ec6JDf5AvsSS4
T3Aclh0joidhXKof5+Wj6oBitKLhrtrY/9y2II5rsU34Sd6mZj9BR+TS7IIR3TXlD5ER8VbOuO3c
m1lgLjGOFl92Etfs/X4XecK2c+4mMJfmrpprOWggv/b6HOi9xLedRUeuRXrQPACtnkW1J94xbzIn
MOb89MvY4UvjHx2YCLynvV/aS2X8F8OEvn6xEBZgpZjgy8yz0TxOOzTBCmyH4wEspqoDgf3UahA6
erUTbhRPBAfjBHoWT1XI9jSVCQTn9L0TtuVxrs5sX/7cj5h5v0BqdVRo831yNPR6Sb6IFOojefj3
c5+wDfr50Chmaw/mMQqofshUN74ga/Y6vWtbGaXQ77OfvpKBNpcuvKgg5x1lwT7w1LVu+qdIFIHp
AmS6+GHA6WDex329BISdMBKCZTAdVpt5eT8LTnCeU7HYqmpYKjv436Uanux1Bxtk/sYm3aYPU0bt
P5aATINn74zzLst/VBKBVVhk75yIYzB+WimFkU2guIW9S5g9s0s3+dnaCik6OPbJwq3iRuk1dYa+
jYv8ku/L53SXpTT958/tWMzxVhZ3tZhZGGsEq0fK2Klo6QtiPEcrLMpKyQYrDnLVRIxvAQbRH56t
k+j5wDk/WHxV3VqaWTYmjnGaIav5KzyLMhccn2FhVaFZYeGmbh4XN0Izi6jizFMG44q9PMuxFGjm
0Y12it9fYmd2lbfbG8hTBnP97bUsCbvZMI8mtfHAqXfJRbCFHG9h0VNLIXcL2u3NY7veMrb3LZdx
waHM8yzIIHTyQZuxSfcGLUVjW3iqYDxxKaZEnxeyPvsUVz8NTu6KqKV5pzELnKpHrW0nDevOMQ8O
NHDWeXLqp5kmIL8Pv93WDcdMWADVFP1H4ekh2A7vvzIvjuh0vi2c4+gsiCqQQ0XWQyhnRuFJceQ7
m7QIOxUk7DvTQB+neZSojcbu+xLBhKwu+un4CuWyajHIBLmUl2otXTi9P/1phDRqPHUwLonspGyY
I8TrlDi5lwoh5bxcE4ujUvNZaYIU+pjc+Tk/oXX6Ee/SY/44vMSPotcp51QgzDU319IgVBJ85EWi
fUrba/HevUyYhijR+8yF8VOzH5JQ1xFWSlrvwam4FWHMea88FlRlNY0yzzGWrvjt7/6qH4Zt5ckF
NcCiK7j68L7BYquCaEijdoa3ko2+Dbe1o18tOj0onugmwTEfFl9lTrkmyx8feBvosT6LiPI4BxCL
rbL6BoStBtTeHS0MRS82t3eTYy4sXZG82AvQZrB2GTxfBsYC7QMMXL/cFs5bM+OphWzNoYZRgDD4
cjML6Qd4KmY8tEkMI5Yy2El6la71LndFswJ5gpkTs6kHU8onREIdifiOvokiFuf4YTFSMzrP7Y5A
D7Mje2tXnnAGDedgYEd/BIFctkP+Eawkii7bR8xCehDBQ3jqYE7NDjOdbDWCOuytgXEbpnMfHpiw
IKmOlEsFQob1xEkRmTxyEGmaY84sSoqM8tRrIB2Fe7dUeVd3KcwjOcrvdxk0i4uyU4x/m81VvFdt
m41orCkvKrHkRV0lpaPVKuYxeLZpvg/26Pd/HV465z5IOmGHeJiyNnXJGpVAsxshd5ae1auImZyn
c8YdozyT40qBDb7Up2GbPZ7V1zfhacMx8L+wUFqdqW0EXy+9YL/Q6nuBl0hxV8GasPCnoSylVlmw
8tfxAd3ePkY4be8DAhJ2bkdfq5VtrwsH3ybtvqM4K6j7coIJS2wELLZRjB2CCdjPtutMq2ovwkVy
4jULc0rsLrIxYxsZCUwVfBMtmGfdLL9RZMtI86/x2thYyPJfwofBU6n1nj/eGanYiR2KncSo0yJS
Hcge49apaF4bL//AApuimYwTUaAREOiUjvb6ruNcCFW332mPmC4xOcrudmTh7CqLbprrOQ/DGaYI
zrVDcHxGnklgL5wozgKYJmUg6jjCXkpMchyPAN/ddxH80Nmne7jUZnqrrkteaXWIiyeVf1sXXINh
7rCqPlnTXELr1a+11fwMzPKPcGeIAcCckPXxlvu09CmLSJSCvub4srKyDltti1kHDhE16XDexx+/
65P4WmmtLh8+NAMon3dbKxyhLP6obBQdSTsIxWA/NxH0LnLMjoUcRcCCEXm98WCOIm3hnHjtJM+3
F8x7GbNIo86YF7TIQ8vjn2W7HEuneAl2s2+4Pa7c9z1eWcxRmWJgxdQh42NsdNDo6WjUub16jtuw
hEngLZcrTcKRvEbvo3wwBNvIMT0WZkTSUM0sA0rpvRFUOS3mOvTu9Cw60jghnOVO6lJbKlIJ4sk+
cztPxHnG0wbjkZh6syzVBONrne5AgJbXBPvHWy/zmrT0CXMDJ6y3vgKwK3xL8tbLXF2DpjDLsLVM
4ILLvfyYeeZd69VYpFG/SOhFrCDY3EqAoIWifqWv9aCxUKM6GTI7XM1NR0JDc0QcZRwf1FiIkVxK
4QCSrvXZWODyB/BJsTVo7S8vsX9fZVNjMUZGrg4zxsTh9NVcyUEvheAc+Do4aSyV0qIbUS6tcosn
6wXsHRnYlESHF082c2k1G+S3UwOyV9JlA4Cf2BV5+Ne2p7GQIttK825ct3Ly9QM5aw5ydbdjEs9I
GC8EVEweGxuSNT/4L5hdvj5ZNBY2FLeNVvTWKhYRQ8RtwcH9gpvq32m6atG6uFwX+3M4N/7iv/fX
qEW3eV5Q1Z/d5bcIN8uZKqSxoCGpHBfLGICbtX+118bPcaR3ANRlj+bB9nSAeshjRaOLvR/94SKC
dH39MNFYJFEmp22+LPho/bLs0BIgPWDc5ncRdIVjnixuaCSt1jU1UOeLX17yzbLBUKSn20bEqTtq
LF4osa04BerNOE6ZM/9J98E/TUW178Y/2al1A42Gm+JqX2QXoJaxoGPiJLXAfnk6W+36071IB7Yr
S6XMOBYltTaJa1U0+BU6os5ajnuwYCIpmnBZtyA+Wr5p6aWLLq0huCdxrqQaO7VjWOyeLAWURvKN
2iInmcY0aV+qCkMagh+jDshF8r3uDIGmeD+F8XS1CHPD7PG5VnkotW9qcp0kwUuD4+0sxEgdpr4a
CPDfMu67lvWntbcCw+IZLePx02ChpD3aOt7qS0zLZ21bHcDZdyLX1lPckFDzoXprMabgt6hd4uvL
lMYijgotrQM8hfWjJU24FAdKsc8yu9x2TRae7DZD8thKNfPbYMu6N9hJ+s/tn8oJ8X91FyMztnbp
yqgz1o76w9wIi7qcjWdz4FKjdfOgQrKFUX3lUQR+4Yhl096a2TZRui7Y2Ghbc39fVVRjk92SmWKu
FdpxAWAGsnhz3yQU1M7+HSdQqSvmdl1t7wC2/FZ1tD0OmzuHKmlsi2xhk9HMrEg79ujRHMF6RVyy
6w6lH6QXUUsUxzLZlG+OOWWyZuAb6yy98tm+kl1DpZ0p4tPjhFI28SvDg7WgbrVjBsL+hVojDZ6C
xgUAQBVAIni/gPHmAn1IczzgC9G5e2ox2TbcyTGNqHDCGMeJ2Cyw2kSRPKr4gDq3Hh6ijjnW38uo
3YJFShCSOGbPpoMNM9NmW7NUFKotN3REk6E4gY5NAxdGbDYlyPeADOrBNK+jo1EQWHjnDJsJnntM
ppgWiO7c6J+18zlyex+kLeVZeF1an1Z/4440Nhdc5HoXpzI+0eCSRJxwD6Jhb/ihfkeXwza+aG5K
KLgHHrPD7Oc/6nf75XbQ5NQ/NbZrtiedNE3AxqNToMRQjNxZdvEDupZfkpbOyNOLSmW8R89fcFFz
Qo9THwBx7aYxvgJ6/V+jC6KDS+aV3wW/hnOOspBRqZfzsV8bzawLFLlXvfqnsVO2VudgmOK0kXZ9
TkVFRY63s6x9rTpY7RhKOiqj8PjH1Ml3w6UW/BKOk7Do0UI2qirrEnQ4Rj+19mTn3/te9GLhdG1q
LF5UzaU8zwHxRqt3d0y3mkrBFf0oV9Q425d6Z/npIwqOEU1+C7aFY90shFSd+piUcYrrDZrQAI0y
9tMukxxjFwNgl93bpK2xc51MzBfTSInvSN+kVxvjBRd0sgfn1m2BLnmsc8FFkLfzTH5kto2kUcMF
zFdu7vXIiB7W6mHYC9IZvHjDYklLkndESSC/d9B3rD/Em5UeIl3cjri3d4RzjrBQ0smOZmtE+ujY
epqLL6wlnNAJ/T693P4Ax35ZWOlc6uMsyTJUtJvMy+LNpkAw54BiYaVVIy+IpxAcbqPmW7mTK29S
/NuL5sle///pKVTG6tBGoHI6ruTpjfVkbM3gels0T+Grnj6JJm0CztMCy14HH0Tji7IBOc1zW+wa
EQSEY5TGGhI/fcGKBzCr4vULo6n8Ib2MbuRNxFU6gcnwrJKFkga5prRhhp8wYMLetC2MvfpjdDGj
1s90geXztMS8sJTOIkoc4xMd6NFCLwYRKvKPvbbVRfBPnl0yrpvWA7i1JXwhvdbVc3KN1efbG8y5
frC40kTGnNqsgvo7t/JrADSRepAGgdFzVs2iSitAcPrIwKqjf7rsNT0Xy+tdq2bxpFrazmZQQXD9
1hZAJTVets/uFb6q6pNFzpFt10rzoRLNtYYLaI9xjRFwgXJMhUWVBt2ozaoF4a0XoXMgHXBpAVe6
E4uiMO8DjMdOpWUZ6fTxgXzfJ6eObqaNVe5FKR+Ov7JEfamlVcugQb5OI6fWz7r3VmyEZwjPYhjU
TAK2QUvXsLHNU9j8LJ9K9e22xfDUwrhoU7WqPPQfy9bcTH9otqvWMUq6tu6LwixTX9bFgaxaWHqw
WZIn1SeBU4Xb26vnRHideT9J+mROsVbNx6xd9J7qbYExh4lafyu62TovhMQiTBtnA1gEatgH9azU
C7IR1+hJ9wPdqbbJ23PlyKc/umOCDX36cfs38QIzC0TVdF3up0qWV4TUNt/iUXWsj5oTusJOX86m
s2jUFg//KEgU+Zh8ABwmlCTjJ8MXvX64v4A5eFsDaIRy/QUFeqPOmauDe/MZY4N3nSNKtvAeOixC
1ajTtkwIvpHS7tiOrnYo3jEA9YACxik4VL9vbwbHwFi+P1XRdZJ0+ErjoivCB4uS4PjlCWYcuhwU
QmQFgntv2IHNQThjlROHWGxqbegh+mEbGQQXBcrAyh4t0EJYsIINQ7T/4mXLghlTm4RW16nzMY/K
wrGavNulk1WCoT1QzR9hpw4Xuc3NyC3SJgGNVqeRqz4kYJDR7eK65Ip96CTbpGEet0g8acWiH+NW
Q/NDlC6yS1rFsinmyIyt18zdYHhtbIUtnXoQ0phjO8XUNiK07NidtsiHVNEWTDSLOjzfi7ZNr9Yc
2H6YS5pxyausWWihSiPyZmU1PHVKEr/qOCRtpKNMEL+TcG2fr6WXMM6Qbgar87YuivyRlH3wM0nU
AP9M9GqEEFiYHCPN6WDfjD92KZt+Zo8WIHBxNRU7zHLIthHO9FNYa62xacPJ/l73sax6aOaNtpmt
lZJjgW74l03QgOolSwhmmJjM2vc0WgpkT9v5aiVa4+FaGUbO2Fuq5SiGaT1iRiyAuvUUjO4U6FNH
C0uTzp0UyvFRQZLhqS0js6FloLQnpZ8C9KiFWXROQGeW+3JXpJkTlTEUFCWhvKnyJVZoPmYl5kPI
DWicIk3ZT/FgF5RY3aiiBqhGqZPOJVFpFs2SSlMzH206SUN0NfVUplA37olhOTvKYkuuRca0c7M4
yw+jFkYbWU2ryJHAHk6AKy6Vd62T0kNhKbMfJTaUnxY91TA2dZOWY/Gz09TxV0zI7MSZCQxrLk9O
KU/T7whzbC9JqynOlBOdJnZbPAamqfyQzCBdnMXSpkc1qjAeLLM0N0wNdRdkveoNaTZ4mPVW+uDu
yJxAGefX1LYbjJPV+trL1C72y3EeaW7LaI9RSuLZ7TSAUqkrG7cBrGw/9lLoD+EQ+yYxmpM6KOml
bUlM0WLae0ZvB3tMkjbOQYJ3L8pIrZN0JY6h2Q4ercpYwJbe6dVl1if1dajNeqcttebNwzxutVqy
XGksa0r09e/Sl8p20FrrNOu9HNEc+ZsfNkDDtNGt/tAZdn+c5HF0liqRDqOaTvvRTBonJthYYpWx
B7+tvbHHpnUBOJOyrkYPOUBVi6PP6vSex6rkdXrf6dSoes2pm0imZG5/2IkVZRt5AE0flCKjZbmG
wR60TC23kVoRB/Cgxplz0tFoAMVkHGTKP4lZ56eulTHNWulkiqPdoqCKJJsIBOaJky3J8ohOwbrz
rSVPAIk3HsL/YezLtiPXkSR/pc99ZzVJEFz6dNUDuMSq2LSmXngkpRIEuIAEV/Drx3S7ZqYqp7Jy
nu7JG6EIBgk43M3NzUp7E0SggVt9UlpBPC9R5rTT1urdxIn6fUjdE9fDZuixiZ0HW3UpMU081g7j
xmNeNW1pmZ8Dyq+yGTekxomy8HRySwgdOfWSNItIPEESuwwYJiAvdCDbpYYrOc7/um7i1hpTWnVx
ELip5zmxauSb33IWrCvzhaxip63xNdYuKsV+pGZiFQVToqIpOHUXJ4hYFzb6WKMqSCbBYfroFi+B
mjOy5hXrxSCZ7fQTswf9Ibpy00XNHjznnSGgbSl3b5kOKtpTeJva8GRBy5w5VZ/ZpktCoVJ30DHp
79cCgvKYFR/LPl7K+d43KlFR/s1VxZhafX10u+DSuuq7bXp9jur8ozb5RgVvY44/En3SckyEj/Um
z/sFmxW6C3p49W2zUZOJtWUlfISCm/pRrd3zsronYr8W9LNb33OXJE2/JKVzJuRquVVshW4adT+q
tveuNqYqmekxxDvnQdy1AaOen0o9IeR49rfZdBu+cISYSbElMmyKDqOYNoJUSTG557WEtpIs7tsq
fxChvWy82l13dKiPk43B+AKRBLzcG0Gq7BcwUGgbnTRWlPgcZ7oVZqaVrApfm7GKq9yN7XY697JB
52bmE+uI0KkywwuGjuOV6D6llnmaxRiXBUGc6qubnMIEgX8zCMNgkJOtpIYITHjfF8G+4PM+CqBW
r8OsU1nhZi3ZNvOuyNXdvBaZ507JVPGnciHA/qHkNH3LV5moZkjt9ZK7W1Wcln79cJcGALL0O9Yb
TLTkU0r7k+GUWZFM1ijCwHj5JOV2mNA9kBFCUH7f1n2fTa4ok9lEBfP4R1OE1zmsgWlOWbsgGvWH
sL1UxRGjIDun+IiWxyWUIQLrUUDTq7afqxni4/fGvmC5RD6zvV0L5QgzJS3O46LKInLhUTxJ5obM
7R4q+xooN26gackzpxuZEsmoPUbm76Mbg8XCuPMk9cgGvZvIEhcykRCkNMcx3FnTZq6eTZnowGxC
6u+hdcdm/lnLFFJmrdlExGyEdeVOWtIPNYQxyV/scNv2AxPW2zLquPmaJq3G99BZsqgpNnI500Yw
WqgEfIWVio2lL3n+GkZPs7tknqw9xoPpcRAQ5ird+3qI0s4Zn4xziaiTyjBdmk0NLg9yAle+CQCe
NNw49abxCWshGVHIzfLWD0Pm1hUrrV0TwQ7dxZk0Ozh0DYJ+1nUPVn9Tc1yEZKdyyaI2K4KDmMMY
lUXqDebokuLgcf+gscsn74dFKLPtMran5dgtz2TsX/OF3itLZqpZd7W2tpUMvDhsWsiWOc1hBWrT
QxUesmYMnoOJ3exs59I23nbGz6598hnU91IfpKtS0DnAGxqwvIfoFFLo7Z012UXDNfKu1YQuFMXu
cxFRqZ/WEoOo9EjLo09fe44OGFxfomjntBcePgStQaKEWQgjNmauH9dOv1L7bImTNR8Fvc40/9ao
ox1ioXupv0YbSXCRhRUdJMKrs54Upd8GGdUs6NB1DKFoX1Qui7qTXzzXIcei6nGjCPTXa3lsK/HW
qvJQV8WnWyAQ2cO+7daYl0ha1tg9h3PWRwnOihnje8F4Q4t800EPE1fZMeeGQ5y78fxAdOzAGyfc
YizRJTtHp51/pZ8cXkgmXfTBDbOobOIAjY0Ap0/jNyyYdtS/Ft6Z79xt2Thxvj769c4rWuZMnNVO
FvJHt00jO/O7rf/cCj/N82yFF5vZUUTuduPM6QSmhMOsy2q/GX9TdI94jhM5WTKldG/JrW3jpJ6u
VlSk5bIpeLx6m1Bu6g+3iQufCT9uSza+DFcPAwWwHzv68krtzyB8EvKsyHO3i7wNzj4X3nIFa7xX
Gk8qC8F5FCkv0nlmXR/X+mAj+kEfNNj5H3IfkZrJJ12tTHSxKjI7enaWV2FlkK5ya+afhcXcZLJe
nHzrScS8DEHXSGbyRwOlKHpfL7ex21VIu1OvPpAnv2dzeA51vAab3DqObdxDy8u9VvlN3JM2nu2D
99xDrofi9I3b15pvJTKv6BjwFOebksfSPM8kbqro7BcnsthJb0G8vTkE2WAyXu66ntETdfZmmNlS
IpsxJweBvEZ41ln5fR08ZpPdgs0C3772QYfnuQGbrSl26J2zcTjMEYL8gFS0ZqWbukVW1p84qp35
LZgfTJGJ+rMSR3TaE79lAb3z8NNHphEJrLOJJGvyGiq6VsNy/87yEpxMfLqUzmPupGS64hDwjrK8
LtVLUO+qKVumrEIqI2NNd0HAzDkKXnw3SMb1viRPdO3SAI2zIQ3oxAYMQQ4WnrRlnbWDoZqm/i56
1OXaBmJiWF8XAUN28sPJEUA7nAII1h7CBpbGNJOHxe/SEllNDGrQKVjKnvFmOvVRX7CCyzEDtQU+
iQp3zawDZ3YfjzLmEXb9TV/XIGfSvR/fPJliJoHYO46FHBY4BIrUyrcKjndyU/W7XB8KC/moGpl3
GuWEjgzqNHPvD+M+V+UWFL8SRzbucpE2deIt2dw6j8EPLCiJIPKuyUs4Inxf7HKXu2/yQZuPwViJ
uQLmLhBWDUnFsp/eAhQdtj0kzUM1T0jk3v2TIdd6fW8fhM3Wp+jBDgSEb4QWLKRjrILP0j6Y/oQN
7GN/F4fBdZiP5nq3n/eTCw+uKZZLPBeK6QzhcUlJx+hQ5DG0XOoNBOjYUjBb3luoH+ANxpya6cBO
lpmN0yZIox/2N5XRyrAZnBGemobJAHw4vw6yQkDTeQz9lc3PxdYTZyRdbo3Wa9SzdUEwc9Ca8bIe
W34MU4MuVl28LOIygQ+eWFCpmSBMmhJv162MkEfoppTH1dsq2lzHNbNw40gXGxn3vrxVoYW8QVws
jcLyAouD/kqHAe4gnf1eD6o9lbXLWVsHeMizI1HsNd2a+CP0OauoQbRo6Gae551fjk1s5+MLt8ZH
0c2QpyBUH5QXfs9FSTOPqz3vpu8ib4Aj4Ers1vDn2Wif9V5VxhqMOhaiCt0AathViiS5LQaII5gk
El1wjYrxOgtyCXmbFDIHDCTLYwi2dxYSVbKoRPgZaue1WPLwfqFueSCt/cPKQSzkqDgi2r57uTkL
CHKno+8jtxqU/SFmcZuqCinlUAMJHaOV9ZP1ObqVwgMPRKzz6hi5jsvcRdWMyg69yf658XRcGP1k
USVmZCDLgxh7/Swa0JxyvyRZUI1QupUoE5c8h8NK0XzUlZWj+lryuC6RwbeWqNm4eGJrdUgQDJLY
RtLU722UlpgYjTmFslENbSAyYckNqkhbI0fswGAr13Ez5eguOkUCYehn0084ThsOLk9LIDPjoMSL
bFRdLTwUPGdkPZZJHk4z9tTYf7bN3LJqLqtdJJ3jEKG5OxXTOYjMYcjt777nJniLzRyvOFt+exWl
JWK6dHnaCCh5ghkaFwSpe2PSsJU/9Ir6si2e+pHeUMmdGqoJW3yBBS2VTHXYVMyPDLIIG/+/m088
zJ+EcgSbBnrDBN1TACYAC6Vs7zB8iquhdrtgjQboAmscsGsZbQYz95u+1/e6cnEHmwFyTHNNks5b
ZVp0LrPL55HbH1Yx30VWd5J6TrBvM584m9azus8izLNJjjsV4PlLHDWDPhYDnOhGquLc5SUzBd/Y
a6+Z9nixU3WY2k6RwfRr26/TD9tCtLJQMugeOx6LL+kIJAlmLyVOpbOFOmC2ecCi3TJ8Xhz9hKno
m0enJG/9zF5xNkCV5ugtOnMXd1OOBAf4RPdo4z8gLumL7wXFlUZtolv7VJHpxV67mzUTVnv5g+NU
x2Vp5th1c46zmOe7qAJZsvoKx2MFpzjdXVXUn/kIyevSyoZ2jKdBpY7202YZUQGsWbR2HDmTfQas
RZJR2ndtg7hLndrfYsg17iNy6Cv30I9e3E5ghg0O8Mlo2tgtTWSXxwvtE9IX2RLlWQB1ocmQ97Kx
vpVSPwcRkltVyBP8Jg+awrNRQLHMKVOnbGU8h8tpsYYyXov2eflKnnMwfHrz6nfU29umwPnZ4Yzz
QuMg7+xvAeqS49oDP6LdfAmK9dBOJZwxhQR6JTflDJn+st2tEdTWZR07jsKTj96Keo79YkLejwiG
S/8xqC6Kw0C89EjQSrc6OzY5l4PYCT4Nm6hWdoahANRNICQO8lhNsEfAwSe/0nQ1jE+eqrBnmhLp
1LTReYHwR4K7YZTfSzpMSdcVT6Zus54290PZlWyZFaro3NmMNZ6MV9s/Ir/diwI245V86sJgMzX2
c9d07z3wh6BAAkYr9b3U/G5U4Zho3ltnWD7OR08FPP4qLURnWaxfRx4LYx1F69esqM2HyFEz2qWb
Z74N2qZeMm2146anVJx7S/bnuQgTUtSHySneIDW5L93mQglSHlG5OpPVMCCbLd88MzWsReXVdBAz
GtTxC0wKnelulnBvGvhwQCW7VS59bKocjdfpLSzk3tjNvibjLZjbx3Vc3HNFoDvVVjtCpzjoxbay
5301lg+ybO3bwo2+t6113ytkrKOfFgT1yuqgkW6QRXbFyCauZQwoBmdlPWRjUWdlwy9zXR9QJWJt
IiGIw8hXb0Ac/Nga4RjAAm0+q3DRl37Iw3eLo9RmnQbCEo5gLgzpEqkfOJE3fVhNcd6uV6+GVHPd
PWmPICS5/YUab994zm4pnCFu5xYDfM2eS/8Ctn6NjUMz7Oa0mz2eVp5zIwZsaGuxN6AXXMauXxmK
8VgA7JXIc5tCZNKrXiXO9zHnaB8s1dZf+900dDrrm7G+cVx2JqxF7+B2UFjMCbwXgEoX2RdHewh2
juiO2oQ/SruDaWLd3puBuolewlvoNS/hTBI4RJ6bhV9KC/mFUDqu82GIJf3WRrfJ4RuaQxSpevaK
FQ6nXs+CSGXWomJjNMNCiglVyQBUdAkuTv4cBY8CJszhUCR8WeLJDJmlh0vUhs9CtQ9SF7sWno1r
36QBQRzslvup+qws1LC93kITjLnAVXW/twTsILwXP3Sy0jinJfxGumhf+sO+5Mh8lbxrpPU6rPwN
jCDE9mh+dVC9NMMEeDfP351RD1nV5J/jROy7STRh5hD5WKsgcSyoGG2LCXIB7UnnT5Tk6LgiIsHC
zJ4uY3XCxC5Mze5M250hbovwDSJZuaauRPbRpqGCrYcontdgzu8iqZ5MiEzfcZfUb6asXALkd05S
5SeNctM+maVKonBDYFNdik/HPXK/imV9X6Pg7Ir7Mr8f7K/Y3yRyndNI721Pxf7UZTlq7cjerGIf
+DJ23HZHrXkHw9DYFd/6fldPRbyIaNdaKFYKlRbYdzx3sZnXuJt9ZgnkiE4RpXm0HvxgTXL3g4xh
0tTWsbHpnR/mcdl2cS75c9M8+PmHkp8KGbdtj6ws1dZ0PtwhYPFYvQ8RuAvq4o2H2r9U7aZpdwBm
x2Vb9KfFvtB62+R7T5xW1LdE23sYxOzn5qHg7970fWxztjQu0y6WTiFelG2B6IlMYEyC7qmizxbc
M+gaxt0CHA9bQ9vwIhSaDdaNrg9WhzmzKbzIaNo7Yqsc+13UWHD0jvMjJ598onEZ7qCBHdOOHhqc
3bmQbM0jFUf5I9UDALxgP+OwseqA+cOPsHmd6HDVdn2onDy10SiBDttBoWyvfWD5VnBZzFerAdoy
SeCbbV7XkK4Pn6fgQOgmGAGcGpn61nh0lQSkNGL5wg9CG6aCEWZ7IYtmFE7OAm+i6r4BNKZ9oO5E
JaIdr4aju2M1MBlcvdjuyuPgRLdAyE04bQDERfKw5Hul9FvhOBsCLRQk/uSlryYABDwpaJ3W4co4
oprxd1Gzw7j2PeB+1U1PVp5V4Z0XINoBcGi6g9Tqpa3KKROul7jAtZOAb8b1HBib4u6A9hLliUNu
tLh3FLz87HpBEDIHHswpMrQ0cOrdLJp4wOGwGlQNXpPBNAQEncfSnr5XzQeMu+Iw9D5tEBWHGqc6
8Z0oBpab0rHyODM0XGK30yzXX7AJ4pvraUZzQXdr9daU9ftIBhz9OhmWCetk3HfwVLHsinGxPIqw
ZG1OyD7H0GFco4531Yrb2QDnU7l6sufPmd8FIQCTDuOf42vvAYhFSWPxN5p/Ovm3lQeAwNBP8ECu
cHYdeXNn++tGTRRYlsmURjpZ25hFCbwxQQT87vUurnikACrwoNdTaUwbNxNN89neu2Y5+npH8J/R
n8+cNojJJAUANhQvUYmByKVno1wzB8lmJLKhEzFGUuKeyG1EmCqztt7rFXWzvO+9NW1zmNdTsWvF
zW6s89KrdIjC/cD5ecIrOdoy5k4FIp3LdaMa/xb2vTwK2/tGB/fHXC4HN7AOE6prJLwwDOjBrVUU
R0SL7BEmmdOUttEdjU5WKHdDWXC2SPIh3ekbgrJgQbVc64iIW9cfxITx7fHi0G0hTdq39SnojzN9
cfin1z0sNmRRuy0nE5wrn8Z8x1tUGEiNBEjnU52NPE+tBsgtD+eNT9YHr44okgOet8CEFrjQTW54
CoK+3zS8i9Ia2WA2y3EEQEB17I2KvHjEi+bDHAbYq53Bz8nAOyiuZOEyYKoL0SLpsfQamEB2fnvs
JdqGrZ5g/WtXOWtG1HbNXNGTZQIF8LexYEDdrQBT3Hyx7nPp0+k35K4/x+b/VSf4J0aNrFxHTF/0
+ylzDep4Vj2EXdycx2/mxTVZdRt3/Tmv2fqbL/xFZ/tnXy/h+X1Q5gLk3F3wsh6wiQGI/lbT6RcE
j59FMAANDIsDDz5M2gMky34nUfGLdvnP8hezbB3ifrHjwzu9KyFMM2Zkbye/0xz51cf/xH/D9Hfb
uNDzPhIUtcmIxilEP90MKPbv9Hp+QYT7WQrD1CWJXNVgggDDzv4O7ZbE/830g/N1lf9iBf2shdHQ
BlA9x2c7Lwr1FuwJu0/goeWuSSv+Wx/BX37N14L6R+KaMHU3BrhJmEX5KA/GjwlnQ9r3iYZiyO+m
rH/xKH7Wx6BGVfk64VuKo78vX/V7sCm2MOT+DeP0F6v/Z5UMz0Zbtivx8XAY/5QJaLKptyXf/j3N
5VeMnT/3+D/cIjFxkrsan47e0kHFQc3s8xrDlvcRvrn//jt+9QN+IrQiBxdaC3zFmvlx/ensNWvv
frcPfrFKf9bJmLGQ2iDiBEZ2wPsuQVxsi99QgP7k+vyrVfoTRQ4aoL3yA3y2XHCIuk3lHUKNg6PT
ldmamdZfAFI61HWRjZN/N/bIGQAgxINDgE2GBYpCFMBMaDozIvIosfoQlZ/Ayccdlxk0UXuvvPkT
UMpJ1qmgDcqxYYXESgQv5rX1gUfSleWjNrFVl5n2g3Sqgi++BnIDMkoInyqHxt1QfhPC+e65q5MZ
Mvjo+Pp2TMavjpGovi+9QZ6cI2n+90/0FxymP/fbPywa12Cc3vNxY+y4gE2Pk/bbf//Bv4jFf67S
f/jgHgyjifDAPfpAIVjpjyhvIJWarFXR/Q//6j8/lv/in+ryP8+v/9t/498fqjVa8GL46Z9/23yq
01v92f/311/9n3f989/8bZve0p/f8E/vx6f+/VuTt+Htn/6RNoMYzHX81Ob22Y/V8Odn4/q+3vn/
++J/fP75KQ+m/fzrHx9qbIavT4MUePPH31/aff/rH+4Xme8///Hz//7i1y/86x+P6/tnKfrh7f/9
o0+0Qv/6R0D+ggPJDWy4cEYhOEaI1fPn1yuU/gWdah/Rnjp4Ofoa/W2UHoq//uHRv/g2BUnMDQIb
b/oii/Vq/HqJBH9xQo+4URT6NHBdKDz/74v7p4fzfx/Wf6BqvyjRDP1f//Cp/c9nRUAgvwc5O+q4
bhjhq362S/ArjFOs+VRvCj2DRmHN+zIML8pbAvR3SqAek6Gx4IECg7Ujm8aJ0CT3eJUBpjM7b2q2
qvyzKYS0q2oHjBZ3fcBsHsmt9NExqEA3O6HRaTVoHirBw+viR3BUXsRzBcw5tcplX9lwi4J3Jtz8
nO65oN6yWbmzoOAyAypdNKIbLyw3Q6PQ+nTfumkgaMvBbwosBqTQLklprawUc52XCvU6eqImZI0g
V8JzvGd1meM3kn3po8TV4JcoU2qzqTlIMLWTQvyAHvUSmKRstsPwzbU1/MSkiOKK9MGmQV0VD9GS
Jw1ZwQVT+WdUzzw25RcYrdCbVcOH0Et1411ZbmbiAzShRXs30vk1HAB4iGLAsdgnHJJGB2/pl607
T3shbe/gW6DXqSJ8biI5HXIR26tt7/M8XCCo5tIajM+InzqQP28WxWQ4djJ6X/y9ITZ5bLsCgnG+
GBiaGrDbEgRAUllCriB0u1dHkyuMzg/SC8gRJ0X+FEwgfWGM3adN8bk6wZkunvxwBvMSYPGi/HPg
fYsR8cVb4mVCpouiON/6C4BsZ0VzVqq2ADiIXlgYqZdw8ub9YPs8GZtZvbg6WuPAydWhVQT2FXWF
3p2++lRb97DMcFFCeNWBSCDTFUIoWIoQVJZ3IdwcU4C9a+wbt8V893CLLGTeVZ23O0l8Vg66OMyv
cxWNaQV2JAr3FSTG2gKqFaw8a1tckDDFJe+6+mG2VHUYBwuDF/Z0WP2uvczA+cGACV8VcN5tvU4L
A42rS/tb24W4PS2uKAqtbampB7zbtLfW0zrrRqtKesqtpO3MfUiqH6Rd3l272kneFyclBd+2AKva
0N5yXcrNtKwX3RRJH4YgfnkymUsu78cRPxdwW7rM9nwFJDHGc6kuqyvWjE4EjLN6dm5DB/V9Q53M
5uCFFS0oS/0I4KNX3InXbjyISFE2coFxR8GZ1a43WdXOrVfTXitOM05lmMjC/z5TNPZ7P/SueYNe
vl31LK97ezP1EhZka+6nuLPbfNbftG2hrdzkbMV0rAuhnL3rajerZ3BJA6IZMRRLZTY8dsPiPNbj
bolaeuJDMcWmCEAw1S19okOYjpy/rk2jPowxd6L8aOaFoGgt3qcF0PzA80cphwy+ndN2lPkOQFqQ
wKPwuwGCoR1EkKZEo4mv3QY0NefZ9a1UgqQS81xhtAuaJ5mPHt7WAl2wI6BvmHo9zB2wqJZX1YbW
9pMazINr8QGEL/ogSlWeRh8TxnnT1m+cVudVTQVgnAkkMfgij0jnZyL8xO1b4M+5twkCH8Qo4u6j
ycucAMB+VT7WNNoJwuUB8LOdjYF38TYuSsbUcUCLH8r60fO7aNcLtLKycnDF0QXsNftWEpXrurdz
utMKxM8gHF8nNXRZOGOqJnA/bLdZEjvEwvDh9d1xGCLk/ZqIR1UVwB96/yHP0ckcZ7QtFUcPFAhx
zP3iDeQYoADD6CfKr1q0d51uCx79mxeU6zb0xC7g6xkRBLQtjGcwKCR/Ay0UDSTV3enZIMSj0eu1
fIpDAh5bXmG32xDG3rhEmywMl2TpxqzuffBSQtgXO+16qGxesWlVLVBE2e+cQXTw0kE/ZyXSTXUF
Ltyqi5ey/DKIovm9VN+9pcXHdugzOqIHo9G68yMX9IV4nsirceqr5MGn9qkVu2p4tmhkNmOEqKyA
c465fyior5NFVF7ShXZKGw8+OEVA0NZF4c9XUPNcy7snvX32ZhdjwKsF3Md5iqCiEMNNLEbBbu29
AkwSFFpTCnoCuEKgW446f6xfIfEFilZPwu0KexkWaQuDr8J65aKW25nTW6tCDzAm3I5W4ZbYrjwA
+5HpTjgpqEkBFmG7bPqoAwrYVjDkMFYN7AUAIVxGANpz499H1gHldf4OGjRIlBJhB6xImyZgblds
NtUDHewD+NHQCMDtacPGS2eygDssEaqt/MwHX8QEHIW0D9APGbsch1bVf7fLKmQWzpEY+e5rP7SX
oQhfRQ3t+MUGNaNzMGxZ1fUpd6vdAGQ1H4jzwAmCVVRUBevb5sMty+kF59mYDTDf2jQApO/nNTpO
3N2YCB3acQFDE4rMUeyAcJtC0Oi+0NslRLuWlrNORzWlc8QhXtFaqJ6q2rC88186WlWs9aOB+eD9
gHriL/xBwngFPIga3Q0yYceh72qoHYvB91J4vGILjCrAYa0HnXp9BFKU7Dee5y37yPWeLPeLtm5Z
LZtaN9qpEWznoEV3Eyr/Lc5j38U1FJmmAtRqUe37tsSZWqdOHtpx4zQTG91IMXjHV/sF3TOWr26z
8ZzhMvpmX5ZVsBd99VCCKI2/qaEfg679qom8Lx5DgSkUHHK3EoQ6W+C+a67bZJ3yh3mygmwJu2SW
XofzUv4wpXYO9mA719yUYHhh71vqFU1piX61+30puMMWE1QxmHAPkQntnbTqD5wdXRyKqksqZzxS
6TWYpOqY70drOtkkViO+tZauv5ksIJpjYRWHAME8HyhaPjY0aXw6JHO/NgnNF1A4A+frp4M4kVc/
oiLACRWYa0Fdsa1LLKi5RuMxooIf4Q18NChddpN09oHGZUgw7ZDi8VRWaBq3dVeBJNXsBeK5orba
6t4AsdTlrR/BujItP1DbxbCj145H/1WjE3s3fpEaS6GOuNqrCuolXfrKSkYRd+74jCZZkE1qKeNg
bO4gLwwxOb9vU9gYHWn0xVM1FweKKFUf1Tsd/i+Ozms3cmQJol9EgJ5Vr02yrVpm5PVCjGZGNEXv
WV+/pxe4GGgXc7UyZFVmxonIcjsVSTXt7Ym7SAW1GddmBrUlBieUynXPldF+VBlypV4942wZ7nCp
+jyIWmc5jnlaR85q/2Z1Sw3f4J5qFFJUjsmNgxUO+KcsSxELHK37bNOn2W4BuKbpJfP677Lo7/OJ
7pGf61+nSt77pUVWnJ6djjm1bpsfc3HsqJynS+0ZJKJPqYznND8R20BCt5TnzUnWKBjBXMgJARBv
1htbY91EFTePOlDck1LdH9HVd0ObVLGH6yLMmP2rbrgqy7V2AdrS5B0X6ZJAU2RH6bst/FY3xBMp
8iFY8ikLwERGdmjaJbWQHNo83kqHM7uSL3nwONR2dZUBB1jiJd2RXTNTKDPQrv8//7JBnci8pCy3
etCHJH90DH72pXOyzdH+EHgowrkOPqlsgthf1O0CUlbcu9YWa5Ohv0HeZeQsVdgkYjusvI87YZdV
WDUJd2LpvFS/Z51zfI8cGyLBuFR75l6rro7EykxNNMsTWc3h5ggdwcyrhyFAn6/prveTn3BUOYl5
Z8JnRG4ww0Nb3WuxJcluozOIAoE6Yigmlu7G8qh5QW8VAddal5zsUt+v1rdu4fK4IDgZFk6MYJE7
N7cgUoeh45SpoRA64yODMkwX421aq2hVSbTUVXHpTduPIBhRmFpHPXRdL4Hr2mNHfs5u6d0/2tnG
MMlXEfXQmrvRy9Zj1yxo6sr7mAeLjSwFCfB1Q7YJ8fCk9Hr+cjZvoELa2VFyY2HzqgQGDLawMxs/
XAq/vRbZdHS1mO8RzaPZNX4FxkwuQ79uoTOPvwhc5sLyS7896qE4SLJO7uggDfD2LYssjnfDHIu9
UTDqoPSq7nt30pd8dfdNUVhPVsYUfelCfxDZeXHEdu9mFks22xJ7iG6ffDk/bAEA6dzPRzTX4Sp9
7h5inep4zqskbNwsiLaWc2Koy+rIVT2+dFZwYbowhTbC/M6wt4A7gmyUyvScw1T/tbfCu///j3Fh
U0O9XkSaBIem+ZPP/XotzCzde/Xy0hTyqXYs5FHV9w//f9QjNR6yHMJxc7wwrfrmIW3+wjY19/No
bYdtTd+ampiErUaa5Ae0a6lE0JSkt8deWIS8KiXZFrYRNVbpHVbb/sdCreKuSmkIE9e58Po7F10R
7FHYqx9bQ/XaZV63R5PtzqbB4cAJ9CnnknCEvn4wgSIOtMKIAa19GBtj4YmasngKgwIArRRJinL2
NDjaOg/uEkmz9GO/lQ9r7h+L7iZ/Od3FcoyTYF/YAehzOgc0XlUgse4I9JWkTJ62xtd7c611xKv8
bgnbOtVm8tS08m+pEjcGTS5plifzUhhpXHcCa5Cf7uvSMOBsW5vnsnnKRONFRtd9Ji5S59SSXsJG
1XDI6Di0neaRp4MPMfrWg7ntNhPDQjEFfQywElbTmMJ43crjfv5QrNW9S/wBzHZW960xppTuhQvA
wL5yNxnjrgPwTYzIA94sJojcOvV6amw/2M3Q0ZZUAy9WGfcdMEq26GNWgxCrwVoZnVlRZaggWtdg
ikzjOK4gz/2SnDzPmE8JhRU1xAqIa1q/ktvatg09D+IGlq59STt3uP8fRF+ZPltTund7zSqQMlF3
jnJ/qtJOYRwZsxe2gvns5G6qt2OtLQBbM+3pdxGoqsIH2Vl0ZNe88O6mjEOfUn6yds04dGGVb39K
P50PKndu5jXfiscg8Y494vTs1nE3mQve7fyZYDIrLC1gcwuRLajy/KFqQRinofoo2tS7VFsFS+Gt
YAAmLcyaXVgJsNdSFbHhFk/cLS+FOS33Seot97lFA2BtTg0o916UBavHql7tt67cJ/cDW75wtTj2
/UBtuU/nCsSsLrg43QA+VnmcXx9u3r0mY5K9Tz0hx1XuhWJyfgGSwGXr6VefyxHHk+WHU6K6XSLF
i6ip1LrRrXdbX4yRK83faQlGaVH/t1YLj2P5Fy/F7JcXy2H09XpveR1wAHsC0Nahvc3A2q468wFq
TQwLo2xH4ET7sXAgTUX9NsIh7MTmG3th9DwMZvs1bv27QAX3blDikH1W/kczuFbc1NNL1VqcTNhd
lnVzEOBnRjXzU6Ad8VL7cuf58h4WqX4wxGGaFr6srvKw4+WvBtX9cZzK/s4qqLLX6m1KOWuLxWDC
wzGwGZ9D+dwEThq76QAgPq1coGOQnlGbZewaMCZKjr/MTqxP9SlvOgZA3XoUyhJHsJoRg9puYM1o
KFuTunJm34oDY52m/l9vlUNUb8KK+uT2VAXdzc+n29ePZW6B8fCmiaZ8THN2qPhTfpHojLvS2B4L
GLFJMp61rO4PgUPYKUT2u2dyEqeBxbcjmGuNpbMXFTJda25Rfp9mkxcpDR1bCPt5cw5lsoiTO6G6
Z4uF/aQPflLMjw45PAeGNPvAniXjH1XFZVdhmCOhojBWRmiI6ZtNYecNAyyND6O7pt99Dim/9lYe
WSN1VdYCB5otvqnqIXXa4lAryhHukCgRdJuj1JBR0J2hKckFEdzp4Tin2FLa7dQ12Un6SXDFALns
cHMejG7CcrFtJ0YhgOolFUYFFfosUG4HH4DKARZ4oipkp65eJFW98Z0zkDoP3fYkCgsl2ZkfC1eE
nqDJcyCMA6YDDzqbn3OQ/2DMj8xwWGxoJOPBXd3TFKQMyZzqYVrry+rtVB+wWJq2hh/wna+dZ0Pp
4UF5LszFbOrbsXgIfHkUc32PJVehymruWoYGWKMGTFmI4WWZcozeB6n8mFLfuKSmIJEtEeeiscT5
/48Sk0Z6c2vIlJkXvq+/S+Nff/u16BqRYayTbzUGRPIVE1DLur0Fyaj33RpE5tiUe820gTPP/+P7
VEFqdEDYt2SXNU4b0yoeiASxwzQd3uxgJRiOPLXBmsyoVLw8fp+s8DHDdR62l5kF2hlEKxYgG/5P
P1iZTs91QYiZluVBkXUIJG1Df5fLFS/XNE8fJciM0SKx2JzXpwqoO9xuT7v2rGjL18u6ZNg+PG8/
m0Z2CDIsACV9RsZ+ghCo3N/166smrmfHTAK7mO0O+8Uj5MjNsmyHmRQd317elXbcfTDQOo/AqEsH
yuVQ53N2mmNsbQ8sos+izVHtwQQRC7bau6h5fq3cAc1uMe1w9mAh6fTaExPOzc7fa494LrlNcSDt
e2kysRopV+NGAHIvGiPqusZHM3hh28E3MPUalr7XXcxUPbj9s1ZEKqicW2wemhfX4+zO2vGuw9NV
F8vfysd50SozkqSQw0g7RuzqasPX9NCs9hJZvYWPoJz1k6Wc5U777Ucz12cqDDamS7yqGEl/2Kud
UzVk4iiZkyrj0x7c9OBIw8Jz5Z/SxB1Ctg/kUZPlwa4y0gczW5xDe2i0IheWeu48q8batW79nRnB
c2PTRky5rve6LEgHcLyrOYCMjB4tK9/6IYW4dcfqso7bV2pYzCMzAEZnZZrfNM14lwCVSM7OenPl
PvN0hqeOyPPOW6ZzbSxHV7jnrNn8OChIwwz8eX2aMHAf2k1x+uSMCtMUI6ssAN26Of3xXRDswk/V
fpHAXxxAFJ6dy6Pajfq8DOlw6DzEV8XtArLxD856iPwNsgoGGbx6YPysMvGZqFlflFkfi6km6cnP
/0gz8akv7LdWifxOJ8GJv9te8981bEgTzM57JhN2jtlbtBbpn1bfqLheZntIzV+jnc2nzLfa/VS0
2OHaXGKnS81IDYW1qzMDnmxgcOQ5+H9aQbacpqLO5fQ3s/W/zhs5Po32tDQ0efXNeGQKEZcO7ccw
zA99lvzgKF12ecYoKm0xdPgWNgOnO/ZAN5Gz4fcwtzQaXOaQtzs4KpaTN189mq90p40VR3H/MMzl
svd6xsiZ6/3YnvOnpdakl5yu1AzLwc4VX3WT8cIU85vj7trM0NfAwumYb5Hbr/Q35GM9JY5P7sim
49LLvQOl7GHZANbx9SNE+1jqMoOxzqyuje2Y9xXMYJAE31K+LsrfjR3RIvXYoe1rN2qC7APKcDg5
DR6CES+jg5A9pxf2jhW7tFysk9fHaV58c+7/1vL2pnlwOKnY9tbgyMO8GHgvdkVSODyH0gXRD6a7
zHsyRf5RM/olW4Qi0uk/L75cl9hc58jngbxT9nDa+uQUmBT4ZZkTZduA720qK/Ybk6elV9uuM0so
QctKw9oLhhdnw0uMafA16aqKM5qsVTthT+liGbsVo5rTG3mkxfKil+zVbfdbyfy+9/xun67+UWgz
7C1d0fHamu77a1vb3xrkbVcsmKPtxqUmGHgqg/Up25r1NHY4kB3MDoPbMw5IxzxKzde1VfMRN8rF
7lKoKP+XZ9b4smnoc5zKR9+ubGa2y9eE19U21iGcy80OLX8oCSZR3DaSx0fKCS+y/gf2wpBk+TuU
bQOqf5zn/N03OSMtIyviuWZNuyiYqPTGHHeFWR861hLSvSQ7q8cg5bDOHQZPGJEtR1jHeOr1dsU3
6t1MikbLJbquCprPBThC4QsJ86UWHFRUM7rnXKaytO32JyeiC+t5/aLbPDhV1pYd8GZRSQ6VjP1+
Cikmf+qcW2RgMrOTtdqiTPZLWNPhEHA/Xqal/wrmHju3jRjFjDdUdq8jwyf5LlFn5P1Xz6vcfW51
d9synvPSfGdh1PPA7+1YkKU1mc8VxrxMJUzsjbsEYYoRcxFAVVrPjp0Jivuea3XlGne5Fm5ucmYr
znIg4/wkZFfTPATD0RyXUFIX4u/08McnmLoYTvQRQXxT1NBAz0dRDnk49mKM0vSzkW4f6YyxAyzp
Z12lhyU3PnjFIkc+NY3lHorx2GVA7oLmJZoSEwCtLD4LM0rq1dnbtx5qVoC9hH3sNhHwiskvWdZL
HJBRWq1om0NbvKPImDviLzjaq4WGviTLevQskgmQuarkbzXz5dSlHxk59tp0Lk7K3fJwbYznIFve
xeYcJ9V96SkgPXC60Ayru7XvzoUsf086QIcTCzQwQ55wTdkQU2zYhrcocIfnDBHCNsAWGcelM94N
xDBceDM+EME3DD2JKXoxUniWzC34aFhDQ/MrnBwl76zbMJNcJbiKrHys2TLgbIuzN4NsO+Uyfdtu
DKSDi740AV4TWR9bf/nldgYlRj6092Xq0tfNNCiu2d/I+ZroIZxmaT+9WmLsdoR12Bc9rttdBq4p
ByDvlpFX9ss0uVcck3Ac0LDmsA74vdnJd5enVYQp/oEtqPgRe4uicyiwdefqbBBZGhnTxBkjrGt3
U3zdAvtmJtcj//V6x93tR9pUVMNzfbL98mPqMH5b2Yi/1C2vndGpIyK2fxm0/zqL7HYSTTZDxOLb
VeegEl+BFD810TF4d11jV3MtN7X9MI893nDz5BJggZjqv/jO9uCbS7ZPJ5c46GCOzcTZQsFCrLCw
mTNtVYW3M3P+LXnACcqlejB8/88K1B/WTnc/MtcA1e/pTOEUbcJd0AoteEmYe5h/zdextyp+YXnR
f2m/ml9KxkUtfE1Y5yR7sMOH56c3WmIx7EcTi8Zl/pjtvg5V01q7aZi58LusAjbFjb9Mr+MUgOIS
hxKZGiXDHT88k25itfGFlZWn+ePGTgbVCwfHE6fuSY238IwZy2WS2r8Z++L0Nbcvs8SzOybGG7pV
ztWHbFr3iNbB0W9LKrlOgt5nA75sZVwSgTfO89vPoO3exeod3GKbCJJIjPM8DA7BEz0z4iwd48q3
z/X0YEv3aLsYATqpe0SXllnFRtpAMRVxajGG7pq/clwSQnewCy9+djL6VoYGWVQ88zp0IzHY097y
5Ptcs5XeoKApmSsjCky/2KZBpG5oEfr8UPqYA9e8jesysMOp3tfeymmytMR522Hl9+YhtYbiHlaa
Hws2vP28FDfDW3Np6k8jFfo6Uqu1XmNdTyYwRmy5HstYLfV+YwXPmonZqarEd40ZZBcQL7L37ezo
mToOgsm7K93kG9ZSxb0ji5D/lSbVqpBRVsOSO2P2PAKy7si8FsjdR+3iil+d6sKIzn5EV5BGbx1T
3V9FMK8xy7pQKusmLN2P2pPXtrNfezfZj72jD24j9wukcWIUOzUPZ1dnv8q5f/VvMv8wcAsqpsiK
4ZebtntSObB0CN1H7Wp8MCppGKGeaGDL4yT7R/LPZ0qOjEwaTNH4nqUZT5UI661h2J0R8ZvzE2qK
kaQMxeON3zOWNsMnNsY8OEGHm07tRetdt0xgg+66IJKcRlYxqjuJAidvF2SwWfUvdI0jrJOI7YZx
LeFMxyqrxicVMGFMYT6jsiK4JqVYwPeIdQJakpn3eEoCx9jxyY+EBbxgpvjjMOHW+V2HwH7t6v55
WwFFOe+IPLHtOlLOdjTfTL9LdgRBQJGouY46FPvZdt2HpN338n+qjbbK7Tdq3Z43wfY7Z+e08myT
cXCzNdzSZpNlKeJk4/UYS1yjJuP6yfQ/i95rcf/0V98QAknNhuJO8R2psfhlpJVDAZOKKBsdKAKn
45WX6A9jovOj39fAssssj8HUnQNigC9FF3xto3IPDlS6Ud20YWEkiKHVFjI/+OGBZCIw/10hK6jN
EYCqVJuPxmb8WqCVd46b3sHC07Ll+eUGtwAtEAqVUJX0+OhSuc+XyrvvdkZTS7RSjqVitoI9/Tdm
7wXrUscMfDQYE7XgU0wKyMpoDGxNjQNZYq9vLmkeTf5QrD6eHe/VnzTKo0N0QJd062ESlNKmF1ya
uWqYLXdoF8k96ACNVjd8ViMUIXk+UTWA9fVyeUxb6yoTtIhK81t2Ey5jD8h/xxF8DbgwCq7m83wL
0SgHo0ThbnAdjN5e9epx6KqEQ4+8D6NFalkYiV2SoU35NCA1mVm47FboHvgGH7HMyUvgvWTtP3vu
v8dMs9N26uib27tqsPpoSottl89tWA4BD0E5YZnZCK9YtcF4EM/WUqYPWVkfF9MbKRoGRqD+/LYp
76DwYkVO45KmENQfuUCkIMff8LG8y1vcRmPad4YyJrCngZ6xIilIzYcBD9xatFvIOFWScpF8aZu/
bZiYK8zul++syaVzIO3VPwpBYHjmMTvbj9k2KPbGlECbiLOlsExNujm3xnztXHJ5Gv513FWzjuaA
s8Cu6HeMwYx5CzZfEdxSdrug3j4ZiV7rnLgSDwwvbO350SkXrN/SjwqpLgwCnd3S6oSfdtBy89Vn
3/AfCF17lMGQ7lwsn3ub0z0FYDu3Fsy+UiE+uIL4hgr3oXcAhKLtmSP0H/e6go9O5A9kcsmJ0ZI1
YTT10+o1j/gKyUCazLCA5uKH7jXUWtrf+AFldARmfnHq4ZKlDjr0bDPe2C4z4X4Rj8s/BSdlNAVk
WP8mC+M3UUMwBXZn3gwE1W7zp59u6ES4TvqlnrE2dAujvYbniwGxhI1r09AI5i8/9eJMtt/VSLOp
faY73oIKZZrdla3q7zMjAuIXPXSCjBucPO6Roc3iWKBlaXBu3PGmyJPUpKf+tFn6s5Ti6OU+8BV5
SriRJ7YC3QbvLAhmfk1W+g3WaoMm38MB+lGW1lxxQ0dqHE9VbeQfm8Jol6e/jWQ+p95MUNPkmlxf
TEYHNAOUGaoXwnN39QJn2zEu8iXk1zzC0g3ESWUufr2WMbOfKBkl1Xz0DJ+SH3ok1LzHpBupgmsh
YFZkA4gdU5+fZKeiEbLpNOBpOuiRFS5ivRWnRh3J2v4apXXsF3w09YNrJMtdZU7quM0r9setuhST
+T7kwafZDpjoPjOy72Kntv7xeL3Y7nRnsN0TYAP9TlC31ObwOdc5tbyzPoJVhdJrUBVxlWNdWn+s
Rf02R/nqrfwatIWoV9AY79LGC/F4ECljOvYVF/2O6LZHVWxwuQsJjB65ElSe1f0mqr/9/JOKakMV
LUnYKJt7m9i6XUDSWibLozdhJmf8k2aa1FufX16GlBullf2cYpJ/6yfcRkte5VcScrnoBjkyttzx
yYo9rb+O/dvwqOmmhKFQfm2sPjt4ihGmiQOG4ko9juS6ZsmI0mW7X8K3eayHO11rhhiLZ4fSWCzk
Y6MJh15UGD2JxCLW6iwym464lAe/KqLRxNeeL814QObAXdjGY+8RnzRrK5qT4bmu1XRwY2vo/WfH
tfkbDaKBee8JjUKAR8lg2ETajX20ulTsa5KsGN1bC7XYh6RduvGCWe774KMq411uEZ3EJB9H8VUk
jK+qNlHEe3E0jqlr3g/jIqPSJ0+pqBYM2yuDr7If8Uy22WPgDKeRDJy6Cq7JWKz3Hovr2/rHLA17
X6bbK93TFItZ3MLKsEwF2Ni7hBaNErRyoEVaWAHigOrLVLXtfu1LpCRCKG4fmNbcnTobH/2s/WXH
0BIdmXbgIlASqpstqGvwsPPSOmdk78fFYTALr+xeNjXuEqj0VsE7dnBcjS0t+kOLNJ7SfRqPRGqx
CdHbxmPyifpWHHOYHVEbO++msmTm9Ef0CsFuKd+qnuga/GNtiCi1xptJGeQmP9JIdLh2xaVNRxXn
yWAd7AK3YOUvJgNq669jrzVYFn3WkpNq0zbnBIqH6Zx1SfT2Q+aP0Wl9McCbTFOTMGjqvW1LJlSr
5dCRF1dnYrcSYNVI5lLyR7cDw57I5i0AAbras3nqdm2/VodgTvCaiwVjvMgsbFmLfY+eCwSKLpDN
FmFy5kxrPLBOxILDa4lVIG5wb8EqH8ul9w90PH9dub1Om+ZYB48SVfGZZLl1MMRrJebbyZn33xMr
cUZueG72/CENMgOFak9b0uyc1ZKkjm3tc7ntjTGTKG+ZyTCOQcdIskRpMYMxfHoxAxgjKBykwWbC
E+hXLD8aO+ga3y0Be9Y/eTseR87RHe7i+SDz9NqPwV/fBFhqpCiO3rMOxullG3EROvJIWEz269Z9
zfM6hy4RF3Gf55KXSD0UVsXKwbX8Y08oLR430WT0OYkAgTwsgdNF5nSrNGvYtU0NJOMrOoBqGA9q
KIFsRoJF9MQzNU/buivn9K+Y0leKnb3yb7BqwrXiZCkrdOGsiWrcrW1H/hLtGgjA0WiSQ94Ce06t
dcjLfrskjvzTd0LFA4tm/X65SwtmJmMjm2iatynyivRBi47Ss0qet44AmwAl3y2ubYr+sJFeyDl3
g5qr6ZK0kt8+/yKXiLgzkVF2cEs1AbDazeZqhT5RDsc8eGq3tg0n0b7JelanNvImxMxipMgxg6qO
+qI/W2b6qXNssGMXEGdKpulZJvjoVXUTnMhQo03FStyXX7MmFH4wy8OWGz1dFrMFlrTXR/yWHR8l
6TeLay58hlh4yrvfcB3KwmU5i6OMaKjfuqky904RvA9yCyAhd/6sXp2qaRGZsnCeuSPMKqY0BwYQ
Bv9NZGa2tb+kWY51daFMtFq4PWprEj2aTyFh3QeNY3aQb15K+vJGMpi7FVsI3rSARwv77Itiilla
5SD2Tg3nhnmQWzbdVXWThwmA20GhHtI7MBYqR4oRb/prrIrlT7yuJ3eAKbJy6kFZ4PZtptOYO5+A
hlfd++rsBms0NA9tAnnL2pCP2YKOXjPjrupm5+R7mo7HvcOuOOxclxu9VwsRYrl+JJbF+zWknPqM
xWELIc6ZvttHvD7hOrSgeukMOSe3s1sm2CaN4d2q/7XaW+LFZCDd+u2lUoQXENRBz5z8BIv3aL+U
DtP6oP9XJLeouIkKu+n61zbxtoMheRdGi6Ai3oF4gt5i5ZW6jOn6lHgBOQWagK1aCABwy/pDlucQ
t0tOxqFXv7gmxnBc7Xk05lczHQ0UULLcpsF7m7mM+ZTNFzPX+jmbaFczMbzaFzPnSWh0RvMrn9ql
OJcdQq3WMB/BqD/9ugKNLjWV/5ztymQbjnNrfEPW/K61fsp1WmN9/VfkE7EmNNpFelPWdZUdZVPh
b1Yfhl++klUKwwgEqlLnfk7VM4GwKL6TbZ5l2opXkSBviLk/IMORobF5+6Jrf80Dz00A5xb3egq7
dntOyacxTLc7WJsS3BH4+E1SRpge/haldXXpaeOlWcW+H7sftbl7AZ31ovSKE9jhbJmWRztBYLDX
/Ebbjlc1W8+LBxKyTpKOUSUHU2Dcr1bnQ60kiKxu++KvAC+GaF4LR89nu5+O7Vx0xw4CYjcXmraq
zva+2AhmGhTezTLYXkufLMPqn0fY2xlH/rdrwB8v2/ob1XGIG01ErzStr5FF7boby3NmyQfqv5IE
12mHxAo/jbmbvD/xmMjRexK3PxJ/jvOb9zrTkNYiT2LhUFPhtI1tLzP3i/Ze0kIP+1Gpnuqzj9Dz
LeZhDFAxibxPjnFMN9KtPFIjsiAgBtQYk0PiGQ5pUjPlzCFZAtLXdHC/prkORVH2bzaj4YNvO3kM
lwGapqwgdFdj2lld0x200fxTorpCGADRVmhtFRJRZ9SPju8OkZV7EXO3b8TNIZ4HaH6JyLozOrui
b0mow9yK6LCAoLLCz0LhzW+SMzrC67PdmbXn8NWPfI929dvOJihw6owdUzZOT+6fOuC2MVckXtNI
EuJ7GdqtJjQWRVt9HJLuu0CovJQ0qKs/PBkp0UO+l69Ee5HOYnl1tE6AF6LFMFNZ2fPkW3fujIPh
FqYlMIRcPeA1xZtF1JrJlKvKL322YG+f2sfCqD2sLLV5mmsgLUQASPMM6/j6BlbGskhzgzWkuNAi
dz8da3vxb5k041BWJ2WA6KbUMxgSL6NiN85YAzxjLfpVTY29g3Is8faMsCf8k87G+x7wJbJuN1hv
XTM2cjOBnNgXw0Dk0iorHExwJLsM/i5jFhdJQ87GpA8dyzvS7GtyBu+Ao4/eTX47PDngMYSfCtEn
59TyfobBejPlP2Gj1lh+E1fQHDvXQHXazOr3tBnXLDHMU2r7j/bY5Ee39V4aUoUBjZhjbpksDjow
eH+y8oHM6dB3MzO2xZIcqBm4e8nM8gZYz8IPkn2VB/6hmqGW/fa5qZYocOz2bIDwRKlRXM2Wb9Jj
FQNRvkQA93VObGtP5MHMjUtI0zfrxHZd1z5bA3I8f7uJl6xQ9xyBvZO7OzkRaeotwU9VqS/LzC1K
rhE/40Z3NWTEJbUT+dPuDXUWTIO0Dpyz8Anlna0cePYDbhISyaLED5qom/PX2R//5gW9ius0P8VI
XrDnmyS5bJgj2s+lFQNkxKLiKiEqc87pmEYX6+qwN1w7e1VutZJfBIxNqstzWbnHhDiS0EBWFSKg
JUxtRM1J1/z/4VjSGhStUzHjvu7Jb7RHgRaNtvTfISVfS01GpZ8BWnUUZTjBLCIRoX+FDTGPjgZq
Mn7d7A5l2a6P/FZRdPpfsH9/nG7LjghU2QMIKsPOHEeUWM5TFxyrYPucAouFwbX73NayfuxH71Nw
YCcjerJI/egxDbR1KeFdoNPWUz3hqpemYlYqSfMb1PZizI4KB5wg4UpySDKN77rPOagCcVi0xvKg
xk+itmx0M0bkBLZVJBEOv0qgXHgI4tiBtM56FdQJ6fJWZbZ96X3RxdvofNgNyqilVU6m5n9kndeS
6sqWRb9IEVLKpPSK95Tf5iVjW9mU91/fQ9TtPiduvxBQUEBRSLlyrTnH7KBBwL1iD/+Us8ljQpD1
K9aoi6RRarupuJtu+qVWHUdE0jZ8WuVPm3nRfvRcWugpugm7VzjtADPZsebRyYuVYpTJPEQiTmdj
7WFK28ZGdXDbott05cZrQbjqGU1sktB5slzmO3CR1kzjvsAGKSA/DusuQjkhGHMj435Bx1Jf7ab5
xdgaaEeSbm1QCU3wJ588BNwiwWrEIOebm/rgEWkvNpZjvo5VfW0W+nKaQY8VMfrQ0Z1t7BNuyRnB
+11Rp6+9bIB9nmMUGX636PCfCveSoh2gY/4nHSIgLAoqFl/4CGuhxLBSR+3a6tCWOEXhXtM8e0WR
sSkNClIai9nO1um0a+Mh27payJWjYaA2LTUzHLZDYqKytCp8ZSC823ynJvsp9ul7aVQNaev4SOFO
ncSO2PghUsm5PIPf+YIjjIm16QSL+oQveRC9GUWApGfEXZDF1qub4U2eFO/RlSlaZ+DhB7ccozXi
3+oUzMNTPfj+1Q+iTWAD/83656EPnbdxsWxBlKrQBp3cNgG7Mjn6aNnsUwe0Sq9ODinEUWKmePZ+
RHJS3yeGhphB6I0wD6zZRG0yGI3X0IRVrka//FFWEDjrKfs99wvICJU7G0/1s2uD+mbCq5CGQ7Kj
MdwmTHYHZnOAn52QSiNP4g37ZkYc3dKJnF1qFzN1V3ij/44Wq66QxjsiT/+eOAzi7agHXAKWbR4z
DZcZSFlfBMBdmFd10m3evV6z6cjrbRAPjNqiHB1zV0rkhBkMRQfuUGpVw8GycXlom6qxmoeNHmmH
0/qwXo4S8Xrs/olzulipqmiePg1B9xbXIf11J/3aFsK8DfHvuKEW/84kgSqaQtcNouKOaLnR7S2J
MLnpKD/nkRcgUp6++GOLaqUQ+1oDwWr0vrI67G2URKCkmrS9BcN0UUX43kLezs4E0wMqYpWWRaFX
7L3uZQMzZ7GH9nGDEFOXGxT2X3OBlzWb95nB8CLraX+aA/2G6K81xi81ziCAuZpRJN3aMppxW7Hx
vkg1viAs861Q0m71fqZi+lv4/QdjnS1Gkx/YhTEGFr3NGJu2LsW1XCT3mS7KTTtVxpmP6Sez83Tf
O3SszAWF40tK/TH/HXeQS7Mq+ivL7Ce7Xr03E1DdUGyHmajGePjhD8j67DQJ142dvogpoOk0HHuk
DX5Bt7rs+pe4MIN1MKR/fQmwuEoa87ksbyoaMCaRX3013nO3r65Kx1+axpPPKBILWiAYaOYReUwi
KusQtPMZJzGET0NS+g6xf7Cw1OKtFCeaquIUqRjVIMujOBEHcJiooPdzo61TrHuLcpM8hc9ry88e
N30+hV2e+x/FHGCXdSPOKi2yIE4UGigSifFlVopLwYB3dNtpj8UJleVol8zGHRRPrU27ZR6dL+Zc
Wzs9et4Zl7k8lzKRZ7fOPcDHzcGmET8k/qlu8Rs3Ffo6V8FjRDtuJmdf1QncucHZhbl698tAnS1L
G2hvGwiOsdwKBXbpcWErnX5ee9z0Z+stNtgThEWVo0HXjGAppVZsMrgZt5xSHld75aNcyPBImI4z
HT2CI6LCKHftwMc4RmCmqeRoVHeiPqf1xbXg3NizfQgGn2IQkHjoJDGmgw5DTusUl1JWcbuqDVnt
YptGdhCZzimY2B2onGNruchDJmrYA0q2jcXRjeAdVkFUXnBnlSjZ4ic0wtmhMbzqUil5ysOJZuGs
NyX+RezfLZCfIQfdZkUq9XY1yjryFn705FBt7S7dg3F0j0OHIkGFMBlEDh0e7g6nFXTAK9vFq9Eo
AjDQuhlne/k0H5/r41qvsA5HFjDLYflPPS6i0b7OFfYKFzkxgyCIUFTD21CZFj/TiDWlIAePBug4
dMHZDpvvZYYdYuqOSR6RaqP9lmJjALpsGMcK8hQ+COyDlHyI7OlsJ+bJxKZwCnall867VFjPQvnA
pLtfToKkjK7ALwf9796vhqtoLQvzg6nXwzw+Bw0NObYMIT4kG/vIPNwdxXoXdMlzEHfGqesWOxqq
R7xhznqAme7kGqBxz1czoYdoFqScDkwyhyraw2WA2tvmep0rwlvGNl5PwjoNilI/yKZqF5X1ADl+
cJ4DOXYcCMrYjimtBhxNzQGBeQXkFatkZ++m0do6adsezDwdTqIJnY03gFt1ioamjAK+7JeLe4IE
RGstQrYkWYeLoLHUvBx9f6Uhmy0C7o8sYqNYWAL2a2EWx5BRjRt2AWPf6hq1im6v34+nz2vLTaGf
ItMirKA0qpO9XMC4q061iIa1K0p2ULNqT2U+NyeqgchMz0hmP2KHnCZbR9lWWsA6MQn18drBLb3u
jW4zzMz1p6ZFXJGmAQo4z+Kjp5ISMadzaXbWMzEY28lrglsR1G8SScRZhi57hoCap1+YjeUF4pPz
Vo9FuKgP5SmT11B1Zz9T6C4bq2LM7Zp0gwOMigbtvIKkj1eFZqzSI63ActrRKd4FXjhW2Jyij3Jy
3iia24PRp/arHGFuWUX123RoeZcoxTnt0YSKOs9+mnMwXwL0XziP16CAF5aNaUfSAEYOajiJ9tDB
YyZTkRC8EicbFA18U2y/PiSGNL5OwcfDYOw7FZZEb/T3EB0gW3OA34xbxH79W+uH/WFGXUMLLBx3
tASTQ45jxIzz4SPNLLGDA3Cjoz9uEO5WL246v+SqSzGOO/q1X9TnIWXIPhYifJ/G+WurwNDVSRUD
cm/op9c0uXnnOeMihTDE5cRfGnlyb9SSdGJz9nfklUFsvQd6x+KEWgrvpsWC0Ke4Chi9KzbMfY4E
fLYSzqPu3U1b4xuaYXefmb7Ypc8t/ZCjmRI+wQjvSB5SuS6TQm85PSH6pDvjj8Z9KSVnWTNeQQf3
koLFsYR/8iAil235yxIOPLEMqYFZ586pmeenXHbN3iqKn1Gbz3sPtuVOjb1JL9ul5Uy+z9EG3ffs
1oipQ97BuuU7YwfqFtu/yWl+40PPLk0uAa/GU7HmICSJppq2OkS/a8oETIQbzREFLJ24kujVZ0Ka
1DlMGoTGndoAXUNzFAb7CeofCblVNB3snN594CbyMJujsfJjnzY3TkFUlztVkHGC1g2T6bQV3k/6
ZuJZCltfptB8KeYOSajfJycQm/bVD8XOk/0vnnWLcxRuXid+uKj5pVWWZ0ntwYEddTRVrkaQFqeY
4ennRTX56lRG418fxzmxFfnFZlIEUbKbVnZLcV6TTcBgJNrhZFv1arhlsd3vej04p88LP3JPMTwz
5klpuJPJ14nZOqE9GIvDIRcUwd8VQ4q1qfG3l+LQJo51YhvlU04PbXbgq37KLezejCAMht8o2Vps
kxSYkbsSYREjvxfRmZZndIaO+4vFn2+JKk1Gf5yXhct6isadxZrtgLMVvfv3c+0mimkAHTwKAPWR
ffai2j4/rjn/dy0K1TMxpwPs3fQbA0Jnl3g2bqvlojV/GEPmneqIPkZhgnGvPEMyJN5YIeS2jK0I
X2sQAFmJX8gdarL/bKJ75N32Mutcd914sS0iQB7XxkZh++fbuDYHJvmo15i7WlTVesrIHYFgu5ux
WNM910AltdVjnRAMc1Q4/ihmCrIySrEulJ73edGLURyNzDrE+eSiAgnASySIgfp+8DdWtIgERrgn
rdVcE01rDxFnvgNb/Z9fd5Yn0n0VsvJn14I9z9lFDKDoybBzqfwDM1hmZpEPo/J/L2rVF5epOuZT
Hl1b5E6xlsmeXKjntqIEKG0fhHjTq8s/F23mKijTQGEs5pWe+DqZ7TmJp+Ayeuw+M3f6GZQzelhA
ZvWCO8+xFvKpBoAcUyeDkTGjypqnX/iLVoHdGHyi4kqbUx0yyOqXaHmqEKtulY/+qe97dY4xwzRh
nF4c+6VUc3hNOT2i3iMlYWTi5S9/IZPT+Pq4qQ6pQ8MkisavXuZA3xReQRbLCHlFMOALrGybjZW+
4Nolox0v3wf7unJj2pX1hIkVPnOLcNl0CAgIiqo4QB6ybxak+iVJy3tVGli/STPRkNn0bW4h+ztu
8p1e9dlhplVFGM6wqzrHou6Tn3QrSR8qRPxujjA+qtqwt15lTGsRxeYefp9FmkqNQqqP4KUockc0
pUbkQEin415fSmRkK+zUnFOQASJD/6GTAslpsC5mq/udVO0WeaT8BdkQyYJRmvexar4GNdz2rIqT
Z6uh7cx3/z1WJPq0zGmTeeJfOrCmuYvcrHedQy3G9O63Pi0ztzyguCIcw38ppfwed6JfIVBJGuOb
36U3AL/u37nkFJL0oNCXk3XjjtObHtEjh6Nes8ryr6kKn15iah7TJkTWWTfTBmkALAfqwzejyiC5
Zrr7bVOpttNifYiK5lqF/XdALZKJS4mWxGRL3hS+vpcWWFkTn0bvamTAM6lzUiBdNgL7o0CV9MHL
pSxS7KxkLJ2P1KZzDzkMeV1vuR8mOkOm9rl/eNyLHIOWtnLD6+N3TVWc+qmIXtKptd518vR4EJCV
+MkGWVktz2+pDL+QSXrW4wktHU6ovmxSMJaXY2Q9b1yCFw6PJ/RszUajs+zL43dnR4CRtcVznPBF
E6S8LM84MZB/YjoF5JVn8EBT4GhKjNXjpqyksy/CnH/z8v7j2XQ4GTB0ftyLEJYeDt3xy+Pl5Fxe
nUHV2IPr9oOJ1ONByeDYT65vPf3nPbAVpriRn3eGfRQe6taIP99/AmVpE9IGPjxebu591DyI6S6P
ZxpkdPeCIsLAyvv+fH9BFT8nBejO5c0X7awvyOLZwi2PcEZTH5LBYpS73OvKKoFuPRn7x03qELma
48A/P17Lle5TJYX4/NBBc2T+0HxEftg+y0Sj6VqePx/7y9Sj03ncHD1M1o+P5HGT4XixDebG+fxc
gdEaq9jvsQ0uv6tqpmVl0Xw+v5Hj1qnCj1In9rPF/+XxGDFOzmWyMQM/3r/WiXXIcqTUXdEhgJAN
OEaRuZsSwQ2btPR3XCNSZB5dvZgJn9I8dh+PW7YpL6VvsAv3wdvTUb27zSh3RUsbxs9y8e5V4VNs
u8HdhMz3DuHlGEa/IcXL++Nu24uedV07n7e80HyO6Xre7cgU70yiX+xsnj7va/izhtnvPm/JvnmF
ytJ8PlLP8lWw5nzeVw3jG0YJ/XkrmbJ3q9fJ5xswQFC55hh+3ueVzUc8TMHN0+iitF0Q/ER2YdAT
KogZIdxUqiTjYrnp0I0H8dLuzWL8Y6QtcPE0eEaLf8rsEq3JHBzmVhg3y4iZ0ke9eajdsL0zdW3Z
dyzWMhMAMIWjux3Durp3OP7PXggC2lk4KpyG1nVVN/fZLHw4MMZRWB+0Aqx7rLpsw8BLbbyF3ZF4
N5kzKW89FR+iClM0qLRLoYN3QO0A6800QAZaIRkv3aQ8Ab1+cUhl2/psjjlN+0Bq+WuYxztHO5cf
7tQ5tyxP3QNBfT8ftx4XyeAlO7dCLZyZ9nh2ipHKImCv5DCqD8vCPBmhe8J1QdhlI82bnfTxVed3
PSDysDG5svXdBkCt2BAEOHcG/vhYIEMpS0kX03OXIU1MuOXDah+7zs1C/jlYk7gEBZFmhG3l+57h
64yDl1EEq24UtLQCaeCs6s6J92GSOrc5IqjJxhe6etysZ9e+Of6dqdFwjVLAQ2kR2iu4kOA4POwU
ANi8m0gd71an1j5Am3keVBUcjMj7bi9vxYs79/a49rhw+Yg03dBjSxVL/6yAxNTj4CpQ/Tw+p9rr
1SmicDSXv+Hxo7Bl5tuYgNdlzLtLYVyvGs2QMBvnEHF3DO3aDzIc1FjYVwXZFodiwtESCI9kowls
Ut/FLYZlc1j3dTPcU6nVrjETdOzhS0O35+ov7/LxXXhcS31aay5NeYDU3CHC4RdzK3EYrVjemIdf
isHsDjNFbUAEx11hMr8LZeJr7eZT4qbFkRwU5qAJrrQA8kfgYGZHhEvhJtRtHKNxreW8bzNBIlpe
ulQzAA7GsvYvE5W+9WykRXu0pfxm9BXEphldVTTXyEEfF4v5gsIi3Zn4pqhmuj3zV0hofamRpPp/
vAASRdex2U0ijFlZgN57qKOLblNrE0fGocQvMbVGtBVWYSDuhXnO3pat9CWngiUmDe2HNGHPUPWx
n/EDSHAZpCI4NmFtrNiMvZKH+aPXzi2aEiLx9Af0iZXuPGgvXbBXoXlKdHiiK5Kt4E6d5fyMZYMg
lcS5hfRbmMiNt1kzTEHy5HOSV/pkWjo/mZE/sYT8322YXfnpn5uh040zk+Y8AN+djOO/HyqW3//8
4eOpGliD6CGXp0IbhgGubwUS4M9H/NfzPn7h8QSsuZRV/3X3v1/28zoRqDzXPw/79ysIviH1+d+v
9s/TP65ZyHNIHPrXX/F46cd9j4vP9/jf7+ffr2w+Pqd/fuPxZ36+5OOH//rjP1/n/30On8/23w/+
fEYTnMjUW4iBDJBXUCCO4MvCPRSG545u9vlfF2PwFJvFMqb+M9TxdaxMDPqz/k0rujvVVpdircLs
VlbWmWpIsXn1P6AjytMk7p4ny3PpTOW5Iy6uHzAraURWstA7EhjKc79cFKNdnHUZ/qW12e+8ctli
ZsbfeNmINVrJnZGLL0pq5yzTwTkH2AKtvqNMm+zshOCKWcP3IWKVKBsdw8YQF/a1wbqpsEUOIflE
wzJzRz99hlqECDULLn4mw/OcptE5KEumD0GCCNa0km0RGO7Kdwm5eVzktqowNVSEaKKCOCeDzaiH
GmjjLdtNk5wNpni4QgCik3bZQJxAiX81a6QjaE52RFMA0SNUaptMTObnZD9NXYINkHdNI+BUlYyK
86lGp2go1srqrGT5BZcx8uIxHY+Gb9DssX5mrkEMAef1+5yMB/y1zS51093smDlJdGCyEmIBgeG/
NaTSEA+FPktPWJFjtIpZ+7VxiD2byisSAPuAgXGbttUrFssU4eLZRQVKXnGefUTpvaZVunZm/5c/
x/QoazNhwoMrN2Izdw1i1FPJ8m79KTW2kXA+chetQt6ZeyHEiyP9fOnAvVc613vXYOhrEF8rG5+E
JNPA1V7Jix+CFFTUHaMb7SvaVRcwux+Yx5qT6ILfLeM1qoNlppMy/CYSsKwhJjiG7ROre+2X/bxv
IE2r+guzeJKaJCyfmU4Y30g3ju2tEB0cL9hpGESyewJgikQrlPl0wfCzMdVg4tetEROgz++7N2cG
rB/QKF+IIte6Q3MWuL/MoR92EmcpoUjq1LKAV8s6ScIzTZqyvZ6TyI6emh4phbSC4hgjfxmq4Hnw
rPS1kci7B+wzip3RpkeUg6vPPpIufVRBszVDl/ySZmLFawaCN7I/U03CANQ99H79fKQqtZ/Cmbxf
YnYjWxmkxvivYZhLwqWD8B0XN0ZWIg1Ay4LwR27vhO03Z/nRQAAQlvKbozcUR0U89x8ANQO0sZW3
N+mP2gPUHawc/dVSwznP6vBJYJeUQ9TtBZUTYOQnBDbjPi/4DcdgI1ePfLiR+5It4CEcqN/zmgjR
ALn9ITbD3T9HuNIe/dE5oROcjCcDI27o3Olld2+yYGPNTAmrF3Mfu1xIjKl7dHIom1mHPt2b+MeW
tG2V13FqFjpZz0nss7QbFocaAtFszI8zxJwjjg185iNHPjkVHf5FhoZMDOxEkyzT+OOqyYNDGjIW
MaZJ7P0x/qNzLDhKzUt3H//elBbBJrXis+E5Fy+ytnGDNzoJwvjUZM1r2eF08fjEENWbqDBBFSyS
7zXO+7U0OiY/dfo1r0vMBQGzbb/tsOEDTG0dIvs8v9mTuvYUVdJdNW3YgG+jo4jO0J1SsSe3pO/o
5CWqPebOmO181OqDrD2swC56eqclsJbUpHTpWuNMVr73blZUwi2mcBp03oV5EG7AFkf5UJO3XBb5
FT88Os7MeqvrYj7nZYchzATGltnkWvYZX8zC/NPXyfektb6A3sqywl8nMEPWFjQ6E+f9vjWe1RA8
1Q1a3sUL12NUX1Fw/GxzXqkGOXQcYHn4S+/A5cOarQnZvsVGMfLoq6eXNMpgyZrFG+JBZMAi/BmE
iiLNm35VsQOVrLJeQAVUl7FxrnFY8pl6CbY6nGH7zCv+YsGpb00817dcNum+zktOpa1wUBTzSi39
cb7ei7gs8UDFeGc65C6IpgECg6XuUVJ9TW108tL1OKmU9aHVDthD6YIroZ247X3vI2ji19TDTO8I
EtAwDb7kMmrhXAm6kCNixKTBvIFQctKgScI8cC+AzESHg5/Tir32o9rC2let2ia3yQSRsKrK+aco
f88FVuO2PICyb9d5Ou76Bucdpmx5DUoaa9XUynUT9ycTQ8E24WBAdoZxZJTGsBs7z1nm7ZcUoCT6
BAmh0BLttrbqp5p+w4GxwBbq5JrRptwH7UjQuMucaJi+5352EGWBtFxLcW74WtNZDiM6umRWu+o9
yMCoTN18iaJgl2elcW5B4y6hbGyFs7jdQ0y/es5T78mRhdY5j3CRfRuBAqPhfoyqq0/Qq8xfZuIf
kz7qt34B+o++FdM/AkjG1EU/ocRx9AhjTGDzsHkff5sdSuFASYPP7Us31/UmDmPK9JjWtBRZu+lJ
pCdaqB2e66RZGwGswjkx7wB+9yLS/ROsBY0WgSBpvwmOBJJNx9lj1altklS6VCaoQQ69RzWuasQZ
BgRo/qnDa+F1wyGlZbfylfSOjW1fZY/DPh2aDhWUeQHqmhw8TnNOZYnDQFrYRRYgmYr6kIXEfoxl
edRud4fMwlTfNDeD50VbT6mvXt2NYCnNH0E6oB0ZBzLZwM+lUdMcSt+8QFzZEoAEFXhJugojdokO
6aXQXRpOyDhNAv0T0WJBQldikxH7C08y61fXcA9yuDBlVxM3zPTIgAzzNz8dCzJ9iD7Noa2Gqbup
JCDhssr0Lmm+5+1QnOnyR5QC7TqqkvpvKCm2yGo86hHFoukgx4kLWT5NbPeO7kx0ytxYDEoNm+R6
XyNVK/30xqHLFwtOQP6nJYh8OzjjSJdo/N5JiWyrogubEMRK8UaQrRoJ2KrGDo12xj8g7wDsJ7F5
FClEDTO1SMaZv4PIC/dZxFHUDafaVsleAkMHON7h1crQUdYEwQax947COzuHM93zcI7qdR10HOwd
LbFWeGicXd0hInxGFbPYRGZM9An2wSQVO5o+FagT9jngh+CeOu6mTcg7y/z2mtiLPtaonBUYxpMt
gViFxhxvTfeK21WNk7GVQx7g6gZBbofkBs5B+II+9Ktp5uFz2xc/zAJ7RGq/V5gEaKqSbeYj9PFV
Gq67GMGgg7yAkCx8trZXlHvSE1YjEL63skveW2bMhOiVKcp43JyYZ18tlwS6WoDr0W42EL+EILjP
8l22VB2EbBo5ALgSL+4+pWJJ4xmlxpSsCxDMBwQ9dMd7zKIJCZQ7Z+5/hIPd7EZIfbioA721cQy6
SbxXE9GYFcwP6VRPrWfn5ykfkfrSC2x6JvwjLcNeQ0WfjfnQOiUnQf17qifjILS3nyExgNn0Q5Dd
eGCSNGE2qA+0++hwqXLrdGZ38sqw3MODeWZk5q3mOfs2LzWvZ3+gIXqZBWGyQy8hx9acIdrAu3lp
872XFklaCwce1zZ52ov4IZOv46WdxmkbW/6baRU1kcoEcZF3ecS2bx1cbEUw3CkksD7+CYqmwpJd
k6Vkd6997G8Az+9SvKvfGjjoFnRWMfW4H4Ylp24RW05Bau3Kusku7pvvVlgTvVSsMC5XG/oNedgN
xNEVxsahYR5nnr2JDZJ1kxgZ7yJUdXqMQkZrvIshQPCOqmSgj68GzuFuIwDsxXodOKWxA61H30D/
Uv2Mjs7z37Iq/93Ozp9k0S1JNzIYX7MixDraFi1zXeJrh9U84KxF1bUZrC7cGD4qYdo1t6Eckf/C
Fs5E7h/HwTQ2HOptw3LB4JPMRG3BYBvxZG39rk7P5tSebXO8F03JmDBbagIjPriVe1LJ9LrsoXdm
MlSbqcGvpwnfVYJ0adGVRF3lZEczhSRwLN2AH71ESGUmZ8AnCW6J+mdOt4Yupq1pQ4mcFMcKDMtq
Y5jodcAPM9m1mmU2mC++ummPakBvy1Hle1LEN30OmF1YJlKrr4NTyG2U6VcrYKhiUhRdClGsbcCn
Y8QCIjFVrKvcH6620z9Vi6Q/qvH6Op1z7Mr5YIEUIXkr8s+DN7yOcKlW9Bu9c2kyiQZ/+Rq3THMF
qmrT718MHe6qLFNbFNnjgsqHCujpE3X7tW871LJRh3etrwg6ccOCcSYurC7Yijyv3jkrA3IFbuI4
6DpMb35SeX2FJ2pvEDKR1UcBUJeLn97BABzXCMhl/qsilHiDAR+/51DdWYqa2v7hhUm8atvJZXeH
6aaV8w5F2TeSDhcHwR+FXPJQhmT6kXG04r2jRh1YArvOuagh+tKnLjHm7LlWrg7MTU82B7ypjzkX
nNl6gsiVrSTRpvI7Gbzx1lXwzxntLXSlWVylAvrRv1cBWWxAwvpt5w1HFuw/Y8VWY1J5v6a7in13
ob0FqS6PVUqybDDqS6LRhruzOJYz67e37JQqDAZ1Q8Jr3g3m2jQxFs+e/XOwZLYKZgXQQ7Q7juB2
FTst39AW7ZnsGUaW1g9MqAHAsQDNdBOchxbnDBTq7CUH/JGVZnKK02TEvOT3z4SAoAdSwytCFb6D
rDxsEtUL4arjkDDZ7LBOaf5yWg0mjCOxo4VVA73hR0XYPSGww1pWv/ZyLI4MLL0tFiD7u8d60Wjf
faKt/eKrTt+cRt0rHJihMcVvOTKBFUG36qiAyaEyJqDGwKbgf9DvMre9R18EncV8oVL6khBVvo/t
8T1tcm/n4NizEz8/eoghzmW6076c6HYIBLgqzfYi13cUfe0pGvVzX9PTsGRfnnIbjqfrv4i+h2ui
0u4y0E9ZxdK2txC35AmLiz4wjTwYyumBUuRs7nM5XDYVtMczKdeNC/4oxLRTKMxaoW3c2trIcAd3
274Pp4OY/V1rjQdbjtVxsGH7gGJziVNIvo5qHNm+9Ew9nJbtsThZiQ33gIosik9prGhBxPU1k361
g/LBQC3FGo20oi9KUDsxOuCEze9Isiw7IWIvBcVgxexW1jtG90snf0TOKXPswxJaD883U/hwvAHs
S0AJUOjkBlv1gROisKKDab07OlEkw+NSac6GP383TKskB0C+p33xc1yUZrVCmunDoxzAtK09v30p
5PzFzXF4urxR3ES3Qpt/UkhxBiS2jRGHGMYn0E9EFt9pZOLvGuw3dE4g1JaO4pylDCljeMW0zDdO
xJpBoae2sBKB8MBtZVPnXDk4gk0xOWAfQC0oApZLywaviXY34Iy/QrAHlCrHdVFVrIVEuYOS2aVp
ORDf3LTHakI+jcqKjkcjUH+gejuLaN5xSLRXC7Yyycw0jfKcGmWGGChmyL9M7ENykbdx3V4NsPQb
w43/EE1UbkFfFRg9MMDkpYCvFEKnhm+3Kwz3h/YrwtTHdpuI2qH50gd7TSwnOyvYzY3yviaamhE9
zmaavQSnQ2Kfmx5RA/3SrVlxxpXtN9zBT6RntG9ttWBVXJVQ+cQsKYP1kvv5fkr1Ted+c8EGP690
Y0OP9b373Amgy4il0qbHl4M2Ng2/jy5QZqSpOQa2DWoPa0W1eGtNrPNZsczMNXkXVm8wwxywpg2k
XXrNSB8yU3/QZhQHDopnHat3iLv2Vs3zW1G6PSJGmOq2jXDQXFT1kshGXRQ2ankv3dhddkZ7Tuq1
Yf2oRX2c52AkaINsCSXAH7RpeGZFd0BjWWRxOxeoPxyCg6X34A7jOnnGUhLv1oiMpo3fNeoZoTpH
ZtcyPNfVJu+xvKgIfUmU6hO0OfPMInyIFcGFci6OSefpzVSrZ8O2f1QdgIMZoTc+BDih0R+2Lups
QlFaJ6c0mQnbrrtjV3fGTiCUDg233wE+bZDKz/dhVGjm63rhKRj2ppUkilmN+T1Et72bk+ZbUFzq
ELlRPtszUv0hOyLFtjaUsAAPEFDs+7B4pwJCjT8131kAy6dWcNRD6ri65NbsGkZYByOET267dBlr
1lSHhfepQbS7quEobpo2KdatdwkgQG+7nkSC2Cko6qX3kaXl1U685FbyXze90TqbWE3gYrd7qBEe
k5mBiQDkxRYA6jrygLvVEuNjzmxnQ7T6qZ3BX8kgVciCF+SFErvIQznQR0bG2dp+wm1t7KJxLtAl
rggpcHZqgWQ5AiJfM7HTmEwF2WuMxRMmE0aiaIScBSd2aJbMEU8kCJaUoza9S9MlFY7YKmRAcMpQ
v/fkka2lLwHV13flsPcpuhAynoaE40C0GiS2sqKs3tOYMZPlltNJmzgd0AVvg4RaW08g2ZJeoKuQ
6MJpnCJp/wipGD+osQ69P/4EwkJJ7DmHpF/muV3ln5lNzV+kJnUg1cMb6mj3qbYhTvr9/IVhFUkz
GYqKx6PKUkcbocr4RCLM9MW0kJtCxXwpLSN7zaz/Ye48diRH0mz9LnfPBpUZjVt3p6twD603RERG
JrUmjeLp52PNoFFTwGDu3d1eFKqRstxJs1+c8x3z+Ncvmmzkbj4r7e1fP6t7W3KyQMZGNty/y/ha
eTjRfc66s73+X43AaDMANbwuRjS9Ooa49K7TXwpW81Sp6evEQtqPsrdoUcatbZo/ZLSnb7WH3ifO
OUf++kFWj2nQh052/OtHZYGer2v64dqjZ35x5noz+Nxvo8GocND+S5iMrD6V8QSWxX/hMs8j8wTf
pnqcIzmyIuPRXsiEyuTyUvRanUK8mDSopONE2C2DtoMniwsDtA8UL2C/uCFcRJJIEMxvf/Q4VNIU
2ljv3SXZ8jKHrf2aWogmu7QpGX5RZ1A8ZVsVZfC2cu4tR3MuJaYmPqio+30ngJircuCn1Lx6uYIH
OdtZ/csNMepzg30y7rPAl45ngw3Jq2liCzDaDWDyryRHvCmGEZg8o+w0jp3HwjS+uOH9TdyAWzIG
edtJwdnAtJdiqbEPNffXXniXQXfmjnHlTSSbNpgq13xzfFqeqvQ4ElrgkH/VQDqj9gDPTlYLIbyq
7+onqMxnIq/MkyywoTqzHx9LBbqsyxrjbSLw3hpe0WAa9x1cw8el4z4P/d8m9SV7ZipCHosGNzcm
XkHP8TaLT8qyKijL0TtGKsv3Oqn8A4NI9GYdst+B7nOZaK0ovhPuKTEh5fNqfYgSNumlE58QHaBX
WsfAtcHB2Pu3/upcleG96TfsHZKQ1QFMwrgBtKtjxrP2GN6VmJbenTCGReEzaJQOtKm+t/E3Dh6F
CzjUtgMCVtVjvGlTezq35GMHoFGg2lbY0aZkPugxRo6rtb93qQXewnI4WPYYHd0Z7lY8Enmbm+kU
GIg43jplvSfM2VOcLsdxduVzhwZv34J8CzKDmHZ8bIjBBMpYvyTyFWn/AdvT/DwI2OKhXBS5LzHG
4tJLCO+aSM4GFbuFxcF+fbg0iUTvvUM8/ZW7OryDd8uqgYPxRILRK/wGoj7o52FayeVhUPqr9tjO
lE17g+DTvKB8MhmR0SW2enEPBUBInAtIrpB46mOD/SB1o+La8T7zCMNDsvTRSUQguMx/LZlF2rBG
kebkTDuNCdGTaczjXjIUeUn64o+sLe+nbikR/dL/tBVkd0/x5pcSLk1WA1gZYwXKRy8fI2oxIzes
byQLe9Vy2/bjqjiKXfVsJ3dz4uxGfJ6vnWv096npcvj2MHrJ9gIKUCR3ZZO+RCS6vbTL1N+1qE8m
Mf+mAImuJFL1z/m2XYYbozSa6+z3jCyc+kYUk3WBp9GUtXXnQ3HDKNbc//UPnZF6gUE2QmhRvcnC
LG9Gm2nOWGNBSu2KmJ7VvwSpeDe5jnvFhA+tqw/LvSs9Qu6yQkEG92FLSRNq9HRvO5TUltKUZEl4
rfr+u4SbPNXvmHk+kRTBvBd5eZq6swVkfdtx3e+iHL5kXHknkRzmgVldvI6lp9C5b0mpfkEA8aYj
RqlT69yZ7UAr1I/DfkA1NA4s0kVHG5QxYaCWTe7ZCebExLnPOs7XF16NZ+27+ITrIBKdglMb1BQ0
27KuTs00XpmEohCaCXKakVLYHMUaqwM1F+OQmmFWzxkxuXNx8WM6wIan8oignf9WvSgg/1DewmUU
TGtAZPm+/VOnlAJCQVfJQvsO088AmmoEwDgO5nktPAl9F8xeyulqTJpwvupBA0EnhkJMJ8fad0cT
KcdBjkB364Jewmc0SWKWE7jIueX4MuoxP+TgEBiQIzxR+YNbSso5ihPh97xUzGcKH0FSYXW7LPP+
CLYMV9fiE/Vc1B9YujjuF4RFrD1p5NEDK89E9t2Kq82WeosTF4l50241bWJfUNCYZvYdNdGxapfu
vsEvGIdcgFOKDzkFGefQXaiHSlXdj6eIG4GCE+78bi5PUaI3XCgh+91iXfZgCQ4RzQT+7H8nrWZl
bXKpGYV2b5FNvY4pm7hbkGbqhe21s1QfGAKdh6UWXxOTdzWXNTSgntUB8pi9I3v6mwWsrl9vuYeS
qzdo+yr1Oa6xgOjEi5BG/mZcAYu6Rmg8Er2NbGLripGHonoyGwmRVXg+WDUnv7emITA6SNDQsCJi
pir6cekfloQggxD26XnM6+LE7Li8FFNhHTKhi1sR8ornpPjek8O6Z+NImSb5btxQbpzB0Nu2oEMy
/ZqeqCNXQXrejXQXLDo9mpSwdNtbNKxIyL0GHA9Sdw/ZzKbow/7qZsapyOxo6zHr2/jFQLCunn8Y
0UOl1iRhoVz/s6x5TbDrwqApV0V5ip8Rmupeki61aRDe0f2lb9Tx8JdxZm6KDBIMTS4XVcY2v553
rcVEmN7hyotuH4wQ/ENnd0d/jTBpwJqu0TD7VIFp8hcb5DaXziLILTeaV6vyC8ANDLrSWsQ7qpfk
mFDpFEsOWrkyfqDH1jWGxs5khYrw9q7prYraYxoYYo5zEIK1YUjWVHetuyqykWgDR4BKowhx2Oap
r4I41ZuKufi5YMad84jThhETO3amfecyz2S1LdBBdYTjAUfKerk3Z+DUAK3vsMGxSeL2APodECnS
swgZYIp49R9aZny0osAFaNI0oBm67wtSsMtFoqgh8MiBFkKmTwKVNoCbErR99qj8eiSjYO+YIBQz
6HPsHYhWagpAiU4GaSWb7uJ1b4Hb3D5iKfkAV6r5zoEwuwX2DrTzxuFvGan/FUP699hRcJX/5+8J
1Z6jgI66aJAtW7jCsuU/IqRraWd+YZWc4LBAoYKsnyii6R24jStf4mPo2+K+NrOMc/6ODR59YFrz
Cq404gGovByMV7j06RlC16uZnN2m4lwurbseGO4GsRYTBUMcw3b6zkOacpZWO7LdH7wwvYKRzDmX
cJnqkMw03+g+W+auTf+Hb+Orr8Cq5qJ48Ybxrpgo562hvCsVr1iRAmYLzcewHad9ahBQGpLNPkJf
Ur1RnkvTfc5Fad7kUfvm9M4M27K7cR1GtlZzxwy54eth0uuBFdiKIoKYipL2moknw6IJTBh17dpI
fJjFq446C68BZY5Tzvd+mTLLa4UTWDYjGLt2HyULsjFnne+PBai1onxvjOGMsoxEA2wUAb6Qx7kq
A4/yoklnk3KBKUGe3xfL4uKSW+j7V0R5B93EI3UGCoy4zcqSGesEtC/Do8k+xDxCV91WY/LqhEsV
JNjNkHhUkoKnC1Q68C7UlA1CFkex2iciI/4M0ewRqtj9AkF1l3veBNCnNffaGYNQ5KBeGu4zOTsP
iNhPbtRR9RfIZmrh75zCv7dn+aZRPO5zJzrFTibYm1jZniL+qczck2v2sHnD7NNjWwPIFFjc6o7F
/cLESoCwlrL5wwhHY5Epd30pbkU1sYNxx0s75SSwEgiRFSI7TetVBMJ9wx4l+l/ym13zn0+3Qjtp
udIXlmmbNDP8+N/ylhEFhlapYg47hc+SfRt/i3Z+hL91mMKuPg2Z8E4Np16O2+/QEnMJZWXYt168
rYv2A8Psozb9G8PA3mzW+tYzo8uAFIklntVvvTGE+AJshpKl2LgsUbcWI06shyD53AgVNNtg/HDM
sOYlT26z5ymyrF2thdwNq9VaGi5OT+VxTYMmpQZKEeSE3w0Olf3/8qI7//wkPN+xLAuluCVM13L+
kfXdxevpGJaM9Roi9iaPHUnvXoAz5TsmKGoPmGneDlod3RETP8O0PQXTOoMH7tEqffnrr/NfMdH/
Lf/437HT/wynvj7tn/8Klv73z/i/CKb+9fcc6/8p3nr9a/z7N/3/I73aWpOj/+f06uNQRl/t/Pe8
679+xX9GV9v2v5Qvhbc+wpKC0iMJ+z+jqy35L75Utf5PuL4yXX6Ebe1f0dXqX0IJKXyyq/8RXU2q
NRWftEwHSpEyTU/9v0RXo37/7znp/L1c3xHS903+zSaR4R+vWcTkJXVLsC25zib4snQNZi7eXWlf
i7q5K0c3POXx6mRF52P3ax5hQ92T0GqQWb1PagMfP9B5tyBkiJUQVfQgEKordY+usd1n5qC25m1T
WqBpoykoPTx0Anpo3lAZMTa1UViFGlZNw9AbOrg7M402ZZ+z1+vZzfMT4PO/gmammvA8BrpEUI66
TknFwxDo5xXz2dxL4bIQt9gXc7xRi92c8IJG20pY6GNiOt0ZDBB9WL8T1sZSWcjhFTRivQEhutGj
79HJNzBF3c+kM/SRUUy70djsd9gf6Vyxx+8A8ettYhCNM72EmExNFk2BdvwX5MfQDcrAykKxW6jC
p2nNdPJiwoN97tUVMzEzZToQWMh+ALEkYeDJZzJ6l6yMxxsnMpFXfbPLtc7I6OHKERYytTOk0oau
YxrGD9b1DNzDy6jYZ7hosxzbjAN0m8i+svIjX8ajirPfeT8+O1C6Nyi4vzzSjZkT4mJzkFEV028F
fmGD7CUGdfwFtoKQXeH/Ca2KwxE7QVTNJ9/1E/YPJpyDGFxDFMHxngaEgsL8WOSv3EnDICzigxOK
8swinbwNvu25vDGRU22Y7edb7LzQs+OzVUMhAxpLhoxXIndfc3K74aHOgaj6coKZEosVcQaupvdO
E47wZEw0cm/8ftDRdpQMDLFWFCFqAlRpsffALDrbjLN+I5SDzOUGi5pEeL2oLgbOqBJyJVAr+qra
1TSbW1Z332Xr/HGFj7K/jV9QjL9b4cdArC4zv1+pgzKeN6MPahJI5tDut+hTTaM4007ZoEf2lEhI
anx321jALdKe/awekTsZIxoLqJt19pw2OeI4rGzotyuU5M5nbgxke4zeqtyAvyQzj1kpiGsAADY6
jfTiD1y3RQy4xrXnm6kl7Kyf3pJS6VOp/dupjX8rZWW75Y6harIPdWGzmcSxYFsJXBS26lMnXmo3
yy+tZmmQMqS6t4fvdGp/4g5RnEzmAni4TSoeeEbTc9wD24tr5n7YZmvvrKI91yZoVmMyAkZ/awM5
jghXccVnst0zZXjL8T4FJTvx7ax6D9MbDLC5b44JMYX1NH7Tft5Dc5I4X8ud7n2xLda8C2BKB2H8
+GGz3KQd8+ilZTo9RM0rPHd2JZaWdKMLszgCYdtmMneVTuxdMhnLxrLn8uiR7mLRFiLwq7EyF1x2
9aJ+o1A7Mn0gs8QnTtHxyXaMBKCTHB/ufoZpzDpUfgs/ewrTWu2laTITbQQhzTNUWESyWz3S/so5
RilGFJPjvLqwWE89hRQnsR1A6i3ZA5kI7csPkzwQYAN4IBTo7xxXGvIE0nBJE3t1JdFqdVl+5Ub+
MUYrXsLDLRFP3ldWF7shjd/qGdtYNQi+cg9iuQBUHw/F3s9QScQlHm+RWAW+Uz7l9fGeYMPaS93s
uxzKHsp+r0PP68yGcXTITxZtvLeQ+sQq31FoUYKitKYEhC4/6PU0q6GuIT8pEcTzdLI00/N4cpP2
0wmBIjg15n5LAei0DZInB7fctlS90J9hE4+GZPjb32QUQpNGLJqEFgovVe8IzT4qE7BxmTDjSGjB
RKEOoR3hyeKgYPfjbaSn6pseZ9hkooSsdOYFer4HDztfMs2cXw77xugFJdb3kgmKuI4ByISJPxlI
QS29e2HmH6BIT76VNRfVuKdYzw5FPIKIWLPdFg4vLvJeJo9J/DK4wNgLxG97gOt58DDYKYEIZMVt
nAz5VaXBz+vpOWJHtBnGtCR3FKTBbD80uXE7pf6MGgsGTWskcCubQ1TWgCKTdiJDzHiz8vJQ8pLi
j16UTXQDhtiBhGhADTywvwBWwBjoT+O64OklQsU1gssrRmjRlfoNnGgz2uJnMLpr0rOC7rzudhnO
hi1WJodYqWjA3g19W/dosYqwarfs92GpJROwSnXje7DbWxgCOwghD2zQkgNuJF6Xd4UpKDAi3uo5
yu8rm3PBEexJfWG/Z7mG96qXoIQJR6S1Bx6kUg+sfVmTahnAC612hRmjLJFPc+2SR6Ois9VAFCnm
d7cE2dUNP9Ma2jyqj5zZEJJP/8AiFEd9OrRQ72OEZjw3WQjzHEUp7AwPskeWv4ex9UT7Eu1IJUJi
UHY8jhIRNJcdBtsaFM7Ikn/YOusrnJuw7DM+MY4DnlgYwAqCWiTIFvC9AtaA92u2WugMIWLygQif
KAwFBtlob9DxxWr1Gg0Y+X3u9JyOb9utaQc13WlTj0fMPM3WxSCzlUN3tXx+w7lPfixTBX0tYUGP
YBN5hplW5ByOgIaIyghmHDZJnT3YfJWbGsk78cYvOkn9neTl2sRzC7QmdI5GjtzYyKs9ehL8iUqf
uZ1gL1cy3ErOWAKjjmXBLSvkwHx7TZ2s6ChRua7O5jHcq7i/KCd5Mhbnt++l93WIIBEYWNS2765i
8GHaPIlrWCLSuUfbxDsl2ruROoG3AHdQzLoU45qjEMGMSw+/2r1K4QJCIyCe/TBG4El9tpKgwSjX
BCrm8Xfi+HdeRMm0TBMirISQamgHCb1nnBJo1LpIRcc6pX0u2w+Og+2oEzI/zBOMfQnXGhmL3faP
XdQwoTVwEEY1q3l9YhzGS+N4rx7DD8z78lDFwOqcmYVh3LKVknW7BeKmx4hU6NGCbMEWuLJh8mYD
crEaTlcvjHuj7zn/W+tMJBlKHd/FsIZDb5Y8NGXyWMw+3PaOeAhKDB9RzrZcw9SmZucxgSorDmSE
ZzT0efjULFhEUfkBrhncG2ecmL8aJ4YN6NL4HMXYvfnGKnpvUY2rkWzYlJDbFQJimxhK2wvSysfZ
6/dxH2O9H8SvCoh/o0h5DlMLsa26NnDqmcN92nl6Z3X5RBiZuGAjIxKv9NNdqyfCiTsORKY8pPqS
dAlfFgR/zLapunHDR5dreestuj4YiNZ0hPbQqOgbjcK4Mlw7eSFP6TK/lyZ2fHO2EdCtn8QIptqd
wosn+WSLqGNgNedkpdr4F1JEJO0JtJSkWmqdrXQIbu1AMrvWMz5JdS2hxDtzPN4txqfLScWyLnpV
hF7XDW1iPw0MPtbMzqW6QF+OmVkyppp/5Jp943ePPtHLKIZ3rgh/Z86KpeEMAWCwFdhmdPjBrrgN
SI86V0YCXU0DRmDtCJXCqp9CMgPq9KtE6LYhyVez5MdMx2q7jPNDS1htWgPVmymLF2tlQaNr3cRj
/8e320BGDq9bBoC6nm5EL78pwaha4+4cEcdJ+IjFp0kO4Wj7lyl8lmtUHxyzr8VhQmXax85jtWuK
ahc71i2HpIOiDMQnrbO3Y7L0XH35ufN7jpHA+YnXs3LgxikKKAAAZkP55MGCRF1gEm6Afz7JCBBQ
xdIDrUuPqTQuzBXlMTardwcdAAt/gAY1731Upb98+68spc+shtBLIUUBnZd4WmbEhQOJaijV8joJ
GUbme/odm0mCF4ilzg4LI4Udua0mDgYad/R8tR6D0vZ+ZWjlsTbuqjFCr9pZX262PAHQihDKLD/p
h5mzcY8nGLUeZ2MDz4X3C81XXAy4qczuusZSdB32F7crzjqMPOIiM2TWBKx1ofg9FQU0DR6gUzdy
LXak50lq/pwcwDrnaDCqXyoyfwTwJCay9bgviCaZI37aHA7QlcWy65L8VmVlsq9GXAkm/I1xJQ1Z
8luq2uRjxA3pGsMhcwemwqjoYb9n+AaoZSEINEQY5Pm+yglgMRFM4ABLiaDBdursZgtUJ2KxJLC8
+FL53ngcII5t1MTHNLjGgRyg4iZmi4qL+GB3400kZpaFjpgOLm7j0X5OK4EtwAqReiPNOeSlR2iJ
Wr7wE1BdN9SLNd6l1IR0Mao3h8pXJNE9i3ZQ+nhAbPlgTQJuaPtkIFrLbTILSZ2jH+AdhY6FWSHN
78Bqw55b/zHmBI5l+JtqNf6EhlsHsgivIVzM3djx4Q2NdwpTg8lNy8HaLNtQJm5QYHhG/Q28L8N/
pJgkJoJETuXPQWYnJH7RXMZwJNIqf9I5ZwFkogJNpfek3Ak/TPGSjaAbrWUkOxuGKwiXaYHUOkU9
aJmsO+aFviQ+sbNFxMJTXJkDP3deeVctyafNn7MJCZL26IpiVERkCByLDEFTN/Bu4Pu6CE3igPgp
ElTdnix+OmqJrfKWJ4W8Lu28PXFQu1aOv2h8Oaez6nlRbLRkFn63o/c9qUlu7Mx7GTkRsx6PVSRz
Fod03cSMRJshjLIj9i9jixxeNN1lFIjYfMV7z2Y8BWEoOS/NCjPtAo1ujqCjgtY8LiJECgVvCDMG
dh0h9T5dJWStDcGy1djVZhzCbcHkG66Mwny0d7vKDLqJrK5a3+PGvW3bmoiwRAokHuxf5sLHM0Qh
YjAWTIRp75jePFiZz0XQteg+iwMsdpJ+YiBGc7nwWDEwd22CBao0+hzIKcRcjo2Boh/c+kBix6w/
7NL/jt4cZ8T73RCSUoXNuztQ4XRyfLBahKNe6+/8YtanyaaZKEfiE13TISdpMm8ii/mIXlaaUoY+
ayAFhhBV/WAveB/JjkoQLpoOownu6gXKJ4pEHvirmUSvrkPicjLcdbM+5hqZo3OIs/zarupCXo/4
0Q6B5FS05CXhFV2/m1r3wOe+5fx7JFMNJVLjoOWjxSAnFvNJIHP/2E7ieD25GaJ2vDZEC4cn/A/3
DWwRmPsPI2HGnXyyp+WKwf8aieEPrgOVRI9ERILMc0GzgIk6LeS1tdVZmQx0ZFWfapKemD131zby
n4t0RDmL58PhXi2q+N2cqm8EZ9uqymBLOQwJDHqhLLXzLbyH72ZQDjmKJxQNKLBph1c1Wx6YdrM1
ozxolv7Gn+zPvmEVRivwMDgTOwZij1L5x6e2JX42aKbhZlLFA7KVs1HnZz3qU8Z16FATLn6PZcjf
zuFjDTKsGZy7Ie9+UwXeCq+8iTx1L0NmT21WvErgOMl49R19sp2QDhdMimk8NPWNwz3o+d6FM44o
35ptXGQud8JjZdc3IZHVy3FCpjjX0AgBZzVc/Ljzuj25wq5JpBzpq43Z3Iio0dj3o6+i8t4sFy7I
jEON+ndJx2O9UsRgLCAvV4a5AfyLIgL/OySEMrqBv8Uu4Sa2Dp4NFgg/8aEgrGIzupRHtqHQcnL/
tZBVNrFhwjWMWEWT1rgnsRO9GFjSgIH9ruyg7A/8GyV1eoPfMT2C7X8srhz57W725os7PjpgySEJ
MwWr+rMvvZc0wv8R9hWNAdcWrhwAzRkJsRt2pd9mYvyMNvcpAQ3LtufIW+TPAPkjqqZLPPp7eMJI
3obissKvGhOmjbKjj9q1QXXZnxMfPiof+l17INFw3se5t2dn/NtD/rTkEOl7GDz8qU0cfmu/+LOY
DHA8WyPp4K8s0JVuXGcjEFEDMSbr9IlS7abue8XHYr3K1RbgxMFkqavs8DHbVFC7UIaHovYDbSQP
eeb9Kub21irZ3lp6HyIxQRXnfphWeRKDf8qXbSGLl8kltBuJ08aDQuSU/QHf5r2lrOPostFd/WVp
9xYJJHWxOR4NVdP76PRouM41M34v+buCk8NyUtveGxvCMUhKvTOWqqaPkCDgkoQjyFRPds1kUjsP
qA7Ca2M3QaqGV+hQl1neF7q+RDElf0Ls3jkXh2mB9Nir4nXBkrB1qrLlSwfvURbEXKttbLVYC+iy
2NofWNEilC4f7Mx41d1O6EMz1/eqwJiBph8OGQMlgIN/fJSbm7YRb21OmFTRMNElW4gehUEQwA9/
p6Z3lPmMYzu68nwig5S0oiDCVrEliIuKs4Q1ik9hHy3Un/SJe5KDCDvlYOssBMdkSkBHkETGjo9S
iZ1uBr1dAdmnZbJONsXBxseJqZb1KiBmxKit1QzOAhjZuWzEcaIk2FXd+FgXw76yGBd11aw/M6Cx
so+2iIUeOieBYtKsOiD6ky6nGmOsA6Vz6zGP9B0w+7hKdqn+IkuIZaafNRygyGnZRRFuznigBVNC
UVNsncl+IeP1tkSaO4fiDyOUGxPUDavq/lcrec3Q92wil2qyxm63xTgwBNxjRBngkNuFhugRToOL
xGvFnzRE3xLf2QEKCEMivn7bJwO1raoS8XP9Y2XtZ8ro9sjNEQztzAnGEX+fI0aAvp9+pU53L5HW
+pnzXDeCLtRkxl34c8tWzXsjVQGJDDddA1lqZfnddVVb3tDruVAVGedsszgBT4KfC/o7iJB6vAqk
TzuTwEssBTZqe+wN69dxW0zZrcgxvxN4wGQ5Dnci8ubt2GsSCYTIdtoiodxqhH9EL7CSiPGtNem+
BS6CJb3/dkZmqDoRjJK6+lfeDc6B/fwuXaBkU2zf15qXd8jNT7tNvqtCh1s9MQS2U/+naEjIs3aj
SYqRbDkzDElTB1PzeczD9taAJ0WpPELZpa5lu/0zm9Zz13FyhVKeURFlO1PqaJOTELWxYKWAAa+Z
S9Jg5Cl3iOiwcOeSD1W0gwzyhAOsDKMtATTNLisdcg/CELVNGYQyvVKh/YFMQwudLZIIWgZ5eDMW
FIvIJRPc+Dsnh8TFvJrviLY2Y0BxaAqZEIdEPraJr75eU93HjOn/ZGJmi20nD3CkSPzMFLmOfqmy
2H0weMDrpblx5+jW8GAA8t8+bTxIAXC8wbNKBkMGU5nD6HBHNMgO0XDn26YHKauKYhP3liQDSn5F
SLO0D26B7DWCKpgnmvxZy+yg/k/c3wMho3TT0cJhDkcMxlqHyXAJCLl4hpyRH6thNRlqQCa2bWLF
YNTQyXjndDyRQz4AUY1+NSnRAIh69n5DI9uFHkC/FNoLil+ZZfzKKBsCQAiQBYgQ9Qltpz1n9CFT
jlKo2yiekoNZp/ae14uHc2ZGJlqQLmjcEIF3naAZmX/8MvKo3uRpXS3TiNMVZl52YrQM41NxzGM+
p/PEMAnDmz03sYDx8GNJec2a+G5sKDTHAWMKt+9lGepzV48ZHyKOyTW6xQMmeNu5mjeKEV+AZ+3S
OPFFYb7NQgq/rs1uC0G8b4oNDiEDQpY1uwLPAR+QbaEosI9FRSKzpCFEVs8HMBkRkaFNfu80421V
623UZiwoOOHpZA1k2LF5Yaqya6f6LWmGs43oczYj8oQyzz/W1kN4ZyZqADpALCX4fyJofaJLCuXg
EhJsSxb3UonsVzQopAr+gSTbGTUlbsfVq24mH0ZG9ZIMiGEKsGsIw8bFq84iWc5h3zQQc/Dc97ml
zw2W6yOU7+jOWuSjnQKtHCi1EUZL69R5yQNp5eOWBwaCYMnIMv5MwvKWQPb5UlmIHEt1GxEORCAx
pvKZXQqDhRYYk9oJXzMBsqtbQwpIhZXOAwgGO6gN6Q6hLFnKbDURSlFDWDjHhoGETi+hPW4jG5Lw
wOZIE3Xf509WErMJm+czAngyeAb4D8kVWxUyMnw8ZM9kV8XtlZlY4GfevWakjU4apt5g2BWJpcOd
MFqoBW5+38XZBfLIyC/bq2i3oKY4mCUZ3WztYjo9hKSpQe5fo3lPh9h4EKvxVJe2Q4Fr7LVPtici
MlIIM/EFaUifi0UP/Ad9YTzipeY3OBZme9Q2op7QnNnyTfyVnOLdX2WbzuxC+HozfQXvNGqRP9se
XnaYBBYP8aaZcuIqCKf2PBs7r/210MmtrcFvVFJIvgxgE6i1vkyJTGD2h3uUteUmh6G/XRompNOS
/ah4eqmT9SSnCMy8xSdGES9FK+rt5LdHlMO4Y/v6gxMFkbEkaUkmvsZGhk+2q9nzZg1Rv9m4711v
uOqhCNDSxlNOrPt07qG+bNzMfc9apz4siwXWANsb+RkmGqX2zv9LtdYBZnMS49DTgbVF+ptwnfAc
tieryQxeco8mz2X5AbwYfVFk3KYFpiCWq/WBtKmXyCM/TmgHfURtBvPsPs6y11zHhU8bbu9D8gV2
wKsUS0P1mZEcQhQTj1I1x2jRvewSm2TNspJk5tteBwMzuOsStJXQsW+KMr5JECDWjBK2ouyJfAqB
UFusvyNNcoRt8VGOKqiZdeFgeCdJmpUGAcuVQxM59GZ3Ttv+V9kzNSkYcjK46YBDmsxkCNXeLER0
bAYNfhOubcnGmD2llk1xE7GhKLo8QLpvoTUd0JPGtAI8s1sjc3kWVrRDxGBetA8APZl0NB8+mO/X
1hieVRzR0ofIQwaKpzhB7u+U67aat/cYDuGZp65nJFlKbld0siGnwVCzkjDz7qAllZdfGJgTpWHt
2UmzO4CEscnyUO0R5j21hnGWlSWvZu3+rpO43Dag4LAFRec0KZ9U1MljY6tPnTOZJdSnDIjeAsPZ
9thp0OXOkffRUcCOqnrWeXgnLLqiUb3YKUtKd37x3eFuLrNHL/Yp6/b4fTWOvyEwdeiziuLgNyqk
wLm/3MIV8mv5GHnf8ypfdFZrH8a0x4yCs2gYn7BK4bwY731/tYRF29iAcDTjJvUqm8vZG36RP3Qy
kuolU+oVDjPHgVW81L2+wcF7Y+X9oy6qa1Glex+jQNOVV9vOgygpftVS/8Ge9jNbzQfj6U0vlyeb
qT3OSGZarlyaXcPIVUdWfo0cRoO1IIy5hgGVYnwPGtuicaPLoCZAuN1wmlus0GLyqcmjgFbq5Olr
GpYPmRm9Tkt9jFV2A64EoFw3yk1nPaYNdoyugNiRz/5vj+/VBvypgQHELlZ5FKvmQTe3jFWfBhtV
WyGpwafJsLmdnQzJk7OyvggfzdlMb5uipnGUq+ueSFDVqBN5L2XFTGYE4k94DwIzBAV27thBbGoQ
MUmcPHdYMjRrl7NTaD9wPJbnmNpIkS9Z9sLfh7Y2YbLuYmRsJklGYUelKecWDROGoq3jZSTEx/07
dnl58XL32awwzZNmSGu62sP7OfFvIxM4NWEpBnqZW4nFuuh7gjLZSh76YX7OF1fcckAcHJmWp2H1
9QuCi4GBrxs4NUxBQYDLKc3qvYPskEEtpbjnFPMlTdrlIGIcydFoyqtnvuiNKqz5IOfpzZv/g70z
6W0kO9f0X7nwPgonIs6JYeG74EyKkkiJoihtAlIqFfM8x6/vJ9JlVLnhuoAXDXQDvbBdzsqUlGTw
nG943+ed3VS2J0kQTp/YEmEGnxSpBpPcWTNOYMJC76YUF6AXtkPb3SXgu+Bri6c4oI/v7f7JDsN2
lak59CqsQApaYkkElLVpsUZ4LAIZ37On6hm3jG5H3ACzgpbeARvfAh8PhKZK+4hsiy2tGbwZFEc2
2UBM2vn0NOwJA2pLp7DQV1fSRNVOhWqmJIiwWpKkgUa/ElUx3MmaVBwNzKFkvBfGPoKSKok3vtPe
sC+TmstuSm/C7ESENhOk7LkV4b6syYLRhZdsBx3TAKw8XIsDDkQ+FKzBuUmWdqvcreU1wHkXXZVs
rNDwL77fvLo6lg+wqPHKw5oMQslnWDRcWMowhmGB4GT4fQOY/maSq52VhMe+BJDl4Gm5M8rBYapd
bLvaT6+5/1PDQHxokeq25UT4W5/R4faEcOtF39FCQ/SAKLzumA8sy15COBEJIbB8PQztbblzxmQ/
VOm64sbez5hv22vtFSywZeAQV11pxd4fvHLnuZSsVWs+kYaxmbOmj72U0CxtYN4hAi7G6aiKUHd7
a/JVmAcP5aMXpfqirMfpwWzzYeGWnnHXTNymUaune39OhiUekT7OB9nVf0U9+zRtEtsg37axYc8S
IWPBTpupS8VwlkCs4W7Ii4uomUYpxm8HBLmwHzC6T2PC5CzBfN+jnh6CINok0z42TW1fZFflDS+9
576YraR44lDXfdN98gsC9ZThqWVvNUy04PcrS2r3LbVDEtU0JnYUrHyq5F1shQ+MsbvtEMz2DjA5
0I3YJRVVUABp8JZAAYJFapDSAZH3PhW22v3CZUedPR0BSBGeiHiXzWM8obzn9g/lcCzwHoJ+gYQe
1GzM7Uxg0+hTZ52I/pa2zB/RKBP21Z2wP3EA1nW1Ns3xBRR4v/HK5tkwcX4ibI5gFi/d2o92NdYM
3NHjKpHaFRsga+SKueLgjW8xqbRrPlftBpb81fKpkuGWiGNS0pPh8O+Z1+5cnrad/qrZzrWeQ9iY
9qJInyfUrRGi/U8chFBAq3OmPiO7Zy0CqV/x8afwt7ZFoLh5yg6ZUa9Oys82oXI1XHnY4xgEe14H
Sdpo26WVPnJARPw2fnCN8MalKBlP4x8k397LlikOF1ZSOqkNpKHCon8QFlm5HR6TSVj7puWGY0VN
ZeGMDJQ1xHoiP9k4nbw++xh0IpxHaz+wZRiJNx8du97lztGkIkR8VX9Mxaw3CMwPX+dmLjttrZfO
YTAouOfKMNKiV1u9Wq7NlEodB/T6ZExIQGAlwAyfCtSdZSeGwmSn7OATD8+WfGl/K9L2hQRrrWAO
bub+ydHgTOo9n1e9PovKWVs2UgecW6pO6pVLcJGOAW7sjXKTKFj7PpdzkBUm+0DM3lQILzUAh2aC
y2C1ZsvUzyHHmC2+yDV3y3Zq18EMSuxbxMlQhj7XCC8hTw2KWEFsZRSke5cOatLQ/hkhKKUIVsDC
ckD/28HNTbm8DMlWQjVEVccR2amsGrfB2INdj7xlEBKLYYHp6CvmXBKRdxz2q0bT36j6i2Xvmd8i
yZytb8cI/xnwZOPk7yON2ALF3IVRHCgGTAL4p63G2KLYGTe46HgT8MUEoLsZJ/lgQQW+aZ1c0HCa
GGBEI+vTOGoPfnzsx1ERjzE+VGO/o/WiiImwhAHwqHJ4xAIJjm6qQ2ymzKlJMa68+sSaiGKxUIql
VLPVYlbpigTLcdA+ExYYSH/4AdrxOCdvUrc55Urq2Xdjqif02wi5JEI4hBOrevSPQeI2m7aJt4Yo
s72ZoF6RHA+B9aqrpL4GghlpDOuMgY2knDAOVqW2tsQRosH2XAXOQ10l4X3CpnfViel+gHdN6dp4
uzJcay7ESyfemzIxyPnC5CJyW9tW0n51bZ4CZer3VhZhpwoCtYubAIgCC2Pw4UhSiiLdcvychJ87
cBBoHRwEKAnlRGoZxsGt9GyVM0alPK1htLSYz9sQ4gvT0aVDLGM6xzm7izinO8e9QWc+amfQ3qhH
SFpxXPeaznVrG0k6ybj7cF2qphZOUYyKb2GkwavTsMgXFVZCjOchcoiuRMG2AdzyqAV2t4c3szE5
9e5K5iUUHsVDi2UqbYlCj5PDEEcEk4JM9jCQsMkzPXZs0TV143BnNwOPGUeAgI+3Abfx4LloHfSU
cYshiZTWLP9CXQwjAFM7YgGEACUyb2kFd6URfInCDtEQQto3rgluLj3A/sBiy0T9UD6NnXiEMeNv
2E0fTMZSyxjjBn7rg9daxqoRbrecUOVzCmFI5dH6amDPrenwPwAM36rQVGuKxZbFAqVSWNv6SpoU
emT4AbRHQuayhXUrI19PLpe4C15lm3iYxHr6avQaDwWTQgQNzHIBLJG8xoQgE/7ZmuMOssqocYOH
L3rp+a+hkz0Jg02xESzbDquIaEwCiS2i9wTb64lOfE1sIKvgIPPuJoutZ20GA9VN/xZXhKcEiVBw
sqo55ln1q5GKENwGn7I81uJt4HZr8NFQg/Lp6OGRFyYqOHrKO0qVZpF2RosrpMM3UXR3tbdMCyRp
xTjeNxK/sMvGQo2EIYLfoY3wLVgq7roe8ZXQHIi4BdDr8VmDmU/AhReotczBRCckAC7MiZuiL9RD
asPRzkzS5YUJYohc9AcK6WKVEBPqJ9FNn4XGWPsRlcBK7rx7Da32ghXso5sWw3K0KBoJB45YgQ1q
pcv8I9O8cRlt2S7oOnmdFWx4l+Ovt7QnCZUS6Yz5HE8oxuSgky4Td9YOFNEdzHq2fzMBB/qPFQZv
o1cWq8Hr35MpDJdtjMiUED5m8+GSw+As/Qfhs9rIBvfcWZS2JMagVoNmKiuTiAjbjTYars3Cu2ZB
WkKwZ0Jidslj3GKsCwHNHJiYhLE8FY3zmcfynu07wgBDOStwDhQkMXKoKMV7V2TxFvsF6rLSYP5g
rgcjv8AtoXuNMkakPEvEr5Ba2oz+pR09GmPdl0hhCN6x9GoLveEkCTREHDyGd6TyRU++VZyJFaEd
C2Ny5rBCdY1WPOSiIfskYiwR+tm7sikkQpcQMddmdgAwW/fvuyaC8zrelN5+1Az7F4ARDozQPupy
lIe8Ci/8755wnuEtC77dEhlDkthvZk6unlk7PKpu3VPithf4XraO5EHGxrYRQ0HFbmynzEKfzAuP
OnNhN4W29EtGwTH+ZQZePH28Qx2CO4xZapuB5naGaRkE2a6aZkFTpX0bJmbolILHSO7h+PKMThW3
n/M+KoGkJSezZvhqrJqntacTNZ1vylfCPBMEdMy7lUn3F0zsw5xDULu70dSeErQrHARYA8uoR8XT
s4uqyGdyE9ZIJJ1nGed3pBkr9BdfWpduJL5BCyT/Mp7betjF+yot1+bgoh7uvBJyFDqyrnJ3uYFd
IEconUtTO4xhdgtkQH4pEh8VtC+kAM4MsyhBGxGQopFW1hm6CR7sec9hN4+TvbYDGV3YwQP7T0go
czD9dejpeedxT6UjseP1SJWRNjPjKOC1qR2j2/YGaCMyLu9IVzuFpE2vfcxTGxhG9xL2J1Jb7cVK
yk1rAdNjI7+aenSgTD8g7qbZMncNnFYDJyEvkV4hkzGNosYegWTQKTnCfVUec9v/dgTQCyweNw22
piMpqAdsslrabGK7H+dc1Pcp/9AK9WUL6jA4qsMC2tLO7H0mv0F1Sq3uPa/UY2OjQba7/KmW8/vr
OngyUYiMSASw3EXQlFZgfuSuTV+aTnCNA9ltfPQKvLKwCFDWkqP6wwf/j8awI/9X/iQei1cZ7Ta/
sAhmeTOkXhZOZU+FqajnU9og4l2W8/Gk2gJctPfgWcVMQRqoD+L2BH3N3DutjfTAL67zxAfYxioN
4mUMrKMP0L16HbjeSSvYvZFUxFfsXfOld4x4M0QsPtysHheZzi0ZA2IsXRmuiWTnJcPWGdNH8Fel
yHEG50J+/VpMwb1PV9/nKPJ1QncWo2lDlvQXQu55cgukcVOyLKzqY8zZ+WCS35s6en3Wjd0u1f13
rccNgQaARZf56cXDe4dGIMphzarYvIvK6svL6xoipI4dFd52lOgviA3srVMkL4E2kMqlQUsYXZgQ
JttvILysLpPxINX02ujQ7DsYIlUl1IMzEDWYaDR3fvjkqPbqostaxZrLrABQ1zaGgVD1KBWhBILQ
jNmixhoG7NYdHwl9/jA1y0TFyIg6HsCYunzay8A6G0kutnbslrvKAA/rBQb6eolysQjSYZXzgc5r
RIVoTAWZ3qz04PutRB292Yb+gPd9DnK1PiVOXMR14U8JrqsDdrCtU4ovpy/pIaYL4MCAZCMCtqj8
7zt71+vaJc1ZVePa1ODgr00o235EAVP4mGpq2laIkvOK8A6sSMmSl5lQJ7a+UewbVKBjh+R8LJBu
N+POSx+GPLsMjfOjMCz3YPGw5Pw6Vk61Y904t9skRJEluDDM9x4/06pt3VdNTBEhHg2XGXsnFWoP
vANI0s1pS3VesiQZP2zZndJheHcZFaHhQQ+qFGwaZR19DTl1kNofwAwPUrONgxicaFFq7rALe/FJ
qBhVJPjnDSHaW6m50bHx3o1ATRvyKl5hHTGqi8tlrkNLDf1gNWn3E5Mw8oK0NXHrdHv9hPc8EpuM
PCLAVJh/vao85cp++s/dd7v10/p/dN/9lbnuz966//53Hr7/G913yhA44/7af8eJVLXFf+3r5CP7
+hcX3j/+5M+Puvn733TpYMQzbF1JJXXqCXxwv/vwpPUb3GRGXEoZOGFMHHD/9OGp35TirneUYJNg
47/623/VefvLoid/k4YlcWYSZw1oD4/gLwuk/zP/FwvlH///X7zcusHfqUAz6efZ/uvvf+PrKNPm
J7AFoROONAy+1Z/trsXIgC7XEuulUvpXO+X3KlIXSxAggXxHrryQf+pLk5Oaj6dhRd9BmXl7aCSb
2bbbJgd9yLnFgvTYiBzN6+DTRR6w+kJI7NxzbaFXHCkLWy2f7qvpgZ2wvvUHZlg5C7ahMc4W2/aF
0ZCIowWImtMRRJzCJAQTLKAK07apZEnacZ9v8owPap0S5zjqjEYh4xrb0hiCXR3YDxkrncGvR1TL
6ljEMRT49AgFnMUQUiYc5DCAJU2E453w7Yx3iQZ6BF82wS5nu+CeHAngFMVTGuBZNvL4U3kcz2OG
58zDr+GeUIX6sIzYdrtO8ZyOPmhT501H6qK38iludew0Vl0At2x3VQqTTo7Bqe2LE67/M6X1Z5sn
7xMR7/QDp9EJ6WQTaDugtKrchoSoU+/5kfdDEWftJZNAkB7c9zGUssbnHjJW6DdZeWVbbpw1gr8X
rSUrMrrBKGbFXjh7I9U+At3eyzb5juqb5fbr1suegbo8MPLcGJpZ7TWWhAt9bxr161gVcEqFGawK
aR2gD97neahWaRl/zhRXssN22IQIIxmfhcFPO9S0hVI76L5CjtmoN3OenOjx0UANUsKtK8loJWie
LtwMEbcF32QpvKfh+Gjnj6E+ZdvA6ME7TBWrSf56kc61OwziGo7xjDF6J3jr0loJ19vkIkS3vz3f
eQtC81ZmCaoVNL2hk1xYDtRR8J5HGAbGDm16ajU/Uv0+gEawSAvRr9xWZ7YcfTHzYx8bvySCVxYu
XvGo89gO7mMTp5+e3TurSmWnGq0jYyhCxqtoeAhkKTYNKJ2oE/lSkogMyUeAKy5J5UKAFM8xh1i9
2HexNzjUVvFUeg9t2Hn7MdBInsk0GuQYNYbrjLioyJKmnEYbjMyWWWP4I+vxrJF6dBZBRlluGmd3
kOd8mPX1qGLrznkoSYnfFSDCMZNXe9en0dCAHAQ0CQ0jFx3vOtJR3sexyYOV7M3XnGiGOhq3nQQo
gqCuEbq/1Go7Rq0VHtKqZ41Cqgq8Hiwn6DBMM8C/UNXUzOEXsZpAqrWDPz5J00U1F+Cc0fLgO9OC
76oMf5K5VfSw/FHMtBawh5HZFZJt7mDfoFSHumJLLCfe/M4FHZt0olQJnzgRAkdOQzN9oqulf9Dg
sDe6zssT4roKk292Z2e1sUEXcJujd/eF+4jWfj9OlckYNULDcs11l9EFuEakr+ymdbXhyELN23X3
TRIyyM0ySe1ZPwp1F8H49I3x2jkBs6Fcc/hUjLfgYtYFHKZMozrBNufAtd5YBD+THPE0VypDz29P
RmNmfCfvaWdfSMTlshX91dMwkGCdnbh8tTI7h7taIp+Nhuwyq7pzFX4loc1RaD10ijiIoHZ2E9EW
QRFYJ9uBG8vTkGloRgqnikAByXNPnACMEmMvbP1MrUvkyr5pvHPEym3X19YTtDe8XjBFOB5WeWlf
DV78NWX3EVrLtmlm8LJN3VkyzZ+yi2WBrqvG8i6LBmYqFt+mCPNTAD0ZU1KILn3Dw3NyogBXfqFn
GzjEYIWq8MFuRuZu+tWVqGQy37t4ZfQZY6EgVGybtXxm8og3ws4dvLJtdvj1wAgBD6WSV666s6Zn
pM87jLujMiCHpTgRsXHPjbM0Y9yUoZ5j91BvIBPvvYjEUnYlhGUYrAwzTp664QxQg9qCyEDzq7O+
aQ+SOPGFopdY5U37s0Z/bVdpsXZTZy+c/KRyfiotz07dkPf4qB2CNjO6lvxYyu7GQuvB4MFlcVXc
dmZDQwveE9cMS528yZ8JewNP0GQgEqf8vaynq225m3gQD6Mwrh5Dp8XYI1kBf7OwaBaXYZMdleI7
OERKEBtEk8dFRaQ809NI50PiWytXRmxl6hjJKprvMGffLtMXLQU8VUAjoXUVq6HFwOa/1qodD5jH
EQ4js7PmUErIRQvpgHNlrlSLewOdOQuj9p7A2uNUOGppj+6lNoqTrtOioOJM/faLmOOHcuLVE/2Y
MEqmZY8EWIkSMp6BUw/rRwbDWK1so+mWMRzuuMpPWtHe4xmuVyZa9WU5oECNBFS8BmPi0rdzMqES
nOsdZjMqnBxFGGasys6ZbdcpOvp5tdi3DlsI/XH06RoqwScM0mSVXzUL71wYFqsxQGTVVdNLyEbY
KgMs1VG8Uf7wUCaDu5SCo4uKwu6Ltyp1jnoPwDdAGN+8p8H8mHX2cwlwVUfOBBhFLkkealPGkqQa
MJCqTrmOPkdoomZjWn2TaLWnZUSeV9mXsmftx/4fE0vL7BqvEysb4cJJf26MatgXRQA9vuBE4U/X
BC1vhEcwWnPAsETr6TLvYd59y/TqpvfND4tgR7vlZw3Nlg8trKNhzJ7tisFTAJkDvWT3iDeWUI+O
JUeWvOLFqxfhaAOFtzZKDMZaC1NnVXfA3QUYrE4+Ox3i09i6kLtqQrPl+rOz6lY2ZH7z6AaF98FA
9dtTYwR106lWkX4OwObaRdesA5sQjiRQdwTe7435sWb9u+9a+8KKy1+PKnvEbYOfb4o/B7O+1yOu
rVTy4hjuR41nbJ5fbMHeQTub/RBNb26zYLzi+/9mXvPe5eOLsm8wv4d1ko1Xt+uJhZoI3Jk3tZDs
Fj3sNVZTmzxIjjxqx3IOC6TCfKCYvYu1BXXSsJ4qgms1z7gqewVr6ta6Rk3ChXOHkW/XxPFVaNO1
qAnUKzpediQe2TIkdEEXl1GV3o7EXk/360erdY7cwIghdHrtxDLarSd4Fp0RAVYpoK44UYMwdqo3
1MkI2iC1LNAMOTvFMKSIevRfOJdaF2RLicB0GJg3seRnMDx5d1AWIdH441qavAm6FA9z8PCI0yOz
BvLVGJ2GAlFQz/WJQdl5MAuKxIidgK8dGDw8u2n27pjy3DrrqATpAtAeqTwh2HHpwuJrIVz6Evgt
+fR6z72nJjZyBMg+CE9X7KebHZco3MoAgZfgnSgVB4lFLnQTFUtD0zAQUFtlhnom0dd3mcFhv/8G
MPzdtyyIq2pb6Ampmy1qK1dVkoU+wlbLMA+Fl7wX32bv+WxS5bAOC22Xh2O1sshdIh48Xem2oZaW
+6IHPmuNSZ5j9UXgVMDwHtupSYOd1E+sD5bzGnUJf5YJlIlFw7MusbnuqvZRcq8PjKgXSN2GGtkH
xSMRBPke+OLzJPPToOJ38MqSEnaHMApRiQo//ZEvV8GhFRZGmnK8YmimzOruGX9CwtsRuTDwnRjt
UOYhBJQGGlj7s7JuXpIgVEs4kCOut8bRfooS0RvsWwBd9j5zk3fVV7cuOvd5/WlL+0JI4w9PYzHh
OF++qXPlJDjdxjr50RvNXU73DVs9wHKb14AiZqGEN2QnHPfX0SB1y8F0DZmxYWSz0DuM0DVTH3hO
aJ5UzWIBLdJPlUd7pzcfvcc0Mb4wWjQbMrLMRZKm73x4l72alqXZ4Ry59IH/pfkcuLy7FyZS76oA
/Bxmhrboh/oGbpRxenprUu9d572HaFngHrH4INnjld3NiUkh+pW8PeQwChaOEd3IB/pC4znss/pJ
i32LiRY85JIrTKrqR8dTsrVUdzLCRi04BXHVBcwl4i/cG9/j4OMp97+mChzZTATwdGY8nAllE32n
gTcL4ttdE/CqINFSy/0rZtDT/Lny6DR++Qv6EDVUZSPUqDNmuLvcxtwwkRdBsBEnQcnDy4Sq6LNP
4feIBn96bsg4VYu+f73YgL33teOTIdJTlhZgqVv7pcWwZwkJK2IRzXzFhNwWji/EX5cWxz73Iiml
Irqb1Pw2wMJkV8axxFAuJi2n52jikshGmkVhAVv2C7TWY/ZScISuqhKZR4cFe9GaIoLYhkM/uyaG
nHYFm7qt0UdrplddNvkH5sE0nXr0Xh77Ke7RDVFyRaXtLGrkcQHlNhqiOUUQNaONThqodbqLIw0l
lUYSvRcg3StcFzcqEgHsH8dySH2WuMmJggBVmyBnwazAX0cU26Y2XGOSNZFJkotuMy/LjAFBqn3x
8Y4gWG1CZr181u4NqhhelK+kkT9kCXrQXE8o3baUTKyZBVZQp3ZWfkOBrWR8bpBErguBLnLw5Y+6
BH433/7Lth6u7P2QMtEM5Q47xjwuWLVYbLeS+pZm5c0OKIyd6OqzpQgVi/GhLL9HfZU7tHQtQ3mK
Al5pfdv6H4XBHUe5jFgzdy/zyBoVrOA43kRRz8sWdreS0ZQGBgvHQnJk8HZV7T4fgUxGXY5VwLuM
LkQ05h1wati5C2pt9sJfYVzfsoF6zyGCmNeJ1VE5PGEowRvg04Qj6eKaVAq17VjFa6M+YxP8tdE1
NyosrqPHnr21qN7CjsJGMxk7Rh3/VRIFsaA3gJa2AGbFQL9jtau5z8XgAvMqsUJ3SpxFZOOlsW8D
jJJtaMfvfc4SBtswDBi4V/T1XQ+2ehQIUZLquXedD0b/U4hWLK25VUJQ2ez3wk8kpjdfywiYr1m9
N8xHAw/4Q8ipDXuOHb/OZiCxg+fUqb7T0N7qUnsbkTWuG1lqi6n+IoUgZbvkf+VF/N7W+v3YmD8r
VE14BGI2ipUPJjGxz7bP82Jii85TSXgTc/gpuQ8yly3MQBUVeM5lsqGtuIV7JVg2B0Bm7jMfADBm
mumTorEKa8SPBgWIsvDM9WRgrYHNzrzNZjXZY00OBExNrW94xut4lXiSymq+yTOf0CogPy++ZxzS
QH1b+nCIOh0gZWuguq2RJjcj9BMTom1OQdkPVAYJcSXS8TXMMho6UggWBKK/5VyQSzo5BUrHf3UD
lxYro9gEZnQsNIHsjCs+SM6TXz3TDx0g/Vz0BIDgFO8kYiEc9CsAvnIVGgNGmxlbbnMQ2P5wZ9aE
FAK4QMDvUg+F4uy4zqHTpLP6PzAxfQ1xUvz8Cj/+x7nq/ysjU1taMOT+emR612YfdRBW/25o+o8/
+8+hqfUbGyoAZpawpER18cfQVP1mAg0zDcVQlamp/GNoKn9Tum2ats2/tw3DYtL6z6Gp+ZvFF9Ed
3TSVlK5h/CdDU0wv/9vM1HABRQnXlILgCmJv+PH+PDMtc8fCmhdVL0iInpip0dTc8A0628C3oYxE
yQ9LRZ9M+ZEcOQC5gMisxhhA4IRWf1GQoIMZ6QybXBKE4j7XARsdqY2EkdBlZ15z0Mcu3xmKagid
N9W45Gzux+emzCY2IN2HStx3vg1JMu5Cm9B8/xoxxFMpVi7x535QMpNL91JSqswHLnZckPnVAPxF
L/etK5aI1FoII6Qx9/r4I51D7aGuv5AoQHBbXecrHfgStXmxdIxqDmNYmD7qnMxqzxpn0aRZwFWy
2OVnxrZW4Vqp5ZnSHI2SHn/M/yksxqtZzGzAxNVRlCA4yQJkWIf2OfAf0o7fm1oFlXmLtj9CPeXQ
Q+lmvU1tBjSiTo9QA0b2vtSZ/QSnKQLQoEflUxjll8z9ChD1kvgb3E11WSI/etVdUKyx+5FNP1yW
6WVNe9I61R2h1vmh46sU9pTsbCf51Efz7ExvuGG36IMgnXiUl+FnaDPucDLIy564kiPCWrhON04+
vdFtf7KOwcJaPrductQEA0CFLJpJJllMA714B27anuD8oP2473Ik/70nv6oc54zROgXuUnRRrOPP
/5iclShGrbRZe078bTjeoSUEcikaIsUi2VFU5axsy3wVqvgTAna2VB6wmyB/9u3ufiiY/dlhAzEJ
wm0qtTtm+PPNHn16VBp62H/wzT5DahiE9OR9Ff7Oruwnu2N6R9beLqvPek4tb8hCbkUDwrtX0boE
TolAEGbLrKeQvr4Jwk7fQR0FycHKa2kn0XcSiCsMPJr106+AT0G138numk/5pw9PGOz6+Gros3/T
5ekr56uBuYVEVDQbukgHikueNWs4FeW7aPgFmtb3AbVAbAT3KXJEJUjSq1J6+luUMYKY/31NSKBT
+/t+rJ7nzF9valjvZvxpyN1ffvc0XlsNIZDZaT9+zZ3UUD11ic4D1dyzi2BkP0/miuCrZfFL5nWk
+mvqywQdj3XB2f6lgdLEK5W8awb3f1ZPqLb7SNswFnzoWaUznfFR88AIjJr+SwG9Yecmr6H0ppU7
mtayKMkSJLOlqzS8XxiL7NrcYVIg2CSsrQWy0S+MvGeJqw6dD2kVBMMs/eIEBDmFzJIfLW28GsNT
UXXusoqj73nUHo88kUqDMms9um4crDgxYRmNtxT1JXAAwM3GGz7QdmMlAaVXEux6Q34O2Dxpbfp6
B6I0r3hndKZ3pn6Ebhrtiqs+UBJPCnGXGOzHXjPO4Tzum8cGrkt9Mtl+vcKcVy+Nwh0XFV4/xuD0
3K70aybN/BBGBkPEHsVeUzLh77lsfLs8VMoe7uq+eI/iNNpaWT8CDzXvBt3FcVejCskjxFZTeyt6
tcUo6+AONZEuhPscpWKhU4TiPNmwDlkNDnWgH6McJ27zvfZ44wmNgZ78YkbZMwzo76ikQBTpKZTj
w6QwH5Mn4FjUOZ6XHNsceGRkpJ/mlD7F2rAoUu/VNbovKRPA0Yg/FtwiJM862BANNgC0P3lWMhCq
mavBPINZH37aONfTQDsEFQsfJF5aYAKvQes9Ni9+2J2bLP6iLr/ozHK9nI5KnPOcYlPhqNvETnmK
qwjmNa2DGRuLscbuO1b9XqbGcy7SepUb4AIRmu7qHBUD3QN+R3w6YZQds2QkTqfyABtWeJQiI8wP
YuOR87mkid9pTNSNSu0azHor08+eq5EDVUtB+4L1qcONGvXzKOM3H1uF2bWPesfXk5UAiJB9qwLb
78SVxN+y20qDpjKvofEoLfo0kShLE+2lzefESxkO1hFwXrSr8OPTRwcx0WSxi9H8LEdd1zyWU/cU
lgnQslzfGmijlm7rYXjhJ/WAJrDwibYsqTkQCcUM+VW36WGClxle5go9Ht7qZ2tSzcZygb3EVnoa
yug4uRyqg5qff6eiZIy6AFOYj18s8O7Ju9IJNwNTT7oY9SvHDy9k2YHJeONEmHvr7EwiDcIMVfvr
1GZZEUZgCwED5TE9ea8zW4UWgWDnqPvxZ+35X6QFQ2AWCOiAPzxqfKiyoLzNc4GYQ6/3++ukLLSj
Z5/zuBAQwL06eqdnoE1OnH3Z0Kz+mg8qkT8g3PfEz1Ex+0l4QAF7hN+eI7cQPfd2UBx1GydGMb2a
Q7RfF6YfgUsCL03dAAG02+Npl7LEAVllTwmH0TZmdbsInloHHbPh88PPN5AhJo1p6HRNCMdLGBWv
pCvuReqzUB1swKcgK3KHtyDzhqukzQ2UMSHIDr46OBFd158CTNWxzqK3sbggO94BIOhMIySzMa/m
9JUlrZaRQvQ06X011EeMsvuoybZ6ohRp2G+Z1Vy5GQIESdUNNscnTuz3+OII8JK2J868Uv7KiBnW
6RDLqoIXPLYsdoTcVCZ/jFhTnGQyNygHYCGiQ1xVqf2Wi1k3G2JB9GL3mocOzaRDZ1kwJjzIwnsF
2z1gMgGh5IgKhr5s7kymHeuyfVEJyeyx4yYrYsWIsuIwJ1EQsYuZDytZcVolFRNmAGsrtq7mXoSX
2fmO1RuweLJrSvtoWmzHRgPRNWdxQCgenzd/Ym+Eotvn7ZwOqiR3yh/tH0Ln6YqVytbwOfEqMTe0
ZKxzlVrfSrb3/7+vGIuff//bD3ZITTU+/fTDPPuzoMLULZ0S+6/7iuei+miS8fe2ov43f/b3vgL2
sTLgrLu2biGrcCjsfxdjCPc3JQzHcmBuosWwYd7/LsbQ9d+kreuU+65ACmo7f4gx7N9oKpgu26b+
q0sx1H/SV+j/Sh7nCZJMJl1Dn3n7fyKOw2munbAMsr2DI5vqhsU4SYFIYCsyB30ew344hdiZRGfd
/vQy/TuW/4zw/kP98ce3pI3687dUfPBGIWpKlsHdg5hZB2NwYCj2EcbNY9q/1j3l+mgxiic5sC+5
rMp/4LyR+vyV9OQvvvVMHf/T37YKp1AbsqxCpYCutgVZ4cfrES3wNJbrdjZ9D866/F/UnUdz29q6
bX8RTmEho/MaDGAUlWVJHZTlgJyxkH79HfA+dbbNa5p1duPVex2VLVsiCSys8H1zjlmEO7/9Cq75
zx94VrP87vOeocxlLCq9AP2KcCXZammw1uNybSvpybbyFVmSqxaDfyjK7Z9f7gfF+nevd3ZCRPlN
OmKSExjW9uXSDSL3xjDj6m0IG/ZshI0B3fAH40vuVzXAMeEEW9ewb1MEkqs8paDaqH38jn1j4LQ2
qwlZxthBQVlF8mHG2KcHDFM7PcGX4cQduU4CMm05hv6zVZdfGoQXD2qsTg9YL621rkAM1AdbbC1C
18uppTGipfgChJkUKGsn3GJUioz2C9M4mciQW+q91SZiXIk6PWG6Q34mQovmEJSIlaM3412Lkx3J
rkqnpAqCejdSrTli9Qb9+OdrqF96LObv/zRQlC5qcCIGzjZFlH/nInIPi1h9y4Ay06b0a/cmSeUt
mBB7rQZm+ALwN38UWto8tUoXb0SbvGqwO24nNeNDyp4I6cUoSFqoJc1Kekkvk63Okn7Qn2aSD0/s
lkadqhZ9xFVToWpiC1bdtGWU38+/kWRUouT2Exm5b3/+iOY8HH4zTBBz/fIRUwtXLjGdColfHRXM
nAM6FvWtpVQKu0eUEFbofmiqgSjWrcZbZ5rKo+XAOkZhUmoeKQ3BBn/RsDVdVh+pcnJ02gTfhs4i
Ck6NnNaOKLFJQSLQcbA8KLO/aA7HhYDI5ubrENVU8CtTf9PQPz6KxhpYoeFlVlUwbO0uNxLP6GP9
rucgu8ukS0A8J3Q/koaHjdLa6E6Rzimi6T0KIUzN7YSnLzqkrtVuQWEAfBqNfltbSbvWiUs+NmXr
3lWclwBeVO2Vx21eFX57HZnXfx4qojRtFvRc2UZBbx2xk9hfKzVz9rWRDe91g6J1Udd+SLhCGg1I
eJT2XnOJRgsm9ueLP9/M+bV+dy9nod1Pw9WpRtkAz0h2RSifuG8HiYVYZvQZ1DLctvF4qO3+9s+v
pf1K0f/P/K3O3//pxXLXCoQSTSFxPZkerRQ9Th+kBoVrUetQ77YmQIcyhf0jrR7EnJXK8M1wZ4V3
p2TcvyLocab3IdXRPkrpZg/8IirjnR48BiEZ82udhJdXDTnQsoybKNvITKsOVR+TYT8ZBiQl161M
Y911DY5HS0k+//mTiQsrk3q2GCLhcWkgSH9XBw+9U+7tICIHQGO/rJ6kBg6FOnLm909D+Ai6/Q5z
7JX5RvyqiPz7mp6tiYmodStUpbKjHLDKegy2bOvgeqyqgNM9bKk8d9YgnXYg6Dc1pwq66elt39sb
BT+Gi5vbVj5duQqXBvTZImlFw5Ak4An3KC6XpmZ4U4aRuXoPYhyjtlyXaMGyzDp0TbUxOMpdedkL
U656tkyCEigCP6In0FNLycxsn47fSZ6/mRp/XdbZjhAF2tlAfezm8A9fcr4CP43kOjSBCYMj2LUZ
Ob3C8HTTvkU2SwtfkEmu3CQZoq4of8iVwfvza17YDKhnC0s/jYqTt5rDfAY5QhVbCWmspGKFPeXo
SA1uAHMaGe5/frkLQ1q4Z7M8qhqTYpvi7CJMXcn8vPTQq9B3GX6/0yNanQ5IEQQ8jfEx4nWkuL3+
80v/fkiLH4Xsny5ulRMFRpSXu8NTs4dwuOqoqUiHqIKS6kygXZt/fz9uhHs296l+hwGm6xFr5M42
rztPEkCVaDnVYWtNHMfS7wHt4psOaKr/+aNdmPOp7f46cIjx9GtBn3Tn5tFmxCbagr1W/PJAU4BM
z2SDU26l93LNOXHJ83Llkv5+mhfu2fxUY46ipzohtqWtnUf9g9VMa7Wk+6z3X90pIU3VvTYjXbqs
ZzOSHhNiEmk2M5JlQ6GOF50YVr09A+NxI3Aw0ECXz+yM0kn3//Cyns08KepfIPUhzlfjNZxQ64IX
0RMszDrBtOg6s+gzwkUoQDE8rfzKI3Lpop7NO1U7kPPRTcrOnOQJSC/YXSgQOAYnfzxQ6gFEG//T
i3o24RRBNrRUUaydRIdJBudsHvfI37t1yFtJ2N6qWOQcpfTICbky4Vwcq2czDogyW2tSx9oZCDXS
Vu7LzFgTQreVVDQTct3JEFgN1A3QvS3BAFwZqxdOlmI+uv48uRKIoICGIeHEj2bmGDNOKzZRGuz7
Nt30beWVisRfk96SqHjtubwwaOcz9i+vqaMKZ9haO5pKXh58IZZ67QQFoa09SNzAI4wesCkBtXr+
V2Xkvz1SCud8+oEVVbMyGrvErzbsS+5l2K6HwN1HLhC3atoR1LHO0xBIE+RW9ClXnpVLH/VsCrI6
rD8mbf7dzKaugSBOJWo0YqKDCTcproagtZZmoO/cstpcec3f7wyoUv56eZUeJ0JLcia/c9hgnlux
RI8lhGi4Mii/Vwml3JzCVFsTj6Kk/3QknU1FnVTNdhyIL5qKYW/DJND6tzhA1u6StNwmt30Le6Bn
V2/Zd1c+6Tzj/O8NtXDOZqKReGXyZKJ+N7AzsEHw62r7rgj8FWbl2VChSik9TDQbGrjT0tHhj9n2
kVTUa1PhfEl/9wbOZiW7ENHQkNOxizrox12EsDeOkKUlqzC1Dknb7kqE8I0er930EfGQRsxgoyDJ
yDajOu7+fBkuTI3O2XRVNjMiiNbsTpSul4K7yYm6rktCEwasliM32ymulWYujef5+z9tF5KpHUgh
N+udjwSL/vxNOHyfVfhOolFC75c6bugwhltRdP9wXNlnM1TQaTn5C+CQEuhfSA2h38mlHHxkw5DM
lHgzpe3WmoheDuS1GerCI0SU2S8fs3XUsYuLfNiNiULBn1iKioAct7M+u0n3FJXqIarFjdvAYSFU
tw/F459vpZgflt8MKPtsnnIGN3HzcezRtMpNzl5XQ7Xlm+yN4jSD4cgp1S5XUaLtkGOuiBHZ1EPz
nBjhJuj8f3rFzyatyifJtnV9nWoj/haN0FNOMJqr7GKLG+/vw6K7sYABB1V6bfm7MK7m4urP46qu
c1+rJMcKXyJ7R9bgTuF+MMEDKD7JPaVXR3JpFNmnNsmvLfOXbvLZhBVVbqlwEjZ2dh97IY2gWEwH
GsB7O6ejBkovsZ79IFjCwt8C4/iH07N9Nmk10Dq7vDb1XRerTAbdnmhlijVI++QMg9BXCSYHFA2g
O6E4j9m1Y9Q8J/1uaJ3NVXFpZHFTFmKXm1+0Mr0XPUyKKrspmSeNCH8PT7QdlSfbCDbWkL4gbGmv
LYOXhvXZFBURDNDWMhK7yk1fy0TcCNOnDVo8u75FIJr9IKL8ceBAXfYUE+HzGb59ZAd272bGtbn6
0ns4m7qaoqItKO1hN+XNxrJj0janRSoe43p6Fvn07GjjPXnRx6jEx191Hgz3E62AAzC0tytP94Vb
MJs2fx7lyqBVjtFMZNmxDBtZ/91ij9zbVEVrwLFjqG/GuakmBq8z3IekyO7GrruySlzaYZ5n8k5h
2o7jaMV7W/ui0LIXvuGlWr8VXe6N5I46RgvgkMxmswE6Jq7d+gtPtnU2o40O1NC09KO90ieUVNlk
Js5aTQF7yG4lZLUty9noYmyFdK695oUne9Z5/Xyd5wZOXY+2vyvb6jBjKmOWB8cqSPdjeaJGY9P3
G8WwSbrobjCuftZL9/dsFstQnREJAnujVZF8OB/E18squTNz1IUI1wMUkQ0qHEHIrSFxmGTO6crI
uvSJz+YyAYeDDRhGPssddgHLRAuv27UBMsTGU4qYfzLKvSxfywxpbz18ufKylz7w2VyGH6EqNQ4V
nJRgKaKa7tz23RbGzsqwMdnJNz0RXk+aoAyNfdp2W6Lnn6+89vwav5nPrPk9/bQVMTGpYZSww32m
krurCYwikGjksKiAcVQ22J10HDcO+TNGgXosdO6ERfEToemVN3BpZJ9Nan1C8jyQN4VAu2zHirnK
BBWhYWgw/tYghNStNP1tAguiyMJrT/GFWcw6m8VkaavRkNU+AQyPGcoH2MT3HaJpVQAUJxPUsPO1
YoybdvBXofAJDBu/xY6yLk1neeVzX3gL5tksFjGP974WEXFsj5+SUkLAbO+hIi4mx3lynBwYRXSs
g5QnutrGZvsicbHWmnZquvzaPvTSezjboDVhHUJMK0kuUKbnUdV3VmB5WuSvFOzJpavTcSr2PN0Z
ANp63Utm/HS4aVvjYKf+tRF44aEzz6Y2kWECLdAd7rJxWBrYKBcZCitVGuSVc/wpcram6feohYQ6
pTsHgseVO3Bh5M3EgJ+Hfo7jNdN9N+SQjm67/kbvBOEF1VDgn4sRvETatZ6AT2yM0bUT9KUrfja3
Ob5pgXqynB0ep52cypVfI0ct1LtaZA+UQr/E0BmdWVNeJmsMSGEeI2bkYQjk1S3M/Pl+88ib83v7
6ZGPpqYnlCcvdwhO1wK9KIVgDcENCdueZRTQk6ZNVvmAe7J7jPerkcifCgk3BoQd0S7o0UmgvnIP
5tH+u/dyNvUZrd3m6E+anQE60uqzYwJkvcNGpNrGZxnWMAEFlBXqJsqOnC3iG9TVHDbSYT6pafn4
ivaqi3KlRS6pfcbbn9+WdmlonM2KzthHbl+69U6vw9spJ0iVsS8TJEY2gWfN1zz8COBElvpwa88R
4RmNCo44Fk4kYokXDh5zGrzrQAfEjq3ab4wr08al63U2W9ohPsM85o0BAUbG53qTH91oGBxsApeC
Nl6pPRcica89I5fG69lEmfplicU+qndWZGzbIv8suDfm7COPX0zXXqJmXEsYMI7vP1LF9Doq/MKt
PCeOrw2RC/ODcTZRaprW9p0s5C4iVCnto02pEv5lJKdId2hYOK9BGGyEU3stVt5MvbrbvvS6Z5Oj
n0ZqUFdDR9Im1NZYIb4B5l0R0+VDmK3YSEYKBYkY4aul6SWpWP158F1qY8y54T8/n11lkXbdVQMk
3o+sN+9pQi4BBq9K0W5r29oJXCI8JognBw5b1qk0gyvT04UaiHE2I5Iv4sR+bI47vcu2gImXBIZ+
RX3ZKdgG23GD0ebpyoe8sO8wziZCsncHV+20cacowVbtxSbt/G2cmquaXKaKrkYEuVqqKFkVUqtF
XwPj6R87aVzp7IpLb+BsFmwFQZ+pb4pdh32rAqiMNxKOWfY9aXt3MU75DYWxZQEQjYb3KgS7WBXK
UYEofe0+XxpgZ3NfZQXjoAFF3A1G7AEBRH9bbP1o3BAEuU+K+iXKocIBqvL9bCey8cpNFhfmf+Ns
cgsyC8x9OcoduMuOT4eSHa3s6ySQAqVEjCkmTsuhuQ+dzJuQL6opsUVdq98ocD5XowMRVRr3aTj9
tQ2ZmUN/S5WaHxSdL/z+GpBSe/bX/3MVfXTRyPP/INoIhwXWGearPyjqwigp2s/5b5w6//npv706
FA/w1mjQc3BKczv/BhyZjmkaqs2hwPkFcKT/y3Fc7DMC/dz/8urYKgo9YESWQUIx08x/ATgiMeOX
FXzmGxmGwe/TsBGZlqqfzVrWHDQX5BH7yLK6dbVvxqjt6zC/j2vxJVbUT709fYlN/YAEy+O3HWAQ
26BMxk8QAvjP46MWhxscZGQamzdiVkPHjXbslBvUFw/+1HkBOJU+7zdmGr0kBRk1jkoakSDS1fLj
LQ6hYd0V0mWLEKDlGh/xKt67ff6iIihCg7IirLMa353CPOQOVkik34sMK8DCpfkWOs0n6cCYKIpv
XYL2OY7LGfjgPumxeMyUihwtBY0/UmAC7cWi7d4UR/skeueWCMXjoNk7R4AzsZUn3Fa3fiYpF0fb
SqZb6SjbesjeyIH6yItZ5pF+yRtYxaGGZDlLim9jD0rBTL2xPVVujUvYqp+SwfeMHM2MGdkVUEVt
33dpu6zqh9YWjwW1XLI2krcMN20ZD/dDFO5GP9QXLfbcLrPuAjE8GjY/WgtCr7BSr/quA7DbK880
/Hpw3KV0bg2+3xDFuEi09kFplG0sGq/PbFTA00cSG0BYynsZgJgdqgr1heYZhr91S35vUxN20Rv9
Y9XUGy2WL8oEmnf0v2t98ZAKLiGAg8cMTImVjj4Nm3g1EOK0zjRZLZEXe4kRvxsqgWMzxZuscr7r
R2j0KTAtuji71wAfoY7KlsNYvTBTw5937O1o2bxKoXu9Uu5brd2ZLf/iGPYp1rutpjUweFlZlojn
obAq0yYOxW0FwMjtUmCaCdH2GfvuD4s4g0UXElug280dbTNY2NpsL+UOY3N6iYPpU6/7JDArtxbA
ujT2Cw4HSBiAQyi9+oU8rpiYUgPGE0JTfCz1g5DWk+rKk2I+pW15U7BSIKVvSucuCqI3UudI5mvy
b0HFJ5whj66J7N/Jvk3YSqGaT59rZGUWdiNSlg6NW6RoBwmhNPuWFqIxAlUcP8G8PrZU8xKQnGTf
3HFxF9iRNsSYu9DylO8yxOtZTI+BYULMHRt4s40SrSvnc05KhKEARi0R0a9MX8Gm3K+6IvcqoVC/
Uj91afWSCHNn2sVLqrb3/iRvRi1/IHI8WvZFBnF44YoBSVcarBSFmNou27DrugsKHeAr9qZ0jP2F
XT6CHCOoLYRJSytnn6Vy1TmQejXfhwGogKY0jq4GJ8fH+LaqlHqliw40xQx31rCRJfckUq0dSqq2
Hm59Rpas6m+dQwSRI9YRFD90ShE3z/ad+0jQWZ5vRlevbfQzCv1sUmDaTWdXm+c2748hG8illP4t
OY9k20bxG1jYDe8X28P4Hb36Bp3oVo3hpKLSj+Ap+qX6jrN/7fTaUfZUecchXfY9IIhC0hmq6iOJ
A1/KTt/DY/Ra16RGlv14o/DgwJ7bO8N0vpPTtbdTe1en8piVwavRi6Phhh+jipFFF4e8Mz66aHz2
YTDPDkLiurauXj4An31UK2VrxhmEd4aYYoQfNCT3FYhPVRvei975jgqPyCp9r2rawdBvZDsRhWvt
EnN8L4NwU4/Zfii1g+nMWLhwY7fZlSPIWXfl3zM+TD1odqxy9g9910/nSFybkRn0w/RMlx+UjQWh
oSpJJkXK7+Tw5crgSz/kR3IsOKXksCdDchwrYk86wo6ta8eDeX35+wT517tBIo4AU9imAK3x6645
g21aVXWtPqvxWCyHjPFnqks9ALxTJsTIQ3IMNORGhRc2/m1cZu8wQw/l6EP21e8zX9718ALaPFv/
WM//L+1q/n8kOs7iycs7njlstos+/+wdmH/gr02OYtr/4slQXVf/2x/w1y5Hsdx/WWxxTGPeGKm2
qrOP/rd1QOGfbIvvaRiPBSfuuVz/b0+yomn/clUD4BHbINOC52j9NxsdC+PwLyPNMjRTYHLmH3ib
FH+1s4Mh7yEcVOlg8NIlHWktuPXHmSRqjw7ZpwMZaI4RhLdVFI1HTRpkXfNffnz58f0ff0rd6q7P
s2r/42/2f/6HOxQKGNI++usX//gBI+zLE2CuhSuTA9SB6lmWuk0qMBFztOmff3zBs9Sq5aqc0yIS
l7Ukrce7eECuaqPTqJGimalS7WpM20vDndPT6/qDNOzUS636wcxQtZt5gmuU/MhVPmGmflXyaMQr
59jfDB1EQe46J6wEAtBcDUu86o8S3dRG5xAc6+N7r5BipBEys2tkgJIqntJjGai3Ue60JHv3a8LR
3MUQxZWnTPmu9TXJdcOGBytk1WNhhl+0VnIzvksDdemMrv6gUZEcE4NwRbcqNmgJG6oqVYu43Nok
DqzGLpglRUOdPE4qHnCovNE6V7Tcq3sLgmB9wsmp3ASK5kNczMWN7e8Js3aWqTMSJlq0iB+HxyiC
JpgbpHkQNVMWJA4G5kQJOHTbXYDNGaINvLCIpTzuI/U9VU/9AMwL3Tb4otmHXbfOhsgNQO5tSZ/T
1jVP16w7pQNZYgFhsOvBm3BE4U2N2vG2hUrc2Waw4XZgeMW12+HwHMdpWMrUPrkYFA+E6n6ypMZS
jKKFAO50LZMC0oUfon9xwJCEmjFnvxLAl/Pmkv49GaFRjKiMimoKV7Vib4zAJOs3r5+bgS4GkJCQ
2pR6hBXleq35hf3ftvPxwWQoSvx2/NRn4l4JVTB6Bum8Djt0zc5Xk1PeDAJv8QiGuxegSEcIxIqE
2971DANwKU4Bb3IBRMhe5DWomcrEx0VYFxGYyzzRjvoEBoRILNySLVmc4ac2VbxodNeoGb/VbVLT
GQ9uXBkeAhzlompIq7Lb7zqmaoD5nl6470gMQ9ICkYtNJ0W0a6Sz1SJ+zfT8iwHnejnlyWul3bhl
9i1JMBtjsz62NXEKUaPPvotli9Xbak6gnPZRl6kgn93NEFXK2rfJ3bLzV4YfcDGSFxfCjmh1GQnf
TSZPCdmEy3b0iLuZ8XggVqyaey1j8zPp4+lxrFz1vmqrb8rkq/s2+XCGxvEsnTzdIDN1UhoxpKZU
fHtT3NErj6jfAF22A2Gsqqx6GaV09knaBB755ZtROWSNIKQkyx8chPuLVtPf8ql1N3rwZDoOES7x
kK7qQO50JUlufnwJA23Odiw+OZWBcRf41SiJOIa8r6+tJG6pqXwelXbYu2bndU1fb5o6O+VtHK0B
0NovdqS94X21vik7NSN7TfbuKtKz6Kj7Dltbjp1rYGUpKMqMKBKKYIZOFqUhNo1D0q6AfjL4qb9p
Bsaypn/teVQY6YICstJt+zg5khHxOdCzg983j72c2f22+7WeUW92CYPVsCuNTJJiTTnm4MZUGPWR
oDrSYw8yC2kpR5QeKMpoZCiAV8K3EfnHLLaYaO2MuJwmfyRV54TW/kQYxafGiL5MeviZ6Xvt+sW0
dkqeSwhRC8sPppWfg6ap0+keTeC9qmbLHKz/qlSJmjRMfCoa2/tllKcvtk9y6oHNI9M4iFKbLOhd
rTivKOfr4+AqXp9aQE+qJlnrqZPvW4CGUSJXGUmz6NkxPDWsWLh/hz3C52bDaZx7Uos1Rv9TaBly
n8K52v/4kw+aaVQHzkdN9xhifyFyUiF7ovcfVfJIxKiuOSE8hA05QyKONjhLun3gg7smP6TDvm4d
WTxB+U/8pZnMbcCwprvREiDDl3JMiMjWwevoWrUvV4mVEsgge3UTw1RYdakZbohn7vTHgWTRm6rV
H0iCWpvsqpa1C8+sn4hBlJw2Tct5VUqOsblvPAcOdndOyIvUJ6O4Tkj6bPNgN7hDszSL6KNxg8bT
jBARSP1pMEnE0ic/8Ahw8zL8uN7kcJuRhEJvfFMNCoyJTSr0IDwja0kCD0c+p/taq0MCSPVBtwjH
IhQKFtmUPYtEuZUOVIoE4VTrxhrRV0UNsLh7SMssXgIRx+1finXnuN9qFtin/Ca3FX87mVq0ITLt
3Q5VTsR2DZc0mS9WI1aMhFOSVHf1nHNkAq7xyJ++o9mVrMqytTcpV3NdpPWbo/Yttbn05E6wzWvj
q+u3H6Sn4djBhl+Bhhp7SOYThMZlbVaPhEreamOUrA23ZNMQ3ek9OWU2DogNWUMQAew5P3qyccGK
V1ubPpVDF3uGqqJjV9fYiF4HXAn+SB6JVHETV8CJ6dl4QnEPAesTqWevWiDc9RDtK6oYi87QTpbh
brpRpz5dYb+ymU/nXwRHc4XbgcDxnnZv3dJtdYrgtmwkOayp8doVxE3UTvucR8F7Ruhfw4ZdDQL6
IA91FZir0WVFpqTDKouH0t0PSggmGRLIQtQI+Hx1uLHhDyo1vvIa79GYilNDJYT8uHsr2PRCmmtS
VqC+ueuxyMSKhI/7Uebv3QyKUmLWGPqiMza6evZL8A8YsBSiYiQw6aWm+Zs+vUlg67ea20Kzwt/d
auN6KoIn0SsgKme8Wd+kMYF15clSg1tJ0IoN+qxH46U53zPzPZ3zlzgzugRfWlPqoAsjZi7jeFWq
GS7JCoymbY73zO1fp7D7bCUGJIas/iZj16t5otcUMyQZ9vLJqXG5KyqdHge+/EguHErG984hTLK2
PtnQXXS7Wko/vvWpdssyqBYU+IaFVhJIChhjTQpOsuwHQHZtm36HuTF1MOvwghE7LSCrBjPQmJXk
VAv3ZIpVYECFMBrCPSYosi1hpB1xk3oYvxodiSFFSqBzYk5UA8znxE4PIn83UujI5D7YW01kHghF
fI7sUGsDWVzcE36t+fEbHrRFHJKjF4wg7OwZAzXl4ylM8xvazw47DdD/jXocOhc6pcFQc4UXQ5EC
0IzZezZv9639bLQVeASNHQF+9C2ZvEddYS3TZ3ecc3Q6sS6FYs6gUQNyV/dZWgRytj7R38SMvA/W
dCAS4RQCLgU+gnud0s/iYEj/cxtnjSebiWFdJLeFc2gG2dy6hnJfaGzDwJsCt9Yw7GcAZeO88OIn
TSOqPHeVzwW48rVlEG+RqdOS0z7ll9J/6kfjQzjV29joJ4O1yTVVylXDfR4RYFn58R7DKjyEgQVU
bv00fK7bkIKh4Dthdavi9QDgiaW/MV3usHYz1FBp57efDVVH/Ln8aAdMBGp807r6u+pGR04oijeV
5qZO5hje5pvtsC9MxjcYjmSad/dEFJY2fNXajT5B0k6WAz0RrS/vJw0KdowgdeHhTjjVATu1Kre2
5ghED7D8QXfEkVD6Q2cpn5sEFMidILtp1IoXs8HSACQGMpF8sMlZXmipYcHkXltZzCqefuqYCc2w
OhSE0eRUGlcx/v9evSGvPt7qU3Bba/H3oSYNUAcqL3QyKAWn7FpHHBQOm1pWu7SrgQqXWCTuqeaW
dAGFTbY0m2RFfqszbSOnmYCotfuiix9tPUZoID3iiSK1wgFpJJCPujkhs0Bt0EvKhbhC11oyQSZK
8WkPVrDobYlIprOeS6m9lvzMMrLGN9kOsCtsuZFUj8vIuWeTdpDlIQfwQIZZL+b4z6dYuvvGJwZ9
1B997OcAKzgzIXJpQN1ILJSUX+aslSLeFhh0O0sckxRKQWJ0vlcN9hKFDqgajXqCpt+reUfvPv0E
p9FZgJF9YhZ5yKk6rCWto30Lw3qf6XqxtWrgaOwaSJpKCWxlY79Kc4sgm9DG/jQmWx+uDwgVknut
/hQB+EsxZldPKfZtDwdsdipgcR0MfnLNumCuJLnIL4aajp5WlTvCFl/GOeyWBiwkdLOBdmjicbC6
6IvSVz0oiCOQYrGbhrrcKyWAptS27hstrleojHYKB6q99WyAkliFLbZ4mWPYLjP5HZ4fMV5CTdkF
9AQyFYqghu5ATWHtfKkizcGBoz9YOH+g4GUPJNpypNGVo5jxM2VSpuuhaeFBzV+SiCziocnJa+xo
HocpgkVyGuG3SNKGSuvZNLEgDhT94BgNEFBjcmAo8i8b7ZZ9HpuflOrjBLqrFkR6jD1HFrvUVinq
+6Wa2sHSot5rT36x//FFzfNy3yXjZ33q/dU4vekWl9oMGvK8Y7nP5i+VzDZJ2Xcw3KdvhHN/TEo9
wOhICE8hRmggvP4+4gq7UIMtHy24YnujHj0DRFtCv78FhJLvmqoZSHNm/omqAEivn+2zEj5Qb8hl
l6jvNsvIscnEsU9U9oM4gXlEa091y5PeZs+jQWfBHD03USCzpO7aLkMwvwq4bwOL9yJK7W9DQ5OC
jau9RKLVL7umeAmGfq6UB/66jyBeqTG7M9Xv8XvY46mzo43d08djW3OnqEF8o2s6ya5Uttq23g3R
YC1FmAVLtQOuadNgYOPh1W1DfoJkYsTQWy3dyE/v3klRNFkO2qOfzSiquSEqEVmu87bwEsCwR8Mn
1K8AshQwvIFOZ9FiTJXsDmdTfqcEOKbGQIm3FigmqTY3BidWvCPNmsAVhVzVyl+nMiZUnaLmZsre
cbSlizZx3a0LIuy+LpBIF2Wz8wNw+nDY+m1S2lT42wjRJbchSNrkxldvY86LK6P86EIC4rOpWKZB
pd8N46TdOc4k4WGq/WLM3TslNnnZUb2hZr7QmZVWWceDlQBgwX1K72WInc9FAyk1cMW9G6uEBuhO
502cDJeFGQA7NONVEoGZzrH4cFQyd1UZdOz0R+jvprXsStQyiU0QTsnWb2jMZNPktND5GClxCxMQ
XQtsKVEK3bZsnnyjDg+dOXw2M/W29a1Hlm9jY5X9a6ooipeL6LlP+x6WmYrXYQqoA03DHmLf94YJ
EX11QXy69Q2XLCoQSWRvWL5qFXwFuH7WImYfBuQC6VSiwSmf30dU1vLeqL+qwh92QsEtngUnelWk
Lli44n3F3TrFCCpYnKC8EqHs0yebfOdBk4O47ysmAeE00YpN5tyeqUh6Q8uEZTXSEEWMqE+12Lrp
w57E0RzKVN+wGk/hqQqicM9aoe/7gOgSn9rMkLnL1ofLzraRmHsOX0vXYRIFJI3kE3ScZJspvtg1
ybK1PY4oyjn9mOVAPmHVvRIjTA6z0a1kGoqVYwevVZm0HtG2L/2oPIEZoZdljME2q8Yt0R3u/seX
uOvrvUjf0zIZPqyOmm9AOFJqFOZeq+3qZEqNR7eKEOXZOYt+vSHDvXgN7GadqTOC1aEQ4+cEP6aJ
oTzKmT3cPoeFk38UKiEETTkV90lp8biaRMCmFfuoJB1vbdiZuy7xnXX0UBGJCKuOpPP+xbSgbxYs
hX4eFwcIVvJuHGZqp51pL2j52VQQxwBFYe0YxKJmpDzk8+9sLeBDWeVWlAhQ2avqTTrZtLEiHgWp
lOKD4lCeKMEXRA7pKtGQhTdNLZaTBTDflNOwBeD/ga1IHLvJNjhmNppnkgezmqZhk7LgPyQtbCM7
LIJ12MJKg77jbwg/bG6rE0kfqyrurDuNc+JdW1vWXaLkECQIVNX1m5xOxQOQcPs05rnXkstH3Dza
eW/kOQEKQ7lIScIHR22Dh9qqAQJVwU0x2OVGdo58Smp2aZni3PUiu7WoGCyy/2HqvJYbV5Zt+0WI
gDevBL0R5d1LhdTdQsG7gquvP4Pa+95zHhZDrrUoEqjKmjlzDsv+kDaxx6r8So1p3tlN/a0X2rpK
M7WUjAPSCJFN00qkIxhn+tOc9jN7o1Ur5pVbjuNFl954IatBxeUCkiQBxLVRFim72H6J3NLdSIY4
8TDr4gapGRxIrkSO91vdAckRCVTtNGLgC6QIIBm3sDZCRE68lIG8hAvWq8SG+9uNzhrsYXWnIv1Y
85bsRQcBuSIt+D8PQ+6PB6sPz4VbfDvTSFIVQbjw/HiQLJlUOqQu2u3DOKbFXjaRumS3B+n75BW3
dTVcyjF8uvgujJ7+9qlTzcOFe3W4/H76+1Amxb1p+cQNy2TbVsF/f+A/H2Wk2YVTcjfhY9+6FkTG
RtT7fM7Lc22n+pqTmXjFH4sw1ibDppiUvjrl4N3NzYWQJui0YUGOssPz+/0UwLR5LW//yKEjRgiU
JuksvJf5rJnC5O8n/WWvaFWisNT2je8ClNUZw/FYT+IxnVoj28z5bG+tfEhjo/Y0tn44g0GW29dq
GKwr8ggRs3ifMu6bUyiM4VRVSRbnFXOl3pQPJ4KIwCz/fthbajilSz0hQPmwwftAndKGuEEmo532
xPjE7StkcorYSEH/snurE/NC6vT70f8+4FAY1kbvBSvLMPpTsXClA3zYNe7SnEh+AQbfMr20XkBt
rhLTzZuVTnzi4kiKXDtuWyBtlTDJF+r4VT079anAyAYoPGlOv5/+PuRSLSvXAlVG1n++1io3N2OB
36k37WuYPWTzvDxOSbOyHG2+6MFpn7OI0zWMoKxO79M2j56HdoeVV7/UQZc9O9UXcWzFULxgYybs
b8YZ0WQtu3+RPI6Uei/Sl09uXRl3/iCLl6nkiXuc1I8WcHnUsPQYLgxv0kJc1rOnvW0ksmJV6qi7
BJ4CtxANbpzlKCiqAE9vNpfevSoXnQzpi5zRTnY7LbPuUDgBwNnBXU665cVqiGK8VXJdTKzYgxdY
xbvbynw/pMQ7G77+NJRrPrpzbz5KdfWcezsZdp0w27s0EfJ1KM1LCqXorHps8EsfvboZW8vcvYEC
sO+6yMXIgCcxJVX+zljeDa7GQ2TAqSz9cBuNVfE08vI9mUm16dm13yxjuSuretlCZbILme4iOUbg
tfJH1YQD+FlikaUGAswbmft9uZId1hIswjdCT7Ttbf+43GJHpbfsdW0ftdv3MFvaOg7LZk/IIK1h
JnCBOgSb+jai2nWEsKO7ruqU0ohe44IBJKBA5T70SurtidkpI+ASigCGUBcTl9gWz21ofOl8vAQp
JGkrB/skiY2fLaFv6+aqXQIWJO0tx1ZJBjSG14xgPBCYIAi4TH5a6b4Mwy3BdmGRBFOGxSFA7UYU
SqxsvIR87EXZQ0VWv1v1P9z+1jY2IARHOaSNMaKjpUergoyXfk1et8+hp8bhYMVRU28Dj5MbptQx
pr0NR8Bf09j/axOivTKdaq9sYe+5P2Af2B0J1PJijqLehTac86KI+o0rqnk14hXRXeqyrnZvjpjv
oLzkcEcJoM6Gne7H+yULgEctxmceZRRYyWBjz8H8UkVbsvQYqMMR49dM2vU6I/6/KfJN5Aj69Uw+
7rBR2OtxbN1Nn9vDJsidP/lQvKYjHGEhBeu8AsSzSBJ5G3+9wL45J61+szvv1DHQ9NRMxjo3sbGI
NmDrUlWxp7PELYEbuRNG+OrSAmrcjpjRwrgni+Z58hZO5Q7exm6Cngb5xY9baR7MXncfCz/ddYMT
dypY2Afc6UTtT9y5Rlwsq/xKRm3D0Uccx6KqP3V/CrjS6Er+sR3iURbDuS/gnpzzxhm2qWFvw3b2
NpXM78ae4+kA8unat+IShCO1R9W3p4IowtdFgSeWcH9X7FvL5reTGE7YlwEy+8cmFPVJ68xepbUB
CxuO2mG5tReTNuc9jTKcV1XTvDjdmG7H0ia6iQIXJ0L9Mk83lEPluix6Y/1iYy882Anl3O93XVs+
Nq0jdwyGE/rX2tVLVE/dhU7pz+9npO66V6GDu7KJ5JoQ9WVvCWbonUQaoCfldhwwSTQMKzxVbL2/
n1XQF/eRD/fHRayinzm/iLJIXijQfj8ZBJC4kCWekY1/ySzODXVCrGoriIOMwAWsMiv/s8s7eWzr
ei/BV9zdiGzCWxkVOKXOSl8lysS6XKyGsEnvpVZzuY70LRTfz9YkMnNsArwe+4td7vuqffQlLMuR
YjLu5PjCJOax0taBBMYIJkqX0/mijiGTDdUvQOMoKUtmP71EAftWDYm8qR64TOSpEHNP3y+h3xgt
6YMXDtmmbFqx/v2UDmuzVS2Ck9/n+W4oGtpnt5/7/e7sufqQpRzXfz+Nerxf3Pl3Spj63IvpnMqJ
9HgdFdm9aO8508NqFT5hM76cmfZwwPcRnnKviuljtNLuOPnLcA+Qebi3LYKzLCQSGiKQCm9ft2pM
cnUWOUemwlZjbz+NAFClR4eVAW6ijdwzUW/+FacNg2rjvHclbbsB7iqdpQq7Cui+qKjzGKP/+6DV
zvMKYPKzYk+25EI69KddNtvGtfVxiFg6zcYzEPXnGKbhus3vjIiNNCiOhgrOaYHs29uVscqdp6yk
h2zKcjM3mqhlw34eiokWjuedjK9GDI8zN2sPWvwld5KWME/O81k7MFp30167qLbOHP8Zn22omj+R
JKLr70OHZS9sCGyeKLziMKrGg1qQQ+lPZ9faGtYuJ2zRZISfplF57Yr2YclIFaNHiuyozItwGrVz
TQ/TlQbXGljMakp5bns6DGIK9aEuAaCnan5KprR7YeDf6u2HXlV7Y0GPpISm2O3yV8/sII+n1TkU
bU94LCQAO61gbgR0Xvyp5bCnz2bf2yvGkIOLxQKwKmjJ9eXkn/olOxdWOG8Zb9p3VaY5pWfHNtxg
W8iI7HWvjQgbXjv5E875M8XLYMNZUBQ0m5rq5R684EU7e5rY29ASr9z0X0nOFyZF57MLSyRemwh0
JMg6c1YL4XrIhS9YEoArZGIdFPlfa6AoM56mbHjETXoXCpvrdt4OXFgcl1BHpmbHsOuOWjDz+4mO
drkZO8hfoxMlu6w+d/gUt17WP3O8vktblJ3AevUZ5dkqf371reWrtzJvxy/NCUSfZsBT1XdnSFKL
p+ZqB+SJln34wCY5UYxBME8Smvszt6cqaHXDceY/0ziMjbNxjfAOkbmgj9f+wWHivmfAeDcAwdL9
kN0I9gOt0akPMY+5j0CoPyKDzt/IbyO8xdxQzb47spdxMIIjAYrIO498igcbyK+Rwh9iWY8AeG2G
wTDIfDH/4DP/05VeT9icQijPYMEnvrvJzYxomIpAei+fNtJOzpEev82SaaXFJ9SYdjYx0lOxdUl4
JWjrMSz1uzFkABIz/0j20RYjxEdRkyrf+kxMW5Z/dVVtbOAi/l1sek1TxBOY8z5Wnf0eEVwPWc1K
V2l6a2pG9h+Ka+KFyi+rmmgCTtl1TF26zCQcy9tY6M2zF/YfYceaJT78xhLxkvn7SS75KmdNi6ae
wF0E0KYHhWHY1L59KZCzUbQI25CM0zZOw+szshIO/orNeCWt+R6JqI2xvT4s0lMrG+y9ra+eocr1
mGmXX/tXW9yMAmJynrg5qY8mBEIVvKFE7XN5GJkNjkdznkEfuwTt5Fc4Jc9VDTNMSwbgcvkD7Zh8
muyPFbnHVJTktrHHFl4dy4mUI8lSsrI5uFhvWlkOC5f6o5LygamUp8oB1KlVeshv4m8DknSbFaHF
7U0IM2wpppLd8CFaXCjKGYd1pynqdW9HZA8bzns+uwLmzh8TjXeNL+qpW+gPSRpNKrylgQGdbN9y
U7wrLinBL6uhvee9TFZ+OH9YOS2BEBFsHN2QnQr3UP0GWOdBCnKg/zhuVGwY5bBupNPkBCCPy8I4
21IACzXJ/K27d6CP/ppulLngn7k9Ad2Er5xASz9ns2oi8orb/sks6jsHqwKuQgw/guM0CrBfqVh5
6eNAFY3c5u1kVMJ69KsYaQge68raB8qAa0OfNsxfQCgy04nJIhqdn87B8AxchNtwPbodpSkO0FtN
uS66mZ5Qnh6SxgCLWifHaNwpJ3jwGzIk20LtRI7FeqTsKJzyEnDurtKbxUl+RD3h7WGbXqsZgqdI
oq9ZPRHEKNcyktA02azHHjiE21CNjrS/ZFVsQos2hNO/gJUa0A5BYCeBjz/EJcNx8P6aw4Q5UG3x
N9iv5DAyCtJX+8WNBGt9wbWNUb20E17mBMQ8F23fe0s8U7TpoAPtmnzRx8dYamH9oCSdsn83D81A
62rbVQYQKCT0SBTbpgo2jcPJtn1PS7H3+/CDKRDg2/Mm0lECUYA475G0pqIEqxbO03npLPWSoVGo
6bQUDdF5IiJQ3LD/kb2eILdxwu1B0BnENLekKifmYNHwjN2leiozgnNyj6HevM7XzI7/cRPlxHTo
WMYecB/Aiqnb9OTL9KTo/QNB9aFh44mQFmqoVZAO6s5Yl4fRIWPpFmru+rGBAWDTs9/RxcDeTmL0
JnBaD6LMkm0m6sNVilJPcrY41cWAFUvmn56HAoR/yyf870I/9cv0WJr8YX62836twom4RbeDaFv5
Y0tcB9WNuinhpXeaLNfezFARV1A+8pNkTdjNteXtRJddMs5LrAZYut08SPakv+JNaq2jUauVluTE
0ewZIRAvX8r0RuqjPVV/cdR+SYUl9Y2I151dxf89QupD35mDY3dzoGe8Nq1p0Y8Dl2vkw7lmKPJ2
vvdFdTLbSByrYTnQcJd4sTEOZ4U6kpy6Fo6H9l9Hj5apxdGrEQ0ZdPTy2Jox4VdDdq2mAhgBu8Dx
96Pfh365YSvsFKJsSC6ZbUoQAlVP97G5PVBWGsfJQzlPVN9uvLrB1nr7homqG9NXD2NpnDMQpseC
EYDIsemtw/o6ueE/J7D7kzEXcqOFUxI3/1AVUYaQ7ylSBWrcxYaRHQXOLKcVR0xX/30INa2lLmIJ
moOBpj3L0qbqVLFPwxQqUGo5/VEzM3kMw65jiiBa2zeHjHt7QJb/70dG75SHiHSwyMm3ZQlcpOki
xN1bx2i6Pfx+lJGdexRuubAV2t8Z+fdH+h0ezaycyFZzb5kkpiWhS6axLU/97eH3o6knvV/QLpql
IU92UqenyHeNndEsB2H04LPde91NzRrl7AHR0N6iEb/LKSE3y000j9UkjW3b5m+jrasYTh190d9v
T2OIs9opnJN2w2pvD/6Z4GOC8v//Q+1r45S6J0ex2GkWpS2Ap/n0nwfL+H8f3b6WdmefN+nIORhV
7fcnQla2UzPb+S6vw6ffL+W1Fx7lePr9Fh6Y//sbfr9mtqidkVIW5SPWMuHr+Qra19uNRkaYbklB
J0WlOOwp+l5RN9zXZdeuvUJh1WgxmWdm73w7PeBvK8+Z+tDIxEx+SMNJfqy+fy8KaUDQ83AE6d5/
bMIaW1jjL5eJrGSz6bJ9GIAonszEwnI5ecRT1MYjdFcKncooPmj5vLra50najXse6CEazbs/O/56
ashI+W2Z/j78dlBpycsjTX9y7qmcu0btS5EvcYVB8YILgSFbjhDqEhpRfxmYoR7sHsDo7btZ53Me
IXdumfsFUfj2E6IgoB9EsKS7NdmHMGw/IcNmsT9zPpLVZQwqCfdEBfwhjPgM2jyC43kPbWwDQQSH
i1hocZE2wRtIUZT5fognoazXQ958S7cGSMsSiWc3hd5cZfezEPU68b1t3zvz1g2tlyAEUpbhgDBy
E4xHjjGhgXzK+kybwp7a6JBMzWvbniYMOzX2GeLOThlZ1gBN2Cxoaxt07daJ4ewKrUgHszRq/bwJ
0t7bWL214Cq5Rw9yKB0SwTwGng2OAk1yJ6x038C0TIaRQnKwjBgC8leIPMoMyAPZhwljG1R49I8O
eRFdbA6mWZuR/rpUGnjJ/A69hpnfUJxQEXcDaiTe7GQfSpJO8LawfXXTxidGysLdskcZj+cMHVjc
pkWilj6JR3Cjrf8oXxlrt7eh/QzqQk21EAuIyN5JXa6Yi3e3Y8PKXNo9snLzOVuOvQlmegWz+6PF
eMBk85IN5YLbS3C5BtmjyvXVLK2TP266DDdh7YB6aUV0Zo95NAS3lnhBsfnOsUU2qvqs6gFFSDo5
wNf6tlLbP25tbZdsBrlm/ebA07Fh8jGZDqrtWvYgPM3dfC0tARnEmGK/ItEaXJSVyJiuxt+qhJ9z
81QLxdgDjPVrSGosqaecfkcKd0CoamOW2V9XdvA9unZ8CtpnYZfXeXGOriWgHpY9+hD9WKJbbtrl
x+0P4Bl4cWryWuWJfS0zrmMQLyCDI5pxwxFcHDkR+U4zdMHlwV/u5s8Ep1yJM3/sSCrDYVzQi2Jq
vsDGRm5E+1bP2olvVSMR5rBWPZh1CQknVK5Nh4VTcabGgURlTpv+JGdyEwt9Xcr0A9eaEyRnLdMF
dUb/q1tSzLOywKZpEWfY1aAuoN3BLvfXre05x5o1z+wtDXgxWIsxvHdp6bEmDzS126vbkAjUB+sc
KG7sVLSM6z688OR29uTfzcOd21nBvknsbyPsntnTLhiao4p+UzUcKL0rIlLsi2yzf82gXzpqlDXU
9LsMbrNv6ihuYWVSQR9aq3soiPuHY9LelUE7rGUZ7tuG7qTfx6PXEmZgjAw/Jc8J3EbdtLEVdFjd
xL+mM79rS81geJZH5EzggyFFS8HsyOg7R07XBUeMAT6r1V77Sp2LXCMcEeTW1RzppimugoqzLslf
QIrHYAVNlHPsUN45sDnJ5KcOGcmFXTDsSBnbo/WiJSl3dajiwMIciijnKvykZYvjsgdINY1WTFL9
I4riPce6tXCXaTXNHYT7j9Sj+jMYw9KDtZFkcuNdnzhY+hujSe9GXUwbo0V6QJbi9DwdE9gwf6X+
k1vlR4FQi6EJCoh2/oa0FecUm8pk1wcTvSzJeKeT3O+2zVuee+QpYc8cRloASZb+NOaFUQ7aHbrz
V/hGM1SkHOe/rd8XWW+cpXjJLXl1cvzQjoWR3m7yZ/x6xcZY3GCfIoINSfLceOrmrqxSdt0bAsec
t2EVRDi/kn2+WNaVgSwg2WMLWswunoeBRiw1OK2X+iute3eT7t05TQj8Sp5VNSMC9YKBxQq7Yy9o
A1qm+9XM3vfk1M9Uot16Wfpv5dkflpde6/bCElbsnYnDVZKdxmS8up1/zmcLvZKmS1FpkD2L9ZmW
3TpQ46uYsg96pauR8fikWcptxnaOxRzNp58eAcxeVUJKrfeXBaffdhkyOYMXb12PTTYzTrw69mpi
6wwqEpVUm9F5glAWDfWr5HCyur2HLQuUTlP3QDPus1tCe0Wv/Nj1tCXeJhtxr/TNMKY2/rsIogEI
6dn5XnXHoR6w982hUqKgLfMTos16IE6oks03pnJjN7j+m2+FZ1OowxxWHKhDtu7SPfX28JAwho4R
T5y1zj+E9S+vgNaVeglYm8HP9Q5FxM2rRvhwCgVHVv7CcTOk1qT53yJCD8a+dOdj2EgOw5l3b/tj
xdEquQRZhTcpx0jAMMhjGHg/jFN08TzNMzjltLljroD21tzjXxkeMaL+62fb2g5FTZd7eRxvb6oc
p6+x92y0VCtjmlNRVilWz4wN2ELCRRV3L031FIkZspn3bjqDue9vqE6jv2/rsl61JYV2DesGBM6n
YTI9SLgK4oJTeriC0pcO3Y49ua7jO8wfZ6jD5P42LMXgVzW2y2z2rmOJBkpHdRE2pvfIOpFKqrGs
6iQWg6tuypW/KXzyYyo2Yba/EFN1M5iEKLFuJaPct77AnSOAT4xv9VLQ+JzbtyWgALcozjh1Vibl
e127a7qcPB/HYdoYxYhTczMBClwOSYUkISCIs+TwMyKew/SPFA6uE7om7VQ9D1wJqzRUFMzLDz42
Kvo6tKlgx4znOeO5ZorzhrGVXyA/BxTv7JqjHtqheMqFovDN0ntsJ8GKoVhjDV0sYj2fL3l1zTzs
PyJd9ab6MTP1ppd6v9QNwPSGEtICw9vM52Ue9j7sByr56i2j32BX2WfrY/QwmlfbNfdELultUY9v
fgktVECyH5A7KKVxmfjHJOQP7zjvmqgnU9Z4cR7MO4fWxE6NW7eGTDqsw2qat54gxdsS5p09hrss
DORzA+g3MVsmCfK7pLwXNrtCIZv64trvfruQhljqa2COfz0HHtnS0zi2A/LEKlzwRhcc5q7tAMAu
MFgHTuCphV5t9I8TjTmy/o2Zu81RO+POETlD4mEyrf38O+rRbDjKpXTDd+nIPLlwzauZcpMmvhHs
XWvcml5xZU5jh/+MgcRiWDUGXm5/SLqtzcqaF6wfhscJNR/r8IB6T0dZj9idm88qLA9m4KbgTbz8
IChVVww4ouYANAOQW+4SszPPU8vz6hBtFo+cKJUhQRn+Ri2NOA35v8H3h1PjyhfdmGo/GIWJ0874
8YPrsrRYVYBtkCDYb4l7afAAUiROjuQMn9LS69utyr23Et94K2smy7JmVQYdYcMNmofyUZRG8JML
Q7ajMsdTCscnNrzm26AjsukgCvomdkzhc8onwI3ltM5A0M5+t1uaT5qAJ6+gS2o4YAUzPP9LQTkV
EN6JV5KuHrO4j0ADt9DDrlldYyodnWtUOzDORjiVVfZH314L24Nru8hxH731rSip64kvQRKsNC1H
e3qzfYvWgD2c+4i4J5/BAsJruvulHqBk8rpnXvPX4WgaIx8/etI+9hGN0oXOzYqhknyb0mIae/nG
MmlcWhk+EV6CfFL8VCKwY3U0jMhbzUP+wSnrLQ9nxBOi67zkambw0wx/9uixl8+tdokR1tk6MuZr
b8uJ9bc/dymj8VXXNri9g7Wl5YTZKLmOXkP0iaIuD7IFNEkTXIgfRqWO4olQdvR7wNZJCrcYQMl6
UuOI3K+fOka7fJ2HnOQo59PkGVsfCHk9nofhohxyFNzMkxSF7lm3bUO2b8D0oKZUuYlRoeYKKNWW
kdifQBpcqZJlIXCpKS1zXAP6vdZVYK+Vz7WBwWIVYGJUQVsypkyYVMsoJC8ao5CLfGLjDhE+GNGp
n8cELl4fVHeJEzwNpOvSAG++mrB5pL2C9byZHtCdsfVH3rsXEGuvm4Luf6JWhWNGqH5CnyZ0zrQQ
bWx0IecAJSQT+owGFGgucdv5+z6yEo5DvCPNNKFbqgZpsZw31lQr3GXEN0d9xWpjLzvYgCQ25e46
6xj2serpK+tygpSWzMRZUQiOdNaTRaHGQM3nInS9skkevEEhFFNoKGMLc2s9Htmm+qSE4VBgswPU
Oab1oWzOTRSco6S968YaY5woPqsGu2U/W+c6OGg72ZrulMZmNUeryg5fCAUjDjeguiuyfB+UF+8m
kzLXk27y1CFYnCkun93EaAewgNJLz/Qq3uRExdj5rX1ovGErzemEu7e4w38Yp8t4kwMnvASAFJm3
002cDyExXhwDEdj+1kYK7LDT+9HDgTy02CAZT4zTnKbUWGO/KYe+XgWGKY9+wHuKORNhx3upGBhp
pvXkJ/9UOLQxBUWyrTsu/ja6NuSHFa5Zb5g8fTY7sgwk43KrkpuKA6ppx73Z72wLS5k9qINrZtM6
WNLrKL2TkyzVdhpMiPCpvFTca8wh8b8UmbntLc4lAISOaeIk3wH9gSEiI9+rAYWE/hT3rnMfqjnH
ZzJ+6xoRpAhQpmuDEFiMMH2Mtw01HYeRJ3poleyDkQgRJrT5TZe3JfCZztJiTpj6zV1uyL8ZSyjj
rPrJjtKII/fNH43lle1zsRmEA9/HDC1c0BQLQnk/zpFNoK8zrxeZXtNgznZcehdRGT+q90mhwGFk
zLhcVDLsQ0zmvJJcJ9nUnnU4fLez5lbU7cxmBn0vN+h7QMBk3NFaz4FBu7Hn0nL8Nqe7mq67nk1b
efLZmxsBrfdW/WiNjNJ/c9Art35N0IUfouFhSQMsz2yUkTR4q0WyV7n/qehgnaXEsUvlj6UuYFhQ
u6VxbAv3hxjs+6DT342bMkGz1KB/8cW5KFJxkpQy7iPzmbHAbENu8fBEbPgrOQtp7LBNslIUERcK
5n1m5fiHJU0uHzl4wu3iaQ7tVY/6sESnauJP9HP7ecYRuarJQcRopP6GRNmvR5PnFFnDI1MFzEcH
yasQABCK2f0oKunGvhdO68oMt4C9WG6W24BfZ374E+S2TKuHwPf3xoyeYkBs9xdEe2nZn46ff4SI
YvgFtkI5fwqjBucwqt3i2RX+7pWc7Hxbz9VXbspNRc/DZW4Jq9MCVIPpl39839+6EecNMw/sXa50
tmKih6EXgYjcJN0+ZWaGQSnTi70MKlHhO1uAtXfOrF5yKZI/+IEO49L+BK5F7bCgk7Y+fb8kX3b4
pV2mwvpvWEK8T1PEAYKRmFMYZgxUVc1AxoRB+YPpiQk4Ei+Gkj6a4yt77WaLvFIhMghLEnI+P3dB
5pyKJmVW0yv2IfSOnT+I21gMGzrz5e5JKP85nTBkFfCZWplwlCXgfjUbUKgnMrDUgZmN7iELAWmD
3blTGcb93NXlNq0CejWSU9XYdLioFAiJmbl79BTjZNqY8ZUR1Tuv/bYR3HMn97G2huu0nNh7reDk
d0a97WqslJUKf1rP73eR0h86+OAIx+RxgncTHs+xrmhzGm2XbguGONaViwuEAYd3xFhmCCPa/pRa
2wGVBBAtJegUhPMmDFwjjgqea+8lBRbES1q6EIa6fu8I68HBTbaqg3GAjfqdRqFz6lI0RoeGmoJq
YrZc3A4zRbgElnTV6PZYEAGwovsZZ5Hsj5gzA+o5fuOEuQh0OTn1LUe/mqmrtWADAk9M0I2Z9pyT
TUmUBCHUXCqvaU5ltgBNwZpK44kUij1q0352kplhVHuKafft/QQ3JRFL81EVBdZZR24HdFXMIX+K
QKl1mszLSmp8JKXNlJIzorpnHeQXO2MGUyNzD5N+t5X3aJsFXbiquBNuu8uQ6uJiTLI1A6n9QUbZ
yYtY+Mky87hnZ3DZnrl3DZfC06dTLn1jPvYwtJjxh9GTtHs9hPZeVNIjKShBdTW6aD25NgawqF7o
cxTfiyfzk4vXGcciFUGYXPqE8YNwnOstIit0sGa3WMM5IzAEy37LyBKEOJMozIO7tOTYdQThRA2r
Y0WISaJFsbFHjtB5UL+XE1P7fVZdaxzqHTPEezdUeHDz4J5zcxVP43PYecGD1+ZHw6NdT/jPppir
d2Uglk85J2r6jiTPZI25yWaiCrLe35mzcdRjADlYgnVVNoM3fnquIixdw0CP00ydrasJwTW4DOJA
M9CyzCKPeZP/tNny6o8TXouE97DyVr7b0mFJlgeiKodN3ozDxjeEPPiFsfJCMW10AFK1yMcP5uK3
pXVwLG/ateNjVxCSM/c0GQU1HhVYWtG8LT3mip1vnuKH01LxuMwhmeMDzobPcEw+Kk9DnPP3nHId
A6W27YYf4L/4xbsCo1HqknuSb4rE8J9El6tn06M8ivza3/lGeAqr5pLWNvDwzvzstEBDrkZJrBaL
y+yJj64xeT+s5JNoVLQgj6SBoNEwX1O2yCHAxVplFMWhONiAnQ/j+OrPA8VciNmvdnaW11Na9yEz
AqOLCCvLg1KI3JyDOYy3zCI2XInjeDPZdUSHY1lbdWm9xdiOvNaipVaJxUxqhHkhWVllqFZJxZyH
FBw5bGdytg5wacluz1th1Bu/VY9WS8+hvM2UY8Vnh3oG340Wl+FnQoEutqm3dVFsUfOC19np9u0M
AJuGi7kxRm9P6TnH4PwYviQfgbjbca0ZW4kb5b0NTsWMNzSXdVBle/LVFPauPt2EgrgbM3FejXLO
zuM6ioS1h2RfneeqxU9dvE8u/MAetvbCiPAqc1m1TTdl74neR99OYqDx43oys5yaTukYNxpOuLY8
EIW2G8y5Bjx/XBoq5LF3kl3UlXoztbVNX7vcIhkTBAEyGxNfzryK1oep9Z+9bnwLy+K9K8EpiAr1
cY5Cdx0wTG8VgIRduzmSYBxSDkATZhgF+kMzVZegGk4z/u19SNP2ZNXhZzK5HL1pQG9cFuaqXhvC
IqmNPuhNqacCavBAAmV+zYbwUEV7LhUiW9WGjI9+X5f2iem6BHtb++RTsOzpt3QoorV9os2DBRZW
Mn+//B+Szqu7cVuNor+IaxEA66u6ZFm25T4vXLZnzAo2sP/6u5X7mMRJxhIJfOWcfRht6C45zkH2
ZSIKVSyKqGpdqtmQccVi1n08H8C9fcRa/uoqhUNdRGJr3IBwSZt5SGf7hDCGdk6+KZHX7NDf+0IA
aasZECe5fQ6Hek9We7kdct+FJEHRqDMbVkQVDljp5ux5suZHINDnGUPFiz/KLzuR1HUO2kNXhu7e
H3Cu3Xw7uONBH/4qEzOLwDDH5Kd+EjJIjnKdLaBGfJzSSfhjJYgtpODYdcv5MZwpcXu3/ZMh5z+j
i3EG/2Eabe8unY4gZjfgOBhw6fwF6U5+ZSdv76WfEIKdgpXQJCQN9nzLUOCEphi4h3+bbGnvo11N
iR7ZkrcrQ5CD6yjqieJ2pz67JxH121OAO/y+so+D7SIcQ2GcSAoup2pw2gvP2czWNadOYlbOUzUB
098HSv0FevG3DZGdNjP39RQBplAkOgKHOYeGSO2lsfRKmYha1anvSTIUBDm3BJzRztLFUjYN0zl4
JBFAnxuLhgn8m733A/eL1HIqI0ke2tC4O4xBCxPfuF9bSSqPHKWRf5w7YtP0bRYydV6Paj/a01sG
/nIzGcAOKwTkgraVb17BhCpiwbrqmv4rtnFRpABYk+47bvCgk/x69Jz2xSrhkckk/YpL6+j3Q8RE
I31ZJvminX+2552cYfopyD3d1RRU1KgM1FsL/UkegvnN120RoPUJ+5JLIrrTi3dKtIM9uPrOIv/V
VPLYyvmlaoKnafiF+tAyz0BAqisoWIJrRFxELzjV3QhIPq09j1yFvS8kfwPjzlRMH31WXboC6QCc
WbYDtXTYYrX+VnvmieTY7UhW+grR8B8Gxe5t859ZKfGyUC1yWolD3VN2D+F8NwnnOU75cL3ev0vG
KNnZEd6GUTt8FZ/25AAhXFjTEtO+ZojGVqG1tti6qcBrZj+jTm4J5EzvcsMqPhC/cUdUC+Z6UG6y
v+roKjRXE0Jpg6TbUKaEhg2hFa/SJQfLKtmZzQyHSEPPL87ESJOJcOe4LSNqrvHe4WAugaqs1Dcg
5GiV5szOojT/TtSsNlXBwcRX20zlU9RIHIm2a604yiyuxQGaod+dl6pF1px4as078LMI6yVWZXm6
/aHzNHsifWtEsgqVpfZp2ty0xDDlnUZfLSgr3AfLIQu4SLrzOAyv/NiwEvG5cbp6xwdfbUOebDfY
icU3u4xYjwKUcrBkC5dYTcuCwRucn94oNxx31VJMK5OyETJBfEH7+2va+Ey5Sd+il7859e0qi7Eh
AepjpN0114w/3I7MCqjM5M+IjgmlaxvmYjlQoqKgQFbhmy4C+2TH9Z+bFpNvcE0AL+sFe/5yqgKR
RTkzuYhMuipd/1OFNQbFYCQJVqdrvLrJrmizfJ/BaWmpKhEYjcWROUa8zi36B2SUaAbb+G81DTHu
DNIyhu4K35o1FudLoHu94WQDkWejmRZFzJvCChf2t/+e0xKuLA1dj60uGp5D1YhkR1kQxMmPb+Td
FFTfs+zb1VQ7vJp8TNr0gACWfxIJH9qidmuBwKZaBOsTZs9shYAitPUad5LL0n/id8VPnCT+v5Ep
78QnS/bpTD08/Us7xIOC3s+lgN3No4fSp/MYw5TsR8gHXJXOzpJ0v0GkoagvcbCuDH/eKlse0WSd
BAk4YIswUtSSLXKaoCVWqNg95h/5Ou88HhhHsvFLGNdAQVj8ZRW4+ku3H62r/0xD8lQppuCDH5sN
SY7ffeGW6K5YqcxRXu9HKzb4KYDEq+IjiltW/mXq7LviOSd5BGBMMx5KER5ARayAOPhreC0lglv1
GdQBwgzu/1gF/0jNrf6knv+VubCuwjLSd0O0XNoAuEvepAdTqw9CV+7bAgx8WoKyKRj0KWm9IOB7
G8xbEPMZ4fUJMBm1iPhDNK7hazYJ9zDhqth7eX+/NP1fE+d/llkCX0kEK0r7j8dWE6iVIQCKs4R6
3llDxYfNkr6Df2CHwAYm0nnIz0KDqd07xOrQKX37oxo+3Am3CwSju7YRDWF6+3IU4pTjsI05KRDP
lqwaCelcxZX/1VfyuVmmr0Tqc9byOro3XLoa4p0ec+eU5e/AaE7d3HzUFj6YbkBF6IyokZJrBhRI
dyxOfT9/rOrSoG+YH3MzKrSKkbMadEqL33UH2eQTev1663AbIsNwEbr3VJhh+Rs1UXVcGv/NUKJx
du1nlfgnn3FuluY/3XBbI1DRbW1ffw6TjcP3LOskf1hqc2Gz/7nU3WUqVbTJY3e33MRbfqI6HPO4
rxsPRSeTS2xezk7Mzkrl1Faq/iwLoOF1zfg5YGzBaPkdnfYzfyxCDNrHlH1VMWgEauibYf8AC628
e96kb7DYMAbgAxApbXZOJ06wlj+jgbdSeZkDpyBp8RjU+A+HFA/K9M+0Hwt7q5hvY6WCNNmZev5w
veLlptVdQvd+CswMQ7z4HvHdrB39UiN9ECqLDm6guWRUcPY4lE3gJYfSzzDxojdjWfbrkeHOxprV
543v0cfl07gga4BeVR29aSeDYrhLNFN6tLp7m4kt8gvnzSSgHowdvqW9FT0U02vta55leimp89vi
z+o2JgDiziPLmb/rsbcy2TKXwIr4T7XlLml6a+1QT2yGRr31UY+4s1MULg1qvmlJz7yEfMhzxlGD
Ij7uJySTjDfc5B5CZHPJ4WggDfXJmschWzmCmWpqglWNfG9dOE0EHRRXvBd1LUKK5XlJoi88Kvmu
DYv7tOafEOmnErs7Ye6qGNRNv7ao2VODC9vmiTqmI8nMHWhWq44ylgOUAZON3cPxkO0ALwtldgQa
e1Zz7O9FkrwPAurKjAXvdi4YbtYJ1UdB9CeiTzE21MNJzdEVMGf3GvICwhvVQTNhXs0+KJhO+uf/
Iqg100wvRJlB4qsp3YFY+lFwfiNlpTm6fWYMX8P3sCdMeY4ceru+YiefEC/tyFNj5DNP36sEycpm
oWZA1tp3vA3wj/wvp+vjVVv2emseur6lYI4LJnfqc4ZbtibIt8rD8eqZ8FJaKuXFDjA9d+mv1Ash
THo5VS0XeCTlwZXDc8W5BYz3JhClOJkHz9sRn8BkwUer5wawdIYKua/I17dfdbK7gCsm+x4sMs+n
cIYwS9JMJWezjavlcWEGsxnDfUzlB22GTqavilMwtukWLk5gAWSpo8sYIKqumFvHaMSYkQbhelLW
q1P56M28mu2q3HiAKFZ1hFqap5HrRMhL6aKWyYO6YzbsHSHl7mO0Ygq3wNbxHVYgc/PgCuuPP7O+
Whq6Ufx49loAo+QrQzyVNTi40fiou8S+Yd5CrmqUuquBgeyqoQ2FQOMciZzhuZ9LFGbJjVqcIEqT
Ex7ZuaEL9PgFlRwQH/cl6C+ZxFtVQliqUNHuLJSzoqRuGLJ62aQwNh7IcgO+Ky7WjTYJG2TcFDG6
8hY8wkUaCMN16aBTqFB4jH1HfsBtGtsiYqoc+TPXwPh0cHZn9FpNRKHzX+VSPIie9qiHDwWxBHGS
ywbUAJfdlmhRDykiTRwLFvvE3Fxkk7z0dUKiHQbcnpZ2oNSchNghhkiOU0ZSd0lo46AmFJVt/cG1
wLltbVI7A/arWAs44Vtd9W9hP7SbCr4QBu5zUcFqirL0dapJkEM0fxDV1mnMQ1qBxUiQtSe1fHOC
4Mz8QnME3ZeKUj8eyAtI2DVZfc7THCZ0nRjPWAjtJOzX/CZcTi2Xo9bYu0miH/BoRXSkPpxQEJ9W
quuUuaBxpDxbdf/Zu8NPFKOwg1VyzqPktSpyF1jH+FZljFRylzcTpcNXkvVPi0G87fT1euDxz3ud
b3KL3SiP6ltFobLFkPEG1fgc4/Fc50X1kd2MlUKeOKuepMVGapbi3nim3HlaP5v4Fv24zqAr67bc
W3ATV/E0EOWW3MYgyU9pzQ8ims1hwTozDP61onHdii64Kz39kFfjt8GG3ncRowbpb8PceKRXMP7l
AckQGXTnYOHkQA78YH3B8OCVUYh8bEeQAv51s/rl4/AkavtZVR3jI1WzvMyWvdd56YEpwoUw8WRD
JmoZMYH2PH0vp/HIGp+fSd0JtnN+6U17UvIAhvp3bKAm8TJB4/EkGUccHbQqAgwMYMp8HvakhUB2
W7pLVLbwgNJ3wODHbOwuNvi3xvpX+ROAFWcJ+CoPIxgvicKRqq+ifxbTqzdb96rFmAlFR9X8RqhZ
EvZ0kWE6NzfNOg3if/i3nF3sNE+VJR9vCy1PU48X6JKp6GDSjKgaFlgnW23ZkJlhZzrO8LRk1bKq
xVMdet3Kxcjct+FLSAMDQtF7mQMK3mSA3InI7klU3eesLRaiNROUYY7ST41yeG0DwERx7cm3urEo
JsfsmC0hC/iln7dxWW5xnz2mBjx4rSrzx+Qlu4tkunEPl9M8BJeQgSwaiordck4ckCWC7yANmmM/
i/BpsA02MZl/mraLGMbn6JFvP+o29kZI3EAQ1+OzzWxlhUM72daGlLrE8syz006XoWeYg7DvMABK
u7Mx5T+HaXwqp9n5iIL+1Z7c51mmV0/a5hB3KWbDKa4hRqhDMrjBS4MM6pzqkPA51Z1GUujQWEFN
mq28vIjOs69+lj7zk+On38NsizoI29q4LWbkuvwMxHeGI/Jd4jk9eTjVN6O4lWAlzXgq2u4OpdS+
IA/qyojzsR9V+VnPFpor8CV7FnvVJ03KxnMiAzo//WgSmTyhuEboHfqvkukVN4qkUPLdArUcEnun
05/pLMPbvVPf+VWYv9uMOObb/1X0ZNzIivY/aeqzat3wKlk2sTvEMyyIkS8VnCHGkF8xC3Npekk5
4HJX6WB5TSY/XCd2dWx9NGE4MJNXbp/0YM8Qzv//l0vnnsgs8Fb//WXRVuF9rsLPjuXGafJzvc78
Vjwujn8q8qDFcGrNV8XZ4AQV1hQAnnuwHd3GNu9ppmBgJTh1Ql6jOs7917Bws+c6ZSfRNkSXpMuv
mZvNYGHot2666Zwh2yio91UUQdfNMcbf9nsKpgS9IwkJt+RvQHWTb9SewdSnu++astxYMdKMimoC
bJxY2VZycqx+hhh5q3yj4vPGdgeAsjZDW15LcZBJGzzE7ScGyeg2Pn9e8vk+LpICbB4K8ZEBIul1
yNP8n8apcOZ4OCFJXkHUjMJBo/8dQ/EzIbSWISO0cD4xQ3qVHfrY3iv+eWL6Y035JUoGps0oPcE8
0CmIgS34uOugna4amYQbtA1fNnEPqfYV1YJ6ktp7T5pq2Od4kyBJYVvy49vvYX933nIOMusxHqwf
y5rSXSkZs6j+3U6W38p33sYcPZAYmvfIrn7ztD70s/0q5nxY5576UIhE1xMiz85yHDZpE4A0ZOBh
z1CnHtpoBRzkWMvwb2818xoj39g46Y0HQDiDk39ZghkhlXFCwsRKTXmzlQ055br6MP30U4bRjkJ6
JVzjrYLAa7cCsTITALMu7KnclEqcetdh1TrA9K8z2BrIkHsCoVIL82Rn7Zeu/EuiIqxNJ9pFIdr/
CgmG5M8byeDcdulPzc7Nslr6ahxT8OuPTAXht9ns3pX3VLCUXecL6mg1pczMAeakjCzQpwoQU9pZ
dkCyn4IQxcsS/SyhR3uBG6ZIngZK2Xxp/XU2EueTwqmKmweV/BEBk207YBk0UWCv/NE7VBQ20qM2
tnL9x4kdvIvaLaFZDxtf4yetFJjBnsk8MmiSAh34rNZ9fRuJ31QWAirPaPw17ofDMi7E+RUNucpu
HGDBx+XqwFHupi82Wv12EOHJOkjUyvC/GG1W5YYPns+WtGBt2nMJuDDDuQN+o380hVgrCqA+emQx
cg2Z14612thtxL6gikjLzpKnJQckt1j/bDNwdxQb01c/ceCB1UPM3+VHSa6HxPup+9ljiNQ+jSEV
JVauhybBuke38hxK6w9e5sMEundklDKiugkDfgeh7F1o4qdqzl4abR4cZhgQhl7SRNynt5DsSFgF
LbrzcvtmHYUGV7nFy2AjKbVLcFU2QvYMbQNs8LVxOekYED1PgTwyP3sfQu9CpjfClvKzQAi11ql9
TZOG3MkJG314cdwS/E724kAalreoRBM/BMb7Qpz+HPlPdcNtxDDX3oGMWlBSms8gmC9gqjCNElCx
9FypkIy5C8Ud5MU1Z8I6C5ZyC1JpWSnX3oICeocWECz8PvKCERaFrVxquGGS3y5G6yI8+5iV2L5V
/dZj+HOsUa/tBSQa3yCJ2VmMqEh82X7KINVzjzLItrQ72xE34SqPXmzzXBCyood+RmOkWNQUD3ai
eO/kfB8W3ip2w1eV1UAoDI5D6pqAcm0duF64C+a+BvHI89ybJ2r9X20kwDaxEERnsaOXbnYhaOSO
px94qf3PHZLb7mI6pv5D7+MfiBkSWNjrEz2rG3SRoyVb+z6y/kUml9jIrSMhIiFwWk8AGbGlVFI9
JjBgaO7TU+ZmLK7g85i4RNKijjoZFDdntRey+8khBKGsYgaV8fI1JYPQfjpUSehfdZB+tBNXu8cr
tAJWNdMQ1WwXEB1kVrnvKu/gzyG2v6r8g7/OsBPvz6OCROsR2rHU0jxR/Lar7lUqhHKdv+ynnO9s
XO5cgfGXQ4G1XgRjN8pYHi3RhGusKRFNR4jTAloWwOJYmbHiEQ2SW3e+H8NqsEOwawFjmCQUkGuO
kMGZYIo53bmKnQalGQ7YvH+ti7o8ZEBM7KK8ikVAyCrHeJvaxRvm+LsMU8G3BIs65onexD5v2GKR
rNK2JNG5aNBjw+ZOpReckM3F97v0OvjBg6mGB2ICMK1n4oeuujwNiLC3IaADmgFAlzh9HmOW/1Pq
7esIC0kdhWsChCFzeunGD607xJmQrIL0fCOQnGpdyNM8+x92yprRqhit2TbL4r6I9YNJipM9khtS
zum6DN38qvL4jIWGtbfLjgpH1j5x0rMbNvnGyl0CF7XTHNKSHhyGQv3ko3xIPQ0SuER4ppm9MeFB
OSn8nPIjXdBvBHFEHevubWWtUQbeICpqh53Xvy91wrtHdVMN+KfgzdzDyDpNk6UvtmK2vnhY7sT0
z47qEnmrs4WegZ/RQRTLVrpzFkSxwfTlu4SfMcIYWJAg627qBYQI8A1aGthXSeE+gvPbMSD+ntRs
9jnaz/teIPnIwXtDLWQvAk1rhYeJhaRaAn6NiCSh6NLYLrqKebNU+ClJY2WTL5dt5MCXpE+FxzR2
FNSDZNchnt22DvdV4T/kLqAR7v+tU40c8zEnB2OftS8RpPk6jFdl41eXZij+sgFMd5Crj1adZfe6
KN+14uLrYjw7dEJrDzPtJur0t49JzQyc0LrZSD5u/Nr1YwdbnZhlOLUyw6ZQuBR30YRUafbYcAdz
8a9JQww6EwQ13Hb3Pu/3XWd+tMBoLdKQI5YkdBhDyOO+HYQTCOTMr9XgiemD4jWTeX8lz/lMpG3x
6OsWuHCY1vumRPOnLPthai37jDOrZUgTPMl27J8mCwnYLJvqMM1728TjuoP6FGrz1xphR8d++xsM
Rj92/vQNRDV9tJo/Qwvv3mKLfxPfwFTs15KUm43j3IID8FhtF/7WaNRvWtiUtg2BOY7m8C1Yy6LB
eOMMq3Zoa34nkm8wHXxPMDtuejGOK+670l9lw4K3M0n+xX1oMZhtH6asfS4X3z/15Q1kFVaPS8WJ
Xyyk/fgWCj0VM/cfxdaFN7S2rAGwBLvpARuoamoo/0t0RZO/nZaJNyJq35P6rxQsg1tZX0Mfwk+D
DxNfxXXJIVOUfiU2vBEvmu2JjoZs2zIrtFOc4JJtp+nekTWhjUtQRYRt5N2u09cmWz7AOiP+Ev2t
0Lz5nFzKvHw8KuXKdVHHr2pw4ydjNujWsOswxyI8yYNmyqK1kyGi2UhIWjGpDtU8VhjcEDUEEzmF
JRlcH0hht3U4pq9c8cVl7tw3qFYb30BrLYf4rNsqvzZ+UD9GKMBq16sZ2bI/9BM7v0q3Lo5DN/NQ
QMm7/vezMc5ilgV0eF1x+e9v27d/puL6mhm9nP/7F1uvHkGwzRvc+DMXpuvvrNYA4ZiVeKw1xaHP
VMGiCBWdTV3iFI89Ovo7msYLmJHPIUtgEiWjQ3hZ8BN5lgF2gvoDuKdaR41d74DzfvmF5gS9pHbp
MUYXsMWkmd6Xkc1bi/lQMDzNQxnvq8kS69zNi53LHKT35Mn2KsRkA2mdHCan1hroECCOzQXc7XJg
2ROF9h+AdUCZhu5trAobNl427abKfyiL64jf27fCS55626qyQw7IeOPU9reefmT12PR9van8mAS4
oXkIgp44N7WGoUzwj+lQUWS3fdPMEN1HHgmqN/zRwRPKkm2RBflHasAejGyoJyyqxBkUh5L7K+qS
U1xX4ot/3QYvxxQmVP1dbnsSwVVpnWKocYEaNwY6EENJiwqGgXMJRqkfGxv9fu+fBoelXBeDkkx9
UGJL511By5eP/ZTZb6r626AX2ms54nWv+vchyevzlHUHdMuoTmp747SEpjRxE27ryj63klEEewwm
6jr/GHRm7jot5iel/JpvmOO+RmdLjOC0D+cGNolkg+D5NWj/ar3YcDi4JL7neOReD/7KkNI0zPHq
V6348oqMFRk3ZR69d0mZA/Nr41ehgh9ZmvcaRv62NT6fp/5SOUYGpW44JL2JXEOLXA4YULPxw5vZ
w4e1XAGWAtO1qHtj66c2fC6GXB8diV2ycHX7qmqH2T//7jqOTmOC5aeRRE3itHJhXCx65UyKsiJz
X0fkNZC6oHuC9tz1MSdaoKr+PKQfQer+WpLo2QarR8O2fQtT5OxDl4NjOGCoTPfIPngdTOY+LSOf
zG3VZ1XWBEavXgVC4amuysehTBOuKP+lDmf/nxY3E4cuHjXKMqoQ61Hynu0wsnyoKnkZqNBQT46c
UKzStp1i1yQ8cULDdZcK73tCb7YiE4Z+ZcheYJF8ZDVLkhzf+ortUbwtbC4rUZu7scSYYklm12S8
JLwI+Bj+yp4tDQ8SE5wv5GnTRQz2V4oO5CxCed95lOoLaC4OTaA97oL72R9jJq/pB6kdJGwlCGJS
lrnhktxIYGzzCW/HqanZoLXLQ015trEW39qqLNiBaOBzBTy6FrIEwt2nu2ZoRmqTW/A5TvENrddA
NeyfRI7OpxTNH9vMv/gAEZInepcbuvUe/EMj72ySWs4CzxgzhV+H0SbGF9alQetccyBDtCol3zZT
4RXpwd/Dz4K0/+gMCrDfUG8JGCZ9O4rrfYTydUUq47VujHn3IcRMo/cSLebZa4YQB4+9r2DBbxbn
MsfDcGzdMnn0bATaMZ5E8PRVuHNb+YBIqqKs5PsHH8HODs5HievYo4m9QWd733P5KFVJPfAcsZbC
Kdn9tRwv2pWWhxMV9CzGOeLOqbDtNv+Duoi4w7o4g0+klHUMJ5DwsIWGf50uxOtcNP2B4XixnRWV
QsXcfeeozuUxB/qTIrXf1a4mliVkO5+1wZOTte3WM6THOTyWWUDYgd9iTOgH7YFiKqBIo70NjH2Q
/n0jMGtXZKOgG3sejeVsFzu/gB580ynDX/bxwZ03EZFMZONbjt2SgZekxcxw1BRTDUxI40jFLIPo
j8M8E99APIlzqWtvnyLcZUmJlTqnU2DP9U9GjQspwGPPUSGOQ5EEEdBRXxpj1eQxDeqU/QKO4WoS
5yXGYol+JjgUtf/u5hNS5IKp8TQBZWzBo/HDCIIiz9zbf97w3BY7GaU7MhjuBKOLg3Qc3CqgMpqk
Iw+vPC6t3jXe8BX24CKJlAA7TtxhHOfnhEQ7epOVCJbrOGR7zRyuieWBlMe7VrT3mOtgFmO5y2iT
WkOLqT8CsUGlG6IwM6cOMs06S9vfxEbFOdx6jzh5csNiM5gJAmGJzMJrgJvARjw6kXqYEzaLY7tx
b05qkyUFKgND2GiLZIQdOdjobSLQTzd+SVpH9OK75scVotnMdvnhFKb5qubouAQ2kWAN0Frwjp1B
TVdm44sHbcDUt7yMx1ZrF7FMfG7r6mtW2NBCnCSRuWNo/xEE9oUl5DESRDb0ofspBgrM1h3IUQXy
FPnXHrR0K3hyQrv90/bJi+/lX5ET7riLt2M/fumM7EhqvCuU7G30pUL3LZ5v9pBx+gSUBKJljn+U
qW5173NUAVCbFEQsiHhhX7/quvwXWR0uF3y4ischmxCXCggjIeYWelv1hcaQIZiutrXtWtCIefIq
JAldEh7b2nG2TPHpiBuzCwKe7Xpw1S0iAopeb065lz0CLm/YfUVvGFHTM+vZ7chQ7M6e3eDg5x3e
GrKCIja1aztOjyT7PKmbnd3wEG0a13rQDMXKcPoRZoIO924bF9F70zBtKNwt0F6Hr/+i0B2v2xr2
ZalLsJ3T8CWznlhSzgWe0H9Nu7w2lJRZXN0LFLmrGLCFwes71eO9mMGTJ0efPobLEdNFp58p4NLD
VBW4imhoMzsJtyXr6jWL3PHVKRJEp5w5NS6iuO2pCTHh557O11IFSJw1quC+RT4sED5QJcSKxSBC
g3bVouFLF4YgfT0digLK4X8DshmtIGc7+2vjoLaM4se+zRaWqhOKNaKZ/J69XsiikFUi11+sUKKj
LJTHhYSFbRJwWTNF+XW85aSDtvlb3CKh2Fw12jXvVVqXx3wwuLwGFt6tRqcc0xk4bvylQ7f7dKOE
HboMrRdEENTGSV3vU7Sbq+FmLqDMiTaEmJ6jm5iA6oi4Hx4dCkmGi1GegCDw8eo0Xf3s4nvfzihF
H2A+PP735NTctPA9fsNqeisK7C7wVrB3UEEMNgtw9IzZo02RcokHVDcwN4X0nkgKYP5l1f5ZyQrq
JtTnNMpfcjcxu6LRrCUpdJhMdYxtZrb1kZ8CmwtohLKF17bt4ktdhKCdhDmMVU22nVoXvChrVrvx
hpE39F7jXhJpi5OdXpnY9HCcyuoJiKDcz1afAqmpQCmj9t54flcew4WxbOPbnzOk3X92AIS8awSZ
NWAz2RmqfRY7ewdn+i0sjelnV1xNMTzFzpsoffE+zu+82XeDO0CFbAmcHWP3t8wCwBnLxjglOjc/
4NSK/qItB5oY7hDwbOzwoQmHq8xKZyPloAnMeY4rprjRgtpWw8IcZgVex5reMhbJLInwrZRghNyM
YlKsA1BQVYNTN7nxJLu0cW4ZHBdjZsKITI4Oksz5vp2s1ejs0hovg5EOFsCQs6xG+czAglV9zCjK
boBLWGqKd2QLfsFzIY85eE06rP39TF8jMLZ2eYl7JwgUu4n2qfGYOrEUfXb69KOySYGi+3UP/bDc
4TNHThctT2PevAGmu84BSuhsuif0N6Uah9ofpuUMgQx4kVLhh965PUyHbs6+2gpRl2VeWS2zA08R
q/OUHUqUFUvyMYumuEeKiytCAjew/Leuflx64lRdPXPWgdzsMY3u/AzXMu7nwsTdKSwz+5QPvDlR
2+Hg8m1nl7FiheokjibveKhilF5+tgSHOJxipEl8mGpIWf4lIEdy7ojehbfhl4TjRNYfqRtvQ/Eh
1yTu7m8H+RzjzfDjK335eKq8+hGT56B1zxQ6wVY02y8aaXgacRrgN79U9fDjTt5rj1Ju5VdEvC45
sYIsU6cQs81g/8xYA+1KvJXtD4iet6JumHooZ1t70Rfx8wTkpfwf+759aFEtTUX+nhT7kXZVxfou
9lE2kSSHtOUmssvcCxopPPROT0ywuAl2sHgrBuYsRdujAS/ZNMpb20bfgyT+o93qLu4rRD8LUbtt
6mJxHXHaCGRabdJdkmlgB9yc68i9NiQROraN9t+kcPNiFqXQCGHdojxjO8FIrOuTx2CR+6QlNiRJ
Y4xgZ0wnpyELwGzLZDyG7SJOGa8Y4vA2PqmmrLYBm6RzYRya0HpqngUMOLS3OSEPbrj34wiLv0Lu
gr8XGwdKjUhnGzzMmPAmm+ZV3yXtfEo7wjfY+Yi9HGf+N3wfIgvvU5FRMeX0OeWCaTDQNmPidtyw
dyAVp2aTldAPpxVY0aKdN5X1osYJbl5VrLyFSlWBYt34i7Wd/WreQHNtMBvptY6BQEdZVjAmQ1oh
fWqMfuHzSPiAu+Ax6vIzLlDvMrTiwA2Y7HuTvo9ImqapvkuXFhstCyyvHT6rBLnDoAJW9CG/jm4f
m4HLclyCM3IAXtZ8IW10LJ6XgGikZPj8j9GONHhcp/w2yP/OlJw4bodw1U/EbwZLdfB08Y1jtYXb
GHPy+IT9YaO5DxlzB03fkoYTiR2xyNZaSWwdXRLzq0JZ4h23jlFk2rXf9j9BnKERtENEdKzHGeRG
3XZSNTASJovkUTYnl3fl2VQQ4BgyZfcBnwriTkQ9fMS1X/0i6GXWJqL31CveJ42d7X/kncly5Faa
pV9FpnUj6gIXuADMSrmgz3R3OmcyuIExSAbmecaqX6Nfr56kPkSEFAylUtkq627L7t7QRHEMJ3Dx
D+d8B+UgPuGJzmHSMclWnDn+BD2jy5Bl+D6dJQlMPS/0sq9i2BYtkAVb3XVhW21xysa7Cn7u2vRb
68EtOsQVsfg02vPAz/GGU+k4xSGuJeMVYxKfxIMKiFCtZW8tG5SMuzwM4La7w71eHJCgDA/AwCBh
NUHDPcS7WJnIA7XMeP3lXWtg2ACoOz0YnjJ3Pax6rkxUXl31rJpeO35/Ewj17V320ZwPUg2b7//v
++epIUWbKxjLWXAAp7MvH8EupR3rhj95M3788n8schJ2VR8Suce6XsVIx5TPUEpLSgdBQDZfVKD5
DQIK372JCBx89+780S+f58fGzGMBLIdWAm63AZq1lJupa2aOo4m8F5rNoqzi8dYc6AiA5/dI6XWU
rvXAHNbM7D3ntLfTY2zysYlsZ5h56f1jRQbSjKqWZ8oIbys/uZ6wFoHB0Zn5kzuN5Nh/rGXbsASR
n6epAOAUleP5NOGiQyA1no/pHARo97PWzUmPZh3jwugZOxZsgxjdgFLBGECNF9AqpQWuoyqAPUDM
gS0vkJS+FVbwkkDfozvOVlqlbcZZaDdmaDUcp4efwph54XXtdAyCcNXms9g5vOGhYa8N8hiaHAh2
S1SGqNvjkBfMRM/s6i4sonaZaD7bsdJ99optxVyd9VxokDbQvIlwuOFuuQnS4rYv9Zu0d2/EBJmo
wKXl9eEjjhM0HgTJBQblswR9EY6f0oLRnFW8pTlA3gKqVpFfhYouc+RbeK3NOta7EDEFQgoBpgZ0
UKGOpaZ2do2uD5QR0Moa7UGZwxFmMW1APzw3kb7WInkfOe4BEna9bR3rVpftmR6EeNoskujgP69U
QDZrgjjEVIgwehQwki1QU6i3LgZCTwQCisW1J0J3P/8mTp18YkKJKqGl+6wiv1nhMUcpU41AhYPk
WgSzP0gvtyn1FUC/c+wPPBm6JxlwfYyRAa6hUHAkMEcVrAX1Sx1Cj2Rq23necx1iFk+IMVgBYYEq
/Ngl0w1bqvIsdQwANqrgdTDcZdwWH0s81yNF4bJ0+c6dnLNwAuwdWmWdhDZcYaKQXJkYHrRwKA5f
3lDvymSZBWorHS3d5ZMqDuX8xgFRd/6/IT1885ZfPKdv9b/PoeQveTGC/Aqav/37D+8db9a3v/+E
Hz6//tuXD/tv+fK5ef7hHQKdsP5fkdM2Xr8R1fj1e3/7zP/ZD/709uW73I7F2y8/v+Rt1szfzUe1
9z4L3BaOkuafJogfn5Pn8fknpFZh8h///X/U8fzedfjqv/3hN/qaLK6b6gNGZMuQFqI6W0gSwr8G
i+um9cFRBGwoOBeSHbn1W664KT8wVLMM20V5LzBSyd9ixfmQVILvSAC4i4zUMf9Kqrj7808/hNcb
rtJNB6GEMpRr6ELw8Zfna8T89S8/6/+NTSwJpZmo7hTbMZRb+5R8voImLhcgaF21jtNiE+Xj6V3y
+mWejKg1fkKuewkJvJm/k8m/7e9+sIu+0XBMkySr32eZKxdXVQMS5C6AIRr0i4rHuTNWa4C9s4iJ
44ygLKGnK5ZMSERhiWZJzbilZMDYSejvNXqFVFpYG61Njy+jNutzc1BrI0gxs4yrALkMeprrqCLE
jWMPryEnIp3/EKxslLx9/gmpx2ZEJaB86ypN4tscpCJtkypTpmzTqk7VbTR2RwTUB83W2XWOLAWR
n2eKvocobMTDMlIfSZp6ssNry3RvBebAM1mKiscHNrssOgRmwdJsjmvFymuGz10wsV7J9Zeylaeu
cm79NFn5VfExZKBfYVWp+cSJn0Dry6TgQXWXKUG8rD7BmeerEWyIqobrjjUiqwtcXczyLvqE6TFr
TXfk+cwPrIHBd7O0u9b6XYwuqndZedhjECxxzjMIp/r3OI+jw1xkaOB3WmUtB3CuERbdxoD3PYRI
1VAHZMJ7SQu8KJmvGFNPO+jbLCiiV572DRthcekl9cmA1720++LR9bwVGK+n2bTTgIkqGfLLZLjH
VbyGAwNWUb8Tc/Cgjr8Xrb4tK42lL3KQFKBXdQg1YJpVvNTB0tvSJdOUTqW607Jhx6wQP3560B1t
pViNJ95FTCmNaSNR7fKfXJ+68ffXpyFsdBuWY3JzuNyA72+MkuE1uWNaddfDQ2zR+QzWnr6Dze64
Iovtyuzjz2rACNKfEIzcdsrfzx5M6OfobO2LEDGDQfxVhmCzIIqVxO/z3BwfprB+9Hk9kobXOWcP
T8NpgFjJ0JXU/ltA3qSFGJAILnIVYPGRHRR67m4s6S0odi4Ce9ciVSbIk//8lDIACQIusEjRa/RE
dQS8cu1SUuG1/rBHR7fQevwTM5J64mYCgISyumM037AuNBYDtAvRYpfypXXQHLmqHAYpYXmZgOwj
N3ITB1yJQfJkO3MZbZEXAGwpzZp1kAA/6GgaWgvWNnFFNNkfE6vC3h5f2Ia1bdilJCjvXJVeEtpx
iJLh5MvhVJTIjhjXJIm2hxB6OXWnIMyRQBh3XeWvdRTVo5de2tzCQ0AoMm0yqbXHzn9BEL9EpXzp
00lUAWI6ZCSlTtCG3qxlku6crCWn1DkEuGT+K5eDLl3OaInBXFm/uxy6uKqwFan6rhLubaHc24h8
StufMVerscUFoyevecdRpg8EWFmroiF6tQe1WuXXZH/mEAM8azhFIzCBMjqEjrsSOQ5QNI5GYRyL
WSaaFZfK027NsV0Sv3iAALBrgdSa5Dc6Znij6cO+QqFHOtDGtLtjCvN2xDzXgCxi+L/h0EDGAE8d
BlUgTQQxEIawPXjBU+ycClh9ZMqdo5dZyir6ZKzNQewB7WyHoX0UxC+UWX9fOdGyaCW/3wCaLmU/
0C4ZgIITyTfS53AdKOuEweCuW5R0/dow/zmKyw57WTT2xxBp4lCoQyZibvV8lzeAOYr6SLrYKZXt
MiImNLWHPfSfFWkcCye4jPT+mLrGBnHEtGh04gEQVHuQXPLcvQjKe1N1J4ITtnn86kKnnDDCaYON
jO+lQjiKGe2cv815WxdbfdCOUMHBtjPpydUOnP8m8rTLP78W5pLg908uA/GQzsZLR+VqzE+2d4/M
yFYYo8OivlN+ss3VYwtFUvetjU+cHnOyrWT3hJ5p4fZYoCP+FnW9SWyEfDbhDhHhEkDktIHXdb6C
hnxFr7orKs7Dbi2ac5Ib2P4Qfs39VUxqPclqXc07CkUH4WJJqB46nyFgcTawsq2dbGdIeYdM4GW+
wQwOA59HWKU6PH9E1trFzpYPWNvP/vxVsP/gRZCCssURpiEVRcgPL4KZoMoD0t/cZYZ5N5+H2Nw3
vdGCV4CyznD0nx3If/gDTctimWyZFsmzP/7ATqukVvTUC2beMCsj/ukMxRZEMdvfN6V1B7dtP3bW
oapA1PFMGOIHt6/gLVjsMMFy2l62+icvwe9LGGlxEjgwlF3dEqZ05trq3YUgrdi3JU7hux6s0hSV
O82l0+fwmZS5JSH50DkKGx41VWJu8B5tIwOWSXbDlIuFABYQbsVp9hxqD5WNWNWB8ECqejZLLQLG
Bq+cAqugtQ95UD7iFLiMMn9P3gsz8myHMvpodPklLQ0PErIdrerBJGcBmzuRBMYd6z2ezAvVpMjw
xvYBZvBFarm4ylLm9ZJWWa39yH+Ffr7pyFZHcXgUJD5PxGFbznNNZWIoQHERP5JyMGGGn0/6Kh4x
MZf+iG47w5w7ZM7W8cZ7JuLswL3io5/KK5NPOgMyuMpxitZCHQYZ7Isk7f/JNTFfY19Ly93rLz/b
LtkWBhIHIZmBA8HQ5xv13etf6B6qVPCcd0qTpF2ZG5l4X//Gc/tBE/GtUKX/eN+w/O7dvx3Dlyqv
88/N75uY91/0t+3qevWnn/B/SRtkWFzm//blFfnWZn1rn+ZG75efH97q5qez5yx+3/F8+Zqv3Y60
PnBzugYzdCmEjYjh125Hmh/YFbJ0VxZwL1c5zm/djjQ+WJahDJs+h2Lrfbcj9Q/SNHTbkaZpM2Si
Efr1d/vhr/f9r/m+7bAsmq331wxNDq2TUKaigaLjcn7X7wShXXsAFnhKRVy+CanliQVKS0cVQeiS
QiggCol+HbP+Pq+yCjWZoRymDrj+c0vDqmbkpMRpY9aHaIiShHHvlJFpbaXI1vV8TC8rljNnYJrN
xRA2n4MSxPUAR+aMhUd/MQaGtQLXBOXO0pvgfiKWaKObSXUfVg1U2qntErKgfTXCvpH48SHG4YOy
1E2bhm+ZCxmX/fyrcEF8apLJP0urGAExtZcCUM6JRM6YxYzRtJwHb2pe2TU/x/F4bo0TOdiKgZJ+
MTK+4Cl+bSclj1//JmiKFxAPC7tleoSEIpgYlJX6tmnFPgimuxbehFEaGysEKlmyyyUGSEdwTIL8
so0gqk/TgyrRK/UhQ0Tj0KCwY7RVPZV9Bv42ax5xXz9UPmMuzW6efKldpkn52AtAe6w3qiB9jLTo
sWia88gX67YLsS2AgW/cg0jlkeXGBoBwsBDAgxABKnjZRXffofY+891mm4VEyNghKgUUaOQWfAww
cNWTux3M0KJJ0q7MILwRenMQJU5fl98pCVGpjo52DiFpT/gHfMQALo/lsY9NF4SLLLwaHDSd65bA
+jnTcmNk+lVSAnbLpk/MgW5jTNl2VN7BkTvGThCchUMyU1VwP479dSStx5imxWzj+qwxjc3EfgG0
DOjVru23oUE9JYfPXsZapHbrk+WNOwnUYmALEjf1TS9Crj9xxUvPYy0+Cp+xJOFHrpq2+khqqzVe
2aNzJMpnH1rhOhfatST1FQFb9OZV/mMfDweMtA/YYOVOupm1NEnBXGhTCg7DgPCc+w9ZxHpEw1QB
4sH4TNYaIRTJuR0jz9Hda9JoeDYp42IcxE5zPBf4YvGS5vpVOLU7eIHAjtLkxjW52owU/2XTPBem
uKU8AuNmHyMobIzXIZwy54bLHg14SxnBmn29YgB4KJF9+fO+RYxM0yRqpSLaDaQCMxP+XNRYaZks
7lVt3eRxsRvDfDMScuLa5c4f7Acty681RNSIUeVdDVUFk/1bnaKmt1r3o60Fu7YgTwgCAZiv8pBg
pGFKeq+l6ope+EYU00uLK4eNJItKJ4+f0ywkY9Z3zhLJpB2rmwfQI7h2q/ZCVSRrylq9NrV3CYua
/COvJdk6eAyFe1TUy1rajSuETgUC7rPO6UFooNkeyvDS1RhaxkZ3nuGqZDWQV8uinE5VVW4z39iw
8cNUFe2cJAdYPN1aMf0lataGBGqhX/nZCA0JC8vekhFxSjx9l7oLjMV16wu8MwaRBFl3KG3tcx14
112irayUHT+nzEOlgumQaN31gEiYLYp4cuIZW9c0YiZtn9eWqNd5KO6NEVtpOdP9Ae7UeJOhCXZV
CxnbAOGyhEAPW0AFkX1qRFpexaEGXD4PyN/KtI10aVXqsLqYJKUMwjX5ZgbGTcortAlnRaXR51sm
XFty+SDHTSOmVMWsB48oFB6QwTeTiVNZN2DHUaZittQ+4Vcj8KAJoo0WpgerLN4GzSZCFcn+qPT+
oxjt49QJjBMMdZZD3D0PuXtqRvuzkRhvFO+3CLvOSYCrsCf12yAxTmWsIXrQzXUaaeapUuVnKTAE
N3m98sgGXKFRoOH2BRtAUHJancP+sp1y1bXk49QxGUNOMgCsFtnW7tNb6VBOWmZVXevEps8pnsOO
mfSh1TFnmHFaA3JMxFpZRoTHpboApLYtHffGzVEfpOhEWOKW+Zns1WUj45MSGAaNmoVDlNXgD7sb
lBH3dtn77JH8Y2LrH3O7uUAXt2lkDgoo2o5d/zog2FoCilzUcQ3l0086ajc33Hu5ZQCx65OlZjFh
DgqVHgRDfqRQ9dZshnjbR8o7ahVKA6cpnGVN0vLCqdA+ODqD+w5l3q7LOrm3ej8jcAlhqRl04Dtk
GUBJbod927XBooJ0C9Y3OeqVIhKxDc672Gy3Y43q1TTVbHu0PBQrrcsFN352KztZEG1GOkgbybUK
aGyLBoWFl+aQDoRrLJl/+DspenNv5/aDzzZg7fVEvae2c8kBCpLWjTYCMbJi3Rv6eGi88rEuvKNb
oJDhpbhxE29rT+xJx+qjZjP10kFyLqyKVwTh6L2ET0ZPF5KiBHcfyAGSbBsplI25rTPZ6PTS2pVj
vPXwDZQJX0CRDaZRrm0MG37DPShMuD/gnsxxHUnI04AErcREjUfy7VB+HngowtfbNiR+si8/C6gL
bC5TE2JfbXFNCznsu4Qtp13VL4nPDdB197FH2kmnPUQqgAEcX4wpTt5BWlt4entzlgMR4/Iqq/JU
SuJWancjtfSaMc5ZrRNWW4k3nxjjPLU/YYxG/hem9cIzWEcYY3qvN1Z3PaHP7c3wk5vyD2JrOays
loRR7DfHPofapFg6nsAc55Qy4UWBH+4g6z6JFhgOxF4WjrNsuC12FmbAT4juzKdIp2Nn2Gns6iA2
7nImq3tms4+sspuNU3vWEZQ0h6ZucsinjTVQXMWuxNDva6sOK8oyNIhjKJ042Fiyf8rz+LxN4eQn
nl197Vf/UiH/T0v0hxAP5dtr+Pz7Qv5fcV1huIxfqa7/ca1+iwOFRD0q9rf31br961d+208YNiW2
rlNj86dzlM0k9Nt+wjA/CMN1GCDQYxmGosHK8qoJfvlZcz7IefrhWgbwZGsu9H9bUGjuB9Olxmaq
77LVAG9u/5WaHWv4DzW7w85S2aZhUvtTatNRzKPad33eQOsOMguII3iwHjFMS7im0mayl3adAe7T
k7F7wNJAtVKit0WhAxt1SHc68cqTWV5O0bNFHm0xRuGJYC0oon3xNsHKInJcZXuHgMxlxVKZ8ebQ
ojbG6r7XHBqCwDPooZnEIXLeQ5++ofke8CrW2AuwSexFz11VqBMBqZ/64LEMK5fKtEB5nKTnrd1R
VXaAxEiQNVZanp2rdt5+B8SttMEq9MwYilrEqgBnqw6c6a6btmUXhRuAseSWku2UgGqGPpWf136F
+FBUDvEDyLOQlB5rTb9pOOiwpiXXWouHtw1G+hDS35ca24Iy6LGitcJEwBJWwPicS9iJ1QrwOqrs
KLxvsWrr3NYbuOc4MZCkD/5AiGSMZCTmlTmzSgpa0T0Qaf1M0oQJQ7jaNcllXLHtb02igZQJtsBp
9GcHsOoKd1/8AjqDbsogZX00Tz7HCQz8jNxmTNZDBwJX7+bQWZFQ8RBgYXRsvUkW3jNp2dbszpbD
hDaldHnqBoEoN3msi13h2PsYEzPOhrg8mkl3p1V5iXSOFbiwHiD2pavGmfWv9rCKuo/vbppvTeT7
ptH+owuQm40NmdBNJFXm75rGnGXE1DlFsdc8/BAtOKFt0U0Arinq13nSAUuA5qYJKC4saIc9qMh7
rekYSIQu+TpjvzWq8AKi1pdaNF/VZmPB2vf9a5uxtt70t1kLY2n0K7GESTaDHRjIOOIKTcTnsECq
W2AUWdVsEoFXkibtE8kHmi540E419k2Cx/XbUW/GnZES/NegUyZp3tU1cTMmzXZkNs7lLq6Epu6S
XhgbDUnAMoiKAqF+amwiFnxncpaegR58DGbGviunpU3Nt3Lod9EKlcATVEkayzSjcZoIWtPgpRuu
zWk7Bn6zZHqNE057srhQayPi+ovAabptkhK53sZXE6ZUl4zGbcJkXCOVa5cp/s3Kkw+tZlt7LP2C
UXERzCsIjNAEYLMbXTaJ2sLuIRHSz8XWBRDFwl27lEDqWq0FgjlPrhXYxnECOePorN/6JkDnTF7e
UjPRcKmRLZYYwpcBOMUW/mJ28gf/UNeVuUFC0oESGXh6E0i91wLrvsKJPInBuJrcdqNzjGzTKCv2
saXaNcRu1H4DG5CJre2tn4T4K3XMCDY22x3kElKU889TTfB81Zr9Seug7OmqXtt6OV7KpKt2rQkw
sh7ehipwjyi090mUTHt8CSD3dR8MIKETh2B+gxb4jYCreM3G5Vi0dX2wu1FctwqZRxUDf0WZh97W
Rv2eBxAIRU8OmDsYdN7TGO6qxHryZEhpRrXmqOlGVFw9cZEZ51OlbR23t5HA4IAeNH5JAQOSkK+o
X/htteTHe5+wjKB875NHYw4JnbQQK5uuXVUBLGP2mlXqkySr5is2y41FG6Vs5tZzPTqOxn3j2nLV
YQJn9Xpw+OpzX3HtqaE5kNo9LPKOr5k0tSabIbqVhYqXQuXO0i9vvIi0KtBs1kaH+4ewbcivRKV5
qOPsk/IrBye9AU8vd8eVdGks/UEFKxOwzTqCzN/bbrQ1awcfBWoTXH7y1E/lCvyksUoy7w6dLVIs
34yXVpmaUJCISHEmjiLLJtI30NJph7EUEVuGSThWw8E3Mcz44I0pL0vCSzsGEVHmhQcPMDw7MQFL
mwb/XLfT9D7s8bBYeGOaui12/UxSqkehneuO82RLHQ9LzZxlrPtypQaN50OM4JX8ziVsqm5DyK95
cAt8pUlrHXzfF8vC58Z3xtA9C7AQsjAPt8yNps1Yuc6ht8zzqjQt7D1Gc9C5UxdC2REL2Mhb0/zj
wm5zEn49x7zmmpKIcwn6IDpCbPAznGEVtW5az3lqEvjhKEzQU2WgCc3Bs4goS7dRUeoA3XnjBtM6
h0N/bMc+OZs3yqVtpvuM1QOBY93B8vRpYSXVqkkDnC6KIDci7DVFPK5VV1dWTBCXnVU7Xu6XMqb9
gYptb7u4GJeBwwGDJoltd1sjIGuDZBVHUPPIxTUXXQtq1IsJ/UO9te3g9PKPZeNY1HAng7TZOnp8
MLNo3DTB8JlpyYU5DT37GBPaO2kMVYF2MZuaHopWuXLT+YlGZPSu8zpw3Q5Wpdbwu3WEpymJITJr
DX8aGO3OileY29htn4khPhIJMq2GnlfBEVp/YVjXQA8JdTUfLCdKjl6QpGuz9T+hAGJ8VmcHLGkt
9YF8HlXaXGCUwJR68LRybUufG7mud0XXERhiyXiXRbdF9ICCFW2t21hXKDObhRpZz9aT4NW24xuO
m3HvhPYannaysOv0CWxUvQtFedW4PUayDM46D+dqqh8SE/wqWuDlpNfJqqPvLYNgvEvwiAOwHo8k
zc/BvNQhLTF3bhiL84zExUU34ZcOTdClNRG2ni2fPBOJQsRU0nb6R2Hcl7G1UfqEeTZIjYVhZLsB
zfcq8uHEBjE8COytnI0Bj4jJGLgyMO/qHdTLcbTqjQwQJPqaf+wEf2puQMcytZXuTdWe3pI82qoj
u8LADYPz9Ywq9iY2kFWmvi3WQQwot66880h8bFKWkBqDkiU9WrovY54FUHzqNRLgVdAQj67wTCKe
HhtyRxT77Fwy55n015al1aIWgFlwcLXgd302pjm+h74a4bhIh+FH/UgU5CHOhx0Z6XC1co0nREv5
SEsCszc+ar193Yc9u9MAgewYoet1I+/UohaOuLALy4YyzUZaq9tNb0ISQCPORAGhDEkyJID7YZNt
fMKaF1gmuT5pCxlMEeRTTR8pYJDHU87ye3yJvnjggTidx6Aqz6Ca9gzckJ9LHc6dCfIC9OE5CtBb
pj3aqoJ0iJ4EoYZZPSqH8XQUl2t0BcBS2mjjBQqVAQECC5xXSG9Z1g7FgM2/ynZ2od2NcTwtQZ7n
ZJdDEo7yhFCzCrkbyRcrDU5xl+FMl95FVvdblOPkTwEtxBV+qB2t3NleS68ZGhOB2b651KXdnkVR
0e7Zi2nLSqfOQ2iLti+pCcnw3HpT+0O8hL0X7lsTbyp2K4hnEX5MpAgIu4MWeUA7tBsBNGRh6ej1
cn1EagzD5qyc480bDPRoIsruwK5WbIfW2GMdMIkTRQ6iy8BfZsXQX0syKo2eCreSFz2nwZkETnis
baoXaz6SVMdIToXuda5HaJGNSxcW8MpqCG6RtnlTWBWyo26TUW0umd7AVYV8EASnMh2PxWjceaBK
RZsthGQ8H18lrQ6nQ92IsTxaNeiReiRxsgH7OpoVVGZNbTNnhveLvt0UMASHytMXddvsS9cfz80Q
5DKsDhJCkm7NA+igIkDtcar2DOiOQ9c6J4sMbhS+lyLTXrXJPCrSXBCiMAKVbUtTyNqvN/CIV+yL
MdX4sya8wHwHAtSzprNaedw+erM1YoSghBq9Zhm5ACnDj8nTs4OB1Qh+OgP8Ky18lriJVl1gv+q9
sWUkt9Dj6VBYopy9aI9NT17jjONuHZ6gUTYsIWJ2qwAaaE/kCYGP6FkU3jDsl7e4LwYy1rrh3Bhd
4tw1nCj4SM7AYLsHUDm9P7Oty4IR+VQf2C/6EK6K62AazxmopRJD8ZljUDUHk0vXNFTjwRyyRYhG
PJNdjYKAMWdHkIuDj+8gMw3fSnQHcJ2mJ2UTUPr+mq6MMRpSt5RApWKdwALDPszgzFd1tE+YrCb+
AewLqPXGvaHpvIPWAiAee6YNwgY3BQfJ/Egdz3NNb0FscIbYOv4exLbsU4sFoNRqVUI6hKZjhBuz
cJErw6YO0CYbVAc+pIUwh5UvOl6FvITt0ERETangNe2TbK0JnaMs1V6I8CIrB1yQzilaA4cEQe7N
1kpTMJ71mIUhvNVCubJ0d2VkrXM2tnjOest+in2ftA4ScFWvvYAf2yV5/BnTE5hHMb0JYlpcooT9
gBFXkLEv1klmMpHExXzAIQGzs8x28eddlDF36d+3tXTxjm4zKJDs/uig/k5pOAmrSiqr7PZ+FN1E
GOtKaxkOiOGADrC1b5/iToIcxU+3qllJURX6JrzELmlmte6iA0U4ghGDswviZfYwsF4L6IUxhJ75
BY+TL7/v/9qB0eb/If0rUxbkFWgY/vFAaYnGJv/p3366fY7f6iBMn9+PlX77+m9jJTa3Dn9t1yWJ
jTSEWcH6baw0fwTZqyFY3kv0q8x7vo2VpP0BdZXNgph98CyJZUdcY1Vm4jR/SPIrUpIJw5J8w782
VPrhapzXyZbpMFNyBHZOC+bXjzMlQ7gTkJUkv/LTz5F5N6DYrDB8INTFi5St8gq7c4C4hKzheYkB
eObrQPIHYcH7qcK8CH93P/z9bzBvqt9NtQLcNNKt+A1KorSSCbg72Kwc/VV/HHcWEkinvArbp1QB
jFOYa7XXv36B//8lbUBITfvjcrn940t8/8wwLPxB3fD9y75e2bbzwXYctkikWcwS0e+Cbj6CdNbU
TRTVtqkgOn2/sg2ubMuFd4dyDNXUrHf+9crWP7gmp6MQBlcj01LjL13Z8kellGbo6CAdyZ3y4wWF
3L0PytTXNl46hChlY1J1C2DegJbPrJzIWOIdDMz09MF595q44qIKnEPpAU8ihWRgcnXUnShY2PGp
1zIE1Hit6boW0gEME7yaGkZbA2yPY9Z3ROq+lKnckVcbLYcgyg+SMFSTFJkEhm7F0ysjWQwxGG1d
mVakjKJUqtgoTq4hsDgrcju45FuFEQYm4t4XGU8gs300eSot8iLcw6BC6DadLGJM8+BVEThQ1wBS
HCgvIU8NpT9YNHw1MyhCd/sAeI49wG9FFi0tOBeDUz9bHs2fZt/mgXjNBVk8UhpXusBZ24Ach0N5
C1alv2C26e0GazwxgJsfPglw6AwkNvjEJ6v1pp2X4yqVor1OZx+3M+DIdANisTOqCABRBo17Xm8A
VhYrXdaUfF0Kz4FQCszNbb5iEopBKy2nZeu3ACp8WSxp/klCHuahXO4RgDjyl3H7flPbgbFWlf8p
RSa4c42xvedfg2Q7K4gmr0tM0KgIp4lKUvAm0gDyq5YAsVTigQ+QrpN04j0GefGW6Oa8wiZZJSz0
lSGMAW64ITdAEagOvCAk6okuw/Zq1HG++cZkpzk1SVQu6LvWwgm9PZBGa8cdgJqYyMtllwbVBhiB
T8Grtdv/k+fRv+CG5tu58aeOkstnbFnaC2EwWl237x+n37/626njflAGumlOMKg3vOFJ/fV5arsf
KKjAQwm0cN8kV78+T+UHg0nbXHiBpTa+qLF+PXXQXBkkdHMm4ih3yBD5S6fOXCi8e5x9P3Xm0+jd
YyzWLSaY+AG2CgwN9qYeDrgl2r0+Gc5NoxO4e9aZ3bDPGeCHu8weiRyfZh6LF9XAiDJmaLj6zXN/
Sh6x0D7hha4v0njU9laW3uIlBX8is41jkjjPP5TDwTNMyPlasZBCz84rv88vhYRTuXDToLnu2CKi
/LVI4Oic0j6PcYWlS/CYZINU41vjTd7SUPVtmRGMmhWoqHJB/h/J2GsmUcYiSFnbjGFAKicrZDZE
rHgNGR89RyclCODrSYzKOU+8gJSozpALN3Fwr0wDqhCrUtXWwnPxgg7bvUEHkl11vEJgfvGivmnE
XGzGaai3/M44G6R1HOPsY43fAXxRzAAU7hbO1kTU/b2oTLVWThpf9KnvEHUQN58Ql4CTyVp7DqxD
SwYTfD+IsVv3aTkeJld2K2AE+Mdk8uoxirnWTT1cw5ez98bYVceyLV/cboJiwqjiVHZVfZH3KEFs
Dxe+n5kRxQ+QmI1dqHHnSM99mTKRRivZu9Mtgys2bK1AjoHHoBYXg0+qXGukzsKaKriVMflHTCqJ
pJh1rngnOFaGecrnB/GlhQkb6cEIq76FzkVypVhgzzSXWFhAD0YxGWWZS0LCBMQYi2UHDqvXIFGh
tOdlZZrTWRetJbx1V+rjNkjLZ55vtzmwymWjE+nRBcltEtvpm00CTBMS8512Tbua0AGumirPT+YY
5DdD5k7LhNPxk2Eg9rKT5s0DyZj12A4jJ2GN0cnoE9I1UqZyWFJgKxEHWqjYVe76V2FV5wSikcZt
u0SaqtHNGR1kb0RnJxdIeJh0JTqL/UANX9unv9SO/NertX/d05Ei5R8XY4fnogmekz84Fvmyr8ei
Iz4YliGorDBlGF87ht+ORWJ9EWdT5hu6885cR/9BraWUg3jdlrYUKF5/PRUFSlS6DM5Ri49bVHB/
QW5qzt/pD0/F+f+/OxW7wLM9wNzeJuqyzxBiX4DgdTsY+MTltNCBaH4XmLbu+sJiwzuOtNzKv+mG
6Djp2V3Xdh8Lg9kZZlSvxYxBwu3o/id5Z7bcOJJt2V/pH0AZ4JhfOYISSVGzFC8wDSE4Zjhm4Ot7
Ie/tuplRMVj3az+VZU2kQLj78XP2XtuDSjHclw7amjK+7nPjNEf5ozXRrxHDXallexbamvrqg6Ls
m0OY9JT4+2qGftRO46bI9Q9dw4s6MqzwS+29qJPrSFQsjFKjL3CH+/62q4dz7xIcPxlBzc1Dw/bc
Ts/MAK4FzAtngc+YwO6zErJ03B2q0LklvQv6S9/vRDcsjPicblDXs2Lq9jE27G0D6gf80wI5XhJU
INyAOllSrdO2vM4998ty+2tBrAtF6lMUGXA3hvUMgNa0hx3AkNcqGhm9seY6+TU7JND4BCw7+h7s
0dqM8wPtv5ucxmEzO1sj7W46pR06jXhpnFBjTOsG3Xpui6MB53CWeQDl9wrOJKxo1f7lBaedow6T
hQS/e0nRkiZWy0CJqFcx86y5naEu86r0JHU8iqg70b7PT4Vm7JVdX2uk/5ZgixVe37g14E3VdNLs
bLpZ8I8tfXDTmB/itn53Q4SCsgw6M70SVRVA/Fpx0K0NAhhBAm2oti4Lyc5LyKOItV3qORdive5K
QTMrvCFqZlea6XVHxLnvgoEz2HX7pN2m+XTMIboUpOmNDAwGL7zvrH4niZjzsiIYFGql3riH9gBN
wXZeF73vME5b5kLf9d4l9jfbG7l5NZTx6ygGCS8b12OpCB9I7lGfnukt39WdusKefz+66g0SCkqK
9lHAV5ydiT0wfCBONMbhWL3UXXGs6TpStdfl/GjN/oum022PBEo6yyFWOLEudqYYNWIuIwOtIPq2
6+/zqT5DKjjOmDQTTuCVh5HFGs/kQq9NACh63tzKOIQHQka8ktZmjsmZNswLcDNuOir9xNy/qXIY
3mF8njqLCiB0X1OXptwyiaLXx3Li/XOyt3Rwrxw9fo9E85Q69dmrGF605VudwW8GfuEkziYn12RI
lu9h1dcTWl5fJoGe0r0syrcoQ9Y9pAQ2yfSxdjGgcyEAA3GDKQmVoLEyW8A1booljhbvlO99Mo1D
eyHX0KFfBni2vu/LEKB2A8kLrI1mvOL+WFkwe5WybiF97wFNR1unGR/SjAadmYK70tPkK1WEKUTm
w6z1PNHRucoT+yATn+QX175y6vLSdPqXSHKkGRzZpUYUDWHYoMmgVQARd3HwjenFNMtb8qHaVW1O
6KCr6x6j+crNaTYApodDoh1bjkxncB7sVj8R5HRs/PzW1Aim8CKiZyZBpFJvDsd6SnAdkdJhZ6DV
0+wCse26i4gdU9El0V4A9eBYMq4T3X2y0+lDqtre6ORl9Jq7kT5CTgnUl5xXKEpNRIpUR8jwfoHl
eiMp2Em0PNMxekl1jPNkZ6bb3JXTvkqGW70YvouJiImwBfYQi7rm7hamO8Mv7+eEIGxAEPl++adi
8gGAyCHZwudC4DDTuU5BMMyJpu8iqUcITgQSSSkhJXahvnZsdRigwyLgtJ9p1GxFSDZHa/XkKcMv
uylaWDwM2izocynyiGmSeLuIlSs6oJZmkjxFaTfeJUX6YFr+99IHXJ031KFcBTHLzi0g/AkZeiUw
2iEXfimBSx90PL9eH94ifn9lY3yDl1DhVXaWsAyXYKWo+ZppIhAjgSMUT+JrqzGGInDQoQxLzyAs
5Qb/VLIBTbuRQ00iei+HPXAB3DoDQyinqdKDJrpp1fuUv/0C7zF9OtCAgQQMYvH+//m9zv1tj3T3
Bh3srfj8X2Tm8i/N34uX5X/5X2ULutt/uZijkZvQA7VAGf77Oqc5i+XFRhHArY62OTX6v7tIjGX+
hQYJZR3eMwv/4WKi+e/SRbPFv5DdoeHzPV/Yf1lv/i9qF/6P/rNyEdaPpiq/zPNpVnYUDGlFHuNC
qnPaCIlR+Gagk3bd+oQO9+FvZd3lP3EAP21Z8WE/lEkjZwmNqVEGDnB+1OCGtW0crH2Gbdx4Onoy
G5b37z/K+NUfRm/u7yVZ5CXY2LvJ3xe9cZQTlKQphkmnzwak/AlzhlP139iMWiLlh+akLPNKOibp
wv1AZE9M7FfmoJ4mg2tVVP6GNf6hGbRC/vD1/tkW/u97NI9i+ff/VjHa6BJhE4si6LSMUgi86b7X
rMdp8I/J4iN09ZSxnktspoVgduU17ZcqPMbjFgKgjHiB33+Pn17n+Rrin1+jhRprI5Z095JE6UrX
X8e+uW/GyL+V6CdKgo64DXc297Gu2v/+I5eK/Kev3A+d8FEY1SQHEw84VSDOboI7KtEeGj26M03q
gb7QVrEn70K3rGG9EWxtZ2G3ra0YCxIAMXsWj75CTdHkPcpMBPP1GH4ptjiIOg4tvOyTOGtiEOzy
nBjaxiWclwBnzDJeBp9pILHpABMUB4+OJMdwQdEXTfHVubgpUnT8CKYUiok2/SJmPl4JPXppcaVo
S3BmQx+iDd2KirhAWMoJSOg9sTf9kilYo7+2cYSjtJbnrENyM/XuuMPL+DUw7OVgi+A2e6TAy1Ie
SsKkSg97TtQ2E5OIeSYqMAM91ZIoaPekR6YdlwGbOE/dxbwG5jInYNAkH9iJDUCdaDhicxSnNPby
TSUH5BQpaU/pyIn2+58KBe/Pf6ofxiag5up+wJwdmJa44L7Lzz4Ta7QR1bCdDOcsyWglYercZKbY
stwkc+DMBWjM42+9iZBW1X9PhxxLXERiGgFR7Z++2vIV/mfO+O8FtGyof19ASR82g3AtCU0R+1ZX
Ri9Ey5gMRhXczCQ8uXH8MoRVFkSdxaCnMplu/ftq+pM97BcrRl/2m78t3MgcNN/M2zTwXHSHWtkU
63zwXl0Z3zY5Ko8ZijelDVNtKma1+/2HLhbXn/2xP3TdCk1Pq7SMysCIJ/dQzDMsZMJpIuSQ126c
3//+U4xlb/zZxywf/7e/TZYOuLmoiAIShK88ZexKy7NXc4X3I/N5in5ZcbeLsumQk4OzhWNMEu1C
OKvcxoZqMt8ZdLpu//Btlv3gZ9/mh9Ois3tznN2kwD1Xt6TcpI+ZpHdtFPOlDrW7yjVu+2b+JK+K
bZEnflANzMc/fPivXq8fjg9aDwKoOKG4rnqZkuHcmhowx8hacYXnWhCCJ6zK5r7tVGBkC5P095/7
i1NrEfz//RcgQkIni6XjF7AgISaG/sR6IyvdfWtTayta4ri5Vod/+LQf6Cf/s4jEPz8O+xIBwkMp
A8b1OYl/ICqMmm6tRTDQgqy8MgrSWhr/zpRc5i0TVZw/WNG1FUV/IgT96tX+4TSw/BIVBaoTosPt
iRh2pPJd3eQ3WgsTEnd5lEsEa83MyeR9yXBUQU9U1hoLyrjxBhTwdTxNO8zhKOfN6k8P5le/ww8b
X1gOfaOjhg06TKtiAPPfIO0q3Vy7Ix5bEA87fEZpjNYOU4BTqHGvVQbODO7E1P2fGq6shvs8/Gid
YYo7u1sPHJzzp6/387eTJPZ//m6TGZU4q9MkyKL4Ku/8AL5ifN9Ir96Wuf6a1OExNUciPSfN/kys
5g/1218WjP9ckgzz//m5hgfSUtAXDnrUKps4Tzj+uPVA2sRtZBNMvtG7/J3AKLKhuTF6BCVQOWDu
Mr3VrPef6UxLAsErXCI9soPaI3SgdsgJ1yOiBsv5aHbVAwjmE9jPK6yO9Lfy/qPUrKdkWpoqbY+K
NTpoZV+DVOjcrdWazfXvl95ic/nJfmP6P2yyM6ZlOzdiGfit5W8SBwAfdYF/pexkfBgnSXZF7ngX
G9IRbP9WOxqjSR7QNL7Xif1QxCTYCrixazsCten0Cfr2KL1ZwF4rhwEjvpDU4f87pn9XJIhhRBpv
ete519Rw7WcV6O+mmA8z0YsLFJO+Ouhwr9Qfo0J7pRvzhebx3kq4roNKuG891FG5nd5UMKrXYRb1
5HA1+bayGcF2g2gD1NSkBtT1WWXVItBkdlGUtETIh4Z7CYt4BVBnQhCm7qO29Sl8xb7Vp8eBEK5A
VWrf9gqdZw7hkkxELO6GV61z3ew3Y19Vq3yYEAlqfmCnyePvf4GfH62m/8PxU0KYUHDAQsRVhLUg
NOlXmU6ULumGiQCaqtn67dxCWjct2ol/+MyflzjAyP/5Sg+DVhdiLkLy6xQgyZ7kXAePReknt1qH
JnW0vc1ct6SoRvTveGvf3LEhG1tTAZWzXNmj9unZ7jPDIcHah8LRhY9ZVub7qA8fOT+3k0MDU3f4
2uVUn9DBHDKHxKWpDktUljEexLSUtIeryxQqqNOGeA1LnNpVOkDkN5NjqCfeGjMHfrpCHXM99NZ5
Ca0emszR4Xq4bufMW/tRc61st9sz7723J+JZSZnTzAQxHqp45K4W6bZg65uSFsUKvcyWfkkLTYlc
ZCxJBHcpLQAVO23ats6W/wLLssk/ayMBliqrR0IKXgQ+3rXtCZifRvoZLSjFvPjir6UEy70nw85t
IEdCo0SMdkCv0GrZdsCkebjAoycXRR/sLXCp97gs++NQ0ekpC/2IPvW6HoszeTdk4EjtmKYkSovc
vbh2/6KwCtA9Ti5tL05RpR0VE6etxUuw/v1L8Kt34IfDXo9K2dmdCPfIWjF7z6aBGABVs5sDkke4
Cd4VIPEf3jjjV5v3D2d84rGVtKkeBfnIYHGG9qs1/SeOhoszZZ+OC8ElQ0q6ncAvrrI69Te//yt/
Uc1D7fjnqz52VMp8srav7eYrGfmztDKkHzjTAtZcrdrZqfMOY/TSOggTG9R3GNrIJ3B60MNVB1NU
hrQscUa/RAPsBVczTr//aj8/buG8/fObdSptZTgnaQCG7SZKh1slWXb+5AMDRwWfIWXhxJ+tP/ze
P9fOECz3w/FuZER/6NNMEZ+E6b7vFjaIhla45yUj5QiyDmPjuSKqJIoTvHt9aG7qmUw7h6K48CAU
ymRad9l4NRPTcM59b0+n/8Jt7lkn32ytK+AAIk37rUrKa63oh42f5RiAaH1PmVbBomCDL0SIhd7A
XCzc8LYV4c62MAb1Zr4rMUNBFPUw4kdcOX//lH9R7v0HwaiPDEDhtZcHjY9AO88wI3pp6F9HxgSa
DpT9Oq/gLVtZcjeMxbXRsy+ZU3UpRi35w9v/i6W2NLT+XuAyORFktJLuPCXdgy98eQXF6Hsiwrva
wh0SG2Hw+z/2L1TbT2oV74fj3HMA3YlsLIMcVcQqx27AptRs+pYuijvUVwZxvystHfeo8D1yDYDg
Fb7aNAOFd2cBVYuy+YOOMW9F3pHAGUf3lrOgf5WN2p9Qi7CMiX0t8KVEkRsY+vAwTGV6LCeX2bZW
B2XGLlVBs15NrY/I2W4zxh/qvzK5k0ZCCUjGrebzUZYdhlexmV05s3NxSvPSWooNOZ4vTehQk1t6
cwxTCi2lmk+/qYnKmsN7lZgXpefMpSaSnnQiiU7DYHQvv3+APygX/8/lABHKP3+qmfFGQWC2DBRo
ceThzq2Dq3DVVKSYSmrKsbK+6Y371Gn1uYmH4lDZQJHtrps5thk8/j9+jR8O6KKaCVjp+B3LlOMk
6QfSTwVXhaQh46hq6C24AzanDEBjNfefOb0xUzEtLRqg4EDvoz+snl+9uT8cEkoYku3BdPfz0MC+
MbwbP6oAg2ckrDepfdZk8YdXd1kLP3tzfzgghEu8cIniOxBR+NZP3W1TQeyApQdOLJc3DRBwooVA
XP/hCdve8ix/9ok/nAxxq/zR98wioPJdpibyfsZxwLk0OKusbR5whhOAAGV8dHD1qzJG69/kMbMG
7XHOfQIQmZ6gnvCszQAnOlnT2vTWZPkyE6sI8bFKjDjAUB6s3P2CIyfvR4u7uhrxiWVNtSuq7pzD
zYSCRn5pnQ4GhgkN2Mtyo7esYd5MnUe4IDrfre1T1+ZVdBlK3N/VDLi2EBSFve8/1ylDlxnX16Yo
Z3JaFOTrihZg5dufM6moPriKjrJnwSQcNd8YaLEm2trS8Q6IqLivsH4vCUrZuBqTOnsjQsuH6YlB
hczzsznXIAt7K8jKu5Tgxk06hsA0gBOtZE4YYDoAJ9JBJ2YcCotr9lhCI9r2iUV2iFZJHEED0U0q
r4DGZClGXhPec6vjKyhtn8COFLGfRIa4dmeo425qvVYZSAlXs9+6cLrHGoJhzh+/KQ1CaVh65Wqy
AfYLQWye49TUDvh9xi47DovZUAPBvx4HMkO0OHoacA+u9CVaYsWDGzbFBHWwKU0FzR8/jlrqHdvX
iqCmSfmZhVaH/YVMaQH5RJEUqbfjcxvi2Bs68T7NYM/XSSa/VU61Ifi3WDfMTo9tryOHdEPqzvnN
NNJNMboa6h/y8VSefJW5+HSIOlmVZA+cpNdOQGgdgpw9WW/0Xm8I+tRB4fg4q6HlEV8faUGH5XIV
peYxyyftNYtdCtCuU3AQsYCOOMDnyd3ONgaY1MRkOwmqqjglIMXtDXwe/RyvaMy2J63TLCLpusYM
ms4fr5KOnRX2RnvqRknqVOTnGzWQybRcOYWI7X0O/z4oTDDjpq3OuL1oOc+VPEHpB3WhQq5ppAe6
+jmeVLzFAvW9kOTEJcN1r3F1nUNuhEXpMj5npqdPLju6lHfVHE83Zln5q9Siia10423OjDxQqYvd
rVLEkk7esqd9dZVxL8si3uP7M0jNHrOjq/f5KUoTaMUaI0A/dfWTi4V9rTzWJNjcO3IEKuJ+tF2N
DxQhhuYyWJgRugE32yp+n+3YZPaTnlE9w5AlMhiO5k7CwN9bhAVemmLSn6AFe2c4m+amB+i88I/E
uSUkiUlo7G/Cwt+JuN75RO6GpBwcIC7dkeUdsdjab5IoeZK9ne3Q1p8F+b82B/xIPs2Dmmf3NXKN
5N0hyet9cmQcOLW9U9A1uWMS/yKGZkYTIVigHvTlTOsG0ENwgMilewB2+RiR+LOG4IOtKVFP86jO
I26ch7bUT3lYn8G4sSnppMtJDTOxk1bvBYigqRH7vi+nryTJQWuGBNZ7itN01NpXYs92wzSSsTWA
gJlT8QytzVokHupU2CL8imwUv5mS07vd63sR9u7ZYYvblKR37BvR+5A806DVxZJCPsTVzkgq+Thm
nXXQ7LyHtrKM+FPk0YkZHbg6cw0T2G5DypKtH5Ibbhca/rheW09dGu07R0W7Ye7e9NqZUBlP3YG4
bPE9dqwPEGioUTJG0qltIjLo22hfoEwh+LZyssCQ3Vml871M5yd8WxCd/VZbN6qe1kQT07VrmGWT
DzzMxmtOLcgcHhjOWPM3xNCo0A05uzAU97Vexpsqldn3ZYxWLrC1Z5FrrKtm/kiK+oF+TrcJ/VFu
XIJu14kzoTOK8MLOPnEQkco/+jox9inPHgnlQ2dWcKxavX+cXLhbROQ18pK3cxuvqspuLm2F7LOx
7JOtJ24wu95yySwTJ0jL+LtIk8+mjcOgcbC9VV26oSYnUmW+dTPQNzwusuRhbfEsrHXh+MMWd+ej
xPzvOlhs0xa/RWuN3+u6hyGhpmyrx51zthpZMe4p9F1uO4QpDQH2WbW2OQrxIBoT1sUe6qVo6VxZ
/KFRW8076S9iHNPHIpn5qHEMT12F84AixvecHbnM5PVFZrtXRlc9eipf/KFSI6kHnTaSTNro5UYn
ooMwlTcBFBgze00rJaegswtGFVVyJifOWRNWK3ehr5EfSeNra9UOalMgAXpkdI9h2vqcW9ptaA7v
rhgIz+6U/wo56Mp1w4cSEO2L0EAp1VjzN3IizqpJEmcbcfdmvTrP4NIb4MDzkovQk4UMaxMncmgz
P8pfRAZLlnOtWhutjz2u6lnJha1OIJW6Df0fufNG4V2VA7zpSGR3adbdt1Nr7GWXPhsJSTTz7LXX
2eidDa3xrjDmMFVdECUh2oyToDFAHQk6u3Xql2Y0n2gyJHhuGRnxnEiMs2R70wxNtvdbo9oNln/w
2CTKxRWQ+m9a7530Af9wTNQZpBVK7KVVnqZuj79Ae2aYTqO2K+fXGE7qTT1a0UuhEMOHtp0Trd3c
ml4xPph1/uXKSN9aeGCBQDbvjg6hLIo9hiwGE0/FpTDgTti8ZPxIOJK5H8+698BVaV7BEitWJRmC
ZE1ELlM53HQ0xulvUGTkctKwK6K0gY9tbjuFqWLmVoBw1drNyFJfs1rAPojzC7Zb0qU96CeWNtxW
JCgTAUqU6jy2vDAV72NRD3CCG6R1bnYjRi1ae+w5K9NtIXoUho9uRzyCS4AKYU3fbPL3DiM7I1hD
6pW2Nhk6TpLF5JVrNGiQi720Ism7QR5iIKTdtkW1d7q5epZxZh+0SGh7gCkNol7IWYhjj7EsHzOj
MwOFDZncE+zT5gJXs8Oa5YHQCFg0D4P7ykS32Tmm/C/fcfrjs1yEbZNvXnUKSmJLWtkQDek6J7xs
LYFH7UARBvHkvJVe/FARCLjtzZiuVX7C0PlWlep77TVwGxL1Trol+PowvCdS5ITd26KBWQUxcWwr
5Uw6TNrMYko6f+Mg4Fu5w4kY4/kDKO6wLTG1bLRKOadCcyvQntWjqvG1VFAqkODfhV1xwYisrUYj
QuulfXSRvE40k/+0zoebpAu/SzF+SodZ8FJ+V1wsN3buPwsLcyaOlyPFJLrwljYlWv5s102996bb
5bxA94nStczhgAjLO4gpfEfHeZdikttkQ+wFU916jzRQ3bPpjrd9mTO5ts5LeDr1HD1Ov3KfFIqg
7aD7xhWT6jfho0EgrBEBaf2MOgPNlTimQ+3uC+RDG1WZV3roMDKXANJczmXCh7RXfEFsJTVsac+W
Z73kEBUOXzp06jDwxja+ypr5YdJccz07mGILj/jtqvESGv3o7DCunfLcrN8l2tQzNadBG7Mjzn2i
L2LJaLzVUjPax1nHG0s61rhGBnNpXeuuywbKDOYmgd1OvP095xASrDG+sZliXxUx9KKuTlmmNUK/
EXeRLCAcizx5kqbdrJRGeVgUBjH2TlGR1eiItU6XrNadjW1lWPUAdIy7wS5fdCucUVP0+Ic8UXOW
Ugo45EY+dUbxrbRYClhduU/DvqnqlKYuSQxrSAf1btKgJonBfpbkY2xi2x62sYjEjgxT7YxSoQ5I
FteDMG8fZzANW1jMZDjkpbUkaN7VsJLJtkSx1fmEt7aJB/KR2yh/Tmvx/nfvanmaXNTxhGNDoDhr
tRO48fCVxD8UgpkG4rlI5pXVp/sQyTriQLYiSNLRjpVjbOZQ1Psspf3EpNnctVlUnRnKPvayKJ/G
Wmgb0dWXmBHFLmyrgM4WQ5belnt3cuudXgKbt4r8kGTpDRmdH6lNkh1faXqdE4SsNseyEGOFhMCq
TghR4qs6JLFd6YfMqv3rzhP63g5FdD+lk/tpRlm1z2FAE/nc0Cutxw3H/AWZwNGJ0wPV2k0oyemt
svaGdNwSam4KO3GKk7uIPOGt61CAwwWB5ZpW7c4R5Qte62mFNv8W4vQn4cJwokah4w2OTkZc3paI
L9AX6CtV9++YDYhJLgkGNHMi1bsEk7MLQ+YuRG19Lb3Z/kaA403e9c+pnRhcLSJMYhLBZjXsoctS
3pd2uIu5xdATqgJpG/yD9dmX+k1rsFAr7Aqxj62MHGBvAxKFyoIgxoX88DhgQ+Gf0GYozk2K4mwz
dxkoR8IxNiXXRkBbFPBSMg/MGb+sRlu8j6VtruL8Lw+MRpRmJNTrkEzZJqc+CDpOeSIe6vDapgG+
4/HrL2XtkXZAG/92Au917aV6szUyUW8LSWxb5SFdYWRa7ofInK8G371pdLm1RwvTv8MDl66Yg2SE
FRZ5InkNpz4/hJ13xxXy1gW2ujXcB4IpBx3Eq7BBH8mMx8JYq9g2okHq5CovSHLizI0O9ZPmO2nQ
a3q/NpYHyg99J0rzNhTF2c/IYKR1wDCLfi3iSDJj61zPvpre8lemXnin0Z32ZgEb0+LN60xtTrlf
pU1AyX0P/qYhsY5hEjd+6ICeVl/542JcZPWY0Jlg6mNKjHSGKp6TbevU+kyyCDv+lNpbzM36R28g
pCb9GStt5FU7dMgXVnMadKLn0kBfYDXHDG69ws/5a2il96Vdb1P6CqsqbvDSac2Dl+mPssjVOl4A
q6PXXibSMwcrD9nZ3a1pJN3O5gdcFymkDkCeiI4kqY5jMiPbjYr9KFvyKsm5ZigCkwRmgXGo8ydq
ym4/cjnY8lsEzWirbV4JJF7co3CjjKu6n1zU385HVJT3cLrwSxUTSCOfn8Mwixgyj/yQjUvEjMup
2DPzBqKSEtkwTlz9p/wwyOJjLnPzWEnjSqtJhrLGYS0knS8GGPT3e8c6F0Pt7eOJRDvsLajb3Vou
x367tvyw32gDHFNfkecy5ESMEKKG2yjsB5Q8cGPgV5Ps57jIpiI6/kTs3vC7kGPozy1Z30yNsEzj
Gy0K2Lbsqoe+JMqhF843kTpnp7b8u8IaLmAr3quxf5l5G7Qa+ZblpevWr17NYjzrAL4AhDn73vdQ
bMclMDQ73Duaggzk2cdOxvq1b7IFJuorLmE0x03T7yMFqXlWs7FO2vxQaeYbyLZwrUIqFH6RZN+k
BGakpr6qPc/dJaWwV9LT0d1H7T6u+NbQhR6KetkC5zEKJs8IEr0299bEepv1kjzpkLPFEvknwma6
KGG28yvSVbTari+M9xkQzSpIPQxl7tLVsEr2pnbk98qR+OKbxRqUGGcQOuYmdfKzk+G8EEbxIFX2
xHTuJcqnwHOSbWx16rt0nUcvyuC0eAs9fPKG61gjR8QLnTsYvyZnoaL76qD79itQSUmjmC1yI1wv
r2zXMZQoDMA1+P9cJAf9xYzDV81rAptWAs4ZfddUyakx3CvZUTcNurJ3hd1duHz469qgD75MeZGb
wlU0p8sI4I2r4SRWQmqPSLj2LoyVtSl5AMvlXxDgwRHHVTvR25do1ncaqQYUDdUMjsnoUIuo9wqA
KRV1vmrigh5xW2ylyF5QTqOuhG21Chn5t5Rye/5tkKkwlJCBmstBqq+HdBiRObU+41eDySQesLUa
l+B6vB80Hl1ezuqli8xkWyMK2MQTibpjMVCyxBplTH7TLVW0ltAK8xhjr2Hs8PyyJEBh2OzRQT8D
+HgYalXcmRoG/C7rL0jLX2s/+waFloXILJpII3vYzH5L78dcFmfqfrqySM6+xiUhtqyYlGUouaLB
upeAtAa1NYtNE1sziyT/FrZI8IsmdnEJhOhGzDQ/SW0EK4wx/UAMsgP0OL7xVHwloSutE45yskph
6ZrhtNDMx3E9qqTftSVxnhhtAAbYQjGZdU9u6N0AUL+VUxiuB2/knmuMzUbSad30xKWuIzEOuzKp
jfU8hVgJW+0w+vNbk7TNW5wqEkj9EKZuZl3VQ6KCBoky9m9LnZGFgrEmdsODJpw5G1c3bgesAtgl
uwf8iS6ESgM1ZtOG+2mIT2LsL7Ga26vQdE80Jo8TeP8b4QwHOy5usiJhdK2kuaKJCFrS79b8pEdk
PGCx6v4ORby853oL9bF3rp2Ow9R3k2c9HIZVGydH8jw8qNg8PnJmlghgS+wKEL2s6HDj5Yk4+LpE
r6YRV1/R5SoJGAK16T+rJPko7KJdV65bLhBvQGCi49UsM29nRPNX5ceUn6MGoKm50nuyiIxxvs5V
JtmdTO+6LrobdDvxNqy66ehG/b3HxWutW7RWGrQrup99tKwob5y9jV1ifGdmucfMcp/55V0bkQZt
DV1AaHMHiIpbkx/nu46JwbqHpMr+vihGpR2MCn/m7LGCITquPB092cw9+EjjH40hFuxFbDbRQkmf
pVn0e91wPgUu9G29iGVVlh71WXeBr2EvC1X5rdTka9d5SwwwmTmkS68hf7IP0jxsy0pt4njEGuQY
BIaoDoy5Xc8b1eCUr4c6J1Ok/OiluNU1O1pnFnFfMXfkop7jg+qN1y4FH1ezjmyP5+yZddvCF6tz
igRYbpNdEPfDwqGKqLdWX4FKytuT2xBdSY7cioLg3jd0ukTxePJG+vVmNfirUo/qmzisvxV5SnBx
FofbeJ5HcumtZ40p1CoHJ3rgVb7xLYY/KIoAvI/RvRYBq05UFl2buSdPBH0r5hf85XUrHtXk2vSQ
FGTVKkyOvk7/y7CtWx+ooi8HzmRH7dDmwNgKyxqJRc7WnRBmMDf6ZoCZSA8+ujJT9m/PLrt1NrC1
xnrsnqfeOYQeS7kd9asky4qDMZcFmtd8F0JP4JnHBCT3wgg0WcFlrbJrvewebAuSKwhEQkx7+Sis
xVFSw6PL6NdmbvltqBItiImRhRCFtayzzbd2rkO2TxpcCib4elDUm5UNygssHoVBkR+j3lhyynN3
k4+dvoFVcT+4rr7Vaexjzg6LjZt732iJMMwd+Vt1I1oibMkdFoIGCDdLptD+9OUVhnuIHfWBayYA
BbyYcABqF7o57EN7SDZuzOqrQizf+djQdUo08pXL4eizvW17J4u3CcBxTmmIR0QkbGAORASdklxq
1/JTky62Hbf+JorhAr3a2s/aoK1txDzrItIfnQK4qrIfAalfxjTpTpVLeLiXeewY02cZ0yOzoJVv
Y/wsDuPTFQ7H20IX1Wl2IUHFSfSaKj5ClwYdxoErI9JUY9V0Lhr22FD3AiHyOo7Titoy8pkXJQRR
R/EORCj9dj4VxzrMNIrSlTYRS5HbPHhaO7RVpcYgBa640YqvaXLj3QRHj1PF+TBRQlyFyVTtmnhG
6FXScIWSs1Cb2g+nH9ugIdJX/9+cncly3DoSRb+IESTAcVtzSSprHjcMybZIcCY48+v70Cu3wpIi
3q7jdb8uFQsEEpn3njvm/dnkcfSKsF65ZvX4ZxqFh3AbFHQAdRByl8oAQ4Ye1cTkT+jHTfaMQFB7
IivcTEkZnDUNG72RIfy2/T5aJ1Wp9zKa20MImZHQsIwbL404BxNqALCburhZ6w5RstnASGMEjgu9
J+eeyjy9LZWgxxcm71kLv8uoA3dvkjywoqGLOQ5UGqOu4W70bA9kh0T1VJOPG+p3S7lsg0F7OZVo
G40+uRgMGtJt64g7hBwQFm0DRlbV/oSOiYPNmo5IC577WL4ROnLfzRLOjX0X5OOdaHmp8ppCYqi8
d6dMd7Fd/mwYye3MoHsoW/MtbIhLjYUaD2iBvYOyW+bkUX2hPNQpdIWGdRWWxakdq5qKC6uwB0xQ
qiK7tSbk6EaZPU7TUFyWNb7zzmRkjF7ZWFWRdx9H4r1vyCPMGFJdzIbtXYgRCkZPZgx0th6cZuQZ
FFuxyfYZWN/IcD6RGS4k7b8VEJCMjdzu8vJgNIxlSMk4c3hdN4kxXAKSfv96pvvZCPmDwGVUtReV
KUI+qeNLxsn+ZUWqU+QMAOybYZ9aTMWiyMj/m35nMT79/Z3G2XHsuMMiHzk0jsuA0UIXxM9tJbCi
pt5DI6rt2Nm/v/5yn0ziveVL/yVTlyMqibR1o0Pb588EjuASKdgqst68ELAscex3u68/6Y8N6h+D
ce+DiISFhPOxdsmdzJkliLB6dPOJZo4dkpOgaT/hUsWqBxlrpSwb/zPobz0nZ4AdXtk/8O3x7qDk
YmpR2v1//P4fhBloo5Y3zi/YmIY7vxbvI7PJTcPMYJUq595K4eZ8/f2dRdzwr++/CAb+etTKAQze
m3YKw5FpIk2Mn2injFUrINZk07lyCBeIUu/YLj5YGRITGPR1DlFUZ4eW0KK9FzCjaRfp1ORLGpVE
CAQxPT0fetLKVfkLqsobk+nY2jHRRPqMxjE6+OsEUyP/Ixp5KrDvA898maSnN6KtLgOtH53G2k3d
FJ8Gq/EQvbYMz6kqXW4wdRW8hF17tLumIPfc9+nuI8umURMh0gZ/1NLR2wSYqXZZExebLHLIZuT3
VMQGrUgc7TfEIkhMR8k3LyPIs08e4wftyBAEgRO5tjoEHR0kepTmvgnikg3d5TfT4U1tpwTdsrlh
zn8E4A0bk9NNV1LR23PzrRe03tbi0nM2FM145nVUdLgR1sVEhptBCN7GzpmxOVE8sSQTg3ogPYq0
Mdj/mR35UqWwTUqcTlQSO7tMcxCOqEptEmy29BRYw7rNz7is8J+KuVqBDPnViAkxNANyU9TJ0WL4
AYLbBAiAwlXUJGEOZZHdV0FMazW1GeGLNp+I+IC/nMOVPmjIm9vIzZ/IxHhMTZNRZKI0GR75IQsn
7vuW4B2u46eoi8+xykZbR2kAUuRKIf0vK2JljIyyY0yYSrXVrRnr+qhNZvarosZ1waRc0LRBnCgV
/VyzuTGM3CFoMWo2hKnfzQ3G3JlcnDU3pHotW6feObQtiT6xzVWsRqy8qfvqx4670roziQ9gHDOY
1etUttdDOEYkfMXnteCSlyOHWtOktXcWQAWUHIiBdnUGbhZJx06mPNrIHUgBIcMxNuiAOzz8HTiI
Yo3ZuNu1Knibaz1Qq84p1mL/Qjj2Q1rO4myyO0rLkqQQ1yqepwDPXYOTawWlmX/ZTWywlvN3Kibr
s6X4QVyUCH/uk2YwQAe4TBFkyVyasT8cnLs2xkjGbDpdMNRbMZneNg+i16+3kk/E3d4HiVFlN1OW
pDZGUzcYN0nPuM4hcofgLecsxjW/6o3IPB/ge2yzxpi+0zYt//f/2sA+nLbDqMqxG/DxOAG1sZem
T/6yxlIkIAfG3fLMQWu7Rb2Gr69zDzFg8x+tN8fbSPL7ff3VP1PSeR9OY7waxEpGrHjPzQF2dcVr
FEyvnGCMCEtefKtFCEL7Qe7CVJTkkSEPyFHoH3GfyHPbZpb79V8iliPiH4/D/XBQZ4MIyGsdkkOu
/Y0bMU0B7caop8vOYq2L6wEfnerKZuOmkbwscivdC8xdp3IaHw3Lznd5GF16RVqvtdtM501kxIxG
8/5Hn4egeDCqlxXsdsB81VpPY7oLyvF5wlEAuowU6q+/xSfnv/vh/OdooI8MLuAwBKrCbhHt5Ti+
MANqgNQyNZvd4ObrT/qkjHI/HP9FNuVtSJrZgd7CZd0BZKDj9VZi8163im4B07jfWUGf8uuPW+Be
//x5lp/tr+O2CqMobrQCf868BiXxS9lQvZMq+14m7TV56XTiC/NmaMcBOm1Un+iizZdDVB26uvnd
lBFcpsE/Yld4mNuCSX1YykPlu9E3z+Oz3cP9UA8YjRAohp0AlUosjtMwvAekWpdJDcyG9kvv+faW
pOc7AuOndeAzMv3mySzv678W7ocT1PWbEQ7jXB6Ego5TpGaxcnpj0xgkCwe6MBkzJb9TZBfHGY/S
KqydJ7tNn7/+9D8r61+f/mHTTB3DL8eYp18uBh/k6GgjST8NMjwS+IOv4bin664m1I9YHRKwHITb
rYmsbsiJkKoLWW2TWt+Hc6r3Ze3G2KRGEDREfW+VMTYr046Zi8xdvdNO6+/QJnHYqBAztDE/TnMw
0XKlwjXT8syin8V1HZdrmoH9rcGJ3YhpeqBzc4mN5UkFGcq9NMd2FkKEHB1T7YBbn5fusPfHHrIg
yJneU8PZMPjuSmnQ7haPcz0NxhMTEHuX1eJBBc6P0uAQyrmWb4TJfCKI7b2Ie+Nkh+az1Wq1T7v0
lFvyLSrHE/Nm8ji42myV2U9k3Kiriq7pOtRldMIy+PD1L/HZC7Js83+9IGiG0HTHXnGQY7lRdXVe
dCYkaMs4NzuU06nforzoTsytvnGFffaBH84PlxyYoalrbmtcQfUSCIqEBDmqrB7bxNuQfvyYR4I4
LWbFh6+/o1i+zL9W24fjokvI/oqrNIM+II+oS8c1FkxrU6se32PFxZ96KiL1YcHtByrbNMTGb8Yh
GzBG0WbjkVfbXvc/JgSI+1KgFgYnKLCYO/e9GLwDjha0RvEyLBmqt6//6M+8BX+AgX/9Mpgd+6Gj
TX6YM/VYqcrZtNPwVjuTA103vJD1n0nyrxIa017HdrZSU8B8CRnWN/rsPxSJfzw258OxgCBX1bVu
0oOdulRP+Pc2due5lLLI1xuLrlSJdRUO6MnNQnMfW95zJomgRAjwMjXBW0qM0yoR+vrrJ/LJ2eF8
ODsCe1ScjtxSPbyOzJrLAT3IwIvSPHU5Hp+pBSyeD8XF1x/3ycnufDg6VNBbWeXWxr5CbXzwUoq3
LkU569ryXOrim/fvsy/1Yf9H/lMMfVGlB3wPGIIr0hdMgPpMDKdnSeVMa9J+s+Ph9esvJT95/f7c
S/9aVXlEJFJbIUyfTfveB7MCrjnfOQ7iFhtWRGCGR9srT5ndH5vFpDKgjGFboNLroXKNAJIYoRRP
cd3cZlWRrOFGcgeaHWO/DCcYNksmtUO1KZYRxXLxpBXHeN3VFdI3B25PWw3qUBgo0DOIdCvltXcI
A1LmNOhwG/NxnotbS9IrLRNyliLGjqitm99ff/3Pjts/3pa/vn6Ya1hSE/dGKbKGAUN63hrmmRhD
aLVxzKi+BVlhG7+aigjaSHzTzZHLsfavN+nDLqtx46rYlNix+nqbdOk5Yk66bYbr7JRNlH1omh0/
eX1DAnewR61AmpEGBFxH40MNlQOHqA1Bt/OQ5wzubZD7GNnA8a/aFJ8LAUSMfeRzMzV4DWSdMH1U
cl12qLZgg60sl3DGaorSXWFXL3k9Mvejl3I5euK3x1DjmypyWbL/+pIfdvYFLWBwqqJ3q9AepdGk
dnomrygc4rP/+PN92MgnGTtjiIntYGiX0BnGhxE5jPNg3DDAuQ9gmdhSX819dhdnhP9886mfHB/2
8i79tWiqAt9DVQcp9hEDNGZwM0cQzw30xWVZAFQd844JlnVCZXE+uFz4PaKyMBqG8psz85NN4iOZ
Omr8sZu4OR7aOdcYc4xihzj6MR7NfscWte14RcBUw57+5ht/8lPaH7ZaY6RCyhSOyjImGqzEuGFL
DCFA5MZsTMmnFuHG9ZgyTbERboUxlySRxD9052RnNeLktVelwdoV7vTNZvzZE/iwGUew1girt/39
KObLSASXdhUg6zEc4Hz2OzU0XZTZjw/ffP+lCP7HUrY/7MqDqCGOm9gZkc8PjKrq6s6ir3LQVnyB
lukdKaGzJseXyWdnBuRU1SR80sff1E43MwOAhjdVhth//ed89uU/lOrzPJVZMBpEp8CrYIbkTJso
FP2bMRu71lG4x2jt/JgRR66+/sBPuCVQQf9/xcOqHtGpKHWoEvN+dOJ6b/tTuXYa+6IKHeh5Agpf
WopXBI4GcEB0ngAsIjTkq1DTa1KmvP/6TxGfLcUPW+fMu5eSZ4ppjsZ+lfsYmZD7EUlV3M0dosiJ
7N2tqxq1isdxviQiDcWhRIVOjNMuUMXWoN98cCUJQRUh2Rs1F96u9egkp0CQ14PdxxsARIvVoIkO
bMQPft/7Z2QBv333DT7pEC08sv/bP0bRhyOy/wO0nmw7uDylVvaSJKPGp3+ofxJLPzGuJBB3Nryf
vtOrmyDHU9GL/Bwi8ISjOLWOsmqexq445ZhVBD48zmaCOpsytjhKGa3OjQtgweyZSJjIWbAdMR7M
K4zksYWDxRq9Y2M078LmnxNuCVedWSdcrmOhexP7C1OjNCmrJ6uWTwxQUPGM1Vvsc5uK6xqdoLyS
UBMp16f30ejkJm7nq8SEGFU2PT1PoO1nE57jlRmmN3hX+Gp+A5ICtPtqGLot0gY0GG4/7wPMorYj
soPjNpd22jBpYypcRr17EkWqdlS9BIl1/bSOZFFyDYwv2pacm2L2+vs0SO2dV/k39HvndaisfaRb
Inw8FHcBDTGS0Rj2RvUlidjcp321K0rjDCHPHWoFLhthc5o0YTvC0JdC1GLbldw2LKUvPYEAKfEw
5/sDmdBiMSQNXn1l1tCIJ5bR2lHJsDcCnopjoG6r6IdXxay2Vj68V2Nw22S+8wBW66dXxmeF6Yfb
aSTV2PbDYYN08yc60nnjlwgmSh8RTUmDbJuoEEGVbh7bQk87eIPzNp7slqMTjD6BLySZ1TT1nWZk
5o71lYbeddVMT+ZY3xqp8y4NiSliQH/YFVA2cg6GtWdgNJhCdSdI7EOVFdwnFj65PEXG1lride79
H9WIJNPRzcC3tfx9X+ATJ4cSogFWjZJh9gqSLsPfqHqZOnTZk9P9MJkfMOutHrueiHe0AzAmWQht
iIDAalCgorkjQiiTZ0JMFgKdFE9gf+0l06VWw4UtmAcs+qNy7rttKIxbKwxzOnZ9ti5TJIrOsqrN
1r9sI38xL8zBRTvkRLcXMCRA2MD+zHdMo1/cuXpxlqdKjg+RnoVz7fgxlE4jeulNkI1dRDhthpCf
96xYB17/FPQDUq0p2qR29tPzA4RHtXVnO4zt/ETetIUS5044F+zqNfKWfhl/1fwyceIQ0Z0l92DT
k5UeRnutuI+lUz5sSIOHBOqiFY1Tt9o6GmK3beY3iS5vMtGFzJ6DPRgKJiS+gswX65Mbd2KnK+8M
5fywb1qdk77Lv5ZQeG8IxXSBa5p0LhZsZox4t+6QUVBVE9oYerikU0T/1vICj4tswTCRYhrVJLeu
NZznRXmGkQvPp2u/jyp48nEdnU2oHNdhj8hmdMi+Qpdz+/W+9lktbX8oxmpJ2hN6G+5jJhfPQZiS
9zU6pkZ51ldgR4vJuW1hzK/bwj0aFsqcrz94KUL+cTj/udr8XY656djkHlcYxZvOQZWuFbOLdUYE
oUl1Tx1NWuLXH/XJbWmJ0/l75xaBrWdRSVT7+PC8LHpzUMn0+HPZUxtejrS/gDkBNNT/5rj75Kj/
w1f467u5cQ0DqE/IWdU4U6V6Ry9Kbh5yiLVb6Og40qjb+TTbv6ttP3uYHworjeo4tPwpAxRhvcel
KDadRIIoMgD7vgX1aIQi2ycxy77SJ2x6F6XtPCd+d5lmbnJgsJftnbRLiIcLRxiu7jcX1eXz//Uj
f6jA2nksQK4C0oqW+M/KdREmlniV2aZ6DRf669/3s2//obLS6EG9ImKqD7kXkxCzKd2gYKKdcxE6
8A0TMf78+pOs5bD/1xf6UFJNiCzooUKcm4XfgzuodnDhEPD5c7easzrFIYFCcB68e9M1X8ewhvNs
o7T5+uM/W8gfqihV1QXCfMFCFgM264CeKn6aaytpcrS1LoFofuYtwKlj6VHaff2hn7Ww5IfCZww8
gvEIt9oXs2v+EDNAyRxdJAK1Buieykmh7Z3qKNGHTonxKMPK29UtQ5HRCu++/hs+qx/lh10KmZXk
WrJYiQYXaDdWI9zjHa6Sntl04FLGO82bjGV7M8IJDwVgzEmP/aoNa0yRSfYwiUSvo4pMaGQ90Q5J
vmYm0EcrGSCV9qbqvepsQEEISQ0SBQmLFHd01r/ZZT/54cSHu6cfQd+cXNAF6Kau1BA1W8e9Q/iW
PQjbvmdQhBVLm+/fPKxlMf5jkS4hS3/vdxZuH8VBFx0KRQMbzxZzpi50j2NrQVVahiRu0ZOfnTGL
Tix336VxT/aNqzaxxpHN2Ve56tLW7biyjPDVieRzOxOQ7iwD8Cp/9mrMBji4D7X8bgz65076r795
ebf/2jInP8QDRJb3oWsDopiU8xPqreavlW9u75zjYjmjshQrp9O46nCUovXy1x7qyDRxXlKXnn3S
Eho+qPpozBF0EpW1+1wkb7GN4zhSd9iMB2a67qPM0e1T7CLiZUVRIYo7Pw9+ZTC395kxTgQhd9c5
EU2bPg4ewey7FLxM/Mfk2IFvIwDXx6W/fKJRFBG3JAch5RCP5xjf+l99ltl7ixSYn1NJtUYT5Zt3
4JND5c/s8q8nNCpop3ZKjx9+Dr6WpciK67ZZE7h9gQWEMMu02+au882F5zONz59X8a/PIyLGtekb
poeCtsm1b7fcVImfMuwoPcPWeB9DjgefNV47BkCmtDDsTW3WyGBNmo75OB4CXf0iK+lOGvhfvl7a
n1Ur4sNW7xJsa81hkxxITrhXHXoNkj3vkkm8lPMcr+LMePGw8nkdqkQDqdc3n/vJCSM+bPsqIegJ
3I06xAMhNQSDz+ux0M/+hPWABWneOqP+boz76XcU//8qkI1az6Td5IfSxPfuymoXltWRcJiMRT3L
u95Cs5vxXtQNnrjC3P/HZ/thn+fSXBWTS7istYhdxRzuqyF58WZ5L1F0bII283nayQmjyA9tZN90
A5n4fdIc+CMP+mul5YAjICQQK1DjIUWnE2Ybb7KsVczS3spE/CpSfFO+Jee9XNROwdhdFXN3j7Zy
WhnxGJ6V0uxXfqjuLSnhG8yiBOCXTCS0d3gvHMZCHstmZZkIzvTgORuBsJlBgAKt4S7/6mTRHOlb
h0QN3ey4AFoIswjbhRX/5Ib124DDNmN86jUbS7dnVhSBcMu4OAxKHnsJqiQw2nHDpZ6cYRVjIV/G
faqR/aoCznzq0uQZwzQCgircamGZK7shT0wk0dOcLbZWTtUdOhi9VTr7wc4M73/k6uhj31qNpffW
igFBukmvChTjRCKJWqG6PnfzcVq4KkCc1YKF9rnwkyz5wlqFtJez9eNTocE/ztal1jNJJ2Q4keBO
QwKfSdpX/i6wqhOUNcJ0DafbVBiu81a+kPH81iD+2aggHZkV9Sd7sOSpKEkCGhwAlkZaP5RK5hvc
Dpc4IweKLhO7tUrKdVp4772t33qfjCDtxTbAoe4mKhPrQNJstUzA4QUVUFmKBd/nxPGWERXpViR+
67bwt1XXVquKJqGqe8zedk5YnWvdpUV1r2P8nDTEOffJ4L4KZAfCv8ZnM2fTW9OB/1EBpS9mZ/LU
rfHWSjTzD4EEY8jm/FEFYDV12K4zVTzHGJz3jepuPbd+kLYBsiMryPUexZ5Uykc/Ypgz1Okxoiu7
irop29m4ItazsF84N+G19DO5K46Dgo8NAqbAjCvLAPUXZdlaCzfD+1stmq2EUOFFCD8k+VVY1Y8J
hErqGcw3YeKss7b5bQzyEpWo2ozF9BrOAGVQL14gGqF8dbxbxzFPesJfMdYe/g361ZCCfsdNUK3M
YEiv04JsNdu8hD+Kat1ssXzk5SuwnjOdKvuX1QnFuqRoc1WZHUXsTiTdlg/UT0hqyk5sXBlNW9zL
r7mRG2tSO0hwGfFrYmq/B6/7I4yJA7f7YUfSGPxq261p1Wa/IkRtuCSe+jLihiuLdNt4JWbQoOux
GGb1Pi1ktLExjKzARv6ocipVySR2Z03tW+92P80GEWLV94/5hOuOsOLh2Fk4ozBjhdtuBqCRpuU1
YJ+GDkPwPhA2hYjNJAs7DSIaPuBTYsjgRLs9k32B8bydzmXbzBgyW3MhrbpYjLP4omhwvnU9KYc0
RhIT64ccpHE3K2SyqFKzbWiU57VNA7YmQSPs0LLNtnuOgR6EFethSt37zh5wDS6EZ8MMaDxWL6FE
2ed0wD1ciKTktJNfGMEhyEQFoty2bu25Gn6oBHsfB9dubrgc2L3HwximOyvs1Lke/OrUirpZz0N5
yNLWo9CAgdj1dC3S7ioqI/o0FUdq4KstbF3aRGVQ7zBSkLQS+2/gmN07pqc1aglIcfZsY34C6FYs
jhxbZm+xJnWIjJWj7gZrO+J0Wg1dkW0SIkqOmQktIofuiNWW6EkK9rHrfjujJVZWQsKwN+oH/O4h
/1VQ8FrCazWd9iJKyKojHaS47dyCooof1Ia+Q46ajTlAL0HM0sSklN8DCMZDU5bBRung5M3GXUeV
TnbAcMKFAhItat1tqpEn9bq7xyPxIsSixkbyusY+Fa3Bw/IJti4ZEiFVJbRsYB9HbOvKBT1Mu8IE
vUtAlHwDTXzrR3RkiIkD3THl6VarFs81Lcf9bNlXOD/IbsiDn71Tz2sPOz++Gw/soOx3rpzOiV2S
RyfHpdOhftz4vYl8hdHAuhcAIT07pHkoimZLMtprkhn7EuTZKpTBc6fsAuMLvgL+IOyZ2rQYJ0gT
nQd5l8occcmWVncR5PZJkhEl+zbdW7Z+7EyTk8qPLtxI3+VmgjM2Id8k8IxHxsXvVhvTQQKWr6b8
B7sjM1X7txygOsdzelWSwrKjRDspxS45pEQ4tJbGWGQGJY5D52UCzAfiH+q7g+bMhtO30bb/O0st
VLUsxdooi21m1Qg2eELSqw6twlkFGwOHERGmK0zyvxOZR9shlfSFhH8nmuRO53oCsosZfmhfRS8C
rJ8GQRKVna3DyCjgRdGQg5NnkwWOC4qamnCV1H8d/YDuWwytAyXxtGX+gl246DljcMQoMfnrKa2L
dRf54eVAbuEaMR0GHwMg4/xHuqMj7jM2Fj6idcAqxf2VlvAaKtOtD7kRXxmLDRr064MRyTdybX5l
2XgyJq/aigALEE80MXii0E+4P+BUXgO3eaVRw/jPaS5oGhQsQ+Tr3QRjVozjuwrhzMQ2io1eV8/c
+f+8F9km8zqQYlV/MaV9sCVH8Gn0jfgYTOHzHNWoZT201/Q8cIeLlkQtbGu4b9VTFQG+TCbv0RI2
fYKm98+nvnwzJoJfe4mWVgTUDXNYvjdRz5NrNU8IDIPft3JVitFhXpMHa4Zz/uVQu+eaU9FpBlgr
rO3VWAmThRY8Wh7wBHrEv0d6h0mjf+o8MGl0RQ/9FDY7J7BIqg0eyxYHT94Whzqgs0klhWuxewIG
rGGW2P5djmBl2wBuYlfrkp1RxAiMiou8a2nO46fdmG5/z3DxGNX46Ozlpw5SlCOZvVIKw3RLzO6u
W4qgxRt6yNic9qME8emxkZ1jl32f6v6s9sa96IocFUF3Rr4Gx0dpIAbBfsNLlmFzgedhTs19M0vs
1yOIeQO2xPKnxs2SXGHxHoO8v0kq57LqzN9s+BfahbulPSg95pLvg5g4xjwmL4MOsocW2Fad8Dwr
44g+K8CRJMaYL+ny9zlHlevk910f3YRufEMiJcUd7/be0eYvFyMqTxjkKsXyOVMaDi8zd7ZB2R+N
dtgWkf8sW+uKlbKdAIuykdTZrsj1a5DL30AwOIa7hEwMcWZUwXPClrXRGknOwD/Na5KLWstZU8Uk
69nufpHTNNJ2tg69HfY4uzA5t+AeACuqyxk9z7po/VNKShS4UnHEjMCmKephy0CH22luXWCVvyo0
fqPZ5a0j27JduZ0SG9lYzYmk3nBNnqXcGC3ghT7DEfjnTVYT1JkxrKy9bGg0/WEwJ3wZJYdmNy/7
o88AB84f+WY29vgNw5V8E7uFe4D0AoPCXTBLNeAfmG0EHQstL0WZ1RdF38HQCcBoYcn+GWXFq5ES
RVaVzGfjhlPblMnE0vLE4l2pYMVhPfOJHV/L3CU0FImy8lDlE5p+Pwqgu56RYXQ3HfSuef+QMMyl
2yf31WLZS/1iA1Gj3TTOqE6OlxUn4HAQI+vgAugHNFuvPgS51dxwqWtOfTfoO19NdGrLQkzb3CEN
xxRyOO8aZIyjcpZAlL7YNzVDjgSJ6VWAl+oW5/3IkCx412Gy8CKSk+228Q4X8rpRGFB8XytuGR7d
ucwc1mjUWAPLow5sT6/GsTYxF2vrONUWxtUxx5A8kgPE4GQ4daQREmfsYK/UCpYYaYonYkZ/ayoZ
T6K7tfwiWTHmKDZl77y29AB2Azdhik+IO6XZLjQPgs9m5T1Gpn8uMp5gFNMYw3+Cvpn2ymYwGVMl
U3FnVWZ40adQiwTIHxcmtvLDcOuWBIlRoDCtVV20gULWHc2kumZKBBiuCX9mzhhd2dyHV/h5wEtA
T9kVHFRrT4T3VtHCCWrmWx9BrKG8Q4RBA9hvft9iIFgRGGvtvcEHAulxw96gw6M7DvoicBh59gtx
O8zNU1UgYiZt7UJn04OIWxpDCk+LMgdChd1wjaXrJtf83CNQucDy78D/5Lf2EGBfacYL7J3MdKzO
P45Qj9cu7AJAimV9QcgdEiWAIcQl+OmOlYbVuZHzVSrIuRWZ8HeGV6c3dje8DL09IUal6ow5hi7q
vGd+4ya3qERMdqyWfSFkGJez/EZybzdVK341VuvtRpgVkPHHd8x2gBwM9TiM/rTw8PUW4sMtzs0n
ZwaKNmX+44zFYU/um8XiQTpUJjPGMcO4T6rxRzV7zY7a562YGazFYXAnhE0r33X5xzr3drjzx51s
eMdmVd8zDWsfyIKtqCSrhFFiTI+iYaGSNmlwzyhgiyRDhU64fm8S7n51SpU9E/eI3QdSQThVnPlW
izyyxm1RhR0QFWe4zXhenO7BDZfTaV9o5ATw9187Nww3XkdClE2OIPFR5M7KVqDKpSt8jI3uyhjz
x3m5W2b6V8Aqln28aEyin25UU0/F9dYdGrptdYMjlcuGfd0TJA5ZeKk9lHWPjfh8EJbeWg33YCgb
r77hFWDjcygmwRItozj2GjmyaA0dHZpIelvedN4ENypPCSubhG91YS1pAcoq302dxxvdRnxXSChg
AYdxz+EVHXSPSJmZN4bpuE/8jWCeytZWD/QN43PWz1nPsbJt/XaJ3EDnFaRWvfFkZ7GbLw9MTOLM
G7z2mthFWF0ocbmkqmzfGDmPRsxQMRjhsXIqegCceKmB+9IpJxdNAJPDnGvRo/Aqc4crQyLntpwj
8oJLPJrAn4hL3rcQkEwe3qj2KMtgX4bZD2t0jPOylu6PeKz10W3SqwAhHrVxG+66pISyj0npAR/+
sBuMutmac/QyKuNyCl1ra4Lj5iqK0T4zsTP5i2kscIOHdJpfYweWjRSP7MfXyCmjY+CHWJe4a4og
3FOcc5wa93oK7hwEgKBNnhW3ihNs+7XS/cGv2oMrKPaaNl5XinyQWUE0qILhGhaf5AOjam+JHLn6
ZJZrguq3tmQeW4CIs6sYR1OWXznAjYCLLMK+A2XlWtb1o0tTdF21BH04/GCdM5zyycouutk7jWlg
rSelD1VYnFX1b9PwIGeOgXpjvjxvnLhEdTFm8xUTgpPfdcYhK3ifFsqXWZhnkyLfseV6vgduNBzm
nLIJyGK5T6vxJ1Lvk6TkdJbRTodLGbOf4mIBoMQczeAsMhK1M7jmJJWZ7dKJVkLG+a2FN2M2BY+k
rbDcdGnVrTmkHxowPvwtidiq1H4Utce/SJ2FuGG+HioEHSyY61wn4ZlfYU5mp723aYYjLtRP4eJS
rqU9wfeY0meRmhc51KqjKTFgqqY0toWXxju7bepTr9yJmK4RMVgHqN5dmYMcf8SNPZ3w+kZXZkEV
ijOlvY7CNliHMCqvOrhTpxQM6q6Q/lNOL2tdoYThNjc39wRn8PxJyhnBL5GNmyxbokTbK1wMXlmW
mDtaFNYxldOjndV3Y2+95m477K0anlwDiSBsxY6EP3Gc5dhuuJHNjwo9zS6N4+t2VDelzznGeGLa
WaH5MED8oBXinoV5zuTGnPOLoJy4ezoUHdE8v7rkzNOzI3wqVMJd1wmgZt4lhsyphiKB2ZA3ZUZw
KdL5jMZCdTFljbNrzTnZjeWckJ6eAM+oIhCAXezFp6b2HhgkpBsZjbf50FMZ+y5Fs8xkvcHtzzUn
sFkpnZdUJ9e1rxpTDCfPc/wny/6TmjCFzl3alDAWu1Kt3GWRk32MvoTmzxhc4N+Y9nhGh8eITHQC
XammymD2yd2cal4zEjGWfWQjsULuhranojThdRRDBaRZ9RTlTpvD5MdAlaGpwIs7qF3U98FBdI3B
OLLiyGYHPtBuGyjL4+zMoMEAsQTKRS0QSJD6hyhdWsQZS+4rWE3DA2ypYp+mEI3hEDBZALKR+ZW+
MRI67iZah83/ODuz7raRbEv/lVr5jroYIjDcdbMeSIKDSFGkZukFS7JlzPOMX98flNldtsq2uvsh
s9IlWaRAIOLEOXt/m1+m2jn02mfsIXQ7qydpRaGFEYrqNvM9y7XyMvhipM2TaQCdUXTOVu2Ucldz
WTYFOESYWOWVIjTVnRKVzykNbip2k1UxGV9VG6NmIGgH53Nuu0y9nUORuJjyDtVkymk8KsfBtUrS
RQaPvmOmdGsWJBMlJTJnsnEDAm6B5wBkum+naRtoCl0iM4Pk5ueLOnBc+CHjAo7kN0cpCgip/PQy
0O4tk4qq6bon2+BoEoaSN5a/DpwAoEqM7arxMfJWZgkhF+RgWPbVDWs34McJOJ0XzITrlhh3cH/d
miI7u5rK/jTq/n1hE4ULWaVca1TkPOGFQVUeAdJOo3DTa2F0JGAeqbhC0kTpUU0FPdW6QDXThhgs
8LXGfApsVggnnpGP4IAKCbkRg/MEAmlEDG0h4IvHFW6kUyGMrSAl217YVedStiRAfIdVr83y/wzs
KRHtgyuGyFjpVbsNMJEugfWSde0MPLpW5UCH0efxg59ywsDVCT33VQ7TrTF6bxW7B3kIdD+CpD4x
IEZPUfbcfcxWucdjMrpMOrilHtEvAry21NqJfpB0DlbRKQu1jvce2HBCAeg7T6xZBar/W5PBBzxX
CzxmkRou4oEXkSv+uhXir+/KPatfBqCWliYIOf6ic2XRvcYnyCGHFUtzglnQmFDjT6wBwtfkWSR4
ooZEp18ZgwScJnCJZnnZ2F25iRokL5Yvb80OUsWgFJyj/GMSROfByWDpBNxcCmqnXMfm5qkvtZfe
FGrzTSs5XKaxKJaRAzphPiraKad0GmGzgUEvCJxO201pQyEhQGANOWQzNMOTkptv7ZgRNxumIYZe
2tr61BzzfNjXWqyssOPyikw3F0Ujv9EzgFPSMdAPSP8KzezMnfXimeamSjtzmc/RgVPbonMil7Kx
gnPH6H1Fkw9apSWOMhqD1TDUz4pJ18IY6dn0uf2YpH2L57d6DLK5x8mtNEb6VtjWSxtG3yxPH1cT
yV4rTmMmY83s0rebL14IO4q7MHNDMmbuIoeJcpaEJzCf7BOes6YBww2DB9hlXAqH1Q6fuCmSjWIF
3VUfV5dQslKoJeLEIXuWoY33PArbLMFfAAka4E5R3cNvuasrXMGRM4rllLXlqqnrY+D3pEHmFJ2x
GW6GXEk3amMla7KQW1cWcldM+vM4qE8jSEfM7kWzDziADURg7/Xe+9o3HCdlbDM86u25yJ6WWD2f
NKFUyOBC9HDBVeAR/FMZ5pXd0XcmJXgzSSIpmupbOJn3htIcHMNDCzcFQNdRUy9oEwNMKarhkiiz
27jSnj0hHPIgoOIvS1NceJV9YVfc9Z7EFqklU7fPkcEtpo7VSGVatC502AlaL5SDgyIcnj/gGhnm
96CZOOvlPt3azGj3BIGf/Mofjw6XCOr4tNDAGacmT06X8I2GmlSu37bBKm7ZnjI28B3S9XI9zguz
OuGnD6xJuH1XvBCRla3Yxkiqb71gF8z3vwpgLeUMsOhhPLWOPI25dqAweGl081YvrEudi0PXWvjA
PR0PSWM/Q2by17LNHJ5GVtKchg9tFE45Ja0aTmQDpUX7oIA+Xo489JltPxchXSpsMk/h2EWvVhlB
1izZ3UiaejL1+bIm6BpVSxu4oSJjAbrvHrrQ6ErB0G7q9XPdY4+Kx6DbWCEud5AA4qiNaCD9WTVq
By1nPf+1kX19EUYzYqoeGOUFJHP5BpMD8k5doENf6sGhNwJslmmqLa+8gmGKZs7ds7T8ZqaFWClt
FRzhczxHkmeAhZmmJbv5Jb9dvXBqNl0kpBEYYDmtJznbthOKydzJbk0dESTY/znqkgOFrRZ7jo2J
GximzqCM4n0sRnvFNObSN3TA+kNNtZGPbAd+dMgMSDSJVZy1ProoIx7mOGw5G6imv5kK81o4zrPf
+eWxrlLmpHm+KRqGc33qnKpcb90WShxbkskVqnpzooOh46FEPrgQgffMro1fGRnHBElUtYdHS+ke
qdPAvhrXjg7X2KLY3BWhQ0i80vjMGSgcO9XCFUAmMR95Fd0EZZ7tpt7wIbim+r7ynGRDWzk6ZU5t
PFeY93fpCGunj+NmQV9+6yXt3utFuOtQwS4Hq2G5dKAxpJBpoHfFq8bqFDhrwAUZ5YqYeZVIiFEH
5LlEMEe1gc0J1Uf4FegeIDEVCE6YsvywOIf3VQOkz0/NcF0nkpZgjQIkbgN960PQvvB8Oe7GHP49
BdBl2cCu0xmtApqgYSh90ewIGKKlDqDdo0BcgmTqVoXZeehKYG6Sc5Aw/kPvHBtVtPZtn26uSTcF
rmh1oQYc4rx+poYZcC4VMSW73ACZNBXjBIUwNRcQ61lLBrZSRof9mi74gJ3fO1sTulbdisItAsh6
X8SqMp9QcfhT/9JVM+Xj+395gxJe6ePgrQvFEiunBFXVyLZhXsTRL6S116q5BsUInl8y6nuoihi1
dETLkQLcqOA0D5PiWi28lA5PUByDiHwjsB/ZqmP1daVnAEOe5cToCm79sFHZgaClsIblLlNbxgJp
oJ8mkwQHKvpVmiSbXBP1Pg6qa+5Pfuu+vkuQCqznGDKOxckG4pA4qASy8UQ2V9kgH+VYn4GGrhH3
WGtfPNn5IRH2PY0mFLIxUu/a8SoGHFO2HYy8OnHSV9ZeEafkWVBzY1I5e5W6MQnCHs0yPjUomlk2
tZQNSVyZHcxL6GadS+kVHc3QNI85+G3GtYUF/QO6HocUZR8zxFzLiqAURUBQjQVGWQhX4zqXA2sP
yQBZOR2HiMOJbYV0zDye+jbSWepI+l0qzPbWUJGCNXGDAxWo6u3bLlTOZl9kG2PgzK6FMb+kCv1U
H3yxzdCoL1oDzJ2jdkA6MaKyCZPjJsphXyoMZjxNgzg3ulyXau112WXv54eqrWwXylTC9Ky4Lf32
8f1vRmmNRriM7gwzoiLVirNkJO/FeLorQiRc5GzWSicZ+nFSmHRAac0YuKq0IInd8Ae2Idz/8cqB
867lNHgiM99E81vq9cF2gcjT+EHytMocy1yBNxgWqaexWTkCnInCXT2/HHkqKlE7yYWe0FFuINgv
Af5wjlGGGQl/iewxBTHWP9ojAyhw288SMeZFVc/0kfnFQBEAnfWoxWAFjMvQ794oqUE/sK3tUqO5
rAfrRgtSTj+2fVXrKpGPY7TLkvLVitPbqpNfMpV+KU0RiNKAwWhUFbRoiBRxw1Kb01uCh4bEQN9C
uxaV9cMsXMjIj+FxYS0hwSJfKSGxxCnajr7Xd43SPBVOTV6nRrtAN2fwW2c36z4dL41xYujnIKEd
fevVNCLCGmzG3Alnn7XZUGtAeqUrr9FgMjFYAPSL9IU6YUToKvkYOPAr6QssUidfacT9dKWR8VhV
9C0n7TkQ4TNWSkhiY7T0er26NvIED8GkWVviF06igdOl4/aIarC72WQ8OJ4A4h6AIYsZ/iG3/OZl
8ds40JgXTfIFYHtFemZ2Yab9NW13CnRdfeKpk4CGvOsolAwiFOb9uuHrdJ2UdJX5DneAn5dLkapL
mqed23TNXdfRgK06UO7FeK1YMEINvTlnhZZvSZrVdp5WnaFMg3RvbQz9ynSp9D5DAF+/7VOCG7vR
oI3KUhPRowPPU6SskUOxCFREN4JpBxfO2w9zeT3l4VGpKzBmM1YXHe961OGK8Vi8FFUYLB2zNLZE
bEKAQ2VhVsbXis/W7YfqyMTHd4fYHGnRAuiWcuePZbzBXGiR4TYNJP14+ImoTYitHK3UnZ1QpZmd
WgsYpiIxWDpEwJynpCXNyYu/UeXTirJphvjjXSRGYmIYVRXz4EMrA6AvciLBRr+fgCMHNkGvgHIx
uyKPVyZtYVjRmc6axdArSt1+QuacliRVaNKvboDvknLjpXvPrLKdqlccnAxkP/0Ex5y2YbsfBUf7
MENAgL8Jc2lKdTlYl3mVPweQ5DdqaUyraGrQ/4xOuXAcCnNBeoEYaY42kh84DPB4yqwZQfjBJ0xY
Vldkh6I4pwfLWOwm9djsDWZnHG+LwSWv9w2EXk+DHaOKYpvetROOd6L3URcm8ZMgiolJiEWomhxe
VfCxi2L+ICpHKCuzh69BUN+SFnu5yq1MOyUF9xCu2EtsM+wcltRWkkNd3PYMnKfHPi7STS31W3OW
aOWRd4ckV24pk4nRdPSvjbAezLiE3u3IVecAnlVETSVCrNXCjOJ63Q9BurZGcZpmPQI1kYNfIosP
bYhMZX4/CjWWNjeophgxVaLi07Diq9Qvd10MMCqRxbhrpohu+DSgayJTlVKVYbspmJ4DvUGVkfoM
WC1yTLvRHw6OldAhmLnURgIIvmdiWIG2WCWF4+xII5hoz9d36HzClWH4j4BwZ26M+dUwWnsbzD1K
opB1NyWhkRanvclJYVlQQ6JECex+aYn4pQrs5sJXR0GNYXZbBI3wy4PhOAYtAIVyl1esmA7BlAtH
iy6GprsJkuFMKbNn3DHh9EKYpPSziMNxrsbI41qOxr2X0YqvfA8dRUkDwwzbC3rJA00J9RtiqpsE
QXwRcjiNZ3+PdLr9MNsOjVg7T+1c4DDb7GCFL8Y0gIaglkev0w+i8yn76Hu1IiXQbBZyBX0PV4ax
w8LzAgaf7UEpunDdKbGysPNmNzWcGirL+9K0tuk6Bju3nudgUkG0rVFKtKweDudCxhCrvKKPLrTk
SyH759iG2+pUydkbtWDZWVwpJrh3kYf3pxPke2iDQ/B6SweakdDXVMWpkij4zUsRPNBsMAmOKbJ1
xeBx7Dtj0xYIAT0DEp9o5KautGOno4ExK7ooRNNcSJvZL+LON3pJ9EUzcRu2zMaa0Da4xcULrWXk
XqZFVkPW4Fnu/bs0q8f1DFhcpCUPQiB1iToEV5jo6jcm590KhRcHPFswdsiDmDBuhn5lyrlNr4P2
1kzUaANhfA+3GLuLrI650Jq1xY4lVUaBg2qs9ZbihCjZYUfOg4a4yUf0GGa3SeypqyK0KcWoKVAL
yYBNt61wlCJzlGlxkVntAx8cS6lZXXOg2kTSOE9V9mpFsX9dY7vCBzc565C4JgBetE2Dxv7yiZJ0
VuP+RMz9zvH5TtCZB3TpbA7625T8tqWogpPt5Oe2wjmAdoXQ70Tbpx0tOgeNDnebdRH3+gsIslkV
Z5/o3H+maf2FFF77KIWH/YOZqou2WWFdCdW6LxTtRnPKCwjdB4xw9CQDO1kpCS0bw9529pSAXg23
9C1ufn8xfiHbfk+d/e5a6IFm6hlt3W1h5oCO4VFQL8kNCDvovmnJ9p5/HVGe//7VfiUefldzf/dy
Y2qldqLjeS4L8zmtQrFu7PyRkI1oEfbGzdh2MMYHK1+SEzGtUYh+Ihf/FZ3lHT/y3QvbVlzGEcoL
uo4T48Gysw5QfmIcqxyEqwZdZonraTlCXT6NVgnXGbULH8BIN8u8ziFce7Lp3ChnWQtQ/y2YPBBJ
MNXMxRK8DMacaGXn/UvVhbvfX6xfuDLefdPfvWXJ/L90islHBJDkZ8+37HOpxPdzrFIzieakpc5w
ZGYAGQ//wO9f81eyeu2DlNwacNLSPoNYRVPCgjVA0POzAj970ekgjduJY1fcz/IdrzDWo4qQss8h
QlTIvdmIJpo9mSG/ha12k1hRuvzkbf3C3fxu/vnuWhge7RlTNNbGQ2jRpupNa8XXXgeH0erERjba
NyVX37K63sEA+UzO/6sP4IPiXCky/K/EY24Sp3NV5GcVFeBS6AzlQ5G8pqru2qV3Vecy2/7+9/yV
kej9ufnu9zSLLmMZ7mLcCYm5rLSOwAU5dMs6ozqzgpoKsdgy3RznrvNVzUkG/Zn9Ne2Hr4lPZ7Nz
sPC2Va7Qp0ev0vbZm6aGVzT1wmXG8RH/LpHmTk5qn1Nn7SYr8nYVF8rj79+/9n6f/GRtVT9YiWrc
73iSK2WT1gXxn/VFr3Cel12fXAhBLlSpetVWYb6ISjEYAY0iwIHNPJ5iOgRVaV+X3XAfeeWDsCGZ
OIFdLYeBY67uT/1lOGrmjjkLoaVyok2shO26Z3K61xw+9KGUe/Q95mqw5Ojmvn8dmzB8dFqqNEXb
jaDzShhIAIC1nuYGwjFTxmatNQPI5tCTO2kiX7XJS1lIlKmIVCra6hUjiqBpqI6ADhGFs7Tt4Btq
DKKVTMpYTXslmZEJ26DdAb8EQBpZxarWFPL1Crr2pKDT/UvNdtMyGL+wMlKNgbwVhzbm2I0Gy0KP
MO10HDyILgmJUsXe6rkwCceLqNGZqev62tSIHFX1SRBE4Tt7bGDalUzhVVZK/ppYNSqJLJUAQxv7
pqCBwPSx7/lX4tPCd/BM6pClOK2MRwx5B7xcm7YXN8jc1u0MfUdXWi70CU0rQRX6Pk7SWzCtPOje
oMJwV5iTx17TL5LI/JY1aHS6LHohEuiesV+/FWQLEggbyF3Zp9FONvYsLI2FayLXvKk1cFaGIsUn
hoxfuDHUD1smBoWuMzIZbeOmG78CeX9Wx4DyW3jmJyCdd7fOz+7h2Wbz3UNYxWadqE7DNhuiVQE+
W4BYpXoflGRC/aSnm5QydhchG15kHBJiHz4q+WgFMlkUdJlJ9UNz7kHTYKx2DekeSYnLvTSsCie+
ARhHkkRZS5XZY/GlUKJ+SbPgM7vpL3Z09YPZFo+FUYsysvHNqfkWms0xIa7hhBfI2fkODwTEZ2Ql
bR99sqm/s7F+dr0+2GgzZsi2ThTA1tLicdPp4W2P1naBILqED6TeTOz6nFx5ngl1S244isauRRxI
5yFPCpvmYOhOtEY67TGonQIOG4Fs3C50Ltp+uFWLeG91DFILJbsRFpZ4bWjGhekjyURxRu9Hj14C
zZ7/f3uhY7tADJefzYwe1ntGXaO8KDq3I744VJRAQxdm7RPhUmORiNBQ0yqyT37RXfmMPLiRNYTg
BOpwrGtZQXJ/S2O7IGLFqpdWHF0UYVy6HY97QbtmSSf6WvUAg/nEabF3/lWW/deX4b/9t/z019Wr
//U//PlLXoxAIoPmwx//tXWv3f+Z/8b/+Y4fv/9fm7f8+JK+1R+/6Ye/w0/9+1VXL83LD39wM7CX
47l9q8brt7pNmvefz/ubv/P/9ov/eHv/Kbdj8fbnH1/ylnWAn+aHefbH31/aff3zj7m+/K/vf/zf
X5vf/59/LF5Qpof/8RfeXurmzz+k+k+bBr2wVP5HI6WW7Rgy/F9fMSwYlY60bFtaYi76srxqgj//
0M1/oovVLORAElMj/qo//lHn7fuX5D+lYLjlSCQZplBN44///cZ++Fz+/Tn9I2vTUx5mTc27mW1v
/775LQNNp9CEARJW6KglPxZOat2B3kJOu9KQQbDiZ6fEeRnN/Oh7lUGMPAd5r+gWsT5QJoXdenjs
yTmJKrkp/ewhyfbIv2dlVUbiW/qiqszgBYNRU+su696+sMaboSM+Ga3VQgzWsSyzbQICLyG4uhLE
LPYhkMg1zb5T5MtzRixDk9aXuu6dUtr5isIhkzw/S7ZuJrpHQxTRYlLGfdZkzHSibyIZ3diXNJZT
t63rB1OjxSNV+dka8bOrJFULToMlcHp9MErDPeyhcZjlilrgnCHWNiZKEU/5DCr07rj++HHoFh8J
W7XOA/phDe8GCUsafdVKiZ4q8O59cgrgA5fz4HKpa+GqJCTKqr41bOIz0QylxDGvOOyXlASmkTz5
3isGEsy6RK1Cu6mUh4A+7Ai+TojX3CH1gnxUtBoxPEBL687dZ+SJDyb+v+4oIXTubI0LrX50ZVcl
Y/g56nuVo02LEYlrznU7+UcRi7fUVNbMCG8BOK5aMzqUefQJBkzM1e3HKygsSzN4qFjcPpaiPUYP
2yLZDHsMiduC4bvzGur5F5No41JDEVvkBE9WFeIHI4TW5NDT5680KJ20fR1Dg68i/YJItMpfTlr0
VEMvYT1e1LUkz1PzrukIL0QNdpJnRCdOBL4QIrQNFam+zLorsyJRtNoGdLSGAHq/RggwUew93qtI
3ZZVe2UoYjcGdCcqrU7d7xaev5/v759n0/6x6n+//PDd6QOamrQlj/SPVUBLygVOtrBcpbh/8Jcg
7+vgwEVtXyzLLri2IwcrKsY9nZBGhTmDwyESOQe1KmKlTGKYm1XxXVi/0Ei/LNX4fhq1G8S5G9NJ
iFwsLp3oyhsrXClqdK46cAk0TpYxW8tEuZDhrk2K4sqS6TYbkXYCg/cG56rR7fsIrpFeOGsb79DC
FqhxtGbXqd2VOmWg4M0UQoCITmqF2BCC0cKkZ74atR3+m3vpy8tcSTDvkfreBuUyRQzpNqG4FJ1z
Bgo1MphLQsbRsZVvVDw4DE2Y7oQtpwvPJbf6QXGu+8LbBkrzSHF+1S2CyvUmEnqkuMZ13crppkUc
hFfwBMNgp4S6W3LDyMZhXggeqa8j0J6YNHFsSFPfe/SydEOhI43A+xzhCGLhXNdTu2t4VaZ8bia7
r6OxAa6MjFZzrqhhNglyRUz29q3A9DyJ6go5NmKy7KiaYmX5/U6U6YVA2lpVyhMVxWH0yxtHlGt2
kDPpckeQ2UcCMC7GrHtCG8LvGnDEKCljstugHFdjN3zrILBQWuKtKW6z0t+UJNoRcrvGcu16aGzL
TnNBkiEGtS4G2OOB4jxkSXqUPUl9XbIPMnXPfrGuVMReDe+rK4i4G6/GsI6XSZQ8C4njTfg6k2Xr
sZoOA7Y4B5+JtSP7gI4C0YtTXe7s0D5GvnEeg+iJWfZe0MUnX4hmb7FpPNKzvZPuY+IZ0kMaysPg
S6Ru3eXkKaho0gxqERKCFB0fpmVIPmp8JcpuGQU6oi2DL8VesbUS7zTjSZxEbmzGSZUSuwZYNqXh
ntYBpPRyk/HfoSg3qbzpMmMFPByt7vWgv5bVNeXNvjPU+9KQO4/oGoLYXEtm88++qNpHDYkCtqhQ
IcbWcEhYpjXfd4F0Df2iYYoAU8c5JWW9BsC671BUtFXyPFhvBENdTWn0TUFKsoh6Z+Hp+Wuc5DeI
9nasLEAVGL5iMeHYRlSAQJDeXbTlvYVBGEIEmt60SHsgoqh7KnM71ubaKZ0TKMmdNIyN0UY1OuE1
fo2TNrHQVKSK6Ym/hqd5KER9aVT1SS/Hc633uySu7yxuN5KQcMYVE6J347qmZsACZfuUotWW+LID
numnZLRusUrMIiPeAgYYrj8bdkSO+VJ1qrmx8tjAoib+AXkhSREgAUreyrwLK5bilnm/cxQbwV6f
REsj4yQmyMBYcOTDg9Jh1+WNrVMrw5aBxoZkLqdj1OFdqDhQdMlcEDbbJW3XS82CR5Lx+aUEJUXF
JmH7wyNKbGcidopDZQ1OsigY0lCYLFEfRLiG7F3Sc7SpzZ3a0vbVqaahx8406zluKnE5F+psTVIe
yNpFnyiuSae5z3vjrq59txz6g6faBPmFADl8iRunSQ6dJGyqMK+k2zfyTOqaW5f5JhEhevrRHmbR
+RcGLQtpGfeqQ8JizsZbJMcoJGIjQm+qjftI65Zolg7x2C9Dwi8XepVvOyjXc3ljV9WuGfINzJVd
6rSXnsWJ3DDKXdPlW0L8aNt5FrldNtKKRx/fHn36VRogS3Hk5CpNe+EEiktD9tacmjXBYf3Cd1U/
usi5zosyFGdiNvZMNJjs3ujothD4XPRhexlVYtOMBV7T9gWR721ny4tQB/ceW+9iYYs6ryjah6xk
9K7GbpNqri6uadinNdnX4NVClNBFu07y+os1YUYxfLGxVXLgLPxrrMGdTetD5yGBZYNLEB1j0REx
QcP80YjksTXlKrJr1jt905mKO7I+9UmHBpN1rUeWCyXP4ZlkEuwaOdYhHzeu0/SHVCgnJ6yrhVlZ
B5I7lnI0d02Q3xQPwo/u84wPKSh3liRh3d+FeFtM4z5LefofNDXbFoHnRgJCmTFeFZFbKw7HKxQr
eg7FBG/33WSlj4mOh8/Lt46nIDiZiBbYmS2/nkfFa9I3UMggNJ1oZTfNOu7yPYIK7qzGLcxHx74h
NA79PsgU9RU6/gJd1RKiAeS0Zj32pBpnwGmZwk2sNK0qd7X+kNXNSitfHZk/GYZ9xP5/w4D3CZkq
FG3lRoTZhpaEcwoIsVzqFZ+TTHKWP2vNIIZ4TfTpAVJalWGXZq6pOw5Gm2+jUnGj3nPz7jawkgeZ
sVaEVIpmJY/AqW79gtQTw+C+P4YhRiNWbsF4cqzIeikxbfIJ+Ub6NP9ZTtlhGM11bOfqLLd6S2r9
zIn2pJOvI4zuCvTlmlnskyDPlKkrQl5ERmKnGYOrkxaoExCFpPcyIk9o0bUJE+KEhOympV8BAfFr
YOa0J4y7vvX38zKm+93FZNgnJTSvDeRyZDAeGnJpfS146RXlNW/lkjpjWc5LQ5CIra0PbsBFRrFq
L9Sov0ZauMnwfCB8rLObEdFYMuzyRPuaDBLtjHbjTx278YC7u7k2IoTOA49gmZAXecnn8GLzjJeZ
uMtHrgbmZeabrt70y7qsLrLmC7oC4uB9ln5kcmIp829xqF7Ffr4j9nLN2sDaiCFkO/hAB+vhPo+y
XdrqZ3RZJK2V28Tc+z30O+JBleAaDfdO5sFaHwaC5+wtAL7X0XFcr2fM7wcKFzP31jUy7RZDV9gs
yx4jmwUFDKlCutJiWlylQnu3KIAhB1ZEJkPmgwZw1G1DPvFCj6uX2g6/xeZXFb35OhLWPYWSvuiT
cqXbY4ppn6iU6LrN2enM1r70OsxeXTt9qVPgzyN6eCVrNp6Pbhv5mUqKKlbXWFxG+SwD7OyV1iDQ
o9PhFpV49EflJSuN1yal0wTuUdlZRnoeWhUIy52tM+k1recQpRMtQ1/CuUdsXPnBhV7EJIsiJC2D
KaM2YY/xBbcQA2s3qFhxSb3/6jva2lYqggHIpMPh9EnP/ke4GnW0wCnoqKYtUXgbpvqhO+QkIWij
qp5l4vFbmjVr3Zcb0fh7MZjr3xft86HuhyMLL2VrtmZx5LeRVHxo2DN9pWTx0JnU1StbwJKovxVJ
F7tQTcjzyRe/f7UfG2z8YlJVdWFwRLBpHpj6hyMmvncbLkxXAnwRa5veNoJ28iPQIEE0ifSN8L1P
Ts//cSk/vOLH3qcwiJv2UT8npTyOg453OsXira716LOZh/4fx7/316KRQfNEJb/nQyMfKl5uDwOv
lWva1WgR6mmbqqtXJyDJ3Knmfa4insmNdVzVyz6zL1vSchGta/Zw19EbmxNyVXcc45WO1tzXyfvt
jU8+7x8HuH9/AhQDGklimqU6H3BLZDpoYR9TRjqoeQUhEqb+yWf8H3fUfBVM1aJFxD/CnLs+37WC
W7WqYjJruOLhdJrZeaNmX0fGbT99Cf9q9f3Q6fv+xPnTl6JjMR86Vdv5SJxUfC1r9RJR+YAhMNv0
HjJA7T6pCCL3hu3vb90fm+d/X7h/v9ZHqiYdNK3p+6Zc2VG1mWMdJgwawHc/uXo/exnDoa3KhXNU
Hswfr94oCA5tIhUNqo8NIE/WNXYACSjq97/NT24DOm8OoExuA8lC8+PLxCraSltyUu+6xM1Lin7C
un7/Eh/mWe9XTCOhSDVsiauQjsCPr6F1I36ElhsBU91L5XUotMJVQX2Ny1tRkm0c4KI2cCIXJN5b
/Ql59HPQa58MPX7xNkxhEaTHXfk+N/zufiRfk7mWydtAd3JZpsl6QgLeeWfFGc+q0bykVb5rxznc
9it6sb0z1vt2+Oyh+MnCpwl0UIKe6nu388droSumhXE25bELtNtpNAhZH7YxKkznW7vtYu/4+2tv
/GTZ++H1Plz7mcMaOPNpUW00c5G1rLbpVzovAGuyFR/KsxbK+7EOL3uZHpCk7aqw3MyLcm6NW/qb
ChGkiNRuVCTtCkEUdjBsg24mquvrnkkAUhfXavob2Y3bsdLuEk2/l3m47JQZ+9ohQQuzc5p4D9aY
74j+crWh/H9f2bFEGY6pG6ZGj/vDLVyEVWMVUI1W+SAWFIp5vUPfyTTjs934p8/Kdy80X+vvbiDb
8JWeYGvcwANUB7NehBQ8v/+8/qNxhv5HSh2HL5oU/vnQOPO6MY9D/HgQF+AWIYX0iEkaff+C3gwD
0+kxNe5Gop9//6o/+8VMdV65BM+G8fEBzU3pd/lQUX41X8XwoKX/P6vM9y/wYUOUWqUag/zrBYr6
0JqfrZYf5o1/rTHfvYL54cLZ/FL0TnkFTaj7Lgd5kQF7weBb0VjIGS6igjf8yyBGt4nQ1TWtg/Do
aSuvpSePAnzGolLH23ocHwcYC/EKh8ljI9UrLdC2IM3sfDz//qJr9rwB/lBy8WFbuqZy0aWp2eaH
JV4vZG0iWec9z26hCgx0XkyHPkYJmrOf4F9t3GwSdKM0jmkQ+5U8R97aI6ZjKKhoybYTONA0+2Ci
zs50efSKapO1ztoIrpu4u0ZheBBh9GWaB+lmH+4BelxWurqS8XAzcuQcnWIzP83YtU+a1K9qwzji
XlkqCxGWFe0mlLu4jHjax22RqNdNxffDQ2qdnNZG9jyA0HJqooTxxDcVjcISCbV9mRnOhtDsXeZN
Lqc/ZEDJGs/A0syz1fzj8Bq6uj+zsoZ7T7OOUiFC3lFP0sgPna7ezivyxFtrYnkMMucyFdalJsAT
lvJeKuI+ZR1pkH8tynjcosMV1sEc1Ks6Di4B7eyIBdrAY1j7/JhW6OtSIwBU0a6anBuBnPPSKg7c
j9ceMgaQQ9Cp9ZUkabzMq2dCSG/tzNnY2GlQM1w2TeSqfB1AjGGMC9mRLzWfdZvzMBqLNmau6Wur
zohd/FEvFba/1kzWDr/8JJydiP8XdWeyHDeSZdEvQpljcsC3EYg5yOAsShtYKiVhnmd8fR+EciFS
2WJ377rKSqZkZqoiMLg/f+/ec8c9CaF3rZZtlX3Ko/xLj8gTMeetNviv5Nx88oOC6Gr/1eF8u8oW
rHgnsYxhp/rLzYjTQGKQBdYauB4mg81Qa3cGCsSV3WDK00h4mkP8PCHqlCFtvhN7tNWJY1jxKhA0
3hS3SeyeaZJ9Q6DwqQUHlCdkB2VkrGr+pbOi50G2XwTItOsf2hZ8thJhS3ZqaDu1zMvyiINdoiED
bafwb1SZCH2/TEML1UZ6jgC8H5Q4UQESHMOu6NErBqT/Di/SrL67yXRfpK72s2T5Z8L6z3zh3SD3
3V/+3+e6b0bBN4/bp/8Hg98lg/m/H/xuifb+K//266R4+Rd+Dn5N/T82C4tyOWY5xLkoNsefg19d
/cdmGsypRyiTGZnLbvbP4NcR/xGKxVSymTo2B3P+1j+DX1v9h4mag7PVATMNK1P+bwa/V+XgLyvg
cj5wKHKV1FmlXPe3XMvO0McYC/AGA5p1QNpxZ9koczDMYuS2p0+tXrpwzfCpi+oZ2vFCLikQBmGV
W6EvyTc+4UyrTpPm4ZdL+M8j9uuB4noAffvJHKkoWRmVWwbno3f7SUekYljjEN4wXzra7TDem+Fw
ybQ7q+E4bmGPP41mvPVNPOi2ooxCKR77rXPQ+BIiVNoREwDUlvEmLQPg0Kn/w+mFf1OY9PaQ/vK+
1pXaia5xvaypyy1tqbNwApg1YT/e/fnbXDH4774Nw0hKTu6dwVDy3beRxIH0NW7BjVtqR72xunPv
u7getGf4SvMn04FzI5vwbsarTJgJxrh11qfaYxaB08QthJGxRyG//AKr5O8501ySpVvnolsBchGF
Drn16xdlcSwiJrK4s7pdJkDv9WHzt0bb+nmYzjliLQ9saLUfetyysSqNg3RBSrpdIJYuC05oRuo7
feFijAkTyz9fhavQ8f1VUAa1t0LzLcT7bLEI0Une0ytl4DNk+7CezrSfYZ/rtX1iKg3aTWQKihla
uMFpsI5J7d5xo+h2KiChf/Bh3vUIePR5g0wO3qblSNN+jzuG6QrjuEDNU1rTeHd9oJgu5ncqQ+g0
hP7JyrPxht4iOh3rEIeF2rWEUX/QYLrmFby9Ji4vugHrweB956K8rWnJChpNcEnJxnLKaOfHJe1u
nNCI+sJ0K/rhrDQxHYgs28gR0aqe9XsKkKcS1WHa18nDZGnxA9Er9rY3v+XpHO1AmfonXeu7lZOO
I2PYDdIevCroaDBM87rKvv0SSu2v1hmlV6dd7JXKcYDyFs5OxPXfbsScIJnjByeGY1RkYn62fOPO
jsUHXQNjeezff3kWOb43J1NaUu8OR2ZJTczzyJdvcGS1yh+WOvuAISZ7rPl0qy63k5faxdBAisTK
ZxizHwrzEW4fUzJFH3kKfY44A/xTV1oSQluJryxraBq78W1bqfqDs45r/vaRWZl1YS5zdZLk39+v
rKjiMZsh6LCgi20wge7U+hJsriiZcRT9d8I3VpOD1pmqc9oBAOA2nKQzJ2dTdxUjEWAGqYrFBVLV
J2Oa3YscjROxvwmi+RnAr6HpTzgBX9F+UrRMyjgKPcFbqgvAZRryWjMmzWwV+SmeJDefbrM5nU+5
xTRQ5zaaQ2HtINTPd+MRvlJ2B++GIYxLJFyqFpvwsAaK7x/Sqot3mkn3HgZ833X2yYFiC3o1aC4p
Sz4gFzEx4XGg9gx+u3MA3CtrmQDrhWR0K0HhNUB8dbu5B76X3c2WqcPV6cuTPsfQ3kWyLZZXqw80
mCaJ6aXUUT9wyZ1AdRUGTlyzBicxRP4u9fPqDD2Xqf2c7ICp2GfpF6uBbKWTQ928y+FcoYhTije1
mMezpSHY/vOCcI3sevMwIvQzbbRUNH1p916bir+cLlVTTM3kE7tojKZzrs0CF70fAGSNuofJnOiS
YC9XzJFPiJFHltnQuFEai1ad3PdTe4OIRD9Iv3PWrQbAX9lS24XCT/eRYcdPs558A2eA23wksbZr
m/Y4tFjaLOwclHQyeuyEswtsPffSwDDJDnKGg6FZHWeoCVhOZ1SbwbA/5xOvucGObKU9UXdOTrs9
Jw9pbxTVCzkyPyoO6M/O8NHVeXcwFkKSBY9MjGWKaobz/tt1KhJGOrkcbaDlVMY69GsNwUe5kfWU
POg1cBpBmLpnokJc9bGFPnL5ZRDWX2Ch1K6ciulQh31wY41lvi6RAS3TX4NMLwzBeaM++X6fnNCY
GIcqHdfmqFuwLeZ+Q7SgiSonjryoJwhEWk257d0arRNrBnJVDZVNjFcnHm8NrfEBg+rKQzyKkmQ6
mmHR3AxFwWciovSFxLqb3Mm1m0jL7uTAR50LooG4kk/1EKo7F6LeOtSi6IMG3DU/4M2jReXHUkbn
i46CYV7lSr88WgGP99SNluEZok7O0siK2zAa/zISt9u3akQ7Un4C5SK+amOLEsCNNa+sUcSndto+
Zo64BFoDmNwYKBPSNPxSxMENUtmZsABrvPscZO105klrvcJSyZNK/C8GrM8HEVgf7JrGb8sfrTNW
KKkkEByDB+HtYwBPp6iiWmAjXGo+1xk2hYKgzA9fw4JMR2DIwEAbyJDu8mQWDkIjoZD8uY6X+pE4
aO74opO2sjI6Pd5zwF+nQWWfbdjneBagm3B6bvLpPizd/oO99rftxuQe6IaCrYV/mjLMePfhR8ew
EGsoj38MEmoKbahArRRvMhT4+qwZt1VLQEfA4dp0BxqQtnloVaLOyrJPbVnBzp61mjl0tryzKgGG
GUTR2a71fZnYrBAAKv+8KF0tTL8+OQyDEBwSz+gYtmE4V9nyL08OYRzSnBgNbYwh8NygGM55yFzU
rc/NbNsnVSRrpzHkNzDgqzSjJSZNZtCWJVAvV4V/bMgicjvGeTkkhQ1BTS8ffMB3/VQ2Qp1TjE6p
bnGMsd4L/bTcoESt0VBpE5Fwohr8Q9hQqJSzptOLCAaoZfZT5XbVEWdEciH7cAYk7GtPOC3XDiDE
LzA6SEPuWBCs4CYxhPvB2rWIa9+VGfQmJZMg02XVpd56e9+rSnTI2USwUX2MsUDPc6AK+h75mkud
69aePWjFuVSMJ6f2eN1wHD/yBCb1C1LdaBcXc7GbLbpWfR09tEaGNbWwznEzfukM6HjKqAifc13j
vkAqZpRhjtVdK9eCZWUVlHP1g1yY1ADpwoN3wrv45c93wVyqxF8fEwSWkmaWpDTRpf1b27ISBRCo
oA03qS9ZI/QZrJmeVczke1jNxgqVA40iOiSrAY7SJo1haxDvmxZFi2IMXVquue0hG1tKjBLzRNwi
WFgKeSIUF7ZYbD46aTveze0UkNsamiyx6cKr5RziRsa9nQmkKH32hJcluczp4HpJos17e+EpDk1F
2k2giV2ftU9//ubWu9YpZbxajsKKYyz/Y5T59t4WiVtGhowpj1MHMBFR7KsoVuGOYyKIIxXdhXqz
hKCRWiSOeYlXcmrrS250EXVbczbjMDvP5GJsru8Tn1cde8uiq1KT+QB4ylxlrSLl3HaZAWrlNjax
d+ru7HqTgYzJrzJ1QZH/5GbGI8zKr1PnaHsXdC5GAKvZY0FOCoh31B3ZFs807BApw0Pp4wmOFXQo
uZQ3MO0x6cCJzmDZf/D0vx+GsnMb1DSseKZUjv7b2GUI00k3kaR5bYIAprCD9kL+BaAmYfrrzlf1
fVzY/ea6Q5axdU5Ub++lgYFY8HauGqPNDwGyv11I5AVap5wmH5N5g9DrU5W7w43T7S0tnD/Yaszf
7qykNetyVmYY7vw+GSM/sFISJpbXxil2YneEb1kF1flaUIjG0L3GEfEmbrvizuY4C7yt7JHjJkR7
+JRqxTBKChUtOeKLPIKqtE9aXJFdqZnH2ZbDDVPiQxXBGw4WNtoUtkgOrGxTLwvr7CQU9uhePbHE
A44D4J1QOXd+ZzfegJSH85rz8Odn+f2siDvFA8zAkbXekZwx3nUJJsKSu3qYbUSBHIuvh2FtzgNv
kql+rkr1yNVew50cn5rW5bny2QBCpW57SvPrGwsX5NHPlTjXvQDSZxXDVpfCeOK4v3F5GV4dERxF
KHvPIpDk3C8dEDfmpBSiuLi1FhXtEu+QhABZlgcjbALwKcpAImU7wYlU0AOdzulW11P/gxrJ+W2R
Xr68bbqmQceHYei7EUUOlgeqDjDUa1+mDpN+o7sR2iOMXNh5F6m0rwVAYkJV7AKcLl+ZJ+AF0gOx
o4nynKLtbldZFxNus5RSLfEPWx36scelDo+ow6Dy6P7n0IAARSh7f3YrDQ3qdcG0ibeIRTJ/2SZZ
xPlsbr/yYhv7jJSTNDeHG8sAGW+HPeQPajnIWtNnZCunAh24V8DJPABW/hwbQ3MhMU7gtpLx1owk
PKlUu5T+HNwUjobYO/VfCQWAZ1IGNq2tLCbvjdidrsBK6FaldSum8WvWWxfBRBdtsdv7W2Tiw8m1
8O2vFq7cqKoIiIsUZyZs7ktY0n7WzbOtD9lxDmpUzkufJ6hbJhJD/78c4tIw5P+YnqShc6ME5/a3
622PBSyi6SQ2PgU0cQJ9u5kh9HqTy9lRK4ONDPNvA2syr1Dx7GrG67VrUrEBrWGCWd6f35lr4Nqv
Ox+fB1kO1hr6lwy3xbuCtBBiMkrRik3UpUiY+Cc2EbC3GbV2EAGG4lHwIrtK125KwIajO7ivTNDi
lLmrPtPjU9GPWAMcSV7bZByM5XRDXz5Egqkfx4nNvSpFAbor8gC8fXXdzvLM3h4fuP0+5CQfeLYW
jx+Uqs6ybb3/WpziLENYOE6Ymb29zEQwsPi06BeHqTmOnRyxUO70okpfRsDOEVlDXgLJsVij2/ZY
+ftDkDgj9n5jGwCH9kFN/DXF3QiykVWimyKIxrpRzSfqyTt0jrd5VhE2xiDnWS+gTRh07MDi58Vz
YJvDprQFHDE5Dcleq22im4Jce+hJbxGqiAGcRvNBE526FFq3vT7djdPB/5vDAIadbd4uJpoVvUXe
mVhhuQT7dtbIz7yuUsikgzO4HNKHBhxshKEd44nwEL1Ql8pS7sUJ7aPhJ9nR6El/cg2asiLIuy2a
HpAOeJkDOBanZrY+6wt9vESkhbBZerocv+lpVPDl8s8k5HSbwPcRpEwI4RKHmY/IZIYifKQR1pKr
Yui5XAWkbXzwkiyerTd3j6JkUd3YgsaWZf1WcIYmBPQYktKG3r46sskxaZuraRu1Vr52spkWQtHC
ouLUFLDSrWH09Vs/MbG3An1LYGFdak0PL7is7uZNRQH+XBj5BgR/uRU0xE+JFsWnJus/WIT/9YOj
zWD1UCbGxffOI6E3/ggBK9wEpeOAfEcKmgTqrpVtfAkKU/NMbfhmLDlPpbVWYetVOjavOIecmmnW
jtSQ7Lkx3Ie0zg5uAjcmC7G8L21T6qnH9GY08uDy5xXg977NcqJzmONShCncde8qQG0EeBixU29s
pO9xNsA0eW1dQDNhPGFCWM5MaS45dnT9/Fjq9SpswBm1DsE8jsOMP32SpCzFVuQ/0JD5PhoGDp1w
0m6qeaYPpb737hBc2uUXy98Xo87kYdmKi+wJNjAJDmZ7Fiz/+9ry3dsqh6owRFQjOUfhnUJPPrkA
4LOgqXdDMZ0J0AEnW0tQqbI9AkPduHUVn/98Ud558BmXMDpZ5BjAvGDs6e93U4oFOzNn1/fMKMdp
nSXmBu0+KhRT39uD658y+PXL0hD2jrtlVXttGo7qyVy5XhreDOlwGejBey4onK014OKvDJEdZBne
tTEA5+X0X3VwqAK9uSBC/36tmj74Ele776+rIKUrfbilLad47ykC366CWkZ8JnK9xWW/as14frDj
EBZxC2RTG5BSX7fsODVf6RTND0GaeNdTiqRbtkb0G92Ofo06JgxvNNsg0qqaE49m03QZrF1O8+3a
UNTTfoWpqdjbOSP+uOs7tAv1UZYyXZgRBkqEvPxU0vU9tJJ+HND29OVaodFAivJYXYhT/prn43To
HSdc08e3eH/mClsC9iUrGSpCXMzsaUTo3flIDYI5TG71vtLXNTDbeoXjnto2GGgN+W6wA/xoAxGD
c7XuMaZh1JdTteXswqE/bL7MA+SyjruxnXzhbKxxjp6uOwN5YI2BGaM9lJnhH9wwas4upgwleWdb
bfxclmaxmgzL3YUmoU8SMtkuz3ExTMP8qUoQHLRqGs6tK7HSkD9L+1OHcLQzquTGNNP0VqMJvB07
+NFV5hF1BFAiHZA4l2hzAeicslkf93pFk7gMgWiHWSigh+U3aCFI2Ku6lDQcm3GFg5Gh4+fX7SBP
OyIjnN4brU6c/US7aK51W/W0j9wAeEFDLWEZ5Sej1l/q5bxhVnL188LV1MHez98CnohJEwJ8HOBa
4903mYDpzk5FZXeQTv+5RgNwq9WJ2qu8GQ55PX9teouuMsUFkDY/bS5xooH8LBU560mfnBdr5t6O
TN+LiHp4mgPHRrwKfzX5kpOXslNJYHhlSdSrQbSIN8suO3bNFO3MatjmjZ+fgsnMd7TsbTDcHImp
/VEX2FH0tavnF4ael2uDXA5htSU8r7l0iPEQeM3bmreRJLio/DRGPui95uvA4/CJ8aJaWGs2EJgR
P8nQZU8Y1sQl6ubnoglbTDCGDqK3CNbuaNhHp1uoZvX44rY1EQUkLR2p7Y7G1FmkDadw3ZaA0XjI
vktI8w9t3CanaJn6pP6DRWf+iAZ7UzcA7ES4mIIl8KfBh9uUkK6EDSJZ66PxPLS0OQi9ojllGT8b
mY1vfhJB5OwArqvz9Xdt3/4Y8MD7Hxxwrwv8u1Vi4dgzx1vWCTTbb1cJqxBO2PqGwajKLA5tJaJd
kWEb60XEXCRKgnWWowfBFu88Vrl/siPjZlYIO/nJ16AdbZwCzIq7epxQubv1R5vq+9b5oiZD0acM
yZZq0yZ7+/lqAluMBtzzJpxyyjiX7C4XuKIHl2H4264R7lVlfLzO//QpOjdxhbMvbJ+zkolgV1t8
9Dy4LycxXGg1erDfy3M2BTScBnenTAh/mnlPHnb5mRaNzpAmoH28FK1pKs56GOu7uqwceIwfTi//
pbdg0gdeCnDJdMeU7y49O0AfuDOav1rHDhNbL8IeLcziafyojY9hPZs7FVc6h/IAIgi9ms2Yc5zG
JjusRGcedQVuAgsnWHhbEB000F7qs0CxoFnrn9fHzz4COP1e5XDQFPyHER09VWr+tzdkdEs9jqDJ
0WSnwcH0cN5EFjdkknO5N7LI8XqgWaT08VaxNovbcNZeIVtlNyQFf1eqa/ZznDjnEA8olXPtE2/G
mtfKwlzi5bKDHgZHoqj3TWtMn/68KV4BX2+fdvSkEiHvAgCw0Vq//fAGnRyrMROwn5S7d8YMXM3J
h0OHCfYQ9fmLXMbW8+QVLG0uyoFgxmmhKvEa+kxSiFSbvsR9serKlgMBcULC8Oc1hg33AwXHlf/1
9oNSgNi0MRyBxMR4T62SA5l22ZianhwgnfYibR8Qpf5or4tuKWEFJOX0JQArbPXxdGdQaw7EyX2W
rcC+2IjDPA8sFm7A3BMMjjiPPRiX5Hpe//M1/V2ewaHWVTg8lLPMNN7LM/Q8nUS/uHvs61BtaNFI
zINVn/mGe1BbT8LV9mHXJq+5tkTeqJGwHb/cBWGOvsy65LKbdm6bhp+rUO0dTW+eiBTRb6IeJrNc
fm4ZJFu0fRKfmE5v8zBBKm819jka5V9aLAF9x/I56arsPDjge6Kxtbf1JEaOU8vge3STx0AzjjlV
2HoSkbzkSfSRA+W9QJv+E/IUpOjMdhjG84i9fbRSYTOO0xLHUxr6y0n9nbUEYzqDwq3Yxe466OC0
dz5DW57O/DGOJXhjVNquJm//Bxqgf/s8CkU8khH+y8zm3dl+AIQA/tfUPUXKI6feUGC1Dgn/itsa
cKiy9b0FJXd91e+IUZWHGewyscay3fsRTb2gMz+KcP6XJc+wuDZK50r9i2DDihJQOAPM6MQin5TZ
whpA5de5kfmpTMmDMqs6f7huOEDXMCmBXdzURrEO8678lMrhUYSTfRLkkF2MJti7WRrt56TWtrCH
GLePqC+t9q8/P+D/ukWio0LSzPNNJ/jdipdbYwjfBr+u76TeVTIy4yc0GRlHIV6tzAUdXs6gglyI
rrYmf1gwLW8bGGhlRgcw47oTj7p83egDgfy/LRNsHRaXU6nrmeXtQ9f2PsMLHXnAtWo309e8sWh3
ZcUM0M4eXuHtwrMpXWneZ4lPvB4b7HGIEQohmdBWJhEiW+Em+m3kN+6xTI3i1qWL/ecL+A4PxHmK
nYLeJEBBqaxljPj2U9pjlqJAjnRquBGL82z5J7MMusPU2xqVNIzHgEOCQVzJ6fo3pyWKIxncz8qu
9xM4zs+6/fBzdWnsSuxt8I1HkNXedV0M5PS36KbMy+yh2ZclZxWRVO3TtT4Oni2rRR3dS+sEkxeU
uTNZXidGMh4mJ9kqnwQXGgj5mfsOXNqe0tBblHXbWGTmQ9UQndTFo/V1zqYXbQrsJ6RRJY7FkYTZ
0V2rdhKfc+XjTJ6MlyArVtJh+hlQmKxoe2svpkEwcGv5eI9945x29bQpnfkjhcHvWkT8AzwIDBSZ
PPyuMCiEFluaGE1al+YS5lPc8uh1He2jFPH2uSQffV1Emkmhrb0WDVIKxT6+YxCw1hJNHV1T07bm
hN34g3v/WzdHIs7Ca0t5YzuM197tuElEwFySupZX+co9+8VcPUjhgnOiPAM7KhE4HeJprCm6ZPWM
b4McyzLVzAOag78Iaep313/R7Yi8q2sg8FHKYN5ZumPaPNkrkpsjet2OQcOlfzGDGj05jaWzQX16
Nie3YgYzJNsoao0NEaPMcktUBGwwr4NTKdTVSFKCIL4DRfrgB1WzB6LgnoO5dj3KWbpipfbcLkR9
mRCYi7YkmP2/HZKcT7jAG3KY9e+uGVPTTAyEDBKRNzIiXiVdJKF/vpS/KwC5lOhHTDyVFu7D9xYg
pMpxZXeV9BKappAXnB0Mq2gXzFkG4tuqj8xQyc+ZbSL1hKP2pSFeJamvR8V7/sGHeY/ZWcYtHBmQ
cBlyKQjfcxmbdpoDTvvSs3RS+sbKPPYDHvKYgMCw0+V5IIvFazQRbM3BBk9AIsim6dRrVmWP0vY5
QaG0wV0gTpFyPHRh5qqRYbYe4+RFm21/lbeOfsIygEys5pXXetB13EoiRpvBI0/vHPkU91dJkU32
ywemEn1Zk94WYBTndOuX98m2aUS+W7OmaeJrW/9MVIyhi2iMUgPGmuGc+ghyum2Yh1SPh13k5A9C
jERryvj+z/f8twktygDUcqyZtsN/5HuNsdSGVgt7m4dxaRpBTt61RSxPZQCoczKL+6aqm0s4WMw5
umjn6tqTWpZXyNmlp7JMHbqm+5bk4ZM7Eup9He3poz97zrJElGO1SVUT3pBDbZ1HwoCimeygnlSX
Lc0MhzCiRd3GRlYtb2Sjo0MIAm3j1FMBusZW2zRgGpZV8rHhapAwhLmjo9FdGVV0P0hf2wVBaN2w
JylOK2SuWGP0wY1azkvvbtVyjZAImWieKS7o+7+9VUWSNgRbLy/rhKNE+kwgu2GKDhURUaHXdHRj
tCorzpXjEo+5/JIX8lHUhUvjIGcW2MbHtHbs3fWvguVH198NQfzVJG/hOCfVLaEE/WMvmvJk+XN/
pFkpGFbdR3C+LGatJ7vr2ruuKT85bTQdrz+6amO1Xn7pTa0jdtMRNNqJOO3oOd5dx4cYMMedNVWg
WkaDYgyvAryf8XrOX3KBl5tba6SRUy7V5LvylzpplmS1+nLXEkjkBlI80HJKNp3R9ic4kskxJg0y
akhCUVmz4aFKAaCE4jxYpKux/ce3pFpX8Pzp6sKSjwlBNMdTMXyhsQOHL066Wyzv8mlGsKNXrr77
WT+a0LLRZZTTSdOn6eQiZPzng7q+ewqs7AuBc81uGBktL+GO8Cds45B3zs5gPLr6eS8GINso2abh
WFrU/nVv3viE5B6rRMc0nFi3mjHBR2wyBGgJua12ppl3/Vi2G0qg9sks5q1K0+QJuQbmvaGNntmg
h3051u1DCA+GJ7u8nwOtuLHT6TWgTf1Ette4HYig2w960axYUAImns630DKnL70+u/98tMQCbW0u
nMewGZpDYqHlthw69yKo4Pbo4oHeyVcNlfOGGAhGE9lTyzmXJU6vWQtaOJp9En2y7fax0jL7UVX2
C4rUjUXh82J0pe8ZJRG6xCIGXoCQ/blnakpM+8M0WvpN0vjiYXR9TtV903FqeIwsET7CIBsfMsdz
rPbUK2Y6bV0VN1UcRGf0N85Way3zk4P8HPHSgzMDrjaTwd4GURhvlQqYQlW+l1oquPFReqzjLKu2
jLtCoHEOAdQ60SOOA3Ne42x5P2HpDscJCT1zc5e9jFWgluDkRiIr0Z/KHhmL8GqpZxfRB/klAC2V
poOKUFFZDMei/FPbKbhX+uo6zG1lOoD6QE2w9Nk3yBb10/WXatB215cDCIGx04UebmI17pa86ZvQ
eW5bS5ydnpFPDaWIljGiCXCj9zZ9+0Oe9P4mqOh6jqY8AW2Kto45vLh5+XlQ6Umoqb1P8/z2OghP
0mnNABttQqXXp7BKizVpKIFG8ugznetxPfixfm46bfassJmgvA8j5qr2hfWYgNbGfSn9NlgP1Fbb
a8P/+qe61wNVoOgftybQ58QwaJTLXFs5Fn3XXpZqF7cE2+s61b82rkmuTBDt5vqew2ewdsgzOppQ
iO7CGp4yMfYKklRhUeo6FBI+Ee9BmMXf6Ljv5Ti/9ouwX+kbF0vUPYAPSEbwgqCWkLxozoZD7Eo0
niBMOkQONWRqhtSAuQUKhtb0FtKHcasV5ryNlt8NpOF4Axk/a2Iu4BZZYDosrSt3/fLCh1OICAQm
7tFNtPOQjxQ+qPc3lJ1/jzkhz9l8c9X60NiRN1eZQ0ll+bMVLUpOFL5yNqT//cgkQJFudKNDZAhq
/SDP59uM5/y2COrpmFF3bRQaZbJey1Wu2x6ozWhvybpHJdFFLB8sBxTnr5KFl757Nm40mdtH5ZN2
NDpN/5QOZJhAYQLvReg4AQgXczK/OAPQ1mZmrc5NNGRR7ntBpsrP03AzFXF6G1KU31T92Uiq4lYr
C+pJ97ZtUxQvU30/DkF+uCogrt3xPCYufSQQcHWdESDIC45NZvv3o7AF9zZnexmBaVTtYK+h3Zaq
n7/5LvrZMRqtB424tikqo01jZw1VZmmhNKepMfputS85FG2JxHpCC0RjZvZP11/Shugcq03qneUu
TKYyIfG7JVU0hUm/0xFA7wImaDZWRDk+FaRXrhEaoK1OvqQgx74j5/puOeDnGPz1jBMWsWOLUMUM
/dV19RhTH6jgVCfrnycqwXK3m7vdYM7mHXPWcnV9/0qnd1buItj+2XOa2e9PlUtvg9P64yAYjxRZ
tL8uLmRKmSvHweQBDJxu1ZgPLAwoVAtXJ8Nd04J9buBKQQe4dBa3QzSHB0aNweig2srT9DCaWfOp
I1kTrHVMeulXl86lVzf5HUYe/842GfQIHJEn5Jotyd/EKuWa5hyrYdp1iKDlMq7RVE9e1RxIlP7B
atQL/7tWPl/HVEUkAG9WEa2+6zS/t/LdVVFdt7WEq9LpHAxj3I9ZtTGDAvEwCZl31779nGrufo6M
9SAJCGRig8tluSx+r2+vc3F0zzUMMfPpeolS04JgU+vrwIzTm3kmOMaU2un6/JAI3qPhHepLKcnU
dZ9G4l15qqsHM5jsx9YC3q0TgM17Zg6L2BLH4oHW9R42jH8eqiTxrn9O4/rbyNQQYBtf646wy4RE
8PXS4GuCnL6wow8rh7ga+LUYsKVe8oRG2DCJd2Gg6s/nNG3WGr6pYx1Ex9HpkTBIng9Jfok1lUej
TQilCCDg1ylBz8CAKE3atFpxakOOcMzlgaS1NRBGXCNtdVPWTygY1iUnXZuBAJyvkNzmKvw297iY
+6dw/Dv8ugwW+BN5GeqtVnkerpMBKygDKHTL3+W9mX9mjUI2syKTeFUmLv6VUVAf1IYXCRKPrPFL
7xLw4VTBNzbH8CImDRlgKp+k0RfoVKJyqxn6OUgnNqIY7JBpB1+bKv6cuPNfJCHuhzzYlhXWWJ+1
JTCmE0vyMfTJy93Es6Fvq8R0NzNzx7tpbG7Jrxo2vd8SuQhAfG3nfnkYlO/sspI9XDp5vHGV0AhT
XA2dczvjtmCfP4wtU9Zcxa9Wk95WkZ/s6qkm97efdnYT4BSK4no1utgSLPzymLVTwtf8mVEdmoHU
ni/U1HfpoqMCS/Qp94EfjrRrND/l6El94MOeaqaXUQ/PdkiRXzJU5PPEEq1olp8nBCdJKZBFJGaz
oS8w7NoxFi/Aq5+1Rn9p0x4MIhnNNrnDpVzT0dR2djSNjO3ZBrnrWMzZoG7HMiItcJanGDscAUJ3
LMjNioPvdqYpN+Id1vUJ1CGNt9qWd2EmNmXT64se4MZtnB+27M+DKA/87IeoMBbV2VqP60Np1Pe4
I5+zxpi9KYruAnu8V8ZUQT9A3Q5Xhxbx9K2aiVCx1dBvwXStdCesjiSy3JoI/gmygx5L5Gdfiaek
NbM1jkXwTkWbXcxhIbelyvX81s7Xkg4d5eiWhFBoikDXGA0+xoX/VMTO8/VBQRXCBLuJ6ZC2wvdY
v9yjwoiyhm+2DtwqBSCBdii+01xAYAQo1kREzfYPZQ9PanTu6+Cr3fkndGkACIsL8c4Xo2o9ZprQ
5Oi8WQYzEm1VWcaSG7cSKKYY0jCz+S+2zmO5bSVKw0+EKuSwJQDmrKwNyrIl5NhopKefj5rFncVU
3auyaMmiSKC7zx8XXUwX3nYz09R1mVMONeI7WlFetASG/g+iBIY7GbSg7LyvPF2+oK7pSZT3UdVf
HD3DsNiBRmltKAm9gnLVTsQh1gcxzVt6H1exwJxhrZgr363eI5OznuPQal37Rtqdsmmpj/RJk+/I
i6oF2d0alb1dl74puRraFs1k8tH3pBqYmi6efTHrn4o6S7f6snMS7qSyF0nyObUFM4Zunjx9ChzZ
hJwcsewMW7P9nhtqM+cbIzSu92PnzddsJJZO/+nhXj2sD8XGqKrDoiP3rYr8bhts9C49d5MwgfzZ
8qQkqzjqiU+k7nNnpaq/LO1JRpmynXX3DSm1FXYQD4lXzLvC6vGxPiapYjqgyqYDYan/eQiZXXRQ
xvAav4gIRco5xkdRIsGFzo8c1e8pN9OGJCwl2YgZCwTncm7Plem993npvcbavPaUcnop0W4c4pY6
NrUsxw89QldBiAgEF1s6vSL91UjEc9bk/Uc+OLBipI8gXBflvurQ/mIYPIJU54FsrW7fLLNcM8ze
6Oq+R6XXQ505r5ZT8TxMYitJNcRHGFlUtlncrHFHkRGhgu+tSqcCA7lBW1ZHjNkw2eHosUIixhzX
RLoqVKnw61JloGnBmL3BrQoixXQvRKCWrbN4vEhU28L9bTSrnjl49jvSEtUgaslMnlq6k3gR2SGq
zZQquwz90C7CUP8om8u4f9y9WlPgFAmTIIeY7rx+O3XLre96NhhK8/YKL15le69pVJ+pcTDCwSr+
zaN1gcRCvAPm34/T2nK2UZ0G8UySIG0E9LauTDqaUbLg4OVA1P/Lan1t0Yk+ohJ1hhHfsXwc/OjD
edaaD3UsP5PsRfPs4p62IGCI5AZKZZl4L25q/hvsmVAquf0i/zKw0upPFPVrms6yTbl05i2l3VwU
tvriqaMIJs0ONe9PTmFn4M5+Vcb+A4NmEF1ZHATo5Jy7/dCoB8WIl02rZt+tZORetk1tPVd5G50k
iYL81lDUQicVd2hXWffEBWNT+R2vHLR+hP5NUNy7qifbkrku28duVYVEEh4LG6VkppvdrY/o4JUL
F1vMsJjYqkNNzosG/a01LDc1TbU2FkQdWUZPS+zRqrk6LM60qHEWeh7oddzYXec7RdmuyLXIkYOU
tyIrv/om19d1HaerwqiVG4WWR4wPyYGm4uzotMNjCMSw8GuWu2eDy7mges6kvcqcU6SvF5Imip41
mlhCA9w2yes1lwBlMOCwrHFNjMxhiQNqJkkl8giw2ruYwx13orqRmLyMKlKtHp1VS9aNjxqu9Gd3
6cKaEFYUINWwThPaFRa29VJR1yB6uAUqzr9ctSHKxmyiBnUR96FOX6g/u2GwRhwCmr4uNENsPYx3
4Nt6fjCR0gpERJ8abE7IK/sg3Vx99Xi8evzmThKfUgD7nNlGxOn8Wk1Dt1Oi+FvYOvqUKW+CuI/p
F5HLKbZYrtmA7l0S6kr+pv4M44/m3lLW9nj6KjK4BmoSJSGVFrUbRYRghFRfcVIhHp/nnNU1eXRr
vZbyLwWdPirbiNvTou2eCXpliBZPQc4ZEIqicrJDb9FVHhP7WImhXeeGWodJb5NQGHUZ/IUMkdrk
r05NyXgMPhKdClXlHR3QTE2u8JfZ+TOSlFnSNdJmLQQoPcYqWcCnzLMPxsOAWIvLSPA0jbDbwa6L
Y5UZN2tKcGo08XpAK6Ypm8fTcifjLZmBvd6MBnUCAokpoCrFenQJbio1aQ/qzKl/xNKxLg0hiNkb
nitDVfxhmv7ZXf6lugODRU+Fos4Rkpg8/A/k7TokaTHxGOKcwQgLe2V2qt+ggfFia8UMy3m1XSUe
fprbPA9+n7DsDS896pPsNav+ZeW7kZgOJwI9DctplFcyUV/bpbf8GSXlfmnG4W0YsxM1axvZR9O5
tTP9KW+wQXPPqz2nL/b8HGGpfnIzWzJuNhycXVV/a5P+Suu10ItDtUxIcOPPToBr9l7yQsZdzHhP
1ffoBHVaHuw8ktvkEb3jOCjRad3dCsEG8SBR1bTczUWgl72zxjS3GuegwCgeB0bvsSeGk7LPOaFQ
xzgGDW/lFNhTySnQNg4p2xDPo9+k7bxqcSnHt/ahvuNwnwgHR0WirXU9DgoHsw0h7WsakpvQcNXu
Bb8HLaaNdP4pNuUipv7j1sYzUyGTsf42NObKLHG3MXRSCkdVJcjKHu0zAfKFXYJd8AyGb4cK0TKM
qnOKgtu42iVRxDtHe+oNKjS0J7X4iRWO/jDIHF1AIx5iwkNFMS7dpE4eEsuqTeesex+j60CzicnO
pS/bWN8o0R5T/ixfjPo5pnizfcVXUSjrmaTOMXBiKhKpolS3BX3sChNYNRh+LP4aA7qimq26+3Zo
zyWQPyKV0H2fARUr6w+EACrqidhqEqv73egcZPweHyibk4i9II/tDdugeI2wkbsBd6DTvQFM0BCb
1oemRuj8NLLkFiubl9vTlMtiJyTD9KHnsfirFKyDcuLykmtZxvlzXsfLWrJDhvEsYX4r972xplOV
NmaoOaUd1kUswgKDsSw3udPzftVMXOSDCoJ2VADjrNM0+oIp+c49M6izUn81++Uf0cBMzxY82BKX
VGsLnCNK/V30j9ePyBtmpJxw3sLbcdZBRD+b42ViUtnQHe0VSogIfqaafPIn17sKoCjbfkSBr4aV
V5EvCjq5kNQ9UBfdNz3BDJ25TkYrPZZImffTYFkbY0rMyzIJxC+0WI9SPnWRie0AeubkIVffDApP
IWHB8eUY1ffIJEHENNPCnxr3gPWh9ZW5ORlSo0eUYzI5XzYqmh5XcCUjYomRS9ZDuDg6u9P7RIV1
g17DBPcxqGKV6yVFCEV2ddTMzArPDeaxqHhDxr/iGYfgwn7BtNOVJO3uSiqGaRpX5motaxnqA9VK
6Pq4t7e52Wwp8Vy3SXHgsFKwvIjshtduWiUtRFKPZw1l37WetkWGeG06ZhiZ7iqi0YU1QWwcSUcz
+EGGswTTJbP3stG5X3oLY4T5wrruZrgfHk2yGWO21h47FYyP8JOQgj6xVmXBwE47KwdRV9ujHshW
eSOZBqq13Vp+lFEik7MMLPmp88SuMhbCA3C6tUAPdB5TxlsDErB/xVuqLqHPyg1W7KAR1X4crFPq
TNtRf6qjaJMQpTxHSpA/xtgsCSS79uN1ho8I65xYqIHrD3gK2ehRPt4Trwkw3/kIvsGCY6z4xLRD
+ZabFDxQJ8ZcVC8lmcj6XdM7FATcAV4RDoZGtZu77qOSgb/a6N0YRAZTwoSSXXJ9Zj0WSHRGme5P
Czexe+xrRslRBpVG3j8SpKm6gdmGetocp5VRJ0yBfTB37aZtTBrl2zAeM5/MBADrE/+l5Wc6P9W6
WEWJ9LVqIbBJBZF4KnEoloJjJf5iqCaJL2MYfexVhB+Yvjs2BGojX5ESloKy97pc60l65NAAeEgi
gQbWsI3Ep52xRzMcEQvBXSo2bkWq2PjK2Z2dyNw0WX4s5WWSRbzP06q7lY8PonLe+ugQwU6syZo9
JB1Araxky37SB40bg5L+AerwqoGVJ1WQC4zbOMpoIfYyjSlt9hFI5f44ktRu5QdRGL5SzausQdPn
lJj1Gdr5jQrMNUXmEcvdgHGrAA8xF6Gz88S4rYY+sC0l0Bc1LL1/olovMEHLQO1EAoQ7er7LWDc5
brBwEEsix6e+Zi25RpL4w0ifc6JQuoQYbRJDShokrKqEmhWcQukHJkJaJd8nn9XQs42wjUyiFi5J
8iGqu0UtO5O7XzlTUNrPj0yUTK3BkBG56AW+TGslyi8WpdS+ch04Ozs2k/U4zaGVKm6gKtaxMjo8
wgkJnXPZnRKe5Omx1Zccn9dS0/8qI48o3DgEGFDahHGRKHyHlM3ZLvtzW0so96Zg7eSzQi4aLAOB
Y2dkLjTpgKStZrM1+XEjUW22By3grNThIydbL8i0pgqEJfVdTE483vXuVOYoFcflkfYPZrWZHONk
E1X4DTt1pZWOA2wxHyIci9GqncoJ4qjtt3PFeysH5ymt8zN3/aZpNwZtkFkn/citznQgHKsu2btg
Z1KkxxqIckLsBuMD4jzkz1H3sLw9KmLpZmWScnq6dhCUXEQrXuwRFkYX3WFqzfksZ/mOq0d7Hrxn
vDB006pP3Zslq4uS94duMc9O3B8i5d/oJWvDKDf4V+krFAdF0kKc/DVSpj281EvthgZhE5Xq+QYi
imrUcDnZZ+SuR9B+1punLrPDSlL7wLkMjAoG5zK3/+IsQeR4V2IE6/go1fGGCYmjO0vqFO2ZYsKJ
KyAabmAxzAY74q2p6EKq2oCFo5H8o+bk6K04jg6PRtxpI5dFX8l4i/w6vYgoem0lNmGDYSb0JkGf
IelZRBkV+9Zs3l0nEztzKPFUl2gxdGFxlnbnG9UdX6VU1HAo4vpiD1p1KZ22vmRmGYeuqeXB72NN
Tdo137j41lTRFROZe1K/03MDRxZDnx6mXnYqRzpx9eal4XBvdldRw852xP6wtRVvSIXJ2u+95i5a
KbdISjkK/HNb191FjdBC6lWaUBHCpvih+0wgDC4D5MKrXl8pMrVf+KEk0TXFtXa52+xBpBdKzii+
bcSBdAHzxDUsV8tyrkiTDhBZ0wBe4wgs5jaITb14oeORo1D+EgM1HBZZicfgHIdD2adroTsyNBZt
TUS1+j7V7kucbNOExoBE/xiA7E+RKWpgHYSUEdnkm1o/uFbSBboulHtR1kTtxcRGuB4m68RDpg+N
ax8qt/gZSb47NLozHX7/hPhF20hVudpXMpdZldj7zZZOCzm0U1DYNgMSqT3SCQsrt0BOLRP48iLV
rDmZwN8N1N6BhoNHF41uMhrRVs3zwRmhVmumujav/1RZxRE8tRj0Hh8ekfORRsGomdGPbeZFdUwI
bDwCwTKQ27SP1mMXar2WkBph537ci/6mOsq1x9n6yIOWO6lsG3izu1Q6JYhyOw3NhVj+Kinxlksv
JUCI7jh0PBCb1DDTGUdiVkkIC0lmYmPax6QhvE3pCRCCZ2HunfLSdzyJW1Rw8KpAqhbeicbF/CDC
thn7rTo112xtgakmCTqjVl/eHXkulJ7fuHsemVNPU27tjFgul6at6uOSe/gHtemEa0H6I31IWnmz
ZYqGLCHbRBiMo62bwNoL1fa5n4vVLEnXaDROj9L+03PdE3WZgVVlRr5nq6kJ4IIQMlM3f1uK9ort
dh4+xr7/TpolPydZ7AVtE9MkLxOV7B0lP+IaBu+yzVeb7TgApjnFmnOwx/kPRUA0yOg1rVh9ke9t
vf1HiEe0jxUi8910AvCjB6Hts3UndQP0w4j6PXoI4uKStUgLO6R77mfMIjsc5uJQK7bL6VSvqTXR
QInSqNz//um/D0bqdCwdmVzbnGTSiDZeoMTBItadg5ClZdUZkVVqEEXgeDfug8xnJogC6Uxfuprj
UMlNwjJpUuVOlYwPi0kJi02DV6wzuSv91uq8ha4QCCMQugsVyCX+IdzuE9Yeop62Y6LYr4W7ZUAU
z1qkvoIV6WE3TLRFRx7l3FLfFLQFhQu9WFdn0ftz4/D6wxJc5+4rTlwWPhJDtvEc3euC/AYy5CFU
CrXZ//7J1jKyXBaPMuyHYKS1jSwop4amZ3Ms/AprKN0j3laQNv4yqpPwd2TMrVFybBAphWV8MhvU
sDq1Ma7py/mzLnYjdU/Ja6NYHJ48Yo7DmjdSABnZbPbZhLOjb9cLd8ZaFJm81VNqsGc7yY6tMX5v
4AJMd+o+WQ/n9Ulr43HnFMlu8frm5uTvEBi+ERnPVCORzNq19glsciFdEb+S3h/tYSCPxLbrcDA9
mh9VSZFHYbRHVEbxqhHegn7XbTa2Vx2Qogx73TW+nZEqNrYXFIqtwmrC6+nWigdBbySBm+evWifM
w1w5Z1SC5a3E08XvzHBtQ8K/gSCj7WtePSCFw8MagTVq5Y50YzT3svDK57KT9Qps1aPvpgMHFfaX
mbnwSUXJtFEvu9RZLzTSHKbSNdaI76mkXS4o7h8Q38uoaZ/xVtNTBzBV9cuWtxT40d4Nc7O8PirR
xtLzo1S7lXSFnKl11ElJgmcj67V7TbXmjsH7pptTEUy9WLYFuny/NZDhTA1DSCFGcG/M7QAzVPt5
o6afH+fONC73vIfEh6fFB0vrRkYDKKSH+5VEfqaKeetyklgPVLu0YHFq0Zzr1qnPBahHOHhq5+Ox
wr//+yA/3dp5g3HpaX9puuLvPNAGCtmndwZ40eObfz8IFYWEqAaOQiaykf44/K268rXquWlBh/w2
CrFjvJu1+GwcRYRl9lyy9EekvZoSaUFoctAaHASWi1uE0qicsJFKtMIcidhhaN/m2H2ZCpLnrLEt
1uziPQEDXh3oyJpIuFkVerQykgTiLgSgpFmJjKCA5L1zUrYjasL4ey6iQMTs4030pHMaJNVn00kK
uQb7MsKq8a2M9b2e7Kcs/lbajrofsqBJZ1nFWe0vxW92UrORcP86GbgWeQ+LAvhnVwjyi2jp0DwZ
Guwl4F2iqSgPTWMMzMaLA0UCH1kOFJ93auQyroXX0IqS/0UVdik7TX0xOHA0dOjUUd3dUs7jnYVY
oFM3jYLLxG6SYUWzNtrU6a9pP+YpFRS6Jb3ALRAZkXpnZjTc1xXdQ3HpR1WNlTHzLap2fW6EVZ3X
N0yols/0RBMbOG/hoUZonOw4VYjtsnFN3GTUKK/qo9l5KQfBUbGmVcmDiDcbQJKM6ApypUE46lJ7
NbKy8bMl2c+Gsx4HKCMqy0rPuTZVqj+z5UDKyghWMu2OtoW4ZcjotqAx+h2eTIMbh+5D3UVCUbIE
Fsp8Xmdnm5O0cGkG+TExhRuF8VNWJaVw6hJOgyGDbsKJ4oTtXCrrTonN167tIKNhTRTexgXunRGn
1tVQ4y2ItfeI1N7J/mvCD9jGu/TEtqj0UBgmlc4NyRxXJ39OmGWT4qQabyrgBgngKwciPBMOqDmE
uEKcjW4lewvyoovS777mfVEL5TXV7fLQq1l8zm9RC/yYjg8lQv8py690WjBFcH/aUXLILnaKj9DV
IvvKQnDxCrd4iathn40uxqUqZayH+dmbGWV5Xqsc58Wz11ihFhDHhZwToTNFYPqg8M92VrjI4jci
cTyWqsXatR3Dc22hx+qaptrRq648Q5hdgaydgTrz5QOIxwdx5BuT9Qy9aQLqRC5jl8F9oV7L9l7Z
aN6brxn7pFIa6zjjvdf5C4qBhlc76gM1/evwYiS5RT7HfbY8Ql9+J8GlMpFcfIoYED8leCwiZIfU
DczL8jZATOXI4Cx2Acps0Pvdk6YAm1E4GDdK+qAbWanIua0qP2uVXW2JUM+vxEsGkutQFnjPAEa4
kR5NyI9eIjtsu7OnGQxRlOcY28G1/WohxgCFDkVkRkE6dDqozrXLJvKyN47JpuMlcf6n45py4+me
Tkl5QvSFAKT2+iC3jeQPDTq7gXbHF8Kh5G7JqUfNeico60T51Fy56k30EomVEy+GioFyYYVpJCEZ
sRxUn6LhMM4hOq9R/uZuxuGutBs33keeRYMjF7p9gTkY5teucJ5NIq+DriRdqLXUH8oRz5lRmKt2
DDor/kDgt2vjH+L9EDNIvyX8vNe+uGCV+d8CU016+VjC0IH1DinZVmyaZRet66ih1NubNB/qrN8h
C0CdGFN035eT4i92K+5K9FxUorrpgL4npW9gVbNsnR50DXLLdaJ1KdWnXk1f6MUugMhwdg/LIL5M
6sKVzoBtmKiqu8aoEFZYDbOdtDVsKqQUAxml08cwu98J4uNr09Nmr+dQWL+Ppwkm1hHuet0WT8rY
noYHEUrILPEL6vjRo5nZZK1ESPD4lJt/j2pUPmuDbRD9OJNM9nh8tlGRSMGCrzUeZTXxfC2jgdQn
F0oi8ghzUHLjlifT7ZEnNaQeoXHkXt6sEZe3VLLhE4pD+JmcwYG7c+flkBwNlP4rc/KqY38DmjfR
i/YwLzX68cShDYv88pwYSNQ+tlhZBsZJ8itUgkRJ3/Ld+Hm2OaHF79786s4vThb5C82kCf93GlMg
lw+WupjbzEZHYZq0kVFgUqlHyzlpEMXNUPnaCEeTvSE+8Om5C1tv5KzPcNCMIdVTzNsICpFneccO
Rk6BLtYYQYYeaMIZGPOIKfaCqZuIuUe+R+/DoyrxXyQIx5HwZj1IIwVtcQMAA0kWAwopNIzMVErH
P4YxEUT1+UDgpTuGNK1iCPHVEZUeQBIBn74zLn76Pduzr5WKTzfCSkjIiaJYt3RNLdaFyju/Xbg7
FAn6c+qdL4RaQTvH+yoaAocvOnQcMbqUPfWdVTLTznD7K6G8WuBeLsctgak+5gXtYBtk94S1nWce
rUSvA1v/1NwlWfve13+kp0BS9T4REprI0GG6KPwvCJTWs1n6C7tMJHkloR0aA2Gs7q5S+3+3wNLx
Vhq3k4ia1bQgQO03BnM7aleuuCyQLPIPvpFtIrAg5phIA2GQszI+o2Cp4O9zIUHgEaRrN8q5ELR9
gOxCWdeAbTtuBD8ne57mvQcIvzLbNJisO9maK2m+WTY5mTuF0j8yVLZejK4kfnLs5zgfVqMKItI+
8UquWv4traF7UTb+QnBA7HLVs2qqEZEq5id6c95CucoIiJ4X2m+DB3E65/uBa1uTe+qTfBsBwtgS
NKzeTWP9MAYO/JJ55sGMCr/mKGfnP1FvY0YdSZ4DScH44Hj/En51ZQJyedxPEHXjH9v8NOK/RRdO
BH1OL7KHZlXObrEzUHiK32MCHb6Xln+HLt6VayBJ7a4o5qkS/NNWe8st1hqKIw6jK0Ulw5UDded+
0d/jT2TM5M2/ThQBkoxVjfxA0b6JQkQz41LP+zIotFcu9ooYCiILqF5A6sPZg25aZv1kQnZCBK73
Fdnvrtv4+GwB5A0s+uFiiLVdcMWnlFSb3532k09QGFYZDEXNSVwPVXAfDjmbLKLZkzhdpu8hg+Q0
FN/hJ/AkSTWlZQ/CzOLiMSoOGknguffZHkEzIfAonOhbEqsqE0KlRH21zqss2VZuUq6tyjtXai9e
dA09icS1tXbSyP2ImldYWgMx/N2KSpTZ7cAwpH/ri7dboF2ecRmMz0sqg6kdd+jgpxd90Y2wBGXY
aFhY32jo+Iy4DK+pNLtnyj1CaWVfhKrEV6WNhn03QS5KW54609wOS6bsWIzPfeLldzXPTehacVDb
Kb9nbanePC9A1NxikMZqDNOPcDNhNgMvcJzNSFjKHTFhekewuNPjGF1fUbVhay7JvVl09ayoyUbD
rH///TBwArN7OIw4F+rJFmlz0G0FDyB1mM9at7BVsSl/cwDmjGlHX8VI9gT3HqdQdZJbDeBna026
e01cveGt68cvEfMVg00Iw7jt6lrbW5Xxs/RE3juySyHLLNwCmJhPKiGhgQ530pHB8NKmNAbmc/Sv
t7PLKLlQYemLTTyq9um/D40aITNO1sRKt//78O8j/32B+bBAk506+f/9BXs7aheAcRBhwzyNjw/L
VGzjsVn2vw9lQqZcOY+/mKoUXFfP33+/TC7VA9P/G41dDZEZqyfDscaZlch9n2aa19NRX06/f9Eu
rXqi//WrTaLWx8JfIn3D04iS973OJ3VDl1O31qxEeW9k+iwa4286xflBs8C6PDcCdNJGpE2dnX0o
9kjzj5M7vgV/88glbj6WVVZym+lqyqLdi3Y/J8MPT+HDahXnrboM03fZRN/xkDTEwabmtrgo87Jc
tUr8mI7oP/ph2SB2IJ6SmNEPnd1/7Lq7KSkxn5sonOaxXU+uwss7g7Pr7a00ovtoIq0FTxP7TAGk
IA2kueQ2sKetaJuK7ls/jzTzj7DFnhQ+ZTUkIM5L5hFhjLt7gyRwfNe9MbCqek877vyaDQ3ESyMu
qMqdTass8DhSv6te3v7JVDNM1IQT4iSMU67gUNJz7VrF0QzX7FlAqf2WFOLvScjhTm634QtiILax
yJYjiojlmMQg6isxDfEWU6Y+3pWS/DLVRQdAo8wqbu16P+Y6yJnhpc1+wC2yISlqqykUmMsmhx9u
N0XVMV/xldnihFh4ku004kmlccjdL5ZinG0n7EqyQM2gsIyTKQdlqzURva+NcE+/H7BMgWjoZNNR
vLn7hYN+PyhRCjrjLkewUqxUkSVYc7vc2kY9JQL6AzbC00UFyZJX5SrHRI7+H2Tp95utAhSE3IHj
4tFLw/GVf6so+EGDozUQP3xdTbvjZqwyZdNVig2IYDprpGEuq0Y6EUgE25CfnFaUV1TFXGy11Dn2
KgeT4s6bo5lI2RhvnX641vgkAlH2Wgi3UwdKg2ZBc/9NHa+dPkSabybZbu6Hn8qGGO96h1Sg9JZn
TrEmwKMP04lIJ1d5bPZL9RM/Pvt9KO7vXr8BMzTuelpMz3bWfNdQyUcxlkgey3baYoxJA7xj1bZI
E+O5K2qin/oM58rjUztHY9s5ULy/n6Zcl5fZ0w5NY2Ecaoj8T0BUn9xuTa8le/zYkeRNwIpuAf67
6ULvqtaSC117yV5z+4MlRHfJ6H/w1WY8KxUqxZl5s3dKlIcpeU7l7LzF5aJgTFkVA+D1LAU6s8mh
v5JHh0V1TsagU2eZmCRhV1kazvpo3hNtcH3CLdmAvRqxhDsO7yIzAYakXP7YNSLjqhrZkOLvzLWD
OZoBnOrCODkmqUocpXBDdXY/7NxBP4vHZ79/iyUPYcQgufK8sULnjLU0+D/f9/vH32/mwr6a7Vjt
fh/678Pvv6U4hrJHyLz+f7910GiCj0XT+P/94N8v7PT50sRFsqn7eOM65medo8zFtps44agIkBnI
KHIV6DHhxYO4H9vLQ+J1WYR57li79r+f1Y586Ft0ZQsHoR0yq7nFiWdfzeqYOot1qyP6oKwGWIBw
JeNuSzz1XjtnW9lb94qYsc/BI8qgZSVbdUbCSbZeytugjY+EpO+lIMczab0eGRe3P+HB/5gkxV4r
QJSspRertslJVfY+hanMeylP9vTohooNG0ofhQYLPRrctvjbmRzqLVXfOPpylo8UPa0HeGs0Ct69
XHZUQ4Ba6LoZaA9QA5BzJLfNRPgU96hIc8M31OivneUPVUDfHkWblitvaYaww6q3lwroizW3cWAB
9axdSUuDHRvvaCkpkE+cIxrdv6RhRxssIi7uuf5FjwrwwsGKfY+ToRHJABGWvnO1vj+kSdds9a49
RXnXXdJH+YC6dMuq7sjgnTsg/mmyLpNZN6eafvIIWdgmblCFpbFArK6j2mnq954leu14xOI4zWaB
Of1wDXSMRp4lO3IraOUajjgNzKMpqtxHVoWqxJzYbFJxjrvS4yyRXTN6sn05IM9v6hiXuRV3HHas
8hTRc1PXUYpo8aFIGPssSETPCc5B28oGpiD9SSbWG7K4U5e5TvQcfjv3L73N5dGyAb+htfcIqbwC
ukMTDhr41DsUC6LRalJQddRfs620gJLKSNGvqLdV4eyGgSGjKlpEqfFTizJixS71o1fGM0Lfal1N
nOeRia0q/B9JSQq7Q9xOhsN/21qtthcd/6AeDcdEqsXZwpXQ9rxZBEFxPDbSTaotYieIZB+KXguk
kREZjo2EbUadj6JiZ8yUiAC5x6f2FAEDPP7UOz0H/v8+x6qrBuOTXmZLkKiLFarm8DJ6yJE4aYm1
WNDqKEP2p+0p+GWV7lYm6Y1BpleUlyMVnIpGOTUzdsluHM2LLs3QcwTwIe48Wqar28SIfdYExFFz
G7xkuhjAU0TJKwcVY/iKQ5s+kL4A6s46/1wJmSALwmqVJfl40vLla+rVYVPTOc883eEM5BC9olaj
QMo3rQvFyq+q0v1pIPN3pvaDJLo95o3Xn3QchNKlRaCNcknVeJvtUKZhla2eddPihZmgvESB7WCU
OUNtLS+LZ2xMUaoEGanv7WO/dIzkXJKOSKLcZ9Swf00KuoNxMOtDxUxM8CMIRXopzORJHbxiO6Yx
3GyVbSe7XWl4+C8UfigOvw8dbpiVFQZr08KzYo9PZhzqdlzfm0gnpEtiXUOluC0eKevdBAVnsFit
czW6xiYZ94lCX0JPh6LfCrEg4XbmY2az46+gRLbpIJSzt6TbQZDyaEX9a8ppdEU/Hfm5bHGrmGma
bI3HTtAd3IkZoiv+h6szW25UibbtFxGR9PAqob51X64XolwNfZtAAl9/B/I9sU+cF4XtctmyBJm5
1ppzTHtf2AMdJdUUG+TLGuWq6lp5+mxgw60bjfs4rctsk4UAUlud5qwzYnoasaO0dNHdzv3nhIW4
II+vmL7rWf+XGXrBpGiOEm1TRtBuh1kjfjW2/hQqzY9MT7ZxBnqSLJFT1SPk8kj9Bg8kSVSLqmbd
UQ15YY8LjqTwHqkVIhJ6qUl/LifnOWxMb5VxQFzq1ApNWby2B3w5YwkwjegFUjlRHvcNOfTjQBoB
Sit/U+oZeiOqkojmjNCBevsLfatpbOrmOdni2SCPqowOCHwuuQuzJ4dCjEaZ0JaERGpW9f5jUGoD
95eUJfelgDM7hizrOB8P3a9xmMRFTuYzJ97yI0dDs6oK2Vwfn5b6D7fyhgXFApWgMzc5iRbF6HdP
cTLZl8xBpDWbr0Ol7HfVOnRekkrb+aVxZMpGNw5nZpAQ5WPglFxLP/pEQIS32pt+mKlP75UE5cAY
eMdFrLaG++bVs72K2/wCsZ8b2hhvEOIsjCX0MjpEcrXiYhap31Exi3MRQajtgJstM1xa9Ilccqsz
9pGiuBd2Jdf+6L2XigKbQau1UbQKijhed7TTYAd7B5takNDLkTYivD4MPTgvY+c1i8hXnGb1NUXl
m93X4CLKX0PaMk6nObtCQ7jOk1Yi24bZL7KIaycO/5gFEEdrmUbn3gvxODJw50Nv91MQI+tG/x7S
UQGJ7ZbXMfH60zj4T5Evt732q2EJPJe1baxnIh1WZaauU+mQK+iMN0eazr003Y2XYrBKl1T7QdF4
GTtiCVkYRl1CehBXHRdSRbfUhWu1JonggHX/phI936k2ftGd+SuJdcSwvtcG6JbSlExH7ud9l8jx
gI7tWW//AI3KYQ3TpoAihPfZokZXC/t3jI1V3uJ/rBp9JafeI9SJ0QUJFTM9PvI0JR2Lm956H5jk
vSM7yniU2vym+REyXEzHPZb62fYHvKzwu5sCD6Yo0U63gMHUnB0M7adVTGbQ0+sQ1adT+u4JgOqr
0dI0ICeRuVYD+bSq+3+WUc53k3yuHJYJefPqmBVdvbVaZgSEZIT7oc84WLgz945vXowpcZ+0lAVV
C09V0SwYzdC9Z2nj3etm/AfkOzwky2ePr8+YgQvkEu3QnF0/zZFmszDnHc3ILv3/D/XykYO7bcBT
Qqc4rRSLqqiRAy0PKYG53w+Prz0+dQAcHwzi7v1iLI4yFe56Uvq0Lnz5qiV6vxmN/Jdf596TSXkC
6DC/dRqKClNOB6hAfeAN9XDKdChYFH601ZW+B5mJ2NMBxMOdLVLnmsUiPxkF4lEGK3xYhAChbIaf
SOUXV0gCWALKzoBvlVZErJjo2oDNL1Vv4YEyeJFLlt+jE0XP5UjuRDH01al16ZRJReRQLDV5qTpd
Xh4fec2yt3Zcip7Z/cB4kH6w7u9NwClQ9+jnIBuoAtXY6bvOXWNxP5kMf/8WPH8OAeHXgO+mG0+z
506nIiVEagINWZLbM+aDRG67fB3D8fz9HcJX7VGkVBTLDoPKPrs5OkGXCLHoyOa3/75c+c09tz15
/D9fNyTN3EaDcPH439Po5heNmYuV9caHtYg20/YD1+My5qQ79viyg2F5FwLF2eah7qx1jZALKj5x
fDz4WoxLIxSCDizvKY2Cx+Pjy5kssQQ0GT3FOYyv/z0Uc5bSu2NPKny/FKsBFohYIVzKDu2sXh7f
GNoFb50siQRs9fPct6y6ywvvEWlyKhoteHzp8ZDaDUEwGQoxzC3WynM8EE5stDGd83REATxCEa21
eleVcMlspCAoT623Iq21JYg3QpCoOz8clYXryZyj00Sf6kf3hUsXD63PsDKaXsNQk++cPuVW18Iv
IxvUCSFMtS4jffrwLHdkDOQ7xNHw6ewwLsAZ615DgCPvCrvQVE7IkJV5mTwEqd/fhVkObRUznrq/
ewYQakKKZsT00L/1GiOWqSZcQI0Vw5rFzz1WHZnSkB7LKcx36RzpbzhQOZhzqLaoECLOVbcs5Xzn
o+n+lOhI1qNT4DcaoOTETrR9fH2mz7PzfTDcGf6xT73qNhkDm1e3+hC4rc5e0v7vh66DlJDENnqO
lPi6x7/qk/ifbyG+JA8K02AYT7FEqcx/fvyYtipvVofFoUMd2XeWS8sj8+5mSPB561YqyDhfnoty
3OFIRioelvFucovpSS0PIf0/lPTZdnDsGRV7Zz/5Ct+I68gnopr/TmRMHZQon31vcRfNA3nB3Vht
8sanV067jXzfSfJuWsPvSH4kTR/+SovxNqj81oNQe5oJD3sychluig/ptNVpqkIBLVZHRuqJ+olG
CP1iG8VGOmI0gNfuXh8PFDHtztNwLHn9xBu8PPz3rxWqZjGnChv5//yH74/6eAjikEXsv3+A7D9c
/TxwIag/swzEz3OXP9uaq8798hndjvbe5ZK2PZ89visV7NodsihaLsOHlSFbyof+xQ7Hio4N5gpH
B+Pu91CTNFlnQYqDMUCZ2Bxiv98+BESPB1pfEl/oOK612hUH5tpr5W5lVXQ3OEZvXlOlFzvh9OSm
Q4/CAkbC7Ntn/upiM+pGt3Nyzq9eu8j86UJowwBadTDyvWMh4W7a+FCmaIfIz2iCwWXyM/sel7dK
bYbqpdqqlnzfTqFsypOUEbY/vM/CWDSMkPHdICYA+mzk3LqISd3LkN5H7S+Fpdih0sjXfqa+8s78
2dJv2GozAXAVogwiFEvn5CM5sVOugW6iHgXg7peZd1QSK2SDeMkbiQq2oSNcIsh/eZR7RyvjLqtF
Sewv7YMm5cDOQPWIdv2p00BKVM7IHdKOyzCsx4JtsdFlRkMWxxLrY3VcDoWim+FRP68gCyRHXL2f
Zgy2hYJ+55Hkh5mNvmrd/WXKn+2t5JZlA7YNSvRN47lVEPPmrj0hIYrSlDtH/kekHLGPOU84S0lC
/+QXUUgRBAszCmA6G1w09sYwQ/15iBlX9E32J5HR8OoxMkqduMXMj2FOTJ1xtvCGnUosUUbsTftq
+mrc9BAKvz2mw0tjmtXJMbCAdbrL8TnP1n0qt54oEEtJbzdIwt6q2qO15qfiqKfFi0tNvOENV3vq
N6Xb70t6F5XxUKi1V1X/xlgyyp91hihN9yEodRPPX5TYwga/OcJhr0lsSM3SOlaL4hm7/IkoCJob
JdgINVr5SY9QGPSEVbIBLdMHRCxH0nPXamyOrrS93dSzakYq7nZlS5dsKJ5ZHJpdVLG7a3pvv1WW
PPRR8wWEplrlde4HIadf5kkahzUj+92Zzkxhjw3eUQjbsvQlAz94NFSCAowVEmEdJrRpwtEg52gb
piwUIL7y1eD6W4gTfNeIGLVgQa+YTeyURRYjQc8ZC+SedHogO2Z4mhxn2MPebzlGjT/QbmTMwk2x
rXWF/zAjuDtDul0sATOimaqA4yC1dzCig3LTHYBW+1IJC3AFFpCUjsaE3nFLTA5iHSHdG5GM0FFc
fYnn9vCscoBbow+yrzLGH9NDydngnGvvlgkltMTOvrUBY+GS5WnidLGuk2IahTZv1ZH1sA1VeZw5
mQtAxpt62dFSl25cWRKA2/X9BkVis+a5NHtT5WdKvHw9DELbwh/djglUL8nZhC5RZsLEiiU7km2U
JbrU8IkMURtkQ/M29xNOKmO2eFlRzE4drU/3UjiluMsp+2pzVa17iT6kRK7KvbbLxpxIrRzPGZXQ
PgYfe3EcJ9rQHIOq5rNouBm1me0y2tBwo2m1TYRD5qtd2XOuMdEPaincEBpZ6Ae73FtrbTddJRPx
1J01FgQI45Rf+1mFCGVjidqRLvgd5l+5bo2u2vWxR/0+6S+1w2SZ8iKk/UgPfWgR4Wew/EbLBAsk
tIvtZOPZHygFEoX7GOXlXSN5AIWvXqx6fQkpx2CoEyeOHR/8SyV/W43/WXUzcR9vhY443sYBsnJg
RFj+a1zj/ssy37ukZfdRldBh3DgpLpEb/VKJ8cOSWbUzME5cZhZXnRrp2VWLV0miWCtbwMhdnvsn
uiXFIRX5ubElmC8R7dgZV5Iz8CcY25+4jd4oYZOLtTxUnLVhJnpr3aaXZhogXWaaFm092ZiiMDTB
y9kaRdwdSC0oNnZ2hA3DYL+MsGcofiJ4+j1EesD+IipuFuQB0RHA4UcuBGplBtbk/rEb8TcllITZ
XrK2/exDs5vq7inYHnFMiOT8MXoojjoDDhId/Gc/2mPBrI+cJKnsvbpZuYiv97KhDSYrrULdOt+Z
xv7WYQTRFBLnZAL3MAm8J/Uc3eMJZG9PPvvW6CX9iFBqh7j4Gt1zF+vNNXIk/mKYQr76HPQGiSlZ
ABGpJX5bpmSCIcduqxT7w4drTB2y6mhRlCGmqiKJ0zFELuubxjaeC30PrvenPU/OsZ72pV6NVIvL
OJ+WrmWT8JUuJKGqec28DJk8ilCJLEyJ0zwgmukXfQmI2HUDx4X3E6+C0Og5QEm8Cpgye5FVQeMw
84uYe61aSxISouoLmdQjpUtnrjsfW3AZtwrLMq3nhXmR5BzZw5ZBJTz2I45+/1ibHISFthtppl5D
ht8Wd/y1xkOll+exCY3DZCMIKaM4DTRlGSdn+B0XZn1phCRQUKossNjMAuxLxsqL3UtM7MOxI4x1
T/ZsjDy+2UC8tgJPlB+h0yJ9nqbPXkk6MjG+1wEQDw6pGt0+mDe3z1Ai5Mkf9EzD1uLozQaR1Uzi
p2IjqE5pUqXjgieISQjrdjWAR4SP8b/OMDr0v22F4wRXcKzB08s8uUqm5F8Rpd62jsafVAbysPS8
lb5gsJ2e8VSuPVVYo3Z9h+NpGPxhHQF1CqSePHW2+Glh8EM8Vr/m2MPPSpU7dCq/EzH+gpex0yqE
vmASjaDFz47C+pBPrtrFw1BTdNOtINAEvkZ1kDk9UR31+aaMdXsnZyJQNaNU67lE11eP/E0+mlXG
jtovTYvNvZY49kct3JfaTvGyVBrgjEHvDpZw5t2wzLY7lE3bIvLCm2662JslmQ/dpE972c3vAEnv
OtLgIbK6zagy1vmu20KwIXCYgIQNHWjG/TR1g64m9XVIgySGBY+B6anp5IujlDrsqbABNigCTHMd
VJjL+82OsAMalW2QNggx/G5y5P8RXWyKp9f1ICPr5OYSZp++gXvnXm3N++MVs7WqO2CKTaO0dSa8
97BBA5DUGpkWaJoVTZbnoRTeuoo/s0kN1xE3NO25eY2rRD9xuvO26NECh4gRmjztq8AMBFtlwrU4
3fUibbeuKvBuY5P0xg+/TJugyHTGT6BDXMY/q9aYf6komlah/JhTZHFOlkG5qHjdBvvnhENpS9xK
u7aUgdc/MwD6KHMzx/3zzJiOAZvTrye5DGSVaa5sv/mXYjJa6U79t65YBkSHvLj9ZZpMzpG7y61B
XCptPS7D1OrOWpUOK9OpEcklsXsw263UTZDhTnxluviFJHHedJwEzayPz2HqHYyR5Im28LByaRwE
Hw9W5OZ3PxJ/a4OEpralYVvX76TP/YW1oa2tKh23njR2Blxu1g864r2hoSqtkn1osyybRcIwIx2w
M9jviZL8MRzAUBdX2zn6mzhdfxlNjUOo4BnaGe8pktZdjlbXKAbtlDNRgXpEZufM4p3/sVS4q2qd
Y1Rc/rIG4xenkGSTYlBnNFaq01Axm+mTT1vNw62lwhCuFW0tzZInv0/ORCTqiOM4UQ2RIgq7uqoJ
3mnW2sMrLU4mxdG0de2J+DSIGO8it9Edy/6fkfZZUFiXsm2Gi6ahtqdeINxHw9M3JxdM63OAiirF
okAwJFKRQM8LDzWK/Ttle6A/BsPH47UzG9o++ujsZ6OGRpOWMMS6Q+SDYkQKOgUiIjhIa5B/ahW+
w7LlFYkoyXHZBqHExOM3+nPrx8aGIfpeNVFI9AvMBTPVLqHL9g4EjTnWgkdOvoiinhnIc0h0bRrA
QDWxSUnKBJb4les1L+wFcBRJbmNgXr3ooUUSakoKZlYx1+eWr6il0KhSigomqh6QuRKsjax0zJ4y
1JkdDnsKRoYHBf1YQhaQIXColWoiqdzxP2pj6LaVNucQvsxD3GOsQPgzBlP8FSZkbDtds2DmFWa1
buqeleEThzUNO7+A/4sytb80foFmHGiYC0b3+HhgrPnTMXJ7p1Ku1IU+wfItXrIKaXg8s1hlYOIq
zWswpxLCx5Q8w3VAfz8bC2Pd2rD3MHvgm51tG8qGTy61W3s728Sr17vP0RCJlwcY7TsYJrOZ3FpR
uSX42945Skd/N9H1tuLsj0Ogy8711aGKmPjmi6q5UpZ+hMj8POUmCYFLtqLhUk8OjTK3FqryzHTW
A7RuUKNOcilKrD/ToEOOQOnd+yoNnHTUbm7ODpnVZv4eNb9HaOMvkSehEoXA64ArwmUyObtjG3BW
ZWE6QSJ87ynKaYQMy6/UqXN3nYusz1DyZhCklg/xzqrg6zklQ5rRjotbmwNzBTpyYwcraCuW8Z3g
5Z/Q+m4kDtlHRW2+iM4ehEu3E1VgYl65kcn+t2v9gc1XvjRRXnIvSPny+C47nsct+qLwVGL6bX2N
cjLL0n0+1py7tPT2wL5NnnZ9UAod0zjqzCOQbWrt5fGiPyJyfEMi4FvAiX5TaRCWSHwvY5rVCz3f
68H5+wkcl7AOn1hjFbOeaFPmJgomVzu1WZZALmDg09TMdJ26uXYyci40n5e8KJxkS3LCI3OHVs3a
0mBENHZYrRujbtag1VCf9AjClxOogzvV5q9bs3JSHi8ZUi3phUo21kmrk1uk7PkoqTz7mnRSzUzT
C9VqdQixSqQWKZSkErj5phk1sVe1axwcPcRrkkj7lLOhnU3LPlutxjjKTxh/JeG7XtXzeUattCOA
/aMlZ/OY2A7tv8yCIF534zejUvnkqWMvpBPHrnt+fBTGuD9apy6exs7dRIY7vPLtj4soJMMP1xyn
uMdDz0JRVumqgVJ0M6T3nJXkHPp0H1bzQDFLbljKBRxLppJuHYQaAtlOkyudM8uTjtmIQY0jXjCD
YDfT4yKoC4rPgk78ae70oytQnc64Tg9z6wN9wjblsZpi2XlufFO8W/N0GHFFdku6aKLx1CImBBNW
hNUjqg9S4bQVHSqQwkD33CHcRYAdTxB/l6AtLe0hOmYLYMud9O1oYa1v/KjAyMqukoxkD0cCKXWU
/v7meRrmd2TUIzcqyXwdKezUHQQaIjLTsJFYVhpEkaexvXPs9obkE0f2TTM1ZGvcg5fls7FPIwTR
zHandAIwipyxGVv7RU7eqw93+io5J+LitE815iGGzHXQ97RKMMeOFIgT6icNc4dVQIkRpC3eUfEH
XAnIN5b85HTmv9tmmnzVCXl1tb3VQ5QyhZa63+94nMQ+hRABxIJ9wk+z8hrVofgao5wlBKHeelYx
OAnL/1dX+II5kocnjWzIZNKZkOYSkWejw3uc4mjYzhDD6chURQBIzdt7mEXeOfHQJh3Jg1iVtVmi
b02nnSbKeZfU6rWX4kiOM8/bRLk5KoDoKbPbC8VAu09Ec+hk/1Ezcf0LSm0d+qtHilwYRwQlqMy7
IKKaNoYYOQeT8/j0HTQ8dPRevXIiGZ4HYU4kF5CeRropbKNcJFfOrByup+iZnQR6azibbJh+fvh+
/lqUvwvruWE0wtkSgZYfJXsb/msQd5hk0QjwLsqOc1mc5vuR5COCO/Q7eut8C1uh3ZRqYhlpNRR1
bbd3yjl8UsCaCjzI9uzrv1g3GArM5rSbPftv35naG019IEDL6wWVOadpzDVsGC9+UrlPGZnJcR4d
DFLqVpjJGuTd+Nn92NqYSY7QiJn9lbn+fdnBD10EGqvz0TJoBubzULM5vtZ/G9/CXc5lfH+83G41
yP3jdscrzNBxaeXY7OQ186FNaDB2Rhrh0u8v8NKhHq097232X8KpjwNdefJZVkCRzBTV4YqOFxkO
UnN333tbiIClWuPKvlNdx8QZITuXhuVustKwtpmNk6ZmsEVt7TR7jX/eIzsGXALLat3XqJqz2d75
Ob7Ila6lf7A8F1tALMFIKT4jp229nF5CL+ddgar4tQByfJiWRB0QueC6hAgGzE1o8ou7WFJNS70l
dHkJSdMMxQv/WKSxYRH14dVb4lCN6yNh0G/xsY2uYa/Nxibxswn3ZttpgZbIIZixRd98qf/lt0Nb
5XUQNHkALoRj5ATzVOmvgB3oJrfm8JRV1TFS+odDw/RJ6xGFVLr6NaqYrGA6C5378Q1Jtpaz1ZyU
/kV1BLdgyPXxACNPMOjsbIEbu/e2Q8SeagWaSo3BpO9obxDW60A51p5N5itDXP0xT/SxsW6QSIiQ
Cgzrsnq3BgLOpiveKiYl3QJHn3GzMlLn6Iz7maxK0644yTVJdc7Sefrtadqqn4wUefJXBAbtVvZo
/Poxcs+hHFFX9wsnLJTnzHWYlpsRikx4UHBuoV2hcWw8flH6ZlQeg69+nMQ2wT2yr2KGzaQzBGYv
x6fH2okviClDmoIWNDWMPDPjWIAL93LZko0k7YIysTePPKkxAQgVl/b2+1ozelzXhWX9JIDaxXRo
QrspOnwoHTPQ2Z4wiGm+2o+l8bNPVLqBeTHeq6I/4qnjkBHh5BKzaR1jE/1HTYbBytToLKVJ8ocX
2vwQlk551tgnHaJOTc/noBl2vxeixEyfWWDtSXSMMSeWRmg8lWWEZ8Boq6dhXwrC+jTGEhviYlEa
9NbKnDt6DKZdYkQU2j4cqJQrpSFtWXbpmuAXGHrcF6MlhkCZ4EHcoV0jYhivjtec5LDLR6O7kXGQ
rpsk8UBXc1Iq8Ms8Xq3HUkhDVHzllpEG/rIyhHqBBcGx+2M2LqTjtNjUC5eCvsqAvnU2fkcmsFYV
PNjFvO1cdYYfo+Yd42vnGZDHBvyzj5ctw1W2cc29NY31zRNU331kbspU6nv3sVK1JDY2TKy3jYE3
x1uYskPtwkG2I/IDPH8vSPjkgP41dUQcF6n++fitumH7O0vPacLTkXtH9NtfjMbY5CF3ba3r7YFs
TnIKJ+931FmvZu/1z87AbZCEMTNexM6cxkd5w5u6QDPaqzFMB6MunZ012tnXJBE5JmWGP1XV+ibq
8/o+lQiOEtHb134IPzWYml8jXGK0DELtdC6GlWrHYgvwHrjMcvOMlEwYA/CSpk20jiuVP2d1RUQD
Kq3Slu2THJgA6oXz7OkTUM2lM0zablB7ZXTu0fdeoZF/acLvDzWAMprcg/jqa8gmBAYHM4DDc2b5
Nh00jt7mwKatOCwGhrtYc2JvvD9eGkaUKLAI+G6XSTx51P0+w8h6ijKOQmlkafvCSCvsDBy4fEqB
k2ZXl7iBnjpKeSvBXwMB48kSzLTYGi6YGYIeruPaTs3mUOggT9sUjn2+BBjPuHvxXUDLzEm9XWUF
ChdrFskhMiBlDGWOO3ZZ7hvd/QUo0n3pbBYFo4yXeSUIdkfqLCzQYo5NFTsYJBoLFV7tM86G3Tv5
pQVkBekY0QgOZ11nXnlek5y7AreeoRfv9iTHX48VgOFVfRpx/G76hjtjsuohEAMC6M5g+ZfpSI4s
Rhw8fk5+rYt44EjN2pWrFvm4ac5HQEqsyQaKPcKRxgFthYNIAYN6jvu4LItz0iUzjI0JJWuk7vVi
4itxpwW6V/MjfA1qk2pIz83wI8VVO17Sfx2LqZN9uu3UX/2kdNdlZhd7cPsYpNlWVz7W4WfLbi4+
ggBzrPSrhf5rXeLr2fIU9T1969XUqE3sUtY+XvE2tiqs/XjfHwGtaDGc7VwKTqWzci70NjHsCTSH
Hv2ZTd229aFqpz90baJ1pQ/tbh7/QAdGyziQNmCD+Gk9zd+ELrorpvMNRqkSK38k2S1CIqNQd/4g
uV7sxjEZ8HTO8aeA0YXQgAtKPc8kCT0LTGfbajDG+/erVQ5jjKiVO8JseqwyQAIQCg0W10EGOJbE
uQ4Zrb6n9T9yJoB2UlvlHoZCdMo8i6PQsvcKFtpAcnTfPPZj/FP8EJyVYt8jZ+XWo7a0kWV3v2JB
kzZejuPC7jC5Sg3haO1gsRz71ThxaXa5/ZI0Nrqryea56+iolzUP4HcrrkkXDpe2QVPuwwJ4RBLM
FqX1TDrtPgQqsgLzw+SFYsEyqhsdMj9ofUylGt+xMXUVg5deKF0iPEe1G9+qTu2tTnsC85oy/Rrg
kySIX3AN0VYFcFtrhfWS+vWA6ajVt11c9OtHwTnE6c2Le3mOZINMD0HW4VGkVtJEvBolL2q6Pa71
0sO1q1QN9ycdb3RJ3dOjRAVKjRTMMc5+U/g37jQ9oEnckmABmF+5Ghvi4hR7BIIxDbU2Woc5wcdL
c6tUHHSj+2pyGz1bQ2JfMAM8t0LvD4Opn+nV1usewd1xhgCHflGTp96O3puo3NT2hMW77K2zZ9if
lTtyRSxHKHNgfVezfoLW0J5kuS4ljrPIohsJYoTKR8TwTofxWErvbgNTIbx3EmvsfLxbg3YGvZhc
YPvRSED8j17Oxuxi4CFNWt26IoYfUIlm2oHwFmvq7XOcN03w3SFgCOaCQbumnf6eTAVQxCGX15L5
7qUNl5TrTy7Gii3N127xbGGmMOd3Y0C7joIDxK7TIzZrog4b6T1qMex7uBKi3AgGD8YCCq/wpFCo
oibPl3c21SiW+YvJdbh3lfI22GYshFhqM4HtsNtcu+eGxdviOf46GW358Vja5657H4mRIrtTv40I
/daFjqu0ngmNtW3zue7hTDkhx56ZFs5RRNpvrxIfcyLiL9tj5Fv2gHpQ17yiDWg65DcOLOybaJo3
CqvxbBVDswsJd4DqR5toSoG46GJQB0Naq0niwp4KiJ3fB1ytSj417tGPsvHmVZJJ50IPFHToVH82
IlfXue1dJMox8nnzzSVn9dJNRXzHqOhujJzeWD+70b05FefH9qE8SDnfi3/mzOHOXEZzXifzy+Mj
2eMyHXBk7sN4sO5aW330wkh+SDSk7qhumYV8k8xw+IUA83nSGr/XC6ZqtOn8wa9XVPtbvmNrc2Bc
tLbJCX/hnt5Qte/h7JzGWItPVD8EPKByGfTDOLfJM7VA+k7sGCmw4t0tnH0C9s30nG5eGXRXI5Kg
1lOmj2dlT8gbxmhEv9a9Sk+H1KKaFwwpzBHwmkKziNQ7LRgszq06pCHAmcd1YkTY2LsxcJqsJEwh
BwQ+hNYqy6Lfj1LKStqvpPx8/Ca0S/pLabEkqv4lTmfDZ4kb0ws66x3NJT1IdAbvmcbAoYwgg1lL
lipts/HyaCAw2QXCwcW2Koj3PpPg/a/RGcVFRpdep6R+lD0UHp4Ogc8dYT2y/r0MSJc2eaYNW32c
h+fvhTl21oaJs/hxcWnwSXMU+6rBwY++14wOesfpAVFT8Yp12uKAuxRFkz8ba44k0aXs35itrSIV
Utvm+s+4A31uj/UfZ7kNM0RMO5IJiNGDkvcCA2M11qTUcsICwjWwZcfNYbRx5RWN/ZFHofY+eRws
Yt5NtAeZf3M5isKPM6Lfc/puEMPzZ+5YQkSXlc/elFGWEmG+fyyOgjT5D3Ku351qzJ/q2NGeAI49
yUrJH2nDmB0LWLTVsVr8SLwRIZkmEnBSiroREdmyh6NLvqSAsKZHgbY8VABOJjQbh0cZKAzyi/LS
VBctnkA5+c27hxfksc3MKbxry+pbbZVVxBB8x314lvhoAMYVadht/DxBPzbl1daWDIUoIDeP0Iu8
a+1jNcoXI3r4H4SOxwvD3VA3p/8e6oLEAsGg64QS9IYqxaBPEWdnksv0XeaULM4TwFkgooEXMrh8
bIztpBlXTuPtvjB9Y10wy/tLfBfAsqkFNy4JT4xi2IkeY/WzqKyEwXLc7lKftwwfjDoaYqmvJKra
yk+Y6NPjonyyqrU7p6gi6EyT4LYc6MyuOw5xokGitEqs+SEUFlEytqoxJySiznalRQ+iqjj8h0tb
NVV2RXuqv+eeY+wGn5/moKJbGU7d3WlvVTfR9jy9MUp+ljNkMm1Ah0iTmfXG7J7Ttr20ap5vwLoB
8+b4xhNUUkemmdYr+04Y+CaS49636atwZHiUPs7c7aMlmt0Rk9w70ExoiGAVqSJn3EuF5aPOh+7U
z14cLHZOTLUj5OmSvAR0cV9tpfXrwaFNyrWWvfX50X/EF2HlBNqTulCEaguzDeTZaNDmQ12p+nuH
10qksJ0jcYoa+t/HxSQdCHDpwP1ni6F9Kof0d06JGpg04VgQzI8sjOEa8dKyswapKeIfE7Cp2Jx+
sJ7tY7tN11Em7Bczml9zMARH2nftCxrS8Pi4+AoHrFVT5++ZYRvQ1dHq6Zpv79oUmRVK4d4Qf5ws
38OEwNA4XpZW4fdEAs8snMcqig+ytfQgHDgJJ9ncXQlnfPLMKjvo0eCyx3vRxfLA3wC69W2waQPZ
lYRupyPgDVOuilQWFytE0gP55pKoKjo83oZWQ/Btj/qZCRpzac/kdECSLWgFuU50K9wJVYTrR0Rb
nXBAo4XwCh/K3eGAiNcOicRMSbC0WK7YC3whZJQXz3JmTpVU4ilySuePcNprb4JK6WjABZw711Rq
xp1jqHuoKg65hIGTmZNprzVD+lU5/j/2zmQ5bizN0q+SFuuGCriY2ypz4fPMySlS2sBIkcI8z3j6
/i4UVSkxMyOqyqwXbdaLUEik0wnHcIf/P+c7iCtgp57jwrkt9Y4SY0gJbK6lwjgMslujHoL1mHVv
QKwkRrMhhinAEYWMqkduTTRbmnR3fc6uHfhfjMxMFY9e4kUbPiRpJPI9HHXZ69669jr9kT3IW5xS
RUYCP4HbYGOukim6Hd3WP837uR+VhfJrTqLbfWWQFSRt7EoqjnPRVWcBLIufdm9Kr0/2ncJmiwpd
d89jT37AfJPNq6J5dFQMH7yZQLs1fy22SyouiXU3lfbTICv5RuKXeyfGLgkCeMNm4DPNaIeTqNsX
ynDgMSoo4fM/RUgaM+4iVTIRv8TwCJ9aNqW4KccD0r0jBtzs1iI65lZjsp9/3+SA5A0jo1x5mdrf
WqoZIk0i0ACwOUW2lhQeKxrD+zArbi0RYCpMXa5WLVW5ar1SrbBZ+2OXb1FfkNieps9I5XEzjczz
8xNtlua51MkOU6aLprXWm+eld5ivWyb90qGGeCzsTn/Kp+weCzCs297u6JGAA4viBh17lJV7c4xe
4yYnNh2ezKXx0Dgxe+zxnYK2Val+EC+48s3mu0pF7t7BbUiCpq6RUEMlar6E8+8yOyILPHYXp8BW
u9P8N8PCVfej4mmh58YuU98k1og+S1D+LTPtClvFO+cs7RiXaDnMrzCR4MUJ3AzHZ+cfkv+G6Aqn
aNhMW6VDjw60PLz4PLhbEgBQTMkBzUrilwkd1hwnNRG/UNYx2X1IhJ9tdEsy04M9pMjq3XzIKQ2g
XW8dVCOcNj8eT19y8Cv4q0Xaxct5eEfRVBAB65fHZM49R4JpnML8vbID54uKh3hTIJQXRMqAFoo3
fSSiQ5cOD+RIfzZYUs7bmCwZp0unoCyvNn5bsgdVB/0UdPnENoa/p4J+afyUgGU+Iwp67XU0pz+W
KYVLRLFww/42U3lerCZ7jgVSditk30heb7Kdl6+Yel2WBHa3aZIHXSGcopQYr/mJy9gO44unTD9W
dx0NgeNojN9CTNu32Jjs2zSZwn1taHCP4+GlUJMzqBX6ChpxGtyqGhVO/jBxkl/ydmDf6y5EZ4nH
yVFvf8z2hiNOOiyZjs3upc6M6s7iTlkKhyiNuWhuJGjHeybKMHWOLYscKjewPXwts27+OOxU/JPM
Vd0Rju4SV87+VDi/BnlGFVmKVjoBz+F2y3v4+mMbnaLMpN3ooKzJJCXHixqsYTxziwwytkBDvJ99
KxzaBDcZYUotFHbqsBIVH4x+hAg/m9jPAG5eOxU1gf/JUeuaI2yTP3AK/HrUlOJbtSk6jppa0nqy
EILmrkUgwtDkQGCqaR+hG8Cr1V/q2t/2Vl2cqCvf9w4S63FEhtA2aItcX38srUMddNYawBM70PZc
Zk5/DuukWf/xMWv/LJXZNDCzGJpKY8L+EJmq2lEbKZVmrcqU2MOukoU/ypebqiKjaNI7G/x/LZZ6
1yTrfnTsXZPGLsjdIN7nRZou/uRw5IX9ELbrGC7X3MACSFv/Q0i07NGPWjHZqyIbnb0C222PKWYf
m2G4pBaO384RGXSysDpYLcaH0bRucxA+VVzYC1eFK7DIozzajC5gl5QO1fPA1BzPT/0fH6r4J2Gz
wlGt+TY1VPbAv15tXyg4UqUgoMuIRaH9nGzzkgp8BfOpM93HoaSS4AtHWet67exMpwHIp3akNVL+
V6hTmjw59wiHSX4DAbAqEpKpiLp5irPBOooMlUc83UaFR/e/Fvk5wvfDwGbnf3bO5W358znHJiNY
OWi6pWum6dryFvn2wmTl13/9Tftfjd5PeVUir7Yt5Juxw3CI5OxFn9TPTUlYm8qSuO/06kYA3zvn
dvrGeoDNOndJSnjoFJXKZ3QD08pxMVvNZ/nfvg3/23+HVJWMfp7Vf/t3/v0tLyD0QMn88M+/7db3
63+XP/Gfr/j19X/bvueXl/S9/sMXnR82148v+OVN+bW/H9bqpXn55R/rrIFQe9e+V+P9e90mzXwA
fAD5yv/qN//yPr/LdSze//rbt7xlv8+7+WGe/fb7t/Zvf/3N5Db6t5/f/vfvyQ/4198ouldt/fH1
7y9189ffdOMTKUD021XLdajLaLxT/z5/R3wSlqtprrD4v6lrPFVZXjUBP2R+slXXdFW+7Vgm895v
f6nzdv6W8cnkjrBdVbM0TecW+e0/juuX6/b36/iXrE1vAd008r7RxIehRpg8LOyGgICQXG7axodB
vUPg1mU+NPpyHVioARuN+KO+pg+oOFc8AmtKT48ZPE2ctssAMRh6DhzASH3g6AXR81CL5yySUEwX
r6jaKheRx68IdV5ZSneYa/WTQtzCyny1CUKh5H1xSFWsMhelffkgIv9uYCvhRM1tDxNvMaGxRotn
438FSgOz3EFCtyAIsFvagtasyR4gbFhoB4gWlm6uHmGpDVF221s228MgDSURAQAXGSGZiW/NgPux
pOZEV5cUXt6JX2KlMSFy9bVSZYKNn3aUuUFRIP+5pgOtBy4YbPuKKryDZp0AKsPj1xJ5vDXLDhGF
dyUp4hDia3T4nKLhLT0WLCTuEVIZkfwwR7xyFaUfrbsLsfNQ/Yb8bxpEDZrudD8fGj1jzpiHIRaN
/06+FXSUGho+zfuAYcfpOIEaWpVlaYzkVI7bMOu/R3ZFRHJBl4YPFqWchc5XnuyOek/XVpQE7P5o
JQ57att4UGtxGEzwDqAjV56Kesl0OIu1AvjMSAPqpnDHzKRBJcRvNjX/nT0UKZMBH8mp+tNArAX5
CeHrfF5U4GtFgX25dzjytGvuehHuBo9LVg5dAx6hOAzY9hfas4nZfwM7qAfd9WxxJllQrQlt5kOV
EOhU9OZm3S3hnZTZXkuA4BUd59yBcTiY1IFxj7fsm9eD5HxbPiYjz0ezj1qNvji73ExzYCVBW68K
EMZmMqHPok6LiXm+EmrJAdpUc9D5Vc9qQMCv76NdFaIntgk7kero15G5bjF09rGuRLZlR7oHoqls
a8O1EUTnMLs60jSamCRtVvipvlUijr2wie7VXBfM37DsHJOcqxI4UNlXOjRSkGqBgYRR3suqa19Y
WVLVwhauxPLuLTHfsYTimo3Ve8XW3FEsiin7BC4pZX9FLBOAPjmS6h8PQSOtc7CxIoNse0QFPAUW
j6BeaebCQBSmcSyxi3vPmO5wk9CXKqhagMnaqFFbw/ng0lsJ6U2lSf4sPkVDW1CI/9wTBpuSgyif
Vcz+FxJib6UjWP47tPFRWt10Yje0DUZusCniInipcs2b8DUOnZXb9EdwJXjRvCvpstD3pge/Nw5M
6/up5gDVEd2G4YTLQNNldwyHVahJxABaoQ4XN61UPhDxFDw5+8ROXvyYU5soxFJN1pVVRrgc5B4u
y9fo+Qh1aCpSAkbaxthy53vCV61LO11rG5lagM5smckntyEoBycOWmee9QkQCp3VLnGvjurKZ/9+
4AowGrCwIuQBCSqPNTI/HaEmLe86wRxdA3qQ96lwo++VKVAVlMl3Wlc8LrgcNWsgmlCORrXePGJh
vtYqNrs4V99TrISabgp+kpEyDWvoO2yQV1mz7sUXapjYo8volcAx7kxdJXWuL48Bvrcoty6hxZiq
okdWTPs5lR8fNTCJ4CB2yrZ9x1zrIqX2nzI/O8+jYxvzvMqbR7cZZaACkcHDtct9r1imA/29OIfo
E7r3XWgxxoXKE4ayZ1NPmq2oS/0wVvmSqNsamioaX9ah8EsUY6vQB2WPvq3dRqBGbAi28+snvQX8
rUjKrQtQ1fLbiG4xqTMpG1CbVIhLTAFWr59zwAoLp1Q8NM8uHD1TP5o/bnensWRiSrxQbLCTZVrc
sq5yt6EypqvBsg5CMMBNnNZ5VOOp4gSPizDDBDTq19DSBCAemTGnlnjGg1ffB6aaO5yDoboOnfWU
pJtg4OPUFpEsKIFopnRLvISPIjK2XCMXiwDfjkLrwqblDdEikQjGrd62u/lyFv5EQAukjKqIyaKQ
KucKSBUZEjs5LZCbKSlFNH4dgkeWCXh2iv+vPwZ1+VCTpakGaDvk9OnK8zqPiowpF1F/HgzjIgcD
Z+Coy4Ejmw8d3LUekcahp/TJtUTDDeRz5VVFe+iV7huNGgY7acohyrEm34AmP3pBHTWz2TaEacQP
pW1ttMpbKzq3u+pwHDUH62BTXYYdwhD7RYfdSj46hFI5FNDwaJgOFqXuXvXMucKiphQW0dCrmLxb
LXjVwOUuzZx+lhO9ypf0XfA6P1qG1z9ZAQDoMLhR1Vv54gjO3MKQ01zWWfvaN696b4X4sJCiU9J7
1ZMYgX/Jlyw5o086/1Syd91H7u929nV+37alvhWnyYPabtVcvdfk0K3h9gSRxEElWEE7KR4pI3Nf
qCY7TNO6IFj+Vo64LAQvlodpA9mxpug25gJnQ3pEPfzF6lKCXBiiXFW/VPV4HZGFyRfLjz8VDsxj
+6rFhOFo9akmfKOT09p8UJnPJyuZkVjUoWlpH+THHRryTjuVD2ei3rU7mG8WDocofCSugCN1mNDm
A6ocYhvp9MtgMGFzEPNnnAt5DiVTXPM7BwsUecLMCcEkVpoyPmmx/CjyjybuN0ZuPVgJ6lxbH7/l
FeEBBrxn33kJPJBypZ/j+0RYKj9uyvBHM1M7pdSIW/HSDFiZM3vUuaDqFf2IJJZya2ideOzt4AX8
P0ssMjeWeiQOug3QY8BwJi+TPCGK0zSUGrsL9WzGJEVl5SOftrg5eBboo5rHj3UIDFqY/qTtvk0Z
pyV0K8jNFCmNUL9Lh/zZSPlpfL9SpJecAwuVg7x4bUVUTuL5q6LiKOZznZhQhwe7mK/jyAp5raok
T0qlXdoxFZUwvmHPNsf5WNDb8Jaq8eqqDCRcIWzDIPeZw+bjIJAAorFqrllY8yjJz90R7jC5dF6J
mDYzwEKNLk9QgW6BGKX5dUPCV6A8Nusx5G5MnZweCLaBsJGRuK0A316endAjvY7ye2W4E32xRV5w
dHHAS+aPNn/idGRem8zuEGaqxsPG+xqh/2ZP6ALkw63LG7tU2RAP/VuBu3dZWyxCo++WvL6DqRFJ
Ia/Ej7+NRGFQvtilSkU88dBgb/LPjLw383vF8nfVSlav5kta1vVnI3B38+dwgujqes3NPJmHtgfS
CPqJzvKkBAMwPwW1Qh6VWQwrSrs5ObZcxUqOTcDDWVRo3lWJ8wdXRXzXKt/nX2jU7smhtjXNj6hF
bE7QCxhAEL7IubVDTPPkV8aq+x5X7bMes4twOsQikKo2KYRNwqRoUpnVN9Id6uU8Osx3vS/Erkuc
TZ9zKjrYfgsV8678ARbMnMCo3Suj+aob1O7mA5lfOJ90W56iIjCBB7WXHPjRPPNzf7JyG4tnX5jb
FqsIygh6ICNLcyWOt5bd+VtLLqRcxhIjYGSsm/RF95FF8kU5hsphryjgcBkhnNeM2XdMXqOWWdoI
yLsFy0AKIkv+coT9QuacBe7LI6fnEKukmMUudxGSjWBBkRl6bZKcpgpRX0gPokFVvjcrCO4VMQ16
N6XYVCakYMa461QEkQh2iDjjqSVXg60HRRUf21RcpAjQIDzCPYu5K0bUcuCK/EneofLOnbdl1lTn
hFv/eLAil0fM76GY5rkJ2iTK8e+oQKjkVdAKvEFtupGPM1oKrHp+iKZLJROtaPehSYEbcTI/TxtE
fnt+XicveyBV8VYljYZW1N5ICyKQCvsasoaRQ2SgOAetOsq/TnIWyFMuYm7dRnX3SoAxTXe5v0vR
sciRSyPGyYUh2qWkouDMnO9lJyZ5QsRrpSx3Zui9aQE3pjH4LDz5ica5ypWfnF1Gue8AS8KwxWFz
v6zSW8fjdMzP8DwaNE4wLavcfzRQhHqTUNaVHVH/H/CnJKZsD8FiWNW5f04q19mypyU+QidfuY/6
Gy9ns1CWfoBgl/Q+BOEOoUWYUoRYlORfr52JUX/wvZciahiTepDQiSYOJRirFV2076AZDg0StbDn
fIeCP6r2NlQ6F/XYj4Wu/Eh2NT16GW4j3N0sUDw5JLQav4mLofxYFwcjs9F8NauYOaYdMxxk/toM
2KG37qUF5BWwR6sSrrccwm3WhWaTA6biL5EZvsr/+zYr8Z6+lNRkJDl3sjeS2q1Z11ZzLtYIj0Pe
3kHAmhhhylC5Gqsp6Jfe4/yoeC2PRufEn8Eu7ccIr5NcdMh3xt7zKi+MIRdCgVzYxxlbDR4tltY1
5UsNoWKGvqilDu4b9Kx+f8iS+nM+ZGQOxFuCOc9ySUAaFek/eHh1DlWhQbdsOzYfvWAsESJe0Gaf
Fo3hs8tnzT/vSoVn7eUajS0LFAEko/L5LYT21of7hqdWPVIWbpahsO/7eLydJ3D5EsXn4LQePTQZ
SNdMVjV63KNAQe7sWrlSun9t2TrIkaAs2LvrwLOsLEHmOzyFQT3/zvkD/vhRyiVNWBK+InQiSh4y
S1zkUQnCvxDqGxvNxoNDM4SagMNz5XoJ6e/RpevvXLkllq9lTp42nWPvFZ0VXAWMET+LQZYARxVE
BRt0uc6QC8/hizm1X+f39xgARxuvsbccupKeR8mp+rGfwDcMn8pfqxhlNgp4QcPYOlX3lMv7NegZ
1SrABqLUds04VXsYDdJdINYBT7OVcNxUjE7kNZyQk8ueybpChLOI2Kwu5122bamPZnmjyYWCPNNT
TB6YLpDyyXl33p2QeIv/aFG76JeYFecNcK2jbXbzu3mdjEWcTDW66GuLFSftym9deCoKdt60wK6F
/E9bRTZFpoo7Y979luO4U3xvGbk8MEApOE7iI3HtZmzyVYxO8hka45EKUDQezWy4MW0SJGlulbtR
lbe4AfWCGzdl050V92XDajrizKIHvdhDEC9arkGlV/dATSDSYG5g45Zacu1ZUJKZN/eyKFKSusjH
e5tsJrj5xp8LJ/PW7aeC4u+Fu58LdR8q8MK0TFYGKtVC1XAoGX5oCPTQ1YwhQK9b5dqZBs93QWw1
dYnU+IbKkDAQ80cL4v+XeP9ViZdGy0+XRJaQf6nxbl+ml788NFVY/FznnX/oPwu9pmVbKJ0NTVcd
0+US/V7oNT4JzbEdRzMs6viWSan/Pwq92ifTNVUT2r4GaI0y8d8LvRo/5Vquy1tZmqsZ/71Cr5A9
mp/6CbLUTI+AQ+B/NjfShzZYExQmUD0sgKXhE7+bWvnKqiEsoFSEBRJRd2sLqApaFl0D4KELeygB
PVArWo4CTZVMVigyglVdxvmtnkU8k/3rNFDHK0gR++pNZX8D6H6tAzdYCJNBB1M1KKgTBDGgU18A
eBNZOyVX6JZoplEtN4HeLOrGtPZpImMfHqAuftZNZZOXxW0wlgjJzSs2IR91dnEwcKqxT0ow9kz6
xXZZLYPedBg3h91o+OoBYs5XtJZssP09CPCOgNuGAEkiKyhvEtqOxTBDlc1T7N9Mvnmqw2niS8z4
TWoOKwOkB2yf/K2NCVqPuw1GJJJZSRrRihev8zdmzJpOEdFZkUzzEhXNcQAn4tbxAUrXU1uxzgLE
UlNniqroq6IkgqiFcDLPVh4Hq7GGAdEQw00uGkEpA2Scbe9BqTTJkk7HA+GWF78bl4ZmLbri1DQn
KmK7qLTIDKledR2yNTyVVpgPWhIjZPbt9tFyCcf2zQBG9uS4I6SIRPOX0srFDK8jQjJEZS+NKgf2
CqcLjFxBlSW/QaeASbAOPUX2X6k0l+Zw1w0dkRaTpRab/wvdoqcwDov3t/Dl/4Fu0Pzw/Ot20L56
+aV5NL/8xyBh6Z+o+hu0QlTLMH70fH4MEobxSTUYHFTBWCBkm/3vg4T7ybZtodkOowvcnZ+6QcL8
RF/JthxXpSvkWnRv/hvdICGboz+NEbqtqoxfsu+kyiMwP/Qcp8GEnGX5hLRM4V3e4IaJBx8exxSw
rLGa9xYtxqqp2rMZSAHJABpiwhqwBP1YrYuuxyVcS9NuhuCd2QkMELJLnBimChu8Uk4GiRYyWcqg
wq28IlG7qoV26hQKw2bi0OrsYyr7VRL+uAN/aVf+PHvqH6ZP3TaYMh0GYT6hzij8oYGdqKQTxWCA
Vq5BIvLs925GYg2bxKt4Avt217Rw0+C0TkfM3tnZzwk7GVXd/4xPaDP4eXVQbBsWCquNJZgo7aia
CdOFx/YHOBVsbEJ5eoeIX8MjxtAM3GkjdCL1GPcxxqLpT3rPAx1fpfuKIC8qLitgwWTaHvF0WugL
wHeFiJdA2ldUfwTwc5nEFP3JmdD+4UyQq6ixhqOvLAwLdsGHtrJlIZfkrK8InQUvbeXtWZeuCXzI
PWQtKk+xLqEI0VDdGLazz6wjLSa8kc50VukSrNtCR7+TDB2W5CBeq0VoLZtat1c/za7/ZMHD9Pbh
XjRN1eCe1jlgl0v24V7sSnxKLhGAREKewTF90zz8O7lVdztLbfCBWBuT/Bf2H6AeW1HwpaMZl5c+
ygmJJWtrIwtByVgNq7aGXVH3wyEcLNJimwAUaLoTmEb3TQtBTtGKm7Azv9SJ+kjhObvaXX8ZsnVk
LCylqN7cTqa+udMxQeEDeDqpbwI73FqA//aK5pWrLNKVxeD4ytJykssfn4ePohtW2EQeWrITbOuG
vJF/vWAh/gaLm0hAEu4vQefbV8gYJ1spj51Stgeqy6XTSBw0KHbfnzgPGG7IVUuMnQKfu4Vh1+Rj
si8pGxf+tXL68ezqjVhn2b0a2e9/fLjaB/0Fh2uphu6wFDINm9XLh2WG2WjEH/c871YgQAE3eMpU
Nv6LCaDJqkQJtyWttKAggVmCtKqt6JixoECBhCH89xK55jO5tsrR8XV9+cfHJj6ugeTBGSoWfl2g
YHLEx3uqSKKmcYABrQZbMWgtpp+7AkhnFpcUetXo1ur6EwFE6a50aBFmURft7cF4jDk0pKYSilQk
/g60srOulSJfRzyflkhz9I0oRcKpfXIwtsICcjBPyioMsJ9Fm/X1Fu5KuTIm62TEhnYUEZxq1HJn
ziRROIXmbA0w+lD24vjYrdLRLU+GogIkNN0crE/+HMOvTFpcfey1VnKLcNSBNS/ZBIZ3ZVt+J9tN
PFqqtafXvzN83TiSKgsaDfs0HGmE9aSQHnT3BmPjcOdzx+/7gmDhAvNGFqEI6eMvSdoQI0RiCIM+
Jd+qcO6bVEgEtfbS00BaUcACbgsEYZMk4ffcCV16epjSO3DAaIH7DINpuPKzOjkoQzAuXZItny2S
HfC9KxtbD4ezM7ZiGxQ2FWIQSYFKxI0B73XNm+nLXEJh/KJ7qJG1LMjDqXJgaGMKEzMnTNdxhzsN
jT42dnJ8TAcv/lA1kLwQ0gDFE6CxyAuqtYj0likPjvPfWqM+0OOxb9u0PiZOt9ZozO1LiNMo2iOe
aCzwpUmiItJq0sWNe9XGp9Nif2Szqdp1cgpBcz6VmlZic4Bk1oL3pWqWqoNMWyuBsjswWwyvyrbc
03jEcmGc8oHif0mIQ99Suu5bJTz0nascEjTYK5N76MXHf2TXpFk0CHbXQUKFdGFqQt3pJUWVolab
JzMUuzSznedqIAdGys9MU8FHrlRf8U6oK6J1yNEjsuLgJPFNGjjldupLSsmVX2weAugWJ1PxGKFd
cWw0vd9RQl+JMlJPZdu9jQJvgNHqX+hLrhzRaocsAWWGOiA5aLmigkPj0EmkIE+A5teDhSk87ZWe
TDSKagdykIwL5B1mKr9F4otzKuiSZw+zDKwR2jZdF0OH8bLuAXjotC0EmRIYvGSPpbLWdRypNzY7
pTNR2jR02rueu+iEV1Hc5R1wRkzhqwBqWyd69XOiN9mZ3OlFH4gHHKZEIgfanYp/66bJ6vxSxq/C
e7OKMjxjTDPWVHtoXDdRskw0RBNlD5nc7QX0H7W2Dnrv66jT4/bseeLPhph/nLUsi5gVtllIJFVh
ye//pNqKzSJXAt+wV5URcM9XoXfJreY+6VnXJIN21W3nVBitc6hdomcrPBI0Q8enSAAvz7jvtkWJ
CcxvcZ/DgS/gDYK9TGrUKsk1LCjgBcPo/8lU+w/DIhtTV0WkZLA1ZKv5sbiQYegiL9nyAK+dRk+1
740UvYQXG3unHaYDxrFc6PaS4JDhjqSWs2N3d4gJ5KKFXBabRLlJyW8Ne4yu9sSoo06Mj4U7nmpo
NSCuHlS7MUAtjvWfTY4fZxt55AKxn82a1badj+s6fD+BLxcQAK4omLWVv0/NCIhUIO45wcNNa5Df
7VYuAvmpR+2Z1SSoBZq3Kpt+M4ajvTBGaJh+wMYIMqh/jEbxOOhju6aUlW4bArJCimpbhRisnSKG
cj12AGuytPxRbvmXK1TO94cNOjYGYWsWXjtZPqAS8GHBY+h6ZaiBn6/7ICWAmJAuQVDMU2CWQONM
trWwmK+m1+FfmZD2scnYmWV9zch7exh89sYBdKHAM4tDj4d1Kuv3aCgX2F8Qajqmf+oxGK9sz1dB
kBXBymq1bpMlKW23npzXuGSgVFt/pWdEZ9Asuqh+sa3DUhxyLby0he3dVCSBdENpLJqpIyHe7x8a
qztH+hhIq+S46gKee837nOvsazUnQ+Ub5WhCKOU1AGHcQW/vudFrqvSI5ceiX5BoF585t0yVQBxO
XmjztfKLD8hhm/jwS0lmijy8X4u+FPWxiR3vUA/rzlMVfkSExoFbA4wGsfNdX/sHetTB6e9/uE5K
UoEj0G/xda1N25UhSMQytOhQq0xdQ13AgSh0HXgRnrU62oURRWFT8deTEhLs0wp7mZRDf4Bd9NqP
OvgK1JWHuFWAubXV0mzbYK9Ow16rA3G0O+MRk368qwOiuvMwv6njPU+LcfA81VpO6tAsLZcZVsGx
tU6FWJqB1p9EcKfng3MMEdFHEFvPbdFnZ6VOs3MxHUGLB+exzIdjg5wNjd4b8QXWFrWtAUcsDEB+
xbVxHnBaUYx0STIh5kxpnQ7yVKre1HpBzhxJIiDT7NcIZPWZGubjCLbqPqYiCzSQ8Axr6laYvoYz
lWRzp43j164KzHvF+NbSZabfqdyNvUrAcu8cY5doJS+zYF12olu7AiVy1JCW1VSTs4wEqQ3c5Xce
oTNowEvYd35OhjQqqUMwKMXKDrhbvfqbVukvTU9Arb4LwrTbc1KDe6XpSAUo3fs+Z1cmQVJqqrzV
pVrtyqHAaeQl78Sb0CIqlYIOiHi16pFCRzRdVMtPv2q8ahGTEV02WrbDQ47eAtNRZ+tH3p6ML/dc
Jtj584BlB8FjlwEX684oErHGJ9kpAlRFFNabIuoeG9RWCHS2NCHF0teo6Ye9vzK0u6oL4LSRJFdQ
lVoYRloeUImdBlHWbCQDfdP67VMEFm5wDRJF9GxnEclJLFqlw8+KvjIMoQLIiGBrNWvr0uqPm65f
FuiI122Xt3c8Gvko/H3TlReMrdYxH2sL494oZ/Jq19KpWWDUfwTNlq3jwGiO0Bv0pdnhbBrNTdwQ
2wbs5cmbovbgtMD/Kt9GM2eFG+6x3CMgK2sBIAxVqxDkNd15086u7G5h0g87qV2B41hM3VY48S5J
fH/nD+U1GKJ44zdEyWI/OhrIMonPjlI+ZDjgWiMyFXpZjCQACjZ0WkZWEsBQDUB/dJdRX3ytmvaY
jeKb5AfvUKWVt0SydkzXSHbqahrPDGE0ElpXQ4pqtOzV+CMLjO+k7n4jyTBbWpb2FTY3ukx4okyP
4UvsKLjBtYqng20vv0sQFDa2J1aVz9gEjW0CaJ181gB+RZujiTDjSNKeG/zqWFLABb7lSTZdomnA
5OMnZAzFwlv6iQcKdem6G73Jg53WUQGppMfKswkGD2ti4wY49CAwc6Kf8D+D5SOYjxfVKuTosv9u
ewKdSE2JLVME5J/SjVZjoW3Hwkh3IYCqqAMaMFjegi0weNepulWaUt9M3RBBtvQ2xGm5lz7llEd4
TxEuog7y088MQuKOLtJ+UpInI0/Tm5YF12rMgFqEEvzvtU16ssY4WVV1KYVoJlNyZ6WbyS6Vm6Zf
4aItrjSvrWsUtTdKT3GVVQGN66E/zX7gGtnbqWwIiLXrey+cyn1F5AO1TDNlI50Fm7oV06EBwtW2
I/itCsa9pYh7GfNUPvQWQGERajEhk92j6YzpfVHUL2rj65853udqDCEyG/2hsFuZpckWJPFgAgNh
C1cJxp5lNxnpgVgH72CEHryPvFDvu1hT75OsI30qe0k1FnP6UIxwEQ4CvMmRVr1/nP8migo5SEp6
GSEH+slBZHma/2Z3xZa3IpRc9C/URElXg4xES0fE0Qmfx5e0KnAWmyAXFoI+wDIgh0cfKGgXFSzB
BElP32EcTlr17KaGiikJ1b+XhKQCaM6KtQIkTAYTwOd8MBRtvgJnfiIzdFf5dbHXdfFgtljKWJ34
xNhLKo2tnf1jrep4Zu24Ss5MzMm5I4RiH+A2yFsF8tyU9+AxiNypOnvf1KC8arCXNWFyGASQkuAf
hknhndq6+/2PYUq80/y1uKHYnKiEq3cxHK4ojtEKqpjpvdjbUH8qb4WrV8t8pMulRJ/BFFAu7xBi
sZiH0ZDCf6Otl/jtXdhXlF/EoB3CBEarh4H1lv2Zvq57LYXGa0RbEJv2CVB8gvZNSWggg1ewByLX
48pP92pQdWdLFM+dOrVLzUS15g6jQct1VLaUw3A31ePZjszxDG71GNZ9fYrG18LDbZ/rU7dQkyhi
KFb8E+/+QIYfWUcEAPsZvF+Ve26JzocuKBBMUjWMAUHXI/GS042mVd1tyYyj+u5tYBI7Gxd1ea6m
5uCPibFNXTZTOvBJtsQT2OX+AMHeuNSm8VVj7D0HrabtJ5onEHXB+SQDnEbLIJahxMG4C2qaznDM
8guekh00x+pbDMwEIbx5H8V9vDNS51vl48IcSMGi+NbvrE5Rlq4OIII+TXhujPLdzSrlxe66qxdW
/hukOoMqjRFa5XPTpjzXXim2qcFyNTQHYs0aP96aaPb3UmAyjuM9YqJgyS4ONHoRTxddGn6H2ih2
g+nDoahr8QZE0Yq98AvTKmXPMiWli056GuhPEWuiB89MbvqaHrBRh0+2zdXHVT5ejdF410AUruJe
fMdebxxTf8FWgtvECHZ2wbgbqr29G4Y3YdlIHbJZsq7WW/BTtqI7O1cF7I1IY+eOtgcvhT5/dlNU
9XfFPkDiWwmnMaAU0mbS9eye5hSck6FHE1NUbNDGYKE05DQQuUEaafGoB4iBvdr8P0Sdx3LjyrZE
vwgR8AVM6T0pUhIlTRCy8KYKHl//FvveeHfCULP7HFIkULVr78yVK+yR481QNvuxnYHS6UqPVSok
h4gt71yY7SlIinAmIUVsjQKqRzyoddTHV3iI5J7jOLxgV7PXEaWeTFQAtrmzj/Q13/SWQQ62r/Hb
hrvI4RuUdEH6GlVD9DsIefe5RbG0v3WMv+fc2sGTMYANzZRcDEbXPtVY/xZmbhTPOWSI+WQTcEGC
irFrqMLj0YaR6YY/rePQBYuMP6HcJ9uR4TvyCIY1ou92tjG9FaarrXv0Y9jn4LONqZaCISv1FxoJ
xOV6dfqrrBfNrjmdJB1Ej6F+aVq3eZtYi+fV0JUXw0lI6Exysc2R3R4nfrGlmVJ9Ynde9ggsDmxG
atvTstgag5cdSJ0mbcKiREDZos4jk6WlkrF3jb0IXjVQhdcU8ODMJ+P003aDq6pIom5NOd7ssUL7
RZMP09fBFwmsoZzJXhx2/Tcy+2/NiQh9rHyQTIWHvL4oqxdm9cSWu4nzBEvN5shTTifhphaE2NTe
u251zbQoXdmByXgwlP1BUryv6zRW5zbQFDeg010519F+n/CfVR5NJ7C2FaYL7CW17mdvSNArdNWN
8eHYzjvs0vIbi+0RC2v4l3Fu8ceV6dMnnRnWaxlESEAcb+umuOHxtEK8Z9j751nxvjQFmQR+GBy1
1iHQJ3M+I7AAMyceBo4rtPNAZLT3zmfTt9OQttEjCiAsaVwZbTDcZCG7habpAn6EoHFoQcrUwxhA
SzgaJ63G0RDRgucsEpdHV2uRfUOC2Sc6BwhGLPbOitxil8ahvu0F5R4h50vU8/UyijJ9kdWPoAjR
LCtE3IhP6EMlfdYtRC1G5i3g6fK4HHBPEPFuNK1cJVUFEd+Bq+uZ4yu1IQWx9WwEQbHp2nA66NQ6
MH8ZpgZtERxivVwPQPhnutkgy5+8tlvnSfLL6lIsRj9FEE1E+ha41m+fGc7cC4n6nYg+m6MDJ5Ai
qCOqmPyMibVZi4RRhwpHlrUkBV4QWeumtYZF7fvNySEinYS6tlngsMvWLlnfPr/OKoSNhwStIrkC
7MGyHMQwN7pTSw/oKU/3QLzLS4+Udx7GIQFg5NDwnCgQRuuEI3ZyAX9ObgmG/VBIfDaeqd0gOjmH
/z1w2hxXNfzh2f+eq0VPwSjqbgmExT5wcvvvg3j8hAwDeS+BaCvyR/SDfunDwDoQlmQf/v3070GY
Bf+NqPsDkkZXhHJp1kSa9h7q5UWuS+vw70F6dBK1Kdi5ibzFvNdFX5n30mHKS/1jmYf6/x/cQGOG
ZDu76ZFBU3vwXMywB0yqI3XUsdt2OklNhe/JbWta1unfA6mCr0k/rXSiT1YSMPTh30PY5fGqM+yC
uX+q9gBc925qYieV8XQwAzUdFF6HWcyXt8zJLtsP4hzAYtgTZvuYrv977CdSHasKSKaJQPpQNA4Z
dDZn0JLMbpMbEB4bjgTwIizbaEoPhd5svSzynswyoo2ndZcpJrSI3xbeEH+KOomdv6DCp/ErV/+e
C4QaCNDhu8eH4J9Y2iBjRNsqAKMJNVcGJ//xPF8/Dn76oS0q18UIjPoo7cQ96r1CWekWttgmjByb
RB0cvYzOkL4yAmP63diM44XmSf6SW+VnNBri+O/vEsEuaRhOvf/3lwFBAXOHg/U2o4J8SP1QsuOk
P2cA73PbmY5ubE7nfw+Z7Dlrk6KgI+1ns3/8M4SaE41kpF61eFdKb899orXnfz+1JmrMOisYk9D8
oRLsEwAl9GZCpCPrxi68Jz31xFPgGi8gZf29z31uak11MjTgTW5kJNuhr4qdKKdmrgaXgq4IbKIH
aH3pZMpwAtdv9SCNhWXk5gkTQ7utnEptpirPSIE0mJNRrrwZAMdE5/R/OuoJBtL6t8YIaYYhInyu
SfledYWrDmbut3v6uDipe3UrpXDeNf/sRKnD/cfBy5LY6HvTIMMkKZ2VHOt0Vpc/+FOihtsv7Ehs
KdwuWf5Ll8opaQLL1EGkClKDxvGHwIt6JbJyOGdx9sumQXhpH+JHBG2//8+DFL1LCqcb7StnFijg
3nWftdAg7Q/Rdg9DQFFjDoPankJZHrqfetTVsXFdc2MO/gNHnC+tUoV3mDn2TPHNH9rBDu9uVu1G
UZZXrFzms5k93Az8q2GCVdy47YvApzAXYtplPvhu8D9roCfRlh59Svru3jf6/sgsNzuRYzmTrdLP
pUY0jUaSyNKVNGqQhMbpvEkmEJR87k85zf6n1COJIgTgu/v33H/+Qmb7sPFr3nTx5ioN1r7dbyfd
Urwkoc3dOWnNYlnb6oZB9pCgz0Frl941cl42BfmcKyfHiBc1wy5H81f1k/WVT82rCwAPEyw7hLnS
C30b1fSqwgn8gLQoKAi/psFo0rlBTgzGfWe77tagfbHtYacHV7I7a2JM/CvhBC8N6zJzj9Jd48Ch
ADX3hYWMkZ18EZWFvRhF8qv65K1OqgicpdrBlcpmXn6io3uy7TJY0AXEhlImX5WRFKgJXFxXXAq2
AvjqVPGrM8TxSlO6yZCQ0ZDtkGFDbOKwxjs7zEIFeDNL0v0U5MQCUkdFP7WTML2Iqazhdi6gJOGn
Q1iTFgaRRMm7SJFscxfPkkJta8d4G1ogukUIDUc9iFIVXc4VIbeMNkR91Ir2zyCWc02JuALYEM0S
CJnLKq/fCzfaDDj2ROBDQLbejRR9vhw7VLdnJv5bfxi0H4zmJymJ3OhG8eWG8BqNKFogrG22rlN8
ESyuben7hjFAwgqtuiVGKg6/IMTXTxrsg4EJcqFMznbNBYCS6d5HSf7cd/Fv3cubT4fwM5lasiKE
Szin3fKtsyFMYP7OTCAhsNptt3B7R55Gzm6jzj4z6IJer+fimEptB6yhbaxJ1Ez2CO2NtZMbQMun
R15IGSVrWnzDsommpxxT8nICgVMAJtgxU6CTSaAYAiONhLLXxmmRNXDmnE09MQvF+GWEJOWgoiMP
e1r7KkzBMstw6Q7jog2YZOaPHpe3TQfNmvvFAKqowJXK0mXO6shhUGuUZyn2RCWENzIctVneHixh
pSdftWviXiCNBucpt/OzWV0k5CHhE+6Z2eKTs+6Hnltr2J932kP33tHoZ1g/dpE9pVa7HVzt3UXr
MQtK30HFzU5XktTLvC3KxXejpYQIDdEBoS/cEOOgQvdddZ0GpstidxuXwByBxXbxOku777hFLoKq
hhCMdF5m1kFnxuf0dUC/eQTjBN4pzRKSmQVRw4qjmNcRdde4r3AbKCKZAD6k9kUR/0UE5WJerngn
7DSZHX7TcGuxPnMbGosyd87hmPizxOSdpNM2GPNVY7ifeZyw6aDkwoLQbrGSb1QyWA/cpTZrioYY
uGbXF9xOoh/e3BzgLh2dYxYJNWOGnIHBK2Osb+PN8tvXlBRERYiVbfhUAuFamqj2Gvs1tusTphG0
y6H68kpMUEzQnjphEIKyKAcX5a3G9pthyURoDty8N6+AkWqGYflA7lPzErGtal22Sn3yTqR5yyK8
lcS1e6zykQN5MGJzCkXibnurBCbIxTOFzCLb8pObgc7fKtFoTQp/E3bezhZ0YbUB8TIN6aTVo3k1
misItgEus/Fk2TB3ac9BT8vVB0qTK42wuLRP6K/3WI5DOrfvrW5eOVWZczN2X6tpINWlbGc9fWDM
MDaRenGE+c5IDk4f7UUhprXus/alVl9vikp8J754cghRR8IMQTPOjOUQkp0dx/fW6T5aq3oHaX/O
8nxT68xxh7F+rgIyvolG90KooyMWDzOffroJnxVs4GY+pKFBPiKWEbusTkF28zQL6iKCQ06zyDFb
3fhrcQ4O4ql0Q4fywwZRAn51KcpNR65rG1XzwlGH0EDPGQZcOkFGshMnrpvJeQR8csZgF/9SH6Ya
IM34VQ18Upb9qddkE+kYWkGdtg9bbffAUKl5YQOmCdw3gF3umv7YGhoU1rNBP+S5+qODTE5ghts2
aKd5WUvElHWPptQN946XXx1VrekfUwFWDS1RJ/qtJN4qMI/TrJT+TRCDGO/JcyV3O7F2HdspSqMZ
EXxqNsQrM6HbIFL7mdFRus3jaQGdbEA/798zmAVe4e4GMiNlCB83UEDEx0esQx8whuxXdYVeq80L
0Pk8t6iLboJPS2pK7oyrOPJOTvGSR8aFZp12nOIWxWp859rwZnkORsBzyRwOIowoCS5wAqzZl7AG
9xVcRDc4aENFCqfzmxIcvqArs+wbDFaeZoRL/PgzWoaEPxzxe1fzIWhRrkLBgvVLIzjv/+KyQhbT
J3sIesfGaN/lPNc9bHVO80ZsVUTLpZwjWWfkG+obyNvv2PBQ3bkbekvZ3LW1YRHS0WGZwgmhaohg
eJbv/kSadh3+hlr7QTu+Ojq4yQxU/w8PzVrnU5iDesJCrpVrIhfoCGTBi2QMU9bu8xT7r2mdnhBQ
PdBS3aspAmbPRFEbafJMKMDSNcEVWB1qltRJXqSNKGbkEKPsgN4FPdFMnOQg76poZ360pHN7KDTo
Ojg38oFfLsgwTtG8WPH2d64bbmOfcxEbtqrQPZB/CXJwb0tizKK2uoUyzw9RyasXxTR3EdStzCFY
jMYQ7PFwEqMeYQ3X9GzxEOj309ZELrKQ0rwSoAZyQCfPJ81WJV1f9BgwIpLkvaBdUMqRTr1dbozC
fIoJUCQea1ERLHGc8HoyC6VQaWR76U37m8xZ3PnxBY4nWD3kHTOJz3QGL22p2YSZ9hiqUuYWK8fu
n0Ft0AstPph0Npya9Ddrqm9FgtaRqUFpuSfZxwaATX2bdHArXNpdmBVrTiaJajdBUK5Yo2tcSemX
M2k/EBrUapqI0exysTIp5LHic/A3EqwgDeTMgjA5MpsltDHdBAeAPiIsnSfPHvSl5vz1OZZ+V+Os
7Kful6KrZhnARhXTiySo9U0W7VHB/QJ6Zl+eTMwU7pfumkfTkOYK2RKQqsJvEdzIe9lhViO2KdsG
zq2zEUy3UXhnhPmaki2DQxRf6aDfDZRLVUZzmUOKhcG8uNqybuh2Nuk+98ZFTDLb2Zlod0wuTsp/
32uoN2fSKznaxygsbRuEMWvL+/Do9I7BT/o41hsEQZF2u0TU7JBG3mtoZApyulJa+iDT3agG6V08
oAgBXFoqzzKO3lKVn3syf+M4WIjRuTTGcPGxaYD6IpWurCGPeaT60NKcuKH/9+eoq+R+ME1tVfXV
c+8o4s78YaU7jSUpv1pjX76JOhU7Qw/DhTkANLOLsd0nSdXuu1r89yfhYqPiExswbXBt/SP9hjq4
X9ouQ0Y5gqBAzIH2htmM2pqpaQXr2laa3CWWKXfdQ3Xaa2DMBt0ibceBotoCj939++nfQyEGDgF2
8qdZmzz/p+kmuY5ADbVuGusa5UcztB7jMUOdZOliv8ONOXqBBOOe5s/jaO8ywRyv66K3uGVgERZf
2pRXq1oZ0TXvj3pXS5q6TvI8YZxcoKCPWZeMehXWrrEqp67fGw/egpT2A8udN0f5m4pHDJ8syw9J
TlbYaPqhC9JsqY8xl5pQL5k/DuvSkTdNt/7wvk+rMs2YuYXxKjFoWSZ1OR4kLd9NGf8Eg8ouo4e/
p0MJ/ZAquUD3gx1B3EeyzVlNmvZlUO450Nw75PMwtN8Y4nPSsMc7184BOGZoZO9pqj2p1qPkqI9D
gh3KZTET2j3S1Z8Hr4933y3MrGTWwlaFAQgYhqsFj51wVYkY9VszL3r3M+67E1iJI675z04TL3ZC
sdjA3Gee7Crggvh41QqREfM6VW5sL/9mgZo35fBXlRXxt9Uo5l0yd/NHAjIhcTMypi/aYBRLUuID
I3kirnHfRNF2yH+1yNkV5OahGi5KUmMLDreZvo5ra6cV3j2PxJ1wRDX8EYxA0Z1lCZXhErs8UXZI
RlrnUtpoVouIiEdO9RgU0ua3+PJ6zs1s838WEWQjZ+emsl78Crhkkxyl0FZR7F8YU30XIB+Ch6Gj
rc4TacIVGMWo9O5Z4PwIgZuqrzYYSP+KZFJIrPJrE4CwLpg+ZGRhzsgg/2bIBvEQDyGuRcrMlog2
l4rMUZfEGJ6yST/xJeLJqpu9puX7Ln0PGvvSFfQnZH1vdOvJwTBS0mqeLrIMd3wHyAAf6ez9qipR
ok0++31efJUU9N0wvQfG3m3ljZLTw6VBY4lP7C+F0EK8I4xxmcLC4eOo2/pV8957z6NcRqhghZ9x
Tox1AmTbLZ5xeejPrhYzsvPh3zOPbEacJS7lV/1TatpF9dSbaa6tzYE079w7lFpsrehtMrrnZM4g
C89+1dyhVhz1mMQ61fA02LRlNMjdkESv9dicy+G97FqCaeoLMNAONkr70ujJGV0JkTOPCOOAK9/J
1LMXEUkLPHsu0d0jE5GrKSerKVuPgtmP6nCrWKjJbB1IyhBKMedUrNv2W+1zZmSNmVgxQ/QoP4ad
XJC1nJrcuqAauHrF9JW4Phoj9zvDHpQrjwTKdldziMB2lm9aXNU6Tjicz8k6tMSqmLhjY8dbFqa5
tnWuaXeg6SSfUsKGXdP+9XPtyyht0DDxe2UGWLOnzaAZb3ZDuGZQNnddA1NtEzntE50+ncqgvhKC
d+zKDSkj34nFikimJMKT3kC+nf3EZOxw+AlhxjakRBvNB4b9J1MLfyvaLDNj7A/OOo2aP/FwWJtB
sQ/79qMIh4Ijf/OZhuVJ1CjGjfA1qoZDkrjXQc/u7fiWENrGEAyBiD7OitF+9ixGF3ZDjIwR7JQ+
zS1ZfDDz3AzZMwX/2hXqKeuL3ZByqHeGLwe922i8orb9q306O5ObfZLoM7d0dKZu+hbbrCTM/4K5
zPJb1wCksUe/weM7vUWqoXwL9lVf5gBlUPY5Zq7No+gd/geRXTiS/j0rLBDQrLcQqUrqd+aqJXEH
UBBwHHvsL4bDILXqvT8ieHaTlQzzXMTwt8Vz5umQSZKcZIlJhfOmJ/AxogRsvYIYm7RnbwkjNCnW
6+QqC9ZXMSfE6BRA2EU6xhLimuNc+jp4zeFryJ1bH7gmtTeD3ZgufuTubGvSFsibHqmpGiTj1J/x
Edq4350fNoR9QgniX5uWpQ/HAW+6roB7doeszmBC5VsRiY0f6AuRli+GuUpj8zKRlYgr4iDZXWuT
QrjxyATAwN3AWuJWhAF0aPp40/MJTwMsrPFG+ufByAdkXB3Mqv4jhgjmpggBCIHMGncblN654jZc
wi4K0t9xoMOeaPXBqbRdx/EKoeBZz+NXs6zvKS/pGv12GNUcDsY6cv1t29pHb+qvPYdVtyEEbXKQ
qlHZrZomJVPUVAzB23yP4q0gLjy61+VLGjL1rGjgPtyvV9UMnF4tHLYF4o1WgNJqHIgIlnOMDW5R
F6/qzLR9zNc092oZlbMK0ZbL0VeJkdAd5zoJ50KIxEz60aoxER/4Uf2B4vKZVKiqsA5OyfmgJcSe
Lh5wc984e/I59DZxoS4ea5qTqre0JlmyM7Vd1BtPEaqrths2zKVOTtwfhcJZgAoI9+JH1aWfxEhy
sHYrLj763KHnfgkT1bfu21SGln2xZbMFZBVj/o1vjecR2PBaVM6XVxewPxhIIduD3FDvRKe9+FRj
gWmcUD0zZMQIN2Y6ye4/XlqfAYSdu5EsKp8cZoMbsAy9RWHFxyJiS2tN/xq67ms7hs+Iz4Ps1ain
V1KeHhT52dgNxtxCdjO3PL6F6G8kO2fWm2H+QDXwIb2QVJnQqAqfnDre16AdZ4ZmLgghlXyUjDfG
CFABG5JP48CHT2y43E6j6/8SgP4Mh2Ru5vZvHmPEFgNVO60g6JYcuV18kIgJopNf9q8AhUpfvCpl
hLMiptxKSQwuy2fZ2cwV3NdeozlMCBPn1nXkkMabykvXds+FcFF4W1eyKf+4jw+j+htcjzyu7GMK
MFEVbbCJnY5kLN/80sxqj3t5YI7ebEyMGDNJz24uuuKt7TpAz4S+6vk71RKorbQxZk5Ez6FsXhVy
xqXjsLk44lAmAG0Jl8tsB4dj9+pY1S7RjB1qyYMmB7yfSXhLvaWt+RDl7+MgLtaj6xnK+jV2+yur
2Swcg4sgXnjWJLQLxindulXCbIZvwCzCa9LosKf1fRpC0OGlabuQnx3kGUeoAzp0RpyE2Ht1tjC6
pll0GysUKPsfC5VtMiaZok2YnAoDLqET63dby6KFaTAktVihWpBd6OO090C86oH3qVnVCVXUV9aw
hmPjGkZuMsVJDe3XgBRSXvGkPWlEz4I1o0MS8hVFCSSyKcjeRITBlAbhMmyys8ytn2JgqRpTNByB
OTxHCJW8cYCz0joM5/WCMUhfo2oGadcGf9rk/AzR41A4aTc425s+Lj+J48X4Jh+Us+xryFyihGIS
2JKomtE4oUFA8lQfcmmCJFAPQsif1Y3PTUWeywRIiaUgvfY5MgXTpQEm2p/w8e/qSOsZmAgwCJjv
SqhJi2aqTpUvNxI2w+zxygQWokFqf7yWms2Y0NV1iFuajLlMzY3rTupXSOpn8FW8P5aaVPzlLfdj
pa+jvPmempTgxlTJ2dDICB6bu4j66pu53lwVNnpBP8Mln6otCkvGPMwhZnSw14ZVfRXK02eqwPuH
VMDq+TUMaHpz+o3LGlMQzI9sbaTtoXQoyTA+k5GTF29I+PguIrYM+1xLj0ZkmP8VbKMOmQxMw2fl
FDz6wRQESdYcjXy65gXKVte+0oumqAXHgJf5QUhUEJh8+gwtObl4I1Z9MH2ht3qJ/GZnxWrP2JSQ
HHlMMG+Bn2NKnaG7VZCYm0cMPPFtkeMdu0D8JBN9vSEnHIXqV6XZrImR/9GdZwie1hjGEDDpsvrT
YdGhXfxCnboI3eYTsstnYNYvJvNaLU1WVcd+1yDA44w/LVMnQzQ4ZHJh1lLMqubRSWBa44y/jauo
bHLzVcQwDCDLH1jeF4PfPZs9YkcrpbLV5JZ5OSkiNfPR8OyKCvaIFtRzHBLrTmR3N96nijmHrgPj
5Ly6lyLau8K/jpF/puXy0ZIyZD75Uvume/8j8/jb1LO1Z9r7sWO30YXLa7M/SQW82ajpGIlGeytI
oGeGezZ96XDD0H7NTdSV5Yc7MH6MAvmRFD7zLZyLzUMnEVyigRWhqeyNirrPVgMH6Xb1J1tG7unv
rknPXmgZ7YPkyUdly1Wk/XYjLqF+2EOWQKBWDZsomnYO+3inN69m7rxyhHqOxAh4cDq2jfPMzfxU
+i9jZv70kh0ry5p3GjGD0X6CqEOiFNDeVcH0G7Bu8T1y6mXX4vZSLMo2IW4mw9U4HHdDzUdvPMxm
dlh8U+FuhXOmo/Xdp4x7LNS9rUfIEMWMZpjP/UW3xFuXMXUKqu59mjDA6N1TEPKJIbagiaovLQPv
WJAYL6NufxDHh1EwvWja9N2o7EVOxnNr440K9Jt8LBM6kRIzRslcmtWLT8KlyjqPrkH/4jGaSuoB
9yhN1rnKio9ErhHyhDMtHz5qK9ojahvN8VY0cmcZtOxl9xVx6rds1iYj786jJfZjbD6LzF26ESN1
XkGz0WU29a3DlMSnVmylkV5z5hNetPcblkK/jD6iQfyR2fLhdOrm1c6pY0JhNfn5oqR4HmXyRvfg
NFlq4RFlmpT3IK/O+MIutS9fHOytepjug1J8In/6Szj21WN4Q1Izd3tGDa4VfuEXeRkoMlD7oYSs
KarJBBwWqLIOg9Z9mFnO8mV0uzSY5kQLP6jbq4ycKDr2FBB6947D9Zjp/e437q1bliG6TJdtPH3W
jyvZtqkgTMXoDGl36nufo1mND/vBa8kGDOkyIeWVZONrILklKyMgA9NGUmMeH+vwVMMeos3h5Oln
GKQ7LNswVQCflVXIVyWMzdgGu8SjhRjGey1bYzaLaFBjcHAjiLl+P/NbwAQS1IwjmNDHjZrh8hxn
g03epO3a9MUcNY/T/CtV+oteh99xStRz5MCwM6f+pyBUsgrCJ6io732DQyH0M9LlHH2b4/TUa+6g
uMRoNZa4Be16OU4emhezPqXPaH3fciVo8Ef9S6Dr+y7bhGWLpMAjMQoX6DjhA3PPk7JRrRGXh9m7
899a/V7WLViiYJdLJMTOrnKsy+joh7gO90Pc4HaAFVA1+5hLpp0WBOWy4YhFYwhMxGqdhtEq9sg/
nloosMRASu+NfCbI/Pmqyhd+Pr636Ptnrovr1BPnMG3/fCU5NJhIQPubaHKEpVxpaRLiLi43GnNX
M3EZ62eGmpWYGkX3PcriT6kUJXvAcTn70VMYFRR99dyf9K3mUZXV9cPH7YNayOnai+zyUOD7A9M8
zaCa8mE+sMb68zKWLJXE184RWffeebL7NYGGzA4r/UcW4pyxRhOuVvBlPfSYMlkqV370Wt3N/Fy8
4iXYGxFYPIS8TPazeNMUckMyOHtZgmK97pgFd+TdDyQOllWD3LIkphB6Zi/xHMgPQhdA8nR3czR+
0rZ7gfaA1vedUeGzoIQeTQeTc7JDUrI2mNXkzMu1qvgQhvaTaw7Z4Om+juyFw+gJXfrNGg65J7mQ
TXIgQ7H2e51bUxAeHV8q231xkSo8TPYFglF3mZCBjnHo2hfer936v86VBKRPo3jkBxOKUPbJ3Qnj
Zwtr8mPQ7s2HGhGho703DjuOrdJT7g1722k/SKTf9HoXzn0o4jNlyeeEQbkfGNfEbn66cfqUyvjC
R7MojAEXvIuD0OnydW+bW/IWAZgl/Vcr9V2eQx1Vxt0o9F/U4zVG6/SCqYZ6n5m14Yr3xm6RRQcr
M6SZWjjvI5nQDkM2AZ8KexEEEiQutbzqP5bTtfQ8MhsYqXcgcWXp4+ueO7JCsj4QnmvHNlgTKvRU
tqeqdteuX/+BpXpOx+A2uUjTHLUbrO6PZtijgZRcNUCZbppcjRaggRZw+DKKkZ5huUaYuB2F/eJZ
jylx/0egzF/PKEhX90HHgRWREeCYPuaM8oam/1ZqzfZBRuF/waHuX8DFK2LNtqFnyTxlRnv20oTJ
zdY6ahfnrdCjq45zY8aSAB0YFxQu5dxgEe7z37aYqNUIwpqhYkeIAx7F6xw5yycKia5jVBOiLho0
6iieGLT4p0VdN5u66rN5vNeQIcq/ZxOGucK8ADMsFz5Hc13L5IwldJFa6p4hFJizGqGuJdy4ydBC
2pTqD7JXy2RoF5vjh0tQMbJhvt0QpZYY3YNuPlqnbkzLx2DOJC0ur9rS0BWm6bIx9XAjyvEVB00A
QnBioPBuhF29q/5wzoZPkGlBXSLGM4tbC/tzZVF7O84UbdPE8y4RqLO0zn/HXhr4lNXaJDwD6yly
q9r31GJ4ZMD4bfQm9NrmFAMgRuZgyLVIO4VkPJHynaM70+V5tBGfaP5QLKZMt7Z22dOwbe2VDfxl
zUXSLTEnkb/s2fdBpTsrEKA0U1JnUtG/F+YnIT1IsnVooAwRz0aonYbsocu27RcCFXJmEybd7ry4
58Jb0oj75jYmFMkItqF0tg7xIUul6q82fbOlubFtWq6prRUbDDpHMdACEk3wKf3h4ENNI4DhnBnZ
Vo3ONRrqvd9i9UAmQYW9DVIvRdIBgtfsUB24NKub7kkJ+0NHSmIPPuNGIdqlUTFYBYkx8dzEi8Xm
sNXUzzTENIhUCxTWOMKye/WJ/J1ryGRfRMWcCgars3Ry7W3gelub/WNLKo1N6xRXReaRRr+TqAI8
51r23ljqpkfTXxyV9UxFOQL/cEvoORZBc5eP9lFF4oVM9g8ntDcMgpYhqbh9qr5EUb63wXTWQZoX
cq50Qaec7ogK2RwyNYEtQ5Y6x128HE2bOXsSd9uulYeCzm80jlReRVsyRpiWlevfE5ttWdPAm6IK
wGgVnpUp3p00PdSyuSkt+M5dd+VWziaFm7QegwiNFJPvauDo8eggzyW3VZenrxmVmWWgZXEIc1GK
SVxSEXem4xU9hvG1jYLmaSIbbh5n3pt3U2Py27olblMTe501lUtOOumiG90W55r46w1COeGuJXF4
//dPXOwSdH9Zn8mkXWfBZMzrnkshqUOuP+eZ0VZd+3SIUgj3VgcDFSzHLJoMbjjpf9O+KGcS+SIS
CHhwPSr4nVb9e7sb28/vFujWmXKZjpYBjTAg0FrifWhVR3lZnv2C/FYUwvOxG2ny54I1Upettqlp
3lujXh68WP33wXj8sTQcxuYTPpHA4NYjGz3L6Uk41UG1iGLLIa9XHccc4hsR9oStnoCvsNLjvweK
vnBOM81fT4wLz/RiTiYg3HZeezPkz3Tzu+j/2DqP5caBLYl+ESLgzZYEvRFFeW0QarUaruAKpgB8
/RzovZjZzEYhqp2aIquuyTyp9hhrUGowbdzlRKeRHIeSNzcaA5NoBRiWEzf8/VqTnLO6cwgmz1+l
31Tr2k2GoymldnJ4s59m2x32+Pz/8+j3S78f9OV3/N9v+/1awIxu5UjoFX4WwaBYPjhVCmA+y+l7
//drzH/jxYgUn/+/r2ExydayMFrcto5zauMesdMkkPEsTj5jYBzHzodf+f3lxlDOiQyGNNQsErFS
MnQgkScSjn8K2XNK2+vvB/bjo0FkPXxLSUT2RmET3nWCid9AI8G0NjepX83SOdmWWk8jAmHk+wcK
PTTyywfdLqD16MillkdaC6U7H1K828tDi5u4H/j2sj5NiC9caMgFFmFmNqQ/e0xiLypv/vtZv3z2
+zAqfDsMZmTlCfLLeNezWcE9ZVtww2XCzOr3cTwMkMUrNHcFiOzMrPxj70y3xvIW3YzW2ZvW40L+
z+NabqnUwHPGeEuNWScnyzH5B+J4oTf8xirGjB372fWX1ZNPxUbbf8qWDwU7wIMF8orJWC+3OPc0
nEoFCxE7NeIwtY3hQPzqxi/BtgCHqa9ervfnlO/vbs4syhrP8A7/eShlfQ2s+rS420RpmFfpRt7N
HWePuVeoDDY2WcyAw2mtfJuYiuytceiISLUmltAwYn4/jFE8H229vFR1IM8KuceuLr3PwReYsJIl
NvA/nwautbW9OD5NdZBeu1k9UbAQrrY8+v1Sls7//Szwu3Ml/YdOmqQqZo31gGffevj9rG0a9Ekm
luKGERkBsN4pNRpvm/RCbRPdM98ahwEU4uj2ki0Pp2FTODJ961JdXimGFgIsXy5HPd8FhSi33VBq
0LbH7yohLsnVBmLLcq94toe8O3DdI2NbHmrCrfEOIYzI/XFv9275kvaa/WSm34x5aPZAOLx4/gc7
bO/p95cRRu8VGaT4hGW5VVZrbKmZ9VqbvqTJMlTXm/kYwfF96oOaJ6ybv1AO2hSPhvng0yUCT8nw
jQ7+/FWSWRl0Xbse0zm/DrWnr/0gsQ9uNrNmk4oTOAri0yxKFqLMO4aMg9KvSUvytM55YmimHyzc
USu15AVPywcXVb02lk+zmaD7ZZiT21W+x6ESE4ySuGdiCJHEk5VF+cRD05RL68pncK5ihB15unVq
uYhA439GQv7b7yOLUIZt7GD67CsEwwJzIqu7pNqMYr77tl8RZugXJysh930oIL5Hc7CHbfActyZR
iRRzV6Mt020vDY01EjFlbWEdvBKNmhdbKVqRiMNkoq8qylpsXEsYAWPfyjvicnGPkTF6R2uwLm1B
FrPhScg12Gevt99P0ymBL7N8Eb9zfxmtB3Q+8b5eBn/wW+tmUxjVts+15qJ3o7x5WAZIQ8Ijy1Br
ZRWd+kC1W+yB3ufIjnlI53vx+fNPE7Ov4wAE1RGOv8axV30RmbCoj92/TNxQ27S18Uw1Ym3T0p9X
vA053GxU1vmsps9cZwnCBOQ++8o5/369pKVcJSANjrEbt48plJi6LCNWGIZ8zCefpZOlWMzUSxJp
DY5YF9G2LcyLAnBxTNln3oBf4avq4jArKFTT3GQuCYX4rGsexhBH1BuozuBOY0c/iqKtCNHztm2c
AyK3Kb1+P3QoaE+un/OWhcfgUlkRM3ghPXA6/z4IylZyfDbsSGVBANbyV//+/U48m6fA+lM6JCtT
bfN1xeSByjKipc2NY2CRXFx3IK50G1OzyYZk8iZmeLX/b+DuhLQcrAuwBkL3c3ra4UNEwQh+XdcB
ZpsAcuMGGpnNLkTi27W4C4oxLvYW8rDYzkZe+sEXDuuvxkZ5iDCTobf+g8OiWIlxjMm8qr+/A6wR
K3NioEiYB8vAxFy7U3VXI3iGKb20Sf0vLkzUiaP9wVpylcfYkpsfV0Wf5viYj/woC+Y7K7yG/CIX
PWiKt75g7yXy8jDngpIos19HyikUPn+mgmEr5vQHU1tqIG41qWscV21+w8d4Kz0GW3PpwveoHosO
tfxkcZrpcflXmMU9sKhyFcvraXj2U6OkO2tejMj9WzfHQkY/BTWzV5SfXBCfEyLWyvku3eBLQ9pG
+rB3i4aDFTBQ18dzOUcHp0VpXowvaEneVO99pHp0EW6zdYgTytOLkQX3uU0fB9GQFEbvWzb6dxAj
bjNunKpuzlkqYd3Bv5U3V4+emuACavNWs3BDwV6EXulXTHbyJwwgJFha+y6nPXUSptpe9qQvU40x
H8jsnbN3MYHs7OI/bsFkSyiKLQtGgQ94eV3hDAo7E8u8bn7WTgI2tz7ZOUyZcmQ6kUX3uOvuQaaF
fSW3opJfQFWOyq22nQ7ru6vetGb+MPucoXg7Pjvk01eg+DgWHqTNO1N66ole5mFwiuegMK7INPFx
zZvKKrYsbR78+Wh1ch8UJb1xi1Q3uqRsApxS23iyBBU/3GwD1MKcnRhOXXG2h8TBbADig3J/qaz3
SexEYxHJLk9GHT2SDYHsIHtVxG5P/GQV++0ugXxT+JxJSEwqw3hNEhiewniK0Nkg8xMvlZs8pD2Z
5JGO/kKxuE4RtRKEE/yMlFv5pN30qfxpGP5xTJzjrsDOyHSrLMOsn4mUmqevkhjGVRd3oaMwXdT5
c5xlhwBWkjcHDBv0jURqoGndDcoh+Q34Wjw2CYHFyDy3knzt6epSZZk8FHZ8TYMKS9Ngflbc/qtq
cPzVgE670psn8cAsld0LPovZ/NQVLxQ9R5LHC/Fvh6mBVNxtg/+U8UA5r3JPsM1k4xeTnKMzfep6
IiSmlnRVFW/HsibMNR25ufy3OGpvKH0fand8s6f5mU5F1P4DQMW/ZmDc4Vz98QpsXfge3IzCsXam
fzGJ9xzHD1osr4IYsf51ksMh7etrqqaXfoB5PU9vRWF8ds40rzJeJYLeSHfUo10o+kg1bHkpHLjn
fmK3nteB9mmS1+oY9IcZDorQ0iGAdMOL5fQWu2307pkDkw5SUhhn9Ds12miDsTpTYkZlRuwgq726
Dqq+uCnpiUb9OevBcAeohGB54OpJ8K4M5KG2Zo3KtzdfSp1ZoNeYoRcwSY/K9sL1evUiaRxN3BO7
GtjJWkX12dDZotxJROUpbdir2eLSWsY9p8geAsaKI5svV+M1lYGJnjjeVqrkeBPUNX0cP2Ll/efV
7l8/w2TIgjSVSMUyrf7LdNe8xDg7fGlM+JdX6VA2Z81XTxJ/HdbL1OnKtVc6VsjyBrZb5O09o3nT
ppLZFvcPK6auR37G4FYr17bDKdx3lQHOPOetIV/qWTzlwmKeQr+A2SZRYWVSsOosJ/B590+Dv2W9
m+4av53YV7ebBvPGPJF9Q0Ky6PLvpvAAhI82I1rnKcGdehxp8KJII2S3bT4tkb25zrYs/fdUF2h9
sqMYkx9BXMoqMBk2LxMQSclCFriMtO+Z/p+Lkzm9stm3FEa+KdyCvO/ptchJ3u3eYXl9tG3zYyrX
3vQIx4j3BqbDwnbJoua/bcu9TIs/ajRutSk/vJH7PU7yix13H57s5CZyYOBnOcsPb9xaDgL4VBF+
kshx20Rdeq0E7LS0D5o121A4e9bThG8aPDqqd/+LpBV07N2k1rkKziWydMxye0LcgOwELIp/ZwO6
ateZr5+FAnCRRCAf2ZZvcEIhl5wW8WXYBRgIoDTrjNAcH+Em09OCwou1KbrfwuEmoz2N6gnjh4aZ
LRL5urBAFUDE4Z3AuaCMqt24Wdh7Pj/iUrM2eYc2rYTryBvj5IFXsgLxhQwuQWFo3bPMttbJ7F3I
qVqGXN3zBOkNeyT/VuO84fNaWV4DeyhAY5iVxpevBewa84/C49zrMEEn83T4fSDTBKE+twraKIR8
zH0KnRuk8PNPFYljm4mTnXIcMJLrVvU8CNgbSJIq4a1Zle3Tpv1AKplUrD97VyOouBTvrT+th0r8
uDrvk1b8mQKkYZBH7o0H4D5f/v65T44snZlYGrto8SyNsLXWCZaUldHPH8SJpIP9M4KaKSrc3k5/
GjXWjbPUXKZFaieC+QySCJVZgVJSsxEdRtp4j2p1oDt1D/zzsHXQd0p7fPExmqEEvCWZCo5D1o17
AKf7XOb5sWceRNq3dlPcoaYU9pUY7Z0gHUZzUvlHMMuOXATjwozeMANyXMJaXjcarqie1c2TbxFj
ZqQwC5fnm71TteElJ7b4s6azGLvvpo95Awy6vTFShN3k+kqyY3m3MPlFLWBn75pDvm9b+9tRZ+cz
Y24A2TEP+8hvx4fI+DFAzvJiYi2hBdprDo3jRLLwQ57q5dnulAalY8JcnkesnJHYJoFvrHNWUyyR
I/dBc7ZddM10OeHIJY43cecQ4cDFGiPgUC4m3CAroUxNgYsiwhX7yhN/y9x5ZNdE6oQQIqzb6L1N
PLxYXq12tUbmlClb9i1yn/cjEminWlaYGMCyf5iZ+Gu1jGjCNrJ37ozfIwlc0II2qV7kwTTrKdOZ
ns8etqQJV9BkDR9pjVGeIYV4hQy0Kpe3WXV0hPVa173YpQqz0wjVjoEW2KPRK5ZCNcHY4eV7xNp6
OPW6FxZDs44tlvV1UiJWoXpEp/FVmJN+N7x6NWdvmlnxFAGzbDP9U8wz2eBINoRVzaEc2yNqyhX3
CTsaWn8s4eXJg35lTP18aJqCAflEvkpdVQGqCq6M3ssPbCDeUpX3tHNtfHOmjY5xaGLbsYfvFe8C
fHIkL1WY+R8MimSWXmIKG316lw0eIqv9k+q98+guIqp6jAVNLrWM8MhunLA+sCueGHUo5xhhMgxh
oVLfvqjW4miApYxkBrbCQE+DhsM6D2AX77j90NxdcsfsP8ENPRRC27MB1j4CqYKNDkkc/igO+5KA
N8vkdsZL9FYbwbcNKHwN9WPrSsDDadf9cIUQgxtfEoM4sEAm43ouJFxEm2y8WlGWNz6MXJPwSpOh
kBN/xnMfhcCVR+y70Zmz/hYnmnVyaUFCAgbHMJqmHzXnn8Ls+1MUGBfTdoyQWAgKssiVT7G0UQ0B
3E3sJdcMvuYcD39TPX4aAXgFylUbHzE+trV246lUbY0JXcHYbIMMomgqnf1YNfAxEWW0I887ph5m
uy+RVSVk9MXZLvey97LV34c2Ipw9VpwumXOPLWBTDMeeO4c6b+h9SPZB068Tf/jphDtusaXwrDpE
FY7ewQsadSyG+E/fpvqanHaBcKPw/hA7emqGfp/qyT/M/EdQCmQdTTozbwH+WWZy40Zcb07giUdb
VxlAzmKJbvpo+lm/g3jdBchHhuDbklz5qswRobuPne0mT6isAPzi+OvaF6cNTondfqath7RseGiV
ze/m4OHIxUfTCoJAERGKcGrwzWTYjc46yz9+M/Gi9k1Cn3ULTz8gRxXrloi9MMqrNznNNmIii6Aa
F/cB/Tw+nTfCUpM9GMpnp8s83q71SSf8bs2hD/s4f0qoq68NAiohtL+mljzZjrbrs/qN0+qepJ0Z
DnFxS7vh6luLabV2vquZ0bvVdldR/i2a5uJ88k3GDABWlmmq0AlS66Tx5PC69MRGw+AeZpKreFhB
Y56pj9A4oH9Ys3JMNnNLkYyU9wVl3EmY3g8692FTLkGZnoyYoMSJXNuV/RZh+WZD9Vro0GLyUfH3
mSBjqhobVtUk5PG9+dxy3L/44Mcl3KeBRzHrK4uk+6Pq0pgYRgRQOfVbZGranq2ldgeyT23HBZY5
rrmX88j7l2Ih1uZxO2NNpR9xq4cE48natRJvY2F7WvKZRk4ZVs5daYKMSTFldcgRDpbdfFLhzWtf
r8dDUgpMPoWilrdKnNZ+dB+ngsbJzigzoCK9+xVDK4PFeg+gY2cVDRVHcJrhzPQZcMi8fs5LbcA+
d3VMLEyf+Iw+22Q6qbbObtWY/cuM5k9j+7t+HElGNJG0qYFFm9KMCYYXAS5z+tCxUHgGD+If69pA
Fje/10YP4SqCxz6PZED0X80M7oUhxAVJ5HvkYqaXrLLz4mLRNKwCxcysBGXSJelXp7PkZMkP9EmH
NRJXXCZouNxetkBHqAaSDsW8pZ0KVyY7IFZ3C/fqRkbjv5aUNH6a81qfGyfMfXntOg2QilbfKTFZ
gGjJacz1b7QJiLTibiG6wNTBjdtWtKKfg4g/TFXQr0OMW2FJ83rjIWLI5KT+3xrMDD0DW8K4EeEw
mc22Q9a7mYy635tKOeyG2k+XsdZeOge6lGlni8h4HzJvN8X7Mm6aD9osb63VIiJPTYuI5GxfCy2D
rFR5zU2bzHLHucFbz8FAH7v/0trPNh4DjNXgM79QBXUc2YPBrg9aMDlGtkSa0c0I95mzaD9U9Dlx
5mH1a1OAUc4BQDRLHIp+Eo3nidkROy8ryJ2r7ve7qkf4zLXEua3p29msOQTd9JHuVKG0koz5qgd3
CKYNPrMHQ4q3lJv/4HIGbCFTLxF8PWymPDMPRWHVWzY0b3HVQYWKB+vZGdkf9klH51RZuJEi57l1
xukInPl7nCp1UG13qdpdVMYfaZ89xnX77ODEzaDWZmN2dCz/I5njdzzDGGSdjH9OyWffGdTicVwp
F12E32CZa9EhDjF1jxQ9ycAZKOjUQDmIYy9E9o9pfQLSh/OW5onQni3GsQvoll1iGVpoxukfEWhE
oD2aJfAmM0q8EDAzbDufhA2J+85v/V1nufWtLdsz+xuM8c5A4yARHywr+mgGjcaAr1l1S2npqLVu
kgMn1Dxta8O6Nhb2QS95dib/lcypgB1Cy82jLylhZPnpuzpQPcxqXrDxPOWbOaJCkUveoRMEGN38
JcbX/Y6r6LV080u+ZF5VFSwDp/O2/TwRhRW6mXfLGDtiDceU5kRLIqQjeVsBduhQrqZRf3YwqHQR
nUMrvB1McK5t4hU3doIOf7bz69jitsoDYz8vbkBOcTCt39CiHHAG6CInrXjt+LlGJrABG7dWbG0q
HTIkyhyimtoCNyh8Q6Yv8AG1o5mNaGfTpttNonlFrcbW0AgK/AZwZQ2/x6nq+oeUU5UmqcRsMBNg
m+v3ophgjLhFFo6lTmj2cn05XlLvRUQ/q3cdxZHclLpaCG0T8qXyFJGyexO+edQXm0Muuf6dAE3O
IUbgh8P45Og+c4JGTswaCQwllu4Mo3qNSVsP/bam2XSTR7+AQ2wZs1gjxAuJ0CjPZWCKFYvqkv7X
++ibJJTBwilNlhA/Iz0NxROHCEdBDA8H7RaupMWeE/iM/ASh1dwiPogqLQNC21l0lrXVn6qExoF5
OL7U+IY4am8V35iq61jIrZnrWzl1t7I1GiyJ+aErfdzFpRManpuyPOTG61P5ltXbrBhQfgW0V1oA
7IfN8tpXjKjzRiOQtkWR3s7AOUfLlNuBHdcq8dgFWE69NwKt2k4MbqmmItQtQz6fepUfksJm5OEH
6dkElZCoKLQSksbTmOWx6o0LMZtPg5fwjZOx9YH7KQBbuIvbNAnn/oFrJjjGmr23SYFYuW9+Xr7o
Wfum8AlAyXpNYmODQe9FCLddexFoo3LwjkVe1XuNUatv806jMoxZ5eJ+KMqtW8Cc9fnD9WzR7UWw
oZx4DLbplBuMhy0DKNEEosed+hsOo+wwVQVoWseBsIpnPa/cjzLQ/9VNyd46HWiNljvEvwdOCkLA
I3nHq9PvbH5sqdigMn1WwqbZtNWrY2Vp6DeIVKLRhxxeJ9+jbb6RLUS/2hXbaOHWlGGCJ2xlW/Fn
Xk34q43a2U5m2vDihV2qtwscp2sOdvqWziROY+LrvSfI2e5Gz+BoySrzQAS6lFvM9IcyiHeZX6MD
iBgQZBjquX1KY8s8jxcR/Bui3xkVcl5aQtPvpq7+allgAn2JLUAZLGPtiIjyND3Yk3qeKl/foeww
2V4VL7xC4CoPrYsMmxjsioDxkJemPhjaJcAueK3G2kNZ7JzcUt4x8mGu12k+JussjexP5nKplq3W
rMn6mTlTVBnKtL97AQ16YqSw0732Ja+R87X55+RQvGISO5f2Zx3djLT6YLRaHo3C/fG8AsQGq0CK
X16PzbBh60zEh9eELk+XPnv+2jfoOIQ/Ujwo9HvIRayCwZpAgbMI3Fl/NdoVha29wkBw8PUInQWA
i1D0LZzJiDTbYiqvjNfRCXXuXz12rpgijHNaG5dywvedxU0UJtalUTPLEIQDW50XhlTLPNx6anUs
Li0ov2CaW8Jej11tqYPRqz9KFSbZSt1rFtdhGQ0T8mRj2uHTM1AVGiS4uzCC3DYzEGQ6bcgl+Fa5
xavpljH5DsajMsezI/F+RGr5EUcT7KmJMhA9WGvRj7mD9ykcEpg4VMfSyze+IR61aboMXgAv5a2J
B4SvUZPjvfeQXSzHzpPZGxQ7GaYXy0z3om1OnZb4BxaFaAJR6Pn+jmPgFdDhRpMI8oZe8r5PjJ3R
MPCzgT8dfV7/dTpEm9gdb4mWf2Ijxfelmj9R21GGcDbs6zx7zeOs53vnlEsJ75mhlpA+1eJaHHGC
ATe/jPFwkJ7jhh8y0/ODUzklThp02DrKTyN4RIv3XDY9mNcc7XcdGlREIXLQYkvtjrKHA3d0JdNH
3vORPq9iCyImblXwd8Y07Oe4OZvYKVZOy83eJq6zabzmgiaHmG6ck8JhaYSHnG1HgACJWeifQhPB
Ga3P92yl57FxvuqU9jZwgiI0exAyfTp22ITESx0twx7EkcxsAbrkJwOTMgSu+YOjowdRqVGcN/Vu
YNxmdEhuuozULb7BV4Rf85Zd5EE14zmOe2tXBbC7oI/tKSGuUrtjqHwe8F28WHUHwzng1edExqtI
tGld82Ji1MSyH2VO5VmXjq1GYCTFwW49hiPwT/zBi2m5nGcbVRe6PvR7nJ44eBeXfSC6E29e5pRp
8gPPkZVIr0GytLIt9eWDniRbktJK3itwUlSPGsbjabE8cwsH3N9L6T/OcvzAh/k0s7ehp0U1D91H
8+vxWpHlbvaDCgPF8D7OnX+dn9+D9MfP5NfcZsNTVO8VAq/Qro0lkL29M6f7wKt0mnKG7aOvHUr7
yoE17DTWH1Rj7DoQwm2h8Y6b3z4A21UVNF8avIUtBJVTWnvJg8YmmOAPdEiF/VrHzg9qUzpJ03+b
jGw7x2BrJFyOQ6sc+5FVV8Xg7BtxGET3CL2vJCMdHug0VP8YYkzHxCrB8EdVRl0AQFF1T6Nr15uG
UIm9M2pz6KaQmiILD4NdGtCzDTlsEmkXHOr3TlTVpus14uMdnAQ2XAyPMUHsN8dknm9ZIrVDZ5yD
Hlay8ounykPHJDE/Nn78oNIIb47rwSXGqFlkCHt7JzsHlR6diQR5YLDGINWC8eUQa4kv5W3UlHUY
iYW6pPwFa4L0XvPICc6YiduaodBURhXyJp/FTTN6iLr6v5Mn8cKgMIv67B4k/nMN92Y1KgqTiMK0
kNPa8DBSzKP1XcXmTswMsStp7lRpP8iCI7GgiRznIqUahkk0k3QSZOKfK7iMHe9KkV2Fyu1fayYi
0AlCO26RjCeQ4rq2ApsMJXgl2+CiufrGnU2PddPMFalHP5GdNncBLw+E9btr58YG+CheGw26FGxB
UFClB0g9Cx4IaMXL3m4IBis2ZoY0Nqtow4woYzDCfnEd2B1bkqIMI00zQlNvNr0whvMA9YZXibFJ
AS2hhcUoVnfXLtKosjuA9r1G0VYMZWi02etAtb8OiMre86Lq8CbPT5WyaJ+ihsCSpr/HZX+yKo/4
EDb7sOlCP2e5xRO2SlTB/Vc2bzTry1gh+IhNsVcY7ullvqxizDawPgt4c8zqk+LLJ5GwFixdkTgP
FHcpsMQIDuqANp6FHGfcuq2oiXUfwDHikm6rRcx1aPtbgCzONxs8tzXnk0sun1XXwU64pVpXNjSs
MmY5Bnj8PW2Cfpd/pwGQesx6z52HOhAn8dkcqK5m5g+6tQerZVA21zhUbeczKWC/z/M5yWew8uBO
WoUrd/bGcxRXB5DtyX6yZjR2Oix0pculHPU5F+KzpgH9UBMLpgJn47pHpZOyr1ib0JtWmYeRLBkL
3t3k6sCBRyJesfmiXUekiK8wm6iVsrzHAVmqnSfk9whfD/sv+Q3kBMAy6J+8HFC4XsVorJOXzmy+
E4gXYemmR9a+BAYrCAfsd7XV7ItNrhSO5S4gdrJ6q2Ls2URjJngtLT1s4+CfHON7WyRvjdf6m2Eu
L7IK3t2ojdcxg9m2bvGRKV5zhlmJXe3gE4OGmoe91DdiEpeJSeoaxT03fsBSFQGpglS7k40N6S5Q
r1VffxB50Zxys582QXbLU+1SCHA0U1nnh2Yo/DW6HirIis8is85fgrx9tNEXI/3h5h0XZjxmsFuK
MHU705Yza5pQFBRxKIe0OTAVj0ptWxhTtHQ8DFRhz60Ho/lmd74cGgbte2ssE3moHml+jP3sSOpH
z1duNt/VupLpVQ0wDXLWg57T7ec+Sy6q9/7FNqGvmmf/Yy8ARiiJQBIHG7xU9FRSIwKaAKMQ2jJH
Jf2P1GD8NOZ51vGhWOLPMC05D5th0EIoNg/1su5AkfyEXe5xHLPLkJgH2BhrLyhudiGpeVGvGo35
pY3ZVvX+Ugs8dyU+MH1rc9q1RCelo9oTG/WgtS70buGENnjgNRvSfTnnrNxojeP+jfBaWLfOUe/4
r+bathfPOMk3WmLvSnAQBUIHOKXHluE606pj5rZ7whYOpR93G+iSbv48Egks/ep5jv2bp7w3soBe
oQrS1/RHkW2yqYZ+wrKQTAhqZ/vo+9FVmM0jePqTPtWHYWz/5DSFHdo0asxvqIT2rtLlkyuYy5pY
jMrz8vuW77ArknPrQfLHU5Pr6V8PJVzikTZK8V6sgvyzd/mH2um9qa1nwKhoOKBE9Nb0POJ6apmz
9zklSjm/OoHxTAR8s5rK5odsj31pTE8oDB/1IH4hleA6zO+51Zx9o3xotQ9pBWfXLe66KP9ZpkFi
1MDbWKx1jF4R42V2x5lKbpo3ndwaR5ythxnqanR4j+McvYNa6XDSpn3++yyKBXnmtIT3uCeJyV3P
t3kCH9WUz+YIs1Cme56VS4R/vsQ8oZVv6CFCjpQHaNWgGO9Q4falVEcbB31UYVwiAcgMhj+51xyW
7wNl0yXAAjGSD4JMDdB+9U6YK6OyZp+I6nu0WOb7FcKoDqwErr2J9e5cXYqiOhAwBe47efArBmAu
VtBS+c/AWh9H39oMRgqNHHexDutOxd8iobO2zbVnO6c4cAFGcO07fLNt7uRgFlAjaHp9DwqS7/gJ
OUH3YLmIkHOvfCxm84xcLnGzJxFrZ2W7JnmCgjF2disaltcQWa5BKm6jaUJQwpduTPgHkmOTMtbm
R5R0/PeG3gC4q56Eiau1zuznBQmhrPGk/XAqnBLXvyneUhhBcnq1AB48OKHa8vE9+SocSnXlovn0
Ru1Y1OVlZraVzgmKmO5jLqxr7d94Xk554l6NMri1pvoeaJbKeTgpUAsdziJ/sXb3d1cy6HViRr7D
2kUGVdq8SuIRVVLY0EHVek9cXf1iDvPN9ohOc9Jti9kj6epD9Sws8azidj/bxmtvH6yi/pcvZcVE
yCxDU1aeQcBqKXcOCZqF1n+IyvGSWBMIAvsaGYW+bBzXlOYsPGuIjcscnYU4bl8q7XTSACvU47ph
jr2yyqhkBdkxDEBFmpvwqfVDk6HinA/1HOFMEMm6adkAFJEgfvxjFszOyiAnx10NnJK8tQ7jMBnH
pQixqvSjq7/6fkAf5iN0BvJCLa1/E8Xx6aToU1iB5rlNgh+1Z+Lp+37xNhZRc3eqO4zma5WRtltN
N6mJc+EU9xgFaZeFlpWxWY2HO7BZR1q7ugcibDqXyTJYp3tvqW0eB3+4jU75CNfiM0KChhplRRzH
jp50D8OcpGPGpcQKrnQb0wx7sIxmBHWJS+RLTHmy/HO+V39glC8D6yBnY+dN1W3Smmc7sC6LrBVv
Q3Co/WAFDmfyQQLq7XdvO0+xpi6Wv/H4D0mrfZElc0l7WI99extkzRqnQDtkklJqGG/CaPYdiuK+
fWR1FuIO+jQ77uWojP7Vy3xtLIDiVzOVKe1laT0y6F8pWV47YdxSrTxovDGmobvYWnqOeONBV6NH
QHAhzHuRIIkSsJvtdJtK45IbKK+hqZScJ14RsPOvvhMWkIz6I2ieNL7Jqdac11pZoHDlHkrShZ4Z
adba73g6IoXphEyNgAnt8iRkg7UXgMonli20vmtEj9zkBmQvtBA8B7lCUMe35lsnFWAglemMUd1j
RuR+aiR7YemW2QcieGSM+NmRF7Il4Hlma7YMn19i/n96Nu5U5j1w7D6ZjnHw/4ep81puW4m27Reh
CrmBV+YokVS0X1AOMmIDjdgAvv4OaJ+657xwm/K2bJEgeoU5x4TUZdn+BnweasSNNznca7Fj5M6V
aLujHMCXmum1KR+VGfwL+pbOf8zXVmJSRFG3+kW/J6dlyuxb0EyXjvSVI8M3YlWT5k6YEAbqJi/3
efqWsRLcJuFgr1u32Dn54vCwm2rv+Q5lF2upIWzEqmeFtJ7D+jOIFXYeUsw2nlV9+BnLapUhcmJK
qt+V9B/VaDxDxMtz2oocLOGqmUaQpZ8MPK5DqIky4hu1/Zdtw5uoJZ9/BjatAFpj9A+CaI01JEtO
dkvoNVTOSBzn6TnXnblVRoPLp7c/utl+Ni2QExQvinBqYiUsTbdQ9ZDb27Z/Saz516RI7TIHTAUy
on4e5dPy3wwwl67Q55lyh8WIo8HoPeQqbbC2mUSbgfOvFXQB/HAG+AM+p54TetshNT6THO6Z5yZn
mw1D0VxIwUREUtx73/O5fmcox7OpjwiWeB/slLyYfsbF6xasr/NfVo3BBdkr4IVUuFh9ouFh2+3D
HJ1+TSKpgMK9c9rhi7H1g0QsY56cq92/aK6QjXIMJvYd0m6HMXgypSuMe/FpqhhTxeK3Brm6Smv4
8HYNf1y0Hm5yMLNVOp77ys8+mKLtB7d7a0RzBvCt165DB0LAuMXik7CPKgt+JXiZVl4/L1LaKgaw
1twKib2ZsF3gq0Dy7ZKtO+T6lfkhlPezE9YP+lbQsHlWn4L+VhCAu/JVfRvzRO1UW92dcOGjBpBb
pRX+CJzh70JbvZve0SSqjTqQySrpA182rrFr1MknmENvqNEeZT3TfvvRvwlIfDYr8HGKXnLM/pLq
hXeQoFP0/dSu+nOOOsA7tGw1jKql39tHKiz3IFiRDnbikrq3sVu8kT30KhUHO8eiC6wbiKoQBAhY
sJr1mKXVRabDKUoRC2iWNasGCxUurYbQMN7aLTlJLDUTEAxZ/CFqyLq2D7saehTc000UIsylhK8s
+c+z0q/Oj+J94JZgkPrh0Xr5dCJV4Z/mO62zjpTn1s2u8cxtwDWZgvvkl3AuxD9lxSnGYPvBvqVc
t1n7N64K9MOG/8fOjAo5W/tEvKO30zUnb9MqEk/yW0qfcuhoNtZNF7tbAxPSDve15ILyT60lcjjs
+QPbw6WliWC76Tyxa4tPeEGhGaf/PMP1V8HPwLDb41Kr43cEc1yL7UDdeqrx4K/GDKlfyez6ZqaQ
+QukV2woHv23cK4391YLz805RTPtaQxm8eCg0L/YhfWqcZUxl8Gj2tXcSoLeIAFBultvMnfmEOlt
0vLCSerH1iu3iDR7IgBiesehOZIoQf9c/WWut4Yc86vt/HjTpUVFEckmDCtzsZvYaCTSAavTyJ+8
8eMW9MOzmsOMxNcI0zkWwRgpCnpBhOIOhDl8bsSIcf+mFLrVbbQXcFHB5L8R4mztU7n2CuuuLXiK
ndI72AWwd1AdbTnFOevlHKw8g3te6ue3zryOdbKwKm0IgWvPrV5DvymJhxPtHlJYDkVnxH/MDZnm
tPTXtsXNxrXynVMM5b3tf+U0Les+aZqtqHFmVz5rIkcb74j7T44zegfXRhtf5n9IXEh+oaw7cwNa
SvDYxPxNrEHcs5xhqsueFXkcaiJQ3J7lo4LmR4WJJZ8ByYDYKRnTRz4rNd9Pp23Wj2t0ixv0bPUl
UdyACB//6RX+WzCUFyI+1bvt9e/YyLhWdZBdzVISisg2vp9ce8MwrVz1AspI6vrPDnvBvduhvO5r
csan5ykjrzvL3RjOumbmh3YIV384tbDFEe8x2r84fevsyvgXR6+zGRgjfJqF/HTNijwCLQ9uQnLU
ZPvFVub2z7ru8H2HW8xvwyXZO0nHliGxP/2u/ZAuG+J4kldlALbqh8pmiYNLPrUze29aVrIxVL6r
Jj4O35Y8UpPN7C/5j/Za5+GwFSq6mCWRLlNnGe+jYDFj9aq75EfFKnotlbj1jfsqYThOj2TgyGqN
gHWwVvUR+9a27/38MBruPrZMMEEuG1tUzZ5XwN4YvWe+3z3G0EDH+wbS5Xe9ZHARXM9IoQtQXfnT
C2J0WAxxxLE7gckqAs64/DUZgjsD8E52j7plk+PO42dmTij6qa1FRwQY7fozN+lXyAL3qAjVtiy4
eKbpniss4e0ob0CKPlJJXBEc0RZ33SqWgmPdhmMUoVHwB9R9s/tMT3wZ3WqnAuNHHIbZ2s4LqCfd
CO3Hp3H11VVJRdYVvO9u0bPXbv4DR8HX0m2gs9oLhJdpHzyV6E9W45iSn9FcCzv4HVjjv8L8FLJl
96F3fsgMcbjqsuRIHMAX9GCTmFedeo16ccSzEY+IbYpF6t8MqKmIYJTRkwdBO3Um8P7JDZkK88Wf
InXeGhoF5iDGS7mE0KbyDQXajYn/pfDq52a4dDkjI50VR9Babn0IdLsj4e1pmV7UbBKn/mHV3lW2
3LsjksPQes5VdV2+YR2Nm0QYhIs2d8acl7r08fpihug78zwP8RbF1HsTWv9S/4H96jM1uIkriIhU
jfbLYAYfCM/Y/agURkAEu21AX4joCU53Md+Ff8Y+9mqZ4e9ewnZ03CvwhmvmzJhPfoYTzhEiCENh
/jKT7Fft2Du3jN6iBAFsBWGXEvKeeeo3IU6oj1T3herpxWiCTYteYqqbmyIIq2aChu6GBWvV/3Rn
eR0n/6lZ+Dm5Cb4HX1L6Bf1+cSMsw6qs/N317UOGwR0jSLzaoGj7wzSNK1EWX2D55SZL/wT8k+x2
CeIZUcbrkF3++DfH0cXZWj/kXBxgQazsprwgVTmifoP1Zm/6EN9w2C+4Eq7PzsyzDfFSoB5KdSRn
40EYGhH2ujLuLGUBW/gfMdCtMJs3oFZfYEC84be6sN5n+Ta9qqlnZGGsWwMppm9+mBbmCTOffxrN
Fxq/9ZT2B9cq3ifGYdFPK2bIWHr0PLGdMQQEaef7DaeC2/xoEthkXcp9p98PS505+hfRFM92wnBK
cIRZLRmQPyczuJWZ/Apy709fYXXNkLCX2XlIhmYPY+mP7pmkFYn38JKYNADvLZbqQ6Ss/VTIvl+6
j6r1vmSev6G4+CzrY9DlHxXOH9av5q+yVutiiF7RzgUEY85flWqfCoWcf6rif7B0D0Powk8BStEE
85vT+aRHvBacGCvajQoNJsNThv0Bl3PdWGw0hvuI9NPr8gfuwH4zpcmbLgM8mjNagemrhZYlSxuc
spEeYtt+bocF54NIO6EbGajaV0gj936RvFU5JbWS0VuSu18OrGUriPYBKL/eRAvtDliH8rS/hTbQ
Al7ssQp7gjIsnCBN+BnG5Q9QX2mmthPBYIiaPpIEpcXyvRIoxSF1dBVwA8lcf1zrkdVlGkZXL/4b
2myZvG+YnT8eJjgjWwAG5A3ZCz0jtFb1B2j5l95DsGeB+JdMpTvkQbgAaj5wrGsiRILKpN8rJXeQ
mLY0pUNYVF00HtUHqO7LWNDGixT1usE5ieWUDPjKeXHj5E2iUilSPm2yC/p1E7Ys1/iTcf5K+2Fh
3kL00GcURa6LYNSq408+II+xz6+OV7hcCrwChR8+DGToqYnvKmmqs6jynQFpd3D5DIKIe0qLbivb
RWnpAYxLMl53qmezYzoBzPXRLMsUyxW7QeQ/IRuvg4S/0YngmMzztB08yHp9xio1bn6VBHKuyQ78
14twb2X2jym3P92qfqvzZDPwA64djZmpyPZQLi5IlC0kTemPhHEb/zbNa2bYRztmL5iZ4YWu8jEm
PdIIo4TG5L2N8cnL0h+lKL+Emfzpiulkteo5FvplU7eLeoyKFicZr00Zoe/vW8Q4HdIL4FMrLfAH
tg7QtTBK0V4lBw5zPGGGukuw74RAeStLuQnLCc5KQKSTj4FVOJwAumNc4b9zX3ln9HSLYxayYYiC
P+NiG3R7kGX9Fo7tOhUgSe16cSyF1CWhAWXGcZ6y+JBU4sMI5Y90kILJKD+q5tVlLW/VCAx7y/g0
cyr2DoihW36FzYKt4ITnkHsr6wmDIlpg0Rx8Y2tZBgjw8qrTXpC7kDIsAK2TmOPHXNofYqzvGaPF
mnQFM/MZttTKWhneknftrDk1PlVOmK0/oXsp0HjZjvUPoQ3NEnw1l10hGer2eUDGOWSMPqfqMyUH
BuX9zY89/GNN/IB1gaGBTVCoxWlSyEpSTWu6GtL2VsXG72QyWbFYN+HNt9DLz4a/dSv5nKnsOrb5
86BNsBnlTsGKmpzp0VmgQbrg95whgEvS+JTr5rnx6LGbYr64MWSGXlcvsQkcz97Glf93jnsNyg2b
ZCLowVrYVtAM0Js8YIFdB+n/C137KS/ddzse3gNtXBBWbpFfbQ2lXj2W5barXwcXghcj3kJ1N5ot
BGy6/6XF0dXyPpn6YRrxge00RyZXbc1xRIZsb/OOTVzwqctq7JzP7HhDFM6sSnNDMr+bX9usPppV
g+ZpONjViRv9Ixwo+JuWZULfXFSmnusFo5WmUPxbGNAVcRz4s4o3Owz+dZn3s0mN17D6nSdIft3i
EVfEfKXRIRqdO3P+nRznDUqeref0m6RdOLktVR05BsWX1aRf4BFiSJPeTzave9eet4y6XxWB2u45
UPJm4xJaachI3oAZsqmmDWmDaIeHr8QIF6eW/6kCcY5EuQuQJSLCPBVetdf0TQkK/bFV90xNz7Ws
IC7ohGNkHbFOr42YdQdX83zNGfj7YfaZENG+kq25nXHIcf10YCxZuzz4xNcrzwbF6bknWU13xxdn
nTPV64hBaOfg1Z3cp8LyXzPf3AeJ+0Y0y+/McTERDe8smijUXIiAg+EdKKv3dlc/en74UXHrdAPz
yaeLs7vF8hxeGygp8JYkKX9G/tkDUOkcRLp8tKSSV9ETOyEEPfjMYia8ofJF69bV3KGMt2lwX+sq
eYsyFqxCOWAjeKPG4cg4CnWwuJsEOb2h6ME00bhgftEzQo5h/BF1LPSK+kUk3T4pkXVxa1MbL+2/
ZojmB2Ns35PKsddqQNDj1XDw+szY+1n6OjfQA/s5IJvJn/etjp5tETdHMuUOdVkwvY8KuWOj+sgm
TFQjmyuicTLn3CCysJW2fruVFaxclRwjs4s2rBBd/tlGva+HvWO42SYt6uTVTfrkGZX29ftZAPrg
Rd6YNl8cb/aujvqnhzF+9VvRgSki++L7aRfhtG7BEHH7KuJX0eHiKAUhi8DszTQky9g1XhBsmnQQ
XnfKdMvTup32TQJcuJt/+HFfn9z//xByT9tOEjKgEX5GEvnO//7e9/+K9RW12LDkRcOU+J8/Gk8p
X/zf59+/3SfgbUaY9RkOA2bDjTp5XsADiz8iv8V71JScaoYC+YxSToF7WeDPy//XRR2NQoF0o7bH
6vT9EBA4dhxJ1l1mJgxRE4gxJ3LZmhMO+/95+O9rwI3RkejD99e/v/Tfn/h+TjVQbEAe84KMAfb8
//tb39/XSdHSzRVwfaqR0aWK02xHX4oMvFJD6otlOX8Zou9EVZKlMNnBwQSEAK8zZBn73A8NUvMa
z95AW7YewnEAnYQNxu+aCxQZpFgFC+bgT0vjdW7sTJ0LtP1rmMagyl/ExCeavWXGybdMg6k9Moha
TJfcI5PmbNOVxl0G8bSJkhDxH/kBG9Gjuc/aqt31TFsfxGL8MdR0crTOEZ0wpQoJTjunxKpcZBKy
ajaMLUrZ7KzJLD13mUIyxx9OyeNj3kjGy+zv+Hw3OMK4r9bTBzmGw2ZaBk0Ta8V9iiFtn/Qtls+Z
+2TMMKaFBKdmGiKbnRsaWOKLrLM9MFwwF6ehSXRcgX50rzT7WSX8ehuLRQLaOymEKDSHIob2k3vl
blI2EryFu4rGYToW/ag3jGhQXoSYN8ZUvqQt7pxOMYKyWlFsam46FypqlyumsWv7CTQshiir/syF
pS6CFIZLMBFJaNBTxCQL3RDrWU8je1bhTeKzrZmWeR8jeN8bNZSxD9HU0RFXwbUsfRr+FobpEvhM
hprb7vKRxXbgWPHT2CV/4ReyhXTHA9cluX4py56i68wbuK9wq3AxY6YygcowzNj4dla+Gp9taaUJ
pkfUTXC7eEdSYpJ4CbatmwRrb6F5NBPZqNoTZ7Mb/L1BvOxJuVZ0DmMR7GrtFSeWIQeQHuk5c2y5
CRqyvkMdxCQfsMGaMoRgSPopbws/+JUh1pi6C2/YRYWWeidviA4lqbJjS7CEYUkulYX24ktWHygp
IuUVF5iD6JH0ZGFswxrj5XN5CCgjPn37l2TfPBAX9miMxn9tI7WZ2ip59K3hvQqBBrAjgkqa5jNV
WfcWR8bKVFszZ24ypmyhKzeJMd1gA2iY4lAXtg3aGdCskeVXh8Ty5M1Q1ZvzF6a+cbUqJ5xXXe7w
y9T99OkqJ0b6nsNSjlAcNawc5fuXMUR4bYe52Ju6ACHnqgC96WisUzsvkSWw6YiqNt/JhqWzN8cU
bGaQPXznO8kk+yeFS6pzAPaAfp1IE2v0XqJq5jxypIVwgKczhu19kiy5QSSTv/RuYd9mMWy/fzPr
0g+urfgCx/ZHWs7eL8Fmnsvaz9jMMhItLALmIlaqdybXvxmv8Mkigvmq4yx+I+WgXPutEsfvpyyo
DQxVrr+dOJNpPSpy14J8OteBfgrmilBa7l0rfEbTz4RCnXvG9Bjs7AOZPm9NME6fWoF99AnGsmMC
bgMP8Qt+jqZQ92iozLN2zCvzguGcG9lw/v4VW3DuZMijVZo5by25OG+Z/yGpkfLZdqixiBildP1b
DCyZU3QbT7nwKiJxao9gPUccG00b10TT2rWL8uX7u2Rw9L6fGYpYMIN2aGtoIDwGvquX71+VbVX8
9yvDMNyNEIjoJ6/yd5OPQtQJ2JqBdy04ikv9LujTw0TfjVhmfxfR4kQOxgeebEwXjnkYrMq+Dss6
eKpmye3EIITdmyvEDwhmcGW8ujCNAUtZ1g9jpPsDoOmRkmGHDHLCd7+xmnvvJh9N5ddnw4PJkixg
ljnL//uSshtvoynhwTmgNt64YrLO3w+eM5Vnd9gHsaYOiNHYh2VfP6ON0wcjJk5YG7ZaE4nlvJX2
xK9iM70xge5ZLgFRYZKNCch6SxLBKLwQxc7KWBF5Y2ZudYJzKGEuvR0MVA5e0UE4n5N68RywGy8v
Ouyy1ygYknPfYFFqlndPCJrnrqd9c5DdrMfChfuGjfQP5oFoTcden8OhWA7ge5QU+dX0NB+NTmSY
6Rr34LQLerj1t71EOqGNEsGdP1ylaM17sUSRL/bjwfRfKxLOVsbAzCon7dQzUoi2tAtxOLfPNk6d
Q+XxXqQMkGSc3k3X9vcNQR1HZ/CfXNcYb352TNPxJprZ/uwlFWLctcO6rwGkFm4Yg2ch4dpF07Ez
I/bzsTcUh1R55rvp4NtiizKf69E19y0ZGgTreOaOhFKTNaRpGPzshkXBgE0pAHx7z+qm2HpBTkoT
lSIMyj46t7KHSx7aDLLiMKl3uA8xVIeR2ifU+B+h7na5cPoXKyAyVI3Yeb+/jLSa2GKHIaFbFx+N
nrL9XMp4V2czH7uMuCD2D3dDF+Ofsg3++0X8f79S+vaTHKLh3ndLtEOEAwQP3e9hGH00vQhWVnIp
fhby17Ypy/GA8nI+1MNo3OKOc7+RavqNcHZdzShz0KH/61qjeXKlc/LS0r2OAbvBgTSmdY09YqOr
GhYcoWR7bNjjpjEBkKfsz3GYolx2wcW0Des+0/EdaDBFcIoKo966DKh/VZQPOlS/DWDHtJPL3Mln
Uhswo331u9ElxYgxcLYQtCrVMO4sf2FR2UnCsU7CcWfEGxDm1iyVCVEcpIn/q+sOcU+g6vJsSDLC
U5uKkcBidx2LRu8iMSDnUXVzsVI8p15w6fHcwuZ14Iez9Z6HlFxXqZ3NbBGkOxg77CQ2lo1gXkP7
QPCz5MXNA0sAtIiboJL93zCd/k69IT+rgJlNacTOgyrd4ZaYG9dl5sxIN9qVgWtsy8hgQkID5Tfx
8Lv39H5aVFh6wNVVO/rMBsW8Ssvkwaus6/fTSTg4j6wYMeWcXbqINcdQNS9ei6N1Ykr//cyc0WvJ
3KAo9iJGdIhFTDYJRNvK/KS6JFsrx3+N/BqxJxYC/G4wnL+fwrFItmzGgLOxRWpJ+sExbyiAvc2S
OMjdwM3FcbSjaA+3vliCaTRZZOYrNNUFXZA34DCNdqdCHBW2qpNtlAF5G0E3XfCeyh11lHLGI7Ao
oqh5E9bRYAWsbCkhqK1XoRehyyO5a6MHrzzasyo3nl8HPxGLQ7Rp/Vdh1x2mGhOvUOhlh4Hvivrh
kI5Z/xXZDoi/wLUvuK4+Rl0PZ7v0EGjOjvGB5n/JdkeSxfAx/hyB8tom15ET++qOzP8FUEL86Uay
PlhjQE26RNe1HO1AAhOTlyE5EBdZPxL2cI+SOJdd60bJ5vtr3w8YXFi3mG5xypb/JUZIcHStgJk/
w7l6cS/TsScvNiII9EG4qam563Pcsg2hfaUFZguKCiXu3nxI+9fMxW6l6/Bcx4Dco1JyS7QZF5Sz
nDeF2zq3vvQmppbYWviUBBx2VuzSnI4fDkj7rWA2erOBRdxywSgPy+jK1W7wl6qs+xjMyqb5T/2r
348b0wMiMGbK+eBWyiCSH+Ip0kb/jrZxipduVMe/ki5gzWpTlDZpaxw9B6fXGIPJmJCUbDOjKy4T
M++NFuTmqJDhhWZXs+vINd5B5RS3GDsk/1rWdRQXtVdKEASBdRZ6JjpX9g0J5kCg2QWgwh1QQDfo
kHeZjUc5mmYTwgOvW1iKdNehKP6d2kl87abpn1WK4uo2dLOogXZegHonq7LpJWpRExuTvDs9gdaT
FEccfNyDGzGY3HEY/CYaZV/mMDDTMFb81DF2QzxWTywe5iPToBfARN0NGIIDQIbdwty7nyGl4I/I
mJ6TKAe902FvanXfHcNOQFYYpmlDf0Zwci/KgzU7ak///EoIZw/UuJTskC3oM5CLqqfvvwomGoxs
kTi778LTDvvfWY9/ghK3OHc1XU/X1umn7cpz7wzqLiIGyy2+20ONnMmsJ+cWtpwmQjpndjUMWHzA
mF2i/5hiig7oHH45pRyvuAFIHJb2Li4IGFWO+W50Oj7kUXTNR/abZKw+qb8S8lLELvvhUByRk27c
Em8L6Tf/6kEf9RmmklbDwpxE0z47YXLskk0UEAa4Ss1sb3QBKXKE1cQVVie3p1DyuiZ4j3syRFl7
tntvhkU+af/CSkluDVJA99rytnSHb8IV1YsadbXF41oex2KZjLCKnygebKfAVZ4Ba9Gx9A5BPQ6w
Lwx3i5WEflRHzpXOlqwrOHfrIiRGG8z8wUgVrMTemq668fdzU0+33joB0UVnzRDH7okTLWq0XFUx
4eJZGhMoMUyomvF1TDQip8RNdk3T7WZ3IPrNpEL2zXxxOVfT07JlKU3nzV6knWpgVZgAyYcUclNu
yrARZQ2OdaM9Nw0y17Yog808aetAecIAP0ifm6ThFmUuVt4cn4towhQEMGJIwaz2MjZE8ZQOiWlp
226t0Eo3INIZRYB62dRTLrZjmYxXp8rBRpAxw1niiXuYh1dZUSbbShGaPaMQLcdxzxI8uziRbhE9
LFJ98CcfDlw0W9nFVXRtgW6MfVQtCnFqvQCDwOycwtR9dMA5rt8PQoT5GVS4ex5pTfueBsJFzbj2
Q/jzJrKbjVnhp+lkwEeR8CIp1EX5afPScM0Ni+6nagxkDvCbNpyq2bbADvKLk22Q1U6XA21bh1Gm
KzONpqPY4Tuytvr1L2HzzlPUv7c5I6Jt5bbJD5iRPywADmtQS+lW10n56swgVezMnveTT6KdCurz
ZHW/hwj/W9VyYMrlweXWYQw5b45BAkdsJlhqc7/ds5IFURBK8z0Vnbiy8g2uvijkupNDuIFP2Fxo
QpqL4chgm/iEjZF1VD7GkNWJySniLXfVasD18f09vx9cZf9kB6wIHeHWC+SaIIziXGSzgWCd1lSP
qX8mB2c3Iy3YxkarN03f8qEbzPGMeRUqidob2s+vpb0jtui9ceQ7VU/6alYiWIkKQ7ZGGdeHDtP1
uU/voU7svZfa+jzJ6oSZG7p5bQl8gMWMts6hsraC+ZhlY3SFIvojHpwRwlLXHhmBiI/Enq4EaCwi
0BmJqFVeajwQVE7z/ftBub3P7Dp56rSb3iv82GyXbunUy5vjbWTsO0enj38OkyOv3w+InLAkkCmG
Bxx1PLE7467M6KKxWMqD30XvvIr5hSoJJCwlyqpChqvnunzKi2rcJ5CO1rOlklvqmvPRb7jqBv9u
cXW/Z8iC15Bu2KHh09nlJZaGegSs7MoO5Hsg+etwL+3Ro7hPWBbRFpP1GE/uOY3Ro9rVyHoRmfFz
/btiEHhtWuLVfQcAUu458V4Jqzv2I2kWvKRM0vNuG3bmS4+TbedEo947JF7uVNl8SiETnKANGskk
e/K6mroyX0VuHj/F2n03SSHaWqPB+Gq06ie0Qfkpmfa55dhHt2Qii3ai2ZfpYG8rP//DNSZPLnNi
ZshvkUEwbD/i6jWHmbujm5/cGXV0mzj+mhw4JBqizvY4XL2TbdrZFsSH3ABws1lehtOn02RvEB+H
4zgaCzdCY/PEudADfrl6xfw5urmippnaTSQkMZgBAAO07zV22f7M3M66z8ILT7pRj3gg4tWeRn8f
xsEVF42+GKPRHgnqwTTnRAbEbG6eKhjiA3qSfF3j2TYqQ99lW7/ZKYSuAmv9TjgcAZONGBpvCTZL
CyRFmTmnacgVhDdzfO+GcDVwXG86iprtyJl6M1xVr1USstgVzReOLP2I/AklQ5qq+bkd+10/UzGV
hUtniKuiI15rawfih4889hlDGWlH/bbPoJkw/zmBFxUr0QzNLsUKHaukPSGsmMP0qCGTrkzjCuH9
LDXVmK0riIbupxFhGkXktUQyZfCKkbKs0QKY9zqUSx5i1D6nTcF4N68g5WjCT4YqeJCOQugQu2/Y
GjYiNF+EF0LZ2eSxi0AY5ySXGTVuMz2VZWbdHVaeEBiKi0XKj1Mb1sWrq0/gouk+7qs9EjCCVAfr
WpstLxE40jtevmevfe5jwPhtB8N+aofn2H+WPgLYMXNxaURQT1BFdlsDStMZLI1xtpgmVfLyfVML
u/6s6xmc71Ih1OWSvUC/dgB78tLJSV5E+BfMY3b+fjL2igQq092ZI1RXesBzyvV8TL1WHAvp/Bki
3GJ1YG17Hz10xvphrQMj2VOz1lc0v+GqkKj2lyjcpLE6JFwAECwGLMdSIsnQMptX6eikn4ZLmWRk
XOH4M8rHUMYbSmnjj2uuy7kMTwVY5f9mdUZYhkd/Hq42iC6EzZB1USHxPik2Wgv2ZrY7/3cDtczu
ncu4wJ+c3LnXg/7p10wWqsSNt4yCUbs4DB2yY9WTOqCWyo0M9TVLw3kTDHW5kQigsSZsosyApZSM
yc7QXMGSwPpel2uWhxobeohosz2KbEq3Jc7bLLtIJnd3eo8EwImotkgUONnYxhB5P4UXXSnSFLtF
qJd3p9Gc5dkMUd59n89EZe+1cBwmFg2Ha5qP+25QkBknrY8iYCHQRkKhMvPLT06Oi8M+m+1fcTaX
Q91hm732BZnKqT04Z1RFrIhyVABG4aGaaWzvyGDuZmVN/+R0Bs6sQsW0amRQYn9ut6HfkWMqoWon
9oCdyNjkjN9OlazAnr2JOd6D76pvXd+ljGTlY6StgvBHeHGdM0WPynw3SYUdNukm9Fs1jNQsquJ1
P+Qf3ZgzDWyAx6UAKouK1U2Bm4wZLe42LVHnMTE6xg31XUoPilGerSTAoOfQGO7sn6tjGiSvcYwa
u40ixn61exyiFCzWxLzCKGSFTSnpgE3VZ9TDFjR06xbYKjj1KB13QxE4mzors21HgvsJMQm2iqFz
gWKSpdB76EnGZH5iSJjdNNvT0aaXGmNge8B0nqty7I/Dcn5043AKVMOAPQKgXAcmSSHLWxhks38g
Xmk3F3F3tuSv7xJGi9dZA5O2R7kn0+fQ+5PYCV06e5bwyL8j+TdTwHonM3wB0AHJTlRHRXFniQlr
woxDnxVKy/2Y/MWoXID4hzENiJPCjb8DK55s3TpEi41gZ+NbVfgcU/le3DTeNYOdXDTkEgyTk0eD
EAKkXQbeIqQb0lYRXY3h6Ju02z0e3w1Khek8XcZEhTdz+uLzMeHBUNdAJP6Z8SIONI9Q0w6oxJaV
H6YrBtAxAJb+mDWs/r/niLFiUdOW/Q8HrbAfjeU1sYnj+O/BEuNm7NALzd70JJuwP/phYF3j0Pwl
Ne4Ml9U4JKpO8M5U0dFqQITZ/4+5M1luZLuy7K88i3H5S++bspQG6AECIAGC7cSNwWB43/f+9bUO
JaVSWWZpVZOymoTEIIKPBAH3e8/dey0OJ+5LduLcbxnaalTeAdgguf5ebrECa/exTaDFDVAyRwHH
OByMtHuFU52FEiGtg7tN3sxhgyy3acN56apyOur2eNEVbK5k4+ulU5XmmYNX89wZcMExvDL5gM+y
bWbkPnY6VA+5UIzm7ErubTx+X9so1VmGEy1+/PFvf/33f/sc/2fwVUB84Fwnb/7673z8WeCZiIKw
/S8f/nW3vq6//8V/POJfH//X7Vdx/si+mv/2QafHze2/PkC+jf/4ovxn//5trT7aj3/5YJ3DUp0u
3Vc9Xb8aMr3f3wA/gDzy//STf3x9f5XbVH795cdn0eVs1K9fODLyH3//1P7XX35Qovh+hv72BMnX
//sn5Sf8y499U398pf/bP/giaf2XH4b1p+2aBjlFjQ4bp37ujz+Gr+/PmH/qtmNqqu64hq4amvHj
D5rfbcg/Mv6kf+l6jmHzD0zHtn/80RSdfEr3/jQ9zTZV1VM9Uzdc48c/fvB/+c398zf5R85Ct4hY
Lv/lB0uVH3+Uf/sNy0/m6I5KBN/xNMvUHcP1LJPPf35cozzg4dr/QAZFWIj5xVLR7JLCb9V3t3BS
9KsSUEjxFbWnRqMZbrHUBk5X1vXUO8c+qGBvj3pL69As8ZgZw9iSPUIOOiVgf81SHX+6RqTsOkPj
qhlBVzNSgJ2rOPaZwFUseJn6ePFeZ/V5UEsNH2E7mR7TIr8o30xtyOkJjGXDcgTbBm+42f+tTiS0
1j3L7HhbwF6lzMNeWFmVMYohWIyOu6ImrRFIR7sDVzx/KJn0rwCzgg2IiU7aZCj3PDvxh0HO/SOT
k6K10SvBXesl5mFGDXFIdGgYhH8y1vFGT1ZtMw3+9AYmBtKpz0HHurLH/ufISgCxYp/X2c7qLZgt
GBJtf4NAgey2EVMJIsA8FMZvD7tztgo1O4I1F8ITP0JRxxAUzBmXJnRZcKFDiEPQ1yeom5vMLaOW
85k2yJb2bCnpNkQKbO37VqlZd8xTvNYCdT6pCKJW/DDDNSDJhzTTbj5dSyMn7sPyLuqx3nG2lrKl
1UKxO9FPdGkkLL1xipdGOOSsuoA36raXsKUD9zKHo07kXaMAkudh768ir/WeEbmo9ymhL3zcdIwL
emqt0AkG/ZeSTPAka0zFi6rSqG62pbuqS9oHHYpi6hB9V7+VSW9oC9Xi8HCZJol+zZNYBddf6AdH
xRWrDaax0lPI2C5L4ycOraztTBuCPzHbs+LgInqsQ0aIkW0EhDWCpt3007hjeQ43MPzGbt6YwnwR
D/jdZso9rCeAZ2kARpQd60Kb2DfHin1t5vAKVw6Caua/8JL8IrlyrNoi3vYeqK7YVH6mGSdDuk4v
MLSJNdQxTI2C8RilNIbxc702mI1CuYqcnTEw2PU4xO6CrCfW7lBT0UBnqk3nXuexU7ZVFSfbRs2q
C9Fa5z4n28bvgWoseoeA9DtEreFEsF+/cBQbMa8vGXi06tFmIvNYuu01z0w8wjCIL9Tg+6Nt2F8N
XQPkUV1A6UZvj6Q0yrspjbi5hP3ICCFj7FBmFBYVnefWbUVs51mfSVHyiMRBh2xwJzZiYgdBF7zk
Ee1eOgC/3AIIY5waw4prGH0zM/npj+WLAet7A6/6yBkQKejazKmdAMPu8puaTwnpfJ3Bk00jPhlN
ex+P7Nu1XrUOReCAumTksrA9S6dMghvK6An8VKTo+BDVp9PrGytzzmozPvmkF2KH5z6Nkdcjg/AV
HqZ49Udjh/aKNehRxs42+1x0L/ODm6OjzTnlWAypk1wHG4U0feuXwLSuuloWm5A78ca1a/TJIzTn
xEIQ6I6RweEzNSvVY4KS5joD19x/67N0n1KTX1qOpiysyP6ZJdZHzgnpihkkuemZ1Q96e/XRckFR
Q1F5tnyR72mYo+mfpTudLfCqTOjuzhiQFkMTK8c4DQMpxRlbVa4RJfs2VpAesi4SZLRXxuikkjxm
ge6XV3Q+NEGRCGwAKWm8qytl6VFN2YRGyw4hsu/1ymL4O0z1S98W430RRw2b8eQVRtgAP4A2r8vL
Ollr+vgOTbfeaA3TndKNQrYmBlctl4UZq98AC3DPXG3R0M+nSZ9gSo4LErBxWVVr1iXdIgqct0zv
OfJOZ+Lkvu2suAJWd4NfMITX85n7EHnlLM6SEw5eCJg5gmJ+Yzldv15bZXEE5wk5IKUliXV895iU
CSiT02BArXQOA6sKbGA+m/apC6Lst6N0+Z1lN94vDbUnrzSOYIjmgTLDU3lqMxzGipE/xpNoe53u
rHdwAplWO1dFqcHZFiZKPSfTlmFhvpUd6BalDIF0ogbhndAZK6+Kg33OIphymw0LFbwo9e6msNdE
LR0CxfpnNMGfTgWQQrar2yRVKglf+5F1JzMeXR0xT7f3vDd55TgMEdpO/Yl7MiDCGrT6ZgDekVXT
ms3Yo0/Jy2XTxBnATrHuu/R+ViHPnX3vNHssemkq1gjJf7Z0fFO8L/EnzgLSQBb8n0Jr7jXP2VTm
71L/KOZzV750BSxwq3I3tAaipd5uE9thBd60gM6KVZ06uzLpnsquOUEqdRE+0WnyTm79OILeGLrj
7D3WrFWr54kBeH0x8Gjwuw+Kx6wL1jNSdKb/Z9XU6LVxU+X8NiaGQsAOEgYh/dBSl+gMKvsQBreB
vsjRsgnB42Qu1v7I9FdpHSCX7W+IXL8DK39iWkHol8ZwUyinwFcvtnfpy0+GQyoLRiul0g8Gq28/
XU2WYjRsyHMi8oGrkpzSvJfnRKEBCswV/t++ypkbUTjKmzs9elQSTKfDuEsMzqGnijDdnRVLg4Mz
E3LyTfAhlhadFBEg9vsOHi/W263l/Qyq6ahG2casCSHm8uXlvW3QJu25imf6vAmsjKyb8Z5Sswkd
LPEsbDrjag90bfOzR9eJn0tpq4dMdc96cfHmYmcZ/VbXfunWEC2bkj8myBkN4GUNwcRIRNeAr22X
S8JS7catzS1pil05ktzjaETtUC8D9t2rA5cfBl53rQp7OHlNrK+q38UufcaH0HzPCG3V/Abn4bVE
Ysgbk9aqbO0Gdx+z8Rw/EuV9nnj+nBfPO2ijvy4oG2nabaLeHZXbKHLWTbnn+N7q7ruYc+boTF5q
MdHkjwoTccJzW517ziJagMYGmbfhzHH0SWu0d3becP3eTVVb2qlO66J6CVyFCytcHkc3F/wdBE+X
BaKSPkE3XKl6cdT6cq/Ej4X7ZqJo8rl6+cvGi71THIycoIchzd75bsgoCJPZDJ9L40iscGFr5lKI
qh0nfcye534XKo+6qe9orK1wu5faAT8W4Z6C+m5APdY9R5F5P2vNeh4TXmv5DSXYIR+aizWJUZd4
+mQGx0DL2CMlZMkidY2b4J4A9d3oOI96Gz+wsLq5Bnck10+f6i69DqXy6DTRsZlNNsX5xggy8iJF
bN0UiBlc0NRgPdruY67Hz61uR1t14s2isWZdqgZPfeutEyfiuyn9g1ozbtH9bhck0UNGA8dWynXE
ppRI9yTC2F9MSDnXNik+QYXhYDxDqusqzlrXIpZQ9WR2K0KtAswl7TQNmAaXkaI6Fyu3GQ+wm48M
7CWQUGBMAPGcNLVmnYmQilI7QEPa4EvK6OaladX6gEeqXQVGre+9WOuVG9NOS99go35RKm2uGEiC
SYdoPSB+Dh0gcF7dfSmwN3H3esCIEARkbvsACy3vec8X9gxjzhuQ6eTZ8Di6wMZoXPqa6q/zwcyC
XZClIfeUqeYEe2tGCOCXpWfMA+OXwsMV5/kOIfJsuBuGwO3Wju8p4XMWMo5FmlFbLkVbvSPRtmwo
aOorNEAKXes07W7cm6ezU3hDvFbYSyXL/4eb3P8f97C69t/uYeuP6l92sPLwv+1gTfdPW/M81TFk
m6gaHp/5+w7W/dMj6Gu4rmprlm6YbB7/sYN1/jQcVzVlW+voqqOyuf3nDpaHU8CGCOB5NrvY/5sd
rMGe+F+3sOyRTSLTrm44bG81Q5PP/6ctbIrdeSCOkq+oNy1b0/cf+mbcKBwSnGa3A5BVpxBdUItN
cJ2UkTMV58J+tVzbtZncQGngrNHcO6cLi/sek8pGNWJjH1i6RSMB9ldqdawiYh8X8OBwwObne6c1
oUqbanX16B8xRYzMX0znJgoAXyYlA9Bp/VPNCTqpVqeFPU5yeZ668b4JVHuZEeV5bKfiPs2m8+wH
3Wur18xLNe5fmh2eg/k+MjTtwL3T3nlcC2fE4uuycOM7vTU5lAdReEYrudUigxxZQnkh96hjW40B
TNXneoD4Vtkgao6fMriLiuPFv/qsg1mjWi9p7d8VMKsZ9rWcCMHfvGpKGFwNwpZrolgIOb0mAck9
PWEx6w9ObtfrGgjWR9/sk8iz3hUkxCsK7092ENfC70kvVpc+amOi33XkAbYct9RLWpjZpZJP2vUv
LdR0Es2dedDtQqWDA1s8gK8MfdR+K3qckyY3T4gz2iHkZbVOfNJvDiqDfdnkNgFhc5fbLrkNxdDW
HOwO67x2LK7Kdgmwoi/hPNOl0qzNWAfVQzhbaGcSGwd5DrOQyD4XGRJXTF9atsb/+CMO9fbQa0y4
szqvtlFI5mviW6fK5DQHpGIqO/OETJ1a8WE1Nwfufm99nHYiL+bGa3LgStLR23L10w5unvzSo3m4
zCYFVOr/0R68LEM8+Tvf138rIfkgxkQGbe+YmbA2XnAhPKK3ROPdKbBC+DJX6ivk32AA7hQbP8KY
psl6cIZ+wQWyPhOafNQC0P6Msmbc7cxOU8886rzgpLxRrcm5ExWWMxKmJe5yKOKGZ5mC8PcfekKf
Pbfbks6hbNGDqL1Vru1f1fHTHbXmNsJmn21netRAxTBeYXfqWTWecuVMNd2+p87QbbyiCAjT9N5p
MAirTHnsbwJa4acpduhdJeWGWutw5wbB3/8A/cb7ZSLDEKXDVuuzSPAyM+FrsuoW25G8fKklw65L
mr2TXHssCXdCvY9cRpQtO112FpKDZ3pCIp6D4eUsKXlI26weCc67kqDPJUsfSqq+knx9JUl7jnBq
Nuik7zVi+Ibk8QP9jsEb2UlJ6sP3UbZUoDYlIf5SxwGjkJmYmpJmitumW9ssRnJFdr+ySWp5lJRx
UvKFKAgY0hSIR++ukO4AUoXjKG0CVXoFvTQMYOusCKKHR1/aBxws9EDXaCSwGD0oVBR66Sok0lpw
pb/A7Z6olHQaoKZNSIq8S+BPnEUFOiC1mPA4rduYlc0CtD1wUp4eZmDaI8ElDK6sQKVJ0UqnIqJc
YaefvXQtBmldsAGVrWu/xZpAMO+7myEtjTQiLkRrQ6O+EUqPw5VGB2bAjU7FQ5WuB+TMFUSV7HGS
HojMVRjUr5mEV6v8uyySEo87IMRjVVuPUifppFmSS8fkP30qkpbK98eBJ70UCir//Kvvv0/kEd9/
97cvNknPxaXPsbejsjh8/wGLrCe7XiGWl7ZMLc2YoKIy8/3/ugTkPoU181nTHW+tpSpNG3lc77Bo
WHjzpZc+ziDFHUvqPoW0d8JJijv//Pj70/p3xceRB31/5vsPRbpAKqWgmXIQiVVz/c/PfT+0m9+g
i3NCMM3TtucM4rHSQ+h2LNlAftBNCv3Oe9SZtZTqnrgBrBrpM7kN9wzLANfPUxvcjCIrt5MadKvv
D2fr9+x51okW7QnwUkevN8Krd+vL/ARiD2WefERXCZKRvi0KNOrgh0x4avSsLApXljSvDOlgNZSx
UmllTSQ/l4k0tcjkXwPOpja1tLhC6lxZyJwUxOu9Ik0vzEbuGaUI0KXoZkobDDM9qQYKYrht4H1P
zbMq3TGbElkjbbJIemUuBTNLmmYxlTPJDSxcSmiNtNFU6aVp0lAbnYtNDhlhNZsrGmyNQ5eNLCf5
v/Bp7s1bFuPSofTWSfvNaZSHmjocC4GFSz0upyYHhYXijDTn+h1401c5w+bL0KyLqNjl0rVzipVF
9Y46KA+ijAcY/KpRzhso6TURWF89YVma9s+JQY+PGMdP3uBPCQW/TLNvbCSA37m3jgLgmNAENKkE
5sV0cakIUmchQEX6qqQ8GOHoWHRXpagZUHCXUg1mCVX26lrq6xhrHAUvK4dylNqcadJwT361EQEu
SU/ep2190XrnEjB7LsMK21YJTrcFpwu5lMpjSvUxkg4k3eYvWxYslCPZhRt06ZVfjAiThUeBUqVI
WfHua28Wx4MOJUs0I++oqqVNCnBHmog0hulkRpQzbUqagJfIYc2coUpawbqkvbIL8vGBs9trSk7S
L342VD7lyxhSAdWhNUsnlJriOpaWaC19UaBw955ZHlH2rGj8Ip62u6tBoY2iqUbhtKV4atXaLaWI
mnJYO1NMTSmojnckyUHZ8XuR9qpDjdWkztpTa1UZtSVVtCOGdiUUcwmSA77ZD1+fuSkX/UNm3mYg
E4tOmW42tdmgKm8UlIiWotymVsus+DmlZutTt0Xc8Tu1B5Y014YyLkDbQyTtXE4tLPDYlHxCqrut
vqapvO4p9FrS7CUpj76MRlNK6Tei/Ms8mvkMdeCOWvBMPdjhUW2Tb2hO3pjl3PcjVRZqxIGD8y65
cykZz5SN8V7sykD5OVBCtgGmM7acqSb7VJQdla4yucmvAJyRIy1my+RB9ryDC/cac+NjIL9TO8ZH
dgtpq6HPhKp+oXvT7xHujs3pMvAcwPAM81+RqXBdgcyq0bppjO/gqLruPf0t5xlUqWBHVLEVhsKN
dLNHaWkbHMlbhgccl9FVtesyYzkP47Kj3N1MvLV86t4FtW+b+rdGDRxs/asuvXBPGuIUpaQvzuE8
mkefCjlVcmKIJsE46ZcHPncmQzrnsbTPfWroOXV0ACi7hHq6Lz31UBrraYgWdk6fs4GyGdIPabbP
0nHH4DAuHEyy0n4vpAcPknZZUoyvpSFvEy3wqcy30p0fpUXvSZ++lGZ9z5hDmvaNdO7HVtr30sOn
mD086lTzOyr6LlX9gso+/da3KWDsbD0RAnoCrzwuSir+CVV/7KjJwqT8HwkFAEivB6AkejOFEKCD
Cshi1q6QAwZhCNSMUi2gAjNwAVJ/b70DbADoALRDDHhgCHpwBIPFK14FUGAKqcATZoEKvGAAYlAI
zaABa+CBN9CEc1DA2hfuwSgEhFxYCJCq1wASzmAwc3bo2acLNiECnxALR4FV9TIDrJCFEBZMC9bC
1DHUAb6gA2GwhMbAChbEiRAaeNlRvk9uWN6Zz8BwoO3eLTPhOuQAHixADxPABzoOqH6FAeECg5iE
ClGAh2D6SNuKf1oJOUIHIVGAkqiEKQFOiMMZIBNCm+iEO8Fy4KhbNHiESMGu6LF+ocXBbwZgBRU9
2qbCsHCBWdhCtSAvLwv3XzG4i1G4F4kQMEqXGZ9Prydi2RkByYiEljHr1Qv0h3XMWLoWQWL+pgLX
UCOegUl4G0HJiw0ARwqIwxIiRy9sDg9Ihw6swwTaIV+rAuJRCs0DTOyTAt5jEM5HxKwTcfxH20MA
CXX93gAJkgsbpAUS0gELASm1HYGHzEBEggmaiA1WZCJAnLFHqMGNeGBHsEHVULW5E8EjyYRMknQ3
s7XfjHl8moVcMoAwaUGZzCBNMmGbmF11jsLxqxTqCUWZWwEGxQOHEsj8T42ilzjaR338Cjj+CZ/C
Vx/r1xYLsStclcHOALZbTzbAlYxI8CgEFk1QLMJkqYGzzG6w9Zn7eUBbSPIATrAfqtcwMHcMr3fw
o/h1g3rxbfM4gH7RaDPUoGCI+S0a0DCOMGK40C9CHWpMIfwYXUgyPu/secet/3kGMxM4LNSdL8rw
7y4k5QWJcbWDyzTyZvHM4QZsnafBOVMjOzqh+hSBsyGnslLqdGXP7ksSx78I0l5Npf01b9rBvHpa
tS97GNfWXMYrryZHF5JD0vWe9qSz8luCyg3ZUQPEjgVqh+vKzukgoQuDpwPGE1KfpOhRrOAIroQg
lESfvD+yVQrGxxWejw/YZ+EI46dz7EsH9Ifa6k9FhQIEgw9BJGAg3oipLFh4D05ggyzwQYU1vKe+
VS6qOVq2lfW7gt/AqfV+rr2VAYBIA0RUC5EossqfQXLJhVTkCbOIne9TCcRoBmYkBCFUOZ/jXF2C
lpMo7TxE6WkY7FOmwxgtA5ip5S1PjmqmXTqL/b5eTQEAVe4sGDH5paAljEPlpZE5A1b0BUYf2pNx
8sp+Cnv1b9/Tn40+XOuhfjcPCjN4nmqdkFQSt5c2DXeTSxGkC4n0whoD+mQCf6pUd88k94S+/DoC
h2qicwcqygMZVSfNjnvjmO3HgrM4xTxanGPgKD/Wff9gT0/ziPNRvqBRuNAUa+vJ1N5NMFWWEz9Q
w9nb4Kt0dqkTOKum32VCtwpHlY0YwKteyFdtcegl0+MLE2sUOlZFZcnxbq1UsYBnZeqrB0or092f
QKFPE4itglvNIga65TIPz200F1w/gjn6YvLzxj0ONs8Er6sC3AUy8aQC8mqE6GUI2ysUylcF7msC
+2UlylEHA+aAA8u/uWBCCAtBhbXCDEOPcRcDEXOAibVAxVKhi1lgxph7MhiHO+bP6qWtawbU9X3u
DZThHZJEHJ1dLaBltdDLuqy9TskqAmqWJjdO79lqAjurhXoWf/PPAKHheYOIJmw05rHcDMCljWDT
ChmYOuqlNzLrHlr6G/eXkoesh7ZvV4RTtp07oRIpgrX1TWUTPlskpLb5moNt62vz5hff+8B2qR7G
YG6PBIXAiehR8NJMtcGheHAakpgy3lzry7nKfimLfHLMVSncuKBKNqyqOUnkvrdNA+hyfQ9nDs9o
vg6n7EReqtxMVveiAaUjfRcuou3oq/1RN9aTmxEsA2I3C80uMGJ+3YRBd6abnVT0q8wm69d60I0V
sGDm2sYG0u/REU6eDzAvBJwXeM0K8sTZiEKM4yquC0WZ75kCLC2ge6bQ92IwfL3w+Coh8/UTjD5P
aH1anj20wu/LhOTHofdzVenlswfkzwb21wn1LwL/1wgHUAYoCWBAlFDTWhFW4CTUwEj4gbOQBDUO
bjnJsM+ZUAZV4Q0WDuTBUBiEQQ6NUBMuoS2Ewh5UYSrMwiL5ZN6YycEwPC2whhbFzecS0CHV4nDR
C/swFQqiq7zHVpwzwIw3HZ9jVwUxsQedmAlDMRaa4r4RsqJvw1hkeHHjVpyAXtQq7C0k7LUoTR9a
EuV1zMxMCSKVMVKacdrSIc+EuxPUybRJoQtX1bIV2mM51E9KG4KnAj5QXcg4g5cSPqQhP6rFen/w
62YBRJbKIdlWziuSnVpX96nfjuvWKd610gZCTI8KcQ080BG0AyeeBZ4nfClVn3woPkwo85fWMNSK
LKPeNxjSCPZ0m8Yu1rrSrCMhYGrCwrSBYoZyquyYMwDyscfFx75psFgG6Y1xqztNPxaKqdJocaj3
jBanhM+6oql0Eqx1BJKzFjanRiO9EFrnJNzOWgieg7A8TaCek9A9A9K+qtU1++Y1hflCyUr56qN+
xeiMtaKvnVshhZICPRKJBxYEQ1QDJloKVTSA5bxphDTKEQunWkIfVbvkoQFHOgqX1BFCaQKqVM+T
cqVid2WIxKAJnCmk2HwZC+BUSKe8md+rUCN54LLRDEyXtduQnhTLVldDjG3RMvzfbBYnGcFcPeGp
dkJWtUGslqBWTWGudtnBqwckvB964aYbJW6wUHfRiye0VhNsKyTEeR0JybWqmVL1Qnf1hPOaRv2B
U6cCvj0Gb2HBwlBhgDGMGK1yb2MJMZY+e7IIzQeT04AjUw0uXN942bDblgKc9bT+OPktrzRveB3c
Gbd2Q4eCZYyXZ78CMmTLBH6tXTV7yDzcyiYDrgeIW1ybvPSysyHsWx0ILlgYaLjCxdUsslxwcj2A
uTngXFUIuqawdCugulMCXdcpOawV3q7XPUTC37WFxNs52hua6HftZdZdOL06QqM5bkFdIePmdA+L
W/tgRX2waUnfUNs2HZiC/oeps2ZphQYMeKFkSwEhmCLlnRMMT8lYbFFfwazT4fqTzF7UgC1Zb+Fz
qCAOE/QFr1d9VkFkLhrMige8hNypcVbYcbiEXT+vxg6GsdGBk6K3XAGiA3Ecp8RcScyp1GXmEQay
pjdXV6jIgfCRe+hz8FEYVFte9iF1Q/YJKqgKm6tDoiUyahn2Hqfya9jCNs35/JJPHvPuI35XDMQs
pT3OBZ0hfCMbb61jYTkT0lUW0HKqtQbouSvL55ncEss1Mrrh1PFt9zbBYLt6VjXlkPubVLjR/K87
UsOrmiRbaLn+UTfdY97BmkYXyOwtY48weGArZk4exY93H3f6S2tTswePKPvU+y7BVr/kZwW9LHTr
OYBznQC8rp36Uvbw9nMiVELEVpLxywCR3YHKRrB8CrLXirxiY3F5TfpqWrGFKPrwwSvdq9tPz41x
qOKFIxxufrqXNvPjVTJ21kqp2tdsyDjXMXuWFULyNtmkO8L2dggSYoGCJjbCQVY4l6V//DS2db4F
e1gCjm4vdqcR2FGxmWMaPs6xztUEMhG0RPDirKigBgpx3AM9XoIgb6BWAyTPAZPD1tznnnniLrGj
7r7JTHPlU6PTYVx7PY02qjtx/ziSHcOeuQ3A/+vAqQ17KhYtRtiaC0Hre7+nVGEYCkq1UU811ATH
fVfgxXNQ8jkopNW4/tEWb09mMjwkAyoW4zr7+DKy4ByRbZP/n4FtT8C3E189+eDc0xKsu0+PwAP0
zvpoTGm3ZzYYX7zbjnZXKdbzAB6+Y/0FLJ6NMSZQ6ycJfsB7qXNuwconYMEiOOz0YzY2Zwk65xB2
qMqocVFV0H4N456F/VG+NQd2e8TPZyXGg5mWZw0yelVaF2abi5g3ZBsPXEIK7PURFwc/Hc1FBzdf
aRhQGRfmGBxkNDs7NF/UyGaQqhXvtFHvJhj7Faz9BuZ+YzQo5lVWFGuqT6fetB6Zvn3OkPr18VIx
10Ncsx9cDk/kWZiV6uZC+DdcnTiitScv4jlYZ/AAOCIEoIiRiyAAjU280EziNBn2AAOLgC06gQL+
RkKfizk6d1j7gbYcbj7u2ngIQBkdqh5vM34CH09Bha/AZnk1T9Dj+iv2sAFoIYlR/V7+cw22g7SY
HkrsB1ydIIhdc5wIvcgRIn4g2KRsUPEmMOw923gUFJZICl6FUgQLc+ZO1Nqo8JcfEJXeMuA8Uz9p
HGeVxr4bZCcvwgaj5/RfN9/IPYhKFLUFYHiAF8rGceix1O/A0vY+uBkHF4SJEwLaKh26kQGFD2AB
6q27ikQhMYpMAtMhG0Jvn6H9Wmj4JjwRT1jmOTDYPUF3p131kPbxRp3t/ajFp2ha9ezIM562FJuF
idWiN/dEkp6Je+64ldyGZ44K96qBpoEXVFH1e7/THhSOpip8GTXZu8xejcF4KrBpcGS5tiEAm1g2
HGwbs4d1Yxi2oxnvCJXF+XhXZ3hL6vlzzJUHWg9nFXdH5T6omDysaHhjB7fuda6aYXmiPnlHyBX2
Hd1a+gGaFeZwTyjUh0RfzQpADqcE9/ABHjjwviMqSn/xTkcuUiAZSYT/W6Ed6TptH4iHRJwxKP/O
jDgPzjyvaJpxRTVPJa3PIBnOWUnMUcdOxNV6G+SBgYVZOQLReczA5aNCoYB00cWNotn9fWjMgr/b
zkZ9pQ0jTgaP2YQJLIq6DyUrd4PS6i5DvRIG/YOZxJ/95Nz7VnCZreRxoIg7BuYlQ92i2jhcHGQu
I1IXFbkLhRW20dXJV0vYAtrJKobP0KjOGltsLv+f3lTvEs95S6zqNdW0Y8r3FPKCK4PulHfxA6Yn
kO/9T+S7XKlxYtvCrB0PE8duTZVeWRBDx7hHgLKquRu7IammictuBxc5BnUQ7nhD3kQDlNQbEj93
wcg5fdUdLL1996P5EKHUCutuRW7aC+nfphzKMpTmrbWaVOc5HtQ7+T5sLq02a0gVpA15pEAbNiZq
Hg1Fj4Oqp0HZ0ypvHgKf1KiOw/zKhfesecFT7WiXgs4ZrpCdQEbg7XEDQQjUIwYCA8sMaF5qbXSn
D8MtcIJH2+alX0XaDQg3tWAQ6vpbN7bMJX1SZnkbb11P+eQHbcVNVI7KnWhqNKRFYZkdUZxO7rw1
+/LRdAbCYgh4OpEdkeQZxuanPK6zB1BMxYU55NkzD5m4kvIMa1Ii+qSYo+LuMCNVymjmuoPzoiJb
atziNiFfcpj0MRUVI1OImomG8U6exWQARlGSpPabZY3Iba4R96J26tObhuhJvkO1Mw4MOO/ZWL+w
VFo5XnR0S3vHtrhZUtNGEdWy40EiFSOTajI0HYiodIOliHtOO+dmWvad0+LwMecPPEyk46PysVeS
B5AqS7o5e+plJ712LrpmP3qYzhethq+UGDrIlCmEZ5rEP3tteCB7dLTFilWLH0sDniu+LE6zvDXs
BVQtyLTSxPOWBdQWJ9TxG7B2KVTztyoGrsDFxZVWL2NPlr2swVynhMS0/KFRnXZp1hEmKjs+aK67
IFCpsUHXaAmTcKbd9dk6VJw6jRk5DigfGBrEN3PbiDGM9EiwmtPhnfAZ0Mbv2EEUP7TEspmIuYTe
2qze+UlzgYKUPCliJmvFUUaF2WVbhLcsF4MZJ4UnP35IdcxmhTjOSmRnRKyem4plPFQS+LRgWVrE
aPAG9cMsrrSwyhFDaOvRIYhccZcgxI5ZLRfHWltKzRvtmsMhPBhx73UQIZuDma1F0daMAUZ17/cs
7jaaLJK4HxnaFy8NC8JV4jBXUFG+ZRXut2HgD0t8cAViOGJs46oMi89SuyURQlCjKUVt0T26SOV8
sctN4pkjKv8JnGZrxBXB3JknJBMrHQZlk7MItufEG2cx10XisEucgGx8QRQ7FsNdj+qO7A38pgn7
neBtMa8eG/HijSqGPJ+m2rKizwFJruYwoMOMl6fTMang4PgWJ9CD9jJwBn+MMnbDrPp5Qo7BDC5L
M3YFffudwWS6RtwHqr9Yp6j8YnH6pZ9xBTRuRvVXiPMv4JW7pZHC0lSMgKBBdo44AvXkl4MykMZH
g04Wi2AiPkEOVcF4Fxw62KyJMsq5qOvFa85tD+hIUWNz0XzW0xyjCI1ZBn7vqTgMTdrf6wmtIUGH
h5DiqoLuMKuVHlFh8+JZbMo9Yj9sskvOXbAkFugSHcU9mnZ/p7XDtRafYjlgVkzK+VGAl9RBsS4O
4l/UETE2YmQEABGuJrE0dugaAc2eA0W9s2uaxlM0aeu4qFfkyPtjN5P1hl2wmgpue6XRwHPoB7bv
gUXSD8YK+wObOx7myCFu1gGgq4Sk532HXFLzsExSj2OBIsFqXp3aWtGjV1mFKCZ2ygFNZS6+SmfG
XBk46rppPJxT7Bc6XqqHmVY1pxAYLwdxX1YcpNrdM4bDYsWW70z6Zcvi4LdRdgffLo1DSpsNzwgp
ccOrAIrY9wWN0i0t6mPJukJFwjkyC+UwoafuPK1b0jWrNPDjRVn6t2xMrwV7QmnfHJVo/BVlGqgM
8X3O3+ZPlY1FUh2Z8XrHCjloLJbQSXyhk4JLL0Eh2gOPWCN0ONW2AMfRjPriG+0Rj+YxTrVMXKQx
UtJR7KQ+X+Ae2SO9/npbmMljGCQZnuJjEmI2jVCc1uI69elQsnV9mZGgYsUyVt3/Yu88liPHsi37
RUgDLnAhJj1wreikk3SqCYyhIC60Br6+F5yVFVFVr5/Zm7RZm/UgPcO1IMS55+y99pyLOhiPLMvA
PesD0ydTQjuyHPQqHBeIPFU6fYo03zXCR3FqdE+uPz1pRovwyGjaNTK/8RAV1S83nFYByuQzuRG7
mpFN0ZPnWuZLFSfyAgzK5xSekgolyeOItNeCZGwSWOXPKrVegpHiM/C9TVyQHNsRIRuYZMkWc6gs
s3HG3299aA3rcow3libJuzBm6+2cSZtb55GI2mnOqu0JrS194z1w60c5p9kOc64tbCe9ZgXkEXjr
Rz9b4m9zn7yoFt5aa+k9THf6EKU+gAOsz32N0zgl88zHHL3UakZhMUJ6xAjIUpqSY0xEhQR1Bg1F
TDwwp/Ytadl3Zupg2zdY7XUFTPQRcIjJzLFMgpWmMJ0UfnsfufIkyvrmoUkAjDJe9awYlR4DpkGG
9qHtgh8Oyqax7r8bQkYPrhN/DB6gGP5Ca88MrBURJ1uG5ooada3VBS134sIHVmrLti6ekFdOzLtB
kBiKbKGq1ayHCvRHgQzjOLTGL6seoGy59WGkKFQ65ughheohdWevXMNmCUq9XpD3Tc5DsUx170pW
BPWiKLX0To7J3hXpmbD5g8YJO9PqA8Lp+kUr4lOvE6LTluNbWkR4ERIPCCftsAz0YG1FnwVWmnWW
2p+S1bmn1L5CceDTjaMWRjVhQqVIykDjjfxzaM6Ju71vbMYXXcrHYEBqkA4NoA0b44QZtpfUbKhX
TCdYlyEGnCzP8FPrtDnd/ldq8ov5zExU8soJQG1LnkWAV0kmR+ucWcfnJ81XOMLLJ/6PmCwOjnbk
96tEIy+TdvPCYHa39Jja7wPLhEVafAfOHp3ICPsEcWCyRkyusCHUKpsAaGRwSQK+6cpFTP1QcWa6
/YMtiLmrXrjb2jHAOdgoJzMj49hGaLSk2F3ib47wqttnB58es6oWiDaUJc6GVHA2PLYyZZfJOxgW
3tRcQrOadoSlr9IMslHeBt+qvNXWOCQPlHE/Jv4iRrdL9Nq6SARJDEqos6m+OoMeeBcWkJtGJnAh
yW/8IrwMBGg/D7duZlUbJoIJ5r3+ALzEWKYdm0WmEQ7kso5YmXlztdz7vkpfkMJSNOW0vwsnqRk/
KgriyT6mtXdtCl3R4ChPTYq+nH7ck6ulP1HQYi4axujo5e5Vm7yloSKDxAPOg26/cNSbPU1yk3tM
BB1Cto+e55/IVArIrPEvdFHyMkSE50dXObQ/LasJydNOkYho1f3kkqzqN9mzL76rtghZLpdHfCtG
Mi2nSHL8l8Ub5+49QEZnI6DPkXRjMItq4czqyJk6vwX814q17aX5mvnZm26a+l4UQUhbDbpxYqbb
V18fnrw8Q+LFIq3085Mc+yfDcNBdSV7J79hAc1+s6cbOOezscR0HzWPoNRdaAxDANAbNGeDObY4m
dNfV9Vsu7WbH1JYUcBGwVWX4Lno4BbLgxMf62y91tavtjPUAQ8rROnUeiotCtGtWgTM6PvrIuuiO
BhKcimR4lKKeVmQwIG30IHOW3osueCtRMAThDzWnAbZvVt9mq1blJIPWNuKKKl12o0/nzRvvfZcJ
SMFitdSr81A7JUiHDDxVi8LRK0oaX1p3km1BJ1kWVKvl0TBAklkFiW4a4I3GiH5onn2SqY8EJ9D2
vWQZmdd49OPguw6gegsqPt94MTngIZoRP2vPKdSlNXnwNEqRuFq55XN2oHwdWP7KMgzOIWJRpnJX
NFP2Wkbmo9F/J+ODg1euHuge/6pqtc2jetp3dfct1ZmjJiV7lZOLYWU728jtj1YqngKJstKrnZ1G
ca0ykKBxMQJwDjLgoZTjY+ZAMKStWLXxu6aNwSrGtbci5aRuNNrssdPjDApBDpFQYU0b4YU4e4e1
SzrUKh5m1KUFKkFQPIZFTCC2TjOgy7aDoCkIniEwYQamgr5kLuKPvnZ3Rhcj2MDieZxKb2sjcVg3
Y/xNoi1b9ROVifKGvf8WcbwiVJbmcV8Di5O2v7T8aNhRsT9oukVo0RSuQAzoG+mN/iIJyRKuXI6+
Ot++kdEu6uzp4BsCz7XerhSe3E2ZkvcQWY+hlZ/Jty5XQXQes42GIm5ZtCNWj54tu280ZIUkUpr8
UEKcdMlcs8n5AQZ7YAFp9ttyNL5XbvRkyQ66S4eeb/R/9blCGaaAUNhD9CrN+i6yCZFzZ6VWr3ZK
qFWYfRtM6SzGkDYP01+DKsr7GMMj6TLie6ywMYd4BCk7+5KjBHGKU92O912lJCcZ6tzaRJ9lA/8w
XefTrzjOJYea/78mRQ013kxKEmQBiXlTrD9EessajuhUiDdIoowQIVZKAVxriDi7KR5PQYMGLIu1
4d2Jh27hh0a4DjzD23dG8doQo3JUUWNuyPXoC4RylAJ1Wb2Mzth9JKZNMgErGmxK4PjIVWTg1La0
8n2agdHjFHvu1ZjjeIpROyTBaJ+SMh2ObsLgxU3ITiwNbO3WOBOLaNK0unmcGj3YtUOQr8KSISUz
+A6Hkn4Vk5vt/W4+5xSAoY7gIZhgshMWnYB70eXTuupaN9ramTRPZcBStk3vXJTKVlWfnKRxm5UZ
J+kdiyMaECkQ3FxIcqWEAmLvMTfK3Gz6nHr/B3y58XHw24hzkMLE3Ynp0yvhPCFhWJhBrwMSibVN
D1NzF09oAOqY3lwfZxZjnr8vvAr5MWhSd9GKPMK1lT5rXVrstH6M7m43Ici0Fj1QwXVcGjm7mFYC
H7MwuMZDjEdKRsxegUCNsKR6lWLcLjZx5LevmkF3MYz0bKeMvn1tE/r/Xqx7Zxfc7yuDk0Y0P+HY
qfs+74dzng94fru8edV0FjGWxEnMD7ktSrvfW7XWHM1RmqA1c9Ecb9ft+cagzLixjXx3MRjFcEhT
n/DksvfXWtrmrwnMltTwy21PbbvPmv4j8jtW5ZaMtuQ+98QPGcUlobeGKwwRSKpzUkYrRaglF3kP
0MvvpUEieJpdAm/nVyWdiVxeU2VXCGtwPtRTubLKdyvMwhMY4OmALuHOwU1+5w/5hOUvuHNFooiL
94JDQVWs4e9gFg4cb/5qOubGI5AxfrdAfF0jgK063m4fgGN//UvLpTroc5hFb6SHXsr0cPsX4vkY
bbwerTpPR5g5X3h2EuPMLreNj8cbhkn9GD0YfZP+ymtKak/k5tWhHSQlpl5PZYzeZyJCQOzlpsor
dw14gVMm9X4hr2UuMjKnmLP0e05XJSuF1H2uzMNE0/PqVONE3Mgj6kDrOmQlTVNj1tOnH20tzGvE
2K2jJljavvPWheFzkVIkcWZklR/LlekSO5rFXYhMKZKUC5g8yrx4EmAKMdQgbvGF3tCDs6cnUDuu
gU2amlK8RKyTDygD0KPY7bMJPojjjLMtHR8H91SqZ9Kh4EJRleDo9OPnIUiiSzGw6reotuL5Ih+a
JyxL0fl2k9G4K78uWWNZsb1N+1o+U/msBkeM66LJYAflo/3cTPmAbh2HtzdfTZpenIEVPN3uZAS+
yXsZP1jZO8o257kSyn32+JAi9fIL3XP3OZ5J6HnV+6e+Z7UK9+Dil7Sjwkg2e1vG/rPnRc3aHqxx
Yyam9xymmYapFQV+zvdrLRle2ozvbkiMsrFZaM+xrJuzFjrX2zXXFNVjWuIw5H1zdCaXUUNhPeQ/
BKzQp45lKPVdeEaQJu5vd5m9tRpE95RiJD/hz46udPahcWaWvm8NJ0KoJVx+CI+F03xvSds3tzkV
Gz4FSNm06jpwUifUEZJ8ZobqWnleeqxK9Km3qw0/Y6Y3d3IoOG7pyXWA8/cw2N3hds0uveGppZ+c
VYH3VLtXPGgpeUPfpWK76CKWf+MwVddRszdFkopLWAb1VbXy7MSxgWgz3bZ62lyFUb6LNiXlZb5W
NjNJTbbOaXBkfXXYQxaMD7WNbaRXUItM9zKWX43ZNofbVUJWMNDH/Bk8rW6vVZcz4ARMQNGAvDYN
mv7aDBz8c+yO29vVYRgzIEZatE0gCV+HdpLryrEeoMoby6gIxquddvkmbkiPHeJmvLqxJCvNn60l
G13rsExXg+Lvz0XtyicZ5uOx0RJ14QfndkLuF12ZNvvbbbeHaXqcwHoO+u3v24ouLFe16CE4/vPl
9DY014WEKPj79RDWVtuORtLy9215UuWETjDh+P16ZVE3RzGE19830fWVd4WRsIT6+wP7IQpLLfj6
bF+fd/4exZQup9iP7n/fpMNJrxFOn8YyD6B0dyWUXyJwiv7sFoG6v10owBj3NtbuOEIL93URuB75
tRwCOv8fN5nUvQ9V8nC7v5DAIIcatEoLP+p+jBT+vJbA+oL0NDQQkqumU2LJZ5ixwMnSbG8PdGyM
XkjpyNfRguzS5HJdui1V1nztdpHR9EmCTJxY7rxamp6vaimgLqUtuxxMy2+srC9TpRdXE94d8w09
2dIdJVW0bDySquv7UnTWdzDP33Nwys8qCactYYJyl40c5VxaHnPtNN0V9BJh1FrITeertwtGmROK
toDEgvm2vEBwXWsAan/f9m+P0wv1HqR1uvvjRebn317pdltCi5kNOjr+22tolAx3sVPZpyY6/9uz
f1+1ikTsC40/4D8/1e87b7epWIVbbI60n39/j/nB8ei1FCS96XAIaFDf//NuUU4jq/HUJKMzgiFH
Tcwjb/d/PQnTzydSIkIysrsylfWrPsI9rJrqWrtW/+DZ2fV2M1kc4z4osFPdrkpOKSuWUNrudrXw
pw/m8+Z91OTFS2ndm2PavBZNB2+szdBvzq+Mk5qEP+Js17d7tQS6EdqK4CjnBze1dShwCz5qEHKe
Csk+PD8JWs50hKKZLG9PAgAXbBirpdvbk7AZsmxG73NXalPzKpheVDJtr4Dm24e4Mb4+e9Vk5GMX
tBNuT3Im/Bltawb725MqW3unH2jfO6pJX5rs8fa+Ks/dOy9nOnV7jl5i3IHSYZAgzIeNZtJ43rCQ
v12lvXno6MY9hkOWPGWV2t1embiY4Yh0y4ePsEP8D5Ogib7bPPKSZFry1CiL36LOunVTmelTk1fR
o+k/5gXWsNsDbGGSygSGYXO7rdAKcQ8PEi3Z/Oz5OXEUc1bT6mp3ewTz4f4uyvxLOr/G7SbNLQAW
qzA63G6LiDg+Jmjl0BrxIreLWhQ/sCT7x9s1n2TXfTEh8rld/Xql1D07rvZklYN7gobHrCpoSCTD
i/6Z4Fsqqjp9t0OTcF2k0aCmp/ZKwNf9aHfe5xSVWPZT3zmnAz+qYw90XuZnep62DzPNeClTETL+
h8+rg/p7bboUTCwPqA1MDmk0aackalj9JpGch+3uZ4+gHJZ1+Wy5XY+ZzVIbJdr2wyhI8uL+qacr
IsKMJBFFuih1Ml34+Q4EdPRs6jh+ZHvBU+gGqPDmO2RzHwAn/3BdiI9Wq+v7ihkIZ/3s5XY/nnpz
EdqOdm9OgXMqyByinclnjAwQWoOK3yo7L1CoM4kVeBtffEcQFjJ/y6jsEINU4dlEDXa23R6g7fy7
0MY7Byo0rm4ORRyes71Ja8JwWpJwbBGNb0CnMQOjfdPMMb6rVQcY1GH3RiNlfvPg0cfDNL5T/TIY
iPP64BJicWH2W6Gi5hF95V9q2UzXINedLUTWYOcXWT3/YZ7K+QGhh2fHLm3tMtZGRubChCUb4M67
0/arENXON9YfzPBUZZ4VXBhQsCYH6du7Q9MYUweGH7xHwxMoYhx+G7Te/teb2zQ2CQEVr5jgzQ3B
hNk+icbmSejlz9tLkwX7bexbF8hB5+1GRNiwf0TyqivvcHtAhfpl0cTgQ2sYakfNytR6aN3iM1LP
twcEhAGv+N6M08OKGXo7AN+eP9yIAQkPrvPOIcNc154/HGDXDxeHhQyiOr6XzlkVTYR71e3A3Jqp
pXajyNWVsvnrtVPHJNIRqNejY/ThwYLAskFUFb4DMV3fXiLnTeF+5v45tQ2TUIkCgJDvim/kjfDL
qG+FbcjVGDgaC6pQ3usu7pvbM6da7bDgoSYv+2mTjXo9H4gSAtRmctn88Tyv+PBdj/Ja4NPGGq+2
Md6OF/473h7QKUdgWdP0hyBmI6ePBDpGdtqHEf64PQAKobYsda+/M6HPnOuCzv7ttwEUu7Cg537o
qY1fJg+sAykG5cUExfH15vmY3XdsBrg2YrnmrAttXmZkj9/+iT0fyVc4eeYxv92Khjg8xBUt8t8P
+uOftye5Tmodb/+ix2YEyC9QrZil7cH4/+fLxfNr3h50e/Wve27Xv16Ozpqal5HAb20RrG73/JcP
/7o/MpBblWEzfn2F2yO/3v32Rn98xK938ty22MWe/vURbo/598/x9fTbKxnsNfQx4/hXnZBv+ftz
3P6VS6s4/F/EZ/xJgPxf/68wImcsBRTN/wMj8tj2n1HzL4SN+Qn/JGxAiHRgWPwN0vibsGHZf0np
SI+0CQsIh2HB3vibsKH/BXLXAwbpiBkUaf5B2HD/ksKyddc2hG7r0nL+J4QNacv/AGxI3kh3pdAt
zuHzh/gTsJEWWRmUjaAeKVt9x7FxQLFSbyjOk505+P2hzys6gfCT+0OIjmJFoBizzSlKxbHGZKT7
pMxi/OsgWowAJXSnO/y+WrYTCC8zxsqe9ghYQ9vCMD0/+uu6n9rbJCxhrUnuyKaS4QAlUnswPQuI
6pvqmKaOao3oCl3e6BmP2eDsNSB5Cxdf39oT1rNXhj0KY+xnuQpm89ywilyPAXiU4rqXBeQ2sB7L
sYyh+lUI2ow2+SkzQx3SoHWX3bPO3HatSrPcBiHdUM19Hk0tW5lR/sP2+2CDYataMage55ix9CLT
5k7v6h1r1wRLBh8M6vHLwID7HRXsJCv90GW0Ue2iIuCoRtKs8MBtZSKRFFUigxsI6yLQYUjB+Vq6
uryLM9xUIiCPC/XEPpid23IUqI90Hwo0KPRBac+aYdFty+8MzsxkAmfdWZXWClvrilwehgANo/ZO
w/Wa9sJ5aIIcoHDrb9OctnBGRAdRPQmCKsnATVVoIFqf1OiSgZMMuoOd9cjXkW3otdstUZe5i3AO
ucrDfQxR+VE09Mc49aNfsiGItf14FknsrByFTsQJTHWZTmSJ4WXT8ghaQvmUN1uP0KWTM90lY2Li
+tF6bHnjdOhq/D1R1N3RHCw97GTUrGsPV3yGGnhMv8MW52cxALBppaSpr4KYobEb3rlTRbuwec90
V+2SrvSWPdldzKqgOFaqWzUlGUwaCVOIPO6qRoP2q4P7zzfQZnFX2O22rlGNiIGwsQAgVMgUpsSF
uqSfC9IwKuekgQkFK3llTqxWrm0TLuOINwDG7sav8kXbkZ/kJk29UuHoYmKr34M839Y9pVw+NRNz
EstmA0tfVIFSupcFwca3b0IA7LoDrrVWY92udWCkEO8XsACIhcXtim9EB4cdkCAfa2tBtDhDswCN
ualvDKtHli6Ney1gzZVW8M6lfB0ntlHyZEgLLaujGUmxmgjwIdWEvMdoQCTV5TW948FHWoR8ZqFn
drhBM33KKisFz6CjpMjlsLYwjxwQKd8Z7NRb4vIeMrpuGz+HzYakc8Dj2mnbyWZEji1ZkSIiphcw
D6docp47TvEPmHC8fahyFyh2eZ9BEr3Ak0RnkjTdljM/eegxDSyXOJ1t5QQ/O7s9jHVqHCwElCvb
KBiPW8QDkPx2uyhQ1ltOPZ1dY2JYVDCBlam96+DwPoFU3LiuFW+lk4lj4mQvLPg92mQw9kiJvB/E
KkRsDGuyBE6wsuPA3LPM6diM6HloHmyRMEej5xKtswMBE0PM1hXbJDqovk30tTTCaKuS79FMFYlt
a2B/GvEDNtWz77QQ+NCpQylLCSSft4MmDoJNgPvBU5zfmw7fvdGiT5Dis+tgphoGeqPJoR1KANNi
SEtmhi7KWuuWoWXzcUSJ61hP9AfEJO5dAfiwEGgmnBT+QOhvBA1Nq+RARWoXVO06AK4fVDZNKjdb
WxnBbJpUa6sncJblctOUFy1AFw1CtV22o0unWHegh0yms6HkhmlKOnndWe6WFjwIu6QixDEnVy6S
3s8RYo3Pn5y2d7wWJjCbIAJrQ4LgL3MG3dBCGS7VDL/hpIZFaL7Ng4wD5AvF5QzLIcAuhPSJObaf
UTqFnb3jNagPukbkAWQXksIYsbCLAdxpM5j0O7u1DyKjc+3cwDxV0xz6Gdvzx8WQNLvIrx4du403
qQKs4RkAW5vCKB74KpsSn0sKghygJbSgaRISCVPUsw0NxrqyCZUVOjp8w5OkV0ZoeeIQ6Y9omfKi
8D/QYV32eFY3heXKd4v8uAhp30oEob6r+8Q6yLoXiDe/l1aTXFomHpca0sGS+TNrf+Q9R6OMn8iG
Ti6l45UrNLrXChMjLbpWflRq3wlXfJp0stbsKeDbte5KcIe6wyNvrZjTWOuhFNqFpITgkUxvptm+
J7eFcI9dksnXGPgjKeLxj9YUn9IpYtabw0wbN9ACzXZU2jn6ZQor+BJ66+1BAG2LxkzOKYRnQP8T
i0vEyyA78R0j5dyNuKMPEBTrtgdcqWP2CY0S+PLUvBVVfw4FQTppZD2pvMN+xmDgXquB1OS13mxJ
abBP6ISu+UQk82gR0qRViONH8we0EySCWl6SbTY4Wy0Q2b53KuwXDe8uTQO2gXS2+VBJzjWO2DsB
JKtMiuxeD5xj02BisbVKPfNEkLKlvFTsUl5KTl6MoaLBH0Umjq1QF6SODZxkvjpiwlskAdafkdHZ
iU2KKertn7cLw0NBrg/e1tetZklFVaymCKTKhvqrPvk9Oq7MIl8nDZvmFBPccArM7mdu+ng25pvg
OLcnVZj2TjnyGEym1SysYmpPHZ8P/xnVCREdJ0v3Ueyzut4UxO8x94EutNBvl1ZG71NZw8VLoAIY
DfojvzOjk444hqysD+jLZ4+wTZHl6l0rHBtVRtQcw7KF4wTBeI8VxljGtK7v4g4ki3DQl8Wa/eJn
HMbCaISCnabtVnWzp1sT3R1ChoeCv3xaFbe+kjorQkeKSlhbVz/p/ICnRtb1KouScdnMKZF6jTup
iacWH+2gM3EHwTsV+YPuW5xQM8M4puhwR7shka13LoM3W8h9jd37AfWZsQ4T6dwPfYDLLCPBkWpF
Q5Jq2F8Lj6+yGrLszKb/k2hu/RvQHBqcTbWKR4Ny1bGRcf9rsaorduYp4WMWtY1OzAYgr6WXhpgC
zlv5qWIHmjPfUISM5coRqoPN4eDTTLRxkyb+JweF77nWDicRNDvohcxiGxzWnTMceNd+hzj7LQzr
D23McIqNqWJmg1EmadJDzMQTPAxZig0xFE1doq4O2xlHgs+cNmage7CTKmLRKvBZE2qdyYEk1BAg
46F8/WN98V/8EIb8z7LddnWTmt30yMAy5wXCn2V7NUgJ3ovYO5BrzQk4CRLcnNn14Gkbq/A5m+J0
QM+k4QJ1/WzX2ww3LIHayC/Zn9NEOyuqNMKPzei+CTCIUGTstFTX3kOQcMIZYX5Wsb8lK7DHXzcu
Jqttt3FkfkAds3ZoH5qFMvLPWwUD3YjNyazURhvQ9Tqxne1DK/NIxIl/UYg5Z8DlL7reJkhO9V/S
NpF+uSicc5LhlGluu448ocBM7kWp8veor3fQtZ4Rx0AWitrsbJCr6CANW1kRDFn6v909uomt3RnR
sXAbQDqmRRBGY0UPtfdJzt3aDxv7m0V/H95mMWuz2dQVGvgc0kOat3Jj9Lm7LviN5ng8JFrZFj4G
QZA6vC6GtZGp8ClBBdiZ46yBRSotRlRSmpDnug42jqcztCO5mejvcBk51dalvbHxVAvyIvR3dmxX
uJTNb/BAajC4KVL3FDOigWN/KE2sOQ78wdyahxWavQy9dkmwa3yI2mJpsSI5xOKaVQikbYbkGMzL
J3SWckvUp78msLBZ9JVXb9Dt9hxOyoc4B7hXKfVK9Gu2dSUy4brFedMUI7p/5DALJUT1lDnDa6kV
3wrcPlWaeVsE62+V5JgUWHgrbGk9J1p8tXw+c59o3zTrHHuQ5A0nfAxthKOBYyJWDmITz4J7zqQK
4RZQ7vjRu4Nd/DnDVEk7G61o8s7g75Jq2Iomo9rjHyIi29Gf1PgzJdtoYfmVehnj9O6/3zXkfxIj
XcdwLcMWhmWhk5j3nD+JkXahzA5x/GpsDDIjfX4q3QkfDAYSoxU+ixR+VRq4EyIzNgeqhK6ZECRN
rBaYgx9BiLzA1lpMtWNB1CUzNU/lY4H7DTCPt5JyL2sWAgoVUJvMQaFrTuD5IjSDZ2TeR20+ozhT
pmDn1uNhDLIXkafv3iA/k4Yq0OtcjA098A0xLGzBGGYUJsUgGTzoFhZ9QUFsSI+WkofToNR/GBwC
Fjg3EUrYOMgZOKduVnGagW/Qwps3lWmtfdAlcQAe5f83ev77MBDT+2Nr+48wkNPPb5+IVv+108Mz
/pEGYv9lC8Fh2bYt3RZsd/8gqcq/DN2cWz2sF23PE+J3n8f6y/YEuFS6Pw7tnvmuf5BUiQmhhgZu
i3KVM5103P9Jn8eQBp+r+DqlfoWB8CYURYKqXXc8/k1WyZ/7BYt7Myci1VhaKJ7CkP5mCnqdqNE7
vBGQBx3g55p/70SSDkksIc04ofrJetH7wSIvO1Y26piwzeoNpetw0tEl1/7wYiiw1mVpuRd3JsA7
WBybFXPVad3YVXJiAZmus5kaLzTdoLzwf0FNHjbRzJVXGoY8/JxhwHv4+uMkJtK4W1xciLl+UQR4
a9MwNMR+IxjiUfN2uanOSLD2fcvguOmit8wkMlLkO9drNohCcds4yFTcNMbaJYuDw74EDCupkotq
bW2RmNMVeHtBQynG3+Kqds9r1ytXC4jOjjNEPJysDfJ+HroWEVVqt+MSxTCJ28nsXiZhnPkKxGJl
sqh1cRdhGDv6AtP6LIgN73HMFS/jFCb3A3ymp9oMkkuIrosaoZ/IOtY+9IngE1vPjhFnqFXRy2c9
IpXQCBuxS9PBfa1DIEphSkQQnQ1/bgcVD8gSfoqqfHPKjPewsmReht5JA+cv9iIOFNZak3257PUh
uLBB/XShh+0yw13rZLQuRgflbQrDkWKESGqUO4wvgJZlxUWE2vOokw2GWd+iW4BXPezTn0Ybfh/M
eFyRhAz71g0uTdmdekIkBj28xiUnizgIT1ERe1jiJlhjqGgI+g3R98fNUwiubaEb4lddaExOhmJa
J0lZcPaDM+MI4JiWecBXOneAKmst8CD2yI+hacc1bO4k2eOY/t5F0/CM/+kZrFewk6R4wjCbvuUZ
vYQc+UicRNeR/gxmGDmSazaVu8DI230g+k+3A+ExqSDFg42At25sLPQRx3W/ih4aGcdrtHr53aio
mn07YInhdtaCVcGPbCy0U6oPCGY9zV3TcMLpB6wPeLpsVrkx0UEYomofBfp51OoTE4R9r+todoT1
rtN1fE6Brn4mCU7PPGpHfZ05wj213gToRgUiORetK+/avM9W+jgxKCpdZmUCX510SB7LGzLiEj+O
NtIgVCzOHXcZxIwb47AtDrXRe3ub5fO2arsZ+4klVq9qc1uNMl21fflsz4mfCdYEiYFxq0WudTRZ
IK2GDnEVY7b24Er83XGp3rRQxutQ0hwxcwwHjnHfiYDhIybTPoI65NI2WNaB/61pXXyBk/mzrYGB
kF8E2kh2xTGdzHTpgPDYk6FLhYC5f0rNamtOzmyql9j6NXomJOlGxP1BBnQq8TMxxz1/ixVAfHyw
EvH7JFTzlDPsXphm2eK943U8NPU734ILBqMf/3+3weXAnLEHgoI+J303y0a+a2YZUJtHj6iSsoPK
CeIpDC9ZSokz18zsR9aIH0OtvrdddlR1vMEUBBXegIai9W9tRH0YmvsxbDdZNt0X3nB1erSXlTXj
gUanQ7xtP+iV+qxDf+Wh82h1a2cK90oUub4benTW5BAJqjH34jBvRdE+ICcHEx/akpaVHB1wGBiX
RJbR1MX4vmgHhPFBfm17S9sPrYLlqdoGt+l4EUhG6cdWNRPNFkseYaYk1o75GRYdqUezAw/iHQHm
iM6h5qpT3bSvQ12jrK7HeCdM47masrdhcOiztMjqC0Mj+0SP12llv6iyP7g9qcmKGN3B1p/jqYf4
ha2QuAcKsoTGfhkIIl0R86uQ+JjJ1OB3ZsWPAikQjCmoKLm208VIbaKrl7hq9lJEj8IT18LxXtoa
B3Wd05JYpLV1X4yE8OUC6F2ap8m2Man6vMQMMGBWb66ev1adfY/l1Vulev0tyPIrsTonQ1H4t/E3
dyDLAGUnuZPzytZ3tdPIbhO446lpEcX2OYDcDjnFskmaa9iZI+k6vblVHitCj2ADG8TJMq84XrbN
R5aDXyj9GAqn2kJ5ozmeKuqtkf5xVfH6qrE2cS8ZAZsQn7TyE/AiRdzQ3+Wp8zSNbJZ1jCCsJ+4K
6R5frGWC21pZsc2DNiKQBvVZ2WX7AuflmhYzD5Pea1G17FhJiIjVwIBdjtaBLFGolqm9zirfXdU9
iYx2fDZVyBEzpJMX8ntF+kc16G9GVJHmhXg5U9bVLetvI6coILO7KSJBQZf8itWr97+ZO7PluJV2
uT4RThRm4LbR88AeOOsGQVES5qkwFfD0XtAfYe/z2z4O3zh801sUGdrNbjSq6svMlZ39VeQOvgZw
YZxt6hPeEC7e/NPCSxqIMsQRHtX7punuGFLttT+4jzZD7Alj5oYT+1GV/lZe9rserVse1b8tcuKr
SIkjt4ziYfvGLuvLGGxAj3/NNF51zU/2XaKMh2NpCYfxfluE47ZR5SahpzBrxI5O3zcRVtm6ygYy
FI73UK6kViDysvUUg7JKIwwN9QsJniOYoi1NjgxR3Jsfl3s1xHCgeIvbeLzrTkR5RfxSunF0ty3v
ZjGQIjYxEouj+KcVIWmGeDO3vrupZpKlTlYERmn9yXIB7booLllZ7mySnjUFewEOZSMYU0VtVNVS
00SLEAvvxi7ij3IKD94IGwwoN3DFbFeg+MAZCSxoNFK8d5zsAFxQ38lssOquE6Wgy6FJLkl8ZxMX
dKlVDwcNRQcH59o0XYuWUvmuKfp9MrObsKoBYApO+2HyDxZHc6e3mLPPCP7JfUHKTJze+/7Fke+T
xRR4CoS6IagwfP6Vs7s3qahl7HYZw/wro92i70BVx+6+tDkEUh7VQQvQOwtcxbSmF4j9Ff5m+tpL
47etRSshoxMDPwS/IALth6lwl2nDCxT9gFNLYOTxJrWjNbC+dLy4wxdWxpVipKfKW5ViVSne05BM
XH0aGXdrTRrUtGrC5cHETCDJw0RNyzIn4qX5JAYp6sOR09qfFSXZ+VSv/e6PVz17hPUMwlhVCma4
agBDvRB/ylkY6YA3ocvqsDQXonFzpCn+4CX5RkYcqbLP2TACfM3Yde85B7SBJme0t3pRbshW94UN
Ml9uXWrQhqVNQ0u3Xe6t7eK3yF0yqrcxvYzNhSZiRAFjq5p+PVPFYTenLj9H2StabDBm07lwsoMx
vaHJBE17x2sDkek2NYfOJrbTrLx6PlAHH/QkyOiXfGT2TBfOo6WUIxtpiCWjUjVnjWllzcsgvEVk
qZjQ/sIEsq6q7ERmIphFvKt0WaJRuls/525Ump9D+/EX7N6S7VPr3PtZkdCS4bTWclg4SEBcR/TY
sTJWn3ZJuF2rMc7a6x7AFZzpRSTYOcB0tVNYwBnlfDjYLUfDYq+I5rJcbNzmW8dbGDPw6OOf8Ga8
3ttUOht/5gMlXKBxAjJo2oHnUt4zbWq2jgKbXZzANSveveknUxG63KIV09hgAI+Q1+4GBhR1T9yL
055/IOUi5uVOo7OV0QGi0FxbqIB5bqxE+g1sBzhq+mRF/cUksUM+iycUZiWoZcjnGSDV0P2p9Xir
KCWzfOyFtP3MyR9MSmSXOc8Tveua7yrBdYnsW+h64KrFVOauxxIg8MS8Oll1/MtObT47qv5QLKk9
nWANdz6PuFMuuKL1ZU/M8rlAjHD+Fc5Kb9imdMYB+XBfyP5oDH+G8i3OCGy9ddOnr5V3yx9PPi68
nPgNrdff7kAfNJNrbHlfiUtAhbyZ77V3xmzkat4mH4YT4LnYAe8/EqnXQqwz5neqxx8djUFTB5lr
zHR4qoy0IsifBBDJqnLlrhrCLGymV6O78EVuRiMwQS29PT+TZfC9iJ4p3krghK0H20OMoBG6wCEu
D+08yPqPBPLCmNlUWI3As8jBTeRz01M9ayRSolXLpQWNkeqibzUBbxQNL/a+9K9pzEczd3HLFWun
RpeieZunWHHPpY4LF/i5VoI+LmNtURZWF96W4MsPFyB5K4vfcfXoZ7lPm2VN6XZF/oj9kC4ZqJoV
GbMYtB/TWeUOcDV42+ffeJGNmTI73F5T/ZJXyCzTJUrzTV5kfHQ5Y1XHNgILp39nuIUiJ9stk20g
cSpOGPq5uyFaOgrki0/x/KhgbyTvXSFurv4ypWaw4C8F1c8ubVzDCCbgOvkDEuzA1CY9SIvXDXrs
fCY4HohMrbNJ/pQWrmcM1vQa7adJbVI2c9XobJVZ/6i6x+w6nwCktnF2S2L6DLTmXZ/1o0l1l5jO
/dKdg6jnsLo03otrGmtz/NE1YZAocqSAN2LxRyh1dqvq7opkwzB1E3bF15TPt6wf4C06+2aunztA
i7SvLArvH6pAzEs5UassrGkTDYgF9jwFbu9uutzZUKW7dZpyPqgo+qPcErc/caYZzEbU8/InrvNH
5tGx6ZdWqNzdcR59IC5TioQk1wauXmydYgZP19q/bIbaOMOHH/Ai9xxVt07Wndva/pxIkzfxRiC6
c1w5GY72bMr4w3EZAHJfYm15Ij1795cGx5mDjaTjs9LwJRIp0KKf3ai9+lRaN0N7Zk19nbxh08ce
W1aDsSD+Ard8aT2xSTWXW8BAQ7CKx50NRTOujJsho24LX31TDPmmq6Yt4iklm+KZIWhIl9YAecHv
zlk/vgtCC76nnQQdFVHdP03I8FQQGhufy0HZxqYAFsUh7KeZ2u+Q245V4xwYUvzSesqjpfFVoLiX
wBC7jvRVH35AZTjyjwMcoEqwZ7EdsqDswBK2PZ7y+uQbzTqV6uKEQBNB28Uc6lIwScyu177GCoTT
8lWZIUuJvwU5VrdUfGcav0rIh1bADaa5Hk9xS42jcFislo32YhEttgbGdwfWJ/fn5DGI8eIje2D0
e9aKHwNZXze1Odr9ZBFZQRBn1zjtMmlt2eQFSZYflbMgKMD3Cu1hjEj+7u/BE2zTRhLwMWEe0rgM
DxD60fRRB9IoIPmzKsUfKkWW8fHK9tW6aMJDK0n10dryRaPeJgEq5sTyEYWQDilYD+jFfh9quFpm
y2g+4r/YGUjhFgQzM4yThR4HWuV+jF60n+MpvHYOZ0twBIHOflczqm+75/5BteNiFTCJJU0UHtK8
19/Drt1Z6lcNU0ZWLkdjGgm7EsqUjcBNrY6M0Xo4/Ygvt1/aLo2vsbN3vb7Ea5bfrAlgIVzpkfrV
MJ7oGKzM1XusPimyeBR1uJMw94PKj4gaNYRxPEgSKUXXtvWwWucG92FVEJVRF10RbMfwstbT+pdw
mdSonS+cdRT+KcyvZR+iGcDJwq57LjKCYruaupoi3TYFan1VQozWrn5icWoYbkn6GoXRVo/Y0A0o
NorYbnL051ez+eE77yJ+qOiZ6rt+fliwRMMWPJbBjcaEKPqgKC22Xsz2t2e/U0lrS40d3wedJCvb
eRqKneo3kgyI57/Sz+3G1T6c3vV6ly4V4ltHXvl/pJXJ3D08AtzbmJTLNtnNi7Q9+WkDjqHqHnHT
gUKGC+htnHCfa95JsHrUQJStpgamkVKxmJNi3Ok1yUW8UVY7b/Exw+sFJVH161aLVxZ9oiRfjnZh
BHzmXdwjkt15zVbV6sfrXJ/d7qfV//GsBXgzbEeB9V963nvU6vhV6am16pXhLrYa+92NvLdQK94o
EiPvcYvIfJOqVOIT7C9yOj2ABfFzJz6PXkEQ0mifOJw8N6W988s3zxiZTm0E9lsSXtalyw60oqwa
FgKbQaBhrEPWAcYoXrKFIKdX4B+l4KW5OtSZp59+SJsACes4f2nL/uQt+HhI6EkO8ikMJAMjHRKv
A+aVGQdNsS0E3GhBp6U5I8L80JghH7hJJ0E+4ywgdY9xh0LzOFCh5A4ZanBAx4LweLaZPRu/xglA
J4FKEsfepkSZ7436kio2gYhQaQWfq0wijiHJpjUOcxPvRMoiC4kjdaoL2RV6BjAAJDVh7dR6pxeK
XLl2yLP0jK/72beJ/M9ya486U1h4/y8paQQCdCs781djAYa0+8h7tojeWZhiRRJMuPvB2Fg+sEDN
2eNhW/teQaiNQtCem2ezdxEsortUGnUbt1jkK7OiJ9bzt22IASybgMXaV0BJe5WrleGEn6Lz9iAu
42XbiAtlTr9oHoqIl4e+Q7wbnwuIH0ia67n4FrihAyRNapBln28aKmxm426kH0n06tPlhFh1svh0
awPsdrb6TavdsaXdmRZBOJ64l3ojrgwh+FOlj7DTdDALZZzvgRXjFEE4pB+v3ghidKZpf+mSEVdp
M34rtR+Zo0DEOvFrpSdk622vWWVZ+tYY2WEsTW67w4H87s3N5osHAV52GVeW6n5ZgrtpZ2Yvlgva
puW3oinCPZTkbr+8CSqHW8BoNjXMXK3CMtZJywhC/IdH4rO/2hD/fdDKrt7HDgsi0dVDG1JLH0pa
XJIkDuLUCc+NZvUM7JNtFoo7Bk8qpyyd+GmSPXz1xI37q4rzLuhT+WE12qs7ERJEGLjQpQK8gJH3
doqpuM+6hzuPuM9aOlNBfIGVXHpUQ01ZvxEuOCFLGR0Ghxl3mESf7tK86i4TZeqEDsD/NuChD1Uu
8M/kWzujKKlklDsvxa0csMO1Z1VY9S0OEX1auitGy+7aGrFwji7DrP+HktX/j9V+Dr17/3vr8bX4
+s9y1PLj/5KjbP8/aLb06PXzqJP3DIFF4F+ClG38hxDC8T1BJ/zflr7/LkgZzn8s3gpEC8emDVA4
/8N4rCNvuabPLA9d1YXa6f/fCFKWQNr6px5lujYODpenZvBkPMtevv8PnVa2s6+MxKG4mCnjVovz
ll2dR4Mnd/dectEzAINJpTcWcTvay7s2efUQp65FopfMGBpB0yfNfFpjfvXliDWWESnw3scsoWki
Xj2xhS5OWpKLtTEsA74yuY/cQu5pC3f8s0SE+VlZ8GdqpzlYqZ4com564LOS91DMlHgk/rKXstmP
+vaBcR/3kEbNJ2H070CQtgk7wAuUCFYRsHOzjssK7yzzS+N3hCx/icppzes/b+BWECctveQrLtKg
6Ajj4NB7qqwCWyEB/xUwcXHpAeuthFlHgGYGk9M1ak0C7a2MwL8YWf7iyuVO1WXEkJRXrqUPILue
zWuoVf610ZB0KFNto/RbVZgWAX1fVMRmZIrznihefjMZqrZGzGZKbqwm/LaA6K/tDhGwpn0LC5ci
AVXfOoEVIepU0HnJI51aCo0fRNsAUYT2HUtBhC0Wz1noJHJPxtfnkIEwVnPkk51prYe6f8/JQDnN
iGvMol6XWCX7zKldKU5ybBhnTMOfEyazc1czjPS6+NB2v+qJ1iY4X/3arK0/fQ30TUmmz2Ik2anD
a25TJjb9XBgr9RESRwpSzF8JFHQnpj1IH7azR6MH4NxwXbq1CMwqhE1aNmsvJEpNsjQH/YWtQ6Vr
7C7JTXOrYaP5TjD7WXNqoXyeotT4YRgFrT1cBDvsaDtr0iPGzk6z0hxQnRahF5vpe0CC+0Vy2na6
SGfSfpzKuNxiSGbYuBqI8KxSWxvX2khZXpZtMuUwdwaaD8WaLpY2048+ZMsgGrDWCHbQY9b/knqe
Brylfg91yI8otq7b0MdADsh9VvEDLwh1xH6prWa9/hR8hq98hhjD+sO5LVjThWndRaiuBOzdQKZk
l0Y2/307hEdfNXAMIHgZSreuhIRfPPqOdrwHeSBNufYS71420rzhJAOgNvg/+6qOziaY4UQDM9yH
VJYMeEu3EvbaeRDwTmIrBnwVKrmf6JTwo6W6lQOmPW6m2GFbL6pLXNVbU74nlmltazHuIlNoQdmP
w36qZlCYBgU9SYp22HnHqWYGRGO5t9Y07anM9Dcrr5Lj0FsHE44pFgkt/bDD8JLDo9nBru17dmBm
Xn0yB1tYSHTdEsYJUX643npUBLayoc4OzBbsF7A+E8RPt6VUNyDWSeAj04yIM5BAzdfOPWt1xRkk
HMzXZWSXebABfFqO7Ky7yKyxmQjIpfm6E9MaCVMZd2IR+dHjRrnSpibc4RGEfu25cqv4v20oFzq4
cOpPc0G/hOCpkprXzmUHXiw0Hf2pas9dXG15nq+Yhq8d4WQT9ZSNgL+UPdTMDdiC9NTMIB84DBdf
eiqKsOvhNupz9ZtCJDAGqX7Jbf2UKM8/z9lgI3XH1sYbxcsStOMH3woiF9tmhAqoLWLCyN/KQf4B
IvXHIBIqpdbunFbTcLDYN59ayW3az7uRzlgUDv9NGZY4zuNTFpp03tEmtkrrjubJBcrghuU5Ldlm
AmCCS89RTXVuCA4/3OhUMHKkAS2NmJju3J4ioFRH69RNxt3RbK+dqcl2jF21IS8OuQfXLLeM6hC7
9jWukGCQ88xHljG+iORn2RPAqH8MAN640gDzhhOU7LITaPVRVBJRgFVoMj3cpGNPbgQgRjrqG4Tp
/FRijU6gmOx6r3uqHQY5sTNjZ+OocBnqsbwUmSrOBWhUU7O3ppsALGxqLhA9p3PCM58srzZJglN2
pke7Rno/NJEb3Hn5v0l7cp7tInlGzxsu7lvvuT21YgbBftAFGKNItKWOsa4UFVBsqeyp7TZlTs+S
hxK4N6q5YLyF6yhr3N8NWiZEcpqsQS9+OfH1HxuD/4Vn0Fgsgf8wgJieQcuEpxu66xIoMjx2Cv9c
cCnIyK0STXaNBMiQr8G4aJP6pQ7Eaa5OmTJLFKVNmhZtoG7d7qTaP+iuI28XoHaIgXsSHGmAEGEu
e2C+lEZFF8Ijd6vkZWw2dUFVT+qmxdM8DfH/wftpLt7Ofzx9y8BVQ+7J8QyeukFV8H9++pHN2Jr2
hnhdKz5DSWJA47ZAz7sU41SGf/eq7vdkxwd2ph/sHwgBmsvlkSnsEflPP5s/6/Hq5o0T2E06LHW0
DK4QHbj0yT3SMo8ljKWqBgU1gH82488uTk4s+0EXDRsANgxI7lZG8+F//b5Y/2blXH4xXdfZA+mm
6bPB+jfDGju13swh8axHoe/1kMkUlNu4LbX1yDQFbDzTJIDKQWXz0TGBWsQ54yzbou9eN6fHQoaj
BDbZNKanr238SZyC1IVQV71uTTRKmmnZCs2kmpOQmlzCwh79SFQj64HWjTLIwzZbIWghnelAzTIz
O+cUUFzkGL1zO6DXr+DaFX8SqbubHlvLSo8X6XOCwpHij7MNELHTREbbUXyI3M1//fpgofqf3nrP
cx3X830fX5/vu/++VbQoV6dIxwo8W/M4CgI7jEv7WGeSSvoMOtLKYoXc/+traX07su9XTJ6mnRY2
VciBLK/2MawNWng0dSOsPd3KPoOQMIpangF6vCDwnmoaAm587J0X4ip8BpJBnbCi098xJe+tF7iN
jH9w72X8Bf5gVzXG9ANXLa2FA5Afg5AF+aOrCcD5Gh9knSCXyeIANUIQ3xFx9wQdDX04AmsO+fwp
NwrJ+TYN1+ngmzezAgCjtUz7aF1EsytdcSYdhWM2w+oiIu0B20U/dZHr3VrO4CfwcHeEWib6f/9u
YtTVuTfmnuVRwd3kvSSA4dHXS5ymPgxVuuAAIwqDSx+OWKgBUkrr/sSw+eyMmdy3WhjBCGQ4P3vT
FPztRE7E1IsA1tS89nB1ctcQ5tk2h5sUFf1fJeZ4B1OLG5IUiXWfRpyED2hZR9cmd9e6NRO7sIFj
UrxcbiUWCkenOZd7O1S8ppm2yAAtNPUUzWVK0Vy0DMeo86rhKtg7Kk/PLLrrifKX49+vfGlQIOjD
+fn7Ng3+NWnbbmdFpJ1ISoUP4jcz7MZygFI4ZtxqQY27DdtIovfzGVbfyFrh/jQ6ELHotvZbxb2A
U3z1PQ0NMkA0K6pjoDtp8fhoDBa4XAcz4UROMKXEKkJiKzVOvz2UJYhmbCGDMGHGn+MYIDIG0Zpx
QvlSaYxCQr/37/AJDwCK2yvVB+0VUHu69mL4I0Vpn1i9MfRq2kshsuhAW01/oD3IBu+2GkFQw0DS
nvnIFiedITZzWE7Y8aT1B/py2bVmqK2pZzpn3WbmMBrjG4DwotUidMhq2A/SP5WRra+rWlfXzKu+
QGCMv9q21Z5VWLOzad3koo8zT7vxz+SgfO6senYfxvIUa+gmtgn22cXVd0h67UfPluDRpEYGAz+0
aWrOMaNAiEVBwAVXpWT2e3s+NAZpp3GMT0Zfcy2iQWaefPbpaka8MeULAOUftUZlO5v1+DD5XoW5
jIu5Uw3/VNKRk9LL6o2xg9zrnT2x4+/KNz/JDHaQQ0hOg8pA2xZHrDEhFQhp0e1lE35KXpnLv/4O
Vv8qDmNYDGXrij2pJOu4FkM9nciuTKe4EsQsOrHFFyVxwjyI18eQKs13szTaiz81xiasEifIdNxY
64Zszd4pTYYaMXPgSleXv3/y+kzsrDz7JPcG+rzg1mcp+jbZO1hParFJTomANSdgu8SyvMcWfcJd
aT2hbHlbOZTu1hwYtHWt863ruJ/qqqKkFhFA0a72r5/0GFVOTeQHKvtB5E18OXgZNgTcxTFNpuI5
KUGSJ1n6Ixba2izEzseHfi9U0d5Hu/Mvwp92UZRHh7wGelr3onqSy0OjdP9cUnuB0nfmp8enrvDl
s14AhC+FossD5uJeA9e5mnMiI4VPrmjVdx3RNij/6WzF68yBBNtPvsr2jMbGbVZCEhyiNHtKUyJG
lsqtQ2H22jlsjGrLHD96dCOpiNxw/fewC3+5QtY/3I5uyGi4efHUPUgEJDe37v6YzmR86MVikWnZ
Z4xzZH5kWX1oXDd66RN/fkp8RS/K8mNl6Ecb3eIqtZFt2RgaNpBwqldyBRoZqBjOb3+8sfSON0lO
AmtXMkJf5huZYXXUaYmPRiR4r/2S7xrcT8gqS0yLZJqeHDxMT3ZkUiQcOV6xynWQ8X//cli+Lael
0op53oaF1DrZGp3M5rJ1botZnFJaxHak0W49Ffcb+pT50C1d138fqNrhUNAsFdf/+uPfv/37tdRr
5CoflNASQ5mq3N53vTVejYEN/mJdIkSNmQ0Dba3UcIC1zRTZtAzgiMOpJ7DEK7ay8Tmum5DxX2zQ
z2w0Bg0LBjXqtnQv3dTNl7YA2WWE9mWqjGwr8Ssy7JWdfpgBJ71CjToKk8LLxBAzIc45vRad3j61
+envF71K1cnuk6NeNOUtbm16F9m8s+dmX+1iMO2lci+OyL1LFHt/RivhzMO7sEOJKiCAJPNnaX2p
OhyuKCE/MnOKLj4KETqnB6GGEBmIRhNYKw+kGboDXT3HdLScN72EDqw7JjXv9FVhEtmrtnTXtRZ+
twlNcJZTwP7T0+6kD12Q9MDx7HRr5BO6UtVYuz6uoy0TsGsoDRSXkIW7p132uavRy60k5ygzYhXm
UAMlo4pm/eBM05s0G9Qx+oPDxCqfJ0P85hTpnv5+VdB8ddCrySHZkZbnpHRca+93XBR9/ySXB5MT
+FboTKf/fvn3GzbWNIdg5y6lVWD/98FvuU8ama9delBVlf9KyYP+0vrPnqIVNyHBjizHba9WbrQr
jb85gG7vjXgP/KT62cWw/PHiApqhSiVxWQqb/NajSb9yUcYbZmHyyYnL5iBTBJOCHCSElCx9plco
PlaEHlcFhYu7kWPnHn2E3rhcPFxJ6yPpsun092EA0b2VEU85by6R71ivZFK9dRSFXdBObAzNVgyn
sdExczZlHiQyqm9O6FFVVZZg9AmB7cKmH2F5Dz+MjLG+TPE1geoOHBHe4aw7l4aVZes1NMk12CjJ
ZByw5blvHj2wSH9y8RtoGwxfPVGnEz03GHjGVZv1aJwjpl7b7svLDNCAUZrRf2Uu/Uw8GVt7ioTa
9oM1v/f0JZgu9U70H9jrUshLE7ssLRQqYzEVTZDMWr3FuGxcAdJQCCqGj1FhvMMpdaZvu1lPc33y
WOhZJ/v42Zx9L1BpwoiGzeddp8LRbP30PidufLDzBRZuOxs/O2OEcHnbqXUaoPd8GQOpSC2pA7qw
RxoYs/4J2FUPe1rnjFkhAsRIj5BbDBC+frGdZe0uSE3jXrMMHEo+s6oa2B+qOMd3bhtHN4UfTJNX
/hZbXnzQfIpUy1gfD6Mh4eb2vX/U7eYQVvWT1RrhDR01vFWJ1pxLX12snjRfG0bfEZxbfFXdT4oq
lull7b4ai2eqmkK5ZUkFDovWsXWYjT0JObZQbUfMINTQrJSfa+vBisevqX9kkVqbIrmNXWtt5Tiy
5oc4QYZ048xE5hBQwicBSWDnu5oVlBZayAwS6oap09mHbqnv41LWN9sbTSDRWflD+LgWfHzBWeTb
V+Kmb9DKxg+rG13O7ERLKctJNlk0HBJblmc2nea+rUV7SjKJWJOCxoe3Xh7DAYAtomN0KgqREJo1
ndMYUjUFnnXcECwfgikHEIPVuiR1y6EoK9WrZcrxEAvpblhry69U0IPj4Cpv5ABbU9H6SM8OEjvc
ckJcEB8myWmytPl8waRwjngDyKBF9L6Y2fS8zKULQNlftDFMmxxIMIc1bVM3+EyIKbIVrdt9oePI
KuNE/2QHKqE+58+xnwMeDXmLWOfznVStdyeddMB9sFdpZTxlg76b+mZ4bhsN9J0PsLcyeft1Lq4/
3axN97H6M9eD/KhK/c5LRIWy7OgWE2wlHWm9WyrB2Ges7TKeqX6H61mF/j7FKtlHdfKp66yIc1wO
byphD0zoliPOjEXOhmCJp6UI94lrfQNcEgFVnRJGa/TW0iNMCU+bbDwD4XNmNZtzSOChYCAqqvq1
iOqfIhTlR5oqalgIA9AmO0XnMlwkxRnzZFtwp9XKlhqCji5s5n0f7GO8F4csHYLDrk7H/L1t9Jvd
e4cJQ8Tt70M0j/PRGtVDzrN3/vsw1fkK95q9iRSSdGSFDOdctEFbIvrCYwAqVu88r2RFm49T6PiQ
9LqXwk6MuwPhao9sW5OqZ8Yfj+68S1sbJgTOmCOuXpQxs2tPsdfsW2/qTqkxtte6xgqaz/t+cmay
Y5P71NOeCjfLcskfdvPJi0b7JuMUFYBB195vBWHnKHrh/WDKvVRktPkw/VCNvKbV2O3GaCwJamKM
jxxQCFmvp+fCdk+JXKpJM6c8Y7xKj1GZGnuMWvUGqxtZuNRrrrqZkELsQ+dTGnSCuxQCMdKrux1z
9R6salj/1Mx5M/tb0cXOw8R79NoqLEyf0iVBWI1DdCwofSK+4v62mhSgG6UUV0NB/O6sg+qgkDDB
8J8tXMQb18ZMH2EuWLf64L/OlIrn7Zy8QO4+GrpNtCdhxSCZos71wGjWWZrLupLsQ2wX3ptDR3Gg
ZpPMC0UhO7qHOPjM7NdTp83XlodnNBRRkOS62mYDGM0Fj4aK4a3GUalNm9TvqqRUJASGsNFwY64r
A5IX/Z4S5oBfnySlq+SHZyMoJISUKcJZO+nJbcaRmhdQFHJoamkM1tm1IqqRB6UfKS/C0AgiHze8
YnpAgqqDy/dRjvzqNi01b1HqqmCcBkxMXB9xmBg+b/PkrEsNCh9Tnxcz7/XvQTy0cjCPQy3ideVZ
9DcuDymZVmHCgRFa0Z/GHiem5sKOie14WOfEipj0jMUplEtoRbeKTeVRjbJtksk9FwVFPtRz3Qe7
vldmmt6axtvbbpI+VVl7TU1MSUUEwJyRYfoU6W36xDx3PKok5pZP3mWlC2Sr0UinIJ1tC4seg2mC
peqlmYr2aoSw+iXewylDhADlCz2Yz8AhSkewFQYmPiMluCXkc6tP/nNPiABne08ZRs5RxS+9Y54Z
7jHVKrGOKiulv8vN1c7ry0BAPzzazeACwqaShwrabqPVtBdB5zbfgGCNm5BB3y6fH+DqzEeVVJ5a
+dLZ+aSDA8JeclcO0SEZiKTIaqBfo0Axyli1NrKkfy3CmoHJbBSB49jDEzGkBmdLaS49eM3Fq9rX
EonomYKt6bmo3XeVFNGl1Wr8LiaIEUYV6uYcxrbWb/3y8PdPs4LQVudm8o9vFFoTb5vBQdxZfs6e
hH6jJ7Y9q9A+uTnXkfQi4GuhL+8xNtEnUu/bepzkvSdmtLcshLbBxm9ju8b40CgYPNQFfRw9l9ob
eM5766rmW9bkUgXtz8/uyHpBOgF2RIa0kqXVk6WlxPhVVj5XYVnhVAHop8b5UycG/9vA7kvBQ/nO
xn+A3xaQKXK/y8WSPck2v5UWQQ1HAAI0Bx+/XlF+I3rKX0o0x7GunY/Y8mN884k6sx8t/YnjFLXP
ThWbn0qjOXkYc2roWWXfJH7Opq7tBzMEJrdW9KQiO3kvTa87dXqYBXliiqfOMhTtHtrWN+lMbmsD
ZRiQ7i5zres0mgk7QxsZqO66b1sPMf8k7ScMow73JFBDDgv+yhyN4pUqWIq3TD5SZernr5ZCUc0m
fWZkUxeAiCn1oeliXVqdtUtyfE4Jtocgspvp0JRp9cZR1VmJrp1PFLDIw1zrVVDVnbaZyXqsJzRM
aCHxMwS+DkQy+9QYgsPD13zrgRxsZSbHDg22KBxh+pCp4DS/zRg5KdIgYfRTs+IV2gMYuas2DNe1
3e7NilolBDsEXItmrGjclgNsCfzcEpyS+aOr/rSdd+lnZoO+skBZWTApuKnMCyAVSbcIwPf8pCr2
0B+arn03w5klbRq/LYvY+Qhg06rlWyai5yGjxd2Zx3WvqAf17OiziDHfY141cEA9x0NzRia+OhHp
fs5a32X2HM142KIJRonJ+QAr+bAeE0zTmN93bM9ahFbmTzQxMpjDIBm96tilwVAQkpQUoxrshKdG
vOmRce0H76Ns3wpB9XWSaf+NvTPbjRzZsuyv9A/wgrORQKOA9nmWu+SSIvyFUIQkzvPMr+9FKuoq
QlnIRD0WUPkQSJ/oFJ00mp2z99qoWCSkyeM7Ep9SH3de2vENIWWxjwm6nvWdbcy1NoNfTCIrg14M
zwvKSRLjTeppBcR+9abb4DoifW6bpowNodUp9zMYB9qiw5NgswgKjX5jwPjRw2U88j9Z7aDcs6O7
siB+e2hLhyqVvsx7cse0TD1bHJ/IaVF7qfEM1+ubodpzeIorXeF7nBpptFv5B8MXxCsI7gNB/C2I
EwqVuFgWUfUgCmKOjGe6zPRDLfnJEPnJpFBlOfWwLCJseAN3LlVhlVbVvrZqu/idOLNNQEFnAQok
KxgKBxTeM0HOe6XmR73SfmTxxQyf9IKGKSakbk2ACscFlHfTIpcLBwKV5ZAmdRXdMIKcKCp2Syz7
RBOXEGoGcSyFhfw4BoBQlGmxzlwaOZkBmN2LXcxtfnIzuIKD7tb2Cjnqdv6oKNQ8skDCTD+S2RtE
fjBJenNp9Vgp/cB40tIzPfJ4aSZYzpSEXHlc/5BFkDrajT/3Ef8v7GI2ZCjuRKuRKOBeiGSvVrEm
XvPYezPAdoImKy5VwQKp9CXS4MxV6QkwcdS9O6WqZqqEbIzT9tj5ZrJQuX7pufLTee6zToLHPDGz
d0rUe9XC3uy7Fbeb+EoitY5DhThqBqZjanbLMPagvbTkfDnOD0hwzCkLLaR269yUcngwFZ1kEDkk
I7SzCagDqODByHKN7qaE3GDTsuC2PegzRC3ffCPZ25q/ko0+mIEcxl4r4gWBl6RGgE1yEnFRSqQa
BFTBkEW+mpScvFmXzpkREpfu63uHHOdMHol10fdONu6MwoLjmoySx5wygOETZooRJYUDYxaSNiuV
WiV/BF2/injXH0ZBIanyiLlQY9Qawk+le6J44K+SeN81rrusdDufNaS1UA/ClUfOoT6Q1JarWEpc
ut3MfuY1Yk+hSy4BKfUWR1aJ08N1IYecOikvUCDuCAZEDKYzDGJlR2daw7PPXVR4rYTrSaIcgQb/
Smbea94WTxbr48qlGV85NGEApqSzeZyVVyIc3I1b+urckGQQFyaGCZZsj5ot3fSaFSz9c3cFJ5bE
EGTFPpUqOr3c/qpFCVJlztjYLGTEjboeumui4LBB1soWxG88Bwoziu3wA3ok9lpAM0hbRNbS0i2Q
io0vVz91wpEo7uG36kTxLPWE4AghiMEbbNYBMII3EjwRIcHPFPiL2i3lOY50FMeoc7AYqb2Fm9g7
+Zr37NcEZ5PL59Uojzub/CgGXgHwh34oEBgE5nMYb0yXhb2W6zxZhkbEjyZQM+CdyNOBQaIIW2zR
4UbSagwlfbuoyKfB51Vzj1C095DcuNJXfvhWp7KjQ7941vSivpMsTVmaXv9tEMMD8BNx6sZ/9KpB
3Ol6LL9Mn0k5jcJmVL2AZPY2bk2LCfkdvWXkR1TNHzpELjhDMmDJOYePyNtljterYoeQfIbqXMcF
wv2Y5sboWLO8bN5XbCQlog3terIuBJeVDrxj7tC66XoDr1DAj6S7EMdViHVDmm4yUg0yKwuWqWRw
7KvqlkbkWgUqxJ0W8KEbRzuj4c7YUESaF26H16/bYnxF5qO2jBSGe8kt7ykuhb2xku7FLSjNW+Pt
CF/ifeuSxKITDBLUzUOAXSfP8ULo0kVLE4Q5Uu4vuzHRy2ShRKOtNZJD2JpQhZ1ymMuEaSP0Menp
zv2+rzaqG1fLVM0PJdOwwe/CVZrjv9GI3MIynrlLUCfcZgNrEdBbnxMTOqNmDghztNpF1rvaZRCj
mvpotHK9DPVwJ+QAxWrADc4zkldzI4ffC+J/gINgq6kimgQh6bScVyhwsAXkRExJXbB1BGh5XLj6
yrtvGwKbw3ZoDyYhdJxeBhUvMgtU1yXENZLXEQXozWCT+CF5Pq2HahMKPOKdV6EFLvqNVhTrAb/x
3CfOHMlph4gX9cRI9553lkuFbhi4mbE+ryS5Q3msvkaA//EDRwqxZN2K5lZLl0n2VyyeoDqXS0EO
dEOoIkoztVv79pgXNhoFkHknVNGXNc5sqR6gAkiqxLvDYWmAzZybAhU0HW5IE2FrcO360p1O9kat
9NyqKKiq8cl4wuDDPbXt5G0svHkeJ8qyhGTAstw70FakzzL2xIzgmOL6pzBNNG0SgQcdpLdoHG9c
/HAcq3bh+C0ewjS6OC13oKakvDKqpGkZ7B3Nt4+WBqQ/VcKNrHj9rCKUboC5uqkCcHLiXZKpltHl
qijrLAMtv6vT4NI2MUDGwU/n0OMSQH74KrHi+NAnNKd6E4aVYfhEq+yH6XtMZZ5MFSVYDfrwqjXo
YrTI/iEM5821YmVWazkwb+dZdIFGaTJ8V+xlE6bouNHM21nzlmPozSmdzhs76GfgUfdW1Z+brl/E
qUnmbe/eEcjHsjclBybWpR+CAWJuD+7VyFsKaZkaz8mysWei4qQzfLKkLJFv2lT5LoVKB/KyOGWe
zGlc+RjLZvTE/SWLDhgSrFXmqgciqUu6+9gKSa4kB+NYuQ6UqJAwZZO7MrSAtLlDEFTgyB15noJS
aKLa7h33NuSLFhUzi/dc3VY/5FbrfIc13RHG0sVbRZeUbzrhXMZaJQLn1sL0WytcnavpoasR8Kua
/nPXh8EupNE3OgzUo6vAluqs9F71lYgUKlk6EC5A0uy4Txoy5llrD+0dnu5or2XyJXJg7aAvtAlS
MDX05qTdM4MpCOv07/BHaSe/iI9+bInvvjcMS7tz/a0agWGzmlUlpy8y1ecL8BBrXRWQquy2DG41
AhJbr6NjnaTv1thvq2VnDePdOE6PDLn5eGrwZYMmFL246SmMyh/vmh5Nz9OX//oUlcE1nVDzt22N
75IpGh2nD6qNE2/tFjWl1ypkRQb2sWdBzMlJVsegujXePLT9ZMgx4wyLSwSLUO9If7Xtcpn28kD/
0WgoYYUtFWT4gQpRloN8kgEFXLpU5h9UoWEaWb89VXpj2r2oFgZkE8Iu//Nvqg11XbtCfOza9Pz4
lBCtOOaOjHV63Ml2fMdvx4Z3JBFtoenvmZ43aV1OT31u+t8f9ByuyMSSlXm9dcbDHXjmirHEP02f
F+PhJtQYdEZOA3j6k1s0mbKomP2y3TBvCE/wnBof938+/Ng3he7o9Oq0D9O2ZRlV4HhMP95BrZfO
Fw8/Pj++Oj38/GPGd3Rjq/XjA27QfDz83CSusLXjaPbRH5GRRR0Xa9+UqkvmWksJm/BpeiS7truN
FTQoPS3utl7TMcTpXPjyOc6uceEVF8Qn8YrJY7CYHobjc1RislWrYtqenotAU10oFzK7NjxnToIx
4brGkHWrMmTxOb0ns5X8kpupQn8FJ9r0kY8Nyr6BAY7C/ue2atVm1SOP8Jjx66bv5Jpw12UsY74d
n5v+YWEEUHiQqt+e89UwW4dVicBo3K3pex0nRK1hOelv35G2eKkcuY9/ey4kSWjd0+ibTx+bvqMP
LWPNCoa+1b+/1xo84AYd0qWiz4FWMMvzyX3EIzx9bvriQNLiTWJZBKr9+3PYQotNVOtY5f/9nGYX
zcYh+ufjs9MLWpXImyEo5dnnccJnoW8Y9vqPz04vWJmgYSbgsXzubx7Q+RH0W377jqqQ4207Los/
v7eFOr/NNMLRPr8jGMxmm6jwy6b3TS8oQyNvFZsF2cfvGqK32DKhpoPw+TdgWNyqMZzPz+eobgU7
dKt0vqdjVHWINmC6vH9uWlajake35O3zU1xg/S5p7Z+fT+m04QkQTn987idCc2tXD9rt8ymty7w9
KdnEWnN2TM9nJJTuU9N5/txWQqNlX1MW+Hyq6KNuT5z048dnxtOUspC6l3Xn4XPzpSPE3oz1+8/N
D55AqowDZnpq+gHU0EsOml2ePzcPU7o8xEV697mthBQLyKLpSWMUmTMpZpWOIp9L+RopkXTFK7ST
sEqddUICr3KKfygEzIwkiBfhWpB7l0TldnrVYaq1NAtZWU2vZojA10VkN4vpVV2Yyo77lcl4y2eH
yg5PnqQ+Ty9CCQ3uFZYA2BbthgYp5Zq4KR+mt6p5fQZendxNb6U/A7cBtsZ+ejFSdQe8gNZtplc9
nyoV3T/3Yx8SLenoQvvSfHq1cFghU7OgMzzug++nyZ2dyOfpkW3mxQOV4tnHPoSsuuRaCu8BRkpX
I+6fC6eLTtN22qw1oTc46m76ZOGlmJZt0ITTq03kcggau1hOryqoPLamB494eki9rD8MGXrD6aHG
+vTcxubHlixVH66W/GsXaL9v4HhJH/tHoNt7pSbhcfqSoNKSuUcy8nbaTK723hLjvbeeHjouqVcm
iR2L6aGcRcmOyRFNh1+/2wBAQ3qZHgVe3l7KkU42/qHTUyI7VIgOmOkN2oxoBR/AQipuiKHuTDWl
yRuzfCXNlZDWBCKFUahAQmNvq6mEKvURFlOJiwSTu6tQIC/dvSxM86q7hF4H5AGtu7Q2QZ/wf1KV
Kovp4fS+6RPTw6pLyzulojGqeOY1x95/zTEHjw+mjQk7OqTCtO6md+NDAVAlG/V+mDY9jBlgSm+s
pw90dBypRqpo88bPK5nZ7wqsOR+bG3xFnCTFvZ+2JEkyUgOEv+N2jKb6BwWyIn8Vcmpg7nRdlQ18
SRiT9JHv+pvnx67cQuojOsI9OIpzb9XGUwfxx31p6oLT3jH3hSAJFMdyum6XgWPg9wyQmldm2r+q
XunPlED8tKoCTG+JLzyWY3/mAnNoLYFwPdOrDZ4nZDZtlz+LUn0N0iq689xCLKy+RtjRwOSywp1j
1fbNqC0SI1VL2ypV6l3juH+ywsJ6qTDIzlpsUncS9+aFA7uK5UsUL+U2FHe+E9PH63p917XvthdI
C1lKm5WuFpSekixctX6OQZHe3yot+nArK+xYI4aDJXzkCUFjkO1e3/Wi6g+OhuvQbLl7B56x0ofI
hjw0XtKyu2Oi6s/C2ChOWqBDd04c2has2JLaUdf5SAGXKAofosQtl3LTFltKN9a2jkF59oxD4yVl
L6WR4Z54pNchI9xGqtkuCx2WK3r5duUpRQv4rjCONHtLCBGle8YCTaziWGQC8aBucjSmsPgkCciQ
81oGSU3ek0pCauBm6AD1DG2Do0o74e6SPAZQnbRvk/p3dNq5b+kv2Xo5RWv8TEmC8V2v+vLwPzbL
++X//cOb9+f7/2P9lp5e4rfyb9/0PyVrxBa/6aP/gqC8vFQvxR8AyvH9vxx/CgBKFNLCNi2BivyX
20/+lzAUXC7k7ymClh7gx18xI7j9MAdCVMa3qqkgI/nQL/ykqv9Lt1RAywxO+oSm/O+4/b7CJzXC
mfgW/tMFOSj6V7OfmuVBbdoMTE6tJjM/AQSJ1LywX0K5AMtQwQRrpG+ATiq1nAkYwTMXsxU4GXmp
SBhfR8QQtahl1CVPE5zWSurzb8fxv/BHKH81JMqo4008BprBDitfDAbhoCuBHOq4obgV9P2m0rz3
wDuBbjXmqWNtkT2efOHas1iB/9OAJ5vFi7/fh5HB+ZvHAU8kQ+P4I+lU1lXx1QrAQrbpfDQYi5y+
CtOFa6BY1xJu40z1HAxn0HPSDh/t33+rOjo//vxazgob4aWqQyiFKvLnsJwFemBRoScsKiqoJaDP
CeJVnZgLMNNkF0qrUCJoZOTM+gT4CWVmZt02C55UAhD1wMPqKy07yHs4hJ+pICyxOm46XbpZdnD0
RVwRo+D906+lj/7Vr3ttKMS+c0vB3qrJX4CmQ9J1FSkKycKw8uJqZfA/Btu9VYD2ASwRS8GA6m4U
ks1B2JE/De66O9GQVBa92SfPXBDfGzUw3hiR0wiVEZG/hTkgnWEUdtWdH0fbIWqQwLV7rYyPqWUc
AkolUl+tg57AdmO4j/30LPXpOjP8kwm7QvWNWyZn29S0V4iMtkkUr6yuWI0krzgD+aBtHFvdmiae
r341dNacGHcCLJeeoBcA6W6sT2fSZgy+tsp6qxrpcqBzoUdAtdP0oLTlHP3e2syDjSMh4ey0g67X
eAzgRUN083pivt5Lnygv073L1P6kdLsUcdXQsxLOCHXHFeUk3lqpc5rTIBof3BLehJ0cWPnsNXcE
yTBv8iOoVO3FHxz6V3coATdejcDOgjFGWA+pJOl1wGiOLHipUREQcnIdHPITNOqOeMVnnY+4GKuX
NCsf5KJ78KsY/5a5FZVzqxUM9VEyr3V/xfp3KevKGnoYuPZuH2ORr1vlIaO8XNHlwK5zwrR+cmMD
+1p2zawBjF3/Q3fMTaqCIAgAKMG0cSKAyRRB3R3JtwTh4m9C2zTHwHME8U+bMeLmOWCeC4kq7bak
d658BTkHDvjE+B6VZKUUzolYGu7e9bIEeIcV+p5AyLkNtyqF9F05/cZvjQk0gXRU7dR1UbYrVEd+
Q81agz3WP8ZKs9Rr/znPtXXnNY9enh2r1gcRLc4U6wj+HMlhLqfCVJBruvIx0unwqaL66arB2iqK
m5eOHBqbHk3XiIXdDpeWhsLC91GkA1srdqaE34XswAeXlZ9hrSGsnizVWZUQR0I4XiKJVwC/V2YE
xsAzlUc8uqco6x/pAl3oVf+sZaq4pXun9+Z9GJHnQRwrLVrr1MrxsxjKeQgegWaKTpYRRWWTY6Wb
R8m4USBYpnT3RKej0mXD4fc2theaO5zBlbozoNr2ohoQGeXFW1RiNIM5UpZPVtDvDaRwZtVuzIri
agiCyFrTyd0j06VxVkMnszYZlvOlqfPbNTVsvNrA3ZVU6cExxbWxxQtNJWy4IyFDkxEzUfZajZ1n
qx4ObqatTbve1aWzspRuWxvtRSpxZtMqcpEptTg5a4VwGX+DE3Tr04FQpPAMD8TQ8pUVDhurtFYV
Tdkq73Y5vAskvzNP9Za1BhLNgPA3jEXJuNuaJE0YAa0+Fufj0Di03bbsufSimjoUGoeu3zlVdJa9
dp8jMZAD/I6o4CxglBarGQGzE46Xf1CBy2SSutGZYlWkEnmVzsCESrZsWD/bq9weIb/IhfL6Ukf9
lh4oyzd5M/6+MWVaYtS3vv+sePR0ckjHQYonUZwCfA5F1exM8ClEpD6TglzROxV3yAwx51FRMZ8q
61VPwTf77DqzWcugd0hxafyNesVZAeKdRanELBa5oZbFp3Ld1MOqMklECrqL03VbSY8OlbTuhYCX
wtKvrZeZGKhVawweBNl0iyDE88tlW/VPbYZGoNqSt7JpbTw6anCPMPg98vkpa01/ba30olSU4cOg
WSB1JQc75uxzDevZ0VmWVtpFJjdlrqSU8ls3fBtk0rJM5vmum7eLcsCjlyhkidu+M/Opi8Bp5qsS
+TBY8DSSYPSHbkRmfPMAyIYoiee1bZbzzJBeaGU8OEl5zjhmOG5bPJEuLWg0eiejS96Fgn0b6dFR
yu6s0Vmm9qtODxBmEig6aNqscAGmVHLyoBCM2unr0I0eFMleKqQbBZBtfa1cJbpLzzuiLhrs0JfL
iDrCZ19WHzN4c7Iolw2iO8ITn0opkmZSBSA4ppXhpdiAygu21n3YYm3IkzFjof7mySEDv7vBknjL
xcKvGQ+wKq0llLwLK4NCQ77Lrh2silx0kHSBL+S5TDr5XHjarYCpl7tX5BEpTXVL+SbH8U5uenTE
geIAoK/hqZaCVCKaSaaXYSrAfoi+fz5depImP0tRwY9olbNSIppxLLVEJInFypVwnXcnjm7YMbEM
pugA0cwX6ZMosxsC6ZXfJg9JHH7LBd4h4ISzsZrK1T72EU025YYZfUlP/U5rLwdCoszsnjVR75rW
bNyGgTJ7VknprR/im9VEZOu89K63iwj/makxf0PQAOQMdYfej+HfSXZ5ATGCHBoLhSTHZ1O3r1Ya
vJOBQTGcTCwAAsfCqcidwYrf06DNvXeR529lBewrFAgAJf+9VqtuVhOdUQ0GQFOAA1ChvhewHOlD
pAu19VH2abU8E1lySwRk8IpjHKcnVFUwdd/DhFCuMgOpmxwSDa7k6Fxyu4pjKzito5gcnyCxZoEN
ijc2IJ8H4Lamw4K0HR+75oAp6tZEzi/rlKCZxlfXGV6YJelWS3egiqAY/JU++mSmGHeIK4s5/bUn
EpdRRsXOM1fPj7yzAZ5WTNMMevc+UzVFApVY1v292QQ/BcxE0I3BPDCacKUamD7D5GfSRN6s6+Ev
emyqkvjRDcHgrFh0JhuDI1hwVoIwhX4D17T1+T1NBbyn25Tg7tSIxS/GiZ5LYFa7KzShY9c/OSMc
Ykilc68QNOEqjPRU/m5JH5AIaiO+V61XxZfAcvJyXbDRoPbfx+OXZiwQiN14xPX5vYwrg2sEqbAv
1o7oNqUZ3mMwegW1FcIOjm+JEx8LyyZOVMRnT3Tfas9bGJ26wZCBchihbKmbr3rWnLMy2KJ+m+Nt
usrkMcyYl6yE2frrznaPkvOed1o0k/P4Fsf2g8+140LaZ4Ue32xA5jOrs5guS5fC1N+zemxzYhdF
XfGoqc6GC2/u68Dt6TsfqCMyCbIx0CanAr3lPE4IEGqcAlXAg2YWxbaJxFqP0QIJTq++9gh1Y1q9
iAhfDlCuN5I5zLSAe70XQ67CyvTDIMAFY74OGgQpiiannIyhCk7KOkUu8Azqy4icDB/pe7M3NP+l
zaARt0j5c509yFRFRiN2L9r2RdEf8akC3OT6xNB4HdR+JiPsxCre0KGmlIeRbxM3PErGhdB0GPya
YzGdzURvzDs3ufeG5OCh75qpFFAALGkQwqsHWU/PBHu9pwW6oaaZibTdd0YPYcJ2xlNppnm4H2Mz
6Nfj0qdqX4VpQw0sIBdRqXhoxKULCm+hoBvcqQIShcLFFexjSDdzllYbrkpGFMWHrG+n25za2NqE
7AElfClLVGxxvXOGJt1VMW56wO3LjPB+q0WQz5uGuDY3DZcF0GggWDBDFUu7t0s9ZVCiQkz+2juI
mkVb6TNg8TZIuvjs0Ceea1lgzlkU7BDlpGmtLlWZpqHZAICxuMmZRfQOpxMrhcUIzrkxjJcPuFCM
ntmLjfhobjJBz+2+YXrPgdVanB9JaY2huGeliR77jG+h54D8X9hnsPghE1chzepI2XOEHpS+8ddO
k/i0r5AiDxxmexyI4xoeGW1bLYFF2Ywi5QDHcurLS+KjEUgbUPj74gfyXf4IxQAJORJYlZabbWtd
HR1pIaE1NxjSUN8DZHuWnJwdK353WaHOrIB1CrGGmNNVE42LHcHpQQ7Gye87TPblUyRwP8CbRvSI
1UEruZ+oWYDdhCxQiPkwKs4UHWVcUc0i8KSfNBSOTYPmSAKtrOKGd96wFL8T2PfuKhQDTRZAXYJo
i3wDTnEFNkmfX2CVIBhXenTYWYvrWGVeYd/hhEPu1ZtXNTDPHbOs0IzPssItBHOIPBtzuDniN0ny
D8h8blUnrmkXQ3qAbjyuHhB2vzQZRq7x1lQUXA6yrj8iajy19h3WkBLnKjeaSorOUsx9RcPwGvxQ
NSoFXDZRxtP2yLSlvSNHo6OE6u3IRtP75EZKKahmGGIFMvWQsS3G6T1DE/VaJGjEBoYZjCpM8NGX
Ugzmf1gRLOPIfy8L+zpWMeWqn9eee1RTYyNzu2ItAHaY5gbOP1iNdKq58OlbRRxdNTKuVABJH/af
pvMjKtl2z7BOHWmTqd6tk6hrKGbwPl6cTN9uee7cjRcrrBIKMsVj5panLLCuKmFnmUEdYvy0ZvsP
YBdLM7iNv1JFWZqQpptOalyF1mVWKEff/kG26UrxPg4wzopbVFrXcXQIe+0auiNZJ73ROFWRsEub
XEaB1v3wUyiDdcroH2Yc/RQ6SuBxuDxAh+PBKfvyzo69y3SEDUJZZkoTbxOZxI4e5VccvqgMcAtV
9m8+rEXCrWntRY/TcDt9RmT2nRHYH+c6NqMD3t1zyPHF6/Bx/ej8hhZjQ1FLV5wSxlxp0nMkp2cK
IPDhxgGs5HwK01vRsZ/j7yIFiNElibIAnSTP/OEJblasdW95ndykgHcl+Q2XFYO3s6tHr29VZyB3
R+UCjgEnkfbIBI+UkY+qU7/E8QOzJ4S5BG7OnCI4cFBZVqMUYvh5sTXXRGyKZlV3Fl4Aaj4cnj3E
V9NfMP0pkY0XO98kRrAjSSRCsZXcMpPdsG39NQAQx2lBMNcsH76BDvnhD9woxuFjGinIcLnVBtUu
Td8NwcCRepWj/pYzv9RBTqaDdi5IvrBTl7cw74Fv93FBtAZjzXhlpkn8AzQ7gwyMTUCARsU+aKqC
mKs5RCzZk+KAFWlTDBqy0JUX24gjMRHqKX+XvvM6vBcwBudGimRflreRpM/opM1bUe0HM8E3FwOa
LIfs2PpAcvP4oZEwzpIKl/TDVfNMQAPmZbCVJRHZ86o8DD5XW5Eykczyc2C779wfzgrTIqVXMUdm
Swvd4niLRkN/c43oMM4VVTJbdaOE9WfES0oE0wyXcJH3gShHI96P1/80MfLHu6bvsX/5E4zlaywT
SWPYz5CsSQnLSpQVTLBLsskyE6exZ+tMt4thk2gNYwBzG4+xMi4YfcZbHylrt1gK3g34CkaYXypO
IyN23ymjzFszOkAzfHel5s7fjoN9oOrIuBD7cPmVlP5nQTH+HIJroKcuPItOdV3vUvioDlO7hduw
NCnKn1gFyMlT4i1MwUVYdt9iFWqOkr+0xohbrOc6hGuxsuzhxRrKS4SFj3CaZYMxHLm62pTwEeNz
ys8/sDtaIZ8dgzNlHDPk3LlKsvSWcYjHa2O8asO4wKRc8umOug5ngNOVIFm6e6t4djjdijg+YO++
jpdLYtcY8/zLOLgkgwYNginKtGU/SM7jqFcU0a3xucmF4BhOoMa+ARG+hdJRDrNNJ6HEsKSn6fy2
HQl0P8LxOAXP5NUIrTM6L7a0NFwG5PEXHOrkME1G06T/GeHkHWco4/H3OE1SeAqkgN26TLG5Lfd3
hkaFOiWco8+KHwatUcoJjEFY38035Aa3mBzC6Xr3ewlOjQAA37FSTXLvNv5a5EEvwAyQsSvj5iS/
Y0uzJoKGSxhuzHoS6+MBOzGt7/Q8Hg/yS96xbZ+4NQGJAZWdeo+t571ncnSrx1oJ9rYH5G+XqTI9
jJEOZmvu3bR5HA/QdIKMd5POfXZIGVvQMMU71+WvTcuttLY4Bl3F5UTuNLV57vm2QY7PMDjcUFKk
qQ3APfRDgCAJuyMjJ3vwFOWCFyqEXjuEq/G1BT3QF9bbpJ061jzBC7WJkm4pGe6oDBEsUVOPo2rJ
YxwT+A8z9iC5Wd0+1TzIUp65BXiSzKTafCqQqC/qkP3IgIV4JftotNgcYWWtiWRsJBZN0PJsJrtx
v5S4F6CZHYAncBesvCS8ExVRuxJeE1FaJVphaa6Nd3sE5RVjKACccdSuMAWtcSYgEcuIs4CUg/LQ
i16yEM62ZNgZjpiKGmLHnUmtzbkPD2wX1PIlNyro6ypt9QIgNnaRhf+dQCTyCqogmQU5aPyubYuZ
Wof+Pjcw1CjcLzvkIY99nj8ablf89AI0Z1TEnKT7JhcgvaoSik5px5CWmrMqNeElT6NoZTE/IGDP
QGKYxt4ezwuunTZ5q4n6OKI4N9deUr7CtNOP7fhUZ2JOjtzj9AxuxL3cggABJyZRS0uoRfx950Ch
QfS1Bi+INUPyKlQhZPNLQ9eR6GqWZIgtxsps1ESrLDUWOmBimaYj6jvCow7c2zESBStQ3Rjovtde
vpZa9WgAKpr25n97hWmdVEV/T+ZC+gftk0b6b7/XX3qFDy/1q/9//l/x8sN/+b1lOH3sV8vQ+Bcd
H1CgugEaTDZ0mokfbUONBqBtoM/AdwaRSYwtvV9tQ039l2Jo/Ni2QteF1+m8/GobAgmVbSFjCzMs
eFZwQv87bUPty+mlCni7GtQpoZi6jiXya4snqsNQbyUCXWzjZjpAsSeMUa9Uw1YZdHMjSkxorUHd
s/F872jowJvdUq1OMGUGOnbSq9tK0uhbDpaZoe77QVoLzy/Pvav75yItV8Ng6y+yOoyDmwvBzq+8
A+7Hud3i58iTHtQonZUjYdbykUXHj9Do9FXYKd2SAnVKTpd3h3a7/Yf21pRk+1tLbvrLDXqRtq7I
MhjXUUnxm1IiLYYozROcT3qbScRtWBRXIRKce+FmK3J93ZWdRMoW+gt2T8DDTuCYS6EQfuL5Y8PJ
fUlKOdpSAQ6gLLvFnMCc4qCVtJwAyvRnn/Uade1i/9sJdv7Ywd8Tescf5Mtuj8IOzjC4wKaqf2HM
Rcznh9B303mu90etypRd4uM4qzEwaKEDSUNnJglTxv+HFian6Zfv1emb0sU0CFMUpvplHKrwkgIk
Qpo99LAmWwcvUmi1K1qt9TFokXUby7//Q7+kjPL76EIzgLbpGkw6+esXhgqyJwFSbJ5nFDobaaHm
F09B7JfpTvIPB1X5619nwD2DEWdR1TbF106n0VmBUQYWMn6n83Zy3KdHZiEXR0EEr4epeVYTAtmQ
j8uPOAiXUPxAajYm8dbqtzpQ5DsmXuC9NDKAsnGtEWf+P5yvf/3dBcmODB+KKgwTQt+fpytiGces
iCCaV1kWbDFfmIj00h0lng4OH7nAqZufaKIH/yQp+ppqSa9c1lVm/Ra9YFOzvnxxA5jItnOuExCh
qt49222SXCutjq8Cdq6n1fpZsb67maQ/2ArgIWHpgApq7ut6Gt3nPXItFs7hanpYN3J0DxXk6pbz
vz9d/ouf0OL2yKAJb5nb5Yhp/v16thFteMxZ4HkMoUwyUpweuDLe7IKIOSZUPUsQW74AnpDMGFuq
llxqScYsWCrhXkGHSYSao9xXb5mRXsugsv7hRq7+5TiCVNQVFa4iUpHxpP5z/0Jd6RCIUJF1tXqv
tsye1Sizt6nw1GWpE2dL3mK6hvESYYOS31KfBY4jx4+J1Acrkz7FSR//wc1NInoOgUTYzKeUpO62
MeZy1j8hCXAF9SZD8pZNG69yYFw/qbVT9o9DsdJDZoYThbdMun+QVUzSjT+GJU4RgldRByuGLLib
/PnXEYyd2WaP3aQZW37dQyu55WsIo8PNyqVLRIkbKuVbjaWk8MKbb8RPSQ4UEPrx4e/PA+2LaEEV
FJ9MWedE1W2EFl/HDRUsP/xqi+J6x33DtndDJeP2b+Urw6Y312rSm41U+v+cnddu41rTbZ+IAHO4
Vc62nN03RAc3c858+jMW1f+2W/7QBs6NYUnMYYWqmmMeTMnAj94hUlTFNxSXmYcxlFYuJVdrF0Ij
s1drPVC/89LV3WJAtH/Sx3Clm2OHeZXmLxgWjhTrhu1t76bFqvKkZKkzdk+0YoP8tQdFg7pfNROK
HhToc8BXv7jo06lcXXSD7kuBr6XCbLSvHvmhkpF6SUJfZlFOOvCAbYntbzDbHPd65Ur3UtW91Q58
bwrDVhBodIDwSotx+FgebOC9cxlzs22pJjc6MA9VcU9gq7cDg907apm+Ol7zqv5H3BpKf3DkUcSA
g/HL3w9J4GrJSKdB4LUfz5mThzslau+gI4yzKMjdU9tG0GASK9wMkECcPHL3JGKUtZrCMpbHlx5K
yGvWtM4K7/qeKYfyvdQC/15xjWLFpGgFt9/aVIOWMyEyoXgTyVkksZ4fEQ1RGcyw+cbyypvcCi0w
XrW1r8I+3yZ15D9nIHTmccsd7C0ZAVdkj/uwS6ulDeNvVVJqvcIntXvw9D4FZmKDdISzMycwRfEk
osgtvLhxniIeWSmoYNe+aj61WQtcsmp/JuiVZ66fG2cKX3/lshTc+yCEl2nkbFNO/d7uBoogunsv
tc2trAVfPCnXswi6DFkMJA1HNOJ0H1e9d5UaGYhk5nvYvkCNG9H7yN/g/pJwb9sfbcz8CExIsveY
iM4ZFTEoGrQbObdJswZvcSIZd5mkadt/v6vXrQYFQIYi02orODRzYM5VqzFUZiP3OuY1RElg8Amj
tEaTmedomjYn+1qucZKwKZw0Nkjzj+TZy6Qb39qA5GXQtD/+fThXXaw4GsZTDDnQhXOhro+GEusa
mBV2e0mu2KsBIwUuGbGichWO8naIJCxOzfwL6q4iLv2Hl5ihP/M6egUk7gDEGYH8/VIY+O8BPkGq
D+7PO7tji6qGkqGlKrDZmtR+z8CEbHym7NATPIxFWODf561cFQ1fDkEcgGpgTkGF49+HAKGJJ9WF
yBx8Vwh4R0MuP3RWoWF8A/q8z9OlYvpU5ljeg6VSqdTC0/tieHk1D+EQNN2mzEzRDQBUmCP8fQiV
YZVdOOQgw6Tul4stMh58zS/qafsvxglX3bDYkUEdnk7DaTCg0q/eBH8IYP+VWId4GCAMUfSEuGxO
DkOZlaAxC9lhWFP9JJl3+vdF/h8naJqKKRtM5An+OqJt/DDd6GQqLWnLpBlo0JCSZ84wlkCvOuK/
L3b1P87RdrBD5ZaKYfRUh/lhXzGx9LDSTH+eax7k0CLpb43OCPFTfpaT9kXvC/VYVKG+8Si8njGy
tE8gmXHJtd3hW6MKwpwf//DVHCmNovVn1OjQz6EElUdq7vyF7nrWBlQfMtysdQ6SnqwRUoEnxEZN
4OWidaWHu0yXV55NkA1y6mKAOIFV7KZOCxwoyk7bBYVnn8IkWuaatLFqA9NA/CBmXaX1C9fXIoL+
4BczT9tGda5SU943+yhpbnHYGeZ9ETXnQqMpVtXRJSMojUvXK+KXytSpufCF4bId/bQZSZ1QbI8n
+DLjF3f0as7Ak0ShvakbvLO6zBT/6klK6xbpdYXdQDA6kIqq/mzhdUqo+Smxm3DpyLi5fHFjeUb+
bip0nlgGuDr3lILfq2coGGMfMiqDGKVoH62me2yT5lHm/3/v5vPjI+xHxGhOUUzFvj4xJO16nvqI
zWtc6mcoDh48s4CXbFNyiKOi7pGorbIThTbZFyf4qQXmkuKnYlgUCFtc2esTbGTLBmfrEZa0l6Uj
XE6pkDzZBjC6wFHlXdeY+FbaXzWAV2NGcStNleI3+kcHevv1fsfBjKNSVTjjQaWY0aJczyS9uImk
PNmbdW/OUgvhECLacJP6BT5oJYZadZ/Ha4abyrL3q9t/3wPlf1wK+kQ6IRvgAKd91Sa3Kday5LM8
kghpsitywcm1y50sDRTPYvY7hAH5GrmIjz71VyQijBbOa4FSKKNcLHAh7Xujuw866zyUtb+LkmHE
WDRoN/8+0E+lzVw7oTixiR1pBKaun5ZE7TsbsL5HsYoZ7ZsEsphnd/2bhNnYAHUIdK2+yOvIm/uR
jAjCSPoNzV9Bnaj7c+n7rjMnbgl3w232lnByHQBcHYLRYpYmkaEegWEwoG9Y1HSOsdx4X4xCPr/H
XGYK0xUZcCyncjWKThLYvQ7aVmoqh0c0gNugIiFaQ2hlNaqs9C/ajc89gUn1O/MkndkDYbyrh1wJ
YbC2wJQFUGZ6i23e5P+ftxhdAUUBIlZgywy8/+5w6pw6dhOUyJykL2VYXvM8AGelHKJMj5W3bCBx
LDzZjlBPJdFXPdCnhgoIvo5dGc8vJ3r98HZ1bXuaQliNXmYnGir4j7uvT/HzneOZ04mLK0TCLGZA
f58iHIWgqguITpYQTtblBtds3CzdWzKq6T7061//ftY/3zlC8cy3RGSW0bR9dUmxnAjKsHZgTo8l
9VQYruAbRl3F12cmhjt/t/Q0wChmqaTQqV+53lNtJVjxhrY7I05BRR+MhGk4KFnDje93+urf5/U/
9maLaKLpIBwh5nbV1iRdVgxu1bsz1QDa3EDiqQix+X1hr8C8tF88HJ9sMlScBriKKu5XGi3bZNfw
YXjCFBGAgQ9DKMQ+Av93GlZypnMzFxbYqV6eSyGedtMmBGeBKLIP4h+xKZ/Myi0PlZoRNbDSGytU
6Gyt/CcptoNcJ5sMms2RlP+ijwecPdPKvMtq8qT/vlafO0eOmFi+QxAUVc+1gMQdqtS1BgDoah0X
SyqeUBAHI8TArscXzkeBJns93giadheb1pdD9c89FQN0Sq0YrCvwbK8bD60YB8V3aazwgnbX1iD/
nAZtiBE6CG3dOpdQGMilei9H8rjV/ZI3Xo9+5E2tUU0BmOrfV+PTk0NMWFEsnXiWrH4OukVJ6Ayd
if24ljUnLkawkIhzAQ5Guwa54987+9QlMjmBWkQ1kMozihP936+7NIKX1dnbrC7HW4IJGGQbTzli
XC2670yGKvlgf3XBr9MEGoEVahJwcnPEkIixwd87bfKQYsASnuRQGfpr1uVASJMwPDjZ0C3R6PvA
2onA2BDIf6pYcFYhbCffdl5IbeYHoD9gcdOHwSQXoo7eGXG507jBKu9985gAsyYJnH+VI/g8oeOg
ySvRBE+P6vUkp2+0yja9AuWLLwzV9e7cO9DRwCzJcwc/soXZ59YqDxFs1rCyeu0+Uqh++fft+tRa
chAO4k5kVnQFn4aRcggHNes0hvRu4h8xtj9T2lbALrbDL8Yg11kscZPYmeboPISYcF0PjF3m9Fko
fEjGxm+2ze++JprqmeA6yMGMiSEtehqduzrq3lofYkNCAGcXWq2/d6r6WNVtQ5gHJyR1rHuk4RRm
+7Kf3uaKuve4Ubc0LRTYJRQgU9wn3LuGb4qEn2ZV4d2epvmNGanyyc9deVcSotL9FJF1DRaSUkNn
xTwNnGlI0eK/L7AiRiZ/9RI8lmQsbGYEpC8MWbRVHxpSEPNlrgedeDZrfcVYviLz0C565r4ABpVt
nyfKyosg6LoKAUkmuP5tit9SWsXRWR2C2xyuxr+PCffo/3FQYtrgkL2hib9+YaA3dqnk00A2JZKE
NLfnrm1+sxtgo6VdU62ajifC35DIAgo6CMkqh3zFGLa5VRvjrGtUjXmNvAkaqvSwisruaG9fAuRl
lDpKqzZ0n/HJTCiLyLp7TVZApoRaekMkTZ3FpvMDnxz1LMCHIJxmcIzaTVKBZJPkbpMjY3oJOk/9
wVPb4UFPEURe3+uF09z1kvS9Ju+/ABmJC44GgTJnsJ97mMyVRkHFLOOlU9FTHWm3ZDjonPNF0Dr5
zUA1dFooAAMwQcnbwdlJo4sThYuNj51k2joAljRUefpoScfYQiVcOtTXduS3RM3Sq6u18UmOAnUT
gkfP/fqY+JZ026OUJPAJ3yDNiSxjtUrFWjETSr2DlrfhrrZl2Nx5+QvtTbcfHXPcOdSy75PcX+tV
SNWfIT+1nfTSKEpwbosiOI+999uKD22YjQBinWYVUa4zQ7EZ3WQVtZ8j1XUrCMpo7rXQ3spG/twl
jb5L+iylGwFJbLchfnZuNSxMcAwHRWkefXiEDxK9/EbCR2FRDdHw6FdWTkpVPddp/Vb0lBWjlMNj
MYdgpGuY0Daq7u18QzJ2oRPhU68pcBWIVtyqWkbZepr9Srw622YFcBOZANQJ7+qDVlR71SrBA5oG
7hN41hxohPOlFqtH4Da4vKQvZjmCSgwt7Wjnya2dWki22tBauZrrHpzcPI2KJh0JOawiT0V2oRTy
uh48+xja0UNYZsOmiey3pg7Nrd6iI4gIYvRk+GZNGnaH0DNRfGjGTdfoGK9ZTfHNGxYXaL9c3gqL
zTkKRm2dx4a5qXzmQnLb+ltV69tFRuSL2LCrgZ7RfkJPowzez3hSAXzv84IaYoD37Y2GZsj1ApjR
tTPu21Gj1qexlRvNCl81B2KYRaHivoyHRSvJ3t5uouIpLVHC0e+ERQDYCKE/QsimRFyuM+fD7GhG
7Wt0E8XVNyNJsxsnMn+bhp+d6wrDu7S+qUQ6L59syQW5izJH3dxbTetip6dUR1/p760MAHjVZNaW
yqxNK1vD/WhL1RJA7JxpmnsE/hytYr/8JsFO3yU5+HKvOGrBnmRDS4k1HiTAnymFjKGRjqDaN5qh
RLcy1uGLqpO+ivN9Gpk4NlkGIsukTJkhXHeBFQPXPmwsZ+ZSGO8pjNcLv1CWiIIwOscN74su6HMo
m/2JeYFQc8sk58XxfGiL3W7MZVNlUFtpxPicBs/eEnOMFrnBxolka0lRAJIyOv9TX/cIyiKeRyN4
ag0EG6mUUl/yn0nt7aUT+Fgm8GlqxOEwRqVARKcxZsz09+HY+EVRQEDnGxmwQKgEzPZyFeOqSI1e
gVfR1orkl3/vUgy/PvZGNLYEHBXsCgnhOOp1gjMru7i0XAMH8hymo+5Svg80UNsx9NDXLlj7XAWW
HPSP/97t9Y1mt4wKSduTdaQs4rqCJbSlYDRqdosPJN2fTYMvxuM2UfO7tL37984+RevZmyOrDglm
RhukO8VF+Hib40BtKl9G6pE22d6hfP4QKFh3yk0yLIBoIenra2WdoZFcqhqhSUkJgy/6/et7K45B
M4nWi2IMAmZXAQu9jBp30JI/3X4UGf5Sa6BF+opEaT4jgTZCa/vFiV/nCKad8nCbJqMVQnRXD1QA
5yPDnoITlwiuuiF1pFnYLe2sxY50UOe+Ea1kT9MIvnoJFen5Lq2y+P6Lo7geU4qjILXLo0vA6fO8
uB8yLzfshlM3x3A5WCU6WmYmVNyUpM3LaJ04UnnqsjaB22Gnq3DogqNAk83o8e+7tGtWY4OQEZa7
+cXE8DrHxn5ob0heiHiEQkD4KjqAfti1h4yS42nOXuZ2c4vr27Iom4fMtrGKwgRXV5JfVaJkjwEC
iwr2NfkknxrMZwnvTgrbpe787yt2PV2dDoqKCIGaUMmtXD2vklQqIZRZlxJ32z+6DXUGoyEPj1Gh
haAskXQHfb9giHnTOY32xezwenwqds6YnOiMLqJr13GFCPM7zFgaRDQdqecsYXbmZY7+xYXXzalW
6++mR5UpmOP6M92gOOrqjahKvLv8bGRHqUbTE+a7zHLuTAuRQrR1ZflNiygkjVG/HR0tffNjgI+x
p74SH/tJPet3p8JFqNXB3g3jAhDEi2a046aiIr7EsOQodPCp22qnUtqV/vjbi7NUxOCLlVNYBFuZ
eyLK7bBn97NupnqptfWEsMEzsm5LavbRkdQ3ptAMX13fWUSOkm3SHu8ND7rfqOOihcoM/jWVzDYv
/TIei5PC9O3IbZ21mfcLVEy1qZK3UJUTlNxuOSeF+VOJ6nCtjMqiFnJMP02Pbt39ltK83aH/fHED
t9noTb6XzeG1lkcPpxZIeRSNeLYgKZseKncViA7xyIOZjPssrnYtdVD72sfuLaOwyKeOmXbVPDVG
CULgJZf1t3LIXwwjc7ZlCPFJkwIJe6XyRGu5xKguX+Y2Xs5GfGd2BJRkLcRgIXA3o2Jv8P+LV21D
SAaYLhINKuc2eW8va56hk46JrRxa27rF5IZarHoWmcV9L+twtMCOb5xOpVRPUs5BPjykjbOq8RlR
8AdcZpGurQfEX2bh3VWl9ssc8bwrnOqkVvljHzpLPRicjaCfIkDQMbLA6ASPXjkERahgPl5B0piN
co9grLUgfqNbmJkjXL8GMcNoY5pNCWSSkLuLO21rHP3uyTdiUMjMZKn6M/HIwhFhZ+bywgLHLPyl
AxQbEc5kWInh4qzNrKLc9DLxPN+3GTgqSPDrCupazmjX9ctg3QYUHmj6AMRBmLLV7hrdBtIwFSvx
ETkQaqQ4XNdN8r1OwhcRiV+lqbeOA8wWKtUCjNBpmHb0knMofO83EwsKpdPstW2HYB5pbbbUvOLV
ydxnXU+TNZWq88FD2z+Upn9qMLkuulfV1atD5Y+LUkEGN1bcIsM8W/Z3xB7thoGEcICaYQ2QzxTZ
/U3V+KrmvVuMBQ9kgdHYooURhoqDSQX4pKWaQnCNLUAbctbMjLYFchiX/SZIU2AVYzeH4mXM8/Qm
CoNqbVEksagD5VkOSfBkVnuEcB+v/DTeUXGGLZuGnmZQNmPmAyTRekATRk5pudbvVKPJ0SQX94OJ
Qx+BgpljzSB3ZDArOFFew4eYiWJHPBOY670UtWdUjDdmxyA+47UNagTrLqDtpaYfQessOZmAi7zA
KcfZOgPoPiZzdWQsxpFIUN3kazPKUWxRLYKpOLJ+/5HqHPJyQS/Nf+idir1l6qZzNUhRTtTSKQqR
qtiG9KZa0aNUhuOtzptsl5F/N6T9rZVXb25qdvdAw791tGMxM9cXL+1WLQJNSR2ctRGqHPxYLmHC
Q6FtaxIlRZfDChXkBSuO1iDRkryhSsDXFkpev4UYhFKq5PeLyFWxefRf2wKxupnhBE0KFRRPs65K
EyeFEYxzbPjJbeXDecPl4E31ZfQ6mlueraF5KYb8p48UDoVX1M7KVkmOoEWSCIZYawBFQTZUIH6M
NhizUjqTFggHLbmeU1xj4+/dyDt4XCb5w/nQlMa2w1dnFnJF0eu2M71DT2pjvLFt2xDTkEx6ARxv
zvtcc7eRP8IAqhm9hv5TaPjhQq2QcLcm6ZM2u1dqACiNmZBLSuHJtTGOBuCyZsYg0EZWAj3e3YMb
tValxQwzaxAilf1DVTVrTw27OVERpLSNTD/cropWfm6xGFlUfWMcRjMyDnVcdzQUTrsbEmSKFmZd
nZef0A1sVIr2f9CdH/zKdp8Mmi0YY/azkUgbl6GZ7NoYuKsdSO/BtHbRUDxgDYd1fZ+2i6DUmplM
SPs1GgNvBkCFqqW46A7CfyGvFGff+iNyOCSxW4+APWxwt+Qm15KQbTGsxo9uXfgUUhnVUOw08afQ
8wKaC2z6XgZ4UuhWflfmzMK1wHuY/nglFOvBs4x9HzmnsnKjgOGS+huss3vjqg4hB9/bT58SagJu
RgJbFE2WEXhBvPFoZbtjgvOLLj7pBsCNypdGaVWq1t7WNHsTBFXPG5d7z0lMi6nLTbyxrdB/dtKs
nTUwro9YAHnPWTquxtTL70fyGfceRZhq0v6qqjTfaLXaHRTxZ/qvM6sOT1kHLyXP7IH6p3q2ev/F
873+MC0zfXdZMEZKtybH8PThu/dlpm2jUGaLdV2ehqzuN1ebmRa++i4bsewZwamnhrPIkPtsGWTU
+Mvyx0kxoEK6qOSzcfr7/tP0X2qlt80Y5hsULT5zvS7BEDepS8DbKbJDuVUdXE8yVT9Mfy6/21r7
O2lqdzV91/33qxJ3ZMY9uVgjId9Gcp7+9GWasSgw6jPEzGhHb5GuFCV1ntFob0NFT39KodcjyaXo
LqHWZ9fRQ69sz1GftWLYAVtMf7p+BTagdPWzhXvQtnPDZmWacfeMMc9+2obdQqQ2h8o9D06ub7Xq
m22PKDg7pTN2MWD4uTtqIPuRHr1YFe825ISnYqB30WsM+Kbv/UBTkVbJ3mb6qBWg5FNPP5tlb54L
8PTT11SHBJsxSJisJ2P6ItU1lddYiRdFfxeOdnGs/OKuKzT/XibbcR/1AQnA0Am2PgBfmD3BcMTa
+baUkyibuy4ua0MYO5tp4dDIjWPUNpS2seq0EWpEo3kZtxrjk/YsKBOP6m8r7LM3DzgBlTBleg/m
GGMoCQifIqpF88b0FqWJu+rYJhtb8fK3IfEeCfAkz2aPgawXAQ7sUXse2kTRMZrsvScj8H9Mm/UH
qEOeMXw3imScNxjf3Qa9CssjVO11ZunRXWBVOJBA2f9lqrtp82GBbZyVjMa90VaQa9S2RmtoKyf6
fyLQfSy/6k4FoobDpok9V1TJPGP05tKXt+WxdORhz6gPK50gqx8p1rmcoWN3cwxM8h+j01Zz+LDK
rcswZaNEUrqJopIHpijAeuZO9YDhLpCGsp+FOWNFF8vKR5ARHXUZJhWloZw+upakLNK6ktfTr1KP
JCkMAg+NFQsn6AbWuuYSjBYfrVSXt1Tx4J4q1sWSV9/3Jbfakc3ksdPo7d1geJ1+rJHP3AKh3E1r
Emhp7+kSEOyynelPaT8OQ+/eT0uPTbNpLZwhpy3pmvqUmBIeHWI3RRsysnHRdEzr4WWHLdMouZcT
CCylWlTh4G8uB1E0+tLvtXI1LRwHVbn2mMr9OYHSjrdN7CjzaWEzJIonuxp1nuKwtCjojzg2/MrM
VKc+F/MQK8ZObebXHigwR00uf8igJAdqMAuwcyX6kvdljMjH8GVa/PIt+PCwzKv9tMr7FqYlGHIm
BztU2cHlZymTVnhdfv+wwcu/04oftlokFN1J5GmA+3Aoeu+w10+bEz+1vbmE1Kxvp1/fz2P6+GHl
QPPKTZpy/8Ra77++H+j0w/Tn/VzSGAUg8H5shsS5TAtfDuZ96fdfOmU8NTBMN1WNY0ioFluc0rWj
lRfasStMa5i1NgUo6AWDtZTjp70LNcrT6vJYOVVfrmuGPGjkQGpVVtENeBz839qyi1VoVSXp8sMv
08+Nqq2dolR2l00UlmZuVSU/WEMlMBRi19NycsVrUKGpmIcdvmGz921Py0ij9+qUJd3BAHRo3cZx
c1Cp4Ll8lPCZWY6F0c5buThR3NfjOFiV51zkxRlQ31DAzSB94kyPRBjcsQAONOGpxWKhp51ThJ2H
lkQY9g6FeWfDxNhfPuI6+lBIDsb2YoVpk8D6H1O96feXTbqy+mT5xNmnnU5/vNR/qXs5+bMNrWtf
0b/6lyUuhxWZ3zzFtHeXvThh+cNrcm132WSZeL9cQK1/PhZ988b4q/6zMGlKYLIR1uTvp+nkmo/t
EzmOPwcVt6RJiTFv348KtSp8C6K/oMEElxzXsXSGkE7eToc0LUhUIIN9EHTby4EpEt5gnpWUf9Yh
ngXLobGTD9uVDJL3BROSy3fThcK3jZkP8e/N+7axdCOEMNr65rLtVhO0jLSVN6R5yTA20CeZGzBv
uhwfNovwtpQOldB0vKFGRhHTx+SyzcsdrAuSpXYb/NkmM2jwfhTGr9/PW2Muin1jaK4v+zGNMppj
p6Ws34+tsXCm0LW6ByomnoIuZsSfRFW9LqZ9I/gr54FR5h+223tRg4NOFa8vx4dzdzcfJM9fM++D
QS/+kBilvxoih0m82C6cPGVu17nx53Pl9zqi51ZhSCiuQQWWhDLeDjj+tN8Gv9Z5hjP26v1YPdkF
zksl5erPsdkaLl+GILCJXSLZNfpavm1qu4LiozXrWl+mUPw1v4Yyl5fNeSyN+qQwy58+tUNdroeW
yna0we5RxT3ANBEkzx3hEKD//ZE5/8XQPRKGC4NBNlQYupPGxVhh+iiWuKzf/d+vl49Ra9hHQ9gd
iFUnQ/jpK487MXnET99PXwV8Jdt4t+cOni+m3JZnh1DtkWnpWgosPok/aWIFJw3P+mlb7q7soGXW
Gi41zDbsY22ol+32Ul+dQ2G5ILY77WVaf/oKr+wPe/9vxWmdaalWOEWIpd6/SsTm/1vx8j2GdqSr
vGYBLmytCOMKOyjzc2W09kmpw8X7V07pyqc+/O5YAVmGrjuT0+nOmSeNuFvh92Nkyt6P08fptBWI
kidM0VDuQz7oOhsfnlKu2S5XXpwhfCGme2OSbqejtQfbPNbYekyfpnNVhE9HhmHHn7sinDzEEh8+
yq704VK1wjdE5avLXe3ECuLjtDXXK3+7wmqkBV+Bj034jaS1ugLSaq8VbBjODR4lVHpqwrLEFeYl
obAxCYWhCRj4YyIsTjK8TmphemLr2J+MwgjFFZYoiTBH0XFJ6YVdCh4gHTIjxIGGMFPpVQhijOOl
AyqW+B7U4p0vzFcMYcMSC0MWUAHhLhcmLT5gRE24uKjCwKUXVi7TR8lYG9VcFVYviTB9kSvsX0ph
BEOJ2IGSheyhEyYxobCLgRjn3YTCQsYQZjKZsJXxLQxm8MH+c0yNsJ8JhBFNKixpCEzcaT4mNUHY
EyDqARa0ADqfbKwoFjIo+dvWS/Bzq6MQKnYyLgY57/Fw1qKGui3+nT4zp/zzn6bGz7VZw53676vp
v6AsxLxdrDGtplUGqhsfuMBlW2SrMRF4X2faQRRHxYECsffvL5uZPr+vMX0sChheei8zoZh29b7O
tL/LXvTUSddhrH57X/l66fdtq1JOsLONd++nOK1WOCEn/34qCRS2ue3hy/vhslztflpaaqxqCw1v
877un5MX5/1+SNPPRWnBb5Xs9YcDfF/ksh6U0Wip6711uULTPi+LT5v4cAzjYO+7bvfhm//u3fVB
570OHqvQAaX/j8P6sI80h/1qD/2vT6fz372clk6D0txm0VPZBnA7h+xVKVVGgXJR3yZhkmzaYRi2
ZhFDFdYbRqiUIj/lqfSjbob2NyeYmZX+5gfYRsBPUx+DDL9m5qjyMQ2qYpe7RHh7W6+pulJQaalZ
923ELgBIUwduL1wD7tO/a5147Ry9vtNtinWQGIR7R8/1A37I+rIpyvEh7RlXe41W/6pJ9bVi577v
P9nYK784hLEXoTQ0N6BBbFAzxHIIA7Q30w/TIkx6Hv8csVB56tUvPL/RWBguPK0A388h8PTDtOMu
CpyV0XfN3XRY0wHWpk/gl32GQwjw1Gy/SSQ853pd43EjThHtdLGbTtscISG2Uas9JiQlZhaVR2+K
u5CHoP0trhtsbutpSGVtEQDQOKE/Gbd958abTFfq2+niV06UvWa9d3u5Snq4MAES/ZQw05glqtXe
l1pdrIIidfaVZzp7i0TFqrXS7r4pEUuXxRj8hF24mI5Y3FdyBmQd6BeRdsTFrkQ6d/kz4NUYw0vU
tgQyw608lKD60/QEuNDbYhpItFVr8jlFW/2TLVf5ommxjoeLcpOUeENEJW1sGo10oq6LutUq67nk
GmhdmSPVShbtIuCLhnPfK075Pc7CcYkbKVwsBkeRDnFQwUeAClJ60bTVgZEPXbWyWkvamTTYOzqs
bxTOU74j2f6pVWCYhSn0rKIEmzW06etoFa8BlP63Gr661eEpR9FivI1iLSHpq1bgN6LuLtDznWxS
PzSGYLtDC/qaoWYAuMCOrNxK1hDPu9qxGDP9KMzd6BMDnFNDeZM0kYIzHy4Iivbot2yH9yC6p75J
UGuLNZLs8S4tBPsYudxxl0Xug9qPVCBqAc6HKdPRJi6fZOzWuTiA/5zB3NgBGne7rQM6lOix9ULv
sYTp4iVDfp/39U+pBSjrQvU8pr5c0dHin9B4+I+UQ3Zf20Nxg1BoWHma1Kx1Z12in/bICRF9fTXb
OH1O+0JZoCDqTkWIT5uhQpbgwKR1W9XmLX58+INhtPfNRoCqNG7xkAlkitJZ7U4TfwgmKYsSqoou
gCuaAK0M5oF4rIaFAt9QB/YrtYCytOIrGU6LIoAtukC3pALi4nBdjyUjn5UmEC9xe1sL5Esj4C+K
wMBYAghDUioIrVdTgGJGiDGDQMeoMGSkvMh5wdPw2OR9eCwG+LFKgPwotkdkCFYQPcsqw4DOJYyr
5oekKaWDYUgd9qd5z3jgwU6JxukwJJ4j9ODLPKqAsTAcuoNFFqDNAJyOSr5IZGmB5M7YZGHmPJdR
cM47ST77KRp0nfJZw80GbAvDcNsX45E0MRUNahDOirqThplJIPQYU/Bep1K4U2WMiAkd21DBlRBC
GWVDWWT9qBSPaEShguYeVWrxLVXfmBWkZc9IlBtaCWnRFK6ysFrZv6V8ynRaXD5lhFPnDqqhBVaz
tkz3Bz5L8yIqUIQZmEraZq3d2n2vg5PG1tHz1fTcBuFG1f1fxZBGp9QJzcUoDF0DWY/WXgoyY7pE
ee6RTVS9bJWIi1VLDDzK1o33cUtePstpfYnn439Rj3doIecFaNpXVOLSzCxIlkFLSpZIcLmHDWUl
eZScvcTJX8dWL2Z+FJRE0HRMicoCLqqe7ULcOQetPBD3XvbUdKxCqvq38O2MnReNEKJzsLVuWd8i
2rO3KnYvM6PGjDvJ42fGU+Oiw4KEaa11hwf1c8Sk95sblvacGHh+0P76nkjoS1xn7lbOoSks0ra9
9YYy3aVyhmSuyKqFXEvJqrMZEVawFhayhR9UFBrpDqgq1eJeeWs25kHytP6gyt5wgNip7ZvhUeX1
vXEKAqo4gFu7Is2CG3Tsy1LVFpLXLRUjSV6LHh/UMcvTlSY+1vl4bkdClGM6ZBtFq6pN1LTxZrQ9
9ywRps5GEMP9UD5Mf+LhwRwZEuKaa+3zINQeqZeg2Y2IshUJ16Rf9W2RLYB2t5uaXOoCwWp2HMd+
0TAy3Fldrh1INtnNbMxsECggorUO40XTxUbW054QvNDhpKDHKHAg3pZbzbxMcPPEy1q/1RpKcBUz
XQZa1u/VUu32eS91+8qPXr3MfMnJADUmni05Obs7VcbKCSvyjsf5NkFHin147u8KMzFnEYiwO/I2
jAZMlLLtWFp3qZrfq5gH33QtoZ9Beo1IDCCp0GwvJwcn1XdZCPfTDPOVjmx9xaB9XFeON66iXJZP
La5Xp04bf2gUGM51fbRunKqUFmVakKpO0xejAjtHu09+87kQ1w6EY76QlZxL9f8YO68lSZEu6z6R
m6HFbWiRIVJX1g2WVdWN1g4OPP0syJmu/srmH/tvsIhAhAb3c/ZeOzeMr7vC0CHOAl6effdF5XPu
s5t7E3loGmm63M1Uu8nxXBVQ8McoeqErXT3m5gQpWw+euHI8L1xkBWb6SQQvmpvIW5QZwxWSNnXi
+sZrtY6C09ZZb2S8szMAWtCq6Gn5NljXLDxRmr1mUQETq+IHXzX1Q0ViPQrWS0KrFuWj3b8MSfzS
d/Vs3Gw+Rvt9TGzrOx5AfYvRRp7soGqRUJuchCovPyHtNLeS7hIo0m7YJZzlt4Q5uedlMSQFZrD4
LY6Mde6o5jbV0DdAshn3oL0xpMv3rVeaiFvRaCFdJAJLqg9Tlz0kXhEel7sMPqx87DZgTcR9MvVd
Z8vi21gyRTNDOz3We97jRIZE4G0pTRPd45DvWYaFccFdo1+cMiKUwqbpYuV6ddalOW48Gp2fGR3v
ru7dresF4TYZUI6JurJPQ2bEG9tvY7B1gUMeKsHuUqfMWARNw7caOBuCicqT7UtzFWfaUU7luGuB
PFxaCLVP9gCQ2jUN4+bFnKz1Tq3DeKy+FxXamrShV0mp94UPEy9slOdHXPnpvpDCeghor2E5Bwnf
JaZ+tNsW0hfpG0czjD8RdAcvrlPt4TmIMwX26OrRP6XjSyBq4xfiMakID57qMd6MKaClQQ30gNym
vJbmVY62dV7kq2HXnRu/5b178+nNjYpXiu3XkIjYc1CRgKGMFKl8keb04NROM9Nx33lG/t0pMav5
xVrkRbibInDAVqlQgkq5U2CvrSgCrtBcNbeKPgf+1IzqwkOroumBrJVD6w5ADVJAT0Zra9cqOwvZ
ykPhMsp3c8CClWavG7cGFAIgfV1YRrFDRFCf0qhMD4ktn0SL9bys9f4aZHr5ElMrpXblDrfcsUg6
LIVGBgca5bJM00PsRcAwjKE/CwNS6Qi98EHQsa8r6woqdqfJCTF/CBkkSSCDtIlNSGjNpZLLYMUJ
y5N0yERAKNmAfEG2DjZizp27uvmOYBMKXldNOyqYxqeVuz+yOL2FaTA+J/anMobiyQ0YKXhR0251
wpqfEkB2O6J4dHI+JBoYi6QrJbJTC4ZEeSm5DSQ0bIfAUeeEUvCu9ONPr+rLS04+OlExQGPNqdgo
0YtTJWDBTiDtipUTWjbNqNFZd6hNACa77a1tqmbTdpG7iboBNP2gEsoBZr/vQ7QtjhfAEu997ZfX
U+F2CgeyMlUba0afaACvtpkU/n30j0k7Dc9EVADhn9AOq2o01yFU3k2DEeMW9fFn2ZrWsZdwMiy/
V2BIXW/dN425LxErlWNkPwQI71ZhY3WXuoT0m8fDdCYfz+TUPJIcEJnyHqRgANMoLFduOzK4ms9O
WSLMtazNwFkzCPU3Y0TPatKd5hnq/VWoIqSsks3qVVpnusb0QATGbWQQ+Bxk9lZpuffiDOaOWkO3
MRQN7JGRyhGGWLrVk8n/GP3isTDwqrvCGS9oNuqV1RB0n+heeMexeat63bhZk+atEy6qWA6mv5yC
Go7rjrCwA76Odsq2cheWzXAZAvxeZhlM+7y64109FUZ26JEYf5MGHeYJFeeuEVZ65os2yP4pj6M2
/Ej8Ut5Jv1UXKEVXvnlG48DVvtMAekTNOn5GVofKu7qkWphcMNdaj51BbPkUe2i9msw4i+bD5NT7
YaxL3wHhCjhxXSvg9ZVrpN+pxfHim/qKYTvYGv5boPzqBwHFOBXdbtxlzkhSBpYV1Mlcp9Oe1ChM
1dDns54GVacDsbJi82QI5Ck2Rb0LksfvfefXb4xG8EfHfngXMmKWoU9yaw+oFurCy8/1Ccm1+erH
ekPNggaHjk/DTa0nZHDS26TM3YD9msehjzJzC5DEQYBgoZ+zuhO22I7At4g5wHyrAHfFkESbDw33
alMWdX+a5tUChvfp992URs+eK//OJ/D9FDBG+dfi92PkgZT4Qzp3kyZSnRQd1zmMSFf0IRyEK7LZ
OUOgmIDk2sF0AucE70NskmIQ91GF0zbObPeW6D30VuduRYEgA0I7CIW/enLktUDgH5a6ftYRUW20
CogxjkAKFIO27ZKp2+itapjBduhR4mxcR+HIZlDnHnztoW4Ma59Z0anB43Yt+C8SoAO5vG3vKAf7
S9YzR/PyvNsn5K9AtJkNvYlw3kzXxY1EWnpaTAnJjajXElkCeqgRROWQ9s5hDc7XLObypY3OPguu
kTsG3/XiKHozfjAkaXZBNo1bYqMf7WJIDrXndQ/Y4TxCZuabyyKJ635n0xubm6fwqef2dNU94HNj
pFFlYfew3M8Ql2SV6RxqHJ2sMANwtmb/VxM33C2tnOu0ooZETlqLNy6RD+28WO4uCxT21UZollzr
g783fI3kJSeHKzwvwlZxK2qVXOUhITGTVk3I6+YxFcC6tZsiuUmdsZNfDwZ5jV1UEveLJRFMdjoe
zRT1o1mBcFslarAvbq52djcFdwKI1pXNHFvWmnkG6GCel1syC4pdmRCNOT/uu7n134/Pd//c9p/H
DIZAZJbM91NfO5OFWB2CghTar8d+H56L6v9xmCbixSe6qlZfO///Pv1y/OXQvsT/FYv0+P98qX+8
lsKehyDL1lbt+JssHPXV722WFf96d8v9/+3YXy+hIcbTMGEP/J9v81/P6WVgBJXCfl+NxY1QJPOH
JRK10q2sfrTLkPlY7oyEDo3Zdz0QNAkb84eskJ9DPUyuKLUUc3ZotMuuRvQLrbr4nhYF+V+oIc9M
L7U7GZPGatkgkv45DaX/1lkuzBIjsg7C89OXwK++LxswTg1X/CmzZ4K9Wz5FNe0GWYt3Su2HZQud
ugDU78i+TeTqMPZFXD7lbvrDLTdO4GE1i3GMFoCPH9KkDK4Vas+vVxcSOpFNU/RBnSjZebqKTkGk
iqfCNakUzG+9ziXZEGX6auVWetCd0NzbeeW96jGJtfMGXguqJYqb4VH6wXCyxtzkgu+4HxMDz+Wz
MbphWgtcwNe0bOtLJBghLrsm6Qsnn4rIpyLdyrrvzl1CCZB8HPvryUEBk6dLyZ75FdM4SqOHiXb2
c1zEP5YjmFr9Vx6P8lmnEnUk4dDcTYz2392Un9v8veRNiA7OdcVtBg+dC1UjfWaO+RkwN5o3CEcU
mploggc7bcwrPDf59dEARNhAi28+6ogL2NTqxMvyl3pEasJ4d96186NnURXtK0698BCRcrCXtpxe
hyZ4XI5NQZNSdVzZj0ZSticxlO42HabxIwiizbIFjHM+JAKKr6GFLhwGWL7hSk9KWjx+630DDHUo
vgUIaXZ+2eiHiMvX6yjTK1pB/9OdMWY8h3HN+iZCqlKT2pFF/qdwjZMZO/1b4SF/a52y2qshTb6h
798uG9QVnmGSnt2H2OGzicrcRDc2ep+pTT6RaSUvdkedwvcG1Dpq0r878rasR6YdbUNNJueW6NIn
4gboii87zuhlDJDeoxnxI9dUzlxgXmFUr5nRdd9dwlp2tterYzY09cuQRa/Leh+ZKe516dyKeBIP
UqdSBo3K/+x6KGZh4L4TxdPum9yIEO0K/S3wxXHZwHOGAYpb6V3wobhXLa6R486fC1/MLQum7pWK
nH0glcVk3NzmHzljzmVPP5Tdphv6+MGuB+/B88RzlXvXomry57wQ2XM9FZCIfIhby10ssMFZGtWv
5d7XwmFaltRTf/7aK43iU+hDeNSM3i7XSRE8FgGjq2o+Ziza5pDGiVx3jfnfT+EJJFSiYrA3b0GN
HuG/YcrNcvTlMSt46somflr2scjU2Xaks2yXDVwcMI9d/PP3S7aLQ5YhDG70ejhzupDvZcP5YSiy
Z4Wg4AlLEPX5XL5XcozPSUH1frmbJ7BjdEDe++VuUDIazUo+1Ibm93tXPHmpzN+EGzm31hEfy5H7
DqUs3WT43vMREbdUm1YW6rjsk0r9NRd1d29t0EBMp+ezl3zH3FxdiqZQKPjYCcNGvrdrK9xxypDv
mW4SUENsxXk5Rm3b+zApy+c6GPunjgr0spODg+Ac5hbI+nknggan7URAMT8PXmzYM9auJTq9ZW1j
3RiIVG+KENBbHUzfl42Gjgo6iFFts9yNYOduCAYev1574BSvEq/63W5k8wq7crVsZThlwYWamUb8
GStjou/9Pwv8rNpl6trpQup2tfVz3seydlnxe7vl1ljwf++USZ7XPwfI9AEZx3K/G5EuZ0k6R1z/
8+DXzVpQj6sy4/h7x5nDQPkrvqYwnx7C+YDp6HeUN+eX1PZlfM67cZvmOu6a37tFeZsf9Cr9+P3K
v45ELdTe4ptjOPfHLnZnARRORvl1GNyS+sojYW1DNNCmDmkl5PMUtSCfMNDL9oPSMESvqdpYRq49
OP4YXSjhOAy+reDacEXiJ1Csmf1q36EthezUBAd96MZ3q0w21E3d18EIT2ZZETtSSUjuXTqtGjuU
t2URqEbelEXCZdOhyv9jRZoa+k60tvhzRenhlkl4TetlDwrv8rYcymqJNp3qkpLg/BzLY8stHTwr
SZoWw/T/XBHRedlCHIIb9J8r/CTBp5EQHfjHinpE3hZ5Qbf5ffhlk6LROsynLq3F+W0tjy2LKSLw
0kbmsv1jRdJXpBRWsvlzhWhqfY31QN/+Pspyi6od5x64ers/VmgDBo86IMb6jxW6RPejNzVzx//8
2DHcQvDUdT77ecXvDzHI8OnIypFfK5a1ywsfNZcZXTPLhf7zUAjQKJe06I9+b7zcamcDtjmZ058r
VDNHRcXR8Y8dUlQTdGO6r8fjAptUaEcI4jgBPKLlzba+GLJHFWPMzhyZPKpgSZTSo0c/IZjVZwJ3
L0qj2gat9O9KCrpgTGVIvPQaYt1y++73odz6TC2JDkq7bebV+l1Fcb/1rYJkTOYFW6Xb6h5SE+XZ
ov6uav59WS3auzLGie28+h4WpsazqeqOElbneFZ+V6S5bXGCpXc10e1VoYh5ttRmbQkrwagc4gfc
4CZCioWEx/k33O7eVknLudHm8Odns28F5SLeW2jiCydPwUcHcgvJdYOeE4y3sMUs4SeBwmI3JLsM
o91NERK+418kb35vEQWbjM2tyGkRBBk0CaXacqeSorhloax2Kisynk3DbiaG5Fa0brPL6jG64XZt
d741imtW191OOaV/ZZN+R9nYvapsUrss1O2rStxh54doVcI8mVgbGddQNtqOPEfK29ak77LAHvBN
esZO+ZniFn14U/kxtRlqNtTT38AkIAOKBjq+RUnwXaFdg8n9XNa5iKQfMo9T9jhvCpaGyEDhDetl
rd75yYHynrVZdgVs1u5U5+a7Ze3g+f5GUBvb42fXT1HWTGsoyNZcPe3P2uA7r8yVMUC1Odz4+S6N
onqVKm36ustUdba0+dnF72r3taizv8mVtS/LtmkdfzIrba/LusSVb7JKotuyzhTV0xRV2kEv43Qv
M7fYVRWKfDRQDmfyqIWS6Pj2uArgn63Kzol3mU7T698bmEWzSUuzP6PK+Z/NYxFxE+LW0RPedTnO
sghH8sWYFdDiHGqigZftvp7sa4np4CddAW+/bE7EMc/FZRc3lahzvo6qu8SALNa5ivNPQoCeKkCc
L2UcDacq05JtOj9eExfspU7yrZ2FULwpfHV+7n7o3VNEONanoVvuVoG1OQpA6K9OCFZx3s8xpwTX
UltgQwicRw2KMG41dhir3ML1aza3DEfCdQIYk/Z9tlGW5p9tV3V3UrV1rGFG9SNMpsfKc8rX0k37
gy2Rj2lFNL77EWPhZYNeb9bVOI3XEq/lBTeNvR6aovpRjFDiip5+jzIHWNU+1XG4+y9KK78te5YN
YWNV1anHsMigCqQ15xMvCz5bIhbnQ1fQMjYq8xWdHy54VROjV45kdaHvVV+WWyll/QcTkdZ/Pvx1
95/Hopo5nVOkOO/mx0JhcIz5VvzPrbad0OuUPuUIHs/0Jiet8J+1y3Y274UqtNj/fvzref55NW1t
dDtzpB4SK8EBvlYvL2NZzBsGTYA1C//Tv1b+c4DlMR2ay0aYvfh6V3++lnIyx7MDEOVr46e20G4j
SdeP2rzI9In2upM/FEX6F03aeFfbFo2tWlInyoiRNtELhF4G9IhZyQYo5Ja6FgVBTYZPZickqN6R
WZ6IwqflsQpE2iYB70h/TnsFlTIopmEBFjE9vAy++ctmDnGnuWgcuim1ybqcgmfDro9khln7HD0F
AqO4F6sgVZsKE+UGjhTugCDdDXHx089976RN0XAtYsM8lgQuNygCtEx/QFdCOahy0PfZcalwyBIA
VxLOu5HMVr73DInSBi7nZJbq0MX1WQm4/VHaj48hCTPhZAx3/F6Am23nKYx1g64XSdfkWSBsq+ku
Zl1OHHAtt3la65xOQRokBHXsA9ElezOoyy0xdum2iytSZTQxPKtejFdQmhfRUVCX46iedPMxzvKP
obOim/D96q2TZGqORfy03Iujvfg7Ghvr3urj8Dh5Y3bX678S6ISXJote1GgLQrqIli4kYaBp6Osf
YT+c8mGWnTlhczQEGlOrDtuNG6Ix13h7W4oAq0jzhvuykFQ4rrhar9Fglx9uab8hIlhVjNGNpLVv
LaNJlLaudyI1UG3pgI2HKaisb7oz7QBovtUDCkeq4HHAKDJISb+FX3JMa+VsudaeIrqIZywlZYlp
p/e2FXaUlRJVsCp1oLDUJK1D6nFpiBgLMGlvJlAR+MmyGs+cND8iqEEby6aAWtVzCxu5BH43ujyV
BzzKxhL6E438xdTj5NXtXnzLSa9J5MrTUFAdKvP0yrV176Uiula+nTxponotifJ8qONbPTxHbh9/
w0UMaLU9DTbGAFnOKWUOeO+5kqirCdyzsuoHzdsVYVIR2JVo5A3eaBeGlyzifUn6d28ps6mzN5UQ
X30fbymxSxtmi2JvD3m9KdIWVTD1z0PTBRX+f3xrXTe6a6tDQdtyTQ5UrD20ranIce6GdzK7dpAi
1r4Vhn9ZefaX7k86UHLhrP1kAyAwe8hHlxg6muTHviaAsEYmtu2ofGwX+FROvQGjzlMzN6Fzqvc5
yZaPtZTbOCj7p/mRrOOvp9ndR0JR/iIoXa3isRM7O7W/q0rXHrKqsvByrUSEvKTKK3CbISN2t7I5
SiQ8zoJkcuu4Gm8mzWUtHssfXqicVQ9l4FR57Zsv0vLaSkREbRngQCZvbKMMSjemYA499OGT7rr5
yY3cdm85YfRAX8s7BoXs9tA9V+3c/W6Ux9nDaZKTIGL5HCBeWhOt7a4YZXSHJjLyQxjXA9gfyh4j
ZtxPLavfJm/ocbH7JoCZQl0N8r11TnCGmA6pytwPNxbXNk76eKVNwSHp9ZNLn/OF33+5LoAZ0agN
s0Nsduqh0IrsEM63MC9l9H5VdhRhfhIh/ZE12mX1IFR1s7VUHoOyUwDOTPcwNEzms7at8bsnisi2
hpjZrivWvRUnN7ozoDGQRCCC4hmtiXGilqrpVAahv2bSD8KV9lSATWAvEcAxQjBS6j/puG4hD7xG
TA2trq3O5uz2i6H7k6dIIcn1Mu9kwSxZ1X3eHpLB+1n2BVnRKf8RranXcuYWFfJDRfVRL2uAefJ7
kaKTHG2/v32Nk7tbx8X4HtZS3+REl2z8hsDAVPrtMdQqMvZa8rfiVj311UNVOskHQkD9YNiMcG10
Ed9xes1+Qoe5outRZjOMJ2JonDWCCLlnhP2u0x14qiP3W95iqWesIpn359p2TN0R3HxpvwQZinO9
1d51bRRnZeGgN3LiFkwl3pyGH2mfWs0areW7GCv7zY2ND9tF/Kn5s5ZEmBsbXc++NyP7uZ7F+4Gf
XFwXgxat1GsnrOugcuPBd8Q2HvuWHvBoXEZ0305kfAeCle7yLuiOgVJyzceQHzSVQvmtiujg6lqM
Q6E3H5rMZpEnT+DWoksDYPE5b8+D2/YvelMeYdybazo/GJMn67Ys/Lx+8KThnwcnTnZYuKHaT3F9
F0wgNi7+uKPrMv/0yr9FmfzqejJri8D4ASoueHQIms/OlpD287KIZf5O3sWDQZYHPkhUYJKwyu+1
nr9IrYu3Q2y4RxDBcmtGcbjXF3x87j0W3DqaY12cPK1PniwdCXhkeuZH3Gs/mQp4PxqVXgfPDJDt
m3+HkZXvQJJamzko52kQ+S/NQavezmqWTBW/2iYa97lqXqjZaqitoouGJfvIwDg7DXNNkguzfgTP
iIvOb1+tJrJ3dsV/I0rRA5mabbwFjnmBeyF+CBdSnwy7GCUR6s5VWKU6Ehg9voOkkOT7oRRrp03t
tQZ+TiIcjLHJf7YoQQCc+d+qZLC3s8vVa+g4DsKgD6Bssk2HX02ny6PbJfURT/TBjPz03TIq7BqA
LrYIP3dyVmL0kZ9s0QpBg+iMk5E22eVkO227NWiRIsTiUqql4bUp0uSB08ZRT3UPCW7grpa/kgqt
13ZUWPlmBwdVRFhuzA6qVtzyLvJOTpp0m3AM6ufUTg5ZExiPXjK0m8hmYMtQ+R7jgjyNrdPS4kMf
hJA1vfTasO6Yb2B5uQoY6d9Kc073zIr0qY9joHMy3LqU2w4dLqyNb6v1kHrP2WSXV9/wtwuH1KMG
/KIXCmlbGtwjpK9d18TbLstOMfVpcmHDD1vfxfSWvqVN7Z5CEwrXVFIlDXqN/Oo8twnzs82nuhyy
fVgP7cmToTqA/Jargprjyojj/E3vZXDSNZJkVVJhhyrUT5hATPr9vzu9p7CY1fuWl7m1OxUe4TrQ
tPNa771qrmaclpfIMLf07hQ6vLogPNGfdso1nqEPhWf8+cneC4EGpLFOldEam/tAJshm7BEge3FH
vbavnEOWkKhJgSfbmEL4B0JxoHUjj0Oo5W7QQxf3NvdOMu6ocrd9dBCGACTSJhlZt8zwIk178ZA6
bmfM4nPfnWzXP1meGT5Kp6veTINwCo9CBiejUQjnI7fcJ7KrizT67qIuXDdwKXbDWM2SXgMPMJlY
SdUgKfMKBD2tUhuszOnFLz6bqKhfE7NvCGWGy7YsIqvVf9nikJLgzcdjm4xYRbGb5j8vF7phk1hI
YJb/8nK3LxtrC2bujFo5+2idZkN7yX6OKvc0+fCFpKjiVSnijNIgHhLRDfl7T7W2V439V+vGmwwn
0kb0bcUAWgMGObq4w9W/b6D1QWo07MklaPFVscgUmcAFRX0Ma940X5Xt43KrgB9qh5QfEjd6NmfN
K51bsUFBiYKm1l8cpc5MXvxbasVP/My6rQx8rE5QICejw0ebBASMewg0OpEnG2q47cHvyvpIgs8v
hNDxk2vRgLMMw+ZrkfETs1/vSi4l+qJ84/ozWySW2U7qQsMvRvHCzfmuTYksrqLvHqNGC7y2PkQi
f/jsky05ivIuWj5X2aT6JozwBVeNdkripvs5npvRUsegg3849aZ+TgFj7MMmeLZmga+CkHxGvb/u
ja58GINpVZSO/Uz+6HCz7PFYjWSihS2CCKJpjQswqIYIIuEeaarI2A8+k9AItyZXXWB/jX63aequ
3LBTP9oguWWEB+4rfsHrDITVTdYvDgb/XRVW7a7TLATxyi42Y6y9REv6BrMVbwNKdaY0OsEZJ4/Y
qNDVPuiHUdDyyzezq7O9SsVFGlO6LfAlfSRZuWXmOv4Ma2WsppBgbyOIINAMdrInZnhYDZGbvpFz
OpzchmFKzoXXMKBmSk6yuXLtb4aioNdxPn+guWZchqFH5YMCe0Ie8tbLEQRghUkpJ4lno+dmd0wd
pG/Axl2+Y3hDUS9fu1Z9MqhWN8Bu7oY6gLenobU1pEifQMX4z2kQUc0Ii/wnNUDzuizgx3YPQM0R
qnExAI5U7VvsNYiFMnGYNIk0LLRweaNS2QIuVOisecw21XdCrgVFvQAiWOa+id4Su6ST6YEGZx20
aGrnRSBc0Li9Zm8jf+ieO8IzGpQEVwqe8yBLv7gqeZdWQxlj1OXWrSzC/aKAbKLSMs8MR+wVQWr1
2c+S8Chcj9nMYM8pwb1N/9qvZfwtKRtGafVA/rJpjLvE8CXojpjsHy+8LAslim8tCT1bI24a+I/V
+B6K+VRhVRfLH9KbnQbmzpChe/EkFzMGP9ODVcly20EHQgnoDRtVBNErs8pvpTSKbZAX9lo1dfXW
Ena48bnorippfExtEN8Ca4pvThcOBzU2n/GslS6SqH2ozMpfhQrVTVgm888PGU/eCnUYiwlv2lBe
yXZMDiJBZBL28CzrSHc2teLfO7aPpv3cjdhbDL+2H7nSZ5uhi60DZhqyTiiCWn1xpwU0PjotOSie
g6wsddw7WJpN1knxVOj6VrRZeUk4hetadGR0iVSOi87W8gbjbAvYLvhP1otUWasycbRiPlTPZsyY
OMbwOCf1jHYIoapBDhrpQXSWmgnNyMy52rtT+tA1xVF2/KEmBJy7dEZaBeGwI24Ss5s5onhXnybJ
wc9N3pNpbCo8wVzCPrA0ROioPtBk/QxTnIi6hdujwDt2KaCqboTN/63UEQLY1dBsS9985QMdVnld
ErXUf6JiCaC8xe5ttlaRddu+1oM58UIJdMxdm5Y14URXf8T8hlnAv05E03P9nvGrsiJtKoXdRJ94
vCNAOJZz9Fdn5KjAZ1U0DbJ1G2GbqaxQ/8G8iitY2X1gDvkVStTSddowpLWYQ+RJ81RrWnCktHcd
CqWgwQCqFXgiVhbDhnOO4S/WW1QD4XAhxyR4gvK9G/1B/FLnLhrvxHs3b8Ct4aIRU232Yf0iIhXc
zXJ6pn2RbHtqw9dk3A9l1IEfjdVjruX2h5jGiuRKNL+pVjS7om+6BxDHzmZIaJT7L0RZ+DeNRONV
RubzI1cfUtH1EFJasRo7zjrK6GtC51331DK64tyTjU9mT49VEzmo58BA2uhO9ktdMSghr5uTvBjN
1ZDYwwY1mbnvtK68u4Hxc8jU+C0x4qOXZj1Ks2T8FhOhCKUyAiPpMONY1JmThTIcnCbkHpqafR3/
FUcy/ZaKJNjhCtWAHvrlurSbFlZcj4GPghEuqMJ+4qIR3vEN7a2CCcegdx9R0GPP6j8QmjNDKsUP
C0jBxg+Ccmcbs7vF/k5IpXvUPc1edbqlPTcUawDPDDNkrmmAGNbE3Je4n4gdkXtIqr8aq4nfTUWN
uuvey26mniWI+ZM26t49ffD2BdnasPdEukbh7Byk8MgIwbWx73jOpyJ65DRA29lv95peTre2tl5a
Bipkb4/fKcOcVelu3KCsz8KmjqTHVAXVoL0vUO8mgqUwmcScD055FnHpbDJdhOdhMrSVJcJk19L9
v6lUgpPt6/m06v2cEf1uVfl/tZ67mrKfWT1EM4Q5es57Ts1+M2LkCLWz0T27bgnUduwhc8+nWSbW
FJTq7kNVmryHZvz3ZDibfHiLXOqDuRvJx8zG4t9NuG+lBE2kZ92+JjN169EJ21ZBSv3Py72nfMyr
TdOjcCq7tNgBlqBXI2ocE1N/s/1EPzhjOjD19l+drqaX0Nn7VBuMUzVN73hnsWkDkDmHZv0muCqs
cw8lRemN4pa0nnVqPX1aw4/epKlDbUf09rpsrbc0zhFvJORVW+rNA6PzQ0jj0jfePazqZTwanwZL
P3TuEJ6Xhek2yJf86qGwG+tqGvFfg6obkOOkgCPdo0dTWWdiv6v7stCp1pqGqK5ugGTJDb0d1Lzg
0git3gcRJgWnssQ9QOmzp/HTgfjbGDLqPqTM1n4DEkm8udroPPvxlL4U8clMp08ZRibXbpNadB3f
8zoqt9hK2nvqqm9hZ8Y7KbpujbhpujHWOtdN425ynE8T4qD7GJnDXQU/BrvrsLFwGdJNdEXMhEES
l3zKqq52S70lLhq6fXPfTyScOnHOxGs9BG7QOEl+ibqghV2VTOfYcW45SA1sJzkd5aw7LqNjfh6X
VJryXJgSDiN+KSZRJaXsNv7pDI5zKGco34ixyOyqHzkV5E0ja52zkqjWKXSbZor3Ai8EQzh7X5PM
/F/Uncl220i2rl8lV85RFwj0d52qAcGeFCWqs+wJlmwr0feB9unvF7JPVdqZK/Oc4Z3Qotmhidix
Y++/gagz2ufSpBzpuEW5dVNnPFvjtrbJMlpdIJIzp5u8zcOAWq1778cZuAnaSUDZqV/pMwbKORaH
GF4VbIlK/aSl5X504FbZ5g0SQgbCdG56QjON/dzkfdQ1zjibnO0CKH/L5jo7Cwrho2ASQlgINxFn
fO1pgQbJdjFbjzkv7cexdT5Mwp82dc5KUizQ9KO+IUr3HyOHI8nZBBwcieQWGfUWNmW4H+z2Ak+8
fMhnpPrEAHekrObPJOcwM/zmJksaBiymkvR4uoeuiq1XWhDIxABQQP0leYN9EUKV0WN0wBRmqA/9
R9TAYImRhjS6KD4nsr1Fo7X+LQZmLNowuoLBTtdFVm9Eq8nXknJywFYsvetCFzuvxrsTzcPiT5BE
Ote6b1waOvD8Gs0O95WRv3oFHDENSN199NArWe8ujPtzg7bkAQCvtYWSD+RNq0geewv5FYBuWFE8
jyX8rXnoFQZPL1d+hgR412Zf89j8nJiJeY4TpOjdjnXbbcNm7znxsvb8Ltv6Bs0Osn+kgUyqPVb5
NCgAket1xoGUC337UBzLcW6+4Lz71USD6WPpNu4K+mkV5GHY7tK2S27CJYObByVisGJ3U6CGguZV
v1IN5cDSHZ+26eif7bgDOgL8vvO1QI9bAQmxnbaIbgncQ80J+CJidliP2HfxoLW7hKrOih2AtGz4
BJ43AOpuWgyKZdJSUEHoWvQa94t9gNdH3bGlarTqGzSKVuGpqxL/WHUyOr0/2OiF7OjZxTf1UNL3
lLN/mpPaPxnqr65fwMS1RrklnItVPX1YkAk4DmD0WDTN6DGvwCzrBdaa4Oine5Sv4XlYLflM1nt7
r8rmE3rF1loYBXmzBh7GSq38LL3pS9TBngl9C9YsDflFMkBykPc0f3zZbfBAW+AHOej7JNYtiJkY
wka2gcJx6v0J7H5h3HWTnx6cGcQ6YLT4ktlaTnXHPYnGn2kzOtXaMyd320uiVksiEGgtQVOI3jxa
ZK+NxqwvO7QLItcy6VB2n0RfnNLOjB7sFABb7+baZpYxLf/QmLeAwG0UteGZksEi7YlRIxUdI9mk
ZR/YHhkgUUbeZ+ylDvEQPgH/ZmTWpQuXUP+6jC6WYrRVbR0NkEVvkY4qGpoVaTXtOKU3s3XP9ShZ
aiPjrZOIBKZ5Oe31LqADxbhJhIHsDowr3f2YRaV2QvPqMEQQKqaGaU3jaNgMRaTmotqOxty8HkFB
r7W2The/WbpExayaQSPAEvob44c/ynDjnWnSa7eEY7uoXf4ojD3rM7oSdokys4pFY1dQuI4tRLB9
pBdm+U1Z+P98mf5v9FZ91zfv/vVfPP+CN22LDYT86em/9pv7zX+pT/z7HT++/1+7t+ryWrx1f/mm
m4ft489v+OFL+dnvh7V+la8/PEGHNZHztX9r5/u3rs/l+wFwAuqd/9MXf3l7/5bHuX77569fqr6U
6tuipCp//f7S4es/fxVKufnfAvDq+7+/qM7wn78+yF+eaX/yVb+8ll9/kfHbL7v2rXz9mpRv3R++
5+21k//8VXOMfxgGpHQfiXj8YZEp+/WXkXH17SULjURb102stQzd53aWVSvjf/5qmP/A0sVDAx0/
S9MFhPDrLx2rp3pJ/AN/LL6JiIMEtok70X9fkR9u6X9u8e8l7HFDY8z8R9YZjyVhmYZjqEKzievW
z5beiT82Wmb02bpCzztBwVXUDtufIiBH2dkQAwvYSoMfbtgVrNW/0g48Tax9zdq1vXeoB8r9Y7TN
YKEXALCyuDyrj1Lb2JmdedUHZwdJiCYSlfPKO8TmvfqYcPt1kpTYVdpX9ZFlEZuS/IPu7ufMsa9D
TJV7FMletHf2iFcd4Dw9o9Az2dfSti8FPiYFfTN7qc49u/dw3qujSM1iPcgdlLezTUKfdvD1Y3Jx
DnLE/Ja2liurc9MVZ3V83pJ+xpPoUvbWs42Whe4dcJRMCfrDWnb557B2DrTHVgPw1tl1UJxHnaxO
5pXJ97pYFC6WeWUjSU5B01n9oKaLqwZBGkT5ZyqfV8snpwWUlNX3aW/twJ6fJz/eQVjETdDZTRD8
6Kuu1UGVJYUWv0Q6nCqtGW7U0agLOiT+o/os4mQvk2td1MHPeBBajr1z7Oxc21hhKC12j8/lZTB5
3mOqpWejiPbkVXNoIvtoHxLXPjhdvwZBdc359da9dUR2dlJ1i7p0Be3x4uXbecrPWm9eGJSEt+Ks
V/nZ4F6F3XgoOxSfPPfgOualtLjCMIPV62Vu7ZDlqMyGzBFDVMhCYjCvhWdf9Nm8wph7aVvj6gz9
2iJ/s5HXtpAk6TggUn7D4tvpyI2cm/rXN01WoycDxVnHpyOsbbx02IvwzfNwFpl5U88tMuIXA+BL
VduMQO7m4Bwa8DuNRzXR2NoJteY8P4/ZcDtZl9FBTWUO1539pj5QauZOxLs4g1fG/ZkN62IwQvX2
26mUCM4Ck7paXvZ+6urTVlesmwb+CiMgr6yduiQGtt59nX8GDPSbDlUcDP2mmO1DhAYjBmOXZEp+
y9WlGaqtz2h+P7msohjrHmZuvLom6jvUaEsma6ctzkUd3oLsQc9v6pC/RutmpOVkcunU3FPzcwC4
r0Z+z/PS0jbqjkDKeDSZq+pa1rO2kaNJUZWshTts5SbNHSCTihvO9VW1GTX7nMq9zH24mWvvoian
jJRIon1Qp6YOocIe1GGSTAwgZ3YOMvEOGpN++ThYSlH2PtHv1e+p71SxIWaAwdQ6RL72OhtMenWJ
NJgaY1CKnQ7vXF2YhI71KOT6d4H4e1j7IYz9uDK+RzHwYcRKvK7xu/vZnEqBAnIjKrK15pbnwgBO
YbY0LNxDoiWf1ZFTPetWbesdvM45qJnZVPIMU80xiRKAGbrFxeul39Rd+2IzOq1ZADqxdivsbc/+
BHOiIGBxl/76wH/0Wvjjcavo/Duri7oeBirHHLfImxc1PSOa2Qhc/41TifejncX337FM00DXQmDP
rAylfvc7iDDGQwPpmPKguCIllgDvVdE4a6LtnBwk5VYQJis11NX9V1esYIYLQK0VUcAJtcda2hdZ
+pdeWtcsNS+3TV2cKUtv6nlcaUu5Q4p1q0E/8eItnaKzlUVPQwWrFSXRrmhfQE5iHZafl7x/yYvw
Ub1dBdgFJX81TqUdvnrYqqrpNTjNC8zIs3Ciz81oX7BwT2R2kmlLcdzeR4u1RffukTpAyU39No3U
cXtj+tnJ3Ysakzj7HNJqq2ZdmJ2TIZhH8aBiUSaqFxUvoOqf9TF601t7jajPWYU7A8kBFXIE9A+q
y9nn1o0/T7F1rQ3tjjRSh9+sc8DsDYIEjPBfj4Yf3V3+eJd+Gg2V6X4fxerSquszUc5XUbZhTlfC
vsSW/TfGrH82cWwGuWvRw7BJVH4cGJZXLk5ZuXhkM9jVckO/5lFFuabW/sZSxfrT36Kc7KieA0YZ
Pw3Clp6d2TlUbCoirFrI/ztHiDIWG5Y7NdTU0qaWbxVq2EevI9xGzXt1dGqRVAsmPu8XqivrfrSu
ahlC0adigKjrow68S9FI4HqlTFZkm3dqGWoYpuo6vq8Ji3vwmAU+FRy9X1mFeVUL2sh/v4fTyn8U
oNgHhnDCchqymv/1Xf7JxujbbbaB2qGST9rniZ9MTAxdQ6/FQ7CsQwzJBd6bccooO6iVHMBA0Edv
jm7v1MFqkXOISBpmBsJfH8WfRAS8NXXlXYSNIfaLP954jSDX+JODECS/DhaFJO1RLfquVmLi8Tfx
x/5jlskYcyzs80w10qyfXPSyGOatG3LKFWsvSNlrhBJEF9cXv7qlk7hRSWfpahv8H68JyU7HYpXX
BAlyuj4BMQPTj/snEVVfYDJ1Ir/VNHMD5P+zus91biNDJEGylSuLLndadi9gEtaCxjaz3Ei9iwrq
OW1/U7rwf6z3oK/yotDoXiaQXwDmzznj32ZZxFP1ooYLql0rv3N2imHlwZgCgnvQQAdmJp6SOtbq
f31LxJ9eJQaFbQoHPw6h/IF+F6Wr0UFfCSbJ+wSwEVLNU3DAC5hj96KyBj9hVKiMgbGahDbdwuRz
PbQvmonOaaadXda2huT6W4KmbdT5dIW2eb+vsn7568P9s+nsWRyr6RuYmP+8GzVofpo0eNK1ZMap
aKVyR5XQmGSmf/1TP5ltfpsyHlseRhHDVeg/7XwzU09jT9exJtDdi9o3hG2zk3vLQLgEkuB7/kjO
rNYA9ut/E7hcNSF/2iORqENYwIXe5f78PHqNIXXiisC1zCwLSp9DLTA0kQ/q39Z0grGj0OcBCxrR
eyKRqoz2RcUrtfFIUQ9WkU2lJirRUhmI2lT1VEMm6QQq4kW9cwEmt0O37Bzn2XksratKQSisXNQC
t7AuLXq4UQFNpQnqNxZckS0WydhBo1ENgyk2dzBwd9PN+6Jnk1Km2qPKq1WuSNPjsUZeWaXJEYMn
8aqX1sDBPAHWpm0gQmrNY4d9gvotteFAcwFNJ6Ig6RE1xLm/0Nc95gQqFZUmbvbf3GR1E3+6zHgL
GWxH8fzyzJ99v9BD1ySxgSBBRi+MdLfgVUFtb5N18KMjzCM04L/ZuY0IEJLkl/WaBFTFi78+kj+Z
iBggmZ7heQhM28bPBsRWEya6axAckeArVsLY5RCX/Orox5DFu30onIvKIVXQVgekDi4L2YWwnVFL
T8sWzcbTXKXcKq02OUqVDtOVOLdl9DfX7Y9Zg2OyHrgWK6uu+47KMX8XNYaWeedFc0r+yoYkal+S
1t9EYfjYpPbhfSdA9fX9An2vwXxPuH+qBf309O9LQx+SLKnfviavP5d+fign/f9SGxIskH9RG6J8
xpr4rcz0XktS7/9WA7IExRxbJ56TVujm+2j6VgIy7X+4husbWAnZ+If9vgJkuv/AaovaD7L1whKM
xH9XgEy+j1tN4ZeqEhLnvvu/qgAJVy31/5l3LmsNDvaMd9/G+I349lM+Ujhpl+qISQTddFsvjXlo
gAT3NF5pkLQ6eKc5vqGBjaBP3aG0lkcPaChfAffcUEygkeWY2jldJK7LA56ssvWeU8OawadM7RZA
uvc82zBx7L7ZwjnydqGZus/0Gr8MGetyrI3us5+lAT6k42OWIcblTOmu7Ktbbemia1fGiBAmTMNY
xPaztdT9wcn6dP3+VB/7eEtFBMZ91t/SYDWfa2OhLFpYSBuljvk8F/pbalfz5f1FAswamS4UKRJN
NcTT7tHlt2HfGM8V4i239lS9eFFrPBe6VZ9mN0mD9wev0VXzdUEwAyw+tVexPLe9csbSELekG68/
63RyAy8B1Q+aB06RaB/ht3y1F3++TGE/A9x2oGfG9r0mluUpkufKNf2L5y6vCgN9xZYVeRE5Ptc9
ypYJBAuUjd+fzhnaYv2CrGPs7lpHJJtBX+ROhpXc9NyHWzOMnx11XEi4otSizttvqQoDTzFPVa1n
gamhLj8K76ExsuwOgS3xbPuvho0PREuT9B7Tjp2D7M1zbhhB6C/JOXTbBA/ZUX+uZ6Tja8ubg/fz
pLWU7kSHb0OXyfEWL50P6BPrKNYt4z5Kvfm5yXVADrHAbUKd92yJ5zGxl9uyN7t9JAxBK0APhmEM
z1U2fvIsAziN/1CbevVsR2Z0D7Bt//4MnzAIU44fbbKq/yDnqHwGLuNR9Cow61lk+ewMrnnUYyAi
wMKgxdneJx0pyDUtdVzqhy5/nujX7eghIhY1FsVzpXTM7STD6mm08+ew2CEoTBPEjhZqI9yYJs2Q
VcTTto7c7ZzK+WnBdHBj+hBcdensoPHNT6bZk/AIo/r2Dk95VGiOc+frNiRjvZieLL8A8EVPa1M4
9vhkzVQ/sG001+9PC2iaSC4mHQx/cHa1bfdPaYOxduLmGDTNxfBU02o95uhTfnvq+NUTdWEwE3ql
r9CFkk/dZLnnuddoO8lFPiEnX19EJj++P1uqcqcBfTyDsbkYieyecnOi7lFg0AV35ant7JHUjUJY
a395dw/pajrTnf9Q1OnKQZHqoSzjAiOT6egX8XL37VnavRrIItwoDVHZZ0+l1hkrEwzU6f0pyuro
0aees59TbLiwhaDjrMXo747LajDc5EmGGUOtxOKjaKv0yZkw0faBLAbvr4pCdGe67g/uwK5cZ2BE
9FxvXZleFq1imGTT9ADF6dtL/iSvAAq3fe6DA0y6e7MVGkJ7Pt4gpry8P6vHyFz1ua4dizRPrlXs
74ykagBRMFVcOw0fnVKbtwgFQsDox/DRB05D9UOTgcDM+xo5SG5lDpw2CysL4fveY4gO5LXmdzWs
9R4hEXiPlvGxwgvkTiygzjC+fHTc5AGWnrjAiXYe55QZEbfTdHx/USKIspY+o0o60zpMbPuxzluU
mpYe2AmvATfOH2n0ppdIDA+Devb+X3KuNxLvnquxNBmSknkTmKGbQUkS2eOc5C4cEn+Xgu/HgK8Y
HnMOMsk4d5fY6S2OCU1aYaIKHS2vuH8cpY83VuGNZ6drH4omb5BjLO21S3TdgTJAoiKpbZCcQxLk
5XBty/QxkeFLW4o+SAYQaFVqPc36p9oem50/AXboY996yoZ70wuXRy0brSd0It1h8R772mquI1IE
bryZAbI8WY6wnwR2BhjWDSMuhWOKfVxXp9oxjqfiRuZlFwy6foxxlH6yQKyu6sYvfkvuMQCS4OYh
pY5Vu0PGKj2Ovg50ST3EOWyCdBzTYLLtgi5sUkJD4i/XA1Vc29nRiOfmBDGiOb3/ZRCnv/3V15E4
6EaNLxjv8BpnPIglWbu0JYA2jmuoX/HRy4bsnFXJTe+Oy4HmgY+NXoiabaIfx36Mz5b1UUeJSqvc
Aj+RtENp133qR0Oxpw9pMpfXIg+NYNQSa401FA1H9QAGBmtbLwlqyAB4pkQAETrK7q0VpbtG97Kn
NJw/RW5eHgo7b3e27G7T2a0+ZDrQaiA2GIvJeToOwGJXcVOaNcRiTZ5s9QDZWJ6s2eY/35836tS0
YdnZNu7eEWrS+2KoUM+oJvof+Elcqgj7vl7It7FZ+emYfQhR8rsM6ImucmPsPySJXhLMZbHBBKL/
0NfbKSsGcBrNgNMisFiRprdDgRV6m+iBjGCMaGFVo2Q3WehF5bGNKduc3Cytl0D0QL6pLKrH9/9K
Uzw5bYH9dhWy5fjPgze0KL/WBsZnS9LuhWgAM7mOfgu9slyhvLNKUIx8TRx8En0fX2yN8H1fVvFb
Sp311ZQKJxi28y6C47xq0gHTejR7VqyuxY1JQQSSWY33iz7dZvS+bxIWAmwbzlpo+AkaMz00dwDJ
K6N08xvawVtfIITd4zApVsLMqoPTiCd8A0YCbgeKVM8r6vYupn4Vol0lwX8ZI/2lGd0AN1X9FTAT
hM9xmE4Te/Szn8UnG2O+YIgb/ynr7zPu5crwnP5pXNIBLZwJTbk0AsIXjqs5i8dPnS6fUwTcQGxq
X5et5yzmtm6khZdf92FsQ59I5sSgidA6Q9J0/lhV6AC2pZzPXuWjFzP2TVB3XXtbwVFHOjHdJ5WB
DhlU1DunYyGV+YycjRyxQGnt8YMhj328fME03nulRsJ5dBvdH4rXhUARlIU930oxOoeEIsnOmJPq
Aeu2YaXXifmFKdVn0esQmQZUWVRTZwqTGM59ziFazmO293HwQHZZBvnY3zhLv0H56RE1zSiIl1Jf
hSn6sG1cr0YsHDaaDjS5HutkA3yJviW16si39VXVhGK39AH8s1Wv2elZQ4aYfWR1ipzkM1zacitA
CQQOVCBU0rpu1bEdTi1Z7IpuRFgYFJuWd7zWQLCXpEN5/iLy6T63RH6lAJC6AF1ljyq60xTbudZ+
c+CrBPaQ31vC/JR30W8RFtyzM5xk73xwWrC1XV6MSFYXt3NrcZXy285qt1rSn3H/LDN4UEJMD3Ps
fgGEQjm9niOQ0vmNt3TDEbSyhe8Nd0tbvA/jYOu3Th6MjWFtdXu0twD4yNSWNkF/gzp8ishSPOf1
3qJkDroPdmAb60AqMvA/Q452xky5kVRgSNAZnKZ564EJC6Y+rw+jCSesE6+oI5CPSbNVrhMIq0ce
zBagBgAwREqOEQNHUQ/vf4EPMVdOijzGgEbqKoWgeDEBAF083cguXWiNa90bTAwkW+zTIAaEUQcf
wGrJRObwzm3n8UQI2Q5TuNW0CJtSB6KJhdN2OeP32qQpXNJx/MBKYKybXkdPE/TINgZZA9DaSs/f
Hsr6Q52ZxRYOQHWEPvb94f0pXBIBRsKN1qmdVcepKIC/WrRMj1G4n43F2lDSa1eTjbeYtmB7jUHZ
xUKTtFiWAgaBrm+r0VgPc44AuP5lgVEdgOR5gWKB3QCMsPtWXqapHVbwzftNMjjLsYas2hfjXnds
GpGmdmPjGntpCoeisxGJjQc9ak2sQCFbM/IzwpQtkpS9Nd9M8ZJDEKmsfVTj89nOfoz8v873Liy5
iBxapyxMHs2xDw9uIddeXeBjkwCXT7vRIBIlRz8y+s2UajciRqwmJERWiziHspYA0c38aIVH+mnN
jegK+uzV4K0caesba8JDt8IScUmsL3FhiJUGO+0YzvB/7dfaMt2jn40X7DibezfrTrZ9CsHobWAv
QRzTHAuf2YzFRpYH1APDVTjgOzrFLc6WjjhMM9RWjYGKPg5FiGjYzmbdbuUguMadofjlLJuWRS1D
hLiFpi0bO4qcWKksitggC0aoxaKl9/JgLdTaci8gAWlPQ+hjc9C10R3m8TBufYv+ciNWpi6VcWgS
SOFkd143Hflelt+lvE/KOLsxhmUkL4s7ln9WhFhHd18PobbapQlF13W3aLVgN70Aip0bO1qbIupX
w1LduINR3jbIBG9tQ2uCPBfHaHEh8i5ibbpDf04i90tvDsZpwVJwM6CRtYoLwUaraJ+kjwqHE0qQ
PKWPYizYrSNrU4p86/Rsd7g7mUuNY0Y+l3C36gpdVZJpk6zaNh4ppssdQlEf6f4jvdXaeyMRzWqB
77jRXQH1pRbYB+M0eDITNftnzUWiinppuIQ3yTDZp97DCDMkLRApvphSC7Fr6GDn1VW7NmQvN2HY
GwEE6/CCdNQLKL1kP4OVB8mn3B8cfHWNWcq9lwyXrMDg1SvhsdPfwXI4toAhLFOQeNFwIOHSi1uE
ZBEBVA/hhJStW+kDrBv2vjHFkqBGtXgjl5A92DgOjKL4aNS5cxMW/rKDifqZFuyL1w/ZQUOVGobu
0u90Gdm3uh9/TLSQ9iVkW9jIJlR6w8CtJxsuiS+wUwZWeX5/0JoRcTkz3GmttUZLVB6jqugCnIvD
AHkZ44jpqYYiBi3OXsATK81QHv1k71rsfrK8o6LgWUPgg/ad2z4+xKW8sB0oDw7X/8ZaEEtjsS+D
DNTi2gAlCDm4vC8QEi9YmDf+FE0H6C+MbeDv9gz9HzWeeE+Yb4APTwD7scxO69q9Y3G9mI1Fp6vv
D70JKT9pvc8DIra1F7J1ibUEngLwnGbK7h1t2iZO1sKzdm9IEZe7usG/JNEq9D5pj/gypqQyHymt
K6OJMNqOqOKvq2ETm1YDA6v3Aj9Db4QEZmc15nxilMq8iS8IE1ywu8r2zVxtnTEijZxo8iMNWbLR
ZkYY/ggFMO52vTtsPDHZh4akKOhK67dRxUwPN1ujBnXpw+Z3kmpL+o44YrKQDYvogW1U+rA0bTCa
LEvwN3o2LNRsUGIsqWPUQj4V4yxWLju3nYxzuMXRugAJwiGkeFrW0WqCs7AdsKRf6QMViWSam6DC
mmxjjTZic9c0cYxbu7YeAFo5p0z3Pk1Iv+IfXQ5bEcfNadGrGyPrnLtcn/0z+iaHBqZlz8Y3gmE3
1lN2nOuWvrCo90jmoC5QAixErDMfFpghVRRD02St8B7COXMCB9zSShvjcosOZgZGFW2wysNTIYvr
jTazVePip7jFlusuw5jenuv4RBcFnb20vnO5KneQVTpMWAGqgo4kUnrxeozb8YJPBkG8TteTPehn
yL5UgpHL7fDGNmSGMAI4INj45hZ3YGz04iG6gUu+NSa3gUrIBslb5r3MMP+N7PzYS7+9RCiPr6Tl
9QgjISPfFUDHff/o9vCtEJG9trlm3XX9dJM7uQh0A5BjGEFtoIZw05jOxzkWr2gZC7IjBwWjaPzN
q4xxYw71m6dN62ExrRMF6EDYKHBFFL1qy4V8W7lBl2fbTs/b4zAPH3B4NqB/21+MtN+ZWPagZZN8
LCZ4kwWGDBixy1WE6O/FLSPkuscWCBCDW7hXUv5HWoefQYrlq9GYoms/VveUw/aNEdfrqabxNVna
a5uQaLbMqMZOE4Z+7D200qz3mLxMq7zQnBNWNz5AMtcNijTU1lqXXOxG+zols3eppvL7w70js2Xv
tE4WzIreYEW1ce2sOzyvOiqnVrPJ3LS4SKx+g66L0oPpWXflkG1iaeEaHznUcbr4SRP5AaDwGY/s
g1O/wNR9JewYwdx26yp179rKkq9zuw4bmT83WBGuEggPJT4wpTGvgbQ/lVX4ZgjcYed8OxmDt4ak
/1TIpV71MNy2EnaqhSKZyBBYNpHh2vbYLbSbVArtRZYbhJeSneenj10ybQsz0R+MHkAzMveAyPXu
t7QSz0PBUdYGbtOs31HrR/sGCQl0Cat9Frq7JEKVnAZJGDRm1m3tmh0G6hRnxhH0OupaPhg2QlK1
m7uHCrx5oPedDo6fyDo6ZEye3z/VYparYYw+4Ro47jUcJTQNWWhbScw74tOClvIqz4wCsOuIHggI
NYEtYzqgUBIt4ymWpJtNn2+6YuiQIaMHFjWYsUlpEDtNCHbYzWkT/a00fsI+DaP4kKVJI5jjgpHJ
gIVogO0U6PWQo1uZv7lO+QBlb+Y3Zl0d50oULlpdAy7q7P4639VWczF+LKIONP1AQPUPhrCujj/e
aOl8oiTaH/wl8ETytEwNJeCsQltq6UMg/tSgAKagueta69AoymMzW3ihLEoDxoUd0RvkAnhmr8be
P9dL6XwotPtmCZ/NZXB3ei5fIh9odYvlM7qjS7AII9pNgsIq+o5Q4uGkpl8Wtl9BJ/RbeJmrEUl+
SsBpGKIWWOgIzrQIGZqif4s8Z6tVMNA1W+xtV39ovKbcRj5YeLP+1NX2faqVxlEz/IemtN5GjVBf
yCFDAJiWer+AyPPYpIIpgMAm3lJFSzLHcxyjiR7mXrI12vno4DB0qPro1KG+iGmJthv1EnYB4z4Y
EuMFIZpqkzgQwWxcPwwzYifpEiTQJZkjErZiLGIct3OxzSL4vjHWfPAAvvbS7oH8TNaqlXLlNvKj
1Tu4fgiojzJh0lXoesQkBBiMQraZ2+Zm1mtyU9yfWfj7oF7M8AEBtWtsGPURrYFs1VlxUBp7XJwd
TEdCGbhG9aGM/WFNwf9LFk4XHY/ZAEUiNMVhSMiiLfdOaqfweWBOxcA//ZB9fJzfySIHXu4Ux8Wt
j1iP+weCkc5uGhOJqBVb4bSsMvAPWtoYhuktB8fa+/m0gs9M6jhDeBU0/N0BRlrYLmc4FkFktsWH
XTqB5XQyyK8jpAO3NG/aIT4gCuutupKI2vpNj4OA+2GyKCGR10U7ypcPeiGGg9NWzoUqAhQ8MbQb
RxshjOYhwFu8vuIbRnmyijsCcEFvmyqt0ZMKZStK8emmGez7ocnbVWakCKSTaq5SLdtjLlA9YPsq
1uhyicCozHOYD8Z60YZoEwLPqKP2dUx9E4X6+NI35SmBqHPtNe9NNjZc4MH90iZS6eGH0ybymjmg
ZTTZ4Chne162uV23q9mrzZUcYIvMCdI0He/s3vVMgc/wS/d56cTQXTKmdV0ta7HkyAkh5icoUa70
rt/VHswYXdRuIPzu1XLb50nwOmwqVP1NbFPiaFhjEJKu9XnuNszGGHSKtfds97UMCxgifm2fRrP9
EIfOE6rv/saleB5Y2XBd8tFbD111GJzIh7qqUSu67UoY6d0yxZdydi/VzH2ckXZ2Sxwh0Hohkyp3
fYzzsMbGfKX73bBDyzlA2DbDIxviKhYl+arhpm2mAmFxrjxcraSiEiXyu1i7j33/rcIe9lyLikA4
z2et6brn5GvazUyxEq6j40BLYSfFFV1kHQgAXntrzpqHBOOEBl+gLJqrj3MFZ7xspY35AT58MQXA
hnIV1QO7OVGPocys6ytE7lGXizAQGJcCufsK37XMw74C6xWsSZoNCr/RydsPCBEe0QGD3a538RbR
Hzbv1QzAAZ2KbRqa9Q71JX/VVqwJivLij+Wy6tsQKSFojWcIVBsD9b9VDgRx2z/UY/tAvVmnb5XF
R99zDl3qTPhS6Dd9RqEBZfk7T9wZJpvsJmowQlTUKNkX6IMscLz6ti/2zkQRZy4bZ09l4S2K23rL
orOdlmq5oLm8navRw6vYyCF5exRdrHJaRzb2kGITg5laYZkD8zLWyWYkGyyZTdUJoOAXK0FRx6Mw
ZEZOucXaB1WOvL8nX2wPcH8/wUO7c0tNe0JFTFxGgcGWzFDDR7Z6E1n/j7sz241dOa/wq+QFeECy
itNlyG72pFZLas03hIYtzvPMp8/HHNs5duAABpLA8IUNG3uS1GTVP6z1LWEc696tYAxeCxQ/O5J4
/C7uDbdVbHFFMDzh6M48cqVe5qmBKaegaa8b9RcczbWq6d2eRwSVirXVxNbAteIWTBJunRiL+qzV
jO1ZtJaVdBN71Hjwhd9KIkZkp08uxsgru5eX+IOgjhmTjGXuGeEyvZTNa0mIAkRu56YUXXQKq5yl
WDBjrA8qFmZW7c3AE71uGW4CLKmdCso9YN0DU2Qj+uwtXPdldRzcW4BBz4Xq0P63Sual9vKhDNEm
iUexVRgM0RoOeyvthW+NIfZusvNi23b7QX9gJjBvRGBrhI0Z7B7mI3UmGKqQh0rk8zcEF4Yc0Yha
1PZsMZ5rY7Y2QGUSyKbxQyhT4c19/WC0VrEV6TS7VdK9RATk1nlLmkmM6TsqWVVHNd9Pa1U3nZh5
rk0aoQTbdJZ2O2PQu3Oa5i2aDqB8RckiWWdmqsO1L8eKxObvopJvZTPfsLtnPmEWp4qzyaUGbXix
SxJtGlzGVvJTYHr1UA49zNOywADrbgz+KW9KlhoGfdDux3W014NRp6F9IxGb4nXIGKLrLShiVMGi
Sz2rHRk4DU9aBoAui20XUV9JFlQauzbNQxHu1Rjadd60Kk8Cb9Q41iBqzGBfGNgKBhNYcWweST/Z
N92wFqc4p/D0J64sENvUs8Cy5bTlxqi0pyEIklM8MPcpl5ssJlIndpQGQV2BuY/ggKCPXaWbl91g
KJxWkZtnDGBt6o7MfGsEg+0wAirYhs5NMvMFcaZR204mQOUAS7RjniTOQrcLIBdRErsignNjLsRc
4TWvmKqqP5lCKQv0DpBRiAFMxcslY5RWFmg6PvmlaQlTrIRwLd5RdscsIBa+K+QSG+A8Davbpvds
tQAlHqquCQwGvmG9S8gMGZy2uEs5lRSDJaNOmxXKM6Dn/OjUdEMEa3pcTta+1utb0jGrPWgr1w7L
4LhVdXwaXaGSTNmoDyzrRnALyVtDQenpBaUGXUTE+AO7iKiDgde27XYF23Y8spKGRSMEZ7A+J7Xe
y7FkH7pENdPXReVJd3RW6Vy4+RQ8ptpJOrWJnDG+HevyYSRYdwfpy5V2Fm40zlhqseAOShRM1AwY
owJmkiUhGteV3en0Bzt1KIgJFkP+eBuhAdxkVQjibtGHm4z/62Zz9thUuv7YBulOauXGMYzq3Wnc
0VkV4vSEzM3BmjsMnoaY4BN2tBfdVhaARHyQhhXCrhUOgXc8GSlPw24SChy20NpbNfHMsbk85m3d
b5lnXybV3PSSL83qc3tD2OQT7BeiuSySARtLbJm2HcouCW/iqNB95vXRZlqqc9Upr1HFDYuN2Cvi
lFE+HgwSlnvpTeHylOd1ggpPeUL1X26i2vjoKQRh2DmPRip53ZfuNKgFQAWlOY6wwuCSpBT01abQ
gPYAiD2EIClcMVDBdE59A9MXivCEKNVaHoZ58sY5TC8MLsDeDu06ML9lgPW42FTYwOpe5pm6TqtD
9cDG6FyTRcSaHjPJPM7cKeC8Y6j020o0vkOo1aAx1LBzZHhibM8wYpot1L9nNcAbEuFzBdFYwNyk
2SUBMN20dfKYqgj1mE11l8niJaV2t5WKENP8rn8pgGHEnTD2U1+9R6BotlGILdQp2uM8YmJOVrPD
6hSN5mi94nLzKFlbmzrpa4QcZTMeGcV8ER1BlYo+zJ6BTZcCBGhTrvvhMhMBZQAaMBKl39RWzCgp
wkOhL9zFIaMapVa0jUpmYc+ENLaT10QKTNIpQcz6NLnWOGv0VY50CyO6wysf3PXct0yTYFcEn5qB
RoDALWVnMoTjEFn52aPBXrWyvQyZm69k1ck2iwMG0Pk9UZhYhZ/5ygIZa/ViJWPkF6YNbITUOzK4
e8oENampJCI0SJDR9iDumVDaypvpWNCbOeDUxcQea4rS7Rm+ZdjHb9jp73UHSE9PJYfHCwtQ3xI5
FBuz39UziYiO+oUV+Tk0aOmVqCSNoSAQutAZIrHrpSRa3lg4hKTHZj9gyGClttV1siZoPyq6D4BV
L31dEZVoL49SaUJGeS1+/vRaWXjroZ/NBOwp1owzjeBNV7cJcGpM4xeisB9BIzniftam4Kwx2L7p
kv5pUYl8Cskds7VUYGHrxQ1YE4J0Zb4LzcZzSq18arR1kJRfMcQ8LrIACFVJlhB1eiW65SWSQDRz
mN6HZki03awTR86Wdpesi6IhcaJ1kcYJHivOq0I3QEm5Zzyt/vSEKC9L3W9UIN5L1Ncb5pjPZQtP
pekzVxMPuRPSfW6LXE1cR6x6aZ0fnIG9goPiNAaLeuLRYino5H5dp8fKsD+Cgs9lJDWEEX+xCRxS
PwxGKQzj7x37LDX5DYT+XXG0jCHjtjCJlRmE2IN0/2mLjt1XOn/YVnHN0+7MWNUv8/pTTiYLR22U
u+nJgfshMlPf6hEQggrVMFyBaVcGNJ+t/TNxzWHaD2+7oN5US3MITMgRlMbSI6TetcmHO8UzLeng
VdWDDFpglGb+Fjqjz6VFkY+7kahSTGGF/lZZ6rxVALZ44Ijfc32xd33tuAXVtFuSzNgkIynGGnFm
SsTwuU8SzatJY8Y2RaqojiewXpZHI0tPQcdLVobQYGGs3lURK89y1cjVUXrNpzIjJaeIH5PKeY1V
88LgeXioY6P0F0nug91aZ5NdDLthHimrv+VYmT0ocoZHFrF9Z9jLAJAv3TlBpx77AgJDJK8yb1YI
EzuwMSTXc66D05iXOifQSIkdqV9jmkysVSV0u9CPevBryqIYOytpUeIy/oXdZ5z+879Ssrx//1/d
BNMqCEs613hP4hpYNp4ybUjF0VD0g9EU8kqp5oOnOyhR3Z2dKyKq/KKhnj3TUjBUH68kheb00kvz
u9z+f1fE+q/kb5a6aiBd//sq1l2ZfRT/tv/1n07wP6pZ//Qnf9ezololckwA5GLMSkVl8nf+Rc+K
BQ/dKu5kfGaoSv/iaBY4mnF1AvLki1D5s3gf/uRoRs9qYoTRLFaAGvtjVfwjelZN/jc5q+1Yjqlj
j9c0g8nK6lv4gx666tJ+dKSz9o4ItorZ1DeBSloGpLxdHDe7aR1qzpm8Q8yPErAybw2T0iEKdVpn
/Qm0JKt7Vhx2DX4Bguu+n+QLw/2PoBaIwZNlT0DvvpX5QbAr84q6ue0JvnRrBclYFNYUWANJoR2c
qhjXimNhC8id6aNJw9yPhT6yHKdlCPGZPrcrpyK1Y+dVThE1pySO0VF+Gjv10XVnftwYy3bIWG0Q
1D5tAT4Rxzi2I8SsSsVcWZbtwEzLHosnrtZ9ENbyVp/JRUA1Aro4TALtFQ0B4fatqTL4SYjvFGPj
FZUCYNouIaI7TXZuCyvdGg0j6NpO+wPd/H3h1JM3k7/npWJ5YjlIXIahpPfKkNE4VppRHYfJiu9F
BetS5Lanyta39XKPiPTYAoDOQmrn1O6gE0L/D1qxR4lnbxIomrc6sQluFJKUO1fXoh/vxzwVO+Is
2SnN7V3DQvitoYjJ3F4tu/UmnsqvViwG1BuLbXMxNYdIWtlzSuXnqS19vp62ja/q03uAEvhpFuNj
G87qnp+UctMCaGM2fhXMZGQvNnRSflg0d+aUvqLFpfIPjatmzORgqURMAFyzXoMxDbmYWIPmmbyU
BRx1Jxh2NkZTWL2Zwsi21TbRAkFYVwOkwvSRD8sEo6J0ivhc4krA+igXz6lbywXsSagnFUYqGaNI
4YjfLQv/u4fZ31Xkr//MXwgP/xwwBhTuHAmrkffvn1f//tn/27lv/0p4/19/7vfTyjB+wxth6Kvf
jgPGdjBV/X5arb+iEYumCo4LduerLv5P/AXd+M1hVa7ZlIaaijWMI+5PpxW/ZJu2iV4fXoLE/qT9
I6eVsVq6/qC9X/X9MBz4MsiDsm1H/RvtPSbZ3kjjWKzDy5M5VIemr92WtRqTgbvczHZL4/hsQndz
1qwYRx8s9DHJLKoSdV+k3akfPgssX40JHTuTPqjoS2tajyHyxNzO96G1XFjf38btr2WqPntmQPP8
khjhETbcE3i/GyXLHxZyugxz3rWFuO8W41J2xy5CsA6J10JLRmSWludX1Jm7MQjuq7FFfQThOC52
dIXXyaGTjpby4f/TZPLP+EgbWHP+/tN8Louu/dU0H90fr16usD8bSRRT/41HTkPmZPPY2nBg/vws
r7+kS7ZNjmpLzLV/vHo18zcbT6ylMjxnKccr8JeHmV8yLWmzjxOWMHgOzX/kYdbMvzUwcvNy+dNG
Wbwdlvq3NvzWJLV+KVIGpkFz0aN0U2PORR25U1iSCCjnXRX5E0S4GuBR0D93GruM1UpHlwoejVge
4DZlpvn6PO+tIdpC55SOs2/G9pKX4yq5cFt6w7FuT1XIpJAcbkP/XAh7Haz2QD71eSjERlllzIAY
lQwvpEQQkA7bmAkvQN0tMZDF/J0ZDUZh4Wvt9DK3BjL7wcfBso/Ntw7NSgPcJ9a5Y5biBinMSVGj
Y7viwDGckmuBg5SABaN24Y+eYUPeUTtsM1Q2NmtZO3woSJOnxfupLNIgaW24kV8rxUsMZMn8LkU5
6cZwmhnKKEN36FZaUXiaG7YoFCYLWXDVcstqcyOSC7Rcd2ox/unLsa3Lw6KDTW9OkTybRbvR5wSR
UHQkG+QA/53EotOIZdSgxhhAngEOd4ehPKXLN2zCTUVbxN7JW8Tgx2W01dT8hqTX26m1ntJceYlH
9VSQ7EqmHktN8wqK8pHp9VNkhzuYfHAtLfJCG2ZVFftaWHDD+NUk3X2HpoYYbtp+50ZaP1DEtkRn
H806IYgjfTfo8XHMNeweX1Gd8DPM3CnWN1baXZTJeWiU5L4GJGjnzYde5PdzSfKIHR/NtvMM4kZa
x9mh1XyYaHVdNOBvCoWPVrfPFlZ1CezVzecbnev9/+D4+VdqD7Cb/U/HE4I8sEd/dTStf+D3W1aX
nExMRrkYTVU17LXP+P2W1fgVXXdQGBnS4OziiPnzLWvI32zB2eOsXk9agz943KTzm0qnQAHA8fQP
H0zoRf76ZLJUCTPL1iyDy9w2Jc65v24KLE2RoUkKlhcH61PXnVK2QYmtnhrtOlRM2iSh6LqY0aBZ
fqC3R/bYrpZGW0tExCusU99vJjAbIdJDqiceWFhS71dl5bQ3e+kP2VtinsPpPotx1nYIMVkP6aWn
NhTQOTc1e83l3dI+pEIa+eBrGWPxofOlqTJ/Iku8p4HoPqoIHllPAPqsf+SvWre4M+DntLUhwXzV
TPWSPNgOYnCH+TlagPmn7U06HEg8LAQwvi70BgYzSf4+dRChBdLe6qGqX4o+eXjPw0coYMgxz7pD
xOwOkKOYUxfENygLiybivmhvER+bCC/0dgcQiD1E467ABqc5KxXhwHvLCUGsbCwQbYHyXhAHxjIu
TCtW7smmsGa3tF4r/lK9vwzmA2FurtjE1UepRWh2/aDfdwEaHKM9ovzSaX0C+ouV8tZD/1N2NVzx
hiTG7NCqb6l1IimS9fJDtTiw7xMGP5T58jhoP1a775gvVdX0a6A+Eop46FPjKKNzBOFy7ku3aG/6
yXAXQhkNhB4LOko7dBPZ78JAdSfpGainB3Q3OLo6V/I9JnW6y8VL0SCW1N/0sPUswezCZ6C6Echq
4vakW+dBp6mRL3H+5QiVQu1ooKcj9xqFA2JhZbzUpLcuNQNV/D46lAAHqfjkHBYIjC2XoI60JHQQ
5CPsRzgFQVvfBnRgOm5i5NUVdGmr3TSq4GtVD7FAfpMC6o3qTWnj8N3P4jqiGDW52QA+euxCznJG
TdgvR5ETixKcbfNKiA2I82UzGAN5bXS+KUshHX5tADrQ9Hqtd9uaHVh6U6CaUDBCAPgE7Gw/EhM3
iSchjbsh6u8XcXFE5UVM8dSIH1V/mZobNHh3C/P8qOq8EYPEUl8qxGqGTG8QS7t1o6AlWg5VU34P
EXwLf7ZvLPmcBPcRLk0SGpuD0u2E/c5OA6TrcSgm/AgzWh+xGRN2WoPzoCXwaNQCg92KLV/Abj7Z
KQ9NOnrJNG0Rv3r9FHgBnWzpKCeVOSX4LDcuMzdKmm2x5lbW4UFh41VFd4J9kBaRz4DXSs1VV51T
duAfltgBxm53czCcO2Tm2FZrgeUSQXQ/RXuj8ZbyeTGtbX0DIdHV3+yQZHcyefWYrfoaxVr27uTk
pyzGIK5/NMuP0J/qjL9xvhubkY1kypxT20FVOtkNabDSMzXFjdsodSPR+gvRMfayLZx9LOxTW9X7
bhxRMH0zHwDGjCcqfrHteiOJh7CidFdazYsiYWUPqjtgiiLvg6VFXHxIB5JN/di3YA5HNzZ4GhtM
JO34nqTHrvqKlk9LLRFAIS8BGhU7uCDuEZs8QNt0qTAwfEbMEwqfULkgBnJOPVVP8jTGs5+q1jEN
rwwN3R6adMUgNkL4gzMLpb9cs3ous3ZmUGrzETTHjGIvzn8GTiJL5VlqjlB0GAnrvgBtlVafrSW8
aCC9S2LPlANYFli1wxOy7qMewXjT7xM22o645Cal4gKyEtONRLXIJBsJTb1DWXiGJu+r60573bgn
bBmVE8EQ5IfFI+6lGId+s3wmEJt663WJ0Bc0LSP+qYs+BrGFdVtv0ZENlJzUbZ3lFMh/TF4XJke+
vsgA7b0mkWBWUKoDSewedZRwmAfAHT0umnU2nDG/lYb5OE5VtdMCQRlazndNkx5wJ8WeHGw2gMu3
XDJW67M57RxDac7lkewBOjBbf1Xr+AuXFOonxV6lV9ZRN+JnvNu490Lly4nMkwWi+zgp+qk1g6ec
+O5dYTXFBpeuwWZXR/WaH2blOrM29rLWQYUrwk2hJ74+KK2bgWHbyFbMW1Q6njYlta/a/S+tXYAo
5ySa4IObDgRax1vTia9AyO/JhOP9wCIYtOTqlYiRHBZm7JSjN6vWSCzFg8b3Gf+EOMH2HO1MfXqU
uF5h1HeYhwgFJVbSGVDqEyRwqFczVoIHovSQL0dkthjk9iz94CuVObnyXs+UZhs1GycvjxG0ZTB4
bKKanLFKHf8Q8tQ7ksRh1VjVSqV6qM3kVwsplJ9gXcX7cu5hvM4s3uo5Rp7R7VrjpQveJk0wue8w
xY7ZnQxwx5YyDfbO1HzPW6tRIrYXyR3ZwmzTWUUcumGEP6t6kV3XX0iH7sdZfkYylPcOOA6vSZV+
R7JL7I3W1B/7Sv01adx6NevbCmNEoEL87Vpra0XhDlOPkVkVgifrh8Otdk1tZY7FC+dbND5kcW0h
Uc1uHY3DPnaIeMm6/kKS6LATBNSo2byL9UXj9LaHbTkHKCNwQTUTbrCpwI5ksQ4bxk99ztktLjYf
7GBiRGG73uWPGENQrvNkrGjbgDe6Y8AY6GyNyOEwavshal5xcPMGOIjkY1HsJ5UzubOIn1sTNoxR
8nLI6KXGU5LrZYSKF5v5kAz2kzIULBJD3g+nGQ+WJnBoqv0pAVXuj7b+HFpWhObYCvbBkHAAdl91
HvZHPO0uaXcQe7UiOUKuU8MmgcDcPBtlmZ2jWnsZDazACmIRvdfyQ9Y29X7csn7DlxpGixfpcH1G
k+BCe8puuQxvAxlGl2BJDChQt02HVgRth+06U/5h1Obg2Xb5bWAT2o6SoFGEHT3raXKMMZEXUXkj
IOlvzNVZ0aVivKi5vLLpNfZmQVpvLLheYmQwLc/UwcnMq4xYkieNau9UZqvIPxp2EjQ0Cc6krlXJ
3bMjklNwd3t9h1pDVuN+CtrwQCxM7fHb5o3axEhmkvDZtNLc7W7sxrK58szOXxChVnbS3Tb8Zm5U
GMNJJ2rmvAk1IK57vrsEh+M3y/urHBFxyiQn2HxASKKIzm8d9p9JOZwHAl1UvYO5MD+mifPREIGn
ywG7g7jLSF4UHSg03DyJvpft0Q4GXCGoBcrJHbmMdL2kFjoZ2T4hnkIcbLQXU2LDlJ48lFkepSWT
WzI8QFP5GabJMAe83X0s1XbUTmYP0H7xBAa9nBPTGC0yLeqLzI5Z9B5pX8hDhfZLOBfAlw1FQ8Z3
ELVXO78S0uDTUVyaVuebBDl+CIsbR1V2SvpjJrdpV92SDcF7EtFzon/XN715R6ocHIBNVUWHDCxB
WBAicA2QCI9FsVdxwnWa/JiJeZhCvLDsyHXy/9ICmxfQ5NzBIxu/I5j6UETjGjkPb+pzzpAs2vmI
qakpmKdrL038NjMlzvn0BgSny4l4WNJCUo/13imtHyihrbF5KaldAc2xTH+viMsLzNtaa4+Ir5u7
tsKg3SEo4elX8yNy5G0/vLVD8xAll2mJcB3uzSz3qXPYMy4oYRTs+I47UFINElVQdNf3qm/KadPi
KbYQT5XtUVsemEW7I1IyEpBPUj2ZWon7HH00I8u7OSy3bHgRa+IycbZt/eYg41I1wfABS6yxWxTn
qDZIpwcsXUrvxtoNhKj9wotN7VPuKp14YeN16FNvopyAyd5olBOOdhqK44Fae7L3UCnu4qnE6ktV
7SybJjiTperlwOlxSgxsLEIobdFnNIHf5jtrSN2ir5gmBiY8VEPCXv9ehVLeI18KEGA05leU+qKf
thOfVYbSFRy97cybZfpOcQG0rD6VRbpR/6tXK0YkNElNtp24xUxr3Jhsmp1t0pxCvKWNPwV3amW4
MWUn4XNZjrAYu5ZNLNlLu2uIxq1J/Ywe+lFx+x49vuEWGrF2CZFpCmSk0HfQG2dcdasANNG1QxYn
G1sPPJJcatTB5TCsePNbwnTj3EL1b+9bQoQ5nipE8cz5c368FdRB9KaulizPPfsm7uVNItmPo98h
+tebKntrlYD9ort4RKoX8lXghdIic8vS1F1hkxrK0giRG1HfdxpRnZLbjmzJ8AFfwUAgZGmph4h8
nVEjJ+hNn/AExaxAVr4aegcTR/wkN4OKmiRFVjB+myvTY5WB39uICNuBfzV4x8TJ6Bk9ojWChWip
elOUQqyjCYCZFeJH1ephSOerWd0OcjoKjd4wsvZFW20TURxUOyJIZtpUUvc6+9wD6bCVciemk1BO
VpT4WB6pu165vdx+XrzEvEsLOrQOLMJBQtlWEvOYqeKo6mdexgRgfYpeq84Xj2DifZy/zsWtpi0H
+p3SAg03bWpiHJ3w3UR5AxryVAUffeJ4dJuDeRENvhpdDX3NeiKcy+uG2o/pvmod6X/MU2uXfAKv
RjM8STJ/ekv45XzRtXEzzwrzqehSoMuuaC/YULOc9nv1HMKbZ/7IA7hDaQ6qdh8Pw6NuPU5UPiIa
t46RucLci564HmVtGpyWbv3Qd7iHikf8lRvyipgY0o0WxF1YxAg21bVT5CPSfKiZn1PNRowOnvxw
AupmksKL6WTxpQrtOeCUkBGxCl3LQ8QqUTP3KSOJqVI20wQ4AGTo8AA93R2Ur4WQ9gzpAC0GKaZ0
sKNTo8DtN6Rw7oN4X2nVLkksvzEJIGVueAnXZB07v5skty2uo6gkIf1ttO2dGVZI7lDRh/olh6pZ
xhztWmht59C6qYv8NB0Eh5eWXEId/8Cyt6J+Z7VwnIONEZl0E0/VNB8QvRxmAyMCC4pm58jlaBHc
s5i47sg0yOjh84G8urq8ciz4SJmvBdZXNYD41+Y+LcqzGoUHaTb3FRcz4U83ORFLYfo8M1FAjouh
FP1v5ZEEYz0aDAwrtBZzjFxzntNXJwGJEDWXPvUtEqlbswIF2m8dwLpVqd9bKi65aqfOAf4m1JSx
Jd9zmx+9vDQRWQWcjVrISkWxOnrG+TzE5SYkNyORzq4m1BCGDeSOp8nArZB3VJPMhMLQcs1cfE86
Gt2ej7h91hHPG2F9igLle7YxJQF5Lgv7PraWe5sWMs/LrWK/Jep9iHrRKL8n87FdXptEAAtJqX+f
zOAniyvmDpLTHgl62Xpki/uiXgHafbkauU/a/INU39dDhhZ0CaExfVWJJJOlPFRdg3wuanzTopDN
SOEjETJv+i1Jj+cIVfagIZHEyNMaTMNRXaDsGsP2ksVFvHotNtbwas/5ZTF2zsij5+DnKBJvKC66
EW7VAX4ruaRCPsRrpif0mvVxX24VGqaOmgOS5hZ/a1aom2e4UPepXvha8YZN3EP8eWvEFbXvr8l5
mTMEQqogzPWnY3LENoBdNREYCfaqg4m+fKRlk/oxS4mTxhLdiBvGKZtaPQfzDuzsZsjsbZx/qkWA
1yi6UaTxhq2X0LLRS60Qxwc32bTafx7UmryjVt4uBgYYrs6JumVN4c1oTEPcAkV/MIqzyiJ+9GK9
346UGWGe7ZmZ1eWTnfXs4IhNQQFoNPuSODg1bZDMkgxj8hbr9dEiHW2wJhBPGLhs6ZEZxFLd5ACU
HpT6rBCvZbwHRXQk4XxXRhWkbblJ6MYqwiPE6iyM7oP5TsDPQUXudeIC8+hUFvq1HOkV78RSXisF
JO4RDd2Gt4JX7iEOMN+qXD/NpxP1jxJxl0C+01VowImLjPCTs1+J5s+hJPwIHWRAZEUcBm6s5j7R
nteY9MTm1CQvgfPZW59Rd2s5j7k+bpd5JrFaO+ZYnPKcPIcbswbv/LrU0QvZEVRIkC7UZSPqiVhf
qEhLtiEs12cbU2vHEZFyQvCqc8V6RE6Hrflof9sIB01wI+FM4E5fG83OK0LGo6vOczg28zVjXY7f
vQDsi1Ce71Gz0n2FSqCMxn1u3Go0d1Y/7iXYwoGkYjEkOCWMrVnqR+FLg/5KQ3++Sve3Agl/FcXP
A8OqOLjLe929X4DHZDEUgeqxy+xzUtWbBovoGF5V/WRHPeaxVyeW22nRD21PLo1oD1bcn3kbXDF/
g7redJJMQV7OpeE/nIO6jSezYBXFh9JysISBP/Zr5eUv7f2kSwbK1IRmTY7IPdYiX6dUQSv/laJL
MPAwlFWG6CT1F2J6gxgd9/xVRz9ZCiNVHGkrt11zShqa25Y8kvJUjAPBt6yYJvx8v1S193jdCBtk
24LwFvOtOw3BNtd1LFJ3U8vJE0E6x3uBeRRg1ZsFDCJymAFwrM5MGLuM7LD5koYQ7w2b7wTEBjOJ
eU7uH5YsAnzcbrGPMCajB2L7VBiZ1wz9McfD1KWXRJTeREyT1mPV43Uro/IeS+6D2fJHaEnzPLgN
h8T76jB8u7lqnRSCu1DTMQahN1ddqK2IRpDg/So5+riW2tnYqqBUSLsbhvYw8Nt7toarAMaJkaqS
78EEAJfwAd33sc126Oa3xrAzK2qckCKuuKBkdRcLM/whzCHZ6YVn95dxDo5teitRAA0O6yt/cJjm
1YxVZIeZUcJoYKgjz3OKJjcd9gnfcDviW0EhXTb7AfL0ON9WNc6piCmk/Y3tj/g0JnPFyAS63sl8
3jVrFVX9ZNNLGy37JIKWPiByZsJLqJKrYDC3AbarzUrCQSSpb5uup1x8W3iWm/krBeRokvg36B8h
JtMiXJhMEWFQ74nksrirVTTjO4EYpatf0OLhwqCEat2KH8NUncdFZQhXe8WIibHwkrg7T8klnj8s
aNg1uXLr0NfROC5YeVLI8wrlVN8pXTt+eGAy2V4zziOL1HA+jt3NgpnDtl6NKXVXiWgZ4ly7dOYB
aDWTYCK+WfaOK7z+OcF8FJMopnY3OSVGXZ4q86zD83FIoAvsizrXnJxHm0q66oJ9JZ+L9hIY3V6f
FLcrHivjvRqI7OZrU+PbTGHEFDbsRwZ0CHBhLupgbAF4hLROfYYf53kZoUphI53hsEREZQ1t/yac
+xB5vQiTLa0MxcwuMy3CIhtXt26S+JCqt3VZ4RKBrDojnghJGwpdwkO2SLAO+XmGwSIsvGfmdTCO
FePZcCLzVT3VyjtZ1J7k9K+OnUklnnw1MNzTJPwW3a/MeWxpo/r8oUK3kWkfEaFLzefo9ESFUgjh
2llFQBBR9ur0auIY7TrMV/GpZpEbmni4SwjD4WpUxzOkAGrAHtACGNBt9qGblrOns5jU2NcONBMX
HZgLIteHIt+Ei+ExF4+Ms1hzMUvzlC2/IDJ5Qs7erH1YzQGRnh8ST422bTTqTa0POOcDvG2DD2li
O2jde0ktuo57FXJ1mH4uy9Xg3OrtjA3PV8ExLjqbXCnGAOq8I/33bOKB4MNHIAaQwjKOiVYfBtZm
GDMj6i6wO7sAZMEw+k70kY/l2ZwZ4GzNHO2UVrGmWLXOm5gdkD1tycp0q5GjYoGDnHwbybx17AIK
5bmCQ0QlswYdTGDBtfgdt4CX9SdhVz6DIfz07MXuWjHuAhXnVuesIxXujPplMNbOHQOINp3aoTrj
6/dyh+0NQB57frJIOw5wZYklxMqe7Bkw9o4nnepoYEpxbMWNtDeQZNRpV6ghthZ6RK89dzxLVhBs
sgI+/F1RPcrpc2BJ39oVMxNks8rIJs/0mvAEX8JTup+qAiMyhi5Dnht2n26u3wdjzodIaGaIBa11
ttr8ugwvuJoMa6+9Bv2XtYI1p61pFEiNn8pSXrPXpQEgBB9eJWJWDuDWEh5n9a4ikk0jpkKbluOI
aLGztpC1NktPotd/cHVey5EjWRL9IphBB/CaWjKTSc0XGCW0DATU1+8Be3Z7d19yWOyqqWKKEH7d
j08ffc6Hq/SOZSNPHQpmirG+gfyPjDt2Os94ZzFff5zAFRgTwQdvbN4GfXoG1bVzXfZ0Z8SWJHcU
Zq9C30fYfptKyjsaFjm22srUdl7vrMvhc+K6aCfPY3/xzdVIcelo5ocaR0KQESupXyyK65WbvfUI
cyLyl7rVnUDYkvWUD5ljHDmlH7yaWFTl6huzhbuWwclMDqEuNkUK8MM5AS/xvfC5m00CrIt28NJw
JVAE09K6Zd8i2KQ1bNrhehAFOreGsVrn83QYk25dDP6KW+WqyJMnm0lcCbZICeIKQ7+EXrWl0DpJ
Hz3yL9JHqusl5FICwHG8GIKAw44HgQs/IDDmCKwmEBkSwOmudWcXJwfIaNcL79wb6Ux3mlpuwADH
PS5/ehNsopBopPfokgVJvLesflGJ+zQ2w5fKp4V/Vxj2ErL2QrpHqzTXCKyrrjtULRgZumKIsWfm
k4irddo++UfsNBcVEXitryZs89E9djXGSp3xdvBQmpfYiAgnWk/BRA+yQ164izjQIQZ3v6mQF5nS
VTVF26TrXgL+dke6932TbwRzsBmxMxrWak7fVvU3fQhrXDHHhrvP1CTH1gU2FZ9EkeBFYZw8L/+X
hP2kdoYlGv/SH09tF+wdhyR6Ei1NGy0bayxCN+LmntcBUGJHSYfpdQcbNT803tgId90XK4Erb6Gi
DB4a/mXwH2P7IdpQu7gwum92Yi26pPGzwHQCQGqqX5KMfrDrCGaiveJYP9buor/BOQqjPYlb+WTY
+7Q7m8Eu1bbJiJ2Elk5ShB76h/tRZyS8c4OmBU52kb2RprU0WphgncOdyI1X49yBTiOsVjns7z+5
gbElrndGSX5UJS8J9pO59ZfJHZKuuO+9a4vAkbsPU45vqCeXAeGF9b2dknMx+wiq8RZjIKhl8uGP
5sKpyw2Wu4Wd44ihlrfTTPTHO0o31/Pgg+K3zdAX64RJfI09MOWwwdzwoDNwqOfOTodj1ADUy3so
eGPgwjHt8BDbDHXZ4Itm2Ga1XJGE3ckh21sB7bC/bhFxPyM+w8VZmtFrDqRiosi9rBmKGiwDQOcD
F+53iOJGz1jJyHFQiHrXwdM+QvGg+cXNNu/tlq5Gb5Uy4pYEzGvXRM198STKQQZob9q4lnkTSluB
2tg64tOkdRO1vi2MlQx+dLhCuI7zRLxYZC5C4506yoVUH2bfnVkLbIbJFeUxaXrXJhdg3wg70ULw
xpsCvEYUcAhZcWfnGlv171X64UJTjOgiNSrWekh+IZgk8dmaEZfgjh+W3hqB2jH7MUxelfvYeyoN
bymxB6w7CmWdMlvqI59d8xi/08Z6iUsOLPoyydq7Mv8snbeiB6mbRz9azWaZB1c/7ADofTrawVcO
QGI6UvUztYXblve2Zv70EI4m44XTN/YSICFa/A3PZu119S5hSKslSJoD029wJdJuKRTiOKFtdTZ0
5qnLJHKfC/EU5r8FgIImuOTIYak1XhLDWIzskrOtrc+gVuWSu/mtdEeM7orI5b4ZoiWOzSUQl7We
QYuwv7xK3tGCuHWD6LF0QALZ/p6yhp2uTl73NCYh0gFaCme73n9x81+n4Dk4eLG3SdCAZbYJimnp
sLvWyGp2xkAzWDQW7g7O2rhV1jZmLJwYrAAskbwsXOd6WJOuOpeKS60wVipzd312B84K/7ibgNQh
a0RvprB7ouPdTmkRPZhLL+uvXat9ma2/Jq1+mPQJNRPacZUdpqpcUKS27Bi0QmFYh97absVGK7LH
rkl+RDQhXGArGPONM/1k3Taq3xIxcK/uLrq0FrL6MRuCdNwNAK8gJgwXLQaI4D07HlPudBlCbq4w
XRR1fbb84GU07zUBQtUoj/zBY5VmjGT4KV7U9DhfGBjJv+Hf25gpfkXTJw3gdYhexHXAsJa/HKN2
uVk95YSwCagFN6WQ8gK72jv+tzG1S4o+t00rcSId5GDterIHaYFahfkgUS9Zqm/TUvsRpKaXnv9A
qHupSKB6hn2JA5Bu/a7kuGEH5AYRCRaELkFRd2udtgGE9yOG/RtYvr1syn0YZUsihwuS7NwxjW0D
RAvvXynUvo8u1jfxK+BQ2Ydg5MHT4pZ3esMJ3DQerFAdcQScatX8DsUmCzFeTC5sBXsfyWlTOT3t
X9GRuGDLkJh21nPUHeH40gqNX88QCP/MJR2YkBZEuDA9lqO9MIBhBKV38AeChIKVxgG3ESuxMCTT
2HzSliWrlNG0D96gvqBxrY6p2+z7lNcnuU0NG0xWoOTV99hE96OFJN9/BrAoKT059giEzBZufqri
5YillFiTj/FD5eqGX2RNU+dW5yhhWS114nRVIlJrpvHaTv0hYdMytOlRONaCXk19oekfDAQIgIoV
p899hXeI6STto/d9Tz4hrq6t0ZyEwJelG3sFjMZK37xeIuK74cpraIbWiLBTA7urRk7TVCyFMRfu
rFw7qXvfKaB/5gDlAX/Otda6BcQPTGFD95BG/lvjhZx7+0Xdk/+20d3wZ6l+HYffkeJ0wpu/NPR1
zNWxto85c8VCm9PG7fsA/iiQTw2HzTix9uGiZglQO81hyhysXaZz0/gzTN9Ko8+khi2SAf0rMPtA
AlikXfFDYQsnn/ZQmHIvOZJpEYTaRd/I52L+5EUc6qTaT/g9sS8VtGs244RDPQAbVyzchkAf5qBM
CChj5jMmvznWv8JaysfTF1ej66A7cgbd9lxNAJm/t2m5ixJj5YKI15NtJftdMpOdijevZW8iEoO4
qu26QluqcjOgWeScBBiU9Lw5QPO2EO5Ged+20TkdYUzyvNs2c18u1xBeO6wWgSswIOXrCkBKYNQ7
bR7Chdozi+aqTK8u+Kp67DdpQ1nMdITbjmIcHHlC7oyAN/dI07RGAF9dYEZKGKlBL45mHK4dM9wR
8yFY35G1RT1gYhjGON5AjRBP55CvSBO6h8osLkEerppPjzckMfLlPCpCaccWVL4W5bPWm5esnTd3
ZAXq3KuYplX8WxQJ3cCRrIIUpZmbYeGSBbivm5B5KFjXZppbaXjeq4dEQaorCwSENyDE8cRBlKht
TLtsz1tqiqligyCTPwsOv01Hrtg4p3N/seoeq7Y4NE7whc08htFb7WK7u2HzfTMlRyWrcLcSDSbX
9XUztgfABNtaaXfDyKmoyFGzJjAEBA45Ky1g3K5lYq5sQu+dyS0c/aI2N6IiatPU/V3sUaE4WHtY
nxtFXVjKLTLZFK3HSTxFQwi+ZxxozqWMWvEnDbh3LSbcL9XqWvvFtoos8BvTIZm+Uwxsg4QiU1qv
QbLvmG+N9out/VQIKQMORr949Qx4vwmT7vp7tLaWye0gonRoQL+Sq4rMamM+aoMB4NBCz4/vq9De
CXBSdB3HxObLYF+HM02WGzg+ujYHGklWOkr2NgWCDd44O3ywnPcJLDNcw1rxv3CQG/lZ+Q9mou1g
uy+DImKyfzfpt7C6mcNHXyAK2evE595h08HEMwvCbNdZ8l5N3o/IEVLYGTjKgupfpMVHGVnc8p2H
KAd9pdF9LRMyRrRaQlYZvQk9rF1asG7HTn7Gev9m5MbC6I2FrZUMYNydxqAEz/RK+FtNOw9lz3UA
owiLWTW194Pi7OKy6gvbQekxTn3cLXyof1j5/J9eRG8N0nrppCwmljrTx32vxo57wgCni2VBfpZ5
yFGqgKg53VILvNxCc5wHXcvVUtKvPA0tHpUueCXeDRCjW+R3mEN5N4TdosrGq5rqh7qMzs5gLeUI
l0fqx9nO6MH6bek81L869NqmOkxT9iGHicIbirnBLc56d8NOs5kDf3OvWJea+VqbHPsFcffqOio+
psAVtxMp994d9Geygd9hqp/aKHrrZFi+eOGwLifxTOKNPmPNqXd6FKHetg3Ta0IxgNbQRgsJxbBf
hjdHA+i8MDn48iHmjLAoG6160Hsmo1W0tkS/LLCDdlbrvKve1peOnXdngxc7n2Szylyy0imzYlQF
yqxp3BRlcvU7FQOWJIPPxGcxVTNZcEK9GxhLbTFqZBmrQZC2K8oYBVes9ttTGn2Wtuffghhrku9j
Yk0AG9a5/VmmxBUSBXfMU4ZcUUnxyzY8s0OJtmHEIkFiHAVcDTkWA53YUxNu06x6ifj8phIdEKjM
GoIU2G+oZRwnpyhd68Z0gKWq0fCE/Gd/++ZdS/8zPZxUVwy0O3LyWc/2CzOt9m4wrjOJkjx3dc8n
dDw8/B/ihLSXenLx2C9hypli5uLpS81O1qVp4j1L9jJ4aYdh40bVXuc8Sz9gofOOQfljks803joa
4fgQUB1xzMM+e7Q9TClzSUU+t3fkf10TdgM3vx7aamWDCti24qsDCLBwB7t/yVxJvxnKGhKEv4JW
h60luvZmxd2Q4OMwrwikn2JFi7TfWtuuSwoGmgPksihJMQ4z7C17hlxl2qy6RKplACl8OYAiWIbQ
rnFNID/iQbU4XjJTd7NmE1oPNZbkmrIqHbeBMeB8NHElGddIT5qDUQ+fsGeaXQ9SZjsN3bDEsKY9
GjoOc4M+prgSzDFSncteAfHHvUgD70IVFY/DjJ4k3MXo1gqjVdt9TWhueaIz78ftXKAEsf/56GvB
NK69ubVsIIaETFbgeDcOPrl2F15gAxba7ONVwEFIsC5YHdu3ra8FsLUQdB1iLNNxgtu/GffQpsDR
Zz9ZISzhlp2Z3vXpJtG6fNoa8Tl4vFqJ86HlcPUY82Ql/ghi6fYqJeZTcgeyGPUSeqlCB1gPfzqE
V4+ZvUwzLNTDTsbg+t/zot2UpdoHzleHJ1tz8OX4T0aCw94F1CwY3/mLMmTjr9DZd9SycJ/fJv0G
6ZOyexL508awuHzH1SqD8jAx59MQzD37tXA+EpvZU3vHBttUj3n14iEadbrczz7WqQQ5bzO+oyyC
fKzGrMfLMBpziMXtEndcJINlXu8skx9Hl6dYnFi3K4Z2uZWsUv29B7HQGS8loq2VAnipsK9QM6E3
TGxeuwJpl82RDPCqnbguDWzooJsh7C0k0/O4OJrVL1cIjcNBPLK695gOjEXjXgTbhUXbA0n9AsLI
LD1D/Kiw4YxxunT6fpk9oDiN3IHbkx7Dkl85wcVFq9dTGi7aYDsA8uKmLxyIJLcK7saQOIto3MA5
QWqACguPKwB5k+x9jQpdyG6+V21z6dNzb0FoQ9D9RhZd5u0JvwMLfgP695jG3xG97CYzjY4oQPqe
w993yktQ380DJI0BB/bjuv4oc4IHTC9yRm56traUXBoaBDYOaE5cbwaeGlOdApRTKEmaePWRcFX8
WvHUDA6/h1elxPxc1hvVxSsPk+3sxCQVqbyXCVHaMe4qmRxLC6ZQF2PbRkGsXhO5r/N02QaHhKAH
IhRlC2H3YwbX6howt+3Y7HrzPOicIxkhwX7RiFTAfSMp0HJHr6ab1uLdjrIVHAtBpTRmEcF6X6T4
5LLHPOkOKVf0qHoY+7XdfE01NnrzWkffdXygtGf2GaX9efR/gg5tNQQ4ZRdMk9YeO6zVQ1SeYATi
sh3BCm7HAqPxjy+beQa8z/gQN9zMNafduP6vm7G6TIicg7N03B894mLYQ0/mp+AKXxdg1eXCsJ/0
YRuwnalIHoJkHQXHOHkq2mHhcA2dq2+qX5ygC9imHLNLG2MN1Dkcgi7kpWxY5izdxqFEcouC7eTg
ULa1/cBSovR7rV4LDTcNrUNcWaS3HTGmNa9G6B777CvkNKtabxGUz0N/1N2NN271WK7ntw5YvEXC
FUiv9ZVbfQwkQZqNNcxy3AEI7TIMjQX+Pvj8ufnapL9stAvT6TYhqyUka64nvBsSuchrjnYGpU17
K32c3B/Z7cLsHXo5J7wypsncX+I/dXN7pQVPVoWRxIGfRp4QApiAq0ZIdoafVlevvIlRlztDcitp
6u5r7KtwVZqGuzdGJ9sLj+rJklltLQouW9yENg61KURjEm3VzO45rS3vUwZ9iCw/lm6/uZOGhXmM
FWMJJ3jwnUvPJQnmh/2sxf6q6tHazTqELlSP35GTe8+y4yZFbv+1UYwp47JkIKB0pBqm5iUN1I7I
t8Pg3THadp5U+06fiFiDFIHrPSBNedp97Rbhzc6+iKdnDNBYqjS7JankmoKTY/ebE6J0M3ZP7GG8
gvdlhrModmGdNt42Uu7GDeWbwWD1E/Jwuci5KdiMs7hYVmhuigUfOrWxjky6OHPaSXtcM5fQqC+j
eoJHs7L5h1gCBnBwb8R8GGbYIn8P4wqEW5OJtEckSv8cUgLLxa1IT8qnI0cwYPJ+vWQr9OtYpo8j
ISK3mA6N+Ttz0ZkSbaf+txVkPx9r7eRl3zY5wZinF0+04DD/nFIXlrgEn9RaWQhxWGl6t1sJBYDW
vsEDW4bElCK4y0Z6LoZn2snufFgy5Ha07m+wOG+OVtajI9tryjROjc1PE+WHdMB+go+7v0IqL1Ym
F9k21t+yxqR9lPl523BnngKgwU5dYY0tWeYl/jfIQi6ArEzzjG/k1q3tqPTUdcskoD6Jrqd9pHHk
oeGQ/dHNIyh9DrUgQ1Jt2flfYE7LrO4vjrISaqd5cULp7pJU87eclENyS6e4SO/ijvUOHxGbn9Ez
sUrdh6zl6CVqcBAaBEazqoa9X/MBaXPuK2bt4F/oE8I1urhmNMMHjDmrkcWZzwJtAWiNG9DfdG7I
YQMa6tmruvJsqiZaUzzU0yyRnTxLIV0wGr8FNND34S3OWkEujr4Ma3ZsTTme0rI3IXG27qXJ0crz
uoddHrv4Cg9GYQ6rvge4OduO5TBW52zCfo49ehfV6advYlDgQGxsOdPtfSEnXqmVKrXHCK+wl14a
KF9Lh1vZOtFaJkz5uzECGpXJ5+joA/Irzd/SmbYyrRlnp9kPEs7sx8GWyceWgQr/IJ4NQj5zz5vT
8x668sPFnPa8AcE/3lCVkmF2wjzjKgx8INQPOWPPRc3TyaUbBpAFLimIoNABHkJIiHaVD+s4riMY
6g1VJJPU/Jmwg8jRuUhOyMlz8ktrq/l2wkkx1Ae54UYt1yKNcGBE2QNBjB1+Cc4RGD+nGmtCmbP1
N0b5VrTJnmTgIbTZ+ajvvkLRg/lENUbfwxMPE8AkRY6PHnxFjLJRCDzSU8hkmr3PiLE7DHXJyS2I
j3+/tmvdRo5IH8YhZTo4P6QAKrmtz1/+ffPvIXPEeEjMHkji35d/32xrjVGK1f0DCefy0TuALeCF
j9htikVoEGF0y6QBoBhykimZaUq9gC40PwwimP55+Pvev7/8+6//73t//7Vt+//9x6oC8JjXHEqL
t+DS5ek/jF2AmcWQCfVwGrqGsNqrb4SkFWIOfItqsIAS13ryny/1XODt9vWm3Xt1sFRTWB1xHpbH
f/6DwfKqk1bwsvGgVT3ZOEdX4+GfB2Au8EY7vMEmMZ1mdMXh76vqf77655exU+0tHHla0uXHKP3v
BwgT6dL0Qo27pZ0eHSxXCLPOkYkaWG6o6vTjHE1NI144PzgJsz5rfvh/3wtqLdtreYeWngi22lYc
/77iHo8MlQKHdtEzbO41i7EtLLjJg1Num0S99YEFzQ+2Oo33mQeDugyKTWlWyQ4B9Bopxz56Qxo3
HF9j+jzS3qY3yfo/v45g7h2jl39/w9+f+vutquBTEhhuATxl0E5ouP95UFPVHH+UYNAU6Mnx76H3
LW5C//7a4jlgPqoQDmzyC9sh0D9aszEpFimI1XjU1Gdt5jxMnfdStS1+Bu4lpn2vFblxF0ToH1rS
UFkm1pORyHvbauMDY9t3k1wQLjEc6hhbvG1Pt8nKaYbsHPaEVpXpHybYA0dBRmfdDziybCOJTm5i
fmDQcQCm6nJBwAKhFQUTdDEPBDwlKpCG9UFV9XGIc48vNRZQVfjtWlsGorEAnMnPNA1b3NGYZfBK
yKDU1lUYPoWBXTOES7ujYMCFYMU5vvD6c9A0tO+iMC7Af25LcOTHRmGMqTX9NnWuvsvFtM+LHluB
HGiYEpzRfIymlTuSRE6R44xIbsrC2jruhGFMr5v1ENIEl6BUJoFd7uP+0Y087Rka0HvRcaswJyfa
miY3NrzmVMj4MUbfRNt2zJfX1uRvDAj+JfTNvV3AG40s7latZl5CSs8QzvV+MUW0dJjcehdTynDB
G0E71Po8y4hvhY9sRhljdirDmtNYLq/leRIk/FXXR+A5UeljA0+jB+m0qRt5ibLF31/tyIDwA7Cm
I4DVctvH0yMNQM5+DJhMOW336GrEWbCm/P3GsUZGN7hs7gsTt4tVtu7WydBaOx9FZySU5HGfWXd1
DOmVSprNYAPwoRyXvk+0pvse4xaneUhDegJ9WOX1Jso5giaW5u7oudCvhcbhVIBc3JL/ma6QnEJS
th0SfTu96f7U37skIQWettSU487EmxZNyS/NNtiqDSO9lpV+7qbKeuG1MNdlDog6mhhN2gZQaI60
1AK7LZaxLH1My0Fi5Zy9pkH4W+ijczSxCgf5HnEI/T8t4UZao4YBe3imQ4YOhawb32H3LUUFyyhs
09tfLwGdsgvofYJZghK31rQ6QOCAg3myo8F07//oogLnLXdD2pL+/V6dzKq06eCkUoO6KKljhNTb
azcxvyf3DhsaaeT69yDziL4D/krT0icyZyK6uBP9QuacGi25scqCp0kaob7NK785DSD3N0ZL809s
t+ExN7TwiESeb0tLDgzjUWwEG2Eb0fruhidO2Lp17lIX0qCM/fmWiqRmjuHW8UV1xjkDCTPkFFFW
lb9W4HYRO6XayHagMsTMy7u69QoSUGA+3FlSk01dnoOgxs0rFIYYal7ZqtVcqKCGEwf+eG8l2bmd
343phPd56ubWHeXhVWzhXC9dFX5aM1g09JVxJDZJEHUwmc8W2rlrqYwDo4k6pPSTam0eTAV7KlNI
M97ZZUs5ZkYsrpHB1DTA7LeTWNR9AoX3aRbpcAkNcrnz/xfobwodbPva1h2SUWE396bWimsBDbmj
LK5Xtr5vRzG8Cu5OTFIFH5cnR3qYUiXsX5sDoJsocRWuI2+pCF4yjOhMphj38HfoHmh9R4u0Y1wn
RIWUZ6KkTtSFqNjAVsyYt07uBhXpx07eZENnHT4p7y4k+XrUWyGPMJWnBZHaYD3qeneXlXV3RxPL
vRuS5+alptFwjII7K629tcmJcOUZYOE1nDs7z4yWRBTd+9Dynyso4Ox9XOvMzjWfZN93a9vb6x1r
M170fs+M5GYpgqa+7lK10Jq7oe9hwtdJhr9ofOyw4p8yB/ED8uY6mvLpo/Kqx94kBE5VYU1bb548
+g0BGyQTXvb0ibNSvg44RexNPaVJxsKJUmv5uWKAei0YoYrw0fNjk2jW0BBJzR0Ajrjn/hapwEE0
pxoVK0Nk3txa2mBGe67A2P5gbKZkDcXcZFbnvNpqEP0RbHG6pwp3HRg4h5xmpu2OZWTAGuXN5UW0
zmYuM7AubO1DiiHBSOJ/3l8wo7aa2asDyiMOzH6Izi0YMyeEck/BlYfJr67e6ATUL5aDbbPoHuhT
QN5qGfq7tbjU0aid/95QfoocppfJsHJiWpw4nu/7zk+PbF9yXVfCfY3x0s/GqWonWbgujWFo28Kj
tWfojeySRlF4cR+oYNEuIYsVUO6+gH9a88v5exS6Y9s0iT74AXKx4bJ9QugUd+38EDkZBtl40v/5
RI+dffZKc9q3ChP9UN79feCmnjEmtXf4cruWIIgmT5XGwS7sfMCXDIZjbmWmvBh9TksDb07o0DF5
IL17DpLUvHCBMS8ACjgNFHMNZO1u3cyOYXq2Mf7SOPnnK9k6KLnUHVrI/utwCJiWOjys6Kt7sUZp
4BSjfsBzaCoDebwCGG8uh1YnBdgRUh+G7nVQYXnuY8xsQDZXqQUShPRMPE9Y0ruh7epVWHlbK4EQ
G7DGXNsRTGkkkq3rZcERlEWnJwGNgeOPH0FzN2ixCwJdLF0LKGg8AXjORUqLlxZvICeZO0ZgV4sx
Jy5CnXR7kOOiDgMGoD0R+6EkLAUk6lhTsUMCSb0mFTVxRfSrmzUOHxoXn7rcY0NB0R3JwTltkOzI
ayeHzMGsLFOHsBZbvy8xJNDZMG6FTSVb3l8G014BE95j3uWgMzpXIlG3Wk07GQXLHpj1xtS59VWt
f5vi8DGD6TBse6zShzh4t53cf3AMFytSk8293ms/xqeprAZPYx4FBzdQy2gkg1bYsc6qMl2mpoEO
bKWIZeBys865z8tqN3kFNz+8W729Kxx6X4qIMqqcEVZuzbmAQXvJh/bM/VOd9dlMUnsEdTTO/G4f
XAqeaWHNZpHuNA6euYoTu4Rx4V3siju57sXtoe9GAnSX0UrZ4Wp9nw8p63BzRQwGbNKSQwcu4OLz
W1Yiu6iu4JiRfoGfCY8VnVnLVBWMyvJnoBeIcNkawuHN9Qodb7BMlmkTfphJRs1CjY/ALYKj35nm
TvPmbWf67OgI0mfIs65N9UlZ/QutgNayMqazUdOKLbhttVQcUqCIf92jGdjSq2qRtHa9r3VGgzaW
23Qg/JY4zq2IXZ8RE+UguRBnQKDd2qBe5TCW9C4xUUJsSE+0bj1oZrjyh+nHhFC4QGvA7BUpyse0
Moa7/DK6kEowKzRLXZf2MRyto074QLJG3lOFdydtKU+hbdyFhd8891mHdSPnRx8rgL0TZCxdOJew
Rc6bihIVHucYLZrZit2atmBmYYsgBg7gxuZGQgVAZ6RNzab5kDHH7Kal0UM5/ltkgm0Z0+bkO3Ax
qb7i6I0PujAUgksALCps4Olm2psu463ptQ9ZZF6qpqHXOZcHjdAfSWxzWum+wz+3TyiLm5od6XJt
r/T+UBg65BNqdA+9Mz0O0NQfBFnGE6e2Z2VF93/Hv79DX0DB1kHzzE/Ponww7V0OsDRrM4AYcAlZ
WzUHDXQRZNuRtlPcAnjSnVjhSC3Z9ryEAVZengdsg4yp2mUCIth0O7Vh3CqXU/apt/WzGwEeCERA
EKRp10N3HySyuwInXMdmVe4U/E9eH59QDbfQTnfhvYzjhx4F8FX04ROLALl/16fTqAoaGsPqWawm
nVYBGOr5d+OrVZzgidh4AA13cvwyxoYm6Ca/8YQrdH2mVbbfe2vJC9vYCb5wYoRbW4pPUdpgfYdv
wOdYsMZDa5nVluD2mwF1HgR95Zx15RBHH48q6d/aQgtXep1gMBvN7TiUPN+mTTC2b340WAyrMaGe
w5OYHqP7ycHPFeNEJS9Sd6sM0QoMTwdCO6X5TyEtJ+pKUNikcTh/jUbz17CFtciSylrlJuJWrmO8
T7CEBwXO/InZnMJd7LHirvzWwEfO2+8IBcRixNxayYvkErFuk7pe0ROz+PbHayGzr5JeFCXIcxUG
L6qWU+yTO0azbhIGXVneaEss5LBF6R6e5kYaDTExgkfkDnWxFG76bgpQrXby5jNU3fZKYglQ9dnP
DYw5bYkHQXH5l9pjlfYM6ZLsVTnqOSopKhpRa23HfJCTwXxZrlFL9ZKyJ70xf4y8z05zk5Fvsg1S
wsILRcJt4VTZ1qktdRwBJygDNIgNHy7NmnVbOxunS+K1hTulFcX9pIq3yGGI3jkYCvuQwbWHJk+O
kgUQ+sYyTuPD2CY3k2NpU/6GQgu2RVLb4LPBDPjhj5Xmr/EIiMKLCEeh4u8iaP7ryofKM3rhr92b
9DmlxOBtzfgpXQjsej98GEJ7KvoCMzglLouRkwxNTyerAeLk9/YdlAWOBWX5bctX2+0HrOX1Z+1z
eA9GdnBKot5H+iAzQ7prV5W4wvAVVRYn4q7TcWcgglHNsQT3eWoZEZdjVKyxeJNFnoLNYHR3RQ5y
qV6Uj5rLDV3pzF8K+cqFh6gO3egEf28gNoLVvVMkH01Wk/QNqRIrWOADt38Nozl0qMRPWA7WNsxQ
mhLSZzq3SHggxs2Iv9LQfWyFu6WO9HlMGSrVMrdQFhgSGjXDFHtv0+yzat1Ooz8ketJSwdiyTTjB
lB+OinDml9jeBs+5zNEiIzA3jj3Q4BE094npINUlNbhiyeLiobL6MzpCFiMTFPj4TUWQvlfzvyu2
96IibuNluA+GyHq2J4Qx1xlWqfvVpDmFrfPYd6I8kIn04AEzyHSQiLJ+TjiNrqFhbEuqw4NhWDUp
VWUxK0Ns4SQEOBNb8PcKBsBOZYG9tWPmzC5yrhiJ4Zlk9I2UeKPsa6omyodkEFQsl3edN0FFoGt2
nhufUJ0J9o46KPPxqaoJyTdRxn7T8xdSVw3vgbpX4XNvyYLmy57dnDQLGl1OqFG8pxamHrpcnKEW
6LSIGRX/tDyIX4eufRzZOgG/uNRY6fU6VGJbsmy5OfciEvnAa6jCg6OauuJcYoktuPTryVV5EH+8
ktc6Kbi15VX4nTV8SJSoiG7op5oUAHiO7BAXuDXrQOwC4waXRl92ATuaxEVlIxhUxUPf4NjQiqUy
BIzj6DuMhq8c1Wlhx1jbuX3SGIDlnGUOD6tR/xd759Eju3Zd4b9iaGwKzGGgSTFXrs7dE6LDbeac
+ev91TMMSDBgw3MDwpPuu6ruqiJ5zj57r/WtT6tHcka46W0r130lij65KukTcTghdHy0NTBv0mou
bCUCzFyxK4HqmV4GMHlhQneJx5jhrFii4YAtlrjrCu4EfMqB3pdi5y35kHnxrFZdgFD1QxQf5qF5
bKoKTIJC7LQ5ksEs6/cvBmVit677qWb9iSLiAdpk8saorpkSdDc1S97N3BJ3GpvUru+rQ9HNpVum
n2uV666iAGfR1uUmpjgWZMJOVAHQGvVoBw6+gLnMMOGOXet6sfWGhS+pNVRfJLdAFOEsCRbuPiN/
rFIV21JJ5ONITpYqWkVYWipWQP2haVCPmFn/J43u0E3chFjG0CgS+wk2n8OUIunI5G4zj0BUdXgz
8va7yFbd69QROkT0yJQFb9hyyumLO+PIJKWd2xMtp1uG5SHo7t/fZMC4kRYOoomV7UULO6ukPyUm
2RAD0SYcNX7bsiMtRCKEO6q+87vrT1FJDlowEO9ERX2V5UGBK1olEB1k0umKK9K5gcYibLuVuOdc
obFXb9lFaUSCnmPNE2L9lTe5MSHM3oo1IR3TQnOzqtsJsB/9MlOia8gD4G+N5BgdBlZcvwfDYg4K
m2vuUtSfWYIiVNMdTtF2c6/wgPgQcTPCnkolwjdGsBGrDtlLUakdagMdTl2L9EaQJDSkazC0Q+uZ
4z2FIvJKytniMjrgRu5aI2RTD4tG6Q5CzuwK7sFWFceG28lUSL3Jl/FosUjJCOLUyniT4KOyNB/G
2PpddQZyIBFRuUGPWmX1kU4boMNEYefOP7aNBIC4HM7kb7zmRg26hbjy+ism2IRn9aP9C9FDb7LC
ZYOhqeQ2a8SDGcunIhuPazxfq0gmHYJ6j8mmRrmImYdPjvfYYIiioaDCLTOC/GmhgfWEsm7GDBqo
YXcFoPCBDY72yD25WVD077lvPqfV3JlMSD2lQkBdq6SLxPO+LMNaMzHBdK8r41UuoP6ZGVxyeSNF
aBlFQqCor22BHYOaoFDOZMSRwCz5Oa0JDoEk1vPJaYjoC04ndXra+uYZjQ+RWj3lfyK14s7azGHf
s6tTmH2gPQPaEatAD2gbHcxh2XZ8AU+o1K0ys66lkjj1jIttNhuYhrLxgGAYIQlKi52Qrq8WVmeN
hb4YLrOsvOgxn1+iNI4EBnPbCHAw5wnnnLKiYhaQWyHBYJz2sPYKrglBAM3SiD/GUds6VuBirJws
N3iA4Og4W6G2B4qk125hGA8PxiW957nirNhkSRPkBSEXM+AVo0hp5CqYzkgG3wS4vBjGBjXumTzn
OGoSiv+NAGQ3vle9D6XQsRYYpCYLcosYu9IlO1vawtbNrHABsSSo7nJOR8AQVxV2GNiwYJutBynB
UaALxmbPvZbwy+joQomHYdaiFO0RxnV0rXN6p7as8+J+soJWiQC2CBzpxoyA8MF8LaXbbJDaRatB
34lWjna3ezXvFB95il76fvwYWyQG+kD3tai9XBkCqVAee2XZbmOR43eSePU6lIjj1cVferIAtF1G
1si5S4nwiBZUxsOaOMxhSEMkLHWZRcQkXfENqpfV1Izd2Sxe2TO4kWNLQpi5cDN2+oEWZeuqln6R
2/Gk9C9arkiQ9SbHymZ08WbpxVP6gdWLsl+qHyIaDm6UGafxrvat06XzoJ0+DjWYJKtQkHpGdMVJ
4yLjGNYfIhjfimW0aaX0kW2M5BVDDsuJxXxspJCHkGUlI9g30X+av8KJYK1QhbBYD33sxynIyoaO
VWFiXo70DodZJPANaxMOB60jZUVhrza34oG5HTYgC2uUUNRPYx1xIlDoR25EQSNY+y5pC1JTQjph
/vHULvKlVmhXixiV1S2XvI0+Ol2+xjdlesRiNqw4miYSHCBJW4JleQIKRHHExC+ozKejZc6JMihP
vcXkU+/L5pIt1FZajwjbTBstyOhQFTE7e9KNmAuARkkpzp9VIV0ur8QgamnLj0xUN3X8zGpSYotb
izvOpnbBZK3gYIzl7FCSnMvZj+Dl+LMSI0SvdbKrZdqv9QbGrp5BO1iR7BQGA8kqpzsjlYw/lhJG
RbR5XRm/FKgV8vt0ParGW8kmHRdOAyi5hjfGgP1QRlbu9hMaVCkpniqTUxuCVGRK2LoBNRrbdEgk
DCiRAYdR1KvrkAs/YnmnTDNxs2OzuW2kgA+z9DHSRrNrgm13mSVd//oTpMDaqQp4pDEzBcdglLLr
07kIYpbMSBGHHZk6ZKqtmB3jImZJ1/mio9mTdcg8TcFInMSl36GfQdDCtetR1Ldp8gt6EqmbbG53
8mOA3mZ6HuVmT3FHYKqF4CfTsLfJDZqmJFVHT9RRzorVdUyRM8UierU1y7wNO6YtG1ABJ8kM4/t2
lYpcuTHGI1Wps1dPw1lKpz2ayHAS8uWarstvy8mUuoCEHdlgz+zxDkQR6uzGWA5rjmVMG2bLITCS
9CY8jlrKxnS/PWC3NGBt7pydmnJPKYaPdBwWT4AO0KmLZA/59Jtu1esUESqlCO7ACYHHdN6cETtc
I1PXzyqgSrVA7JEh5rGiE6Mixg/mPQdCwAHBsjgNf0QxfikhPh37rfooiL2nbhpu5kKqq94BGjdb
pHYQB9O8K09MyV5bsZ5tLUkgCAm7SKGVSv2CQqdTNl/V+TYyqN2UmuuxMnOGGuSfqmYiME3hkauV
9UAKYHalqCTsFY/uQhLwsFSL30xlQBl9EAaID8ImivamDySpCq8K4j7coVowADqvaQf1MGJ49kEy
beniE+HIaqJsTqYY+G6r0ZlSZJZNqea2YnGbJUMZu/RYuEXK/SQatGYSzSGQFD3NymfRASR0I9BB
8kAQwswqWr4VaXyrEPKxid8Nz2Vyp5nzfgQ4Fd1jNJCkLFTEn0kI/MDLJ1exwJmyYRGPETqxy6es
qlgHyrkz2eYWbxPimRgvOEPb8rsy8dwtY296OvOHgygJ14L4gxM6WyA52etspYqXp0oK+AH/eBtD
C8Lf0farM3cqNXYLLZDhGsqxKfVH7B7EBSP/UNGgW1jCj43Ezc/fPSQzyiNYHDmsW976jGyyoqxS
EH10zX3BQK2TNyWvzzAbtvGVI2EaqHr7pNeSwkws8dWFpXkkpaQo42tZIGhRGfeB8eCo2oLZGuOs
oENSh1370WQfYjtocDwXx9osE3mB/LXW2pca8Tn6CqLLnNyJiVruKqr0sWj5Q19p+Dur8bnTcZRv
FZTYBogF+iFWbjoieYF8jgwu04xQGcpnPc+/0d+/CJHuTXX2sXK2sBfZvMwR6VjxgjN0rSoeORH1
Qt/O+5V4HFuaEGRV41MxNnZWExKbI1b31n4bnxe1B+dcryGemROSfQT9Yz24ebXp9lAh76XzvMul
iJ0E3KAnR7BLuO9t4tNtDdH8bNBjT2Ns9X2dgRzkcDVhWnCLLUaxPk5+wWjQVvqs5Ajc3cVJ9/+H
iccyjx+kSWRrRQlq3Fu2ZndgXLXsMA6yqufIJuUB2tMg/TZdis61iD7KNDluLR4DAJzf2BUQlsJv
Fcd3ZhAOMgVox+IouXOuf63F8oigB29k67U9klZ5fSyY4zuGcLOEfa/QIi0imr0VYV1IZZra1gnP
vgciGmE/TWEZEZ8VU6dXUaruExYUlFkDrgGk2FvJeVnqKgJY4T5oPWxIJjNWWr2XIk3TaR0ElqBp
v80mxb6gza7sp3OT2FGbm0GLIF/Mqsy3xOyDfjEJphIc20GbfowGrIaOqU+c+9KHAh7tyAmzlxIO
W1khtm+xFCEn5yPRyUf/3qb1r1FEFgzvaPONOX9pESHPZcdGXQFOQo/jplOCtBqo0EzMOw/yNa+x
DG4ak0G9pski0LrWG5yNMheeZLdglkwYbkjiuGCyyCXJ9Rwba84BA/XhZ4pdhDPotSCZ0V079SJW
8uvUIeZsWwLOORyTXt8nMR3kze16SccvVdVIXDEdrCgrqbukmgoyt1P60juiHyn1GoyEk0Z/KMIt
nCSoxuQYkQwpo/2lT6SfoqifW1hilSxkh1EGLYDTh6tQ9ihElgPJQagk1eW9qHJ8MGr+pqttF6p9
/CmmOCsFTsJj79YksxJU3kyBrInnaDWCuuueJJmWNKNDAArxaeS4i8mo+mm6eAGIZb4rpfVZEzck
rM1FNLOnMUEFnQttBUKpsKkhfVKjLvIMrYOxElN5jW2V559Hg9h6CXMlA8/Zm/QO95CZ44ppMgQM
dINE5DBNTm5rB7DXNEAigkIO1QH/8jQLVH0csS2mxBjVJta7ToGbsFw2vSZjKZFuRJ1ajDzIllLV
l25oTS6qUdhJ8SVEf4pcR21kSBgI6FICCcT924kGCMcJx0qCJismiWJYld9Un76HCcFh0pByZ9SN
x0QRVbTl9xA3dUH9YAL4GYtTxG0H6RyYcWkgi42xx1QRpWjffgnpuBeU2grR81z0uCN/aaBsq5Tp
JkzY+AaBNm38BxHIIVugzFlx+oWF6YXoUQEfEqkjjfGOmoyT5tqGJSsHvVUVaS5Tlg5XiD0tBWSs
6cV6n2b1D7lg7EuTSXVFQ6RYyAKjhLcn9D35BooXd4WCfjHyc5G40qZiNDQjm8b2tXhqz4PbdBM9
KkPdDcny17p1DzBlkQkLHgJCQEFdKvEJTY/HhdB8xAdY7sSVBQzHwy/UDLiF48KMsVQes4hBUklr
3zBprJOohpe0+1gK/PKzJkqOBJlF5yP0Uo33MQPmZqlgzrTfyloVZ4gkW+vHQ8Hx0d/W6Gk0Tekw
jMEC73Dfy40HCioJtWH5jjs9Y6hmGTReKtsykukRVT0qsTk/FqzMq5V1fjtLl3y0sOA1qDM7tLm2
ns97AXTZMDyO3dCznMSOqmoWYxIbCvguQ0CEkuVKLykkFAKQXgv5exT7uz8UZl1azM9Wh3dwEOaX
gu4PPDbrouriLVfh7nSR+cWqTC9Y2RDGrGxevTAiWIoXwYkaZ+i5bbYIykBDG4nSEQPdBUDq+qnA
1XeysWUl6OHaV8IY2czth4Cyg76ArCaOYlVfVcMPSIqXlnkpA00kWmna2aMwgMyJ2gB6Yg66PN+n
EybPnF6YkrYIJ6b2D7GMu3mW/swCXLWKVZSPwNy6Zz/pVxQ3MqkzxbJBm8Biom8cyrRUd9uOlnyH
VXJmin5v7kktML6FjlW9rJ5ZgMnsJ0oK2OouU7pjY7LCjvpJ4DPulM7CMhcvvlbWtTuXC7G/VFrp
hHC+Sgfwe7P4UeoLsH4QGCqisYrOzkw/BQBcSx7bYvrdBk6n5oDhVpnwMq8sWpsOBwP7DeQHem4m
Uot6APFFCvzrtvlZXv8ZZmMvx/y2QiO6DZQVv4j2a6wy+JMYZQkbk7IhCivBOkgp5q8CcbYVi3oo
xuutWuCNSIh2dgbg0lqsXqk9RHcxcSCh6CiR2g/TljCbNxkpakzf++chbR875ETAKwA5DSsdslF5
5Hzlj4oEBL4t7/yI6sBxg6aKorkCpx/aGjihFkRXMFaOEQGbrDSEzq5kB2Ss6H2qiwx57gfjHCeC
rBdEBrMKEFsaThThthqZ8Gvh4OxUub4V88FYwWrr6UXMMHNM21udvC+EWaoTKjlZ5JRcVSNPn6qc
UrqmFFgg/ImFw8BE3o/CCIbwG9TyOEItZj08N7np3m+OBq8Mk6wSJcWynJL6XWSHtFUmTuz77ZtM
d6fR8QnW2fqSFgSLLyMry6zWcPrtNAGlny0/vAtiu43L3QQ8L/0RCPdzO8SwnTo3T60pIHYXJyg9
7UIF2LzF87vRWesOydtKGrgn0KxtIqMGayteO+syJRbQoLR/SfDh76zHKpm/cuj6XvO2ZVQrzQCQ
1yBDUS6SN4rOxq7lTnJH9Y0VVEITOV+3QbgKoEMRu9B2bs88hAdj0QIk7CNCQB2TjcVkfq6yn0bC
7YzOIr63EYR28RKJo/amIDmSLPpIsgw91QDkJ4nKJyMzglRTJqJpFSh3Nmv+tdBzJcWsps6accCR
eY7Jxbq3mOYgHVsFuJbPoQlKlqybfquRm074NBWWXG0OAeQyD+yLVDQW7hk6QXFfJ6HQPBfFApoc
aq9MyUQRBWVEYSjDFMcXOxjP2cZKIhoqPUBpOEjMF9cJ75Qyx4W9tgsZxcVDXGq/5XZo8KRY3OQp
nUm7SywTGBBkdX2mQ5vQ3qHCxtvX6n1QlNaxJ2HygLX0flAHuEgX/2Ca6qu48YjnVTu5mf4tqKD8
LK09z5KEQyMenxKFfkEzVS8I4LE2RawxG93WXVdGjqjTMzFoRzIAmJlBGUxpZtjU8NE+1Zz5EvqD
LzOmbNLM5amgdeQk85TBLqAjr0l09Smzcmc04Npysbv2ylACIYGp/pS6dDQXyyRwF9SS0OF4JoJ2
TDbV2Qjo1mO8iVhwZQysHJYYQq05TQkFK1RaAUda2hzkv1ncs+T49ySQ0+0OBGH9kyjda5ZoPgeb
h4XkkEaO8MaqV57sCW0VHdLEBN6WaLTBsQ+a0egw0JkQrvLkSXIQazxIBs2SCqh5nJb6rqgiwSeu
xIR9qjhLOV2VXG6vwojPUU26sGTGqZf96BfxdJbaIXXbmoPwPEehqTXfCyMCYWVklSUGouAR02Mx
XWqMWRzeF/ABleBQv/BJpVwKRZV+D2SakOrRkS06zkYvf6Om0/mSWA+IMHD7jWk6MEXBqavsO1mE
W1UXj5k6vW4RsgF6wt+1JdfuQGHWDFqA7uI766w8RMruFnjtZKUbHMxEfWDpuisvQLya5JNUIAPe
THXUwKjioYtMpJA41yVsjlDz11054F7pW0DTFlJ+BlmnWNyE/agKz4hyvhJolW48T29rujADSJ5F
wLf2WOLOkB63lUaBhshjy0sQ0AMtgZl227YYtPiKAtgf8tm8yV+jnBK9Q1xL+pL0LncrHaHqg/3d
MH6I8nxWOkp1ISKyJOuvjTDuh5wDSL1UH5kJb7GU3s0ly3kkGfDnXaK4rZY+TMprLRbB1qb5EVG+
PUauhAXazjF0DT3ofGH+nBTpveqGi5qrL71EITmlyh6pNaTQ2lmwoHJu/8Qy/Sh1qH36SQYjqmWu
UqOZlZglGPrIQVISz4wJJkem5+KmfLHiqNYIK6pLx5YrLNXLOmjN3pj5H/SG9pI+X9IW/fcYw8Xf
tOiaadjHY4BKWPkgZEpL/jiKJrNUWpvL8BxZtE51A+2xVeRvbU12Rda0FGKehe8vwf/deGMHGwd7
C86y9c6UgAw8FelRT1Gw4wFigeyWe0KkEXnaxawmJu13U4bcysAm1frNUml8rOtrrIHilOvkABCm
4vcRti2PV90g4WhkiKBhs3ayCFCMKUmc5NcYW+5430Fpfs0JznYSvq1VfyE1BW5uStOofEPy2HqT
yG+iK4J6HeUoz4+q89d6v/xWa362SqvdyeV6npCAOWmX0cSVvhA0lgfZwujS0Xbn9oTVoWhekmN7
Jxn8IqbFi/FIT9AKwJpCQM4QLxIdZdbzpVmG61bojWdSkivsd5SXG9Z/QQuVkrFum13m7l7crPHT
pOT+ME3KWYPTpMuYsM2RPV5M0MlpaRdKbfYr1XnQ9y9F3nwYyZBA2RqvdcRbKmdHtYz3RmG5aZFq
OkUy3BvHDRdYsYJIln6jmRGQ3HaONGf0tkooSDFacYR1nj5qjwDoX5oRDhOYaKfSOVxVreBO6fih
5yUNlXk5DkNReYTvyc42IEg2XCkDgWGamulYkvLWSIIzUqo5iAyfM5EurUz8kyOQNbobpxUC3Ix6
C/knthujwl1d/mRM6Z3UNGRPRcGU36V4Urn+EIVC4TEsT2O68d3RRNgh4TwUsrbdga44lu9oMAOk
2Co20g7avC49pyY6OFrboqMYdJ/llYEl2IR7dpAQDnDQkSG4GOu+YqKk0sh4J8MdL7BJL2EyX0Ra
9X6jM3qsoWft8T1Xtd7YKBo6uCj9S1NbJYpWkBHxmDrGne5QoHDGFYs6ebUgtArts9ZCLcHKOaow
UMYs2pcJ+7aYkequ6RrRixQjkYJqNUqZ/A79GGSK/BXPK50tBe4gAc0lIA4D7Dl9g+WWpnMwZ4RO
NneK15oSTLgZzUfbGFyQqiUUI9f+xLP+sZlk5dR6yniP43MilWwRWn481Qzk7WJgE6gV7Xu13jOw
FzJmGges1t1AJj+B683sBYWQo6DhdxZBRB1j3A1bMuS4ksSjgYngAh7NIdAB01+CHctMktdRNXSH
7TJk11sdJRbCrbMeBIUeLwYMq1N9OBPCLs7yY3PPNWO2gZW+MJ/p6aNxHDZuTUmgCz63BJRQK/Rj
AQgRoCkDO8rJ1vizgIQnr4esHglrHSNx5lTPS1FRwmRw/3ugnXQCB+02KD9aPf5qXAhvKnXTkfLv
xqShT2qRXaCkSCO0jhwMR9uaYHYRuKVOesGiVGE/q0WPPSSirkVTaUoLhyVVN3G5MVDoK6KfYtQS
6LAVb0AHZgtxJXirwvBSkUVfrHsJyoRx3aZW9qUYukK9KfYwLraqlFctfjPm/gQa5aAD1MvaZyH6
pbF4VeTykQNsCnOC3rJeaG6mZc+jxoyva9I/eEreZGKT4CWOxC1IkgZSBQCCNW3emjAPStOGmE1B
eSaarNbLg1HjY2mShvVVbshs4HbOhzvvtP2oRlbtFX3WpKOeMyTgVijSt/izjZFQ9qteMXBLnqux
D8b7gmKWB6Ebf2KSO3H7M9PN4NGg3dlpP2YjfEqNYnhTmv1qmdz4kywiHFNz8BgbZ262jlPZjfqZ
Jmeo4QvcIxzFhByJ1P8qzedWx9BKi+TE4IxF2kIyXkTAs5N3VRPeFk4Qnj7VL8g9H3tLHHCIPVgS
sdmbPP7KC17QNieVQ62QojTcbMUdzIEeBPmPHpqGMYQMUDauE798eVhQ/pQSeQLwGhlcxcoS0oP5
QdrkVvEXyxcY8TsG5+6e/NzuWX+zcd+YH+5ulyRbXzepQMjzPqgzQ1FIWWITppCT1FL3kxhRV2Md
EEYgXoybPXU+b6fej5gt8bWAIQVKrNpkCGxjfrVYSEZ0jCVMaeW+wGP73KKgG/Ngssr3lqogXUhY
3fJ3aWNJEhavNt87mWP5HEHBUJKvnExW67ut9EOT3tp3rYmvkvQaKx88cfuZXbCAAQSfkcmgtUdS
c6YwcrKm+9KBSfQkO86vGGYJ8BunZ2taTozpnca8Cyp4i3CTx7l6a1u+hZHjgNZ3B1AOuVrYJaoD
NhmqU9FfBtTDkqtUlmddmI24mgZSopBuFB4f3aS6ZnSNaGVasXrTIJVUCgXDXZWgL4wgxugQFeCM
U4KaYT0Z42+sMAadLGXdzST4zJYU6lkWjHLyqjVgHChUR74ZTqTvNapryvidMsp+YixPcZ/vqxwd
Z3sd5elHlp4l4o5YTXZVmrtZzuMJdVTVH1Yx5oyy7hLBPI/VeV05Av1/DGvz5x9/+wYkPXTrw584
rat/TlUlOJkNiyxSFCuWKWqiZvxPsaxPY/X1b2F/z2bt/9cf8+ezH/7xN037OxnNhmyasmjCuTP/
ORJdUkyZljnCCFlTLP6mqrsh+cffZP3vsikr0GE1UcFyIxNL3dfjf/2VQma9ZViapsgcwv8vKdK6
cc88/9dMdF2TJJnDJF+FJSukXDffnw9pFff/+Jv0723TikMUT6oTn4dQO/an6B0yethRDECxvmkO
JgWf9fQ3eRocYqN+4xfcIhSp2qUKdRdg6mXzoDzeco88nJfqGfKTy/F+P4TJqXZxTJIz6M9Hza58
7Xt0Fa8MVrc79p+la97E/bwv3jh7Sj+EPgdFqB86Z3Fk3/QbD3kRemKWVIdOahg/MDCOGHIhM/xg
6wZrEUR2FwLOeUei7hO2szjVdfNKt3Jyt0X47Nf72LJ13lD13oXaoQxmW/JEt/KgJvlAKB/Qznlp
ANvHq5zyvBKWRKMyaBtXJsHkrvYiltZbsY2iiSQagknjUVx8pF40evbN1QgAibtFOIWNtwTjGTZY
/FAetB/rONsJ4w+Rr6JpPhhW7bZrRhDfCBpiOSRf60/11Z5KP/ow91gnbgB798q5fwdaHzK+f8kD
Zo+PkLZ9Tl2uccuPROegkVp8KWDG7ab+PQPilVPRawIr7Z320tQfOJlrBzh0bvxBL9ZGongrj8IL
8x4gKgA+pMiRGcK5SwAQMrCqAPSAqziWS9/nUrocLg+JVzzCCfDiALy9MwRI5EN93/qJl9qM731M
ec+cax1Ygv74DH7CZaJiq9wyhRc/Y7J2lz1pm0F14Dz0Ll4jgEYuxj7+7sAA3DqzlW+2fh290TH4
eYaNz86J38uQt/SofQjn4pdoMVjF0BKBvuC62E/HfI/k0cVf6qb20B/65+4qBMbbcNDc9LR8pbfc
VV/GF+XAQN9dbpabOIuXutaFMWu6U24D/4J0Q76V2WkdoiaOsCl82iA2GBD+O/WmT8VHDREM+ylo
XhY3c8dw8JN9dB5cuuxO7g0vlt0EhHQ6mS/7gj975LARSmTXPi89SyFaNA8B8w/dV16Ey8RP7cQV
PeC2nhWqp/FoOIODksEdA1BOHq3BSwKdwo7c2p080Y9O9NWScLkaP8IPHSuOC/QpXPPR2BtO51Qh
NFKXKPG9ZsMvDqMH84yTyUG8e0ncwa8d2tnEa36w16OkcHmLfFy2XL/0Jrd/2vgCBZ+gm0Byu+/V
o6Pnrw7Nk2B1oAC5lp9wbfYin8+0dZcgN09xG994pK52/3pxQKbtcfP4bgJlB0COF4F+f0aQgyH3
ID3Pj9UD5dqRRvo1PdZOEuROZLcug3MnO2s25AzereDo5+RMjeGPQec0vhpEbu9m76at7KJzdpue
waTwzqed5tMj9AlxcFIv96oT51anOmlhEqBOcPOL6A02XEbbcnS/4Z9cLN46gVJcpM0bXSw1HsLn
k+piCL6YrmlzI3oaC1LNT8p8rkXA6EmHhoKVR9qlb9sfLF6DDXb2fXV0PimoDL7G5IBN/4aQ5tkK
Ry4BFAybybLDtl3ylWvvIOW9xa2C5ly4kq+xYoLwO6x25whP964fIoRHcDfCUxvAsnzpWDDwRIZF
xjhrZ4X1Iyz2Wxv80+Z0/c9V/N+qsbzWiKPvy7UsE/j935Z3g5wipoS05YkM/9flfVGx/4tLRDaZ
N4TtadH3ELY2UlMOtN5Pq5u8z+54qHh4pW+aduVvcsxOAjBybsq7cmtHgh4NCZcQeHlX/Yg87URa
ebprcBvX3Aeynx1hwgblmVMFlwJtgoutwYl8zStYTtlWaAiH8Fx5AVGwPk8Al5mNYQKCvNMcXuAb
TsPzypTxoLv9IZbsJXPUc3bS3jt+JEObQAR1+owbiYuX+PRboLHEnnme7ZYvefLATTiYdp1oL56t
I/HY/Rdcl/FVP2dhxx2bXHW//e3Ic7jfsk7yLL2XB9C6ruBJP2brrbQ4L/GLesp/1we88zZH/cYx
2S2YpvmkP3mbEz/E5+6NJ8OvjtSmRGIg2hw8MN6P82/9Mr3JbGd3++1gM0NuIfkQKYHAkibd1Toi
wKqzJxJTPG5Rt/Ihor4X/FO+JW70gNHPjuzaZaisP2zX+BWArryPnYnb2FS9/JfY4i84YQFTXQfe
Bzum8jR8x6yzRybLnynnBogj9BiFR4A3NF37z42l5V3+1C0aIIGlfBHLw3/kzedYyWwFDasPcgFm
4MwSCIKV9aA+yo51A4xwKi6cnCPQSXviKpyUwGRbPJVvRqAh8fsAIWZ8WUxGkrC3tUA5asc40N6A
QnHV4aYCgEmu5MixKYI79jJP81aud+yywvlJOHP1acA4jFj5Xk1W08nByZC47bk/Lw5ferC9Jrbm
kfbgSA6JHD5W0Vt1XV3Ng94mvZFg4A+hQonQXEWXY+J5uoAVcrHgnaHG7fn5TuxSNATdk8HvYCcL
ZXcLLI959Ud/Mg7rBIDvCRnOvLcuWCztPKi8xBsCggbD+gjyGFkhwEK/e+XlXnuO992hdLUvjCJu
FDaXPNB98pP81S8P475Dy7IT/QEXGQ76cAkF/DlOd218SqV2T9Bh421RYgsOz5K9EojhVqF8Qwwj
7trXbXLjS/oovmYfw7MBvc2L7TZEU8fB6ErTx8bkzuH5hiQj3Ukufw7SS3/gRnWzJ8Xrrkt57PX3
mShSgNd0ilhwbIxFuN6iyiZ6Crfi2z1V6SZCTKKBYFwWRMCB5JBV5adBzlcn8efUzSkA8r1GgUT0
0GELp0eJi9f6XEi7ojqMg8pJ7PI8+k0gsNfKuaMF4G3D7tpRUwkXgoRsfpt7f9y3gFXulax6Nr0q
5Nf4BY8z36sX+YzO+cKR3HCVYC+8EuHsoPgLWru9kXXjUV0AbbcFW6GYq33wwHbukoXoxDfi9hyw
Zfwi6YDFI3uDYxFEx/XEHIY3rvJT4r15Na+GrfkUj4HMCxmDBVhYWZvaW06dcqc8ucxkeMTut2Lh
odN6Te3ugOHFnZ/hcqz5QXXjvcBbrGNblQ/CnYj6zahXy+kl1JyCcSwzTbKNh+UeB7DTHoov8aeC
wEVZ039r6wUm1t2NfioO5vF++6hsEfmpPFluxD25HeCJ76go2KwZuDiWfa+JMg8y09Hkw+c+eJJD
/iyHmYdnMBz2+sXiLdFZs8GYeOZ/sHdeO7Zj3XV+FcP3bDGstUgaggDvnHftylU3REXmnPn0/ti/
LLV+yYIF+NJooIDTp84OTGuuOcf4xj45akuI6axF0So/F0fusFN4CrjrtLW9bviv3iQXWsUrkIQr
bdlv5rpLrOq9f4i340ZsyhPl4JqjvzQO9KBZbJ2NuIv3wwEZNouzvIGiXAIueKZKWkX34b7nEra3
DOL6kbM2sNzpmxfYTXsyMYAZn2xILVv/jtAHFGFbBA0OKXPlcnwtKSftpfcaP/qP9jn4MF/FK8og
r92adMkhpjNIREWzJleBao8pKx8+O/rn8otRKeWIwVE199o6emAiz8HKXpp1+wWTmK8JV+qeAm+p
8xSjhvrRN85XQ7mYM/bfdEt/m55BtO/KVb3yTvox+KieDVKzKAiozG9U3PvqhSirnb6mGf0ZbzVO
UXZMV1j3NiCqD3DD99MlpkgFOb0zPzGfr/msSw75LXqgal+hE191PBnCLYP0JWP1Kz93/cm7I+T4
FM0n6Vjz9ihvVsD9l0wzV9Roq3LPTmZDJbYhjZxKLF/J3/I0HDAA7pHw800RJlJuUyhvqGa3zbHY
WVSVeAu2iHpXWJbu8aBQwTF5RI+lEZ07kV7LEYRd94QWN8bSby4on7clKoUlpdeSoRNfhKzlZ2tr
bJE4rks+FGrArbO31uTwHoFqLlknuGPljiHK2tgNn9oaDi9XUUndkxxwAW7ksjnrR5q4IEyRAUYW
LrZV6O4cuYb684FOXD67CMVy6CpIWNfRfffh3pqdOsWPpODuh7V49a7mbtwXB3JPN+ODODEEY0zW
npKLdQseXK5e8CsUhMw91w00qEW68e6jrdzDNTtk24Sacq5yHViNx/RKkOBRX9UnxK57Ps0GsdOa
/7PjF88J5Z/HUqKtcNaAbA53losq7vZn6Xaxtt4iuVScloq1eLiOayTmL86ODhw7uXWwn07NybtR
/m6nt4rG9D56ojhdOMvuJL8inn401EKQg9tgG5zxNALZK7bFT8UAl7ADnvzvPi/sIcBcND/Zu1Uu
iGCE5+XecHdM46HyH3JmpM66I75o7+OEWkK8Q8q4haJL3UqZchzOyc18YWp0IPF5bR596uvs7L6N
ByKxrtWwNI/DU7wJOm7S4sIXP2l3hLq80BDbgf9bxTtvC4rimL/0x2gZ3MgP2PZ77UQHf+eu9Ivx
Fr4UK5dyMefaYj9DEZfjXqFYb7btdTgTX/FCCscA6XIZbf/ftJ/+4Wv4H195AZPZD5r6n/5x/rP/
k68+mo9/84c1FsFmvLU/c6uHLnvzT//4r7/5f/uX/+3nz1d5JBjyP2kcUUf/w19f/Z//1eUj5V/9
z+TzIws//toh4vf/1g8yjT90hfPbkdI2TIfmzn//b/3P3Cky3D9MZbmma9GlUVJY/9IOEuYfii4V
8ixXCUfQqPmXdpDl/sH/sqRN+4ifwjT/K+2gua/01+2CaTBgwhaoLJ2+lGU47r/dLoxJO/RKemSx
JcHRFIQcZs0pGZ3zhBnZjGHvMgrQdMTlqKfihlqjjcMfryTjKlSfjUAtW42nSPk3ocfI2AYPqWSu
yEx+7i31miWJiT1SlsD6pve/HOL/aLPj2ubff3pXdxxdCIaKfA1h/d1mZ4qHwa1ghuI9Td+Eb50K
d84Ym2nd467PLIBkdEB6n/sUoToq03CkXAcEgqRSI4H8UHYxcj4JMnrSrmXr3+wsWmd6/+MVzB5H
1uaYHrnuZx4QfAkaTEFYj+v4Gc6dODQoeiUulGXFBqTUEZvk2ZMbYbe0ncxmLKV/BZoqt3VpI5E1
7AucEXTZ7qcwqPkshoUIRhmNMXXF/YM1IlApj2p3RNypaczEHoiYWfSlZawmzSHPJInv8YzmazfG
j1d42Tb3OwdRtELbCubdYeNZBswxEQp/lwadn7YfsBPJaj2lTrlEpRDhlM33kU580Vj0TLjdgmSg
UzpWlMJ+platjeQIgyv2w05dRp9jU8aAmb0oB7aVsgkv4K95dmMutU+TuOll12Y0FtBWxDg+0XG2
DvxE70Ek+SUZq4JEdQBlorof0EcWOk0yozMRpuFL9k10vjb+hlUUIN7Gpk7tl1QPvYD/qEnj5IPE
O3Sml6xjhxAx5OC4qb1zUhvIWDIHoGu1jeqm5LzQICSMjR/7zM/A6yvEJvjdNsp8KzyEYFpPN77W
GGFOSE20eAO3+74pfRdlG+MOa7SPXjkglolJO53/rjCrnSD1olI4vjtt2sVVffR86+xl+k8s61vE
tJuLk6lL/anHKb2BDvFwrTZNSDOxUMzl2oz5rGi/mxpdjuvDRvUp9eKW4ojINCcHc9D1L16ymkJt
b3pcRbmXUL66qbeEaeYQeV8DmGSO2NifmdX4S7+D1SXzPMbHl77iztkOlnmjp0teIyuKIjVh0X9o
uv1tMEDtQ+8rs/qP0HXve+jxme2+YH5J52ur0j6F716Tun7x2/Ep6tCF4OYkm+4FYgs578GzraEu
bgaPa7LRj7mIDpDd2E7gGpZ5d1I17VK7ZwtSRoTnovlxfONqpsa9BVp/pu1S0Bt37SCPUV8+m8w1
eVuLaM5pnHk+pyYs3j2LgAlLid9iLM+hORIpU1mPwfSiXKzGNcIopiFIXvTsOGjphyR5eBSEvkjS
2AxYu6IBy1tQdSn3BIxpxSa1q73foDf4x0Ww+vNlsuo22uyiI7nuC+29bPt3rcC00+VkvWI2XYQ+
M55Q1c8DI8SuiG6FcckazEXmqD8w1EbHX931/lXroSQDYD2lVf6l+cQdj2S8Ljq8z7FYWoNuLjvV
F8sBZdk6wZfTWYyLZO4dZRETb5rd557/kuQenRSY9oHZ3awUAZ0VNq9jDo6mUIrd/EDT2FAn3Yao
LpC3LRSCUy6VGvtVe9am/snBeLJQDRW3Gn9VQB4Oaol94GDurwpGfjFXSF886wQllRkNgixYB3S0
nZH8nrK+6T0iySnP1n4abqIuOztmgvYMDa6ZYdgusYEzosf2XjCIFLl3Fpl56MaUhKEapk3uxhjH
x2sHAU0bm2Nr49yXwEmTZkJ33QpUKZs+959GQWpz1Ee3IC23bsFTpRnHu6qtDqi7P2stPXhdQHZg
KRl0V9zQ4RmF3kuZmW9TbPHx0GAPccSGHMMaUH5xSBt4wUHvsKH27GOg0O2NpLZ18/BNGt0LI95y
P2r7ekKi5o+CXqSJ5blSH07sv8b4uUDDmk8leFn0ZfoqMDmxc5BGq5DcVI4NvnT8QI5y8VJ4H4CS
ZmGCiv2Natwvjg5XvHWsOqagMCkAjKe0ZgKjBl4bHCYTzZQ+ACLVbK9Gs2HRCrfUtxNWiAsqiYGG
wrlLSHwNNPg5SQTCrC6L+5AoKSsSe81Cjo1DczlorFl2a79rWffYpbW1HqRxw7+JJza7B3RBs6sc
sHr4eAJy7TBU4gslKCmv6zCNx5XEfx4mh07kN1yTi6xFtReMPjHqpcxn9RxRYDGyC9NDP9ibJgAW
AHqq+s1U+ZFFSUeQnLKQpiOWIiw58d1Ht+2IU0gzHDnaRM90pGPtUDjkKZtcXZy0KGFmLtWHndti
X4Q+flKYzVUAjMgRAbKcmvjhKY/cZYgMcpEyBJcAl1HnOd9Wz+MEK4zm2U8FvomdHBo2dgPkfBMU
vlOy72+icFrVjo0GaqY4WIKlpDQfhOweyOWF2ow6I5tV5U3F4zEI7B2IEPxu2pqOax/bmyL3qUay
7t3vrhEoBGlWC2EVxHCEebnIO7b42ex5szVwy6bz6frZxIgeppzp1quApk0UJW/wfLjGUX4ti7gg
SC/7Bhd3SsvyEUMn2VsOut3OvMVZeLVodBgJirmx/9Fcle3LuEW3yj/LdGiJkB3T5eRuG+Vjof6I
LBLwaq9AaLHH4fUbDDi+SUh8K3L7C77RRer5u13730jUJwwIsyj6c7IEGRgVd+6UV28YjZAJ0r/J
5UERr4BJ8Cr08dzb1aW1uk2Yx9m68pNkzXt7C5RQjbBRDhnseICLsFnVrV9rnEXjNzfurQMUvI/A
gsST5HxWDGSvInLgTA4tIqxanrF+ImWvkk3dVnKZw/3A5oa2vokI8ShD9C7CvgfWPK71DDKp6J03
o6nuhI42qLJw4RaTsXJsUsWJlcuAy+s3hMTrvNEa0idDniquts1HdjKkGumOglMdE/oDUkb55lNg
5A+WRXwIyJBNh9DvNsKpbS15bif3lDYoYb34u7Oq776kjYShIAvQdFQivddG6zUU9pPR0q5q+nu3
nW1gekh3zn9Bqki0cerby2L+fcAAAyyxGYHiopKeFoXoSGgeWphQEyAc1bePtgh/HcOC9e3BCoZe
uorT5LF6RYfFvRQEhL8gUWcFkigKuvjc9PoZOv5SRz2/gMfWrKouOCZdb2HVAgakaO2xHGuu/gRk
5zfNkoZoe6YnUkOO1ijAuPl3ighh0QDEWkrcra2NMh5U6ndRogNH1gw646EsqF1HuyaFFtZGlIak
NvUV6Ut9+FSXzCIkeJs2RxeM9a1Y0taqkzkLgsI+ccieC4anJK8+KHDWsYjbtY5JFPk3/WbXpIff
0x9Uwy+qRGZ3M2llzgzPNITRouoZ39KcGCLcF9OAKzjyITdMXoX7pqSvEaMQkRmJ7MAhvlwrWk95
CyDcncZFIoqHGCrVQDm0rAaw74LOeiwZRFu6cwwNfD6TqTnAFSpMNOWcLSWOFdY0jIyOtpFgLGaP
gizrOfWqtZcDdm4JSviqV4zAQouGseOgntLQJUZ4qIxU25BAxligkQ+QYc+uKknDbt4iXdbrootf
eAq/aqn+IkcCnhukPA7KUOLfMAOpO5kkzDGCYR8kr2kd/YbC+sbHuPRzj9bJhOwp15wd9Fhi0AsN
Y1MrL5VDgwm+87JweJbIYe+H7rkgC6COdlg6Hqw8fI8Yfei6+ZmBPF36TvktbF9fGmPurEqho2Lv
TUj/HA2B4tELV7HX/3rFeB09+7FiRUawS3obZS82W86e0sjqriUdETeGqe9tusLnfbQHVUTlDkvh
TYfdCoROrcwJCK3y3J9Y5LC1inWZsekwJGxAK6aJ5jnIz3No2zH7ncidQbvY56OBjOnAekG4Q5xZ
S4NJkCAdsd3o0vIzwYb0t11kHHcHkl1SWw3nIg3f/X4wTkbdoaB1nSWquW2K1nsd5MmPlpV3o9R+
+8F+8eor0X7GEm3UIXGb+fEOsNLFOdcW8tGfSkoq2Py6b8erSk4fZj9hpjDij0EPwWqJT2E2exGH
IEaa1Fi+RS8y8WJ0Rc1BNvDmp6YDkWl8GUP7oTP1j9vmge3EBa39QyOyEnnwF/Lp7w6y7QJdULOe
lLhTZmysGoecv15HU1wX+yhun1wZbUvAJT62kkVtar8JsXFx0y7G1HwB5bCAI7kZEEsKb9HoxF82
CBYsbB3dpEDlPToegRpd+xNneITC+UUg5m58VN2Ft8b1eLQq2vikgUglXjxg4+u2cD4jUUAziOGA
G4F5N6n3PLPJDC5mLW7mUNoF0aFPpgc8n7sZ4x/U+OayOSC1crsEtSdpg+mHa+JSKsvkVQugoUfh
ueyJucfSRU6tXbKXxf8ChsrsxVdkTePS7MIrFIZ9GIKzC+hjZhridE59zEUqIlgtXmSUB1sU56mc
ngSCXuy8n/44nYMKNCofJhlgyyn3UmAUCodHvaZCrazstQdLtCL7icqHSWbtlE9ZjO+yVylAw1Z+
+8zNZcvu0LUMYKXVN/4PlK+G/Rxy62khQPLc/ugDrd40JfovG7vl4Gc7V9gO2I/f3He0XVWbOemS
GN7EsxjRHjsqO1jW9Eoe17pKOZppMGz6ujlTA79oCbymIf/JGLUi575EPC33WKotYDcTC5FtbfW6
pwtgO8ehab+h6SNjwZ0O8vKuAeS4NJKXoYi+hr5T2EvJwOI62FRz6isa702jcVHXQXVWBEu4vvxo
W+c+MLBHExvEk2aEqYGjxbRiBH3k7G0aSe1sl8+BdaPP4cC60DlCLCqkNFDTlL61snqvh3dEgvpz
IDu8Faa6Hxq32HiafGsN7I2NUzEshyjJ6fWCdZoSzVK3JpUcQ0kRRLj80P5iimUUWupPcTjdcHBx
Y0uX1Wgil5bssLH1ABvS5EwR5a4Cl2GJSNM3lbOuOuFTGMbvrvZAvh75R0nyIAu92FF412cIpBKR
fDRcQVx2M/vHe2aBeKnYfR1DNW8lC0KHhhLRBQamBQ6Z7i32CISAbcxMOGIRzBW18oSuwN2OVfIA
VO81B65j1vVHFTtvWshOz+6cg6mnLEEJHuHGD+8r77Vs0je02nyXngDeumYQjuU08MG3AmP+SEJ8
wFOOp1l3Tz4ifoyqcNInPfpRaXdjS37nDxMQBzaMfhq9ZoENVJHDVyTWPvfSJ1khbOo5soHbY54z
Oih8uf7QJYw/JpFcugaNaw2aYKll0RMbIQipWM4C3X/B1kCYkSfkug6eYFnNQKKcOxduEjf1NtKz
p5KxbQjNgmU5JLfI1K+FBUsOduYZ8ge/xywSQFkdZLdUtCQxuojG7V0bynNEcpubAuZpsa6Gx8oi
4q+MvknHw72RDD9OUPV74KW7Fq225XuHViPEyezdCC3vNclFdiKzexcSfnbCZxzexexicMIQoiLM
fhvBp9gXdGj4aFp3Duh1GQKswZCOjJdN4x156nPg+bPY1fyxeArSCdoDvEXmbUOmcKvvKn7ht5/D
eHwtpoE5A2pQnvF4ymIs6WKHuLlkSSW3NxRiDxNgl5glArWOLUzuAf8xMh9PycBGyxdMShoXMGgH
yXY8EiBTrbOc0rkKBCmk2o8Af7+1dBxKJh8VulNF+6PF1i0LllaYJezLnkDxzNCAUV84uXwx3FLQ
+6uvbg5Ek8iwKAtXQ5DiMQAN7rhfTjOrwIzQ32hTDdoEhXgs/YehISqYQ3CJInmrIJqySLbLKWoY
slL+eX5BAntln13DXlhVzwlo2ApLvixApBI/FhCOdlynNi5LOycTQNPZ/vhTpJbFNisgz1V6c/X6
+irD+IbDFYMI9uIgsT59GLQ0nPy9rm5GoJizkg2+qmZXtKcHLw39OKhCyDAMHHNIo4vlZKv7eKS/
W+Lz18FTHPH74MnztIK75DUdHSpuA7hKm2j7tCGklHv4dco5TxQj1QrtKxyIhSjDcFUiAc5UeKtp
p5YcFdFpYIibuyghg9KeDb92anHRDtYzMKGSspgSx/fyU2vLvT+161j1zzixNkYJvTBq8EcPrxi8
SLbgUZK4jwqLhmX2z2U4vMYtzkTeEW5t9KObYlMI86k3fYRz4Y+LIWqZW6uMjiCVog/9DuvQUFZn
iy1MS3bXUHNMw4kZZN9ch1zeVy6zSlu8tNEVpDVQZB04ucOM3dD7L1U3TD/Dm2utdBNKSUuPaw12
8+QiMciFAxUmRSIWkiGDFXNVKtPY//nemj0wgSrBPCQ2jReL/IF1jg6gYJnRFDY76ZKVmNtPsRjf
22kjg34HDP+RViwUexfZiY88GI4jH7FcFZ1F4HsFYl3fgWUloZCvQh1GiFRmTw+xla6KanyUIcqZ
ZHgWBgiuqWge4cvqENlIZx6n4MeNDLzkA4Pw0MdEOYQnxzU2sctYILNw+Rf0N2JFQCx5ANgJwmNh
DLThp0chXGcxStQR8B+5HzwbcChZVz3sbZhNgFWZHCyH0C9XEGDB39TDaxKTQO4JxowDx0r+Rpk8
CK8011ADaehqd6UmuW0qHfV3km3bFEWYnob4QDE91pjhEOhX66CswDzF7VdVBQvdNL2lktFjmOGT
A4pdrSNobrVLh71X890IOEzrC/BzbXXS2s/eUQ/wb7hKSSthDw1NVcS4OZKuooeDOBvqBgMyyFM4
PGgw132y0QW3F4GVaxcHKA2X4UWHXbHqB1ptwFou+GIY7NtAqWasa+Y5d5WmnIUZqcugc/cf5tvM
1J9NT+xrgW4pJa4F8ECwDDT2XxqjcFomukBBFNrnzq1PZjK8Oiq0TrN8BFSkuqkIi6fv9tvaaTFA
wnKH7IXFMiLmLBBPLQQpWvT5Dw3xg6dz9uaOi7ftjHE1PyHSvL1jpiF1upBVbe3nJ4bu4ufpYkI7
I94aMsHZtKzZlBXd0srB21hYmDwn+8FsLh4JlyuHkaZGE4H71yeFICOw0hj3LM5Hq0wzzKTzwwyY
H/HKYqkZA8gya6UialIt+RyyjE7SSHBwz6PYjgrIMd3ZS566lse7It1cH+trH8CDSZ0zfKMbo5tF
WzG4KLmm4xqsr+DtIknkVnBTk8Wcc6JKNS3OTjNeC7qjptaJlSeH184N80Vua2eC2jadiffSBsrV
59eG/kZP5DptY7cESEfx7ITIJFIFj4iuUfjTivoU6IQqU/hzU4HAqjAPL4chgMc3PeautScw8bWC
90qoKK0k/4ivgbJdbV1h6YfCTXbBNJF05jGKJ2wdvad8j7LF/MJtyKWHfrh91QEgdzx8So3fGKNL
FvfN1h+QGwTaY2QEt6wqNgYZVL3bP6siQ0qldziBCff2Q0C+2MAtBY8mU+eiYX9f8rDgDf2sfEi7
x2wSn/3Q76wkWxUjagdTfnq6/DQS/b0LCwes6NXPrmkfvdrdm9Lk3dDVO6Hb78y04C5GLFXu3AJS
dnAjs7ESLm46MMoOFZDX1htb8abzleTzeOub5MereICDH6Q/kD233BGsKTyQjGA+5Rin/Bjxj9m/
erb/o9s9OQn8CkDFW13UWzxNtwRQhQXVhSHK3jDA75EUARNvyRKGIS2a3jFC//OnG/M98cKADtY+
xdiGDM5xiZWYwV0grUUMBl8SclnzV1oWvtFF/dUUKH3AHnKhUketoRmx95ZIeEgd91WwDXGx4aBW
hxx7rJ+x9Ebzk5Rdpr5IDetJ4MShW74NCv1d9ezzB5l+jTF3a8YJtSlXhphxWfJEpkdlljd4fKy1
MLaXakzYv8PjzCP9y0N9pke8ukGAQBflRGAm06tC4dHD115mLAU85CC7SXmXGcwjyJc03OAHpCvK
WGliSuzIApwvys7W5QI32oNjQvZ0+UMX41DRmrMLasatiUfwpve05eB1E/B7ZUDLDS3WON4H8/gE
RLZpEDqJWlOLLvhp/HFjKItBjrXHafbccDmiM5viT9ats6Wqy3xmut7mxUuSAYZ7lkdpvdlhty+n
6gS/75Ti14ohEhQt9xC4AGaya2DVz7liCpONXzHx9oUR/hjF9Eg2wnPueOeiVZ+ex6Xm1+q+GfqK
BAr1WTUz/QBdhy4fojA4E7R41aa3pkHha4n7KmpeVOXveh6WsJp2tsfZakLE+u343IOWbjpxJjnQ
50L1z6EiKEqLaHewUQJ/CsLMa/sT0aMDd0a2afXyoAoOKpZN6h2WVyjwm9IGhhdbzmNiJSdY3hxz
swOTlBEVy4NAmBG6p9q5BZK4KoXzKzeCn8gYnitd3vuiWadc0cLTzzHjaL3r97QpcBRwaAiLPDlz
TmQ5dc8652ghivQu6vx7gmxAHsj8seqKpaHpj1noze0I/dHO0ZdnxruyEbVrJvpDhLojH2qwOXbz
UyiKwze68IiLECQaASFlwajOieRGDUcA/YZzZuvwE7bW3q3kPcPEZZBGN8Wzkvk2H9Wd7Vg4yR0S
KWxU00GSY6vrn12mXD5bxM6EgaHRD9AZKcwPgTEx9658JIFx5XrYaTu0iFEBr1RPS1gd5NakzbXK
+tf5QRFJij5IiY+Z8h9BwBh1cIOqAf2i/Q155drDedxG4n7+Zsmkv0+D/KwTc1s1EI3S+so3YbvC
PefKbjdYPKHml5cM01ejP71X0jwRcAtbZ8KbnMlyA+5w0nYUBveSwUFAmjJtfzmEN1lHNzbDj7bU
DkQDL2O/f6bZtRrLT9KPAEh24t7y5SfO0nxlGTNObzp7XfdsjrP/vpSkXpM7NZemZclFWzRb2u/v
1jA8z0e4rTmijBdYqEDjUFMP3PHU20zlAyDhXu6tYgfoUZ7vSz89E91MxoIkXKsKpbuOkPGFFJ1d
6r4GpV9ekoE4ecIZiRHzV8RsbZvRJKaJef1iqlV9NiJWDenbFF9ZTUyiV17t7P87yP5zIZCho9P5
P0uBdh9hE/5VCPTn7/9NCqTZxh/KsJDtIPZxCYMweKm/aYE0W/whbEFxbEjbNhD94Mv63+Yw/Q/d
ga3pYNeSJnohLGv/bA4znD90Q9mYxiypXH64/yU10Kz2+VdvmJTsI1yJR00YuhJYhTGo/dUbplvh
6LGPBGphhSxFo+lT3prrhmQJNA3gKMBYbPWRZyfy8Sivl9ik/4ziSWP1nJfix1YQZlEbecQbBSjZ
M5bwXiImjcJsQ5LMte4iuXG67uqM04T6HTxQYbMHczwkjkkPMSnsrf1fTsB/IBSynH/3taQrTUNy
pADeWH+KoP5ieTNz5ZdWocQaHJm7NbyzQ9QCcN2EeNh0XBsl7fE4bDHDRoGA/E9qb1c1ByfSxFGQ
RkoCGm26pL+4Gr23wRpuxNS6Xo3cWYHOFXr73oc1/jUq+sjRqcsLygSnyVeJM7y0ngcLE6H8iGbG
5hweXSdYJz7uucREbeRo2YOX7oaxhDwWGIf//Murvz+nCg+i6ZB5SUKyzUjz7/x+teOkg51mDvnN
hD4Uo71NgMflSXBIzCzeBexWDXvql0yQ+SzBbwsht5DdXSb2ZsVgz1HaLglK+xRFIPyCpPtExoC5
AkZQE+TRxc39HS/Pv3Lxc8fABpD1YNWYarYFjXVHAuOx9Pps33T2u+n9gG8LDoXjq0ORfk+0T76i
JLgzr9UkrUsTT9XaZzeDuX5SK2lEkoxHawIL1cxe+wAcGwqARVTl2dlv8G7xx0uYtm+4yMuVE+uf
Lc2Ec5lKBLZmOp2h4DNBnqI72Hbioppf5iYqeMCfS/ZCNA0kbtFbAEuzUfGonaT7C+n17j8/BwYJ
Yv/+ErR13XUMl5uLUNK/U6rRfsx1LZ3k2hy7M8HAy5Te7nGYpop5Y2+yw7w39DY/sgPcDNHo3jVz
8dsxjuRgv5rYtWFPkHzRV6Afdbdjiut2MxsymUDvsza0uMVN0zWQhY0TWVvlTxg63qkStFksvUP1
EFsIqoTap4UkKdjN8RiK5jtFXOSOIr3ZVHVysvZFMbsWqpoZNeSqXlLv0M0oliL2nxIXElurGavA
EWdOZ6PUNSCGcdEV1rVwqAAy5MRJ/RFyHyWDcUmt/CfsAHbG1tb0jLXdAMRI3r1ePwL32We2ecnr
h5rteOfX99KX53CMPo0cMZ7V3EtGo9PYXswquTnGTI8pj71pX0gmuqqMDXqo7H2t0ufOKPDaA53u
+o0D5QAcv7nvh4eodB4Lxd9l/QPDfBxfwUmcSI7bVZ1xJBDifoq9X6HfPAIiKeebrxLA6aDNffVC
3gg7Mpdt/V1EDCE9901viueKc2cgPMQWnn82bQocHdVZgw5v5YDIXXV4SHyDaAw64hUTNj6VmTHz
DWPMH15zyhWFreP+1kXzNkLxRjYD1zh4CwhyiuQZLuiqVeHeLo2TZ9i7qLNffMdj5maJgxFrByAQ
9YosWp+hcpuuVN8Ym2tJRrivkXnYWICvu/hWBcyRCbX+EAxk3GaUtKODT4ZtJBPCQ6vIz3AU5ygd
hos9atUS3nsxu/DZVRneq3Q+Y+nuM4B+vjYclPMLeTbA9i++vFqdh8A4F677KHwGT57+0IzJW0aR
VQ+4N4heWzZhpbZjRi0Yy2njpdYmwOhAVEnFY3KlRD6s0wwMsA/CHrpBbNvWoSr1JSMUa23oBAOJ
Sf928/orKlvE5P64LubpRBMY+8EniG1UwPXyHLVB4KnXPCGjIIoBIpSxPSMqw4UWoQ6H1Q9+IBrX
jdthTrWau8zWCTslwwG0Vcrj3Ef+j459ZRqlthIeeANZYpvTW5BAUbHts9ZeaA04Nb9I4JRpGsco
pXFSKXdVN9J41OySENJcHHq9lscu8Jl9WeOPbQ0xO/KI5TGlGtM0a9g64/wbgHWYjbDLDHSCLKIM
olRN42nQ7IU9xcVZCE5GaDl7Z0DYFk87TqVEy+qsXUQOuyLKPxwPglIfoDEnZEhj3Drdd2zYFmEy
vA9hBkdZa01aIh0/puKEAqHmyzMxdifytWZM+p9f0GmxTJdsJb20ZnIl2xwlVRtua3vmMo6PXZ8d
gLWymU8NsIUFIyTALQxTl1oMcDCGXN7C+t5mrf42CQOr34j3yPScaJm18biG9EWZbVgY9fry4g52
tXNS+73yg2yL7nmrl5pF9tdP7E3esfAtCgWeNaAanVUvHgbkWuvAxPSsze7s3nwksgDkPAqMJG+g
1iQtSQgdG+4exiYAHA93LfQXeh+av4481wUS5EH+jIp45cAhXEKdGIB5toAi4w6pXVcTejcXVlC2
xGtENOcG6DDD4+RnbCl2Opc3hypBjpwiSbpufUwJuTQWwTCTO8Ig2HQjF7uluwN95XG4c+B7AiVE
7uSjxiKsa593waWQCUa7ur6UnuucqFIWaTTefAMtrWM6xUl3zWPFAn5s/eIOthJBA5yFVCBY8EF3
zBQhcMZCGrvYK6iytnpTWhcxBi9p/7+YO7MdyZXz3L6KX4BCcA7eGDiZzDlrnrr6hqiq7uI8RHDm
03txax9B2rCP4ZsDw4BhWa2t7upMMuL/v2+tJD0w/n2tOifaGzIIM9Ob7hkEwoXrLog3MBKqIrsk
57rN45ADHZ9AzFgeqShynHBhspJdi7Huo5xehsX04DY6OzpKfPmQskJCqJum1D1ug4brJyxn6Qi9
13hRN82o72fLCzES1/t4ldOVcUOMblOmnblzTUxkgI0vhk1ITDjrQyUG1efwOT3Eg/3lKZBITL6h
QtqEU5j1pVPJE6nM7tIexE9hS1o/v42WuIhG/I6spNklUfAmfd2E+ZK95G36jra6uOOEwzZ9cp3D
SPeCWMh96feU8TScWsafx36K+1fRfzajHb3xBSQa6hjZbhAsekmbGG+DGWHdUh66nrkHV1bAeJ58
OtBRmj/lPa7Udjj98S88wIQqsvJzII0f7jog6afiUEPquWRZTGrTqn6mskwu9YR1I5IuxofcIFnn
di+Olz2I2IAUvQBVgx/nJdxQuwUNR4CQYxf00ZNVyotrJ85rysi8XApyfs9QdBemPVgdDHsI7pQl
wRevNqYcMIMdK2ZZ7ps/kxInssdqWE6sj9BCNwhkc3wdrYOYCwQjJZL7MfO6XZM2x0FBNRPgrK+d
grmYoGWdJijhPWl0XmED+ynGxp15iGIq+XrW11hHGm5qy3DJKu4SNakHm6y04coPqbw9eEOmFTb6
VBsGKjpM/nFCEguxNeCsqnq3TXgGKuUDQDCFIaKrEK7Tf8nbnn9kShYiM5erq+qFGV7Dn4E3PuK1
EFx6BwcMfbcTVwaNw24md2vm7XNPfnbvp9aXNQ5Azx2nvtunnh6vOepDYCnT3iWvhzUMgENLpcxU
n0FSvtqjbbGoSTZ9D+lQ4DU5Mdokvp2RncvqW9/t6NoL584BdU4EsoeznDtLCB2p3YxNfZrYDLIT
bDFJwdHN2IuGFRrPhW+ag1SUvg+zOAXFz1gfF4Pd3zHn/EjTDK2udcjb9pftT/ela92zwiNk2aLM
tS2fqCQNepeVxFR0t17hkPZSLYPzibq9X7Cu303N0XIoxRpAEMb6XLB78SDrjGp+acfxAcrPg0QB
C4tR3ZlNaWyMQR5BPzJiGtwfSRBcstT7rtYkT+MCyRkWlzpk+6Oq+Il5rj7NcUsUNhl/T6lxnNOR
lhWYJtImxcbwX/oWPdJKbO0WdTMq/p2eJfuu1Mmjm3S/OwpfPy1rfp0bOZ7cWb8ERvqK4+fBiClO
qfl9jAE7MMwMKcr7ZOI5QGL10PxYu+W2zoaTMRU8vIzmUY7e0Zuf04AXlDEzzzWCzyKg4lwyqcZu
x0A2zg65A6TXL4ynJSCcLYpz7EL30IEZOk17K8kwQF0qfyqDH1qVu9e+dr7yNb2RUlF1co20O0VA
Myz4xay3UQp6MHR4U4KEpCgbF+N7uhwNqwdDsHQ/4rz4NpzofYhLmoed8XtIqT4s1sYT7Gywkj1o
uzszFS5JzS0K59zA+SGCTZfUIAvs/QSpcqMj8cXz2b7E0zPWYICemEo4AcAcYsCriKFv87lwtnoI
nkpLjYyPuWov8P7AbcJTr1hMLZQ68XJs3YGPYp4efREf27lEVKw/Il9ey2ytp3rFjQR5pez8KBfj
VWTZi2ECgjKDx44RYOgt03OChUTq7pflzvZxKmmFNXpH/jlFAkJ4Lg7wTcTGTsmY2IryDbgAv7ym
ITmNqw2+lwsDsuKTOhIUtzu63Y5VbkBIDlsrJyumhwij8Oq+dkf0gY3mQ+lgN9qYnQvibnFHFNiO
cQs49SY12hdo3M2tVc9E5zkAwbik/Z0C6nKa4cSGeAKnbD80znim7ZyQ/gPzqA+ya75NHHLbPmDF
0PJjZY0QkYyQbDmymuYabJNo/FFX+sRTk6yjUsiAZjqKcQF9TJaon/n97XsYoBZxz4Glx2Ym00iY
ejcktCtIMn6rZtnBh+TzUr43k+IASv/eD6YPdJnuJmk45iMxY57tcwKZxBc7ZYwBBRf9uX2Z7O7b
auyvXGYg5omhd7BopqzcmRiXiGP6RB8NTu02eqhrpsvndgD/zksHdLVmIiOQuHJlykT8A+HfSykI
xMb59JPD0KljxUNF2Sr1MdMmO9U8m/hfRCDI0TzJcqTQ1877rkluRUH4gXUUydycbOUcA0xN2voY
pd1bzMLHZeRY1XFKpwP3TcN7oZezt3Ed9nDSz7mULHeaJDxeqnnTmu1npkbu6BS/eKxzfLaLB88M
Xv3lxvI1cLD2qS6L14mnQ2wIayM8OLJc+rc2nAoiS8+9SZZV1eIXlPOzr6r12jBtApMleR6v3Q++
QR3pbGY723YsbQxM8PeC8Urx4ruZSsXNQIadriQn6uGDlg/U8NmBjmAEsPoPSUdDmXcxa3VF2hkv
SxvnRHWCJ23HEq+cuo5KUgIbWDdPDg2d2nzryx4WIn8OJkIZ22ylWUV33bDJDe8rzsrqytZ72aeu
/o2mqriJJ6IRhWGfnMQGesY3r59HAsnpANsi+zC6cWtN3M0zLHHsuzqy0ZY4JAbRQ8Vn/cCHH/uz
Dp5tqehvt/5GDPzzm4Kep648Amsj38Qmfq5qVDTasmLS+wZ2aFbtrcexA6lPDbq55YOeU2KqUkYK
iwSPPZSE84rhPsjiBQggSyurVgKHgasPMxsI1Uz4K8DI943hhpPpv2QWvoC+ZF5D/K93sIw062+x
TimCJ8lKdFze5lh+ehnaRdL2T21M9liQc9sQD9/MQ+zf4vs2QOG20T6T8ympwORlvceVwFFoz4LK
2hcd5aagASZUG99egYSnLvMF2/TEuscsHPQniAXcRwKz9qFtnbUMMTyV2u/OVQvHuTAJMwX+FKqX
GaDknSLGGtsTX4FO3CbQ6VkyFQc8CenJqsv1CR+dK2sxTob3Hmn+AskQPQ4A1gkL8h9FmuFU5XRj
+zlWWSu54QbA12Ibc0TgERozDMmc4jSjsN4Xihyo8qR3cKvisWp0fk24sZZFLy/cllXILK47Ve0+
CJxfPKHya7+P0BuE7QR0K3U/hFw+CKpco7QsL7b3HNvdeFM47pZhTXRN5vbWN2dgCgkuTiGrAzIE
96ziZCbl7ZIBHMHXOAazBr1Qcahh50IMxtlbiOLCYGW0nPxGlAEyQE/+sALDO9t1Qsq+J6jpGfl8
6ueEWHYV1QdTsD/z4yNJKUl9IXoaRr5NeV1yo5ol7gjohxA3h3Pf18auifChJM6gr+PYPXHJLB5m
GnxdpBFoOm+Bx2pl/Uvw9EIurJoOrubWST40xVIQbKVtcLpc+C4h85HIBMRAkJcaTNOhm6lsLzpn
qrlzYxLVNAcHEoJ8nXh2fpBT4fNswzad3ZkTl1kdNRP1vd+kxz/+O9wWLoUmklQEUp5cmxTN1EXL
1XSesVRBBhOKAtTgHJPW8U8Q3DXJmOtk7/u8Tu64c3hbcyzCUjA7o/ma3wA+vF38CXzWvMCP9i3v
jiDtjSthu/PDDi4KBkVeIdeiWMKFzhC7qMrFofWIn/CODScRLUcrnq1d2tg3dQUQMu7Nb0C0vHjs
bKGYiP8he6GA9ewMdvrIUptsGElj9+aPn4zDlIbAIeU7Jy6ck0rWIAgyiYapxW40pnElY0cPhd1j
1ujuh/UK2DWpOuURyrfS1OK45LlFSaXb8MSYIFc70wHOZogbIXjwiaOT38rZJrNPr+eJJqEabtM+
nX8Mpjgi5ZjDbHSq/Xphf8kS1qumeqzYvL9U3shAq5gfLKeVz5mfHIdR7LnRpldHO1T/cWjY/nIf
zc1jO0sIFjmfqmRVbREOptbG1iux2R1w1gVnA0A7DYr5oGf+L4nLw5UtutykvC0jEuSWWexI7yID
Z75Ka4hPDsn4XVw00RnSRB0LYKclQaDcL4ODA26yD3zvCgybMJBjhz0DmRBt391iB+q4aBaBKh2s
q2uDyfBzY2M5WU/8jeF8ovjNDeU1Lsv1oczlIxvnZybLXI0N65XX97gmkNWut2LyRGb7jlxx2Y/G
eJPVZrsL0hiCyBxRMfFleWe3nF6wpnCcK0HPpenzkGUfjTLTQ7qoN7PiPWg1AGwp9Sx7bnLPY8Qw
qjMl51yj+O5ZZW5jh1uhCJqz03Vg8GRxn4C75ou1t6fBOaNhR6OT1WFr0UiKDMcIIZnTcF4MxLTD
ZB3KOWpB1CK/TEX+XpM0XZa0eilK6ybtvfHiBvjFcxLP2XxbDYzZ+WjQiBwbgO/CjrcGwypm2t5d
pJZ3JM/FnufD92g25FfUoEOH5vvW7KgZuF33e7T6FzlxScR1cJOxSz3+8Wle6NJ02j6Otn/TuhOr
lpoP9ORX8wFE9LaaoYcthnioUsM82TyTOdxxQEpLbNGufSrAgNuDds+Z3bNvbeMrxuW6IcbM3PEi
eYYxwGAyrqb6ybS67rH2chCgy7LNJys+C0PdTXmeXNYWumv4+W3eluHc0YFohwkTzroSSGHNm75/
UE4CHNZxJIFNlwdc758N8LqZ6yxHniNhrrDF9hHJn8wuSywvsE5U7IzEYvhbNCVlvIG5ZkCSe1fn
uL/nWVmbZORBp7qeaHow8UKa9XeXwErxkNWG6xj02jQD+dp3p8vzs2OCizVz0A1tcfXHyD4ry7TP
XUq/pc+9p+oiix7kIsK+U84jODHzFPVuQzY3j86qBCMR1yyEFwtCRMPI5jDk0r+nTPh7NvWLU/NJ
J3jZ7qVI4zv5FfXIMxco6DdFEf0wCq144bNQyWyCtWLOGfBk9b2dwPgYOgB/C/U5r3S7I1/je5M4
y7nWfojfMD4nY3dOZ66drUe8yCwkX/i+oOoobztOkrecuKxzPXjxXR2kwVkpAiILh4slIoXJD43+
A7eDyBXWRXT2OR8GBys0syA1ZAi8m5K0CaFu0qbJY8mfaUywn43xdDE8DoOeEUUo4ZfgSNuKCDes
jqahMEQcdywotVR8oFMKoGfJ/aHwIxuqKpcbTgv0JIs7Gj3bDJr60UXbeaya5t1BhX4n1v7nJPAd
en4f8CGOXg1mmaGP7kZRAeq4o/Z004Ja9GEtnW3mdz4pUnL2tUe/YR4XdYlKOr6J5unZlWePuYAR
L2eJiq5jWxx2MzX5zElv0+Q5xwhzEeclu/aKiUc8J3DSg9k4l8jHGnpi587T57owgJ9HM+eANF32
qPAecVrH17r3QArSSXzXyLDDIYmArhCw2gyx8RONA0NQ9xefgGlXdNesXTStVIIHMynvinZyGCTs
Qro0YBaGPcqLsEWg72B1gihSJvaxxIIrjMK91nK6VEsyhv3iwM4LpuDw9//aUVdHI8k6Vm2M6vjt
fzmpJ5+sk81xFKKEO19lkR/TZHSORmT0l27E4O1XD5wDvas7eVQtkLgdxvG5TQu9q7OkOgnDCg78
7GKOEFyBp6Eobj0PSiXCwDuzt9O9S0OHE2mX3srK+S7bQe2lLnXIURIJEXFXba+3BVMfem5fLoZR
cGdR5IWpye0wANXmsdfhghNGHacrFg4IPcCNb6zY9tHdzF9yzRaWoqQ6rOhfj2ZCzM/NkvMQJAmP
mktg8MAr9PCdWLhRvKlc8aXqw7AA+gxBvccuKPZBih+iG2d9RCyIPplj0MTc9thZ3QvJ4+WY0tsq
EVFtMy1f2fsjU+rtZzYNkKeYFewQHIGKtgZvH2CSHUtmCiZIiIvrG8175BKRm7u3umEv24qUgBa7
MG6pZx9tJK43wm29/El2GPxLVxsXEoTHgohVSODF33smy2lp+cik3Lw/TYb55FpcFuomTUGkxekO
4QApG74OMxaTDnhPUEQvjWLO0MM3H6b4QKwRKo5dkzAc3W+HNtJ5MvTZyGCwYY+MwdZT8pI65lqE
X/zAIy/ZczI7s0ceN9w7/Oeq+Jz7Kj4Zguio0UEqiyr7ByeW4gFXzfIy5tDN5SqfMvPiGsE6nypJ
Fjvncld7AglCGbzT3m6xlSFGV7OE4xpwLOL92FPTmNDaHHyP8cAC8YY1P4begyVmKHOB+WoEHZP8
5Fs0wxfokRY71ADx0ML95ccRD9NKWvSkqvC/2RP/Bcfiup7gT277Hmcx6z8JYCSoJtMhZRMvlPPZ
BvWLSbR6R8tzIf2JRSsrcrLB9cnT+6JRgJQiso1ZEn86CxcMLcvvYbWc9zPLHA5XO2eQ8JxknZ8E
wKD1bdyKZS20ZtNhNHrcF7n3MCsjfQ6mgQl0TjixaWgGx6b/1FpjRhJEdvtWuLwuRTNdczWGRQON
fRxdfAl1/mXGymGv3H0wU3/qW5HcUmI9G72bh/Eox9BzrS+DNeXOME1E4Bw/xKQiFveFQZtc7vqR
5ETSoGjKmeZ6CJgfKfj8LGeL3HKZoRRbYLQgRMwOhW29l0nnwuRga9G4Jq5gW6JoUN5TxEqT7SIp
cWuQF7SvtB6dZ57HZ14uRK8DjzsnDRzG7fE2EAylOrREW6c2zIuM3C/TwxzOAmK5Won6xAfknBAj
AT7Ep2S4HQdW3+xPVq4B0ldLfbB6RlB8XG+YwRNcNl/iDO+aW80UxucKMYWNT88iBFFBtd8ZGT7a
vB7ncwdoI6/M/j11TojKo4vMG/5A9vIANiS5GFZ1q5P+FA0mkKqe+CrbArlT5QTjl45TSOm6Pv2R
bOiTGElV99ZN+f0fp0iZmB995Re7Pz6VfzKV/szPAFn6C3Ppn//lvx93j7s/KEz/oDL966//98Pv
ekUhtf/PX3TztH/+6y9Yfxv/+If+70A9ER/6r/Nd/6f6hUXyX1BP/Pq/57vMv8FbhSsOWNy0XMda
eUV/op7+xgmZ8Ecg+B/X59v9j3TXynriey8CzydFzdOEaMif6S7+LceSvi2EydXGY3fyP0l32d5f
YU/Cs3xzNUA4wMld2yFH9s/xLofCrCCrndEZGe8NEzyx9C4FtYYdsf0fJLgPhQltrSBXgtGaaRUY
3WDJ8YzxqYaHkHjRg5hT2vk6pJnKzSo+rWGi9b4Yre8VNrqvXAMPGj2dzWOTSdLU+1++O+AMCKyb
KbAk/091RICMG6PFzsAu6GLVxWPJx5zFrGDIe7J4LSqPuhNp0mSuQ90OmyYwb4DhwCZqmjuyleHC
GMI3p99TV13y5cPvgCyq6saqQIaLUlx1Vz1D06GxLp87Cj+5uFCNPGQ+mUivB6TnjqE0nV9uhuyn
TzWXJ838rFbjg6bJNMT3lNcufhpdSOfeJIT2QourUkqjMRYnprBcKzfY+c4jtP82f6C4DP9kPYHo
4jx3H4UPPNDhEhhzsm7evXnkx61+TRiQNHavduzYcYw3aYvfOJl3UUtJyKmOA/GFjWAE2k0sVurs
Oibzvq5gnvTU6CtGPPlYPRMzeug18BpzKi+Tqs5zRWva48ZVrCNFxp+Rnj41XRSh3aNCZdSDJhd4
2diT3sRmcIyL6Z4tN35Rse0N69nNR05+JWOs+NR46bYgXqAYR6OGCuvZgYhJoCEb9iZ8QV9pGt+U
AbiiD057zjhYZpwRI/CjU//LlONTNE80PsmlDISC+sz/pUYstTgQWz/f4nG5cfHyWWZ2kxcl9d81
dQDnmk1x7UGF7Se8Q9Ne6PZoMxCkhsJTGXOjS/Gumrd0GLZmUBLLdy5x2flby/SR+lbOtnMAanj2
zqPCsVgIQZ3plDcAnJX9shQEEBhBe2l1ayYUaelutcjJnRjEUpsffd6vNiroKL+1e74kEbdU6cW3
fZSeC/gSNpGoNPfCBGnWtI4p63Rv0XzgQsMyU+wH0zq3jXdM3C6kK8VqBwfSWp9EEKTmYY+PHlMJ
QATt58fWze9mZOlCfht6eMvxkZT8FMgKcJFHcSLTu0XFH8OUf3ep8QFT40TvnOi1e5vJPgQx8HP0
DH4th5uqPy5+ch94Ky6Cy8zA5y9Z7gcy4X7ibetyudcye+CnvZP6ecyZULLqaTUbP239gAZxI5i/
2ZW50z6M9MW+ZZR4LHKMgDlgMdp+ZmFsE+IsrPibr5IVR9FO5AmDMOl8Nsn+rrUIdAUUjC0g+6xK
exbEDbsRhdB7pA7oMTUAlwRjwrhLTA5iYz7cpXGF83OEy6v6e8uGkyGRZbNw9R/Ypb+w9LY2DtrT
3GAbCoArswrIUvhSjPicocapEXe1aafCwEtw6ljNlXbYNR7MExfOF3R9NG2BXcfq4FcUeTl+G0gv
+b2otzaryNtwHQ5JvADhsO5jjb9g4cIm1+0Z/afJLllNSW8/9otm/4qqcBnOlHhhxkpxP0wExYQ4
zHUJtyC/dRdaQEF0tBXelSx3NtIpDwMl0bStbjpjAD5VjTVh1+YMGucFj/Em64KjxeJpGgFjcVPC
f3yB27RSfCs086N/31nUwDI7INjv8wwsREx2TOKSDC7e3L+uqZaUv8ZyCf6eWPz/887/X/hKXw/a
//U7fVO30Bv/DcnHvx1/6+V3XHP6/5dX/Pqf//MdD3/R8gIXEaQvnFUi8o93vPs3XtW2E7i8x02o
hCRx/0xwO+7fLN+lqitcG4MH7/t/fse77ApsWn1+IMQqBfm/mMl/OZqBv/xPos6W6fz1JW/6rone
hDRFQIjbcVdm4j+FnX1rZljucU9lwGo8iPI7Itn8QN3yxRzBHpAM+PHHfUJ5PVTrgmfFOI6Pg2Zc
JyJ3z1OrI5PXBpeeJuymr63yGAM2TSjChUsvvtbQb5jNtr4iqmOT6BNABXVBNZZuMht6UohlLO5q
6g7LmPD+pvMygsTapJB6zoml75IW+1gj61fcXV86IADoQXsfagADs4vXXX+qZmD2N+f2KS/u0zYf
nto6NtmiNFZI8JNHSTK8Omtp3q1hFbHPsUNrbO4nwiOXJcP0mskpYkZoUtbUHS8xMTx5YOQIhKTZ
buJMUUvZI5vy/DPZlgAGS39y02DP5RbQHDeVOzRzaLzSGYdg7V61GVMZNeEGuLXb3nW0+dnGVNHJ
KUMGesmH29i/6zx+W5pxeEtKUrf0Xpw0/9ZDc5MveP+I/FP/XnIG/bE6t4wFSllaBFwBSNbZURg9
bJYCcxXmtpJe5j1eOGYKsWDXe+KZ150K7JVHAwGFkLVzn69IILA2BzlwNefywNBgyee9VUD+09RR
Kqvwdlmbvqxtgw3xsOcyaHmby4gVjfng1TUQLhGcMhy6R99cIKNM8OSHgAxVnf+qkTPvhM/1Wtjs
fhGd7fwCbfjIaC9RNIrjdArZleGARVofpniHcz9Lto7OqeWBCIKMDohrasr1iiolxXHe2aVsW8zG
48Wyvd9LzXi0bL/wfYMIqIDyL1EPhlgxPFlgoYVeOed7/hoRECytsyu8CVlHm7ENbFT+kpmPphrG
q0liwbdnxBiDt55axLMxeTgY4ybY+UvVhJXDtGsY6jPJ4RLcNO/fqbHI90xwD9x+O3El30t2N9sG
/AhYLDxQNSixvW0XGUcQco9Gk85HtnftKQkgK2egB5k/EwEcfPMQZERhBrSb4FXUcgfnoNi23Xc1
NVDPjDU6VBM4tPvJ3LWyYb0PahPlMzbkaqhxM/S5vGeRzAEo6M+eZ1DUElmofVI3mGU/OEImYUQm
85JE+IXbvrlnzTHe7rsocE6kyLglti1emr6H86xKaJe6BGBNeugiS+D3AYsfZTM9SfeyjvuPZC5C
Q+bWu+cP5o7rdcD0dbsazA9UtdEI22AhoEDelT7bAqHzU2PrZTOp8bnoRmPfjdZb0khx0gsGmrnB
KDeu3Sp7cl9kqUTI+UASUcXCuQRoVKW5vAXx/OEMA5XfnO0GA+CfGAl42rRARv3TrPLfNpUJjCaF
d4ZCEg5KfbqRji/TeF91YrnvkZNP2AYJXtX82UjmZoC8UAFmD208Zx8medXFYHZo8/o+uUK+9rQa
GyiQr07vg96yOWoztwRm0cb3czyxssO+LEd2lVZthV3pGw8ERt61PZBMj5Zfbrk8OkFVfppV8dvL
8CAPqXo0uZbvlFe9uqx9z6TNfULI7cnBegs+jdV8WpU/KdB8OQVtruWpSbANzn1zg68b3jmucUii
kHtiwivLwJ4Yliw8ix4K6cSphmd3RS7GvwZZLnZFZCOIZwC2LUYKy+nE/rtjAjjhcfCiON4pu31A
/sjaWpu/W9t+7d1yJpmQ12ev7s7ka+pT8cPWBkXGyJzI785QONnvb/rvqR9hXwiDj3KwPhMyCR01
axrmnwvEtLV5HPJP23ksFohp5a8EtWEX8Le8JSrFiba7irq4qcugO6Jwvcmo+UDpITwCHvMlUemD
jqkHB1GGM7U/9t38PUfzk0+Sie0oYPxiOMI6OOZa/nIm2BBx1P2wRigfpveUBQDe+9tlJLMQaSQE
Xr+sa3kQs5pPh04fvehRNYyQrYaoAPY3Cuw1g0eUrs9iPScOkzSvRQzstBMpUPtxPHL2DGPiiEuK
w5Z329aqm7DXAaVrFwVbgN/SQmWCo5zQB0oQm2y/9JP3aMZqPluzjXjAW2Y+ev4qWTDND/Jv1OsU
j/ZI7G2eGYdKmO1WlphIWi5jZW8fgy59hCNMHlLZM4/BfH/iC9rsiyU9G1z++XFRBUbuNmtcxwZ5
ipOi8c3D2Hxz+prwgYa+b1TmB9vUj9T2LvSQWfGpDrC5XX617DR52cXuRpRJvO8DqhGiSeBa1SS4
FliZ5BjQPeemDvVINCiAQ0QSnQywZnk9jZ/JSH5nmkwksE5/33CwYCLq3I/OsB0S6cK0SpdTnC2/
k2LcTCL/ZcNLoxJFzGOxAd2XhE5Kd3pDbEj/cHnKXGPZFowjVRf8qqf00yqsnlsRd8sKWjAg6Q+f
CCHr9JrVbJGue5tbh2gBGSgItkTQ3gwW9ZNwu3PxLlPnl9cVsKO8m7TmRyR5VjMsaN+zmlEBtSc4
JdMfBczmYRDK2ppkdKCyCvwZjj5NmkO76xm8IBLMA42HzcANSLjkPYvOuj0bXscJaThHLR8vUqiH
sST5J49wyMozaZtw9uYvpuA/+mAhTOD380mBiyH0dx9N9jVTKn9q8buFFqstoyhPJt/W0BRdex13
meYeE0zesI3YnS8AKvCJB6/pMu91y56hQbi6q4sMtCB7inymKTcsnPYXsTKeYjSWoo5oX9lIYmd+
T7WCF6XVKz+Juz7g+p6PzlfVU7I37YKaqWyOFHVxhJXg8oKZSDxTit9TUPJOhZa27av5OInxwxSS
jLvH8anrvgsFHEab7pOm8eyDsN2ZNphfiyunOQPhiqp7WzS3kVo3/17ySsqUWQnt1ycF18HRPdS7
LmIPCbmqj2rq/XymN1HHsHWhyxtOQzMQychfooShhNEk7UGSeCta1qCNTfgYSO2BM9YWD3O0tOSI
uJIfBr025tJmK8HGHgxXMIjvgtApBD9WyUOpK5Fnjiy5U5Y92rXfugyU29jbl0HX2dkmW7BxLfbH
ECTbYkTyEgOLFW39U1TWbk4EohdT/06yZNx74vdIhojAyQywI7etc0l3vpns+jIucQNubdH7qOp+
FuuvDpb+KyDmtG/RKCzle8SBbGKgrCKhuFdnXJ4noAJmReuoIgbga/a/REQ4jDa+OBr58Ok6NOiT
xLplX/vTXiRyAnD70fgrH9h/kyaB9VRVdL6mZ83Xzm2MT+W6j62GCZhV3rNMJiwmpkm61GVJJ0T3
KxrqX9lKpK1NHoC6VS+OKvV5XlbeKt4YDFsdEFw3BTqA+452omtnT9G1FSyBWr+lSW9951LIAzsS
MyFJHNjRg/REuDSFCB0R3XrEwA8DR5rJD/jTxjfYKcOAAcPZG4oT8FsCK5ZLoZyefT85l8HN7jOG
8xWdZzpHN+NCND+ZS+iqPuaDZWKAkX33HZPtnqYMdrXFU0eoV9fChGJUm4y9gtK9101wZ3PgTkY5
H0gofsCG7/eOgcwj9+4ZfFDgo/jGUzSNekx+2mJlnJk/iWg66ag2fseaPokf4qBg9MPGzOmoe7Pu
sIOvYmh3hVo+xy6/U8I4idS7hfmA8cSEakE1dzVn/2JxA/djCT6XBDHY4J5jXTKNiBlneHnymrfL
g6EYFbp+spWpke5RyAiLQEXqc4Ofk+4O5EJd825hT9YP4Gs9aLpkjsb9nC0vDYGMvASiyuFv01QH
m0zfhm0Z9JqaL9QKRpHRR8xvLxlbNkHejqUP6eeUfzNNAQSlz/At/f0YRKcsAII/NdFDHSw/h4hr
k6rYDcjPSaXPvqMPbumy/HFZ9xhtwl9mKX7ylHyYa3KxrlESp5CcjSLPJRwof9LHSM8i+lll9sTA
mIDvQMRhY+rgk9RwFvLg5vwekWPgTDOpgPEppD+oKgT/U1okDa/SwaEDxi/+7pbpyqJ6PMwoBR0D
6HLDk4CL2SPhZYwhOGN9nxk0t+WTUSBKdq0MOg/kKS0YQq4n78mcPwowMmFVLk/OsEIoDVJwTRua
vWUdZ50loQlsutH8k8eCCWE28wJljXshOb7Xqn8Zy5yTF/Wr0oQPBLzC20XPeOpvm7Q1Lw4dtW2W
3cUTb9HMl4/kgQ+lDVE/bW4rWD+8KcJ6LJ9s3psSJuBO6HWqtcS341rWoJ4KNUgydmIYcBtFjMBE
Qui+t3m02UNWHCDNvOZ5ew8F5dOecNsug/9cw9y8xFbwouf/YO9MluNG0qz7RCjD7PBtADFzJkVS
3MBIUcQ8Aw7An74Psv6he9Nmve9NWVYqUylGAO7fcO+5sMbGZOowm2zCO4MffJPDmLI6DnGGWnFh
RgrBvMm7O8TtEnhOACeO4/BuFTBngvlty61/btAA66KXt+tytzLpjPqFLKoSpPE8oMXsjMQ/DY53
bDQVjDPMiDjdIDuqqk5Pc+8QnSt6hakxIf9Yyr+1nbhQNGR9qTSE3+K21waS7L6dwzJeyCb+p3jt
mdWWFgWq7h8BFgBWb9h1JzOQFMs7mkgoKLut61hDvnfgeuzs1fsBeZJO4x3brPwwO1BhuWawK5fj
gczUHX8yGOBoMWuLOMZmvK3IuIPlMJ1XM6tOLRSOaKXbQhCWobFwoYTzcwcwXxJBwbIYN7GNIt6G
FsfG3gjHXFB9d/2TN1GPbg6XIj/FTvI7FnhlrUycFj2OoeXL7xS7LhUk5iqDq7XuXbaRYByYvBuE
KSzfVpbiHKA7mXLu2logO+GdZiuS6i+n5wKaqI/D2XU/SHavDiljG3ro+gGy4UDll9r7QLbvhgI/
hvt0x/4jb20CVoNtA0Lpf0AXx4NevTkZ54fX28B/dCiL/lSaBaSWlHxUq/6JE3xNfHkHli2UatW+
KjKsKKnCMmGsP01ZIVpNTUDOUH3BNodOCyczsPMPkTvbPdd+Wjg2xdKsJxIozqaXQLlCRRE1iXe2
ukzu2m5iGa+tvQ1T/TZlmp+PuzXnwUwb8VG7og8bd2heZn+ELWPTlDSVDYekRK4nyIzmihq+0XOx
dAdBZ860QvypiQ8oWiwPzfZX7mYzrdcrc/ILVyz5OogqdFnucmAuCHbks+LgsouRgY0ZnGPd3wru
HtBQ8Y/ZO49WRfeMCuyd/vAkuok880ZOtH0JJuXypS4Yr3bLBk+Mu3dYXQ0lBAOi0SNnQLvx3aLb
b0jwR61mtgcYmVgXDDd8CsjHCc3JkXlQznLPiheoz+5hiQWId/g9A71Vw79Tdytm3az401Vw52mK
qZD79YLQ/xIo462smHQAM7wVFofsIMtL6y2vqoI3XJKn5Nt4RRbDeZv6R8Ume8dJl0ZDvfCEo+qc
VojgHN/v/JlZUGSIevIa29U4xjcoU5uzxtTRYmRC+hkcGgOtbNwiXdLL1zKxq263+rTuCBlL+xP7
gdDPWAFlS1FH7F+iKkCH06VsZroR9INSf3yfOUSteN4SjdVqFcRh1Vthl36IGD/SEMxLlLb+wd7M
6ePy4/oe23yKJ0zn6TE3jZekFO2JBIPC1mdtkLA6l6hvnHHYQyu4jK0294MFU7TqHtveNK+xJxhr
oV23E4S7gAPQpseFeylBsmjH+mj4T4ZEEeDgxSmlrdk6yHjuD20L9gzFMwTnZvS2ir2NbhJSv1nl
bSEEoJIJt7BxBSfF0deptw9KB1kfirx8FfrQLPVPoP+YyiY2sRyKp0Sqvev96YxuPo45TYBv4l2B
Ws3yM9d4T+OXwCE2GQPNbydFjCYLVL3szs45aGF78cEUgzBHz4JSEnVM3CM6mPgcdl0M9mEALhnf
MEiSjFoyvZsZlGJ63NIeKR4Tu8OcILN9b5efk8RNjPYaDRRt6JY1FE0pMHNsh5+rxbNkl6/W6nlM
F/XGBDDoYeQbLRjFd3UeyxLk3ORwATKqslOzj8wCG3ZhlDcFqFUBaG9nKuPVwuRNYId7BNRfk4hy
M8v0u7N8dVdPf5FpUFT5+bMzxhWMPPuQ8qrvs3lOo7Lh6xg5LlWWgOK/LwuUsyXgG6JDZ8+rD3JO
Yd+m82ci4R2M9BBOFuAm4yfugd2gKS/fTWwYYV21nwMCcctTz4EavGMnLx4oWVCTQoXVlh7j1cZ3
rfp4P5VP6KfcvW7J2TBkfFfpNDsYgrvU1g9B148H5de/s0R8ZzHXiS6Bc41qK8cYWc4aPq/CH2ai
72PyS/c0D+gLqbJQBDK9HX0EHKTt4BIMwoovCD49Hhdz/mGBhMRwPWG8ODk5RnfBUNFVBDGIYBsZ
8h8j1qo9Qd04GDwhUeCQJz9WceTUXLxcwKgS++SlXJP3gKcnGqr1A0/vG88tH0gldNhqEOEuC0i9
Wpc6TixcE8P7RFEnmC6FiayQodafS83D2JD3kZtEL2N15WxbEPBSzSFRLCoHi0Dy5tLZ2ekTHajm
cafPHJxI1GxKHepqKA/lfSzp33O8OdEqodujzd1lFEA41gkUJk4c+2aK+z6fPgeF547h9mpPdHu6
U3ur996bpH6rY2gNLQVlkKfokxPnt21QfFBOu6FS6+++M+5k0N0DBY3MaoLOH9zR4pCgsD2ncsyx
3gDVRfH+0rfDZWjkj2PQjgejNe1FNZ1nl50ZM+tDbgjyi1MnQZ1d3kxtEqNO8P4Q1IBJ0cQduSa0
+0HHotn0/mTFi2mbGQtjCoYFWlpLzBUpmQY2BOqQJJkv//xP7m9ZbLz+Ecxq+KjZ33KbwHR28Y0w
IAZ092a0/Ma5ooRbmP4kgrGnO0NRmDIemM2Kusj9pJBhVwjFIwOpGDIGEgtSTQMs883IdGjcggu5
m68yE2Q2c9ZHMB/ese8+4xgH5GmQJ1Dy/jUTFvY0eFs9ozzOPjlPs0NgqRRXr8FFNtowH+I24HBs
rx33+U4W40smttU7A5/KRWOgUD67ih7OdKp9hys8DvofM++wnbb8DIrathm7jdrSn0B8/lnwmVlk
kkUJEiZWKPVXh14/jDctV+zdIzHsIkCu5BkM8iFV+XNmEHNFtw83vHhwiuQRK/iRvRK8vQZEHJJQ
bxc6VTzsajiTkUQR2nojH37ehKYayLyykVMFh4xdBikS0PcTm5nxiBA6qOFZlN3mfgsMAhMx1GYu
hiOE9TtMeAL0hTIx37fiNPryEQmJxsOleX8s41VK3nLNaaYFX1ZbYyixzOxmTfqbVtca0gIlfEWe
RymGVw2wLjHab5D7fSiQMBQDe6s2cFyQAdmzX6fPurUu2Maec8HnNnuGwo54FMr9OzXTURa82ext
+R0rxXm93v2DwnR79U34G5YzatLV7j+h4huLiZMNrZzvV1dtN2/WAMKCYc/nXJDYaAAhVwGV63wq
lompU2//xUm7s1sDWTK9Dial7BFtwr5KZHYMoM5jJkPEivw3wc1Kykn9O2/5aUVq4vIFTcTAdJej
TWG06bJGQMxPPxp7x7aXn2aV61CNxVPc4aPyit8DtVMNUXrnORUJl1TIrFEQSDgcOfUYfC/kVDys
M19vEud/Yk0wES0bJ/ryt2lIcDba8TMuWfC5fOrwdpJdhW7CH/jQhgWcQ+KAWe7GFy9+wgPCuHPk
SR2ZjOwCLBMqUz9VsJ0FKTnRmIlu/JRNT0u8KGN/skF9fi1ZsxdktxeEih9dpQ/FhE2Ba5iReVdx
Tse/VynzUOD8BNqWkChyX8qJ6XHKqUpBGanMwRNTBl8B5BwXWUHYcm+Ai8ULYGSMt1ego7Ct6Pg9
CNMJmyCzQP++6qth8kVTKz/5ZfxAMU7KqSxvdP/hYFgLF1Fc/dkGSpPZPKfQiCOBjNtqSRHSzrfJ
RpkpYGzADo8vc2CNB8/wW747t2OC+Wi63HKQyq0QENIR4wZo/hjUSKCbZ8PMP5MUnT5cT4Ti3JNW
PhR4TAAYQqNx61/NxBc8eNVP5fAXacuv2jltuFneeglfxoR1C2vefCLs6i8EGV6KmQvVzI1bMeaf
o//AV2tzCuO1wbEGldxJT0wy31iFP/z7/XGqFOfhoRMJO4Ou/i4ryK5QcLNwEM6vZeGOUnghGYof
MAsh0IbOgAHmMZc/fZL9LVZSJ2IiCZwu+1rbAoWoeJ6S8ndTERhHveXvlhrdY7WbtoEE0NxkR1xb
zJu2RJ6k7hlTPmW8gxHoO5pk47PJk/uJxwdBf8kBZZR3MgcozM01UV7Zdxl0oiEnAjPno11LnKA8
hRxg25fFJhT3bPvbbI331UJ/rwDn06xT25VJTqHdhONsBqFGt0zM2BXeHgGg7fZcBx2PRGrczgFu
IS1/413i6WPXsMv67LII524uvSPydPytfB37jQOWKoPLR6Z7UXP5y3a9dmTNIGF91p3RwEdmuVby
vVuL+TE3Q05JjI/O3Z4Gq1vOLAsiXp7f3cwaqw9U2GwN3Ey8WaP52VKU1WigqqfKI3iFoABxEC8x
BJBx4E1qRryWJJt8mgs8e1PE6SEu+ZxnTismM88p2iedM6tske9hMceEYkLTLvk7PMOldr5ommnm
C9RZ/ppSQ/lMrviLzPf+2Jg4d/nACW+tfDjobP+W84vCT/TP68rW2gZIWkP/GapnyQoVqQ6eCO9x
TCFmFgLhtzMMJxb0xkGbyF4Uk3MmUDtP45dlT0bE+Gx8NyXvy+Ki4Jl7A2MCL70cyqO2oOl4mw3U
gmt32JJr4hSxM9JvkkXDzEnfOjBzDd1Z2M9qwXJaPrZTcFynh6bmlAe78auKieBI/W+ziJ9RE0Fx
aSARpaw3Gv7w2YCWsU6Tfdbw87uCFrkwkk8fmfWuyUgKaTIj1InxmSNjFiYawEGNZ7HGMC1conKS
wH31TYTHHgEse4mGmtuTzKEuVn+mBWsve4dDHaxvmLkiIzubHTs0bkm6qdw55nP2GI/y6ooZOI0o
wHmaWB/zF6FYnlqAcWrjD5OKk1b5/UzTMpJfiKS9u2njCOPXwyCpsW1fHRaq28jL7m3FSL5yESsp
eZv18kao+F5jkakxXGIevhvSzbNAamJQM0oxbnoiaq7cYagW3b8l4tZda+Jntn6XgcEcN/VCatTf
U6aBKcjXoKOq08x+zIFABsyTGLloGkX9FJS9cfQK/2T1kEdo8viO6Zlru6VhhLJAHlDA7H03Gml1
kJUiXHpw7hhdIWPET+l6+bMG/h1C0lE4TsSHpfbG2N5bQHvoF9iHYrOmzEun7mJbTnf0S4Kt8/G3
Ml9n+nscOu297nkZXe1/Oq061ZKcr9otH5bZ9qGlM+5wxcLbSaWW21MQWQT9WJb9YFVfaDEo5HhM
eQ+o9oW+GFL1kDIgwAhemXkcVlJEaHt80tv8LUnSDfJn9tbvfbIOYYmk5IR+9QkdwY1hNDdDVXFQ
DrAU+6FCXMetv525pq84fDP/pUW70KTjZlRZFNjx+b3v847RAb3j0H0tkmKFDIQxEjLeV1AT9mPF
Lr7MAGIsZFDttQ97wP5lBq6zx5dEQx6oFG/hoRvWOcy8U4kbB72CA+e8t3AHaRPr7XQ21LbeTJen
PEGqphmadasb1on5UU8p1RiQVoYciFrBle6Qz38OeuJknQGEM1qANYzMjx7sPEj3DfM8QW1GT0Of
8LfB0PKs/MpKYuEyu6wPJv2DKy2yRrstkNTFBDBP1Op27ID48qGWLIA/FNz5qtWRAL/iNNPdKh1e
xzrgDSCf062KkhYfm1ClfrJ5K3djNlcdsGTucHmt857seOYuu6LVp1VwGDpDDTjNwO8nXODe3CAF
EVdeu7xma4Z13CR1Lh2r8H919P9tZLKNAO6/Ed39LT/7afjPqNTtX/i3ys6x/yXgwUkhbOlKm6bj
/6rsbOdflggc/rYvhHDcDfb5f1R2ns8vWZtc3mUk7DBH/X8qO8/6l+35jhS2izIOVZzzP1HZIZrf
SKj/n5SK8k948FhtKdnxO5blmv9VZdcR8JYSOOJF1AJ2tbC/fUYIIG5ZPd0HQnY7Z3YT5MawKrCz
P4rS/qOzWZKCoFksoHmnPrSOi5IjmLjevkKLCcmnIw4V1zeb9PEAQhAY+TM+fzq+2TgFgfGMue2h
XH1yZ+WTzfscxs6KgArkRayz6zqQguQPrrXTnvE1Of0Gff+yJ+uyaCbIDcM3SS5Y5A+EApkLBh89
2vuuIRBibjN2CTbcVtnOhIk5hLTmiPJ8mwmJx6rUmAPmJdbwZss8PZCZhU9OvDaBoB/akEdjx+vW
r2scFoCTnOSj7hBTgEWkxVLf3SMBQj3BOnCN7cw+NV5+dII5Po5QV/K9JYYD0Rgkefrjd+flv9Z+
eJjrr9mfCH5z9o7loZ7y7AFwQLO3TGKSUsfaM9m9ODPXDB5eSrbZOelp25tXFKH2cnFcRgWqeh19
H9nT4Nw0GwDEdMm0wzS1FGDV5awvg8k1Sl70BfAHdG/9pwAIn8vgL3xtAxXS4IaMzHYqskb2Llmc
nEFAvW3fCFbZH7dmw0SxTpSQm136hKkIgVQfbnBFCGruDfVaW/rn3TRG92AmIxMutYPTs5+a+ccC
FY9evr/HpoZCm5iY1sbOOrKKZpy9l0Z/05h7McbdsUsRmdekwhIWulxfK8X4tLbUQLIffY4wXsjX
o0Omzre5ESbPCteZIQ6L/DcCGp4WAmhTgZ3RNTU7EgA5NJMnUFAsCfkHd7XhvCw9+1kHOjuCH3Py
PklOnE5u32HmZQA0kWAkAxbo7Am2XaTxwOKGIGp/y1VbaPQSkKIxK1GH8UBJTkMcDw9oF+4cI8MW
et/oerOEo/FZMvq9bE6C45Dlf9o44Avd+DqZ/jKC5J5cnTWaZk/cjE311YIw2nnpA9Jp5k8dhV7S
zej5PMVEpU8hI7nihrSdhPJ3ZJuYXOhPsnCqGuyrcrsPXZR4zlzvZoPyAgxcQHzzPs1478rU++3E
wbvF03bMOlMgOUTnaLEHgUC56/M/k3Ve1/x76RMs/G7yqw8Ag5Lv82Klo9wFGYFcSgfAC1iIBgAI
98kMpjtVLiC1PK3I7sxYXsFKz+k8H4d0PBklKRN2sAnB11fLm4kOzxb3qLdQrZT9mMtbX5LJuh+2
G1ulno5mM/vTeWN68FCqc72asP5X/8+qiuAqpbav/scqMvdGIUm9IILax5ZCUgBiCASpIQ/NakbM
Vp17s7k0eWseHdvCbp4ydzJFR+V7GIk/fej7tWGISeBYw17AGYnj0zBWlFMPe68lOzsvWbyOuFFQ
NnqP7tyxP+MYSI0GDcXqvJg4XI5GzVydIfyzGc6D79xPjByzokOuTghrAx6san+I+Inv2andLDk5
KPTdcO7cN6p4c6+G6WoYa3Jt2D6vep1f/Dr4tY5dFbmN95Vp7V0Cr9g7LrCawp7fSfH1r6aOvStH
/hCJAJS6lc7GdXSm4MQDe0YsMd5AyF0ua25F3khLXTgbWW0i2takE468BBVWYTy2sm2wt1vVvey7
AzOI/GiDgQjypI+InDN29BlmOOofr7P0uUVJVjEbiuo4nw7dfNs3qPi8psuxVRd5aKSoXtArdyyq
irdue3TrrHtlQ/6JLhVmg663ECXy1ObpJlZ5u7MIIql7PZ3yCt2tDzaq86jFi3w8Zlb/krrYMH11
NDAcNNOjhz3lwBfikPuFV/jvLBknqpJgFiZsW1PU65Dh8sHin4hGAVMLs/KJsLvrsHowWBeWJ9Ja
6HBb5z2Q7HT6XMfHQ0CfcmV9iITO6g5WfxEQ2MLSY/RH8R4GOv3TM6TDxKnf5rznAISEH2S8b3Ny
bhaPWg651j7t9dlxG0GN3xNAMU/A8lgT0MR8ZHlHA5s469ENpjfdLG9rRzTs5JlMQ4YynNBELTYi
LtuSDlqdpDyMa/9mzi2fAb6eLk/g7hMzwYVl7lsLy1nnZ9cYiFGJZeuWy++uUXb7tJZfGDQprgXo
7sC2nuYMCz1fLWIXVHGVhf4CfthXK5zkOGgPxWre8WcwIGcknT2dxdSc0Pnfd1PsP0jL/87KvXIW
cQ74qoUxVbdVLKl/N9BqE8soZnRWpAzYA9du76uMMiDritduYLGQSHquznFOQ0PmDzFKU+R9KRuX
Vcy7UWu1XmXO/6uIyc7ZY6r6vRSLOOSTvA7Ia/aeLLkgNjKxpp+Y8hn5KqAa267F0fOah0m0Ixwf
JxryYD1gRN8M/Ot+GbzlC0pFXo5fhewxuy+leyzq6rli+Igdzj3CBd8Ubv5K/DU5e3oYdOTYIDZU
356bD4MH4DpbKkycsrpHq+rhMDNPS7MCR5bq0Y2T6oH1xFHIknR7RLORi+V/ViohqCL46wdeDAdi
ujhta2Odnk52nIsjKwlITK2K7HZ55H5bdiCfCUmamIJLc4IfpYpxj840TIZ0gNZuQiPqhou2uIUZ
cdwMDLlMIoYjUXTnxZr/ttsCYKLCf9Gd8zRvP5BnxtUxSYBg9M1wb2aedVsLr9swZO85cUlNii2Y
KwVxA5s6JCM/bKYRT5QfyrZuCKqil6klbFCvuchWNbeVH0dLkAcXCB2o89CT7oeCUXvvlGB17fhP
YCC/BRmprnENJ2ogBf1Qs3a3Evub8+438D93P2xxKD1TCVrzyBajH8XkXnR1+dr0DayfrmuvgpBw
q52nO/YaI2IgEirMEcbn4JIDAYv23doiUxtSUsOKPVZk1E94g1S0OLo7kxx4tLLSfYAizFhYVzGf
Al5qqWw77JaZf3xoy31b48BMGyDWcsJWUGx61abH2Jfdzcoh48TvGIIb5n1so8Id2ROQR6bPE8Os
tVg6nvOJWOAVmcT0UOiCLOBBRpaisKu2X55c+weA33SWq3ma8uFguPVydsXGzLe95TCmIEZiB8mR
NtLhYhnSPuSrT92gEW10ph915YU2FfmVB49Y9Svxp+umOwzXbFq57+0fMnjQh+mOwEHoMYtc9zZM
Da5jU4NcKD4nZwE4mJvEJ+WbnMBv1R7yJE6MhBDJYdYnVc3FXrMY4zxyzkt7X9KM31OcEV5WDKS+
sE1HdQItqjy0sCqB2Jr7ztNIblV+S2YCWocySx9YlDF3ZsIIkWK4NgB6gqogE341yyNwfbGfOsSn
XSqmEH+aOqB/JHVu5YJU458hAR5YGqyMTYgisMaYZJCSyfQbaKoxMoX3OJoQUiAugDhz1u3Lyj0f
1uLERKc4ODXF4ALxdNUs4v3thikX96cz5oe5qGG3+ltA4c5TxR0J41/z5Jb7smetwuZBgHBIe7Ln
Uwb+wjvHshJ8Xe9BfquzOD5lJhHRm2F3bJImkhkHKxvEkg00VwLbXw69sY/PgGCpE5dPHS/VyQMf
qm3h7GvJD+DiJEFf91FaEPGWF5eog4jAYUATk/foE3ncBml3BC+OyilbH2dhzDtG3UOS5WA+ycxZ
x/UwpB64I8IZ9oRYf/VNm4aOXc4HZ5TAIk2UY/5ShqRn9ftsxGEgKgshe9BHnRrJmUmLHfJs+zDn
5BQ1mJU1CcY7WsbTMrSndAnORobc2V4n4qhSX94Wx1pBdi2HdtnnSfdQk1zwYA3MLnCljCjQuwsw
qvqyNKh1xsRaiUKkDs0CCq8GPgTehr0xlMS5EkfloFYF2DsSKDYY2U2FEtpICV2v0g3PtUGpfZv4
Q52VrPbr+4mVwcFUyGY0Wd0W+XDHNkGN39tDclx44nqPNB2FMtZ0VjgeaHkQkGVrGFfpnQ6Wm2xh
S+B4LvswNU63yZbQVevD6pjDPma4jpSm++ihTe1Y2AByCuSdTXhQ2Nsty0MetVoIfaOCNTkWVvXH
Y+C1VIiBGUg2++nolAPzKrj0aFNW+BytFSmcU7sEBkTmNW9AgzFeA9DGalB85eC8VtwSHLtI8Qqy
MZ2RNixXHWFF/a/KM+tDEmA2Dhan2HX0BZFuBNq3UBUEqcUK66d9X5NAcIyHleoP8Zhget3pbn7S
Woa2NzJWBZEEMWUpcaGNb+TUMeL208+pd6hJeByrujNOo4duYilSl9jG8aVqzOUs6we/h4BJ/RXB
O+e9sA18KC8eTQezQsgXLrHEpLw9tmST71I027B71F1mHFQm531FT8+evnshx2K41tXFW5I3u2+y
sAh8sWdSvC+TlHgBExNYYZb35hYYiq40sDWRPQHFLaksdLFBdbJi/+gXzLmmKvslW9g6/MlCMg++
DdxmlJdo8SzUfk5Z/BZqhPOsn1O1vo8x8zOrvV3r9mDYxY0XmBycRFHJ+DXIUfzBm30KTEl3hx+7
V85l9R1A6C3z6ri+Y7NLTPU/grrubQDhx5zCOPozounJKsN13cLL2Aq3Beoyyuxies4CT4TKnM1o
nVLJkjdPULXRf2WYWAFYRxxLMboruQ+4C/PSuZRBkvKeCuKDE0NHJcaWNFjf2UnnkT1Ag5OlxytP
PMECxN1y2eO7r0jnXn3B6ho0qr5QMJ6bCTVPF5A9bgAraIFIRRVQ/DFnWFvWiw+uEB9bNe2C3Ngl
Cho7yVu/Wr2CVm1sPlBVvflB8cSx8z6rm3SWGLDw7Ak6DH66TJ5MJS5NUP3hFaLhQlTKqABlAQX9
6Z9/usmhccYjj2pmThOTTNQuLL7bWxQrkohL0LfDNPFvcJ7RnMPvzIlPP6tJVjfGMINeNEkCxGdH
Y4iqziJOgcn8wtkxk1ogdSBRwb+4Jg15Ggj8FvEAbAbLvaWquzgzmGuW7rsJs+BcNQN2e1BW1cY9
HeaWpIA+PQxjbZ8QGjxzsBw95XrHDEEioH3vcWjH4jj0G0OVOfY/cj3uAnX3167UHXFX6wMT8qJk
MejBRagBa91YU35l5aBiObIFgcqNkwqvl+LHFEaDNsoFkEU7mJY4RdoEJFxRuo+mrI84EVVESMa3
cK0ptLIMTBhGK9IQcNGPVL2AQUeEX0031JdUjo9DTLKJWRWPzlw9yKAAOjjyCbAuZSRtZft5srA8
tRxixr7J6vKUdGtUM3zfgfICrGg6v1siaE4GlRuEh40lbcu/rY9/SoOUJasxT/Zrr6yLVN9ZIYM7
bVgnr2A5nbu3g+IGxM/yEffwrEYnuYHFe1uQJ7bYWcbjk79UdHi7OaF5WtNby8rvYs/+hQqCVUgh
f2FcOE6EJ3PCTBRC1NEESRSMbEIf6RsRXUJusL7bHLcV/D24+OyXD+68Iia4jtDnNvAziFWjfklq
60dhaogJcnOL5kghSTwzt9akfvN2QJ90u8vMLxQVchUSiiocWhZztE92T0yjClCcoHXvi+LakhVY
wJPZ97l4Dez+1GNPTC0HdeFK7GUbEX+4T9eF/S+xIg2x8zUBM2FpK/oJyA+eenTi2GWZglOsCM5E
jKYhLC1WHGXAZCwQYVufG7Pto2zce021OUnIoAtIQp3x5Q9POfINJH88nLoHSFbfrMZZs546u8zr
FgTGyVwSe9FZBJgGzalxaMQz9zWu2kvA4PFELPDbMEqCo2e8AUndQuFKJgE5Gjt/zggMdZ8Hy5gc
RnsLMqWNTpjDbZeNVRcMU4JHGtj0znUZobjziJ20ge+RZc2daYtrOVXl/Wz0j2U77lff8m811Led
TQV99T1w9Harr1ZP27OB8OZbhxCNsJuKk+/lFwtVyY7fjjU0Zjs0IDLFOi15lCt1HCeJHjFG0ehp
VNk6678mfAKHJeBSKoX9KeJqefYWQsdzrSN8Cm5k+e4dqgyMjr0LZWHAFzrmbEanFg5rta73eY6V
x84qEeoybm4Z2LJ0tFKLowPJx2btITsb/EOOOYXhLiPhirQL+FZVQW0iBv8z7Wp1U45gkpDk2K9t
W/nsa5f7eer4XVB/8Dgo4gJ8mzZlDeJLKV4Zb5MD66XvSHrR+9jGI26QCvVB9WBxLfLnxHrHbPqQ
23z4k4v3yGFeUky0t6v2UbQMSeRWPBGsiG4DE3OIbq71Kl+ZKOPkUQzfypYAmaxKz5lt3YLxGnjm
ekBWKdp0Aeu1spDFlcNd5Qqxz0D68jH52wYw1FPClrEnDEFpKEnc3Z+cyPKygZUzZRLCg6Zxr7kl
ECZyXdlDQPvhzlfw3xzDaO4Pfe7A8UcOhed3OCHWZESYQKCpF70F16CG9j2+Ur8YqJt5nO5Q5V9T
Ypk5oKnPEAB8Ngp2KH+ciEfsmX8Zi6Cb0GHMK3QW18PVROowTk3n6Fej/jCG6s7sq+eOneKtgZqm
SqA5eHIyDwAWn1SqmAJLhUwfpE7hyYOpO+K9JzJxGB1fhWiHO8+tXrrxl2kiXTGFcW2UkZ2yKsNk
5dgncK3XNQNUZmVIG7ZQlKJt3F2bVAn42s9Vjfi4M+whWQeMxOYG3hFAQHhXgI/eSg78QMOtaVJg
20x60fMuOOrENDN87UPlSEwe7ujttX1xDGvFDGdh8WAO6cfLhZj0FCUmnqiUri30Z/QvhAdgMMc+
ZkFlS5rlPJfD9BA30PPXEYx43TzgU8NCi38k9JHxlkBN7CabjhMeAaKjEgSgDsOyIWP7ob340V7M
x+6xd6f5bDArxIjNvtsERqMxxAEiSC6tYX2jU3kJ6InL2fkxKHaqWM+3nmt/2MInDpvdYqzktd+a
VtXx7XeNd4sJRV1WMDownZ9yhM24Bw2KUkl2Te8aT+vISnPsLcKBmfkcBpsUBUCy64JOC+Fouq9y
RiE9gTz4V4uBVf2LXWO3N52HhHSRS+PY59o1OIoXJmz9KsMyG/VtabknM9MFZnZCf5b8xQ5s8/zg
rZTBtFn3aZ89kbRyVeDMQqSxd+BUUOa24r1q1Q96MmvnlWUXMUznEmM64K7ZAFK1QM5qlDYHEcSy
QI2MzrI0O1ltmhCFoOketZleoI1nEWi3YE8XvQX9YCUrh1+LsJCZ0d/ieLrt5+kpQ3x+sAuPbC4E
rMgT/LB3V3fr9MxDW5TWwbbf4A899grZodP6l6BscEXPlGMtw0buPUx2Mri0ZZydHJJIuyY3yD/1
mCDNHeezHkO9sQEXuDBTO7onD78zQpoeTmH91G+pveQ77S3JWqgdOpbr1V+sSVflXjIfUF+K7RiG
NpUbsbAqmolMIOQoeGcIRQNoFYgwA3HMZnNk3YWUNcXG3/HjDv/B0Xnsxm5EQfSLCDCH7SROliZJ
I20IhSfm1M389T70woBh2PKTxGHfrlt1alU3o722UigK7Yzrz5Ud/x+zMLCNe3uRseAwVd4LXBSL
rWWGYlv3ySfQ8u7QQXeB7slD5Ho/iXSyLTPPqcsb6D52GXMfqZj+Mp70LO7PFQmJubsz2HgV1CMM
W1S5gDNcwjaINlXBQchS61Rg5IG1UO3CHl6w3agbU0s1uld/WyjfXHgDsTLChRJjEXWtLFhTF/sV
z0Es1vHxAH4JRc0xMZToKUoI0WBmGe4oGNX+huk30X5k+e24BOU+mJfS/GyH73VTkJlyUeEKWXF+
Cv7snpJS+vTupPGXCEK43saUMLdyiR30xDqq6vRehGwMYkMjiil+ZRHqCyv3lFVphRNQBftReny+
VZJrY6c0qLVaxbfOR7okMLEivL4RuQ7ER019WGBd2BxCZ9hqhf0F/eansorPwWrapdPqz7nle/MP
DsFLO47ilHgG24sCa8ugRDaqWFdthag+tHjqL176rGbHqaKFaEJVNmx14I9jqDh7h2RKUmnEt2z9
G/+FRaCAJiqyqz5j/Sd2LLGJe4eLx/DrNgzNuW30xyzBTedopCmByxrwKTh26WLKT0NcrdtRf+eJ
48QS2LWJYn8kX8g8eJmsC5XYP0h3/BzMz7FN3kPyx14yDIuIM4+q62nVkX7D5+jsJn4iYVlmR14n
xPMn99bW0aZw4luh58kRAke4bwUcdy9Uzgjo7F7C8KFn6WFUzYkFSvRXRwRZLPpcykHW/AG7mYo/
qb5TN/9KIa9Gap4Lq3wkHRUMmRyBvdbeOjc0d2/U+TUr6pmHEf6hj98ZjQ0wZKxmaKdfY531trLF
2NoZ1Ynv8aIwIK9a3djk4BCInBAdVpUUPJMnDo3N4gvFN6St5Sdk3Vim1XEAFbu3SCZMAJfQul66
ikIdcJRrQ8Gtxci17TtIM56JBbDB7JLPeEm1fzTe6Jx00y5IITWMemopTl0MCGJSAos8ac390/rO
MmBNU4fRLktZ4xY5rzVPGa4gIJclhPwl6E8+dzInEJNEI2rguoetfYfTzipU2tdG97YzDAaNF1eR
gpQyd9kTnxPWTUG5ODia52fFiMkGY5U5wDkoJcfYEOPhN2syG6lzCQCdsFTjaiZscLVOpp5mtqlj
hieZp2IPjPIlVVx1V0blqWsZthNCghSqt0CxOsxsAZpITjaw+ERsoUg7901SXiVftTXTYx+/YXKi
LqeBitNssqjygygnzD8S5wp3mHAmCFnqcHKkRP4J1k7yzLK3HJW41q9RaxzZGaxK42oiCtvs4RSc
ojXJeSYufEcQran/gK28ICDDovItDb+lweeIgXc+CSs2sRpb+hyijXgJio/e/izJYoRFesbDQZw7
vQ38UjvDBruOtsxBup1gLyua8siNfiYhLGsl0Tetyt5OBMij2gi+L2VdThBFIWh3dnD/dFjWVYQu
PmmErUdrxRn9Ubj2nwc+BROhP/8zjd16j6woywu0J1IvzapV61M0yLPjkf1FyfFHQjCh8a8h1OTS
MeGS1Oi7Xw+ze4e1CawXNnGSLzaeaVe9yAFYCQ2QzCH30ni1C2zTcOFUM/wZx7/asPlJ/MniM0PQ
SjwcG2Hpl90z6Y4qgCE1QtkNU5zMHN8ZoqyufMJXflo6iDcoPyyrkcreNORp7BTrISXysOs74qa0
aCiVsY5cXCT44h3kmxS8X9pH4HEo8ADPyqNCjTbNGDTNVO46Sn/0lj7VtYxc0sHx6zCGbyM5Ts+N
1yMlrRJIRakgRaJIhmsgJYuES454N1lXNsWz8MDusnypNTjLUi4d2G1pwcam/mvxhrfNVte7tzHi
GacQK8m4btjgqcEpjfob67iE2yzrE/Y8xOs3HW1JY0o1tzNsoPODVKRlSE/fNazICGr5iN6SLejR
LPBhQJ55HdWLUVQE1LcRXRigatoF2hOdebPDur80iD2m/BBsMugQWFbGy0gCJw8pGTBHnwGEN1qG
BqhtzPAc6PzuuABoD7tx543OfmbrictYXNDtX43qnGK49dhXVvXB6+4GHletmWtRtoXxYfUVfMqn
W19yJ1m3jlhlWMzUevJb+9pjPVWZRogVLiBQ+VbVr6eZr+y+pqw0uEQsPERHCqJWqlasyxZBl5K7
sih3WvpD1gEls96Y1pfVz/lvFsKOigWabwGVkCpbzYORC4lkiR8J4b+HEamf06Jadlp2tEkzwKIB
Nv5g9THnrhYatgk7hwrR/M2rAhuFO7RgFcvuwQDMJpJfh7GUACCpMjiQ0eKSSWV8cOrLa9xFPy0X
Ev6jew/4MFbSA3UWBzwnkf5BwHSRsslw16V25RLXEztMcShFFc6bqLlUBpdHMos5DaA3uhcMOuqU
u1qn4lwVVD1M+HYX06CfKp6R1tC8nSSFtkplAdOy9gSQz268IIB1/NwbKF9AphK7j89m6sW7GhTE
1H1jttetzyD8miCEzSLBRBeN6e1GgBMtKHb6OVXYKZWWHXRI5+zg8USjePPHHerIjyb1yMTERsHS
LPzU5mc8kPTO1fRJ9QAhzJAZ2wpxGyoNblszci+KFyKzT3iN7HKg7QR/Y+YBYeCBsdX2z5nw2CKg
b0Ko7IuJsraqBntQ8zZpsdREZXiQj2zoftNsgjnyZRQ86Z67yo36pyWp7wY8KwsBvZCN8aMQNNDm
MCXbRKdeog82Nq9bDhkOCGMaVhW05GRIv5SKlaxhIQ5O4zpKTLTZ+pkFnR/kMAXTYkfiddfrLXVY
MXU2bn7IHS5QCbT+Fh0GYzxdD+/uZF3FaJu4zbqjVzQs/JqUG4qzMG1ubwrLCrIckL34OlyZcseX
HuVY8WSsWJjQWW9c2ObteqjGA7qQbVBf1Cm7eHDeByfEbxAr7Iz1k5IfBGNvr0Z4ys3vShDn9QBB
phqP0nAgs7lpo3HfetbKrvpviVA8JPIwuvmrFMO/bs8i9o1KnTc7lz5KXrnosSEM2AKYDPLou8P7
uWhjCwJEzFXTtBchRXLAUR+D6/oWXdT4MFCRLZrJBnKKHZ3Hnkmaypj3Qx4MpmH2PzHhwTtqdT9z
XMja+opf6wz62TTVe4uL1xmHXaWQF9SzC3P5WePyYFXfJqxZOTpfNQyyxdxW6bU9E1w0oUcVH02e
YBojmORqZxkml9JJNnk9QnRo4c/YAGcio3mQcN5MFo8WH3RzlBs1IRySf5Vx+aVP9rc630d7BzGp
gUAzkJ2DN7eJAvU5mFhAHLte5SHpFJeuas5gwwsOTsQnog7aYxt32gn7BHvvBuJFlZnvheLe6lo7
1WTrDzPtxyoh6qWj5wO1lLEjeVMq/CpbLO+x9p4LIQ9ZBDW0ttZjiv7Zc+HujHCjSpIXqpY+LTrN
Clt/ybNMe6OO4VWL7v+XDHUZ86IOS3YZTSzpMg/Wl8tFTOkSF4yZ5DJAFn3qcE1lKAcbT1iU73KW
9cVVtrtc36FBLi3VJwYIkQ1fm3cBoI83Z7onquRr2PJqQhg2Aj3a133cHIuiOmUGMfekDgaK9viY
iATqjemZhEqJlIQGxe68VbNjjn4jzfTFjnEI9eOu1xw2/7S9C0kcEUsY/++6f7fMClBf6gdxcjHG
bwMalDQVevscAs3xsoehT6qj32QZAbrB3tXiKZ8x6ApxgoSM13NJbNSiGau1Wa3ReZRvR6pbbHOj
N++gEmXnrZqhxvOW+C42o7A9jd1H0opNyACWOepGpyqPOcfvtA936HBzMUF8joyGwrR7fOnD1VCJ
6U7qara1ycxZtoCbe6RfLpEBo+cqziv7SDM1W4lw3I6Z7rGgJ0dhgzvzgvynZSORCfgw2EGyfV2B
Y5gSRkIpKSpw3jJKMQPSsWJkblUaXOADa/C1OYbnIgsXdjHsQwlJpyDBOqUnBaIJ6lzm7int+9Ew
ZK6NWuVZseNzUcsP+sjtZV9YlDW0+l5QLrPUa0oo8sFb5a127LPk7DrG6yisK5mOexhMvhj1k4MD
qCgnFt9NfNCD2vbbhPA3DL88+dCZtGvPt03pm6R0yM5ZdNZIFSO6Pd3JlC8j4iFR9qqDAcCAdZov
n8E5Lb9LeQRfppUNBJ/Zm8XZ88wiZn0yh2NMYgDcfT9QIMOejMOcKMPNbCANNpylwFIY9WTv0ZZ3
F7MxrvhT2+AlDUkgQONNbX2Zp1xetXFVot11REcIZiwbc/JHaPx2fVMVcfLY7zWa+ag4Vcc4P6Wo
ZcuqZ/Qqf4ZYzunzjee+lt2B9s6XGFiMl6DN01/LIoEpYzPNXccUpSQNfbv9c04qZ+HVVl6LbvBV
q9moBFfDDpljijhXKb/oWOQ9PFVZx7VY9ijkOujYNhJwk0YOzrdpytdq4wsiMQL7J6lGvbrNLAYB
uqjEu6ZSlcYc2oetbyqh7xizUA5cYYq2I0OFIJjNiM/XCBYNXq8OgCM/AaKXiChwWppJWdk0zTti
m/Y1kZ54zfJzKfAZcPdyNkNK9ei4Fu26xgWIg6qP2XAwogvnEdbHmsXSPHzhWy6ksS3UdJfMYRiv
X0aJeK267CW0Tyj97B/k0VXFFvfzOppsmoblqsp2nencOqde4spc26xrA6S3PKIyqlP8pv6IR/aC
2ENr+19OGQghOZpw2ZhNKokieun2bM7WpNqhVvNScQeGU6JWBMNIxNCPLocX5mNUquJoEsxk8gIW
QsOjO5FnkTT7zhviqrpmFEW3fUXRqYYzOCHDwJtx0m5pm5h4NrqaCnkclcWMDIrEC70OzJcEmPFH
GPVK1ngdvFMyvYZ4LhemdWqo1JO0B2t2Bu0DGlMxixGG75T9epalU3JrrrehQocS2WYLcvxUCwLF
bH2oX1hE9Sx0Rnvq7Nd9ILZeYtFeCEpqpYftIWkxklcBMHJDaEelxL/LwfmbUXdmVsk5s9x7YChH
bhpEULwXx1vLDBMCbUtMqgPZGAVvXBY4D0rpQyhJgBKExh+TskxMR4ZbvqZk8FQXJ0kN1V1qKyqV
SbcFmJvCVVW8onxv+XC5mnZMBdNF0f/FAn91yZU3cBL1CNWXj5tgDigS1nUjrGlJeEp1xT9Tj36q
dLoqHk/apLGqrhw2Hltg73+kI48QvLxNpERvAeFWfMlPYngvXZA+J63cYVdYDgmCgZJYAJ+l2Jqy
vkSdeqQ97TTy6Iedzc6nk1eJ92Ydxg/ymjoLJ4UX8ujWq0kj3kjwU1ex2sYmEaxOh8pZeZArJlae
oAJdL72FAm+kl7973aeXPR3i6Bpek9RD/OuPvK03gGfs2uVcl0sLLi/gyGeaOOua9aQevUnQIBiA
T3jQZiuZo7y27B22ekThRKbiMx1bDR82rByU5kCKQx7Ke+aiK6iiFKum/jHaNt/LnrGROF8iJczY
mQebTN+dafLGi80WSTG5pJP7GzVv1lSRYrQpnkxzYBJflXqsS1yTNObE4y+mfp54c767KSvh1L5m
6G+6RIR2q08ATevUrLcmKwjoaGzifgbHoIQs9a0JjrfbJ5vS+0erusJbv2HA1M5OCKhBAjlNWdWR
Hu6wy7LoOyGuh3hmvK2WputRG3ytd26pFn6P3SFNAnWLR2wPiHUlEm6V2UAPZLfJxviFPRALYbyO
bh8eIZ4629gbXxU1JS4UtOFB0XhSobWT+uVqr/IKG/qtS/+UI4OH8BRKfPjKZsH1bA6AGphqWsXO
/bm6krWmfud9+wwHMB9uoKGY9spr1XArs3BhNY25ZCRCKYkOfdkcimICBNKLS0Q4e5FU1Ykrxo5a
0WsN7BUEyEBVT77NXfVDMUyuzdoP6NViEbQUGcbiqc76SQbslBYUN5IvcUoTzwC1rN+FoX4b2pE+
1NE3akocSxwBk47HKT5ge15AxVk5eGzwS30UY/3e19kaDI9K4ntc0c12b6diZ1Capxvaj2ga32mM
B38x+bTFRgvtNcvGFTu9vWSzs9B0zC2lXeK9dOpvve+yA5bYa+Opa7divAminavGn7A6LGBB1p2Z
+WhPv64dBytXES9kel6oOjMXRG5e+bX6dqKu4qk7ThhANykbDJqGSIclM7fTYKfUD6X6wub8oFnU
oSXeUUTVB7QlwnwWmL6CGSLKEEedlybXCKLYL1XVgcyU2B1m+RXkRMBmzqtThuVdr2AAGRrvMsG7
QpW5xuk3fgBoUwOyZZj+Lia98QsT7ycIAzShDVP2GVswTi1Jh7PL29WyIPV6bN/szrjkeXnULc9P
4t8UMHHJqkCobyM26Y5OdUfn18+FkYoi3bTXrVndSlVcp6o/D6yYTS7OjRdc7RrmlM2Ix/0obDeN
CWQxHrZ0ky1rTVtmdXA1GMaGiiCi+MYk1XX3meU42f1G6DAxCd/j6vmiih6HBabBsVkaEz9A691A
AcoRhA16JLlbLKruZLTHpCKpZ8/tX2BMjPhQKtFemnwg+U/2eCgAiZrBowvVswfIS3J8pPrRdVji
LemYp1HR2kmWupVB4YJNPH40jo3J8yoovoxTJD0UpUSs27zyXdLClRO/hJRZK6XwG+h7ojfuleFi
KTCvEU7yaFB3cfRIcMQteRs0zj5mEqlUHAkEnoLir26s84QaNM5jpG1eC/SqtTaVu3h8y2JzBw3L
oUvY2pra9xSQTBl7tDiaJfdJwdsq2oShaW8Kw6JyJ7p32Vz9EbGiLLronmE6JxocX5SwpATzorrp
R8Jc0EXlTe+bp9bGR82eyk3VTtllGolBDMF1ZN0SqtPWDbx7mCqrwEFWGLHMRqa6Dm/BgEEpYfVi
jmLuRE+piF43gXIQ7Y/aKJuge2I42nhsDrRI8cvA3diUfLbAzBVbrvJY+q0g1YT7d5qaLyevSW92
zZ5PNSJPXG25Sx9sGjqwosHZcMNDgaLnhPp+NK3gEAA9X9hV8/Qae0NgHuiM5aMpNH7Dv9JRJULY
dNN77fCkyHbfUurKwwhXXQ7MbYCpd5VqB4i0+V4ZHtMsmcofj4CLx03IdpNjQAt7XKWHPLeutUcl
msyu0VvUxQcveK8GOuUUEi4hYathhmKaY8+Vutd/GmoTF0SzYEkDPCt6ECoEQiudv2e6Jl01WbTG
BjxSxKA9DJMUx66rYTwxZtYYqzGjsfdzNlRrKDBZ3AfPSBq8mhrTQYVnax1YzbqFD7lwdKSpxkGQ
tPRdo2l+QZ0i8QhoMN1E+ZVT35xo1sJS/JDdb0/slfa/6TBa3l4mHQ9wa+xJHn+PbviTV8nKUMDE
Opx4jW4DTMV+gn+WyRHnH2yR3BioRotOXslCybVMxFte7q5z5GfCfiO4DaVmLQ2NJnccPLRTPjUd
h+JkZ5JZGSt7NsEDqFJuyxSxgcU+M9PhKbOX2G2XhSa2eR7PYgiPIcgPA+yyoZuwcrRwWDtVTdkh
G1DD4LbH8pfIdLO3Gnu4ulX9cOLhkbrYI+JpzYQArzLHDR/IjHtbNdXrwJzuAcZKxx5W+oAF0Das
b94fjw4cmFV9DjSAdQGXr1xu4iTy46hfzrHpknjgclSyb2zwM7RvY7jK2mkhhbpJxSEj2US70S+V
srzKo4+iLF8sCzBwEGLPjviYjAzj3kvBqhmeP0IZc0pl6kfD9q6BEoJU8ofwFu3zPN17mXeSJgEn
xslAby4jTaAGJDtkmEdl6+cxvUsHHE6D2C8IcpeM+h09A31FPZ5KgaSzHOv4UfUPqisre9iFrvXa
W+HGK5I3VxnBQUDINRV5FJn20g7aS8qsIY3IYfVLteAMdQ2/LfMUlRqX1H+JC4U/E/6g/0vz/YiD
23bZqpusTvqHgk1AsHbqs25pAyHiml5zs7fB90IKRRRCnipoGo69lPZIVeDNNe5gUx+pDls29446
uxm1hBBqYuNua9YUUQ1bImnP9agRQgrewuxq987OSSn9GYkAyOC3TLA6ONrKaNmPGemN2z+GnORO
9hmUUpwNS6UjJcHOxc9rgddJPWnS9lOCQt0Fruu+ToZ/C/eFwCg+sNF+V5CHelGCGMHakHbWEUhM
j1pWvkjV2Abcw0qrvKtmtR9lvB1q62ZrKXh8nJrwmkhI1BOGbnvbNBQMtoS+ZydNvsoI0FGgdZhb
GxaF9u0aBq7nDDNRBDKp0WCA5vlqssyj5iZU/mhEp/K3sEegANxyZr//jmZ6tKX1BYZ49sCvm0a9
Bmq+7iMkVG7cvHC2WgNdr7QlZpUsXOUoPpypa6zhG666J4r9ODpxlBnOT6RxvRyK9KYGgZ/pw450
0Rb0gSaVLyfmaeLFxAP/0jty39pIvD2rCj4aWvGGysiDn93jOmTsD6K1wXUi5GY2WN1Gkw5S70cW
jd+p8PVJ4y1XRz8INztpZCfG/z8RcAeIaZAgy48o2wR3qZWXrm6WSiX/umQ6GZZxHTEPYsrwK125
g+VZtYniq1XMoVMe9GFa5tqHQcXTonbB0WnFPkzAzbphtw10l17ksP7GEfyFUWNjCZZ7FnEAJeay
q3TGFeVEF9U+jLNPmMnTok3r25BymEF8WdA+9S9s02dQZf9Mt/yjqpSOVGKLUjpEMHiVy/Cc9KxB
5DWKJvZKLLhiYod5iHpP3EMnkzRL57m2bWOE2ah8z0H7xVmPf5bfE3JvXlhcAugT6BNlq5AnWCWF
5it2jMFB8qmhXenchD0wefvbYJUku9lIXao3Bf+FaBBe0uBoOvozMFuJLD5+xGl5HFkA9rGAn48b
Dksk623foKR0Au8bc9wQ8l72nDAJwhtUi8F7z8thT8aPjC6X32ziCpvCJ9RpoUI9JDmmRxdnNvDi
vRT8jA0D9wm2ljB0+FwhSrNOKIkwjveMiY/WxqDj7Al/dYftcLkXvB36+GtCAgV0E23w5IULleol
GjoaeGLC+HVsZHWLvtGVffO0Sl31Bogqul2Iei+Ao6zw/R/RBd6QBZeiY17UQ6JjOgWbyINKuelV
+VXDgqBpKA8VOqWzrYpoUlbKxendVeImfp2Na9ZHV9qzH/g3bikNpcVIzIzytiwsNiW7NmE2XKUd
WOVlfRVpetGU8Z1aB1E1y1bWp2RIKFX/IV25r8zgWplRttbnlVLJaR0qNxww26kkQhZFXbQerRqb
vPCdQP+oI54pFIYtHOE1FkIazXLrUDtbujt/SK2cya3hVsmqL+5VN1Ce5bqhehuCjFwKL/gRItwm
cI6n9ldiL1j1hUdP26xceTWfTJJdXuE9ZNydxiij9bPModHCzmzi4Bcv8VJrpw8nDb4ksppVsfrB
NX4hmyzIekOwWpsGFi7DOBFqOsaj+89BtiCniXHWDryDU7wVTMM1/Ro19W/URdVv0qaxKkuWuvuo
1I82MuZNGB9OHuXQKbfS05+6beFVZ3WrpMW6sYZL1FsvBOT3qYcNZqTHAF7TwkSxCJsIItv4CFro
FjprZEIvk1k+BgtbndRBv1JJggW3Jr4zBSymBveuM/mQU3eeNYsLqJcYQOP/36a/zfhTQKAFXPTq
0THAYfWlJ84mSjOG0PLsxsUao8QOHDlJw3DL6AZMDbNa+yBhdq0c9BojG/eudB+h8QiU5MWbHCpd
8Dk3bAmt8tut2IFh/8x1qDssZB20HCbpfjPURy/rb6YWrTq39Iuc0zHrV7moly2rvUIP7jF3DaLF
NzdpTkTaiahIPgYGXiyhbMJGCfBwYffV1ONkhGeR4XVU6KkzCFsbl1hnNDMrFOEAkGG5DE3s+eRr
t7mS7gs7MYiVpJ+q8hkjXddW7sfGF7u9w9DTAojugflon3mkUClw11xxsQW2J8N5mccwkyY7nOKe
M70jLAuBwD0lO2Aor8Q49wBWD5XqIv5a1HXwZoud4lxF7OncVn7HAM0j2oPHVN5jfrP0oy7tyr45
Ll8hHmkeeaMugTzEUmWNKCxsEArMVJ1v2jJ/2V/CwKvcDVFaooc5xJJuZLuRYcgGwClM8EHugpgJ
wbgGa3lG/TQsS/J7Hrf8hKYC7aYYTwD795I3G6aYVU3+JaMpkKBTMheeIY9i0KMtZszcjwaKeli0
V9LhmxJkZ5Ao4aoIk1WcEflpzlmRocgkLCbZ+0weCDdIwRe1rdY9ee4I5TmghQNMVgp/MYNWc8/6
ZKdRxOeU451o53dTAD/GuJsMFNxpzaUM95y5KPX5q4raY5tAfeiWCy0X+4+Hio4vToNP4UW7mkBi
gNXAmiTPEvxgYsDqJs3zN4vwCKs/pJ7gpJBPkDE9hgkZbboJ+9K7dtpFTq+mpW/nZgAdH5Vyaj0I
ZspSQO0W0GOdGVEAxdHEXGEIDL4ZgeXRZTEqfFurCRQ7X0I3ODAucSUelqE+2wmF2A5an6btKKPm
fTanmlWL/tkfIQjsmU/oXkicbTJkdwMZu7W7axvstfLVyvWr1RhrV3VWYraIR0TqdTyUOr9nd9q0
eXseBK4H66wY9g4AyQ9r5k3eILEzkpsYR8w828d191pXXIcmCBfQ4gvxDx40WQYWGXk1HhOj2pjz
DjUL74WJr74nz82l3Bh0QN/Ia8tRdXyWdF+lai8U7miGox6ZEG4xociZmPTlMkBrLDpl/JzA2rYV
em87hN5sJP7CAKlxU1v2TXfGlhsts8RGMSVnMSqrOioAHEUbTWUJMXbrIitXc7JMyug4qrbqmxac
8MqMkczC69Q6p2zI7+WofGgAOhXRH4JAuytcQb3wHAOyTSHMZ+NPK8yntKwjNLNVEkIBalPrrdZ5
7WcCjAY7EdJ9PsfOtnUxxtvBoaBRqHpUHBVtQJFNBxXQYcmtG4cObn0jFUKM5hbMtgs2w3sYTczb
tj6MjBpRaayJe2xtZROr2EGCMdmEGFX0HDBW/VebyrtnsIVJGVQgidrmtG25eqVhPiNUIZoIceJl
vWzoyyCA0wAqGx8N+GQzH18r9AuFD02k5y8ZB2IplV3qVezPul0U0ArOk7So6K1HT7QvOmJmEKKt
ArnjdQahGteG0qxNNwsQMfDIDPQ2hPDvBxIr3HVJsWvDtsfYkMX2pe8uhUbYI5UeAml2FLwYDUlE
fm50wQ5r9jyGxfgaKdkXacrnNEaAA+ZvDa1oLCaeKNv8tNucOLOflyPAOjZuDTRW422sNPTwsDhJ
RTm6ZkgTyYcInx5NUGWSf3n6TIFoDwIkc6zqfo1EzTtq+i5s7WWU3mbIgTHT/akdg77b5MidGdzw
2HZ/hUomlkRbtChc7RLLCSO9RFYR7TagPkt3smjpJBrJgto784hQcFFKdvTGJ/BYYxlUuAiSaBuo
4NqK1GJRbMXrlLV6eOPWsBEZc24ZvII/3kZcXdNQY2DU3FsW5T5UvQAnL8f6jAtRRlQqiZb0ng/J
pQlIzOM2ItxQkU7X5Q+a58wIBpfD5nd+AYNgPbmK3yIAK5F5qoZmT/xkj79062IfiLKWR7h+Ddx/
+NYQwLMVoR2GSgq1GK7cZhG3BNjMFevVhl3eqP5pI67+IKba1uTD4HHvD7eq9u6aA0Eb/FOJj5SL
swhzVLYMIrbx6WzIDF8HZPYa68CCkr63hPJcJjBLvEV86ak8JtlPHjycZMt641/MyFSk5U1l7o3n
0p+88JMhf1Gn12SU+7SLfhXFWGI4XfZt8wxNsSfhqY84YorCAkuiMpPMBsNCfQMJ8pqW3jlNk9Vg
Vg+3Hpc1h6CiYC0P9c9wFGs+88fWqNZ2/BHK/UDOM+CIK0gOE8OJEmuZj3eHUSlHP0LF73zWJIyA
3WIkwdGVyvIak3fH57ZE4Fh7Xbq3oerFuXloQlYKUu5HXNP0wOxiIGcV664g+JflYFvbHLvU79x+
lYdXR/wNSKdWRtssYXpL21PddXG97lUVa90ut2Hw59EaHDYAwybOXrkxoLYmX46XrgUfKzSX0IY1
zidJTzS+3s3sPpRRWYaU2Na8YUT5aWQq4J+rFtUPMODMm9aLkhLkS7eJpKMJrqSmZXxCTcvjcuft
DNwki6hXzzJWsTLn60Ll3WVmTv+aDGSljSjfd06xYpt1lJCwHfpMVUGELT7zQwTkgOfI+2SBcc6H
NzU9hRzJyhwJ5pNhpzcFg1Bv9txMULDASCZWtwZRsE36+/wWhKgHWXJcGhSsOdkvBzwhigGEWv+X
l4WvsOrtKHjSB/wB1VwFfzeqVych0foXs+/UjQG3yqEsrg1X70T9du0tqINlZN4aq/A1SOCcjQww
d1qlEwzmnE5wTcuVHT16E11ofGHm1tnEihpIHqcQtlhdIA/gZTREnm6yXmU6isi90KL2jbnwI2xt
/k3h+nps3zhvls1FWuzP44TcfFaN70nR/em27iyIrbQr8CfZ0kW12BrZDzcvqlbADuaoEfha2bM1
zafeJdajH9wz1AK/I9J2dHrCg32rnqOyvNRtaS+8sH6Kbm55s3L3ravHX60OB2zGpMSC2KNrkSwb
aJuda72krRXcSGS05DD42eqq+TFl078E0EykNHxB2mECSUoJ5THyRaFj63CKkmINsNAucDp1tLJd
oWv2bkAgQ1DpflRC5gA5Vbl1yis8oeo1z+5s28cNK0oMs7VQ6UiTOWyFh8XLdQy+e16A/7F3XkuS
K1d3fhUFrwlGwgN/iLoo76t9T/cNoi28SQAJ9/T6UFRIR4wQn0ARJA/nTM+UAZCZe++1vgW1onS/
6E2X03vd7TT5Y6RPZb7vkV/n/rOBSHEsKIeDnCAbMLO0LwLfXRTiNzP+KDLu6ZbVgoKpWDr+vnbA
hqUbqCN29TGx8BOHCBUVSD1jduLW1i4onWmDgIqRMETSRWkhbORrD51jaP/BneglOyOBxCGvDnyJ
gCZked9zN2umth9tb6MbW5iUPPeHrFoCQ1lGLRqncoOZl4PSfd3THbw2FPbS/kFTbCWM7rGFO90z
SlEfnSuICSOdlhMaCeu5wODnBPu6AKwUQoLo4QujP69/EuQhwCy3mEeXNuxaTW0k2IMUzVxeMcpq
uG9/hiJczQwzZ2dFPOViU7uccdHB1Siz54o2ZDlG5jP4P0l/NqLnllysKj5U0Xdb32nSW1lk8RBi
1T2mdIPxlBxoGSU+IkBSlnMv4L09BfVRkpASMDksJ7LwTAQKggbMMez3HusvwU64V1Z9c04w2SjC
HtqLmgBz/0j96P90IwWvfuBJWWrJvqz+5FWNBCs+FUzyYMwe2/oC6xG89yshhMIgQSrpWEVBGkly
KXm2aEVSqwPs7wi3ewWIt3Crtxovpzau8uzkc+y2Yrlp6dvbUbei2bKctQQ6k2qHUrd0HipJfwPp
eL0Q9PyN8JIFF1X5QILfQB4AhVmEPPFMyvAYegqRNkWLQeY5V7j9uN05NDOCHmehKLd6zqnBmw3l
O0d2aLvMRdmuyT9aYejsaXW2JcZ5/cGx38PGW/XW1oc9NkeiOmxI/nSlkACTV5knR99azn36aOFG
lDUCHQ4gU3IAcIQ3AQa9t0xUstfYpRke+piPMV8xI4eWw4wRXZeNzu8gJszefDU51poR93YzoT0A
zG8kxsrlq0nLP85s4A2e/IHmL420kPNoUr6WxoD8/D0jOMnnmFhH95F7KkRzchtqOMlaSdp299by
LVtsUgaLVMU/e7x6yr0PbZyuJaQvd6FEs/cQExXVKzI/ei5ee+lQkOf2B0qBQLBDSE6dPSSxGJcv
Bo8UBkQvtwYd/bjfxM424BQprV1TMXBCA0ORCHoNix25CBxy+ucAMEENRy2vvotS7TNsBr39DucY
3cuut5NdOBGcAh54QDg6Y7BdRrUm5UjB9HO+YayV59AqJnSTERO22mVsf7h8axUxftX4IWo+1PRA
qs4CnEHdkBJpPZMZz9mXe6b7RaaJ0gQJLkMm5kDgb9fEYvJQo7VmUmkwRjVVCo4FBOIIoqg9uB3I
Reb404Cwas7rGteeTXnNShLzDM8BdhkD5pFTGqYig6Z0RF6Bj7rNL5/KqHiq9fm+xlZqFxxC9FQs
uwL5H9ManmsSIqxUeyoikEIEiTBg9yKaV4b6bDUHIMg43fUGDcNyNdG/rBjuVKoE7P5ow/NiHLHh
eBfXRGJW+FBkAJcev9KSkEhSBBKsOgX43tKv504kDdcgQmJAdq3aJKRu0BrKza1MUixRfFCmBCst
2/dFrG1lGN5ZcUG6IzlFAy2fKCyKNXrs/hWWJYbP5ou0dM7tmqxWZWrHl1iJl+AxqEzFaCMRLyH8
8wBJ/5OizDrabvdookbuQQ7OMJXEoXPpMOFFNYs4wK57DqyvqR2hCAZCb5Nngk0pR8/dTRpgv5Oe
XIvOQpTvbk0urGIGR81Hq6hajt6whlq1nxhYsZggheyOEVjm7o/CyBgYF7P8xhm3CM8qeEGJfhAE
CblTsw/o4phow9jq1oSgTAsd26CwCUbSIYPkbpSebv9DEAHq9Y4ULwo4nSm5b+I/FqX1m5Z9syoc
FMKhqCPIhvonAWvdxpaMkMIAApLd+w/CsTndx/W3T8m3UORVDrrR3c/HM8YD2yTsxNJsIWdo5AJL
w0fwCo5+Y8rozjWJK1bJW+qgs6gsjI6Y73AwK3PNbazOuU8Hya016z2BXlXHnHjgkw/YQcJyqh5r
EkaIvMgHF99TC3o3vBsJtXJEzQPY0t10R9wCBAw2xHKhmxpZLJp8XPalDdiww+44Fa/RFPzp2/FE
9tJ3z+37ouHdhCIXbkcni49aVd0laWO9urLP15aWnqAjcRrY9txPCQIfPP9gCWek5ThlSJ0PSmEL
Eji3mlWDVItn2DfHY2oRX2GyIpfRuZ0kSWPjneRcbltcO3XSBZA2lKQi8v4Av9Gx6ejQ1HO1DGz7
8ZfR1kVMD3WRnos89GA7Np9jcASc/N6O3UZmwX1kqnNhcy1lxrCRENbC839Q7rSLELFdmZonaUbO
jDm5Zrb1gmH0XlLYzYEXPZF4rn7uODG0fCgCpxgN7awBBTZeEgH5LRL929A1n4adIJVtCWgQSwur
B8Zo5ApMYrhZw7w/Gp39WEQm1MePBlGllPzrjo2fTmGj/dSWuu+osQe84i2O94Idg32arvFPnnxo
5cMoHuL2EtTxJhMOG1m416unwv1UKAylRzIvKbpjscfnYIaPElMDjr+VHSXgBY1lk5/1lNkEOuoq
RIhVMiRCtlmtKjMBf27vpJ3ex2zSOKcgXjxn9BaJpFxVgvlUhCSRzLZ+yxmvZJGfRe8eQZ4N3f9W
vZjaz2C9TiFvCgCSI/60yDGTwqK4+eYpP5SRiVyt2L6QAI2ZR9/WuEnsOn7Ox5q0wn7TBd9FKtek
uND5IrJtPvcDlg8b6P/2XrLbFdl4MUEmEItlbqzM/iDhz9SpQdkfQxSQRoWCIaU9rtJpN7Ct9iOm
2hEQEYQSORL8KsS65pudBnerMqZpk7DfYnd4IFd7p1sorKQdfJVtcSDH9Slx7YWszww0Vx3apcpL
XkrjqEu6oNQJVixWAzNHiZhPvo3BGwl9b50YlmT3PNYBpBqPIR/mHrpEq+I+xy2fmURRpPFyohFa
Wc5DRznOzBQG7f3UQItLW3kIMKDW+kuc1H9iGz6XA7+cxdsFiyE/fZK0S6O4ytI5zBFwJcm2IQdW
jbaXGeMi9hQdhY5Dg4uCOcQrjAihd2m6d5sw3kdad01SOHgjackUF4Z1qWlmWYzlLRyeXnhxGpYu
vV8XKa5atapD7SVg8mHIaldSEEcAqHzHXbnoKRSxMkB9e0H3DqV0BmNHtdE5tu7tooGjz8xJrTL+
o0XXntgpxq6q0LhVwN02ePqalgOV/tbhmCubHm/H1m5pNoHUbNjbDbt776xxmWzhU7Btd6vMdyH4
UpcYAU5h5LuFY72kXICCMtYmS3xivm5p/lKbRqS9pAqJ5GxShFMmkUm4ynPyE+vmhSO+r0V8Jcfc
aLit2sM8f086hpAG7Wcy3fFTB7gTCFjS8MFM3+P4wzTzQLQQyo+z0Ltd/PsbJSZ/mJ2geYZBsI5y
BuylecqRklbWMSILqNC52ZCRZF21jsJvW/XrsaAzBpVqTJ5Z/xeNF55Rir+1yWNPtoODjhHvx11A
zeIYw52iO2Clzj2817UWYbtzAszpnNfHkqErioya3VGR/0ESNISw9G2WPSmh7x03WA9adQqS4m62
T6bBfQXhsWQt62t9j4SWEBBQT+KjSEdeF5Gu0KanuGM5mPoDaL4/OkehREMzQXzYJNyNNPItdHss
5c3DAGGOPUWSzkS7iTZJw4DLjOjZieOskhbR5wBFwOmobSJ5TwD6uhuB9Zj3JBAt8CjstwAIV/6g
vqKifpyPVjqCk2UUqL3Ef+NrCnV4FS5Q3a8MQPoD5v8CFICWHA3kum3o7VlcuG8AJmoBfzrn+e+O
MHTODc9wAYvQjY6ljTgIMkrpWftc2iQF+EtqzFrVvxqCwaRtjqmhPzbUAmNwDourB8l1ENkHgT4b
63uIrlbT7r1BXYoC1iH2JIykPU8cXA1mNujCjHEvbO3B6oYjc7ZTg7kiayREMdD4AUGGhSz3BRHh
gbi6unVtBQUt+YFieDQn8Ahp5/1EFLGxenVsMuOA7sGGesZHsYsRSrTNZqAxalNEkhmpWRW8JyaX
2gM9vcI3N+QcPCf9uOu/StPduhiAsOHuHcPnq07HXeOAiXTrN+XTi5mY1rwMYudTk+SWPEZ6CY3D
3MT1fTJ4r8lYnqVJoM98feAiW97B9l4CjpWDPl3d2Skzz3R4PDz6W0xNCq29al6/yrw/Ubm1pp9s
zDcd0wonAsKQ5D+JKp5Mbn4NdwMPHkf1vRBQUtBGRyBu0rHZjoKkHFcd9BaBVqt9wVS9A6hEWsMj
WcY7x+oPukJDAwZT7+JdZyGq7bJLmxH4wDA6RLaKAeRc0qd0SlS5TL0Tvh+5MSPtKeoBENndtrMM
7GBYgqwMWX601Iu7nCxf2WQbLEjMueAjHHQ2AfMn7Ge8xMKkNCc7fJ0mz3gIPdPdpRWEIjwq5Jw8
+b2/bTp56aovr6aTFfHoUx5IeDtdujfof4WcaM32oa3kFXgz1ahaOw1MFF0ni2+85nryp5uuNY36
0vip1XMaOfBq0lmHwJq6NaLq0Fot3LgKjcKAQJb9Gj2vSEkKpS5Jq/A7JMEw4PDj59NrOF0IZ/ux
6w3g6y2pF6jDXmySP3wDxfInAg0AQsHdlClwz8F3Av2krN8K8ieYvmFPjtAjdnFxjeCTHunQ79ow
XyYS3f2GQqrAAx1X5LPeA5cCsMq4BvWREb6541xwhWvnU0vbrQL6I9CVhZna2jGvrb9z5HuXnNEx
PmLwgR6O97Gg1ZnTD6WPzcyPrehSTjR9ycxAuZdbLc3t95QwVCt/N0p8pYn7KlxImuOfOvhpCn1F
xiuYtJ3ffKbVsNUUh2ohHjil6gya4HDvXecVodamLhnz+2iIOfaW6ams7yc3e9Ccx97TPjTnLhvU
msH9IlQIY9zftLBPkGoWuCsrGX4UyGQNEtRFpQETBqyt9YuRRSqYfg22+SHb2wPaHaA9HLe30vod
Iw3XqbZ3sNHlxrNZPgGshOKnoYQNwDMyrAXtCJMIeSF5XNShcNdQnyebeTzf4QTx5WW2uTm6vjZZ
zCK0yxlZf94Ij65JPiIDGn3eP+QECZEFDXwx2mnVJugZKYzY65zH5pYOfGdm9v3sWypIdI+ZuQ8g
IUTZbOxY7sDAHIafoAJUqQBvxEOzCrEkKLteCWR0C4aRcGesDVKufRoKWn39Vwwog1oPL3LtpygL
QZRDFNwl3VlY+/qZQYvGATTbdfe802ASx+Ey4Ap2k7s4u0cIjvxUkzbtmJcguiYdILxvQcct3NCz
7f2nqLtO07ZPT3GE323lvvvlDON6KxHmqZq5pyHXWs1Kd4BeuDdZaZxfY/A3FvN1C4J/w47ljadO
V0sHxHLXcG9do3ge1vvErNGQGtIT08uxTo7S8rfg945eQz/J/kYOwM2D/t7neKCZi66mKdk49zxT
nI87nqtoS7oADZrmanW/BYlxtXm22NNgYlF7mM+RHnWLvr4SqdCGzdFlQ5cDVtl+aWjXNqo2Q6td
vGPSPjtAPFLjOaSvOebuHq2+mx8ALq6I9WR0dKwZOeaMRL1Ly6sP9fBFvB7RNpHRXMvhPQ/hnGlD
eEEmURCJliwdVRM02CfHjkC3Qxwp8qEB8bItBDn0Lk7tLoKEMbPXAgVLN47tS8g7wVtLex4y1Ehq
Ga0hOEHoONIkN3Z6XzyR+6IdhYxXxDsX1ylsxD2quhWJuLA3sNys7YQImTDVISVaHpFXI/2RRod2
leISJ5PSKtGvLDW/WPsNCu48s/H7w8YaAW89i2qL55Xs5Rm003iucRj08KIc8GMDlDaWbM2KV1Eo
PwjJnVmz+R9DD6ZNY+9h68SbIDJ/mQl9KFUk5wIqNQt+eBDg0U8BJEWGdz5VI8B11A2HGMDXsQWf
hkS8qs6RZufkUDQZYx3KXDPowlfb6mABwiXa3n7ZuCDHYr9CGTr/Lt6AnZ6M5gPZDfkTunaHk32D
eOYrKdEC6F0yXkE/Oce0tdBEawXPj00fzJ4jO9y2uE+pU/b4YoR3iPTKuXopNK62nZJNYZNbbzml
vprayduWo08Ho/DsIy3g79gaoceZ3rtOSgPHq95bC1Nox6aKgCCm5NVJ0ijgi+kJLBRpf/Z1Jo4E
HU1Hv1S/BaDMTaNEvlJ6gnh06nF5QmvC/eUPu7qiihiNqdn1I7O8we/sne/md/4wSl7UhlHqhcGm
s0HyK4kiZc4O9mcoQNdVEtVtTSBdk1Q4HSqXzoupHTKlND5gd1+bQ7mZs53jCMBjNPfmhAdaNWtH
4xBmhbOrwdGlueYcXbwLo4KcXLr2MUcmy23Y3MkiKjH74p/kPAp6Ju6vQIe9Q1vT/Q5IGuPsYVjb
PArjUxRf7H7Sj6V6iQm1PoFgNFSMasY0Ff5W+mR6ARTb1WP6DsGE9E1JuS/CHTQ53ECYjTZW0bz7
cQdelQ3XScBGkmVOerXDjS2YRd5N6p4vzj6KejnEcb2fuIEhdELUN8ixMlA9kalpn23xC9+ERays
3pCZTyhgtLsG+CZHwJDJnjK83eSyDWEOOk+YdiZtk+rB1yAqOJgttWRU9YfISlnKq/I9Rmp1rrVg
p091Tvhw+dOPdOTRa0MMCuJjM2gHx8Xk5wSyXCeGtSZly1xTqtJW07J02+bdga3tsYWIowUwMyLB
6Czq0ujIYA/mDRgcnyhX8uhwc6aKupaYmoVSo48qajsFKti1Gif20jrKyYZtj+uNSbyNCisPOBkM
CCHA9Q1TOssKoRpEdbaP8Mhg++rP+KQxPFEzyH2d0QezirndHmM27F2MHZkvsIgwiR9L4gjBOgkx
BlhfriGzyp1rgN/J3bd2pnh7s4XRmuSTrckZpdOZ20E2z56JmS3Jqyt0P8YG5UCSp1FYJ7t4bqBj
7zsH4SYNxm2Z0V4rwS/KEoxeaJ0zJcZdZdNBMjtIsXDgyU1gFyXhgrUqt5i/agBSp4lTkaOARAwA
Tkkk3jB7A4c6RgNdOx0ZaIyWXKLKDKygfnU40OxEZK/62QgbK4q9NI/nUA9Gt+FQXoxsFsGwJItI
RRu3N9S1i5ruiqz4y6qTdD+B5ggL45zXcFzyboyxUqHyitmyvOxu4mZYoNPySRdFxtvEcAX90vuy
DVb0NNLnyjHkqJQTppO70KqBDzGSdebVIXuqVf4Cto3JJrZ5GbXDxjN6/PduRHiH1r8aUeLAbE/F
xldPVSzkxYziHyu14q3AW4qqVXNXjbIBsqU0KkQJBEARZT9iXHlOMR/6bj+tDK3EbRo7D77GEM2c
Wxat/xI3tbM2LPUts455dCcI09khfiUlONXtlUA6VuT490GVxZuB1A/OTj6Pb660tci0bxIbaBcY
eAmBVcQo6xGkNKMACBtAZBtN74+hWuxCQMb3gYM3llbfIjloQLlONNJXtWKA4xdADq3WeCaPD1eG
3w8LWwzfemxCjIsLBzV38TxRhGU0aqEaca2KsN5q01nPKdf6CqkelCZc2OT+mMrHhl9BJ70x7Qsl
j1U0fHiNm2EapzypTeSr+WwOncr+u1dheWbWXJ4T/XcIB+8Q6IOzrSb3Th/S9OA6oGw1lZy0WtIH
0s31CDycmFlYvh0DOE7GuLjV2O+hQR5Hml4niRghQB0SNOIxovW999t0WVcY3CtAPQvrE/OSt5jv
cRn036mmf5EcezBD8MJe41T7iRl1ilYoTO1HpB92Cp88cjEDOdr4gKjMuvfl+xgaO/p4FuZPmG/h
QM2mIp2cSKNe48TqoT4Sli1n83o4sDWpfKubrQPsThy4ZmLtiyJbefTZW1legkqiWmdzWbuMzw2T
2iXKFTFX8JjjHlkw1DOLQqDuDpED+yJHtEYaur8JMx82vKXhKAccYxKZSk4CYbpx2i8ipzzMN/ll
ssF2aTS2UKURqew9kDgZ7jQUbW4F3L8kiNLNtBNq0DfPrWgtZz7ZilV2phXZEVd9jX07O0o9YCA5
SolhgXSPWsBK0F6dwTrkRelht3LZC8KW8ETcy6Om1j6ZtSDn8oqqtvYwiCgom65BGV6ibfJd0e4z
H61g+95WrnW2SnJqGhRrgVtdpEekq+lxMGN/KlcMoHL68WG4zrRKO+Rkv9t6h9M3Y+WMtdkuVhrw
8Rjl1EP7HrXtb2a7nKALCyBw0ezEyMlCw4G0BrmeGuDIGr855CEqbT1s4rVPvW8VUbQRpvNThe5r
Qhw6vx0tWfO9bSBQvWW5jouT8Swu0res9vrj1HoPCPBI8+7gjTqeD2Ld5llSnYMPEQWgL/n3LePL
0avYPHEyWoHtLGQ6gKuAxoFPBbe85zXUf5H8pqF0n2YzQGkI7Z3Ksa6lWmXBXHAreoo4XCMIpF8j
7K3ZU1PnSCSjtL/rVNVuo9R4aqrUPhdEKoC4QQgLL1vQEmLGeIcu/wza2nwOQiavvQ0AWTXWJ0wq
fV82uMuHKfTP0yzD7ike7M7YZVVgHm1UOgmvcapQniwtfp64lrEl0Rb7HckkL0AJ842E+YsjLbwK
CflxSicuTQVP12g+ha/9gTnPsQYCoFPKGj0EfchaDhtp4t9IWkSR9C2ATJNIG3gxVGFq5qaz2wem
DnudQCwsTP4hSgDwk/9bbin3Qc9SOq5k7vTwlQdtU3v2DG8zTwJNCJPWdgE1hkra1fd8hYjPWsbk
bhwDicwJXHeGAMdryt0D7BcDoHXV6Z8s4oysVgiy+UbPrrWsrOfag8lWAliNDS1ZE3GOF1y8R/Yw
vNG610gVWIkS+VmddfLQFqglLMN4wRTwKDlXXqc0PtjUDhfA+BcmP92Go9ozanmS3Ax0WGXDO6pG
dzM5qAEAcwPNc9yGR8thBtCcO7M8TTZ2ihH86tIVjk4tmpmoojX6scFkvsNU/RjG164dnHObuO2K
s3slje9iyMV5RMSg24wvbRGeoUc0Rxsil+5I5NalA/SDwiAe4rPrMXy0M/+oC+0tGFDtUWTSS9Rn
Q4L/PCoyn0uvh644pg+0eWhsCnlynQAuIrw4YOv+oQrFvtOoW9Ahq7WRsRP1qXkchja9MmldSi14
qyCro8chJROWXg+datH5GjrnGLUcHDa/8+lWkIp3506kZOKze+v7ID/54z3JhCE6kjkYxaXTlFOQ
J6lvrKy6xTmrRd0+JnvaAomFzuuEWQCOj969YYDfj3Fmbppg/C6EZm/d+NiRclVYDHJaz1wo22Gs
Xqhf4lXwtMR0mTp0voWDZCdWKH+5fMAhDHnKYa7inQz6ZWrW771nUWCUAaCz8N3wxmf2zm1DMb5z
RtauXoFEM1vC34wiRnzewi81OgyufVNp55qpYTGkA4xrZ5/VIysWol7hTY+OXvrXfDBW4BJdNvAR
EG9LMx9gCZFPnFrCokbEBNcKgW+2J8V51kbEb5EKzauLwKnSIoBttT7u8K5BKDH7l6rFlEmMO1rM
Wefo6cPeSwDvFl7e75hJfLeChj4CETDVie6sUsw9etQ8MAEEmgQoctdzofHg543bntxAbcyYt0v4
wNlShtpOyk5Q+/pIaJJq3Gl5oGPrNBmY2Jz5uJUJXxPmtlDJpjIeUbujIEEDu0hl+olQnAm95hMx
l/vX2k4foxqZqskis4qcjOiCWoAMHCAAGm6ttp5vfxt2TRszKuC3S/9UtLFLfl26koMxrQaHuAe6
mcfQbKu3GE1e6suaIiArEQH4d4am4YXfDxomh7YFBzORyTTUKArpxK5inudFXszkqjT6JeUIdkmC
SGlyYfYOuHH7vtm66O4kmerV0LyIUCPdp4ruHQttYhpaDJzR7Lbu0L96kPZbOLB9yDyFIohcC70Z
sFtF/QatNPbeoj41Cv2K4TR7fXJ+awhuq3DC1U5jh/TZriPLklJlGNRi8KWxpp5Bxpkc+5GMZDsq
L0AhAyALW3K+Mbng2cTp/kV2lw/LsDxyn5ibvwsyC8j46cJ1pD/omnuqsCdinVvVGIxW7tSii4kP
Vq36Tc8quSuRlzVQ2lfhiJAS3ky7Qoc8LLPJ3/29zBIDqI41kdfKKbzxOVRULhBrG0y5g/4WR2rr
opYmdbbQHqoAYUoZNwQQGk9+4PS7/5/u+h/TXV0iT//f6a7rpi2L+OOv6a7zH/hXuqvh/cMQvuch
0vAMm2hu83+nu+r/8IRNQKrt8wzYtvhLuqv/D8fxTR5y3TU9PAj8oaZkSPnPv9nuP2zdwYNuu7e/
jd/6H//9a/iv8Ke8+1doa/Nvv/5vhcrvCIhom3/+zeA1OEmOYVnsv//5N1cI1zDJjfR0Wxe+Zbgu
v//18cDSz0/rf0dEkWipE2KTtMbhLu9qf1t16k8imKtPbgq9n+bk2Awe6lPvB27+s1V7yC5yiFoN
A4Cis68jto1l7PrlmmQCUDsOTT/NIfNCR9CVw5iypDXccSbex1Db9sWUnQILBo6hOMR3AfXqX779
//Uh/68PZfzbhzKFbbiGM8ff6o7nunx7f/1QnZyqxKmJ1hMtPjzUOggQBu8x9AK1GjTrNRrR3KGC
CLY0DpDj6wkEr7HeJzE91DLMV2JWOloN1h1h/07S4MDdgiVomA60YbFDUHOt57n3f37f5vy+/nox
TNQ2rqGbhqM7rmNb88X6y8XoISIlnS3jdW9BN9PdDgbX1UQw09S5OqLvbtc1DdsyCS75CFGhqifa
+zpR10oQgHv7zpvaf3LyoV3nXr9x4bov7Zg0tRG1RqBqRH4jv0RSu55kQOAsy5dZ772MXSjxfXKj
ZxUdt8u4RE/7aFAF9J7x+58/p2v++wUSLpfIsqCdmLbHzTwnDv/1g7qt7AeM3atkEC9G1SEO9mnl
WrTrsDGIjhy2BnRj4B8sxS5sTt5V6G+TjeK6C4lil8UvXcrt7Ucp61Ay6vFjVnNe6rB2Ynu3bSQX
tBOSMJk2Xm5gssMoXPn62sOQi7hVYv4qK6rymtwmqwP/7xoc+JArtEuP7jDtFTJbQrdDJstfSyAR
NhRaZBv2O0RKvUB2wI7RSvyVLsxpUhgqd50JOqOM0xeOcgiSpCvVgS3fGmankRrci50wqqcgBq9R
hHPlGGSfcRxmKHaiEGyI32xtgmoRNZCoYEbNSL+fhJKmcB/8yicrb0CMqWfxOmI3+NdrCwYFJMHB
hrEomLORW91X4ba20Km2spo2jsNFH4zih4C4t4hJ87bGWjdmlIpZwXBeNwbU8MnJK5hGyCp/NRhj
aTYag6RSaF3xNNLG4EG3sc/VTYVCpsooiinkmjTHo43YmUje+qX7KKDuoZjwjgTf3BJZXry+BWY5
4RK/fW0jZjbcjqt4XiFCm16UUWNAqGruuagkL0zXUFUOyYiTlTIF9kn3KCbtPUILuJaF+3O7DIni
T1dNgZOOCfvgwbvxUv++Zh1FJ+l2W9HG1b9eMAkIuwlI1mnGCRArQQZF0X0G+FxgjEgU2vPlI/M0
JKGFRj/dx4MT1RXwyHRn93B/4Lczuui+MgfDhVvwbxvjlTxP3HhNLo625MvzzGRPit+X2ZDT4zcm
6knUdSO4kYUtFYFIvQ8Vcf4O2/kppUR4jiW5GRzWWXJEbq/AAXzdrh/196fDf0fqbK7jwdNTPIHz
z+k5y6RRoyOXnGio1fxtKA3aJmb3THON3LyuZP5bpnj/Bx+RUArqTDIlC5/IO0NqExDx2Brzmsxf
5PqiXQu1yVIOaFmljYhKohdjoOxSPYf4iEAVyDhULkiHFhgVnpykPdzuZZkhPy4ufjf6C/jmXIQB
rVw2Lxu3xzdOCJG6PZitsyMfhMMjPqelX0mEZQjM6Vl53LIFr+6HqM/N4ETT+Pt2S7SlB6tyhnPM
awDZKt72s8wrMvVy2fxrMa8YyAQKpIuveB10D5xq1QdoDHddOwx9bvdqQ29h8tTd//mZ292bmCWD
xbRumArxwN8uvhcTZYyhLF04+3T+/UrLpg2is/s8g/+qWkVBEoARLdjx2gaUa68KWLMhCEXsud0y
nllMEzLS26W/vfHb/8sqXCZtjTiB89n5thjRb0JgE/Muby99+2S3H6t7jEIpvYXexLsx9CgVhKHH
9zGxQ+4ogkMpbUyDqFZz9GQoJLV1YqINVBWa8NuP3/5qN6UYyDJUFi2bAASAcu4wAItboDOAvB3m
35xcn5Q5S5jj9NGJ2fPc+UOYFUDOAc8FOGZ+KViaEZISIBYMPS4ka3t715EmLqFtTeuQlhDjaH/r
Z5SYaeN9BnryOpbc3X35HLZjwNbEDeHoxOHgDMUXZqJfgJ5JU3R24WmbQgObOhYkA8U1fDlD+hvO
IjZPeYx0UxB9lkMIt9AIIE7V5igC9H5dSDATYgTHdNYirsrt7WqXoq1xfWrIB6DU24VzTjFmM/dC
BOetuoG2ezovGa7vnlTi3cl56TD97iNt04eMmS/MHgzuPIbz05yp9NmcxifgYugT2qp5zaWo4YyN
CGnRQJexXWwm39VPeXXCwBREY3VNS1YU0L7F/CTCNWPP0Rv9dHt7et3s2zD8jR1zFZFHfVItQngr
6l+c+DmRVcCKkPjrGap++5YxjaXcCBP9zVDiqmDQBd0Vlh4kByoZKvoJXJYnQI83HnlLPBm3jT/o
UAgnk5wxuB7dPgY4LukTacbjaed6uxq1GArb/OG1altpLg6x+SJV2JZ3ExDs2yNKgA7VuZ+AUY1K
1iFWraQLnohhNMHzQRSgvTkfMUIynNC9s01Y89bYWPZM9xjuKkHESmxZ53reJ1EhetvGmO7yeerq
KedS1NxpoKTatVOMxkPRx2cEfndobVF1QPFYGIa2uz0Zt42r76aBZsE6CtjY5tcdONqh7GNT9QAi
EWAy+rjDXYfFwOCp3QSOfp4Y5q7pdVDMZQxEXSIMpRwulcQ/zkGINgT3Bqv2tPmwhVkjaGFrC9L8
czLGGB9MM1xIedLwJoH+U13q7GvwGY4iRthFZYB/q19hMIzot3LZ2yzFzemk8aISjXFHKDPPr+TR
4MRI16vbN060VxibeGQo7ObHv3JyHBdFDkNI0ssg0IO+ieU83U7OJbbC3XxAu/0os3BaTiRU/E/C
zmw3bmTbtl9EgMGer9m3UirVWX4hbMti3/f8+jsitIF7dh2gzsPeqCrbcpJJRqxYa84xhWcJMtDC
jV6jPalgy6inC130Ixl9W71+n81gPMy9BgPYmw65Lbb1NB9olNIno8WzasSXWp40yxewp5gcSeEw
S9JAYiExxMxFm3ZstmbF6GPydeyIZPPsUNE8NQOGa8zPzLz5DrQXYlZrpr/H1lo8pJgggDO5nTK8
osXc/owEO4pI7PHIFB81WUfVEekJQEgm1qpUbS3ENGgekjN5ZUcY5eIi3Oks8KWB8qyIhvXyO0EJ
93Ry3tWNgILBAX4Wr2rvQ0XHcbpEJjXciqpjWc24wSBQoucROe1W3ckiQOroEBGYS3uI7+n4n0Pd
hoE9/ajAJIq+PqS6PW3kRfGot3tRTSTeNQtumkys64zvJSZNA/UqtFZ1jnBbngaDqkH+GZb4ji4F
pyT5b2FCpdVDjLaj0FRVmOO6L7GsQNMabEQU0eZXhURu9ih0hA2agz83VD/TKfS2qkRQL6H6pyjS
gRD6BghEWS6NI++qMWYH8lFYap3m2PU8Sl4CPJr+LuC00ezRo+D+qRL95pbNcJ7JVPBgEPJyuC6L
Y+yar2H7HDvXzGIZcGVpWJKqjFBVtrTR+RaNSwVOXy03GZgHKbM59deo/XOUa40vt+ayPDEk+xhs
18RQGhNzWNb7dgrmnXrC7JQY4yIYQP8az+04M1hoftdev+YJbbYQIrdhTRxGat11cyCzrHWwVs8C
aflEaT82R0vQdsnJ7ImhK0xTRrIeN8pIPCZ0SXwNF9Zm9VQwHB7w5jpfY+rP+Bj4N7WU2EX/XpvN
vcVwuJuSWOMhn2619cmsFI+9vIY6Mn91ZrxrHZY2tVoFad1t1dojZMlVUuBFclEHzmJJTpncHkxV
ibAT9xbmX7VJqEW/0bNzNSDUSHrWRLV2kWLKJLYE7uF1MieU7w827ocXRyNbodVtq5IDUM0I2e2Z
Gi7eSyuriiLm2/73A5dp/e+DpcH2ZkKfMA28a3Qn/ud5KypwWKQjcZJtb52rvMBdi1CIyJyNvIE7
zV9OKWmteInOqi6uoh6ZCE9x2/XFCtP3sgcB5u9HwYZtg/PG+341XGrmwB7zAycKeld4IGSiy6jB
9iXBDIFdl+1TY7HWaQz3t+aB8v3PgXV7j8bjQ5WXS9Ru//1aDed/X6upW7RMEF0YjmHZ/32tPjW/
3UTgEwCDUSHmVLpayNmokIWkVqGSZKLLWVB+Xmrt7yOi7dDcDC30EbJuSPXOWrVVgmyJ4zEnaarD
sAE7Qz3WDBPpGbKloIvuSBW2Hjp64GHhnNWx+9+vxpSf9h8tAY7KzGUty3csR8iT9P84KTtElPkL
ydR4MjddbH/1Vkc+tREwBkVpFo7hTTQ9n6V1CT0ph/ioXsBK9469A3+rnLNHIq1fc03OWWRJo96R
DFYwQRnYGTPjY0bG6un5TNkUSokqYVigaei5M6IUUqooK71uNsuNSyCMvKnIFSycdHtyNf79cmlz
/PN6hakbvi4sCDKex+n1v6/XjzzQ2gvFWCMSnxDHq5F02kYfox8lxspcLlvqKBnmAw2NFmNS0dvy
rMTn5QEdwhRmqi3whHCklF0q9buXSRxpwiM4cApcrJ8abqbdbKc/cx0PQYY5ULwGKYJgLJLG+AFY
jCJp5m41YSA17HenN155+Fner6HDC97JMC0CDsnU1h8wgyxsd+F5yEX1AHcsTrr5IaSsQZ1TnDva
DDGh8ENPQT1pKG8XksROIphfe6FD7i18d5O4Gn+CVUZ9P6oKS2pepJE1p4bgvo1N2hD++Ht2YVoK
e36bcvPVCz8KG8CAKgWGkqTWskjuk4aeaGwY/soPRpnx1vWIRM3S/JhYBb+fdZfE2paNkyARPjzj
/GKyODGo86vokPJHaGGyeL7XIzskjaSXBLzBd8ulx+u8C0yZKIDiwPCpdGYztTew8CGg6H9Hu7nE
+GQKzh+jju6c/0CYqEiCnTrmJkFbb/t5+e71OJ7JgOhCTKC4qIWzisMXO2o/ssJ6Um+a2g/javg9
I5iRCyVl41+EmOqym3SeHlQLBhCnH07wTSb2bQ0kKdzm7xK2lO9rGB3C6lLq+D7VIi9fkrYmEkHt
g2p91hm3Q9E5w/EPtwNTs75nc1B/W+JcEgsRTtIciHMsOwJcInnUVd0I9bFbpqJJg51ulIaUtrZQ
rFA+9xKcOFuskGxhsmXSekTb/Pt7Y/yzoWYKgmWAkhm0kW2H9+e/Xxsv8hlg5CVmA3nCsJ3kx0Ki
m9a8J/KxMeU3pL5aVfGrlk/FbOJ7MVCfElHpX2OyL2XXem9knan3vAiIVizJcyOZCD+Jl7z/Hx/7
n91nPjYgUt8wbENYpmP8Y18KiHjTtXEwN5wMOzpk1FVGix6jcaqzD8JmcvtUCp85ado9IZRykZNf
JZZKzlmddUeVt2wjN3hRb0y1DGffBm34Xd5Qqrk5IBloZd/tq84fHyureA1y2qPyqEavpPs/9h/x
v1ZsAbKCBi7AaNezLPsfKzaDtqJHq+F+t5NSPDZAVpybFmNHtkeparUgvKsSuSVla5zsQiYk3NKg
4Qglz27abLy2kG03/363TXk3/2svYVXVfQMjDocFKoF/9PoRuQD8TUfsVUEJhXN+WWbefd9T3aqK
jIhleujowiXk5+LX5IxG+u7vBZq5+maWkYW2KAEj8TAec3o7++wr59jSy+9NbS6qo1C57dOICYnw
VCpj1f1RFaywZdwJmtyWhvDl36+Njf1/Nc9pnNtclI/P1iJk5B87R5iBgA/pfdLry5xrkDQct8vx
WC0BbUExfwHrHg4ux0Ncw0Zk4eGL3SenJQMFwVPYMJAcp1es/K9e5/voN8nFaMiPZkjbH3tbt87q
/8JR4mnGjQimdoeg7WdeiuBR1BuBqOdSW8gGyftDfnnSTx2xzQ+uoxWr2vH/aNmw66PAuYMS6lro
qr6TzlvrOnM+3HGrknUh4+dE7hziEG1fkJv3IRsdPnOAYWfy7fUwaICKtXA5tqlPmMKARsMEa5mM
HLI4o7yQ5EpvjE7GxD5HFDMIKSFeoKH4gploqzVSFzM++pasVvXOB7xfboMoCC5lzwdAFcCooNY+
4V88kToY7oMaLp7Om0i+D3prshUMomk1r06Os5Ze46EOIRuUwEU1G2tuBkap7lHipKjyNhpgaIYK
p2DSsbxpp0bLDg08kmEklm/GQ4nQ1r/HUHXiJFvPbsA+tDymbXrtGEeITUArPMVEG4fFpxkiELT6
r4XF15r6Te5TrkYIVFfEDgKR/fJAyUHIeoz6LdQSAyc2AUIEIiUWcQouTYQyOiYdTyAECmYAhMl0
T4XmautKEEk54bydO0y8CLJm87GNs0MsM1c2S2MQQVgTGpMcZniAufany4/oajlotNlPr3b0VcWe
E3v2Dxphu8gt3mli+tFmfjVT/D86gQh6nD+3KPUS6bTR3yfi51axB+0wNLZVZe+j0r02Z+Ort80H
fZJM1eoWTdO29vCMNQc+6koX13Tc1G1MHtEnoWFXvKROv6x3IqexkFqr65xc/erHyIwHraf5EGAL
MMN+Qy6dvI9Z+DZ0sOUcfF+QARYPC6oYvtyxovdzcV3s64u7dnCpRr5xsFK8j1EcHxc0s6UluJvD
b/5GaLg8vsVr2uzzs1b6W32Eok4zpXno6K55s/kwQxyN+mHHaRsoO6QwZCJblxlHAAK04EcKZ35Y
Os62IsOyOREdUrv+Nazzi4h7VMQBPS3n3Jojigg8pbX1266zjda7vzJ8VUH5ObQzAdPpccZjOKT+
DfnzegoN2h32+DxZ+C1T1FuuGI6VEW1gol1dHBRdND06RnfIfPuN8Tj9w+zMx/qY0/5uc7UZVu8y
vWUJiU+1/TYT/q21gBoS71COngMY39iHxNQUE3CFvAoR5uLvB+W/BTm7w2OOsxjQs9E9AK/bT95y
iohOEo5u0Pcy9jpqudFGbZIHBJqhOyyC8UR/ZgseDFR7Sm1ZDxHEd3xMpHz4Rn2fS6LTo4tN8EGb
+eSp6sfcu2na/Ig8Z121P5jYIPYo72kpg8rSD93SQNvDQmcAhRrQceFyTdGDobW3aqkeA634sIFd
hE0G+ofTq5UXp8kp90FRPBoZvZCyvXbaQHv3KQ6ChwLPUOWJfV3vyli/RJ75GGfp01JG7xPUex8G
fayjcYY2LhtqlndmIUHyrFMYB7sUiZVG5yvy2Uy0xkJNdpuxbqdPfhP/TCvx249Rhls6grPKP0/+
RYvoKRkYnMrnUuwghmzF8G5Gf0X0ivavBBFGrjT2/jqzNvoz6vonwDSPxvCLjz4F4aEyy1302luv
AW6pzP0qwT0VvkHy1WHpEFjCqcAzR9lA2vyFs9oG59nKu3YEjvjGM5goF0nofDeaP3p105uJscBD
qPHKd/ORU98OziU8cMxEc/aUghNMSrl+hmuiKmsfsgelSgCyFSPjxuia5z5hdNSnjzXWlhCD4TDu
O0kE8knwO4E5hi0Q04avVjMoY3BMK3iia9FVj1N7anihKy2nPQcXkcFlOvzuQvuOauTcWuFuE2Fw
7QNs0eQ2QQ8bO/cQVYzcrKfF/DNp/YFMmrvtTIfWNdYzH260qjNKqxOsydXInEwTw8XTYJOGX7UP
pDi+LDWaTQROeYP/NW52nvthNWSVhLTbDWSlACVDkW5776FFXjvY7Yrg1vWCsBQHBVt9jr27WOvB
LQquGblFtQAYYaTQEPe6oNL3qhtg7qMpdHwz2M2IXcHRMhXN0ZTRbqT1NagAvSY9TRIwa27LSMPU
StbWxh+f8wVCky+sfRJg5uAod2zKbA8N/KARyJJ4LTrgjtND62IoKKyVrR3dQr8b9jv6xY3G3H4c
jnocboLgqyQLU64kAVuo2eFfR8/drY2TMDj9IUIKUmYhZoxQic6G7fzpTQkDKc8MRAiTeROomRcu
P0sfxdidRuaezrKP5ndIioOWbk1sz3GsH93py+aMHEGHtZduHQjvHRPPyraDbVO2Lz0fUYSAPLtc
p9EKC7xs7xYNMI0uK4lwCCOInxfFa6jPz43OpJNMlhW37kTW/An99ZZ5Hu/YMhOibekNTCvk9Z5J
mqmuP5YpcrGUWJoG/D4uFctr4aEcesR53YJGznBJES0qsJN69qibxh8ndS66SZD0bLE5Z5sF9AiH
RuBY56DkPTLdBOYsFMf0z9SmBIqXHa31wsXnjkDWn3Begeq0yk9Lx3sGkGVjGVxP776PfvlKbsEJ
gbmEGz4vOFbGjtG4EMnNeMsTQgRJ2UEPZQTmAzla1qaKIcqJ8NbogDlH3/osBXEDUYDozuZhRq91
GXT3YJbJvR+vvTDBzr4Ozmc1FGdDw55JjWogjxpkthVpu77DELM6tcV7X6AFhGmBtJCdc9cyZp3T
8pdJ8C7RbR+N5+B8Iz2eyMGDAfs5HB6HJSF0hmNunsJ0y2+RZdElysDtLaRd+jfBH/U+XNfeptLK
pffr6Mx06xrLDHVufRrUN5mvoyGtqRe8CV53gYqExm60fyOG/E0cDzHYZYyBCdVZiE63jryzkVHp
UDUtN6MknrAJxZ0m3loEmf6xoDZiPEvZNhR9/5RYB8EeNPqpTf0Yz5BVdcn2E7+7TOFWwnViFQ11
QGQywANE7GAw6WjWOhBaJz8LTqHLPwEuBXnWoY8bO29g7RiLc0VQ5ymK8hkIo4hpwIf1wdAC7bnx
sMloSz+dqroJXxwHzKCZeRWWC37VybTx0evm05DPYUvqqPHUdFnBXsQvBjaC06WYGGjLf4Utp+OP
gpHw/ZuT+a8Tl8NmoP2+q/MlfXFcYFWI4bIT0m6DLiWGBCrj8gJEu16lDrDNsHgD4JadeHlp0o6A
cnWQjQeo3dNmDLLqSDKGBhPbBppXdfZW/ZZGtP02QqdJCB8/YMpIQAyCxT2M05K/uQkLWqvpYMXk
r5pSOIM+lBQ/+at+gopCw1DagUxMmV0F735pbNOxRlVjkc6a4Y63SJQ+JCYVRQCHY/7d6nz6gtRe
ZC9ViW+0fc6c/J5AWeR1QIU8M0brXcxAdLWBBqzmgYJ/iLdizP4kFyHqpyiRZGQH+vOA18kth93Y
2qdSdLvCazbWYD57Lr4ddFvMLULD/pFIqXwyxO9j+8n85KRPxXPkBTWdalbSCWh9639BOXE3NE3x
L2jL3tKWv+hV1/J/AjVmWnXRavRA1egpQrAK+gipvIhdG2YvzEtkVl52iEaDrEgU/DaUG0xS+cqb
xWPrzJtsnAhm0ofNGIWv5BPseqPFHeYdYje41y1R2HOy4A17DPqJbHfarYVGUEoShntoCqfZyH9G
OrjlxdnJSVFEajP05wpKDBgnCCSoDNZuxcQ0WiIm0OLJhwdLINbVXTESJ57FgHbsOnjDIxcFQIP+
xkIcWYzQnmpvIT0j+WDNAXVYPJm5U3HA9SM5RGeUwhpViANdSfQCxja2WG3LMrrZaFd0PCH49LCN
Vc415CrYAVNCCj0yizDPwHJ6dxqPnb+1PKZa059e70wsRv5l8h4NB0uqVt9Kv+OxKJd9p5sbC+d2
2xhMriu32WcLav0wsTeU8J0B8a4sgUQAZi8oD/w64cx5bKPsnuQepmdSylL7LUX5VI8yqghdqeFc
GttE200IJNAwvB/PVn2L3M+KHxpW1l86vqT5BKsY4xQH3teiyHdGYge7PNX2U0hDYsxwV2rxwUDV
DMmQtJcZOmlXLm9SZdzogBSbjpvtQjIoqO1GOCHRzH5rWrzQoc3sHs3wMWNDs/r0YYzhO9qk+W5L
s/pRshFumYvfoL8xc8aHkG1Hp8dpI/3qwUCg8dRwMGnvyxxeyHDKVqQdvwKUWM9Ve7KSnhC3JBH7
6s3MNOsUYi83ivIBa2OKr5QAPsO/ag5rRM1M74rm7tbXT6aDf9QmGRAwfszbzEh1qlFzGM5CHyDb
1JXhnAX2BdwOmrfvRBfvBShvrcqjo2swAzDA/eCqeDU4SW6YI9/LDjcMjie3YykaJWS6PqXlfFWz
5KVC0aI5y3sQ5/k58zQMPaGJ+7Xwxiv+J/TmpIxnA2mAbmroD4ynHWJl2+CjZuZ3zIUWnvUM6woV
VbzPZJc3N+36OvZ5s2o8YMpEz/LA59KkYzK/2UScXTGkBc8LwhIZQ1Qf6rw5z3MdnOvBPQuj7Tiz
AaOg3WRCn9AhhUtUTtjXyY7m2nCIBBgFZ2HWMXhQVMfSJbmiTG4+oLMx1Lsbbse/mPzAqlgT+grq
8yGOzYsmAflwmp5GQR3UD+ZwUCKCIcMl2RThWd3T3tglJEhVOUyW3rKgJE+g69LMKtc6XeZV1S14
htzlCYvTVPnI5JWARPUxPbh5ZIUua44NJfoh7VfRek/FHGCdSwhX9JlCLqH+dwmLZ2oT8v7krawQ
SoCpiXYlUwAHbao5l7CzvPFVScNU133MEYm5/kaPNYDEHcWl5cZEcfC7vdR5yLJA2wYOB0STXsL3
nyh5GWpnMreOBUqQBn4uDRIf40CyFSCV4yDnYENvt9s/uVIXpSDklhInrBo06TF9hDCa0a0MgOLj
LOc1TIfz4JuHzGTGSwoowqeaLPqWv8lDKaP0VW3D4Lk1k+7CxNGXak+LWNcmrrGvaMfQ19ptDVR8
p+Xeq5q3qwZ1HuF4mg0PdpccmePIR9wBLdkvmN9h6QfMwvxUXS8W778GMWPnCTSDahDbUmLhaNNf
Nxml2wQjQcyPU395gfD5QkfsPy1c1ShUV17mLi5ilO1KH6Z+srFAfDSLARwQcqHEKLQXPZzIqsa8
JKWIGRxiuZx896aZdpHkXiOCY1y0j42GpB5K04Chwla/qe8gEgitFuJUVp6UXGhS5IrIq2aBg3gl
ZUOI/tkNBVkCzIyyBE9Y5WTvBFMiS8zbp0H2+MvZxZNn6ocxippdPB7tPoz30/SnkxMCwczhW6kF
51UuYdhEj6qzKQfslUBCK82rKfbULaKYJ80izEDd8xAiiUG89yjxnC6qUT2dCMAC+t74BS/hhNmS
8f2mz9pqlbj6Lcg9NZbWmhlINnpllikNL24qi1qXAmVsfyhtSduLt6Vdzolf5wSTcen4EJnxI3mU
1oZ3JTlblrvjEKMjUuAO8hJVr9ZoKp/fo+/V+qQmAeFUP9OJwEqJ2mfMmdMmrP7qjoWm3xAmU2/V
MF2pCVS3PUSHZAJepZHDtFzpD9W0ZvYbUPAggpiNbZXkUc3bNYQ0SIRoD7rdkq3JLuCM62vEwNpv
Gmn0KzXVV7db6XsCEqTDfDkCyIWl6OlEopPvql4bWP18pQysN44dMZPKjHnVDhpnvz6/TL1BABb5
C98aNDUD+9bIacsX3qmChpf2MvjttzKpaBICFTTa3gXlHeNSsIDGRqt93tvaOsotalPpDq9pGGOV
R2M1sIxwEHNWUwQqk+TElomPHBN5PCmlV4y7HLoz9HpxURL5QOoviiI6Djr7Z+XBK1c/tbPNVztu
WAFl/5xONEBaRk5Kqs2ZGCJROT/Szm+USmSWu8jEYQkO3FcZ4R5vegCGgvY0JkA+Q1RtXR5AZCaD
oIWj7b8new6RBVFYb4b3Nm6x0MhZohp/OfixsTnvR4JGl3zf4MU+xA1ZDeq5bThjQElEZzX1RHg1
8YtaHBxflnWYa1aNxlOnF4c5aj7bTjp8Y3p6YEGU1q4ZBmRODNiqKT8vCwnUWR2eo3FGu4q6DrOt
f1CzqIweHSsR2oDvTdg02hWbGWQOqeWwK2r2ycX/HtI+9Sf4LGmoMU8Jx5XdVk9NxVpkkGdzhwTC
KsMy/T2hVktWOqFvjg5qGORP7We/5PZaTuFK33/Re/vFi91d2OaUwi6Hs9Qd5pWWTgjvZpwBUkQW
jCW5RXLqzaCk4UCyUnK6YkbLoucpLhwWFCns+F40paoW9tTa60rMT1lPbSwgXEQlY8OOxVYt8laD
pzprsRuqB76p2feX6FH99CBGzm0PkP21xGHAPNBBNpLhMyytjzF0CJNP/asapiTJfG+sMec2lL+F
uTxUefUhaFpFfvOjJA/tFMOaaGyRnIPUfDaHPDroFragNqw2ml5Vx7rOUeVKMU+dRxx4W3JTEcv8
Z1/qjaNByameIT3kSC/LmSFLeghGy1sfGleXPMlrb1g/+9AhRLDPGQ5UY7X53qo7hHtr1ESwj+QY
XYoB1TKhHvPEoOYKkLDrngDGhowkQtqz6d1KX3eZu7Ddkl8d19eA9MtDZ0YUcWzCrjM9Wg4kMylY
Hsh1WbXII4jxsL2dV1fVWi15aYGHsHXJu5SzNFwMy6FuIkbkVrRjYJBu5oF8HinFlTqEPVPEj0oW
8qmHQlwKGqGpfo3uaz2Q2G029h9Lw8sfjP3PxgP16wBxsnijoeZOaIildDDyUrhJMyEClm+UIC0d
eP6S4UXIo/R103JLJ3vviYzRibwQ9fqrl1An02JKjUemfWxd855h9sEPSxjocsyZDxZZ2qENNrIk
dkhq2JOYR7yxeCwnKbcNzF95T4Z8l8bfoiNT4JnGG5xKwbpOqkzg8bpxP3+rAZ0aAqvlQi156nsx
UFxtTTBQ6vvP0/BTE4b9XfzGUj5jYiUsjI/CGTVisKgau66fHgyUmfyq+6AuRI1l5Wbo2Max0nWZ
Ghz/dRz7UlgkN+lL8NqHUrxB63uS9IEWN7ot184kiJD7FbTwEBuq5V9tSHrqHKrQP6mXJDJsdBJo
GrnbuEY8EYBPYGZTyiG2mtGnDlpZ7YmJyj0u4/de04OdhcBOLSNparN7ETSqxYyapQ7oe5EykY0A
McGdrPGyu2XFA59T1IQi01bqLqmH06UO3mQFNlKdrgxhuwdVUpZSqDUWITTM/kttM2rVSYjX1VFu
qOUNEnDUMcFKl5p+L2n28nv2xJ8kIeyC5btYfGeXLJxzpZAtNuMfBauo2tXUN6ikDBgyfxdwjFZq
79Unm0XeeaBKv///zVi6Vec2HvZJQ7eVoMKDEtKZ0lHjpD/RC6/dAtPL0vu04qVvQqrMIaJdZo5M
nPKBr7YFDCCrtK5yjXTbELML6X+aROYqiYSGrgEGBYw82g8kknwMCGD3Oe9xLebioO5Vgplnl07B
Ub3oAz001k1nWaOgLVYZuIKNVqQYkKTYQ2khge82K2J/g/+YBkpJl5j7V6VjKqTlKSvpvjmN/Sgi
G+OvtLiMce+TMoaWN5zjnahG94BZaOOZ2nlMjPuMy0YtbbbUJiulr9pdMruj0fuId9jf9+6A76ni
izbH7tNNkmiru/lVTbAjoLmjjFDjrn9XTEvT0ykGtBTjsOhc1hoLJAiCbfb9caHcdiztqN6wKOmq
rfGnr5AvEav7RqLEESYT3bXMgzNnWiS1Stm1kk0r+W1kwjpQm66TcVd0mXjRRlvlOJC6m2Wg2olJ
rWvT6NUCNYHTf68kMeaU4JbJA5hEY7iO5+CxllN7KSpV5QJgjeNie7+m1t/GQ/bKlQYn23KOtj29
tEtCdK5UWTlB+z5z6jZ66YGj/ssNbctP3FtGbeyHhlBDrfxjdmZHkF4g1aKskiFQk30BmBUT09YX
+MxGI+54CD6VVlR5zdQNcYfgQrOGPlP6Yxn78WAMyAIqedTo6uASW7DHRMdjqvSz6kFTliulQPEN
dLi5G8KTB336ES4o2ppljymR2VbT/1Xi2z6SWvYATIupg6WsTf3muHRPEztiVNA4F9AN1zrgWS0J
5Gmr8gJbNJbxH5tWKqTkJeNbRu1HQpJ6KDvCMwmYc19s7Gtk93Vrdb8tv38bWofUY/Y0+ZIoGaeq
korwxVpK1jDRaBiNfqonQ5UG6iaoQruTpzb1ps2lffcCx1GaILUl0NWjM/0fZZJhR19OVf5QvxLM
dOHnjMzioRYHdijwHrI2amSnc/HkTqBzbAEer/vOqXa7Z10A7hYY/qWCqSl09CVN/6WVlKFkS7yE
ITleI7ED+KuSFvw0P54lUWnrvlcw6ZbwemtX9iQCa7pxqXvwpLWs6YaGsbghb1bOzfou7IkMoXMA
ViBO5ps6B/jEuqxHQh5X6g1Ua3jiEiBcd99lXxv3V60lVDdokEfjASVFXL84Sf4QSK2mOkFaRvIW
2IykHEd6XXqyi5XjZhTOExKqH2XaXegDfGvWGDf+qAN7D3CbI6RebtTq0PXNb/XNGSAKs0kcYDK7
vKfUYspwJCWc/lKSOdGZf1VdpZYdVUcknUOcSdE9lFAMVuQjK52b8jgtc4u1bcS7IsXdibx7sLs3
aI0gp0hRNac53EKDFMPr9Vmda9UDrzawogxvXlhB7NXfYn+s1sub+kPjIi0r4QRSP7O+FwTgOH3Q
FdvXeiIUoJHPT1px3KUDu0/NnEQDE7lZgpwmbvX3MfC+1K6BrFUD28ccg2jirTq5K6cUGbG3wC9+
LgUmihgS0o0xSIiMUHYQYj0HJFktVzIj7zzycEu1L2gceJE4PKrvcU6dbgto2RvmM5WKtlaH/GBw
qai5YHXviFroy/7JTVlqILDhpS1oYQlQOAOnU7k0VaIJgEogKojmH0sIxDtE733ozeipkKctI2v1
VZKlZ3Wpo+a9mFny5kQtoCogWVv1d5VJpp96G1Q/0D4sdy0/Rn3TQ6eTY+JzdKZnrZZ+9Z9rn1yd
ktRm4o1suQxqOPo32mD9wNivjXp9UiumPWUYEeJ9sugGFC0ajn2JXEJ5CiwWTrlUqC9L/kMirTWT
PNhXJG2OzLwaK3zOp4UcGqn80w3r02fW8S2hVwtLPxMMZ/npFw3JK2qe4qg7glhFynBVSs49brJA
rxh+GKQkMK1SVxtqsJLhGjCelWtvAPhojfTkoueWuKQgOAMdUnIQsmXbaCY81sugnOadNjwPHJ/o
4hbJtrMHbWcN1UsIMu8ceOLuLTpRLar04ETJuaVvwQaoQQylplrH1UOvPl9iVyFlIgcUL5WBj1FL
Lu4292ea4YUFUL2z/oZL+gHOXtxjAMdA/L5PUbZTPoHYP2UeiNdc2mlHVEoc8xBPp40FIUaHX2NT
ODgIpxjLB3BLeoO48SUnMA5uTdR9LB3ZbYGzVEy5QboSWquB61klXnVXniCOCuPZzmiuqi/L0ZDL
CNiEaolVqtM+keuX7z2mlntV+y3qZ479SuSINWO0gCcv5kttxa9Ra3xFun1Wy7g6M7tzbGwJ8cWT
K5eP0jXyrRst5yyhoE89rgK/eMg0Ubs1Nn0eLa2ebIsvJCt05gEV+6RjUeeyc0w1M3Z2XmsdTC50
/4Q9xtx2BXJ5t3qLCmFvcxHvo4GfHPa0fHLmmqoec73h5Pm09m00HBN1+UEzc7jiQ3tPOveZNhW3
hvNqBivvsZOSrxo4r2/CxNcYUOV10R4TWmMLe3FbkLJBSpfNlB5TOWRLZ9MDog4ITqTXHPV7AQ1g
52K4JiHSPtnoCljY+mzX5FRgIyNT0xuIOERgzLTVybeG296yqg52DI5/aZPl7lqDTn/hHgqPOiwf
k99BAKQLY8SHa5MkUhhkeqGB6WtsuikBsbu+OWeafubIxXLnwXFhUvoYloivtSgFtpQwns3JNyHv
KApJeUhMXi+NtJSNsPp+U8/rJelHBAFuswqSGjQbJLQaqZhTpCejoQec9QMzawIpIM2GNHeRXJte
ePZmEDQj9rm7FzruMVmav+M4BwgA8BKObXyOQsJHicUDjKRtoeFsl3hiiGUC1zV4EtdBsZDIgs0O
Pq9H4CinGTiHQyn95Gl1a3O4U71ReVuIkP2od9fABAJoBza6D/vJ9MnhsqWDbyo6EhQ5YGzEzDIZ
TQ9eNEUHcaybOt/MC5DFkqd6iMxn3oew/eri4g/0FvpSYrLO5mjduqn+sQQECgwjdir1fxhFGVhX
rMIGSclFNN7oMNGw7s2vZUZjmFbLxtSm+hi4+i5vBTo7lKpO7/YMo/lq2xwgAXemwIcw4qALjf44
IWjNI5ivmWffHMt7bu3KxX8wk0fDfLwbxve6zS+FTXOIMDRt0xraj8oNcc7b8AIbPEuR6/U/Pb/+
5YdttWvcAnlTRq23oJA2eoIQ66TPZIxwz4TQDpi60XIw0Z2MZfTqQ51feShDaDEbt7RIwDaaEQLf
YKayxIPqas7amyo8OfI8x/jpV+iGT4zEUQPOnb8u2vw5KaJPMxAw/DEiNWkD8RaevY8qed2VEHm8
Nnurp37gvJBMEJ7PUQ7IyO59xs02dEPIa9duwrSacM7emomVHqJG/rk6NuWMZJ8kQ7fjD8OVFlq7
AeoG3nTMPjhs2DB8mjeNPivQqmvTlD+IQGp26PR2yO5odPnPZvjpIqa4VAnpI4k3nd2x9d9645df
m5/2BGsd6OjvWJ+Ma5wvhKwH0cMbSuPlHESMgPr4ijWe1pbpEhzlcfZGH4/IgIMLtPgBtRGEU85v
i2v4+8KNnnumAJhbJROTJI5aGDpxRqaPkXF+60Xjbjv0jqBcy6NVJdg24UTA7SegsBbDVWDTAuL7
/yg7r+XIlTU7v8qE7nGEBBIuQtJFAeWL3nXzBsFmk/DeJfD0+lA9mtHeI52RLk7E2W3YRRYqzfrX
+hZ8cmjMaYwR35PlxanlD4WGcy6B5TFsZkQC3GT2uzD99HItASvVuyfHnO6GZXJ2Caco5gxcOabq
o6ipfjcaZDw9Y7AcV9+Zo3IiDcMRbSw9qwZg1ZjMVNPQ34JoxtrGbZMsnVuCUcCrtd4KqqLEzRi5
KXZB/VKZ8KeW1NqiYhjbzhpeQwWDv7OJOYPmWJPV4cVFI5Kx0xwnB5Q9jClTYr2lK4fKvNCwyULG
0X5wJ+rI0Oi1zpxhn1KtklZM7nXUjlPrQiodeQpZ3PBYZGd6DYGL8izvCm/ExWPxg6g9utM6DYh1
td6MHOhf/9wXDQ3m755vYCICX7RrwPZz3b+loaZex6tkZPafw5E7N30Qj4hmMzFKrktUHhkjDIB4
3FGfNnvZ06RF+P1nZhx8aF7/+asxnTWH8FcLOs5tqDOWI4SHTftvJu2JkiEPGxkcdlv8Hrwo3ieL
xmNRr6HncOryPbdpapLUPACqim1f1vNMW3xkMzW2af4Q+YmP6+0ShYAoej06dO5MXwRQr1DK9hhL
/uLY3VzBL2GWvHcpmeVS9y5wBYi7rodzUAFuq9SfPOvY6C5mNMJ9++s5vq5d9iM6ZeWa9rvGc7UQ
9Ab8rQfptQT6VuUQw/VetyIjMKjf1pd81Sb5ytecmQsOwy2A84YRVCmOCkzwKXtrGPusd/FMcplJ
ADghH2IcXK/B17Pk2n5SRd9dqR653p2vjnsXq6JKnF/X4OVVbhJr8KEN3UOncIBHNtlCmlgZ479d
r8tX036jOIt7NKnvAFYR4Vsmbll0uF3jUDpGur10L9cf0JUKYYzJY1ixGK+1NFkegext+ND049xw
pWdGY3rP7MlbLHEZ96Q1Kl0zR4OaR5xOIQ+uZ/poSqcbYKEIXFjiJPtY03Wv1+T8NYBFP9btktqc
RNcZq6L1kSc++YpwnfXS+mlacRJkqwjfpdGR4hFjVxchxna2xH1WoR9hr9hFffwS2ftJ8k5eM8vU
lLGfy1/X+WOhz+LSFsl9Gynste7OsMHmYUn3NtxV1O1Cwa2qFsnaz0sw7PRb0limZ7hSWusU5zIO
DJcAKG51jl31fEqRS/yr3rmGHEaxUFWOori+WySkx0PGOx38EQjzXt13q7w5a0ctmeNLRYdRPmpU
B3WoJ5IAN0f068zSWiMnwvZWk1/FiSPxBUtGu4YNc+ZiVEjWHV4zZqZAMV+voUVbJStcO/19PYdn
zgwEBM/kVQW4Tl2/ihZuCvNgXKgJCc3OSQnv6s1DpCXPTkICxSyo5lBLsmwcZ34EMeZQLTH4TYlJ
1Qx1wnMWrrz1KtNDcecTtBbKG+wgaxxyqojYL0BSrt9s340g21S6c2ZPnSx3dC9cc9YbTKKtJ9GG
MB5KwyqP1HObIcWPgQkUhp32UV5BUKsol+twmFloZEsXt5oxhWgpv8oeJkCzbtZB2PX7s+P+riZH
7V+14utVllWFKXWXlhuu4PxrlWvs6W9gV0XLyVRyRFYaj0PVPHlxJtecGtpSS9kF96fVD6jdphhy
/sy5NVfTj3XTU2ZckvyK21NqUVxHs+1X0cDDvk7xQjpwJzebzzUnyivdQSvIgDoyurHbwr/OVa9q
8VXbuSqN63evw6gCpIrZcKWURBWVhIPHeATtvKaazIA3HU0NzqWOSSiVZ1wYV3X430JXVy3meglr
I2RQhMU30XCpxfGJd3s2yQ3pNS0y14tlSjLXH2S9q4X3AmzgmK+X0yr1HurKWgKnDMEu197P68X0
Kk9Q9Iwnz3Op5qWwpuvT4tiz0WlF2x3sllHb5IGgri38hz29BNCurjd42U5I8Q6xDEgSp6tAq5HK
BJAHtXB9/Zk7AA+JMfzUHuGPP9qCAnCiIi6si3PnpT399OX3VUXTV9fAgE82clsdCpeKt+Z4vH7r
07pKJPQGHtzU2gs9qo4V++/16ZrMVoD3ve9+jeG9m7a/roMKd0reVNYfrk/tsFovrp+YaGbh0Ui0
42RWa4sEfi7LFpereCjr5IcpU85OIOsHKID7f77niRXj9vc9jzQyITfbdW0PNgm//79FeE1ouBgL
YyeYHV0wDqHbE97qdWDSVwyWr69RrluOkYcXTk0RJZbX96mMASdURIM2kmTNJdyylFVwkSqps5/z
MLucJ/YVi/TCSc9OuteRPjEeqNsGp99lXblbjQPZHNeXq+jsrqoMRkro03RlLKRJQIe+XD9oZfyU
ZRyK1xkOsBNm4dATrpPpq1IuUEHC1G2313fF0SjeKaCQizUwef1xO6uGpLn5Xii8zNdcfsnxl+1+
W2VNvV0dCMZUxr403vBAiMtVAFfKYutkvCJEdaMERu+ie/ES9+V6PzfXKf5Vdrw+EFe1VSGlBtYE
TZf4MMMJmkGGGJaqER+cujgO5jiA5KCthug6egzueubmV9mJn4actB9R4k5/qFf/9ltnASSHEDCy
p5czqElosLnqLjl8z42TaMfr25E0co26lFhr9/qaumZoOQWVZfaP/8kz8x+PSSYjMgzluhSuQ73b
Xx+ZkpP+hDRgB8DcPd+LNY6S8llaijjpaha4/ng59/n5ZA87/DEEiw1j2P0nL+M/RhkN11mXKXtN
NHqu99eXIbzZpICergBTh3B2HZwZefLk9H+G3tdHOHfH91GfP7WBXG04rJRMmEfXaGyC+4q8fH68
vqz/+n+AGH5WbBFJFPd/mIb/9p//47B93P639W/8+y+tEMR//6/9V3X7UXx1//QP3Tztnv/+B/7y
Rfln//VlBR/9x1/+YwvhtJ8fhq92fvzqhrz/X9TF9U/+v/7mv3xdvwrTmK///l8+q6Hs168WJVX5
F5gk78v/nT7pL1+f8b88ftXDrzwhb//nS17pjvy9PxBK4f7DtXWdhLBnSFeXNu/k9NX1IB6NfzAW
IDvMu2sKfOOsXiWT45U0Kf6hUzLiOsAUoGjLlVz5rxBK6f7DkoYnPGHx1yxLOv8/EEqABn+P/RNK
da8BZq4pJoiKv4Vml0rx0lLaK5p4rDYOSQzRl+V56vB/9jWBOro9dnaBhVijq7fq3gqGYfSpj8uW
Vlfq/9yFWWCV4c2jUy1CFt1AoXo1BL0L6NzbOqZ3QiObvcSUlM/9Y6pz37D08kf2SKTg0xqA0QvF
ALnIzjp0HqePqAZucJ9lrnGOeqqKG/TBsXKtjU3UgruT8dy2MwtXFvqomeaQxiiv+scQ5alvykBL
oC8lMUTAQcALAeE1Mrgv3c1gJndjG1uPqzAYGQz3YgKVgRbmrT8r4FJL6Lt1Pd45oPpBdyWnkvgp
fqcMBhjxRQiH5zzDWuGADdzbHQRZ5HoYsHV369S0gFN8SpnGgkrRY8/MbSgPiFezh+teDzm6115M
fIVw3qZX5o8ocym1dU62a30bDXbroc7fQlH9tj3sJUsXf3dd8YOJj7Gf5sWmsvoA/sejo7G4cwiG
U0zp3WDN4RrjgpHvWyPA4Z7rDjhQyyPpYzorlJ7Rv1h+pbn2ZmIR5XzegUxQp06ftx6wZiSl6Ueb
W4dQUtz8FacTWR+Bf2KOyPF2ZMxMj8WWuQlHfxqkKnEMp/SUeCbpmXJ46bLo0NBIJK3j7NkffBJA
+8dAHto2PxfKQwBMgdfMdJb3XgzHgcb4gtyGS28S2GHMBn1kPoRTv5va4h3UNBvgQ56Jp4SGVLI+
1FiHefmLc2myloY9ptM6MGXgp1gWN62HOATXtNt5oYIljoxgZ2AfJElNItPdXZFil+rHpAichG9a
eQ/WkiSbMecKsZjpIfRuGZ69tB0JOdzzVNtQ3p5V6akXxCz4CY/ngrkPPKkomAqQrFMDr8SClN8k
jJLyiqdSal+VTf+KccKR/RYZ+GMwPJL1Wd7thGZhRiTUTIw3dR/9wo52WTS3PA7TfCS2N/uk73TM
bNHPOh9s8iILBvean3Y2qluZNAyA1Opxv8Wd0u8di3K0ukbmMUf8SN33Yka3oSUPk7vL9Cg8olYB
z0wOsyLhxGf3R72gfqe5CpGhaFKhAnrWoT7LNlnPIrq+KRbX17U8OlV2tBUmE9RSsNGFqxFOk6uS
nRwa/seFrSbSRx9jn3qXgY7aZkDFsHUM67NY71rGK/6tyxhZl4G7caFcii7nFJ8xdsRqZmXAl6Mo
fbeYMs3NCs533jRnIDLU23dL3VI5X980bu1HDfQhJ8N4S1Bf83F7Qwcj6LspGoadJocQ8ogOrPKY
UVJMYkgR5txqnO0Z/O+W37lF/4fZWT7Zgp5LaHYTRSnuH3fhZzLbuzpZxE0o+4c55PBPTKF1xA6x
l4lgDWG7HMttgnrmaxdbFeBB1CXSa3GTpsOpA1ZKLpjODZM+N00vwkDQGocQ9RROkpbG5LlnzYPR
RbVGI7Kf0xJuZTRgX1UWDcCD+zR63rDXnTUQtSqtmlnW+8ko61NKvVkydePBsiCsjYtHnrEkKRim
Z2yV0l8cFMvWyk/6zKjBaEnohc58VxQwtZt89j2dwkXJtRex4mAY0yFUwPek+VEmEHeHKtqmarnj
U8y1JHSPpiKd7Wh0PHYchggqIwUA3SKJQtgCxMvwunhMaHOLLuEWE0bhfo46dgLN659CfUGsHQ89
R45ofVNA6o8bVxKWMecXFU6PDPNW3GMlLoYGSnUeenWSty0Hw1CK+9rybk1TfZpJ2m1GY9KBdaer
IZk68/G5nWlYE2M0MtXod3pvZWdrNG5V3FL3Zg6/i6Jgxk5KAWc9eatBoTkW3AjXHIiNW5F1ahyn
F9tygxQTPvZMwI2NSfSaZZAqS6fwAkanjMHXKivKUmHRaa4z3KWUBIaLfRkHMRzaeHwwYpz+Jdc+
o5WXLKWywbHiO33WfiAZSBwsrLwjMcQNfonfA9C847I0OFYp1/XoKio4nJMuM9j1MCMZsu6PTUXE
HtEDmMPkzBBIkV7rPIJINtkaZZzuVzrU/Qb1egmMwmau8pPnotzQk1DcjRy2o9h0D1pX37UqbAnC
MTgZhUdZN/qRzQU9zcjBOnc0ZzCJ6biE1G34krAmDpkb7tMpbY49K5oaxElpFk3DSXhwpuk96Yyd
paGzTB3aWazHYPaSmhxlStZKMdvpK/LfZbICrNoKv3JCPtYJFTeN5Vvvpg8M4DnzKAHpNHpsJ0kb
aCF3lucewz52t3XjfBTozwhnvIuAoM/CHC5ZRRHQ4J29JFr22nhOc+u2cfJ0nwAp8Mz4WMjxPdW+
Udzvc4nGQf9Zue0q8WTb/bGEublJO+s0JHT4RtJ9rbSKLuhcbEaQDwdhx49OPTHeKnjWuX6WGNoo
JqFVaZKSeoMspWhwIVMCzODJqa3nqkX7JMS7MpdCeWgV63hHQD+jkvog55ZOdrHQEoDrvQ17eWZl
JqMyYShn5HLOln66Cy0+Cil3/9TNrI/EcbZ2Soh+tjWciOk+78vhw+jpSVsyn0Y49xk7ldoi6zMe
tMlLybosmW81884drQops9S3BampQlHKN5m8BgUIFrlsSgOqeZD4W39IoC2UHEvYpKccH2ByrKay
uwzcqkSV9igUYIGmhRR6WYW3oc7uM+oaXfQYuBuSVJ2axHGJyw/whdVRy4lb43W8GZOuxM8/lHQg
qIOzTONlFlxDyjRhdZ1IGMZ1ezOAOaVrlGiWNboftQnEQWSwQRca6oOJFjk+/oC0Zrc5L3wE9Mjz
jrTanRZPn48dkTRGvGzZVJoalY3BFyueT7ldwikOk3XC9kAtUeWwyvar8xeXghub1k7F+iPyz7dU
UX5be+a7Sypyz9w926kWczGbKkDH/oKyLnceQgG45azbtfGs3WDu3HdLk761K3E3riQmxmUN+NFv
Bi5Y+GNoz3fQcjG2FOImcjwc4XKbLVkOKZdxqJsrSrVj5yDilIh6z7Cf3khUSk96f/6JAoKtU62B
KEURgOyFfKyWZrvIJj5QmUS01Mk5dDigPyQe3mJ+SalPshr9RM9ny3hgyh8luiqh3pjey3n0fMW4
++BNgMgyMwHLOjGJLCZvZy9Uacwh0XAKew41XcYAzMNzTZfqwXGb6JQ1vymjoefIrqOTVc6Xyqqs
fZlOx0os40k33Q7ydnWLwks1ak9pMmDNey3io18OzmUxMaM07P9pmAK5HXrC91mjDqJGByQt98Ht
YrnxJnHTxBSlL7I8VIQTexTTrTT1oz7Wj3qYuWdXw+tLMOIMr74Kgi5shrOViHjHfssol6rkOy2J
bhiSMTbFcnW2bSgCZMhW7p9qd7oElKHrhrXLxoifSYtVu8Zr2+YfvFBy1i2OmaIrT9hIvnKRuluv
ZMwmaypRUxnbG2FSDlVbibYPxfDZTQkzDKHRuJq7hxKWLbp0I7BByfbS13RXVcTfK50m1bbR7tK2
T5GzK/geVjBMDuy+6kvHFbcUa9oab0bZX4oOQ5kCDrfRbfAQM+esKtVe6w72Ubes1wjlAnBr3EDh
6t5UZnu27PmoQMuV0O4Z8OvvVcIYHiL9uDPnyVeFsgK7wJzcR2ovW8/0I41leLQ5LY2xH9XJBRYM
feqEuL08iSi4Z/UQ88FicrILRbRxMARwdOD40Nq7ZMGiVlRYR2atOhFVBlTVAppzyBB3ScGAvrtL
F+4xFfkX/KriayB7B13wi/Novsv5/uIxIZgqs1Nj01lKxOswaj1HA7hrfhpON20fckfIX3H2Ytj2
yl+JgMzStAOXJGPpDxVFvdDuTEAejOl82ZLBBO45fxAD0ecNnnLSVyH1vgOrE/DAIBIGiZVaV8Ec
8cFLS9Q4BuIcT0P3Vy4piZ6s+SGsnbs6ou5q0KbXsBXNZu7nF4+mEDrkZjfQVIFPwHVTpDH7KGcN
mMZaOoVXlXywIzzk6CgY256FoG6fGIvP3MtMzbP9rqb+t55WtX1Z7rDzNXuAMazTVNU6kDZCJx6f
lrz0Teqrgri108Du1adDh+WxN2ruQ6XEl0WqzxVnGg6fixSjJ5fI8wB6pELxgY75LTWDIT2n5FZU
LekYPKswi6NuFLgSOFTjiHmvDeZorlyJBoSPszA8Q2l/whme3Wp5T58aA5YXyRkxmGpK+KaJGqC4
tne6Gd2EGUUzSu+2Yl+kjJ1kmb4MMW5W+O2QBVvOnh2stfUVKIZmzCkqsD2w+nxzJpGSY67qeAO2
K8WAOlAu6cr+WOFF0ehqmJXxC0yT/Ap/puPrpPBOdhPfw5AxhrEIMJYp4h21l81RLhCBGuenNxJK
EwUkkyl8rfXsV25xblrWq3/8leT8/2iatpU5PlAuQ59hBCQ+nsq7SFYepIfupLOzmhaJ+CgxfcMu
HmYKpTZJzQerCndt33xYmnxv82xnNeE+UdXW7Jsd6R5wAbE7+/M4f3az+a0N0Odi/t6sCONrOjgU
m2QY11Q0eoePUEHt6z7SeFG/kFlyCJ2N68eD8eoSm15ApfkYtx/GNLP8LJruxio1j17JNTTRx5DU
fB3UTqMFlQMkPvRqWuSdPU3Y900GoRnMTwl4wvysRZ0y38YSYzOgSZ1s2uFEovrZLUADcpjywf05
bg6CuwIF7IXpndLlniZGos9NeRipVlqxR88R4Bnq0dhaPDwL2s/WyRSrUfZ7tHBnFE1yE7vrLcLo
LmFGN4LmHkxLv+36ejwMDmXTqwkKkN0eONDe6qIPRzb4tmX2Qy0ejAupfjZhxE3OHc/aUn/gcaHd
0hBc6g2cfS37HqW0L30sfkcex3kzEoxfY5h2FGzy7VnVM5mQcOPgNN00GupIMuUANrlx5nNNEVE9
9oFqicprBZEvLdO30iijnZWjoSQVrKah7RZ/KY031co7K431LVmU+xlj12i0H2U8Y0MsKlrE8xEO
pN1ygmXAJpgE27lxcKmF5RrINHmwIcsM+daUFgXCcCed/p7yo4FjK7ChlAW2T9NtzLUap9m4Gg4h
adnFK6W/lAJaeKVsp/kGzdF2CFBZkeqQDp7K0jD5YDJBxfQIgMqhV4ST9d5BaNIiryHINv5WgjR1
x5nVt7L4PcuidN8Y5THsXOdgDzmDpZ0Mlwmmojn7VckpYKnBY5MpRisvfxrUtjlWB04lklsN3Y4x
IL9tz+SUS7n1kklguLDNU0VTRxmG1rkfqYGRcFVmfQRoH1G/6BgJhY9ydXeFZb6thpOrPdRAHyEK
AUAhIDY0uzTmxSy5elKZ/avVB0FPWMUM3NB8Pe+wh0eBNPPzSF2xmcBwpQTssiwOfGUux4P4NrBJ
7sjTdBtnunZBs1nWbnseO5rpG+bbypnPSEmPk4t4U6bzBp/aRCwf+05BHSAPrBipyYy3bZRY2+uf
MLoKFhCBNCMCA6fr3MJt2x8s8uMQOrbx1BJ+E/AWDMUHqA7tF3dAYRnZ8zltd1T8GtENYJD5CCTy
kUTn8JIPK0Cp6pttAeVgqJz+2RTbxUgX3+yaCVLCcE68lv1X57Y5gB1fY7131J21PhbU91ZalDS0
r06WfWaLcdvF8KLgJNGzR9CU+EVu1rSblrecKFhB7FFtSzS0vgScChWVu4p8jzOLdsAyvXUlfiQr
xHO2VABLNONXuPD5z50p6PgVPxc/u+Y9a6iPj9KcihAV2DAFA4sFOigp5toXRXQfDrNza6liT1Mc
cHpBx6HdPEc5GpHdRPdQWjQOBWnBdzluGGST7yJCmmOH2NZGv+dm3dtF9grUnVktjoVKIMa4cUyh
s1zoGMesAx+XMuxlTPazS0pDgaYb+fVt3c1Bn0XhwRa3FPHycUxXdLNRmzuyLW8stEGWWtENsdB7
Opzi8zQAclMl1qJ5Ud8q0c4zAYtjkaldDlZ1a4ysbV2I/QHxZtMsGMEXkqARz8W9mh2sgFW3WVQS
rhXfT/aARTHhkoODD2/Kon9mDaNIgJh07jZkgEK4QgTa40Da6DOSk9bcs5YbHT0ZS2Pvm7wumLEd
SStqeIchU4gY9bpdAzo5fh6thmLUW3Ngzt20afEl7pnWBj1Nh0Ck8rdBkIGEEZPqsA4N9Wa6VRw4
0aT76WByd6Mbvc/AdzSc6myL5uPcsnvAe1ysxvS+ShULK1+Yf5kNAorLzkHukkM/X0bLfZMLSI0h
mZZ9BrVwM9jImuyjdhyn4CGqybdl95ZmLU16BrgOitr3TltePGVnZ267D7WEPdsv5XvZ4Jtgyvs6
jf0X3sheVOwyeXwTUlp+q3nhzURgw8qzCxo8sDcspxt2+48KHEEgBg5iabHD/Fds86Z7G7Lxu5MK
gb3PblNUn13vte9W1SdI2hxxC9p6yId2PqgZlD8AcRzOMxoDJ4+S+ZCqRXD0WliXPpRc7HwICr5N
IUjb826ls/qeSIreG5l+ZN06sUmQx5ITiB0Cah5e/VijG2ISyFtOASy9wiYJQpDKayoUx0SxOS/1
Pfr2kxgU21jNeDWzNIrkIOJh3VAoZ3l1cuZifOE2cohMF6yCETH2dFLCZolPF8XjgDMVglr6zSNC
+rFrF/hApP5t9JqYCwsjELrJdQI2mqmD5ctsv2d7O2ADQ/xBIgvqMk+4YzZVMKiYVnZP3JdhMqNl
8V8qlu+6VkF+qx+ywYEHkwya32Xab3oz7wuHzTISKB8u2NVoKnbKqOnZ46biVBbm3vIZoA74GiPN
t7N1rpouvM1JseVVngflE5hUBHZmsevmaI7Jq2HvvAzxTy96DQDJjBvJodnWDaHaxlNykItBtBGJ
YaNXMSSuOb+Jxg+ncbOgTNQuNvADzkwdKJ/SoL9g9i4eMkIivtaoD2Pg2AY9iDDPoB8UXfR0G2gb
pah/SvhcFpGdnzIsKF5SWwe7o7psfTy4sVDo3XtYUvqyuNGBQN2kw0wP5FC15LtmP9Q8cmDog1U7
ckpJaVvxDAx90ZDVe62ifmvJxI6695vaNMc9icu7RITPFmuUX2o8ujL6NGP8zCiA2WZk6r53tPyZ
yfc6pebIoKv0sQ9zlpWprH1Mxw25Hc2jSRjUSuG6uJ57eYoTnXF9F/HRR1DqS7gQTVzhjY7BRfap
4TfWykJcjuWICSjtFuNocrG3xfxed+O0M5KUDHg2IbZPF84DAzwiNNihmik2EeEjP+GWXLvh+Frq
3LADiG0lqsepwevKLew9MpJy56YTUUcV9KEmTo4F22sCgWLfseFxRmztM8YCFxuxJ/as3ARB3fyN
CNnWmMxi2xvJZy4nIu0ZeEN9Me9oNKHZzO15QkdEdYH2mpMVR4vpcqAjC1R9dAlMRHlW+b2plgcj
NynO6g80Qzj96hJrsARk3vRu2NEbmd+1Ev5NeOSrGYlhEO3420b9MEf2G2FOplY1Bu7ZgXGXcA61
da4ZnOUB+NB9LZkeklPwfIo9n/LOS2kA5yDQ9ObiG/GQwML0Hi3DOeQ5YxOh8ZcXTI10VLHaunwG
MsVtBfKSwDeQEjx3uaWVIFkDHE+P8S9dRqgySzKig0drR4rXbnR8sjo7biPO6VQ62xGT/GYCyOiW
BfCKNK4PTC931VK+SAyxyGfjrjbyNwGY9Xwcc6vdZBk7UzGUgb20zs69iFonr4+6tHQMKbE8PPaa
RrS0DLc2DNdgWR0FIxhdYrUz21yyJ5vLW2WYr0V/Z1qMPsMaTyPlt1Ueoq2tHe+G8zj12BVYDjKf
OUAQFql3T6VyrhfPXs8IS5/y4SwiWezCZjZ9aMjvOuGLkMTCKRGMnugN4x+vWzIJevviqv5ZzIbt
N02FLlbDutdDKEGaZexZSICpTebtMqIKchOP1XYedN9EngmAVnJH4rKBTgX0rX2rLRc0Q0H3ajSd
ak7oCu6LToIJdyTBbLv4SBP52dhNiezOxy127He3Fh0IKjwuPUvm2PCotDXzqd4uzWAibs4dic7v
UaMUPmWQxMG9fnJiRVtPNN2jz18cAvJCcJa04FhVYYgOGlvxvsUNQ+naO2jDm6z6tdBM1Izlrmid
t7job3X84HtDZu9LbH7znVNBooynqOTuF5rj48xQ8zBG3nfeqrMRIlmVzg+T+WUYttjah4tnovBl
w/RYzlS3i5mddvCtnFBFZpPCCmOHUM/ERdjDfx915ptO/EBabe1X63a16rYlEclN6TRwMqWiBLDR
AQvFxm0sZlLag2DUTrXcXnS6sxFE/BON2EiSRdy32nirTQkkC2+XVqVxtlsBpkkEboF9vnQFXTom
YGBbUzeyZlZRdx6hUT186zA/+YtuviXEbWWtc/JY0rucwMxGm+Poli+wqVXdn2H+35OCB2OGj8gE
5ImOJt8IcIOjoNXKzxo8cWR6P/ulO01zHgadGr7zXmsRADiUeE72ojuNcSzDpzLRqK6yvgrLq07S
SN7wXhaYOgWBykmAl5iZa01sfBzTWrYgrQnvzD6j8JY0Ad0k8scIGHdriw7tlkVj9H6TeDhOJc9r
Plufbd96aznYD5CJMkjL1XBMDzMXAyyXi6k/RHoz4Mak3icLCUqmLfyRxW4+0ipEPMif1w0OUZzi
nQTY9Z5FIWg2g9P/LCU8IGdA8kwNULTx9GS2ybzPCCzXjnNBksPhUCcnFpjPrqTmJsZXizkN/b+A
eWLj7zZKzL2a5IAuptc212wEJ/uujssHUjRv0uboXRvNtJdVmvpDZ5zyKOQkJLUblzlKS9hYp2QZ
M1p8tMmJuDG15IyBKvJT1pNSogCyRhquyjg0iWQ6Gl3xWg5oC5RHv2V5/o3Z81wvwyt17SCLY2pd
cL3x3c43HYcsDGPbNsZaYOicMRS4DSSD33qZ6Sj4x3QePktMcUHz26Krx7dabpp2a9yKpjinNPAe
kqX4rClN7j18rLMT6XQ90AYwztyiEjIJPOVdtR16fceyNxxHLbwrXfc15lhlDdqPNvSWbY5Lxbe6
/pOe5x+mRWIc6BqCRHXQSbtt9KONlxUIyECcgWu136s6MJ3kzqHzYoOkemqBXFRuhQ0y006im3d9
XcBRdR0HAqW38aY8UOMUB2EFZhDjml7QutQ1CDVBE2uCLwiWgV7q45Aco34RvpIGpTil801yJA7M
RfAWFvl9rWQwYR+FAuPw6DHGYMoMVjQNKIvjEwiLkK+bH1XsfjqDfVIW07nJAz+dcdPfmjqz+AHw
11kQTcu4Q5GXoAdwtvSzE0bHOSLWQfkHQNLJAeTB6YI8wbm3uRLYGlNzoaW/J0ezgCTBxWny/ofi
2dkZkp+z9IoaL0wNhlpfPrKaBqYyLnNGyFz3bFtzSJZ1jBPb9cTp4h5vQQkTk2d13Y0N4aUu4+JO
9eVyMKzP2rIcn5U12xYoUlvbiuReG7K3ztRp6UjiErM8lNlyZN9h8dka3KV3ssTdmpTUnechuDwq
vtbGs72rUaVo1oK68JYjbP6rXQvRqGFCz2QajHpsMHSwakoR8ffQ+edLVia+f3MJMjt7KhXdzMVE
FA+hgW29BFxouOFPcMNO/Tb3yEBezyFM8dMXc29cVGQ+LrqAl4xPfFPqELGjdXmO2MC31DkFdepS
klPKQOEnYEjImQzMehDajYUsetd3zuCHnb5t6QoNILwQR8lij/JP1qR0wdwiAFYymuGhBPq+gQjp
4nYCVEO2KtpIJ3yyGVnWlVMGyIFvhVYiBSkUhvZxkniFszheERD9t1M3d6XdOyhby4CkuBzStiDz
5aQRcIJ9aUSLj6ti9gtRHgVz6pOtiVuhjNeknUBOFuFu1sZP3tm99DSdmfX6c4uCdhw+whxlAvYX
3Kcxk1SMO7Cru/S9EeK2nEfDp4pIJ8aliMqwXRbTqWKC1mP12XqD/MFoh2iySxZ9EE9T+IzSlvmz
91sYRyKdsQY8ydSeeKMPmVa/wrf9vYzO1hhW4iS3SaNh7N7Q0LDB/kV8M32LLR49SX0GWobB4Qhm
mlLmpcNvCngH+bFaXMiFoEMaExqyPmT3pWXe4JHn/Pk/2TuT5biRLU2/SlnvcQ1wDA4sehNzkEEy
OIQoxQZGiQrM84yn78+hMrupzNuZVvvayDJFigwADvdz/vMPhWT5OZ96w2Cz8HL4dr3/UCUoOVU7
1VX0KNYFe2V0lRKGEy8hffp2GCLAOz3MNwLGFL60xEkWpgUdzfjU2BuhY+TvxZxuc4sJwzzC2slc
5rE2TXA4f/ZBu7EJEqc+56PXs36Kq5YRunlpfeJ7Gg2jeLf5WbELI/OUtJwR8eVBpz1j/3qLZ2ef
JtK9y30it/r2jU7KbvBTRCT04sTlumVcozXFo9SBNsUgzbcBYnnrYDXui1NWZRm4X/OBNBRFjhus
nd7K7kuUTWPmxLu0l0Qpl7uQbBeNK8MQR8e42DLExoIJvLZsIFVvpLItzOlXyOUq9JpgM4+ShL34
PuzTcieZXeGh5F0TI/iMTfllgFRleMW7DZUncD4RVmabXsCbE9pdXKb4WRTlBdnWD4gi4z2Gvd7W
M60fmmm9QhdEXo0VdTTnWNfb8mhFFsWPyvll0bGdsMfY4ott4T7dllgoh6Fo1jOTNcsws9fEGz/B
U7GOscyH1EZDxkn6ORWWRvCbVcHU6dEm9uNdHGTISYPu+6iBigM1P9TqAbH5hUoVke7dbhQkV6bp
XhSQwvCZonhiE6rdyt3qWEYd8JDcDWX/0pGCiwYSIBuR8KbIs3rt9o53N8KuFTMoPuRHyieohoy3
9o2iZehCbfdov8OG97tIZ3tlBM3RLTRtVQ7zm4kIKKiHI4arMAGlgwtS3KudEEjRsNrP4ZvdwN6Y
Qsw8NMOX+45VtUJES1IydcbjNOKzGqD5xmCzzFaGXbBFpSUyf/b8gePW0A1KxnjCwogcHAbw7cUb
wpGKJhlWbtKMsDPttZ/l2iaN4pA08QQFKBZVuFK8iNjSVyEp5JB6OrGCeklsByuOgdYTIvz7tGSW
5gl+VTZAyG5pwnwEV6v5Ia36r6NgXJLDBltB4iBgoSMurq8wqq0zdsUSOzzyz37YFkTCJJ+fsnS2
aNiHVgUQ6ORZftN7CCD63OxRSUa7ElW63uXxuqXgALT1Nhmu4CdH54YIfu6GztrByckFy1qnO1Rd
kRMeSqf84UiPzqTFVzx2YE61ku3Va6xHRpe7sCAySS9gjmQ+bl1hBoNJjtVDEs8XWRfHKna4O81r
38ePMZWAMw7RCRbKJvM65xgFlC+mTcNk1eEnxJz3TArMVPG1Knzct3SREpQFJSPToUy6no8gBoeU
3DOO6LfJIcYBe6MSwHkf78bo3QixU6ty0AAZdBitEtdQ9BlU9qGhR5L3UV9f/AHPojo8JBIwLsMI
NOS82o1oCVAMYamqMfdnZaPSLzxSIyrvezoND9EISlihvAS6v9h9qAzq/QgP1+IrkhDGkoF9JFBs
K3IAY0tG+CQPI3mGdnFkiuMYykCMB/TcYudWmW/l9O6T/QUBAu4AOKsxwnSz2wqZChaXeRiehuib
78ryWE6gEVDKYs17IZozQC6D5Jd1F1PsHYMC6BTGPfDqhMa01eZt3xENFPnRFvpgtg2FzPGjeoCM
flZ2fyhaBV6+qnAYre4+9pmeVCX9tByTLSzaAKPxKL9zjQplGIl2ZocEHx7GtrQU16TDEYW4DVi6
VFg+7F3cOmAaMtVNAhjBDIHVSdneVVrngpAFuLDkkjYSOztcmH/ixv5Cy0BN3zRHHL1W+CK8pDPk
OwhISt6f4wGbH9uheM68C0Ce8uXVGcBwfGi+LZ5ACinmxqJaw9j7WYvwRz3AnIUWsXIGEOak7ZAh
mwDrTfwZaEycpc14CL7DauCvwTuHjtGQuE7GQMtgvVt6ckvTEX9RZTTcdfU6FFAYEs8I7uDDvs4m
Ub+M1WMbCS7af7jOWDMB4tKQFTrOzJmVHfDAp0/I0K4MZPIU2cB1xRoCEI0RZu3snchkuWGTpQ+4
Hk6Ozfx7mO/K1pFrI4L2Uc8p1N8Ic/kyP4rE60/6lKJMfBt05VMmu/mF4nd+8bAnDWs845mZxNDf
psW5wF2F4B4BVm47YQ8PY2f6aydO+QGaSkRFMrMGrcWBv6G97Lr+GLnl96z2eUug8g2YEsKzxoaw
HaFz13AmA63AlLIr9qNGgE301euakzRKl249fB9KuKlNln4znPqeGeOX1IJbkifTd4kFb0t8QTC3
DzXHmwkrdiL1gMzno+93FEvdNZVMGn0f/X0iPbxWR3qTyPEubRw89zmC56wBfelS57Oj5MdPMWSO
7V6roYd5mJWM9AAwlaNFiVfCHSZAm87SXpIo3pGgc7ISidGXgesfoRVBhgds1g4PbJUjDdQRCjd8
bGY0bKhNeIDNuPHiKNvGGt1gFNsABHPxXbOz9dRAaK4s903awctsRcQhj7hmc8p/HYloPeWatyPq
vD1iL6YOIjXyqKHc2p/toE2os2LI3cmg70NNvHsVl0VsG74SPs1y1JxFJ3DGCKeBRBe65lRAneqa
H6IbHhz4RpDyIB4kQt6JqEEGoxMikVCu0hfkG9MAEg/ShyFNgSQ6aW1rl3aoGoJ3jeAYlPos9dD6
Nja8tJrUOaAcZ5NgoXjXzsXNj03/4KM7XsWlZm5nZp1r0zHS+9hGrNhP3aZs2bLgie2Bje54459F
xdC4yth3KqZrYamBMro28UCxZJcWeNFZJgZFLzndrZXKn67lYxfkOngWN/xRjURQOnX43g4WGmf9
qdNNc8Xw66eVRlc/GiVOatadL3oMfuGJhI4FZZYuB/ge1Mpq7rzjkEXzfQBtd4PvsuOPZy9kNSY5
iN3koQHQJYEKOJZgFgGDEqQ1IezRgaJLWOtzgFcIcoMsw8IicveTZKpmz+u+xDvOyeAMoJrEGt3X
H2wfYlgHnMGoJQ0Ywtfh3kvG8D1dpInKhblZhqkErNgRLe1IXg9JHfI1GzihyzJ5mRCIE3iFbLMI
wh2CBDCo/i6yO8hcsPVdC4cNq1RY6nYacdTXrZe2qY+TCdPXNQXSBV/HMFzLqsOkhVfQk01Wa6eg
8O7iGJmmERvUFggCmMEGR7sfijWeCmH/MDbtRxBFLxouQ8cMVvSsZidFWI940Ui8aEIqVvBqsIwp
OVKbvZZF1h6C+hWnH9SxeL2FliJAM6GfEnrVYCQHUTh0LCOmlUUZPTqaHxJ8Ff4QrsHoa4+Tc7YB
btqmWORg0RBvKzcEZEw/dN0CJOpppUhtIMjR2Rg5cgNTNOJRjM7Ox6nuDh4ZwWJMoAscn7JZvjRd
sh+Fh404VpyyjeeN2ye3yKOWzw12KU9RfIR4q+YZMXWwr4N1q33xDZgPvvBxvS7wTvIjpi4ph9JU
8UiYVtf7IkXDGUbM1XTxlBmLyz4hkKLsqDBIUIY7j3RbVqzSCi5iT+rAHGxnLMc3ZSlBzxPxkHgA
ctH8RZik12RAFy50QcPptg1lN4EA8iSJ/XlMC+sr1Rl7FEXgHdXS8BwmkORLfzwwduxXnYsSk555
C0n6sylTA6uW5D6YKcLD6AJjEisTadP4op3VoZDSKBG6zc54F0p73wvcDcoMRJn1ctMDNga3Ml9i
2Ch0x5/hwNFj5lBkMN6n+S/KH+Q8cKThZbeZfecUzkZHyhmI9cTJ4HdRt5k1xV8zekif2aptzU8t
N481XgJDgtREtPm+IMIkEhgJyF771sbUyt189DRGdI2CSdAqHRqRz+QypYTMxChdndDYINFuTu2o
bYWAg4R/3bgu9L2DRwIDloj0Vcr0oLW/DmnkbGfvNhaN/SDguOo1XI4Eq8J9iYg+/NJl4V3FuRuM
ykpVm787kqAHJ/wsFbyedSlo+9rofQSgVfMFfQcoabHDn+paum52978avb/V6LlINP//Gr3dR138
/K9jk37kn80fJXrqn/2S6GnOv4RtO+g+8YYVRHhayO1+afQ0+S/HE0qiZ6qIT/Sg/xbpOeJfpmdI
vigcie2Q8W+RnmOoL+GpZXuGqfOn9T8R6Tn8oD/ImG3LNixbYGNvowUkZfHPYlAa/cRxLOUzUAHR
hGwmzex4kMxaDlRc93T2KuwHKsqw9llEnbvhbWTnRuVTlKJZgaY4G420hRFofWVnWFW7ebFz7Yil
nJ7oiCi8GQ/DA/yIGaW0AmFTYAEtVBAZ5FiOO8vq4nXv6rvZQW7ka0h/fk4W87smuVFSnqRKNau9
7IFxN7uorM449bsrk1YRNP7Nq0dehEnizTT2R1yhrqNI7zLdeu+8ArtjTIANc1+58HAROKEQwNxv
lOG3Vg0Y/CC/Gklxxec3WfTE0fTDbOqHPyyL8y8nlP/Ku+xMkdo2//f/uL9ndKq7DF1S6ig0LZxy
UQD/Lrm1NK1toq4QjNkRIQ5jh+Fq/uG5BAnNYDwMr9hAnXMSTrtJh1Y+MK6JR4p1pnTnolDBgnP8
IU1vjRE0RkUhe03hs8mx0cH3LF7sFx2yHaA0AXrtfAqlrjJCCCLvzZcygn7GacDZ/LMlHY4H457V
dxF3dkxzmA9hChc2ir7Znv8j8whbIWkb4eGM6qfPnsZ6ZQIwdcLc9KiVstY4dWX2EdIvoC8iWsnF
vSrJPth5KenGn1IzLnMq3ojL2NiRDpDSMr0jewhwYczp9npaBi5J6vmXaobeOBeAPlzfzOfC7IdY
Vxkd1a8ROCVqXfNpqeutJbZEhjN+um5FaQQKvEJn3/2TtY7+uzz617MypYkKFp4ma199/Q/Cfm6b
iObIhWNSiovHdanb1GoI7/0i3Er3gofsAWHpNbVaql/oKRUo4+KkrZfjm/pub+YhjWaSQ5gOjx4k
DVmLK9oSbZVKwTkH2GfoPzWZfDhURIZmfUDDh6MZWQJFKHfLqPWtnORzk1QfZmFdhMeXEwggUZWD
RQHjAtVkZfFh2NSJiRa+whr9kLi/rw2ZETUgj5wk31KHNeTRheJq3+BEM2RrDPy28BA3jWD5S58b
iDqYJtFiyMUtFf4kYCgQVRuilZT92Rjss3C50uUrc1Q823lznk1xKuIs3NK5GMApEzNXJmOZxzXD
YYFX16PcZRXmhXEeQ21NcUuSY7OzMYaFvsC3dYNzFtN0dMr54CZyT/6Xw/RAWe/EEgYGyaRO0CS7
sLo0AemqKRFjGEYBCk0sBCL7vstBbUCxwNFYx01BeH5ymEOxsRl3bZMy+QYx9/Hv32RhqFf1315H
y4bpCOY51PjswtL+k+9DXkdmWmJ8t57Zaladl55Md0gwEIK87XPAbzwfG1U5tWuTmepaMuJpq/xm
+bDDYMy/qV0NGUeyiSSf3ivyO70S77nHHqlFPOAYidNA61VpW7O2H1qcpneBB25COuWlyTLebf5d
FzHYrBnLz3i1oTWtok3tPtUV2gz8UnB+cdnbMh+lr/qUpZb+SOd3x5dvgAU35XXTRfJi0A4MFrqO
kEKoaL+KNrj4lav8EpNyG2mQG2xSQe1zp08448bkO1RjufI8E27OhAMbMwhCywMsGWcKySykO4Xy
Qzi5rz3WJYNm5Shv2Ne6yM4Z8eCrwHU/PMxLyXMHh265ECtzOqzDs3tPa6e94MWwrEM4ul8SGA+g
Ue4bQOjVmEHX1X9Yyvd2qDBGoMhEZMhkHPLfe9d1ER0Q11Krkj2xsTnMARZNK70KF2KoAhzgQ720
Np/dS9pvg+1eES0+FKJ46ob8bHNveEV+KqOMvIPINxZvzcDJwoqA9scknQwbPtFAjN7aRR5K13dU
34xNxiMx2yQaKKOavpBvajikhdF5OR/B5K70BftYG38ETQ45LL7plf9WMP5aOzVhOgg2AY2KtetG
DnO94Ob0PFvP4ZflHoagWnsyPTpni1WmzjvcVM8Cv0O09BzNTg8bcyCKXDLLiTx31bjGYbaKm9Pg
1QKN44bp16HrzEutrqYjSWrtsY24NQM2AvRkIPdOSXBJ4r8AQF8jeiPcMKDq6BLeu8F1a0X0dbKN
B6/h1lpBdEN5eupsbTMm0Uuvk6jqvzYO+Rdxpt/UBWiRR1JwPACWBvqtZ1A0WHEJvoYgeGrIpizh
aJlt95ritSUnBPKMFYtdU8f3acQ0dLLHc0IuSmnziRNNs9ddPzxUQfG6rH3aAMqAil6A0EhaR3L8
jI/l6vBQv/79+y5/t3n5dRpYFocBXi+uhcXZ76eB3qEY0iokW6bktc6jU2W752xwz/PMnuh0xXeX
ptzXJ2/dBmge+gpOojpkC84wCD9d6dcrRxiXlAO/wKhu+aIRceq2qM0xrr20cKVsXZ7ISPpQ39nl
zC/HKftAcMF90jkTBE46MUBp0qUfZWtdIrLEo8E7m7U8FzZiSj1szrEB+UxP2Bw7jb1dfQDAr0sv
9BODL20lGw7sMZfFujCxjB/gtQz8pra/JBV6uhYwYKXl7l0mvvDvpnWJgHuToMzLTcRobURK1uJc
iw1zOMXHYYB3AnYtB04/dIsC+gx/5ITvRbW2Ww59zcTPzekOIWWMQ4EzUezgCn75+4fk/aeHJG3D
AOe2cKcTf/KfmyD1cCU1OJLTu/DZO0zwjEdQynMv849GFh+l4FxpsXtunZg8VovzJxL3oG2BErtz
jJvph6rE1PcbM2gEY4JdVqUV6Ye8VNHgfvdB22aNfc7WKaxy/gHU4FMQaXd68I5m9MXzgd3UMexk
oDDLM9D85FtRjS/qWakCL4DNgY/ZC3LGc5wYJ6dvgKNsVMg8q4h/VTjDJfHsC40yYIhhnVscSFcw
1vtpj8sfLs71AXsZSg5VQ3bAL/1AtK51CQcKhEItDX5sDgclH+KLS/Vi2JzqmFNvgCDA71NqNAjF
P/NGA59ILeIayEctOHgIEqbyivqrZtEda0H/0DKU3vpQGjeRjtYc9jUtxL16fiihz6pAk8UMAtOR
bujql5ralvgKVh6e+BCV+xMWopc6AKR5rnoW4N8/dUv+9Si2MSrhHfU8y3Jt1XX9sVLjBgaDZ0Cq
0K3ijILnqlfZtYGBa2XFmcblUocqXl0rOAOyU9lrW4fphUUmoZmfyO85M/U4M/VAe7+xdfaasYaz
UlXtBWaX8NJbKTL03ZF9NLr2lZ0Oz8EsmPCbnxg1ontoP+IqP+E2e6auZ9/2GBasZnZAFCQwYtl8
q4pP4BbxLa8DpKQxZ6+gl6efhz7ERRF/ajDtiSOgeqs+J/i2bNpw8DhAoGMj1SyYrUBx7Yq3KSa6
ynfxSnDxy/q1m4vySzJCA0Kwrcn0uQ2shKUBo4luiJQjLda3OfYwS+Vo+VhTpvmQHHQE4ZiKldtq
6q7CLk6wZ7bLOWd53IVygIKK/h0qBmSDwmZeGLYI6UOKAqZfBobSb3Ok+CcWpoNJcNHa4EenER9t
H0LNPqCXI7VCUQ3g7zF+cnKUXFRUjDIJTRH5eIKe42BLOdjwsYPtwGx1rUk1jNMuYbevbQxjTcy9
4ip6U16Cyzns99QgoDt3VTn+0HJcyrEO204EPFsjl4Jmt143Ndn2mLJCjG7h3HPUUrqWHBaYWRAL
yLFaFfzs0N/i5fnGIA9jPje8mRmn01KNlDjA2b0kSYDSZNL4w0yLV62BWziX1GfioJaNWkmVOptG
wZpj7bllfnVGTla3wyQVzurBt5Mbw1VgtgRDr7h56wN5R7DhA7waxWI4AQ1yGMb3hZtcAz+5Gll2
a0dVu6QkkyYhwzw+8xg0XzPHPnZxjoQy+qG1ZNFaFFIePsSrCDcw3NSuUc8vUsXL0mnPEAXQaFIo
OnI/3TzSPBA41e4mY0ytEj6b6Vviz0dgezSn2Q2qFw44rnEn8viF6g3EU7XyegjloGWlIOueDyZ5
i9SJfCQYj29j892J0RUNOeYtscpoEtYgVxzgPG2iewbnyvTtWjvyzdKsg6oJfJ6v8tafIu0hjz4r
KkKHu0Z69SkNGZRxS+MuLvCBu0FsvuFXjlWi8ZWApffQd9+W9RDNKLRKg6ob8g/pEefOza6DqgYi
SSmkHo05ZF8YTRCrGCYdBfJw37Yy2aQaL3Jk3wfIaHKeeFQEiHky+2Xo4veW+dNqUA+7tWZYfsZX
VQgt600V7GNcvCJt+16rb1MV32RWkKRs+BuQ6DEjTRtU9ob7JjCzGEkWEfkL8ReoUF3lSEoF6fNY
6yp8wTUKhwEE5rnkbiID5jeWX6QOj2LI4Frqzvcek2bTbw4BWbJMHah61e4iW75fVe0h7hY5LIxg
UhcN4aKMnHuzISQsb3eamXxRGViFn+CYmZ2WLWKWxHI0aX4laoD15BAVKB0afA610exeI2nSsHnB
LQ+YR6VTdMIjXFWVXGsSJQg/sSZUtod9lF5xZVZuvHzdRApQTD9K3ECJKjtrhQ4GJN+L4D7Km6/q
16XWfIZnsh2REaDHw30OTTFEcWjuGi8KWufbwI8OOsRJMK7F1pPjgRhwepUOT0IgHBjlCGdGXTvH
9vDklOp/Wv465R3mxbgpR1b0WndGDY2mxPUH9NXlANdeFQZEMA11d3XInOmyXL7HKpcjZ5Fuwidk
ZLZCc2RkLLOR03iNcz8PaQ5vChFKdPqzLnqCVBiuneklyVj4qUGnlc2bhoHK1pryaxkV566uzvZ0
ZzXZuYEFjBvBSnr5uemBnSp7o1asWpZEApzdCIJkycsIuneQqY2hX8lv4mewipM5OGM6c1GtX2sQ
rRTm+nuPacHG0OCS0j2eQ5F+jGUHsTQHhQNWvqHsfkrVR2VOyFPsm08yXNWna1S/hrDoEMZsd0Ur
tp8w/Kj+fWRvbuo+OjOPvYBnSBwdo1FmZSkUIdi63CQcG38U0nwYGrQH0cb0tODQE8PjWXV+3w72
2ilVr8Ej9dUmrRZH4WwB+h5ixsLL3hEZyXXoYFv3pXXwBLe3izAtZE0y/T2oFdPkzbCxZ8ZYyvIl
uYrv9oCYRu0Uy0MWxtygNQz+wftO/Cdwx7OpEm1QTwEe93vJkJv4lcw6497e8znD9WQDVZsYNOyt
i3FteuVuObqRy131IblmSFmZIOZ7e5jx01IvJbq9PdneX+oALZVnEw9PxIKlmkTbRLKmsUzbOeGQ
r/ZTCNT490WP+bul2tKPODrog7SgVknjz3itbg6kMWAru1at4HIYpZNgsEa0kepMwYk+6xFPRs6+
Bb8lshT1jvMYCB3Bhvh1lg5DBmO7vy8bagMRpaflnhfvUcE7MXdYDwj7EKsz0GLwHI3JzeKbzAHh
FULhWq0u9SCzdjwVvmuRT98eRs+6qhftH67XVXjK73iLDd6iw2WB5657uoJW/wDHIc4muyx0+M3q
mEjizz5kyq1OVZuXTqptYYEW6tB/6/nYzWQdSjO/xl10U6ewegVV8TXDeF1520G89i7FgSoAKl5g
daMm3C4tzz7WaXWmejhXQXCpaMYV2oJ57g6TeyEhdjKtYujLMEqdWOr+LweSvbWr7sEjXQyjWyKH
Yo4GLF7gT/FrPN39Ypf6j8BOT6rqNLHmW4kQ6yCveiEk/Ez41TYhNYy8rH1aU4dMrv8GTcmEOG0r
Q3WvoPkXvYUluf3kTDG61YTDThWXBUlqq/h7QEiV8FQqj0LfU8e+xx/sunxRc8FJypyKj3dw0lPs
aIKduizpwv8b63RfOLRwld3zqo9sDjUeRWHAJF1thVYE56tO8n3H9GnjNxBobfOFAGlqiRoPBRgs
cLDUCsKOIZv26rVfDm5yv4hkTHF1lTFYcXF0dRABf6bezT0H8lN9t9R0RH/ahKo0WwKNGZ5p0a0B
xIMA2GxHCVG/EQzmqlnuy5QkUXX2AlGhkDHB2gpskNZEdr3KcXyILbb/zuBQ17BZs7XwLmqDYzAB
x2GQRLalMO7Vy6LOUFVeeExEp/JBsBMFTI+L7Lt641WdbovxnFNOjR4b0FLwZAGHjvpsc8uPUyBU
DKyxQvycPDuEl/PKd8hp6vTocd6k6qgIEsA+Qz1qeLkQPDKQ0dy6r2b7FjvPfos+aQGTMH0hE54h
ISDRAtQ5Fh9Wj9tv8GpOdCqUdRTUkxc/06AegBUGpR3lF6idSJ0V+jwnePesBz/84SvIyOkDBGwa
2jrtbanml0LVeynt8t7qsBBjAbgp2teouPgNH7PA0YFFj3sy4+741vjOQa1e7OTZgMVwQT3x759j
ZNbJcWq4We4h8FRlzTMxZ9YTr42U9k88XUQ33hn4bNnjyTXkm8l7+auS5lslJR+r5Cvd0azAqgUi
Q851zoP0rH6WqmJD9htiGNZ55TyZZmWgPoXDXvulT2oiytPBPpaOdtcE7E/qTGnp+JCzPxV5/pDO
4RX064wT1y8cTR1P2JYmu+XUwpW1WbluYe1SzyT6GUBKN8cHkcsfcSupsSAThBgXdBOyDbuo9nrA
ezipW75UU5re72bT/VRlq/rVCB7wC1C3CheKEJyHia8aJ+kZIMuIrF71RGqnKB2+sQn7s7J3hSoO
XbNuSAXsNsshmrFBLdXVUmloO/rWjahAKvqavXZZGst27Ix41bPhc/sm/DGrJNxnqr9TTUjMWW9V
7aMfGZusi7/38rsHhu8G9UEV3znP2Vdt0TMQEf8izWFHBreE4lXdI+hjB7qeqzqB24ISr2APjarw
yZjTh5QqJTAjYqgyys/8e15mr4Uw9FWjv2D1F/Ey+tFhmaGp2stiQRT3g5pSLAWWkYlvVhcel1Om
NOr7Gf2vgjFV2aS5xYfE72W5lZ2PgMFue1z71TXWFDqBek/N4VUMOMT4Na8H1wqt89XLX6qIDW9p
vHLMCma0tbvaDR7yFg7nJMudt7wNWoldJd2Jam2WR2mH1KRxrN8T5HBWG13BCGLEPLxka/j780vo
qqL48/llmSBTbKlSmLY60P9wfs22wEe7Zpyki5koNEj7TYNJg9AvVgsulTIrgbSyG5P6rRqfZwNM
0J6Z1QSDC5+6gbMVqkGgQo8KR99WWMQr5MjPvLOvf8QdFKcZ2vmqG/HzNufxTQFAqRPra9xCIPsB
NBIbjIUdUZILzjMb5LFTVJ5NrIL87nHWp4fYY0RkKC4cKqGADwTwmIPvKBS2sttnuwLRLHPo7G5B
5cNMzABVWiZVat4VCS7LV9ZEMTn1lsk+hLLwkrTGFzIc1t5A/skMMWaOQM5QShFdqijQPWStqa1e
dTd8DQawJkwXjvYoryEqcXwyGZy4j7Jl4SQRWD+YJjFA6B/1W1Aar1BEWi2od6aJGGyPUM7Zz7Ag
advrr6gm4X0SmLZGioWrq/r4Q8v5xbDa0t1ziCHUatSsixrfTX7/qplf1FR0makatrLv7z6ppLkq
fAx+QYSuO+5mWyqzbi4AGweFP7uPhYq7cwmIRfRw5+XwMUhkDrdFFV9yKB3tS5qM9+omqexCO3PO
fbLu7ZpYAjP7XBDGFmZLT8RO1LJfKBdAqwdGCkdE7dJjrhOgXAYWRmj0MRkZbkpywRK10bxEgXEh
cy+Y8ktQ+N8q96kBk1iX2KVAGsIXIESpkTmtp8RvD+k4vhWu0W0xA/x0kreKB2mL4iNqkz0E8yeF
6GlmcCwKZcxZ7NT/D6P76CJt4fVjTIwF7ILw9cljab8Xmf2OGyZTTgxXMEuxz55Zv4a421Q9N7yJ
Uxz46udlrqgpdNGPWDWpzrOpSv0SBEQ2gruDTikg3PSU0dx/Q8lj/9YjbYItyr2G7ArPPP3JBISs
zZx9A5C1WBBdBTtH+AZMvbUfMzYdlh0Rwmf8hhmtq/cixjvWqob137/X9n8qS106NU+90kzS/1SW
ZswF9CCDWxpmHIVhejZmSpDIoKe3DY0Ze/VDIqvPrXkd1TfHI8Ec7R+nhrQOjsIanQUM9LFyxzeU
UOltV1V0dRSAlGkL3KFK0KXeUX8TuCSRatNjSS4JvLnu3km7Y0UIl1NlJ3VwLyVe66EQFbQqkXDn
Q0p8cJsbT+pE0pIMf//qKRWMUwLXflOn5NLnQpJkjVSoXjLzuDQyy0mEQuMO9sWz52k/M49f+vc3
0FKY/J/2RQn/xZKWcAw6sj8NViIrHeau4TRshXWx660sYXl0BXuImq74fvrVy75h6M9eFdO2gC07
aljt4D5ahP1mGaOoISnE/p2uHvQkXnFBfO2D+aLVzDWyAcpfTLD58qpqinGgQHuHkfKynSmkXo1c
WBtzmnwqCD4ip2/djBhexH5/qAwIxm0iYPLDfMdN2EIyNK17NSYng3X6hyVl/uWksGzHMSH0GJ7t
QhlRS+6PJ8XQ1XiB9PB3/Sk9mrYK0aEKEcWpK6gemAasqdze/GRi3Nx3r6Ucn39BowplUlm9gG0n
VUWxLXZrF7qiZ+HS7DoHXZWKU8Qk2C3JhWeGW0UneAGP1GvLoG4IbHsVWq912z/OkY2VsmqSwpQ6
HsMCH4n7rPglYoR6wSDmHxbDMqD5bTFYttThSMGSweWDI/H3S+9q9bcmhw0qTOokKiuHQJNGGcuA
1s0DlqKVZVz08BBhJ5HWz8FgHsyp27laAGuC1bkAcKo5UMUMEpEnn7TEUW7zqn4Ii+TmZek/tKbG
X7AE9aF5TNxET0Du+dOHjvQaN8vJ09dYXX03tOoNzgPATrEhvAaTIpqdXjJ6sb1zg3Nk2ocvSUCl
aIcoJxBV7oIs+YclZHh/IRrxmeCf0i8je5BAh7/fSCxRwFQ60nWjPrt6SXFaakeFqLvmuO4bTl2F
rCraQkaJvLRvC049OsGTF7z0Zfu1wC9TKpi1mJw3c6rOkfK0HqyTQkQU2DkL56lwT7PLjpebgEGV
hvwpKkmyWLrgNLoZfbgJyM6L5/Coj8ug3FerVP3zycWA3/m+NFdLd7LQIXpN3IHEEkOkEcSjbVuw
BE8BjmrHVH/horGGhNKypTcskqUtc2BApAWVd2T55JcDLBpu8+Bp8jEbgLLGBNwzy094sdgTOuYF
74Ao/cHkghKIVaUuSfVRy7YaRd2xZU5ogV0ukOvSnnS52h/NBpWu6gSXeYrqrhqiiwwo6ao11A3r
OiNqDnlzsa8BldYcLELxjV8IB6nWnufC+6aGDSjA1DwfGMWOn2l9EGXSDRne8C1mBp7QWTGtM+7x
Mdt5RPjFIvzaET5c9v4698aDnTSUze7WjPytglsc9aAW8DKnZVQD8HhKz2GoH4O8QqZNFzsNVOrd
aF4d7NBBRwyEF6scS5YFUxVQ/jrfAkpWEw3GiQrilQQmw3Yb0psZFDfbTk4hvT2eGE+dpjJNO/AK
NXNQg4fUDL9MYXOv4PwEa/W8wRFbz265GF4EZkdq7xEKZ7X0dJ+nFWaqRCzTkSydy2QmGD9av8Bq
Ak0RUuHw4LQZN8paDyEoxMAmheDvY8xFTfQuW2GhDsHK9x+IN8WXCIEkPg54KStgKpvFtdMB8gkT
Yzkojkk1pRASj3343+QZSZ8fqolBhVkkHJZ/GEdb+l9AOkaSumUYwkTDLwzjTzU/SGlqWYDia7V5
x7H9C6zj16vuW4EOqr1Xsxc7AawY7jARPAiM82zNfEvD/EQu9DlknYx5DicwP6lJVtd+YAP4bAM8
I8aA/sg+XxmM/0h8rtXgSA0tFJys3hU1mFLgV6n7TyTQMA5VMybLcFbMILH41YW1afXn0CeQSv0g
4tjj8v9xd17NbWTLlv5F1VHevIJwhAedKL5USJRU3vv69fMl1PdOi92jjjMPEzcmTjUPBYCoXdvk
zp25cq3vMnMG8lTd/CiBW9sIf0jiVFrgNvoTiE7ZA27rlpIsn7UtX/fjZzzNDr92NUxGoa0z1IJ2
CmOyQz7cEFNI1BpBUdhgovZLEpvkFkgP+fCvLzwKWst23jIncovkuCCdehzD2y/BdAaf/XmK6jeT
2N5dOUrEL3+TWZyZwHoCglPa1OxuITGJQfjC6985ym2il7fYFl5UArLB86uHwcJw3EYeWid0g8pH
jxT1okqJNb18JwKMwyl5AonjyRJ3DSQ+sZ1TCqRyiiEm5q+GIn4T4xSExdoCrXUzUjJqXc7BKnJW
RnWsqu5Js6NtOqfX3pn0lURBFCbgbUY4hH2Y1JBEQYOnaU/qALOM5NZuIaObSYQcWxieIU3w0jdI
pnHo4sekEYslHwTEvutvzOEquVY5tobJKYH3sandU8xSlUPyzRhnZDThHjxk4vfhiRORSO6DlLD8
I+k6Mi1kJiT2pWfxF1eBRY214ZHUuqUSNUklOmH6yMLLhWvBkbyQPLyOssii5njFo/gOTCa3z9uq
eTYNrJiE4xw3eAP1zFv7Bs5XxcM0/kxGV6TxWBhwHgIGQVGNvoshqicXe+sn2XZusGPISc5RQcrz
TyQVD35LL0iAKI6V71pvcWRE2QetAHas/E2mcq/6D7X3KL62NG5uSZ9BA8F5KobOCoVv0jOyRAyA
TPaowpWlvZewv9wJeKAlSVdOB9j2Hm+A4aShorLmtLZIex4pledS+exQ7H+GrnRCglWQKg/S6KF1
nlHzJmRrfUav5W1imwU3xAaJvgAHJ/NBoofqQNmcCjsw5va2J6KWunR95f1nbNMKnIV3lOannkx5
AU9DpK6BsljfoikgQKEdYAFM1hNQ6xvMGlb2Y2tSzn7LGJJPkXxL4qZXs+5X0YBcJYw9tYJDqEJ/
AShudpV9Ne5zCaLeZpRGMn3GV5LErGSwWtn1bpnLlgpTTY3RU8PlkjSwBL8EHeF3Bgwu8IQKpPEW
q7GN9gqpR+3sJDgmG4KkieTzaolPwDFkZr8d4qfaD+OFwMhiot2odwknMlu6hLJkMkt60WXwcuiL
bkHygcg1GdbSLt8k2niLxQVt/CZbbS5n/SnazPEpgaVwjsISGj4CVbJymvzRzLoj7LbPeEurGLIj
DeZGpQVkyJeKpylfHNfcFGFlyuBgX8x+SObaHmFva6pxoYmtkI7zZQrfIki3/Ghn6DtD569u2E9o
0l7t6tE1vxEd/pIXyTrovf03y4Lo4XbOymdj2zsevPtU3sJ7Cg9N3H8dR764NcFGCG1+bj9RgIbj
xQIsyS/ZtlSm+OAjpJWw4y/7QaXqi5a1HtwtLSUvS4kxxk7I2nGpG2W63FK0ZR9+Q6GhLPlK2dkb
nCPpy4TVlyXmkwYn6+1I9x8pOP2T9tIvCk7/1xJP/wMVnMT7/j9Xh2yir/WXtP1S/7UyRP7kz8oQ
6w/DcKjmc3WdGIKmOpwf/qwM4S2Azir5PR0JJR3p2v+WbzLsPzgl6bwJaaXFSZG3/pRvkrdUuJld
y9EcxzE4kPyXetXl52Hrp95W8L3489+/1Cx4H+BVNt9gqIiE4ceQH8FZ/fUs0ZsqzSiLH7DqOo/6
F301rLpsRcVo/l4i0bLg4POFIMMyO2ZXbQ1D2mP8qh6HU7Y1qdajinWR3tf32QPcM/YmXzd31cLc
6HfzoXspTu6VEOfJJkByp2z9DRqv2d249jewdy6CrbMtH92dtmyuw8ZZ9/ftPez4O+trsoo/6yvq
4F7gujhXm4xY5RkmgQt+qA6NKgA3YDpgqQCa/HD2bFu9cZc/cQwzDu6OMuTVvJ5WHsejexj/HqcV
1CR3xYbqyt30bH9J76e3Ce58yuC/mt/bJ4pYxtfhxbz6V+NgvhgsyPtmE2wLpIIvLaXYb+oXF4f/
YLwar+M9bzy09/rK3SQP3Ut1CrbTC/Epax1tsUtrRIif7M20givlON+rK2XRn+2XaqNtrb29qz9T
asHTkn4cF/adugsehp2+a1ZQoC2h3X+q79uDvtGgRoNh+QhHBU8D1JKmo8p9P38NsRSfh015qbfx
Oj9DwfzY32uf9Hv/EuxDKQMgsr6aKTGHu4M99WpU2xm5xG6B858cnWtrAawBDXGXnkcFKc47RFTd
71mOf7HiZBvNdxV/pq1AJubP1nmkVMjk9HPvhOsJHpFxae6aE96o/SOBTyxctI/jdTop7+Gdtx32
2jq4qpf5qV8ra4hC18MmXHcbfTe+zvtxmV1hRdqHa3tZbLpTc63AW3wjADq9ZKDaFtan4YGKdjz/
hwpSpvNIX1S7cRtQ3nnt7/1dvE7um6fomSglLmoSwGgAUHFFxW7yRb96B2U53MOvswqbJXTLwVcg
VMaT8zj9QNVQY7awHaUGDCxrrd/p4bUF0mgsy3Ww87fGCk4lqO+gcF8h5wgX7mP8boKiJu5E8T0Q
e+XOh6aeSG2/s6g2spcDtOZP9qq76z/TWfqKhj476p1+mZ7bc/0tlj+D4OoYaovqrXpjTIYTTrFW
AAraUFR5126NU0ZqVHR6iYHi4dzVlxAi+Wd7F+2Mh+6qvOo/2vvxvv4G8I72w9banNGuorDJhvkt
I/ZlWwe/faou7mOFzpVhW9Rbsw98Uslhj3dk+qtH4yV4GkNqS/274Lv6SunHCDhGW+GYj3CxtQgt
kXD73EKpgOf45MAxDEBAPVgrL7yHpGt+Cd6bswp5LBwz2bfeuTN+ZGq4cL450NXHJ5A53lZDh139
MRKMJ3/ghOfhrZiO6Nn2i3yVVcsw2xvx1f1eF0d4wTedQex8qVm7YsPH2kV7p6Ubf432aWItkPe+
C5YaBB7e52n62sK37zzlK/dTY6+cFStiz9Fi637vQT8S11McXNElzPwbyHoG+DO3JMQ+g0QtiiV5
F/MUb7zPO9RDoL/Bl90QWtjBE9I/78jfMb/HH9duheJGsv7MDhrDPvzjx7zOzsVjfk2vzmbctqQA
ofmC6ezV7lfhieq1+IntOjzzDQQls2QV7GCNeKRMO542ymfOss6GVxN9X8XGojMvaAEsWmfdYEhy
oDsYSgQ5ClZqteZlJZi3lYrXuirVlzJGshxenPmKMlhZXD0fxZ9rW1x14QeAsgXyO/c4WBzstuZI
avtOj65ttfRxld+onknggmFeZAti6Z+aJwKueUYlxxKqMohDJwanYkysDC5ibQ26KnoXHbXZf8kC
jrFLBx5pzCXJ+fibBjL9ogz33Ss0GOPdjFzRZko2sOsnGyANQ0hx0VFVWAI/zP0ENaflR0sdooex
vIL7QqVmcO3zCPg1M6lqg9AWDdJVe4wP0BDxZ9Ou2gBK7wII0t7Vdl5yTkQyZ0SmAAZrkQDT4WFp
pwr+Aph1N36hA3BcVM+i8/K93vv77CK0GTVZKo4iK7unBnrntvvoxUuhjuzAcTxZj03mUCvzpW3B
DR+mTeUdyMS46VNrMt7atUIEqbAEQBoy5a5wAQVgfFw4mMYIokR8yGPFb1SZcxxSCRmbcCjHBzfR
t+PzcIApTKQKo3E/K70tiecn/xAdXMLYr4mffNUnjlOcmTL/s28QridZuyDIpXyDb6m070qq+lcY
XsicSEJ/6p8BVZxbcxGd8+uzvQdEsIAO58Hcx88UX6zqjbFqvsIaTRGQevdVX8FGCMnTcFWrXbXs
lnZzP05bIt7lQ5t+VdbWpd9QPrMftvHzsC032IQlANfV/H24r48Ii21gJV1wJLxT7sMNDC7bcIV3
/2pcyLN/7/bhm84xe6HutXdqmGG83msv/a7/2u9aa5kMl+qrfqyfdXB5W0oMq4VBVjO9pkfrQtqk
+eozE/1l/707ay9Q8nrHAg0+5gGkjPCQw9n3MhyqQ//c2otwG5aA9xaw5X3vT5F+p0PQBtoWgpqH
MLj3C/Qa9/r47tc2NL0/S77+I7f2/yuvFT/vN14r0qd58336xWnlL/50WnW8TwqFqVmmGMYzcU3/
22nV/7DRFCWMr5HAUPEeeetPzVHT+8MxDPxZFYdXs6mF/m+nlbcMypyJVWua5mq8/Z84rX/D9zmm
40jgTSX2RiWI9QHf19dCWwRpBaJLAdUgKNTp79S/LiPvMnOKy2FX9O2XZDh0xiWA9svzL7r1tYei
rgJNa0RXToKwCV3mfFsj3WT7kNCrLxQFt6Dg/9Kv/+Rg4z7/Nefxoan2B/c6aJQWRH2Ks9e/NfWh
md96C2k2wwRQdNBYDL+/nW59rJK53dB0PZB0xCd19UPGLZ38rJxS2LukX9qh3poOuxW/p2CmZv2Q
H9QM7M82qhNUEt7r8jq2yLH1By88NOkntpmpes8wSpGzmBuNTMshA+6uKMuJGtQXVLqHgTibfoAu
HfbtBFKxF72FD827KFW4GseXSakgI/vkRIdseE/4hGa9D/W7HVyh8FuSHV5SkrvgdohgLea+InWa
UEH1oiMPkR2qFIAipGlU2dDQdHwfs2ssSCYpIV6Gj1W7rqPlbL/3Y0VgCkKZF9dCO0B/p1plGKWo
Sb57DpNFBQcYOoLr1n+ndQmlef6FhtRodIXQbUbFRlGO9EEKPXJ3MJLDzLHagK64D1Ee6N81TtYq
3wP5DydzbUEzSmra0uLFdl/Yc8nTrbIxpnrqXQkOHa+R5R4Ojnryf1jtS2FfFMqvYcaGd9kdxmVc
voQdDNv23p+oe4jeXciVeBEOJWJHKzU7pETzmZemAuHM8BKMxD6DQ85gGA67gM20Dg5tdagJgwvu
Q1NeFOgRqU0eoAFJiVq6X7U23sgnM0BK6YzM2j719/H0PpQHWRvSjz0Q+XDLHR2Cq14Niewn+QvT
f/HDrULPGBSbL1odne9kRT32HlgxwHv7ZdIugM768oBgU+FkVCGSsLT3eUnsKOO8dJEeM2hHCZHu
MMDkAsedQcUW8lPIrxFl5L+bn0PIwt3X7bsVXmUFSvvBxefeHsw+OZuLSjO5IaFv6DWAIdcLLb5y
e8tW+WK6y3ivzYss/5KPFFfGvu7e5dYhJGqJ+RIx46VdfGoI+MqKMYOiJzrQep6BmcnEacuDar9j
JCLU/qCFGyjb4eXE3+fDFeKNEmvBl1PYAWUP/cJaYNR4RQc91uzzyFiYtv4v6b2/pUllBcMFAbJK
c4Ava9jlv2aIDSVyU6dp2QiFeobQ5ERh+MHX3xRoX8yWJuSsL6xdfGg5PGmkU2AEoo7gjdLrhV5z
mKEgh5GIDWYFNVDuWwJcC4Gp39uaj5lsaScoa4Ibmg5m1/jQzpBgct/2mLaeDb1o3rhGxJkxbTAD
Ye7M0PqXOwIZ+Adz6hH9oGjKQBDuY7SibatoGJhNC1fdafjSPuIi6pTh/2z8kjR6nG09wFQap9wM
CksfAnjLRELBpSb4AT1RKCRuPdFAnu2TVQJfRxEhkISWKOKmjs1lMT3IX/GvqNmjw+C02d3t0yJ2
G+RwJTwo0P+2LfqPsMTNnDUMhLfku6sGpJNCbUAHfdGQUSdvUd1kUSz5FsHL1sPe3aSPs835irp6
KLyc8m3gyMmmMC5HR7kLJ2uZ+w/4qVpDFVpDTuAt9Ymvp9IsBXLtFj4nSoiZGia+NvLJMN2GeKVT
AKlhj/KHS4Al+CKPJP0RGA8tFIIGJ70gfuQ+jvaAzp0V0RpX2UqjLetgMTViky+toHzmrUl960vt
jqk2QxLti+Qd5Abx+MAIS+8iUyLjTVfGQjdHB6ldii94GNpW9jneoCRhqXZv8oI0i/7XeOysOljO
A2/XCg+uLzX1gaQPY8fgSIe55VtBUaO0R4XgWZqNK7L26+C+rxnJ8JurEZ3COKrpspx4MNqlJc79
zDBGHOXK6YFv6+fbUOfmA6NoQw1Jb8B2UgZLWQQJJ0zpFJpHp1Y8C5/y7GNcQNE9Qu96W3GiFW4x
gdNUQCt8O2f5IKEXivyO1P7tqUJK27oAxA09ylagzOQ1pzfpd8PQ7mqq8/SNgacvbacxtwmq8pXU
GSfwJcm/M4oUGoUVQ4Pkdfn3CN6lTbtNPr2VI2BZMPDKF7INC3t+98sdfF35t0EVvvovMmo16Br6
vgp1+b9OUdfSf/IkjLfcR6bgwClwKb/IpyFIXcAwspJ5KlMAWUFCI7DVIdzYvNUYQn6jExm1CMaF
go5G91mjFk3e0KC5L96kb8R9SdhTVFZbnGt3A8/JLGEQRvvNTlHAsR9YWDI5Msr1WpqUaMbS52CQ
wC9oyGa+rU9+DJL20FebskSRjD7p+Qz8aMFxZI7IF99MHIP6yWzepMF9I4PTLUIVnTnnAS2zJRZu
ht3Q06D9pTxnZGlijKSFNLalh8kfoEjzptNWXpFmB95DruvLkJHNIbqR4VDRseYxgXOL8ZKZlrKG
5VtGVDAKIoXIQ6+Q65SVlTdMq2Zj9elSDK98qkRqU+Zix+lFepWyxKWsKJk5NXx7NBb9OzFHNWFG
nhrSfVLY1mJKmf3spgZx+yFT1ywLxUWYgwHDqMhT5agrFK6xZK2rWArGRTF9NN3OtCTxJ7imFkb3
IA2Q74TVdyvfZ8I+R6gsYuQtiqFq1992+J8Ioy4gi0FujqM63Zaz+HoL5FP0RuewMuQhUlkow0a2
m0Tzb6tAnqVjqsrbGUEiGUr+RoPPGvDpQOpOvkmMkkxqRcMOTg8FAFCyLDd75QdfU3j/KPSQzpTW
0nwxZLV6dPUfKkEVeUP2NaaRQdSBCTVnj7QqrKDGqvK7uj7IdicWisnVkJRDAkMGgHkkXanobx7Q
GPagjo+QbF/K2oFdcsRouH0NLhLni10qJ1iXsOakd1HTW7lORoUeymsMDZZIxwQH5aM8qowXq8Jj
X5A7yE5LMRdTSMYcziKUxRlfvHuSOY5erdS1nYD5lhjlYXBgaWQcDbZpjT3EqjbMAh6uNE2Owc3G
9b7EyiUy6hXZ+6U0Sv6wGzbU6d06Oo6MJechgFtPlkJpC9x72GEeRPpaNjATpsPZskB7G0t5yJkN
sZrg8TceUg7a0tuyX8gck/1D4Ou8JVZxti+mv8wVZqkzr+0ACMZ8pBq1QmwR6s+1zGOZu9JFDIH0
xcSNxAh6mHXp+Ygga908iI106eeCXbfKUmhC6fOEYGvUbmT75Ia34aCjZENgl4Cg8Gb2ZOv6uWl0
uKuyKVtUIMk+c7OvvCZbJczeaK2wabMbhfUb6072a4wZf6qkOsWHdLomW6cPwXTImmApY/ym5iA2
ECA8Gjx8pfEQjG/8ZF46LAhZFPJ6yaTjaydWeWDQRPiGBztdqvimJDPvXpg+FjcqDjKX2L3kzuIm
kKyDLBuTwhYtDyJ2LUG018SOyR7OzWR0GDCd7hbD8Xsf7B9Oe66qe7YD4ZRpGN4HNGEypEbvw7ol
exjLlksmjwwGPSGbyu9v90++qYvuvGVC4sjx+6PPZ1Zh4KLberufbO4BRxt6EzMhA4bHIOYZBSOm
e7ismp0xoeJLt7BW3OKMjcJaiBfFdGC0JlbWD/rm9438pyOwa+M76y4AOXDoH47AI4wNg4dABnqF
8AhDdSrbpDhntFTFYxAKInpKWiyuq6wzHBD5lV5kFmREB6bgcTYPsqWLjbvZuykVhwWb89PF8IBU
Ncxh+XOjn9/EmIk9rYIvnrXPICLDdLlDubKYAJh6WZmyBcJGinoDhoBQvXgfKXa0Zq8Y8jcL5358
kJkiL1aYHFZW0LJ8mTiUri5/31GG4AQ/BCdc2wbeTC5RNUgr/nrS0EMAMmrgIONFqZs8P5s+60kc
kZYgdF9/JkPCXm7NBzYkfAPxLMQ227gxYhPkdxUP+Gav6WB2IA9cYRaDxGBbFSMlG4G4XfSrM+tL
FtLvH0Kz/2kN2LbryCKA2+4jxhidLaPrbRNSZhYbo01TI+1z7m4c5+bLMurwDUiP4oTJUypihp03
qf4RVw53VzwhPob3Vn5TnIcuwGnjg3jL4gM4NY4Ze5o4eZynuI0+wbytv4nVsBrjZnDnAExcuDb6
ZoPfJR+nPl7GecgYZ/pG/pNdRJYNNwIPsXQmjiZYH7wq8T7kHfEamF+yzQy0Qnwvtgv45m5uguy9
t32JDSVN4DZYjepX+YYcz6BwqK7HHolj3DUq/EzYfPtB/PPbU/MxcbDx8Jh1/IbLx6GpXskklC1Y
/AXxK2499dNgieumg2xRFLaNn06fYZ8I9sqGJ06ETFxxHFqYZ8XLkr1VNkXZSwnTAaz+VqPnWllv
LHc5SrFxwttNkJyJxPPJGhTtX/kPPs4YxRCb2IHU7XLQkm/G5or18CEZY9fD+spW5pi39lBLvUQa
LnMusk6MB/ELZE8q2ZJpLg5gEZuLzDjIzsafNxBWqxQz1Qd5RkB28qISPYp3ImM5uMlWnkq8CW6P
CZXhl/2DP/n9tP2nSYsOA6SRhG6kwODXpRcCqzET3xhkToqf3gZrcX7Eg+BRufPtdv9vwtu/QDv+
CfvxPxG1QYf/Jv5df//+/v2X6Def/xn91r0/bBiKCaDqEDRYlgmu8ydiQyOKza4HXAIWGoqzNezp
f8W+tT9g8KSoSDN1FR0lgYn/F2DD/IMwCSBy6AYtICCW/R/Fvn+12Y4OHR3QD1un2MwgQGR/2NxM
o6c8MyBiGIDYgFd2Xs6WQXpooHYXNY5F3kJyH/oU92hTRiiwN3Hzp/yptkYmtc/WDIy0xcsJzxU8
i8sama67NB9Lsi86+h+fnBm117907j8EwW8hq/+90fxsNJ1JqAhLJR3x62zPU7WptQkK9cwwoJfJ
hrORz3hHkp4Nvjc1/MplYBlLSPYI2CMeVcBhsTXDbvsvDfmn3nNdl4JsSD3wDD4sOwM2UC+3JH+b
oHSXBNMI/5hK3VqrkouClM6p7B/eQI2W4gUtyrpgBy1v/vH7ZohX9rE7PAHd6ASybOejg+KH/tBQ
S4n4XgkKpa5KsqLKsbZmKvMyGKl/fzdNMEa/3E+nYNHgf5rlMHPQSf61+xEF52gBE+RdoxndCaBH
2PvmF6Wvz7VCPaGmJ+iqz4H9hLQOMrDB9FVXY/8wN6g0EnQtUlvdZcPwKXSWXVjEez/Uj4OpweyK
Jjkyahq6uumkbpOhnFA2bL4VQvFB2c+9hujf1haqbqYVGVShkqsADCVtux9L70XtRmWXV1WwTWI8
dlSyo0cVWIihZ/Y+KjXUiJpTkPoID1XduoOIZa2hbH3Ik2ON6sW+qBGce8yyeXoCl7mCsdFdNUia
HazUe2m7wVymgAQtOLeMDOWRPBqAY0aQXoe23SxrLbBWjd//gDJ83OmoQDD3LtXQboYQYWc/jrWN
ng8bCP7zOzXSmrvGCR/bWMlp1wzuHO20nUKBBw4n1em6daSQ995P9fZ+sMatonSI5DnZsE1ToyI8
QjTKn+ZTZk4lZPeJt0lV49QO47C2tOg4qCJQDqXYGO4buPnGvO7JnSBY7uqqAwAweEr64ik1N4Nr
hhvLBFNS69kmcaxPPtgPL23St7JHm8Ye7GCJm51zJqF0xgs6fZUHClXNkKVwPqmSexXG+6OJYnZr
ePnOCYJ56TRxfrZGeEzcDLb0Qljpy26LWtS0rxQERwynfR4hSN97tX/yCwjHtalVd7WF72X0MIPb
XtVxpHYBNH3Syql7KdHS6EJ9QiTXmx5bB17YsOg1iT5Bm9PWTwXnttPYl/q+UPS9U0/xJjC0YZM0
gFW0zo/WhgozCajkcGMi0wPUQRnWfV666PUEr5neT9zf+uF7Wb9zPVJdDmooW2Tp4Kkjgw+lSX1F
1aW+moPyamodOQy32qmGDhu+knngfCnGU6bC+7eT0q/RcQ4frDm2dQ2KWSB8qCT9uuaK3NGzqKS4
24w0JAPi+05v+71pwjzf9xsYR8294VLTUDtvUQnNK8Xk/qlP9eugBXfdnA1PA4Uqce9FF/+ppNKP
ksGFE/CjqNV+X0dptqqe1KbpsJqKAR5uVrfBXB7dfIr2nbv+FyMiNuKvNguMoqqS77Vt2wQo+DHy
rqoTyh/IqyPPA1+/SU3RUXnAgSXYVZndXdv0zlKHRE0ZQPy4PXGPmfyah4p6USa73zfG/HtjdA0s
JRWFFoxw9NWvnZs2RRppxEkXqpUCaHEQbxhbN7ufuqA8T5mhAkLSzAO0XCYa4+5E8amqrVrF6qTG
dI0WYTnoxAuycufmdXiEagVZeIN1DRM1fjFgcaOnTgGA9YUahTuYiggfUGZX9AXVVrFqEKEzKX7v
pmNfUWFQD5VyaIlyLuooNp6bZJzXiqb+cIxGX6Bv7X/Sg8xcKXmIhlfp+5/ysvmczUV9MV268Pfd
o/3qXAJ4t20LsW+MPg6HZ350LqvaNJvRqSKCUTZsapG5sVu9uM90Rzmn0O2MXe09hNWw1YMi2kPc
G+49/zXJDOiQyuYAE5pxGkaks6esI46hgLRrtMg9/76Z+sdRNG3cJTg3yVKrjut+3JZGpagihLZQ
T6OyDBeqeNTiMDqbs31fNMQY6tggfT1O6j7Mqs8l2m29qkevSjceYMV+7Tow/PZonpPKM5dWLwaN
SlSiwmTrUMi6n6ymX8KCOEAw+C8xhr95NGzbBPGJgLi4g+bf+KOVSGGyN1MCw0Deb5UMhY+uG59a
zzEPg5J9awzitQlp3rTWrSWVWhqEaHhsSRx1d7/vR+OjO0FbTCkaAadhUl1pfsAYgPNGyscUJcP6
mE2JATWjN70MgV1DXWQNT+YQJUvkrHewxqbnPnCdfRhYL6rvUeYRR/ohqVzr6nVUcfRO8A2kuXJv
5zV8ZW44r3QtffXbqjsMYkbVmeqfQgctmLeHrIeeIkTp6zXtVFA+Ruxt0XEdD1lmf0YvzDl2ZQ2r
XuRlazX0gnWQNkH1b1GMf3p8G8eGUSSSwaz/1Ri4lJqnVZ1BaKy732eK94+DPwONs0ftHq0K5TBk
MD7Vk2dfvUIHiRyO/SdcX7R3OyvaFCUAzaAuz35VcXzsQ/cRLWXlYbI+Ey5Pj0nSxISzoVe//XOI
CmcXJUQ6bA3t8VnNnEPmWvW2Tj1Cro2OOH0m+IFnLTS1L06xMYZJPZhFD11mDAH37wf/A3WtrHUO
HrYBSMcGRf63CCAMLw5xUrB9Po7Dci5ZDU7waiHucjCyACoH24MAwioIZs4AafWyeFXKuT2qM/rm
fpNm9xFCVUSm4ujV6xvAElZ6DPvk3kwnb9NDB0EMnbLEJCmchTtGWx523JutD+oNtvvnoZjtQwPk
ZEENTTWubB+C38439HA9QxydZ5p3zUuypZZTOqdGCcqdqQ3Bpgk6laoNKsiGMh/XwYAAXtW60Cyb
bbQmfYP9z1ZKExgvc9l+jpLmqYfFE64UMjJV0TRXG9txjSAH2uJJoLzYzCfYp58MlYRgkiHZpsOD
vJtySjSL0PhcGj4qVUk34rVk2QZGzgGx8wZppDBp7i2S2Z99BJ6beUUHhgeE6hBpsQb7xYtciEQy
bX7UlBLZ7aiwN78fRF2cgb9urgwiaxhHGX8BMYiPRcbdlMD8oZPfnWvr3ip9+5r39Tc19+dTblnK
JrEuVDyWmyYek+VggC01R/2q1bnx7MbWpsvrXaSXPqxNWJxs8i7pMI2wTjrxbqgQd5F/6cLl/S/t
/jUdL5OP0DM/sD7EWdlnf116MPl5XqmUqFyqnkaZtm2uypoCUB81tWUXzwibNh5luXPWP8T9OEFu
gE61buTefVggkZN76oFMJezWPijkgKo8lDOL7BrJb0oA0CNttHSrl3p6rPKRY2uPCOQE53ijZg+/
fxjr13pOHsYB0aZzRFKJbEuJxYeHQWszBUNd3pl63cOTv8r00fhUxVGwTJMcpreuQCh2oqCexHky
rRQEL1+12ZuAymTqsRgxOokxeQuwpFBNkp35ArfIJynyeA9qa59yJvgBV9dSjctn1MQ3c1+iMl4G
0z4LR7hbRA0oCtVu2xTRswW13udchxYM9Rfr1EEGfbWS8uJkCDom8w6dO3LFt1/Dqp13Zurbyz5T
wRdZ8XymPtegnGlmoXlpuckzIga9XY0nncP4uUHMYDHNvvcGVVlJcgxdsNnudnON/JA7+MYOshyA
zbiXyer33ex9PIJLN4MRhAQBf5JgyYduDjO4WzsHcFDRFc+YqGytOH2zgjUB4HGQk2Bu0YYriv61
UymzG+1xPtx+hIXorobXXr+M+qWp5WdXX/rgompnLq8669p5OFVUKARoOZ887RTkfnhpbAromFbh
O6EVOLwgVFoEO29jh18g4NWpb9WI0rd1/YPj2x7OnWqZhomNRVfMC5/+wtmz3bVI0pJCx2+Si3Am
+WuzlUu/XY71mGRPXP30FGVPgfLnNSPH6D815vNYP1fmc56+cMHlnFH1ML3E6UutAD18mZpPufLC
FdgUt9RZD2WiTzW/N5bD1QuLTR2UHlSFurdUeu8VNZdwnRVD+9Q1/4ZZ1NW/bamEufCrWQmGjnjN
ban8haRCs3R8syQGwAUOvd459a73dqq6G7L96O0MOonTS79vowOXXx+oMAmaQ6McSABa+0451OWx
meUavaOdwy0jl+me/PzU52cu1z1V05lrzs+5dy69c1Vcau/cz5fxds3zxfXlKqurD4FTdXU1UO5X
X7sGbIWrlD55smdBmZvZE5EKE1HB4KCgHAgzuV3dByVVCEGRcOC1tE2h34Na7HequavyndLvHP+e
a66Z83KFnlx+uudy031i7tvwEJl7G7RdeAj8Q6nKZeRHLi0/quNxGo+zczRTijpO4XDS01Nnn5rN
YOy95FzZp6k/O8m5tM9DT/m/XEl64YrSSzxcCjjdnUs4XIheJ86lpQImu9rjtc6u5igXxKJQeurj
NfWu6ni1i4fYu7ZaryOigFZeZ1RolTTKEWsTLiOEb+4SJe73hMgxSI4abPQySK66Qvoy6Ophg5jb
g0oaM38wbpeWP3D5znXOH1znyiyDrSnp16ZzNZNrOsilJn9esP78vFLof6KL20JOJD/D9mxEFwp/
TeNcIKDenLPonLSnJDpH7YkraE9GdOrMY9sd+Vl2R4gDuOphETsreziYtwueMt3b16pcSb2PUF2M
9hxL8mE35Lt02FEEkcT/coy0/rZ9EZk0ADLrCLfDPPQxLAnL9+TUoeAf9BDZgSJxV32rDqtRG63H
aerApjQej5Najwi5qdReUmZQDx21S67ZnYwq3Gp5me9vL91+DGpsHE1jH01QXZI6yajIEj3ltJ+v
oec2J2gE15UGgj2c+gLITxivh6AAMCWa4FRif4rrxCHeoUbrvNJ/vu4gOfppamF48dHM+fl5NQHE
aje7gGwt5S8+eu1O2Z9vP3JV7c9RbwYbeBFs1CBfZ7M0T7VRUUKXwUytJe+2CdC2G5Hla7Lr7y38
3891RD9US3dtQ7M0AOFy7vuL9QgbSHCzKECYerae4iT29oYyr01iQQFVyjz05Czdua7I6OSnMCdj
FlLpYZNyLYD2PRI3fSYun1xncxNRltEbSbcyy86C+9gE9kTw8hyOu7RGzPFfWv53uwfJvM2h2QA9
jUa0+Gl/aTmaeP+LsDPbkRPZ1vATITET3FbOc2XN9g1ye2CGACKYnv585D7SOeqWdrdCKNNtu9Ik
EGv96x+UUL4khYTzRE5x8d2Z4vQmSECvQKwA2tl7nOZTg0DhFTR31zquw13iVPZGknf4VY6h9bTd
tH7GXZ2I9ECIW7Az66x7LsPpnZguSECxhb+q6szkqosmucoC37r//g/x/9FaC3NJs6CqZKO1rSV0
7P//Q6yqANLK4THJ0XLfhvdxdggZ9MrXzKlwSK7S/CJT41nXP1vq5fPjAOhTPlUysvb+IPrnRv3J
xyq7jp13IZAcqut4pwB3P9rJwwVzINSjt6ob/dAxRen9TP6yuS4cVe7neZJbe5mc2+VzbFvfGm82
38h9gk07jOlfk35ORK83VtG1aGys6pXUZDgUljUBnqo/1C/DtoPgs5FTYl/LDlkWkM7jaec0hKkG
Q4jDdJCmb3WMuWk9ofDJz8ro62Nip+OH3/cbarXgncjKb4YHu6aL+7cx6PAbi/7gLdb9y4Vj/Y2Y
SvEILcJeKmAYB9ydf4dcpMB03BAFwUztBioPntis8LFSxgv5Nm+XhUXe5G57Y0u6w0h8RrmbjS1R
vp7CV3VZgdrF+b60dtHFLDczItN8T3NZ5vugXZaNiUa7n4O9iy6poxDdO8EeFzAPjzDc54J9bO7D
YB9lByOAy71PxD7ND5nYm9VuXBdiz6rEXop9Z+5bsdfmfjD3YPesoNsTSxZ2eypcA5OjcKcLLDtA
8ZZl27skwsNuWR36zcfqkx0rRPbqb7nHWZ3a0u1P8RbPZH9F0nzfYF2Mk2l4twr1nmCozGBB4gu4
ax6rqncsWe9IYu59dHHL0YeNNG8l3dpTslhP9sLtfk37YMz/JbTt74KJ5ZvjGRUwVWOyx1zP/Rt8
UDvxZMRTCB7cXFzzgq+Hby4raC7CvITNhdDUzLiArcTWJcUu/7Fkj8PjtgTVaS+1dZF4KliXqTjK
w5AQqXHp28uUXMzkMrYXOyHU7uwml8Q9a33OQIhAU/R54nWxrAJv5ulUFed5OgHOTPJ/lylPVnzy
nSMr64/FY03lMYsOLBI9feswq4MuDsNj2daeODXMZ6x9Vy5LQ4eOdgbKazi2A1DHTgY7r9tVAU5O
exPrkmYvxr0/7mdvWQMujPLQy4M9LoZOrLA5Bt4h4NgcveYoBb4xx24+5sUpfayMgG19yscDTELK
L3XqkSjE2EIsq43PrjwToFI9lhBnPFZ8cXYfaywvtjj35YWlykuL3pkg4/JSD5eqvOTDhglZTiw5
noblJfMvSXmJh0vUY3V9MYpL6F1EGtrcDDgLdYXnnOtiwM3lbAHo6nOrzzGOQ/qs9JmQ+Bh3vQJ6
Eh/7TL7JMJ08zvR0oqfQEWxCxlHLcpwjy4xPnnNM0bmVx7w/xtEhfSzHOgyK7L2DQkTOkCdEW43y
dR+pZcV6L6Ida3R2s7Or6NcHkmV2brczZm6SXUnjjhw7BSRbVvqz6tcTzr+ceHnAAdMaD1oeZvS+
6dHH/5Zjc3SbYz+Ta3wsxbGdj1lxSh7LyE+Vc4r1qXBOGuWmc+risyfPTXx25LLq+VzO51liA332
HiudwcIuljizNKd92pl/dZx1TnkAsFO5A9FwbN/b/74bOf/orLnFUI0BFoRw1MK/I3Tu3JcK8EzC
/kBOU4eB/VqRQIhbi0S+T+bvNfNwGOnyRPLsGXvIZCNkbEtCnAJTuHVF70CHkVBynKnuzuMIzmSO
BZ0DRL2m6OOtthKPK64utp3nh7cpgc1NIGFLkcYTmVw65+QVpXsKjDFCsjsNl5D6U+bYS4Vz3EO+
qOXeBN1f+6WRfMxBCHSrsvrfJuF/8/+jMuI/Mj8Z0rq0Vs7f5yiMmghLSBIm0Lh2bTMT5X5QgLkr
PDxjK+BTR26M0ro23/HL+5mOIv8dZh7c33pgZAsZrFResICVE1cKH7Ls051squLm+mW0tjKBh9MU
fBpYBV5bZcDHFhV+otH8Gs8mGeb4iEhFYL0ZjHjrLpHAggSYXcHu+0q7pSf0tr+l4/k3YxiCe0uY
zNVJwu3jXR6pH15YTpdWLe164jMaXAYefhpZT1bs3CqQ97OnLS4kbIg3ZtwvMHJErG2T+K8F2o11
l+HIMKC5q0QrfjiJvFeuM/+OiTrOBoT2dpDex6G8tZRqe3Mcqp20g+mc1kN6yEy8oZtWuPvG15Ip
2IQW2dTN2hw8f2WNhryUpsVBdOmGqam5NXv3Tw253RRGED7xnVRbsESS4IeBdCiNNDfFHuoe5ZTQ
4RDKvyyDZDqtnmVR46kgg2wFxHMIq669+CQtXwxG10ZUWoewdZuLzdxy3VmQul2fXbmBfq8WAwWJ
Grm0I72Vy+mxkN9v5tQl6Ly07Xel3btRuf5rOGfN2jH1U4MYOm8ocQfRWG+vBrnkfLMGsoi89SFO
AWCEwkJfrTQc6y57MVTavkbkFex7UUXITab27gtnuhZRsUkTL8bGi02J3U/cbZfxqhNb7/RUZmB3
p8BR3cleXqVDF/wLIm39vYi2+UudhZ8SOmA9/5g+5b0umTtZuMl2zpbyUH/62r9EI9qvgiDDTZQM
1UsZB3jHBrH93E5mvqqHyD0gvnTb1tu5FTWqPeEoIkPbfv3vDyOx1PD/H2vl41kMngI+AcDHP0pj
wjK7qTHK6CnzvLeEFq5rKizj8NXa18So46nuPmMpiNem9CSWdDEXUtiFlzm0fw+mKze1rvqtyjy8
3WZ58hPJmL1M4c74nnSeep23x8Vaao76+dMR+qXWk3mHBGrcy7R7trOx/HJMH7v+oWNSH83HNFV4
K+Q8fN0ebVrrkRY9leP08jiUeb4VaBZvQdGsxk6qkyd6NlJdyX1fCnLOukUyMv9yptHDJrOoXvrE
69ZVCaesm751GoOUQlGmjbAX/tM9djWu+nkqP6bMnAHgF39QWxya0cDCo7WHU5iJjyBjLO0XYXeo
hMV+7Lvl1iV/4s7d7K3qqfDWxTR4GyJsi0McR+6SNKW/9wJNulk6H5FDyjZAKwzD5dc9jci9s/z3
uPTlMVH9v83B/gngLlY7cKKYCpPD6/29nfeHqi84+2oVkDy7n2TZPwO2P5WYZkM7KdSLoSO9Q16H
NZr9fcAzLWBnOaRVlZ+sXt+RZpjnNE6sc4EU6vx/b2uz7g9SyF+VpA4K3R9yaMI1wSz+yW3z8FaK
njNVzt5hxPoQ0yaZX/I0zi+PV6YOvW2fYllQOk1/NObsWxJV2TkMyRDKjPBn2/vEKtQ6XKtcBM+9
pbF/VfUpVQTqRcEATITSblUa7zkGjqUcTgbBKtFKAFKplDi7Ek8125yeuNjtS5VJZ12MmfiXORvM
t7/PlbmpIZubWPyD3P5z73KwJEyigL1rsNON6qniKsMujlWOaAKCCGyV2RpWg1NGu8xGQdy58afK
iFM01Pze0F7EVe0cH4c2GZ1jBUdg3ZjTjaSq6DRODUpVwcgqIuq4q2n1QW/fA5sNLg1r2oYiLi9+
gc0jHCIopDCCQtnk73buj7sSj4ekvk26lKfU9sjNje3mYwqYX8V1jdW802KUEuY7Gabe1q3mbGUv
85MmO8SRwkrCrpOlP2Wsb5ftmgh49/B49zi0Hji1p6GuRGxWOOGTv5nJwnyLcM8lqAQVxdJvb+HS
omduRowfPb886yhQa22X5UsVjOvYHvURX3ayays2De1Xn0befFfT6K/iQcqjtoL+nJjdsB293rnb
0IZWeM6Hn9UofqZBOv5KfaKKCsP5TBymcDK38PFZphQAoRikqA52id3dW880NuHQTKthMIv3KvjL
6L19UHUbFcj5pSHOe5OHQGq+jvyTb9gkezT1L8+S+c6oAQDcNKrAwJcowYg/oDsaUiuFQOSXstkk
DVEmZmOtsolpRrRElkwSrAbE/4R02jo9Xpn1p5no9iQp27a1aNwdM0yDs6HFngQaEn6dLnpSbUxM
j4dtq+/o5DXyNe3UwYqrlBQ+lR3KuOuJ3GCQj7oFH6ckTekSEpRkgbLYqMs/eICvLDliaB9G9tEg
ZgpTlyAnMNuZt0Mx2/sAJPvSSfwXkyEIaCas5GRV6uQ25nijNsFNZsx+dAtzmMu+/8yl+5N4yXtt
INgOyxrJYdseIhX5qyET1km1hX16vJJugQVpaapP4xpGY3zjKxgYXAm+BtV9JtnonSfqQcRSjf2C
nnY71iPVKVBpN6nqlBXheqrzxTuxdUZsKUd1cUD1d0bV/p5FoMhn0tGxq2RBnLpYLITin8xl8rlx
fqVx8z0+OSrud5MemYCGo3vFJtfepQYjNRKXixXFjinGZ4pIeG0rN3YohT3vFeZTdaNIWzvVdHe6
qf4rwFqFcc/cPsvMTIgf7ub143/Y/rMb1Nsx8Z271VpMHxQRkUkq3U1cxuj3DqIawvVYV+3NqONw
W0SK9KsedVlkpemxqNJx3bXztG28AniiJZWhMSLr1YoSuPfN7GwsNCybRszmjmcy4yBjoGetCpET
n1FZuyL2sm3fVtHa9QbsktopvhnQ2hR+f7/nmLhic4jeot40T4RDxCtfG+3Gr6XmFhDDTTlXiLRM
g5Y3RW+7yGFTuUrYQq59mns07Nl5zjFhHaAHXfORXBS7DYNV57rxWjDaoy9gUGcawXTU+JR0Zu3v
yWmGLR+NtIgtLjizmqyDYeNjPpii3suk6yENxcV1tMN4HUVcmW5GJFtpq3sVO9DMwxhSuaf3psTr
qoVi+eSUFRa3NYqkwbeKP9MebpfYjBB8DrKcvsCeg0vWh2g5Y8D8stvJvG2+bfnn5ue8st97VTon
hI//eygGeLToSLu1aRa3FNrri5NVCqS++kDEU/4gSAbrnILuF2AsWcO2aU6d4JYLhUFzDR2HuVgN
Z/KJB20jvWnTRAjRvUKFOP4H383Ug9pST9NWsVsd0sC7zbmF/CvusY4hHnVlO/l88e2Yn+BTt8+i
804yoUrB8tIwA32EpHRKGifdEw3+5/EdSA9eZsh3vJZtGd91VOJls83HQHyZkjDTuG1iEm3tP6LO
GZ7G8Rq20kcP7HMcl4MqsCrIC41zwxCH+7SavF0zJmQ1D4F7LfLy11T4wVUIrOa5T4EY+RYOoMsD
/MIAwc7UrSqnGj+GEDF2YJUNHb/syLKB8jWJl6ylYRrZYj9x5XwtOs1zwXU+Yb7EFPLKOORYYsf9
vOrtwfyomuDqi3C6dV6Q0tCMz6ozvLfYia+xnGDMdFbznoTzMRRJvak7097OQVtfreXgAb8+tfLT
jHr7M5rbC13lxjCs+USiqySfFIQs792faM2qH2atbwE78u3B0nEzp14baJ4fs9S0yJqNoclvU1U2
4EvNCF7I/M5egF+PRQSWHY27ICyNNdctOW+DSbC6pQ6QEmDRdv3Gqq321QX/yow8uvsOVqkTfOFt
YEl5YtsAOik6bzuHqtyRUQvzCj/0yU8Ay0RCmNG8QBFoSKAXTbtWFr+RypwLt55JZ4P2HRWNOukh
/7SNpuUhPBbZmdlMelCj+vLT+aeT9s5XSpyZRUbq1mvR/VYN3hFRjB15lMhonXHuVlOXoW9tmWg7
dhzvSw9kTk3a3zqaoWoKc1mUjb2OQ8yWrCooLmkujrQrwyGoAh5Qkij1UKQ/Im9SR+Yb1UuVqZvZ
ZsHVNvtyA4MB9W/Rq63yGrYl+SFTT35PjeY+tkrtK2I4j4HC2aivx43TGfoUjgPRLSr0dzVx0PfC
Nw5FN0F3b5NmZaBPq1TTvE7LNg3t6pSNn0kciB+5o97ttJG038tgiPul8ILuxEiquzgWT+q8nrZd
qsQ2bFvzTO2Jh1OH8wjetdDgWvxBYEnghlNGG69helFUYts0RXVUpYUV6SP7J0n0s6qD8EiAs8U3
Ye9067YfjvyRisx57XqdbY0a2hQErubJD/RGKwOc1EWvlLazuCZeqLCZlsZfbS9XfgykbA7zAJOy
gq5aZcm7H1nPKujjlVMMGZlGacYZkeNT4c8GtOrGPQvc69J04pFCD4WRn1dPkEZyrMDKFCjOhIrp
krQRIMkZ/W44miQ3nfxu2uq8a87oD+PnvnWNW+feuQbtL2iqcl0Qf+1HofEcOpNxc+ULAZhHCdtk
59vzU9DraiN1iVMZgu+6IpeL3vtgqbRf21Pkb2M9y2M4xr8KZ05OTjeW+1bTMZrzlN3qDAKSy3MA
Y794fA0E7mCCgbRZI/am88pOZutFqzYFi4IbymBLKHF1J74h0xbZfqyS8VIi4Ycyhe2xgV+mNrOV
aREypixlsNUFKZBfPd6UgTd05nYhKrNiooUGBvCSsriC4oyf/rdmDuSngGx6nXN/IyJ9HCz8p2FN
OWD0ozk+wRf77UurvhZ1yOXQvsTQ/E7/dwi6NNorHlCZSHi+W3CIpanf48SvzrXb4gNXAnJGVvUr
t8aI0gmQOhfN97Kfu1WaGP3VUf0334MH37jol1RdlLsB6uTz4yAMcSRUUNBP5vatGb+3k2Ez8svC
W6aTnyMBkNtgyCNqR2uvEs89OlxXKyn11bAqqEzcxvcc9B78Vf9llG239zrjT+Tm03NU5r9w5sfL
xUjbY1237V5Xtl6FxIUydJXlm9m2TQQJpj83EtHYIzyobPA6F2nsXgwLimlCAtxVeQb6eZQyF2WU
emVn5PF5UNfq2j8Hc5XdSxMfgva3sDDo4DNFcOZgzD+jbah3Zu/Dz6ps55T1povepvqeWMAIBqTf
BT5q1qBc0T6eBF4ibo7h95CTkN7yeexcX4JZ0Zxa8dPjZJKd6x+9wHi2iIu/sZ9hpzNkNJRe+TNp
NJ5Bc70ZIXjxcdsW9svonZLWv0wOpZTjWl9ixA8TQ6ce2Fo528yOMZUzHCyCghnkCKcl9TzWmQ31
31xZ2S9GdQyaw65Zmdotn3JV1kcT6s83fcLmfb4mDf7D81j3wHychuCPPTXhzQ0JBM/recTOQ4xn
hxQey5/qve8o/wX7BX9v97+I2fWuaKC32ZKhmdkhsmrHZi8JEv9H1lPsdqsIecy3tLbMtSMHjGBJ
X30itLd9fhwKZCeRVaqz29XhibHtmTz07oZwvr71ByLFoi1d2qtu5PzhzYepQHo/NJQyjRfbR8tw
rGO3vOokpntmG4wblPE7nREAKROfhOflkDTZKVPwGAgvF+ifMr1pLd/YLpj1puifJVbqhONKfXBG
/0faBflXOHzMcYW3pe+RDkFS3UYXsdyMrhMdYwyv9k3ID9Q+ooLUj6pfjgtJoiGovOmntU1s+z3N
yFiquwbiWz+Hm8ACKckY8K+b0SroTSpg7MYst2NnveYLhjSb7rekxnZJuSLdkpaVXMJKc62yOzTZ
6JybJiNcCKT9g0KcwGWawXU7V/5nOXVyq0Yz3z3eDp6BoNWLvKvqG3Gq6/gtDlp2hJgwLt3Ymo/c
4gNSFFiOyFXnl+27zPsMrZZETipVu62NgtvAzquOPMj4JbOH7hYGfnGbbmOfCwYsAZOVpPwNz0vs
OgM7MbJCuiSiT8nz5NSHAc6PFP7rxsZpcGTcU4Ms+HiwUR+6tXvkrrYpZEyHbN6mwSKLfpX+LcRp
C5XuAIgI0bXy3izb+GH6bDU+/iTaLCAeBmW8sZkjYMhDCSVU8svGi2YflFlHyJxbLVzE8LUBehtm
2X40UTYSkeZDF7PbjxLFDVaPNISP/4mshWhLZx2PnvnpTs1r0fjpZ5nFeyPPBFM4Uxy7PCwJtoQX
Aie/v3oTFlK6S372XW5ehyKmSc5KEAsM09rZsG5ohxJmeXiaZlD6vpwlBXhOB++oZFAxFJgnfEOL
Iz+yPcts7t9akkOevDZ0dkS7d7cimbt95mtkoiD/pxR+AmbNZv6luonQ8ORFZUwTmC0kjIHH4FeD
wwGpt960TXUGE5ycvX6u0m1XCQNSqwfc5PTi2aur7OhLfr8xgWX1Vdvc3BoHW4Hba58wAAu4ri5G
gyV/dEr8zN4GofLuUZ9ChDAzGrQkd46PQ6eIVQpEchhqEd3npjpVy59BznjkG/5K0FHt5xEAwOvN
bHrS47waQEVxTu0bRIgN1ZNX1LcBJO0h3wFmIfq5zfKzvZi4Gga4BVHf6zkDd8xllxJAmvSvcaL7
15aUzCLXhwrFzYfdage7kNhZQWjzCewJyrfG8Neh13afMov0uTEFvmqYHQ+t9zvLNyLX6W/AemKd
48J/NeZk2lZxTkevejYSdcI439pPeXkfZfQ7iIRx612vfMFvtU9LmMU5WcehRkDpu+rOI19CLuR6
vatqSNaV5i+eehOzXzI3T+ZyELDDV3jI+wc/Hkm+sSMCI2OLokB8Z2aT3MasyHZdM2MaS+r2qteQ
8QZjHreisdO7WVgvg07nz1KV1N9tM59jwiJWhAgWu9ZTVGXYZd66xMCDRZXJPjNgocytu+sRRMXr
0iEvPdGeewo9TGAzJuFUOWG4jiqRboqlxk569WrY0cWZKnlGMy3PYy4rSsHCfbeaYPoS3HgAHHP1
PFY0FPVCW0qz7JeHFYjDX/EUOinj2MRoL0VanS1CeY8NAbjHxqz/mFYLQz5kV2xrKEKquShv3gDw
9SvZJfAhIg/f7D7JNjKdfpXAUZjAmsOdPB66koJJddbCxAIzvfqBoa8AE/PaG9wC5iFB81Wsxrcp
rF+M3n1rp8F9hsys33CAWNulMX82A/1hjZXyrJz0zK6enTNl0oNUmit6vKZdb8LOZUemHvs+GH1w
9gx46akwv3EGrFc8thMdMqFW3MgQ25NbsvAOdUxuZ2UyWw2ZwqMh/HCH9tQChP/Jl4FCIgRhmPb7
OP4C6fyLqaS/s8iIw7DNLusr2rH6ysyBcxXSbgGMDRXFGNPCdpcFTb7NoJLvTM9QaxjH8bFJnOlL
prgcERjwlkzXPh7ra9YW/SV2fnRDU/6MJtJylDmnsGXvD0obCujiKTb9QyOsnRMRKessmr0WRfCT
rRlmDSg4bh2s7Juy++woaI+XC7rl9v9SXgnXI+pok7zi2voDSiqYsqaVYesd+3pbRmbO/fBd6dp7
H+N8mzSWdzICsCNO7AYvBecTWvybLMC3M1D9FakTeEqDAp8QfPZPAGxqk4/DvEmrwie6pmAiPtng
rLEAkWzY3mos8Jd3RBj97CpUDIuaezN5s/hM+K1PvjG21JcuoYZ5jclAZ1hLbNRInuEhT3EhMOcW
1+2owzUY9MltgQ1yW6drcAVrx9n1sAaw4fdVLSRprRdNNc4DiWHMh8gfcDGOKi4da8Srb/ETaMuf
fm8YK6tyvYtbFl+JzVSJjGFN99nAM5xaABXy/PTFLnsSieUEeUpP+7TXgmJ0VvguTzgUoWXDVLp2
NkTNx4fl7Mmw8oFKOIVqEj8MY8zfjKFSn1HgYg2dgeI+bpTlQMIkW0E8+EdqmFU+1vVvW2Cv7rR1
iVHvWGwTN/mJR5K1r+y53o+D+FlaxGsNiRZfgvjQJ2EY+TFYQpiEn169orKulUWOTOZiyRblOU//
0UUP3HSEX7M9XLRRjJ8OkRfsuJs2/h7pYbp2pocWKRrdk8kPFNkwXD1mgxtcvZgj6GQV+yI+lmFa
XIQ7bItgol5M6Y37z8BiysowTJ0erzKIaCdiCSye5lxAJAAgGsjxbzWM+yCj/NJMydVwcKog39qg
QvStNQ1+cxnTqj0Db2zLynI+VNm+CTM1X/wx9S/I7yLEzkQd+ECtu9KmgrVNvn2LmJ43h3klk+v5
2fSIYAnwY8srUrNqxPevfIEfFskJH31EbYhVZQzr9lfV5rg2t4lznYvwOOVhhPyWJFVnZJKp4kIv
G2yHFSX+knVvrojB/UVJZ7x56K+3seiqY50RueQFFYiF7ZRbm16RK4KgFW/Ut9wWxptF5i0BPq05
UOyXpdi2vsMlNnjdpzl/qZAGGU/GizOq6N6YsXpOCdOtgty4h3H8l40y6egnU3QjbfOjdAeq/Qw8
7EkS10aUJ5E0lRVTJiTGCr5stFNTkryFGYPzmH9OEvbDYZo1vzT0n4atP/o0M88J8AyBtJigj327
kjyBv9qgCq9RlJpvRYElSKiJoXm8tdLSX7dtme/SoLrD1jMvnqHtbRsn047H5ypdcNnHgRyevZ86
/oYvBsO1qStdDHbSZFNwNcB5cycK1vZ7AWK2c+sifo+jRcvg1GzjDS5btQctOVww57ALnrRYOKaE
nj8PcHnPTK4pkFGB7K1sqLeRCPdd5k0vg53s0Qu7GzWX+be57xleT5iS925+zNOePIMM1+qiccVz
bJreoR8BpDI3jAmlDnC6KknjnevyZQhglOWGGe4LBQjFYAftimxOiholquO1XWT1uYNV+DTkAC8M
kKfnDkwUFuT0lse5/Up1s/EoRefBxa+kneQuyCFNTJjDvjSFUOeOB78zzAc/yIxrmeqcYDj7q+wC
dc6HCbBo+P54EzbD5zz2+7l3rNPjYLg4scgGx3BGU5cauu43N3FJ8a2eNW6x0qj13RoBQcdpIzMh
3qMyWRLmEofLrSV5x3ftfp+FeHOxZTCBNozwWExduo+oYerKLz/iwXEQm+n4aaBGuAy+8VVFJkFP
TvorTubbNOIm5CS41mTenxpQ4kyn5K7g4kQfjvgjJoPLxhh1ehh9VONWkbY7z3L9F4TeFqMjezz6
IyJupZv50LhB9NSMrfdKL+Svu34atmH9Hoq6gPJutq/IqgTlF2b7eSeaVzN3TUTAdcDYrdpWw0C2
x1JcpzatTLwcUn49jkW6ixamR0c88G4Ycdz1FgaIqBGo+MFLTtDzbYp7UgQafn9dO+GTJuuIuGMZ
7xVKuuM4tfMJenAIkBJC+uXEU8jACAlaxVCy7o7JDBBtB2w8mag/CXoPN6nDhaLT1MIHxjXPLVlU
+0rCS8QjSFFPUAa3x8in4+rKooDh9L3PcE72dfC9cf3k1VsKhtYXlKzaJlBlyMN1KcEQGxH7x8fB
UzluVIvx/eNP9BEXY61Ww4hd3MjWn5d1fO7iMlyz8Xw11oRP/1jQ4uGHeNTxUm3nn2CKxTUokDrT
KnpPKaSrq64D+0IiwwPGLkJrb/iFcyGS3LijAm64GjL/UDJrI1DBm8i+wK6XMkPekVQeGAvNfxlV
Th+E6uxWOV56jmdcoxqIBk806egEtWu+YCRAEjM90TbQv0Htp2M2kIS0yuW086rqoHW7Rq+eXSzc
jE+JMT07nTVvtDZ9pLpCf9PmJeqGlArHiddpGxbQYymPMhhSBNQ787lB0OUkabwrISRjEWEtlGWY
zcsEuh/T7GgFIOZN8OqUvblry4npNH3x2YgtHmM21hhuXfMEVIQy5hNlUJu66zC330rDCn4gqjtF
neC6lhqBctN8I2n4jKIW4jkXxlHZqiz2FLUKR+xgPvrBFG7MAXPoTgxIm/qWOtcYzz4A5Lam8zjK
XnbMFhrCKyypEATO86oDS7/BKCDlJQfa6LT1jP9FujVMFe373HsPHoPkEIGgOTXiyDn6DWVu74yW
e4tNudee9+VmHTLxGvMO7gQem+YkSa6tejbxur4S1nsxs1o/lVPw+tg6BL33CnXx2qKXOsKLB+5b
CMAGWr99NpJWWwLBXifXerNipQ+Pd1Frf2Y86s/x4ILENXH+9Z9XxK1ZI5z7UCyRyYoE6zkOIlzV
GmjHIelDjkx+adI/LKHGI1OZas3EpnrmmU0mxcTc2+kqqMrMqIifG6ygRKTPd6XTqD+QyHbW/8PR
eS3HqWxh+ImoosncwuTRKCfrhpJkqYEmhyY8vb9x1Tk6W9s+9mgGmrX+CG/+Sjt1ehMqm2JMH+qx
LW3YfJ9gBbrbvUOYc09gAt72JGZuJxB8oKjmqxsXKh0Tp75vxek/vGn7bn2TDg6Md+2+JqH9qoTt
HnoLiVXL+0rVI8J171bPtXlXMR/fNcr3zoWbnfycO3EcKvNcFJkbd8osXguXBOo1z5I/1pSREZEt
TMMreZHsP/uZH5Pi+xWjnzNSaKLFYzU51j1G6OQlbx6Zidxt0yDYzu08u2WkJ4ZxmmnQvX5bS3Rj
A9a8vVhW8cTx9DtXxBOEIl03Y+Bca1ivdlg+rSUp1q929daYyau6tfvWISicZMPVEsZxVASJ5yPl
iQlPh03WWultL4e7btT6diJvduN7WIX8Zd5bA2WHqrbktputZDPJxL75/8W1KueGmu2OwNv2U81j
cpgbm8WVjWmvZ5G/ubInFiUDCPz/bTurQ4irNzf005Cpkhh18TaF5hQr6V9L5xnHs3YdPjAWM2h1
6qjzgL67ZP4D+Z6cyrauLgEyBW/tl4dBOcuDAxDbeAzuYdjf0rXZnIrCL/cFkqsNh+QQ+f6qbsLr
l6wszW3SGQNajzW5DM3Fy6F5JzkevdDnu/9fmo7Jt8NA1w9+ex8Cz+BSz2I6rafbpPC3jvCnfbDY
485a3HY7tMJ6pH/SxnPCrlhXeI/XyhQfpqxf2jWkPcNKvr2qnC85eo+NqM3IKsbm2VH+TWIOOB+v
341NhZjCyKlUdYLlRINv5A8W7SqeY6NzREa4c9bFO/3/UsjhvZNTetJThp6QlpK99FOSPFxMn7Ru
jDoeh3ne156VPVKvlz/i0T1PdnP2p/JlqDR4LRj6nc5g3oyiSnYUSqSnyWRFqE1z6th2CL1rlqcq
XIOnFXI0cti5j8gYgieYPfuQDfPIddUc8vQq214t/WSvqAucyvtZBy0OOjMM2OWCk0uJGkp4KF6N
gtR8xC3jFyzTsSYzb6lmNPTXGUwtVXr5/0//v9TJKi9sKi8EyYW7ykXmO9FYpQqS55T5SK00mEcl
6/2Qp/JnVOrJHhkxAkFeZJJc2bu80XjQaNPOvJK7nO/+//si8U2S53QQZ+ibHlN2zIPRYePRbnWR
KJop6anMx3nxIQJGt3ku/GyKk9wh1RlPL7CiPz0mvCuETWOdTKfpUXP7eau6VG1FB7ylecJoeCzd
/Phk6Zk55n6GuuAGfA6RoSmdB+VhOF4DgIB1gPwep9tUXqMp7ZaA3qaUGPKQJvb9qkn7CVB+j/nF
8rzs1A+U0S/rYtxUyFp3jVeMsUyaBk8NpMUOUuxv0i4a/2mQHgpRtGcgfTiVwaiB5vJ5N/rDFKEv
GVH386WXFt64+dr+0zm7UtfZ0asD8gwNsC1BRKCIVrvuOBkcMjmdwt0FfdLeFiJ5RofQ3NkTJ53T
gaJM6fzeDYE+/b+y4OePZcoLXlJus8qzyZr//4+sawjhTD+sdnlvc3k32bvHxXpYSpVcSt+wsJTw
Gf//UwDLx7371J5rJwMBEYBJsV3P9uH/92sIIz45MO2TaXDuOc3yqgbnOcDzfpJ6gdJaBnVxLeDV
XhMD0zIdlJW3T5uALMJeQ+pdI2hE5FXBaXLDQwv5r0a51WhrosbVj+H/WhuSHoc9JAQQgjqqKn1U
c3kniZoKJMwsVm4yD6MSpVq7iD0h1Fu1+reKHKd68be6e+tngIQbaPn72TS+StQVeWmy2mn3RvTv
CkJmWSr4rOGIhEOHeEY0DURoVaIsoxO7XralrwnywERA0VuR3gmNGGshDZ+isMY9Fo4RB/oc0NDk
vWc9yz7xNYEQZJWemjG8HdbxMImCz3344UfcZI5zGyRnuR5TysTFhz1Y91CAHDjpVoBfLpXEi/rH
qRTRbmAmVCkkabvxp1OZTaeRmi01fyWXtTuoZt0JGkrHAkMNmSEFoHCXvLqIlWEiF96JVGxbzIF7
nxltZf1oqadAWsXmPRFtiWlz9Z/69qunXZZoKmCBIKrCcd/rb7dbTv4xE+U+EBy/pdzlKxo+DGVm
mG4MK7wP/k5uEKsVlOxlzV5M8YfcpkNfnER4TMyEkG56xcYkzqYHdnYf90vgfFef5eIQbHQZKc5T
E5HXyykYPpQ93IQefaJ8/Dymt13ef5vdjYkWwHtcrHHjO8MmG4dNSK60tWxSg10Vka0NXT24zUUa
1yjyFauOwcRKWCZTw4wt36fSOVR5PKMRW80lTgeY7QIImC7myGxqugx9nCjtjgdHnHH8D0qdXbKb
lSALuNvRvRsPyVsiLJgg1Js9S/w5zTn3+NFtSjTWNDsWGFRQPcZdWULUAWsmKt/mLtBs85wJenvL
SrKk4MO17gLRX1ZwZkIDCMjM6zzOU5BPD63dXBxRMBkhqbFpeWOTFWVrixIoDVWjA8JGHdaQZBMa
wHO5F3vsKddA1hvKNH5kQmshkYRi3lXcpYZ98EYGQlcHL9ZcH5dG3ZcGzYt5RsIhd9jEI1/9KG4W
pFC3IG87K7NYy4yoc60pto/j8rVgqhOhxGcuL6LtP3Ho7tHmviwmTIu8yHXYF2RzkfpJlfahLHIR
t+yVUvdHNSLoz0it4R2tl/yPxzNtXn9QiT2bQXouRvuxo88Ffc9npXmw1PNzEUrrlk9ju1pfKeGe
qJWi2bfofhhv0epsstnBNl2UaGPV1p13HvfsqIxbng/1jl5bURn1semMbb0gUkUWMNn5hh6bHVKW
iTC44iHQySn1yaVLgOOoHhtMeXCX9NTUYhMm2TYPWNCGPl6S+mn2mmM21VGJXidPVKQA6JS8tGka
t2jbvFQhJs1P/ZzHWpPFGNa44KmzmzmxELmfMJ/sTQgIEE86AOHSoVfOZZWu1Nm0v1S1EAUe2h9V
Y/B5zJcsw4ZkYA9Lw4NvAk1TYeeghvc9mq1HjkjsOnuYzENTpseaB4wzHWD1TiRs7cgyQYC1vEIa
E4s4uAevCTa5ceI/hvfZFM86nPY4ou/FhumA1PFrz0VCgD3l1m76W/cJsiv3fi59JHSEMFP91tru
BY0h9XJifAKvkAYRPhmzvZjBm4Z+J13/VNjlc7Mi+UiRjXJroReOCoOgkTYnJII/lXnsLSPBeaT5
xyPCd7EMioi4uAoHCgaAsyc5cjWLp6QQ71rKfQaVZVKJaK76bC/+38I0NsH8Z3Y/6676mla8syW3
pbVytmjvVybLTtPvOxrGmVvwDoozzpofwCJUaWIftg2BhW/LajhRmOrd2NXfyv5QmmID7UAHNXcZ
5n8GrZAMr3nnWJJkepOAbY+Tyb3Wl6b9TudtvRnGBLILvI4u7ZTLNqt2IgT61uHGt7ptU3VfISDt
Qa8d7kRv749VXNQWKC/kS48Gp12MKLD6bZqSglCjzjGCrZ90h8qttlNvbWyr/Jo4gdB+73tK6bRN
sqhj7FJQHM5iJdp3OqT23Cobp8lvDOysITQ1cUT3sm5vRF69dJW+L5HacftT2eze26m56ax6Z8y0
8VUzmJZ/W/rmT+H4e5U/Sc3snKTANeSXJCp2k/Cs9HKgtPlVqW7v+Qii5ztUiEEb/E5muPdn6NM+
2BNytRe67CjJNKMRY2SiZhqlXUEgfoYQBhteXf12vGLsCtSi0+1YTr/N7Gw5hUgtHfMvwkTqDT4o
YMWKjmgZPq4C4WqalfC1m8SmMGKhQ8tJjh0QIFk6m9qm9rIfYKONP6NfcCpCD4wug3Auo6DTp+VH
EqTMg7F9yJPi1csyxinOL5HthT2ckqZkEgUAKFVIZjcSaVoeUwPtll8f24Yix9S+WVuSAdLbUnpx
kE4or4vn0PY37qiOlWr3uWnc1FYCLU3KuVTJru44n2zlnTh8H3y6zBUrnrTUFmTrh13wtAhz1xjB
qza7T7SCqoa3SHZmYvwq0d80JEi7vty5i/cwTPnGXedDYc8YnN3tkjYkJRigGNT1hENLG+Nf1xo2
TvK72PjOdLHPyhCrBO7nwd1NfnvnpeFTk9c7DIl3A6k0c1LSFPgoGjoLUffS0F6iXOgis7SitvVf
zIX42vq29AA9SgJJKW4sjPzGwgAz0T1Ilu3jbEikffN2DLlpwrHUEALL07SKPxM1Q1innLs2s1N+
PWWSSKgPr8gNG9mBGms+WHA8e9FjtGzwMmcMtCVM20bIW+IXmDBXXi6NweGySRoctgp6I/cjR2XI
cJDeNl8DekiQNMIDXlocbJaLr9kdLFrh2507mUfXTa5LnYoJyL3I3I+t4stjex9Vsmma8NRYLxk5
0Qlxm52stm3pv6XMn5Rb3XQ8UZrxtbIYbaR57IxsJ9t0F9KF0PcdPgbCEzLqhyv5OKOgGf36oAz/
AcEwIukMJW+/cylQ7cCFLapkDVV9DG6I/NnIfzsn4UEb4kzFiqYuJhVctQLRSuvToOmVyB57fzxL
hfZH8sAjVRiJVUoSpB6yiznKJ8dB18LzfOwHBxtR8FPkjCEClCyiuw8UE82Gk1MZ6zcvcqWNbOya
5dgjV9ms3fQ5aT7lFf4Lfo0y4HrEZfGYBdVpGS3ALCoEUiakZGiK/SApSzfcjQm5gIDQZghNoaTx
XpB85acX36/P5drelkn7V2EDiL25vlNG9tDM5In71L9J1Ahj1VIZZyG3omY+qUQSqX6QcWCyL0/8
A8qev7VTP5WotqMJRk/OxjFI52Zrt5S7Um4JJMULWQp2iWvhiuP31yzbX68Lbv3R/EV7VROcKYht
ngtOr4Wkb4v+YkQMtfk+hvIl6ap3cw6eipoOw2sAENfLbHBADQQRb+YFmVbt3uWFT+5cnc+k0VY3
AbLFuG7aDHU8OD298rJTf9GSy/i1B/66ar7+Ck/58ZydQiahTSZw6iw9zGO5gP92dhabbtmi8mbx
TGnh4651l2KIvcCA0Oux7hS05uLQg+WnKnBZjC0SaScSYsLkR52Bh97Uqu0Jzxm227bj33bdl1+i
cTdStbFsgq3MkoWykN7WDcOj9IbfBnUDGAkDkDPL/AQVN1P42YiErhShGXSn7t0rXnxtoJJaUHWX
PI+mtMHeNZl06OgRxjV4C6UyEAx2uJ+6m6UhwyazbbqVmb6QcCiOngQezoTPyhdcwyUUyrY1rX1Y
lYzzhALGKVTHRtFsbRfq9Uol26spNjDCf2ZQcHpG9HvBX9ZcX4Ml13t3YlN2p/wnS+XViqHHPTlI
BZajvso/KuAXCoSOs8+ku6zup7l0R9vs7v4TcRkiu2Z1BWJkOPzso7edaoOUmQ1iEq9Lt1zKzkMM
+L+Gy8vTzTxROJ1xS1auHa/G8FWjzU+cv958DobsRSXy7v//A8a4iGbj7MjyVHvl5yinx3ZZbgjA
ZzMEqstkwNllXKUOAs1O1gXvRtLteoD6CDThrjXd32ZUND54h7HAzn99UXPinnG8+GCyet/Z0/ts
yQXMVjz7mH345SWAsHJextlHQmZRuZsKh9HN8A51PccJQ1LsANrFphLflSWfr3hd5Anh7DLI2nHo
/raTS8cEAvBjgWIqc+1zIJYHq3o2ZyLhzAxbeB18mwm7bhHeW4b5VvgzMavYLmIDgE0P5ckfse6Q
E1xGAlrUQ2MwmZTMZI1/t2hCfvX42OqGLObQLWjMGeFYL/mIlTPruLEb8JIWnHfIy6NT4973ljej
mvy4mC1CSMlwcJP6OokUm0QkQCUo/0qz+tFL0rOEz7+199VYoonIGR03nT389Z2dB/bWQH/0Kn8p
MvhdSJ0PhdgZpQCiXtM2EJGlPAV8+2spfHDZ4Tav0SSERknX+53vQWqORc6dljdbJU9ZjQAEgUgY
FQ4d7RJxlqnVbW1XD5BPbZTZzofMuQaa3ov1DLHoGvSXo5nXikE54QAowfHpm2DWs6fxM69/zKKZ
Ip7A+IcxXUct3jvoE3KFl1Ndui2NzhZ5CgYV26KfY0PSpy0EPu/x1Yc/2EzcYppzQDV2sQN1YRF3
eaxXth3lVvvWhAxvdjIQW5zU+6RYPkvXfYE3xz2kv5lDKJT+6uCC2XraDlN++GWaP2aqYcvN1d4l
hltGZhscpiJdeGFYb1qHVb2tP4PKex2whpNarg/2wmSB7JNK19W+Gx3UWuWz3/Xb4iFzsd+1DkeM
SEsOxuc6T//obHwNnQfd88T0ynelJPoQTRpTSH1glBI9MTkUyE90m0BP3/uGCybSt/tyzd/aQZyM
DJwdXBlLPvR855tUclo+OKJ911z/S14RHUu0flRkAo8pjLBZfboe+3tup/02zDmTl2t5LUmSMXnq
92PiXv1TdwIIV+VsNA0BXJjCU1LFpsAnFrM4rzMCV0QAhjt/zHgrp3C8DGlwSsz26AaoCnzn3h3k
VsjikBnVW2i2NZL96ShmHB9EMefTpzXghdH11RJ/oYgUcwmZqvFgD5uVhoorshC1JWZhtx0/sjK7
VBZkSKc/OCWnbTmqxyrx0Dk6iJRCVlid/EmJcgAgw4Q8+PRnhBa9niTOeK1zryqiKEfDee84+wb6
RwPjjzsux0k/NKVxmRvcHbn3lJbGl0JTZrgv2gKAsMV3gklgosnbT6DjE9TX8wzi2XYwsx3+BmYI
e37JhPmcB+uNlaw0f6ibFGNiNJtcI0HOR03C6aEP7U1joig2chbVqnEOk0/oq8Ht3vNQn1m7JxLW
qQcFB2uo3TJB1b2M1kDRfKnCpUIKhS1pB1M0dcWxKhxrk6FYjNvs26OjM5IrHdzNPLx6dX9nhtfa
E69+F/X6psmAKb3HkikR34Vhc634lFZef6K2solAyORfR1T43lOBjWzy9lQhYFkSxpMoIJCJxgcy
7d9Ze1CV2RTaTaPcmElxHGryg0nAglbqbs1SvGT9+H79XybcV6MdwZRAz1zvyQtrEonFK3atbeKm
X7OtP6oqR1Znq51voCGZJmNj5VWkazrMy+LX4LnflTVHXjJu5ooV4//PIEusmvXwIBFT0q9qOfNl
0jyjkuv7zJL0JDvj6Az6LpjMy2Dnx4WY2SAtvzoGBnO27xML7eswbLuUSUWR/QrMGawRmvmN3fLs
BCSrs+nZKOtvm0+W6AI3SVYwLAzxPLSenIyQOVsR4X+9pgP69li4xtNgVvADNfG0FguObR6C9iEb
jCS2S/MHAuIUdtXBQHoTyPzRy9pv5g1gpPX3epP3DF6F+W53DEiLJm6gytiuiq9Jy8sUiG+dE5lc
D9SgqZE9EaFA2+9nVi4Gp2lL/j6AdTncNVxvWVt9iZGRKykeSMjfjQNgllhv6iQEyajPdfeerWKM
MUChs8nT59bhIuyd7+trNCvrb5glnxWBTXQpfPtUCHszy8hsdfTelgKrDPU8pT1uRBrEYympW21S
xK/MrhzE6m/gbzOXyA0+LieZ33vHO/GB3uK6Pdqapq1sTBitpnmnbXPDLb5H0X1aV6LM5RWWc3oR
NZW9W8G5HJPWujktWIil89E7Q2w32GW0NVKo6IcX93pJ+6FiUqe/tFCXOQigmXUky6HaVwYmBHuy
qmhwXXY3925W3a/ATYar1nq3Zrgz4Vj7zrd3vdFAnTjEWxLI8Y56ASCwGt9tv/idXUwPAn9wPHR6
g8l72SGnmmNmvbNGPAtHd2N5842VJ/h5bffBTsGOtTl56Bn4fAqLeiHtDXcFGLvGXdOMaN+Mimz3
NuGdbwLzxlQegfEzE4zTBDeJpihAmcBrOOtbio1gtpH4EPIVhS2fQjVREtKN6BCtht1lXqjC1qwc
85R8dc5cbsECMuFV27py5nh2S3e7hjAfTrvSqYnPJXbYsWMhux4rui+PitjJKdyGTUjBfX2u3J4E
FIvePXXvpt2nJYlbLlDxbeQHLnLKCWkZ6wwXAcGE7mGy8WuWJkHzjCiBX3zJ0nioR46iCpQZSVvZ
DA6w9Z2fNXoz9NTfdmsMLudR85LdlkF+P410VuRuC9TlPKsiMPdjNgW73lyvySWsV8usX0bfsaKp
Fu3Wh2I+21cXhGt4x7ouk9NYmsFelvo2XRt3n7Y8THxBaEfrJLsGvC8OyyPWBhakwgT0hw5Efjhk
exchsWmO9blvPxZ1dSZo5oOw4W8ySuM499lZzmPOZCcnoJOPtTa/dOhoniT8HrEcSKOxtu3AUOek
PpGg9FaZK1lzKhfnxpkJnVhwPc0adTlg52x5WVx68ieHYI2CGse1BNczw/nWDSGzbViOkN+rvP4z
mVncWoS2jFhk1P6I4B2Knxf3SvyOEZOpmMVG6exLu+rxVtL25jslRYTJKzpcLLxyJVpWVvulmK5Q
QoDKrelQ76V3doj+YBzYrJoAzQTsXfMIcmVtx375GSqqUlK4ZxO0l7e1iHUTTBEJFDdua8y8tPwX
rRuppRVJbq1N/XhNyw+100M/b5d5QkFP0ElkNdnvNbRQttWLvbgnpm12caett4RI54ll7AdjOfW1
iXBLLa/ymls8q5MeGXyqlKXL6JtHdKXI2nCZtVyIkelO5BRjvNO1Zmy5BiwwV+Nt9PbKUkdpsXgZ
Ll1/M6tohSeHjmyS91OJOJyRqiIxc6xxHekqOYSOhQq/eJsQ7OMdEW8e/LFDvkEoM2NjL+T4EL1+
DXO9VqDPbCnOOEVWwlLUTxvizGN/9o6kE96ACl0EOu1m9WV87+mMDvJSfQ7JcrLMlLQ0cnFN+Hy7
f6jxtCV2cNNerT/85YR8gCKAu7njVe7qER4buIBKFEXuPJ6ItuKobImWBE7Qd6nu+8hV5X2NAg2a
5ESiIHGZV1tPqsQmF947tvqvIBt+GQ//hFn+hZ8gdjEpZhm0RQY9phfq1ivzr8/PRnl7cRpHxH7V
2mCuB2ozLTxGJapFfyQ0yMX0OSH/IBngvkV1Gg9rfBWcbf7/aibEN6BaG2G8lAMMWCch2MuOH6KX
3obMQ7D16eTJDDcWgkxS0wEufcmxJF7Qjn6ZtZVvZGYfvS7/DKRJKb3+Q7/xQbSUhBvr1jS6ZwRl
e4c5Uc/9pbWptlPrW67GN6drNxnbI15WdnPWbXTM81NXYO+t5pwqnPxUAiJyG0wfxKfvE1wDFuWC
PHqw3dYpXaew9LEuqe3N8BlFrA2hxKzrPZVV5lFyt8ETakZ9izu55lYRffdkrRM+qpXsp8CtQE2m
+76nUVms/PbiWGv1pKryxbEQJxrXN3CyUbTz/CWjoOLozT6LVcACo+nEaZkTdFs8DIP1mpCdGLjt
/SoaIxqtm0aZXMBWjzGqxgcBe+9N/JHCHF4X79vSYxh1g//cNymCnAK+xQkNUirsc8I9l1CrlICp
jj0xc1V219Qzj1W5XAaCvqn7prMo5UcrHvtpPLVDcgYsQrnwGqqU8QCvjZv5r+700azZne3VZ8Np
n5uqIsYPC3cz7oxp5c2YCMfyff3p2OMH2UTsfjlQTGeE24XQSWo0sxW2cbjvySWuPIZacj38K5tm
tME9UwT3+JDi4y2oO27vVscaYpmbrx062tAVGyxuA0kjTMdZwhBLsDGzb2R8OLSFQPwNJRB5VKSE
EkvubK9xmcPm5E8eUNUkHuypuFZHhhVza7lEwZ/KAYunN9hnP+Ruy4jZvV7cV4qNigUXfSzcHuhc
nzzmNcd0NVNfnc+nNvQfsOr8ira5DMHyTRwNPm//Oe+vpXy2izp2tA9+is7aWfIMk4r/SYDZS641
x+H10ySPllyFVr1SVQOnwgEQBZxwgNwTLh6/ecad/TFSo0i4Hkqc5JpJu5jrNk+2DhUlWwyeSUTG
0aFv8ovLCL4TQbCvl/Rs2SBK68CORK/l2hIR5L3nHdYC6n/mDXEUYCC7QCa3s2GcJl+BPfvivavx
QFtQk+mH6vs7xmAVISjjYs6CkzVB4fHk5tHo7S23fCE19pxM+T2hMkS5N/dvVWUIdldy8LqGJPjK
Zw+TOBTDQb8r0+m21mCrKO/acieX9QPF83NZlT1EvvVdBlCIlMHxqQvemKlmqAi8vaaLYTc56bZO
uleCYNC14do7V1hCUO8aR+67/VpR6+pJOhk1jy5MYODD6xx5tveNTXXrAHuJsDqEWI5q20QasHy2
ASCtR12uvlpoB7u5t7N10yoPTUJqveROxtii5Dtg1Sc37N6YifLF66sBrY617bfEWeq30cvzw5x2
OAM8QtgT/yynoIMPRKQ/aEgWkdcIpoETsaxHi7LxcVfWnzUJ3lrnxkthpMVYgHq0xlMwFhjtcsaH
5tQvyz1d3GkUhpQS6fQBw94VQU5Ipd2Fq/h1mwnHhcunVq7NvjO6sz8Gb1Z1J3suoakGfepM7g2U
LieaPC6FH9BTXtmUOaEzKVuOCMPVnHEZpK9dEE+Z7Za62q4kJbG79g/+gu3a5THkk/hoEEdHicMU
vBRS0R4WIKsYGvPTQtCUKcp7fTn9tiMpydcYJWlOL4E1Xqapj33N3+KGsoiEb6rI8m44VYG9OltH
XoDHpRPtO84T5n5LP+jSi6mVqrdNIt/msXgMreyMGOu85kxd6agiYVX4XUkVi32uGSSjgIzysjQW
S2QOhFJaxbfWNjZoPABQ255Ei0kYgDUsT/7q+XHY3nZN+jAFJa7A/rXF6xVjmuK6pphzRQyBz3f4
ILvmw1i2LfLnCC+VN9GcYnYcjINv4vvz0Xu/5qLYhF54wxR+I3N1INq9jilMxU9KsJRlgJTjL0pO
lAXyxE6YK/7/MaJ4W5R4xpXAzO7Vl1VavyOcRZwu5QfYBkFM0+3S2SPjPR6bbGpfE8IgUeV5FS5d
axa8C6V49KVA9ArgMakz8XtE8gFmM3EONymAYJQ5kuaojDDU5TyPTJVaYSoohIE8LyfVR76ldR9E
ujxNBXHLsn2DELxbOuMLzRtbCaqk8E3jTE/D8BGZ1efU+98NeqI1dP7KP5nFMm0s4G6tifvUtggk
nPeeVu8C7SkB7lwHPoHuBMB9ZTzgEYxnZ6+Ygi068SQmr8k6lEadM0khW5EUzbypliszs8JnCgUY
qcgY7nm+NhbUk3DGv7oKXlvPZuDJLJNZ0tsVGj2owp4x9v1XCE1vUGTdO+3DqOcfCJGLSUAMQT4H
QzRQHHYDOd0eXGt+zFVX8aRhCXAW/2y2DJAjRYt42eZHCDWDLQyXGJqdFoFL4aoi9uo/FdP/HLY8
Wxfc4Ma+SnGqBF7P+5C3PGSMZl/MbMwpOJIzBJe+MPeYbSlCDp1iW4sxO3WQ2RMb1cGUzZPXUn+O
2vzadks+1ZTxtA6WfGNpi354gtZJJ7M2vPZHAqBRCnbNo13Ut4lMoJEJ2sm1X0dJYWyAYektUVUX
J1+hjzIrb6iCpJItZQiuL40KCaeQ7lXY4t3WilOFq7hhCKvwmC4dvTf1jRs2H3MzYSk0mdZXQfmW
b8DXBvQAhjDDZd9Z20VxqKpB/vVG9NmJ6TRRWN6Prce+KdEW4r2HlnYDTHE9Y3yhHk0jIHCjta9W
eSOaH7nGOCwsNhjuuyzui+FD62uLkeLBZFEwy9xj19BD/lfrO5fMc2+7lh9TGl67t7RJIUZ1PWU0
sfaSBBJqBqs52wwaRJFgMwZE4ZzMLHt1SdWEVbb4MQuuNwM9dpTYXswOeyjN6YeTn0QN+UDZF1FD
JZzFtWNjLdRJGnDaEsQLF02+snxNKzc/AURogEdxgZU5cEjUGD8iW8Jeo7NpGIWT9m6uemPnSb+M
rpmJO7P3+stAa2I0IqXaCdqL6yyQm3kY1aacSTCT7e1Uhu9DJtINmvA+c8OtcOuBzMNg3XRI9wss
g8fejssuRwYi0ucsdBSlyeamcnnXE8NEhaNalNaBCIHK5wT1wdpva0C0sCJ7gWHLIMHDB08E9UL1
0z0XbPxnHi671C2eDLof98K82nbW0Xjo3YTsOpGBNmHVcppnG0DrnLUmpu/KKraq7XHB5d50GH2u
hcyvO7Y+50vpSW8D22lYBlW6dVKoaTPJbyD+6mB6YIAPt7Z0/3bVWm0rLfGHpOLRSp3lMPTcBhhT
6HMcR+TwToPCriBO2wgkiXLdXSUa2OEJdCFhuIOaI9S5NG55uDfxEi5kpl13u2S5cyro5RxS58Q8
cC1IoVjRQoTml9mzdgAwkMG7G4JsxEYO0o9KoaFWBVFllnFktIpmUngivx+qN6SKI9AqKVE6df4R
diY7jiPblv2XmhMwNsZmUBMXKVGt911MCM/IDPZ9z6+vRWW+Qqb7QzhwrhDyDNyQixLN7Jy910b4
10VoX+bFG6P3Can5IVWJOmS/vUmsKvQCZ1mO6K/pYqQZJw5H/4j0Ut1IY36PMyKi6TtNXiRmrC1z
eTQVt1ObaFdkPR/hUJLiZOgJXKwoe8Yhx4RDT8Mdivj+NNkgKpAmBonXVTCUAHpwjugw9jCgbe7M
XC43larpuxqL815pAerWDAuf7XrZDpZ2UZYs/8WdaQtXx/hIpoaMwKIez0GR/owbsvI0wueeNa2k
oa1NzHrgE//9FLlPji8IwiBwqnNOpt5DVt8ZYTO/hbX95ujv7fSrhvF6+hsYm9Zv+PUVfL5PhirQ
irMan4Y6yvdgdWkppyAfK6uLjwbtViQHMTmgQVm/aFZ+H0aDumn4/9qoVa3cXh/Q0Wf7KIU+hv32
Bnm4+czoqPLgYwE275gDmVD6UZEthyLMjdOwGPJOw4cMbCp9E8nyQ2kJ+rKSDDlhpk6QSytytdeH
JbESpLLlGjj+OLfEC0BfQWdWL6/twjlxLKziSaHdYNZ2/+HcIdRufrbrhlEGHbZfe5kBQ6Vgusbg
r9FSbwN8E/f96IDcLOZLE4C9Kto3NmQI9AdTe1YaK/CvT1Ndq3eQkbkf9ouxFyqLjKaPTCjAqljb
RLa1P5uZSntUnsWc1vvSrKbzEGTJpuj66gQIGjyb4exRDaFbxd7y3qVHB6ajtR4LmFUnN9IQ9qm0
wZdaLAe0DNmFj6pe+AlMnRtZE4SD9lhydyve2xp0DUCS/qIuxr1jSOUcFpjgyglyvdqOK4wxVJk5
2KDlywA8gh68RQEUlDTNhFslQ+XmMWfkNrLDpyqYHuulLT5mgVB+sDElaU25XAQ5nAe6pgPzr8g+
4pZA8JoYbBUxdnzoinVnJHl9n1XLk2qaUAt6Vms8DCoLVzMlnoTMuS01ZDeTEiG1m2CHlBptiF7P
2O8lFilwUXmbOAkobiWBfGbTInfq3LklA8u5ZWSCfbVE2eR0pASAEHsoja5FL2ejyKym2k0bUKrI
BgYP50DJQHxKyTYOjZ+9UuYXXQuyy/j//xTmrbNn0/H3z3U9W/aFyS3SKqfsCLTb8nSRta8jPc1U
7ZI/4aY+wUNFVmAfU5AwHrf1FS7T9P5iIi8B45s9lIgfvLHuSCUNlhj4RmTsHLPfzWZDsxAszZxE
056jD99GGgOs/IjYVt7oCEznWY1Y1ibG5HmkvdoBgtKY6TWnz3jTtHl3h2ml2vOtF4hhnuqgK++M
tqLhtGKYw+RpCi2LfymGHV3yy1ROeS8aYKOGhPDO3YG/06KLAKnrKZyiznlHl9aZ6LUaesA8ewwO
2WqTmuJLkpK/kZcRMbl9TGLfNM1bq+VMOYKQCZXkkLDQHKXzUUcT0aSdjJ8CuoRkPtKwwTPmBv2C
wHh6lWrJPd2cgq0DbYl+EeEdZJ96USP67SQy64wHON7o6oLPLc1hu8KAqGkA8cfUNP+KwuyIA3H2
LT0fX+wJKlU1GzNE6WV8kVIBarsy7uYh3kMpa1yb88DzXM4rYa57dUZV8WpEzTs7DfJXBJRmaiBn
FJOx0WVDpF8CmyU1HBwmmuNXjn4vV7uLlpXFLhw4fbTOMG8ahhFYEmYYGWPoJfzoOLQgDpMZfmMy
KPPJCpjiqMHsMhMKD1rNeH3Mun2n18n2ennS6WeuT9GdFud3bRm0BDcpBDuHpnjUuWm4SpOW5DKd
QwtJGgi0Gt8HPKeZTanP5D5cTrNRFbtRIdhEm14cjE+PRc8YJcSb7E8GnRRLSSeXBj6mwTG4bSdS
lYJCcdDf2aAbxqz1+lCiu+qV/F5rxuOE4pnjSMFMMCBRiuVoip9D+HEPM1olsNDaB/si5VmNeX2W
2uwTIZTdZGQ2l4fjTDD/qCsXTKbKhPx/DKDC5GNGZOaxjVZvZqU9Cgs5y9K2PoAnvKO9ae4mmvR7
nVysGe2YOgcjvl/0Rg4QbH8Ol2cHz/lOmJN1pG8wbJuU/XeFLSOzdWcjSdxejDY+m0bxFgyp/ijn
FIuZgtM1cLT8VNtVAax/u1SRJwcAvN2t9syxsCXpwtSnXUiS2aGwDQcXetFBYhinOxkQrUGoDaw+
jsiIIt0maLm3rMfYBkHW/Yh5A/nHXDChIg+OPFGlQgpEqGfEyVjzpKDVEDClRlIzl5e01h7R16e7
q+mpKlDrkElLkg1+36Gz2tsIFFepaTTTMDNF+tzsBiLBMdqqq6uUUWa3WCjxDT4CZUactRNWO4mf
mamqebeSPbcmoVyPoqMH4Dj0oBSdUKdEVgfNXOQJrorF4bpmFr26kcw+vS3KxPKnmY740rP9NLJm
D4WPFLW0oYGBEpkoFnPtpuWohYaaaBw7SUtvXBkLGoexjWmpzuH6FBXTvoE3eS9lNZ2svB7OhSij
Ew3IDSLPIBTd6zzI+RxW9fquBeKEPSfb1lqJ+sEeY1frkMAoBcMbY45GHMVcYZy+wy6L+uGIS8ID
6hO9lCUEmTyEmdPHeviiTcovPoi80FUmEYbZeALLJbYzvb37AMkjeKNZfWnLfl/PYhdMKLibzEof
p/h2FCXI8sxCnkkXsz7l5kA2jVVzamjBwJFgAMETLOKDGmThmdn1YxvysdLSaT7RUxn3GRsdxIo6
fYyVN8WBZ2tLnTvRCOZ1MfRw6/RZuulQ8oJr7vMX0Utk0GO31RtJW0ltpgPWcGXLxPo2WE1dtOr0
LePSX1fGUl+3fkMjSsgofbXJs1amZT5bpdurSogvhGhRbm6nuFqx0/XE6+OUVPbBMxR/6wFesaxC
53EULGG5VmkP4L1vK2B0LFF0s/sSKpntbAV56+4gsF3WLZ+JpASc13QfWmOVt4re+UvE2zUsf4QC
pKBp48sfZt3cx324a9YveTTbMQ22liggiMF3ub0H+HqcmVORrIftIpsV4wBO7CGr2A8pI0dLOdAO
z9JufCocHXRS/LG0on1FUInOswfAlls4fUoTpVhMfCi2YwQvWbcbOloKxrTl99LPVzYNPuKAZRcl
fmEZ+O7UODpf/xQbXDzaHGZSxc+dERdHQTPERVKS/2D//0pD6TQz6etmAw6frBG8DXRqudWGKWSD
G1tZ0sMExeOxL1qLT3pGUxa9dVdAb6Vxc6mzpmF5mB1YN5Cfw8noLn1la5fJAOkdOKtRjRiIx4ib
+tI3TCAkOKqOJu2NSZj6g9nOOFaKHoRQm/cwxVWMEEmQf5DefcqDj5FOd+l00EussNirXAl3iSOU
uOMxUST/AKdce31A+ptBiRhMDCA8BStCkPxCZhnqFyigWfnx9/10val2YTntC+7IN3UM703ijvR6
MokecW9AidDjl1wqkuGE7hsM8VxzNsLD7CQJ8EP70utpSSBmh9gEIQpd2hqwziplccq/gtSRO30Z
bNceWiCqarIL47x+KujWk1Sgs/WFaoA8eExP1wfVCDBvz4QRj2YxECE40ypj6Pm+VMysml7VL2qF
PApXzfvcS/E+I6PbWGh4s6aC65tcF0RCZ0eEfXdZZDl0Ncb2DbzgSzwnyYdhRzuzSXer4unBhmfw
PJnIwqG+Pl6fLas7corLp+szGNRA49vnqiERsGnamqN0kTOnrJg2RkX91JOvTYMFv1hET+be6kyG
hCtiSnHWPVOYqefciEgMxmmGmi630WZVx8EYtOeG7rJB5/TkROZyHpNUnOvMtDeoKTqXthJA/ilL
n2Qk7vrYNv4ylcDlIIv5894xlfkj6Wmv0tbZIrrBj1tPAXPZpuFNWB8KJBHHCeE+lqoGebjWHK9/
AnfJJiGegNfyc9JWSv3dhGr3C+WeYmi/MO/8ZAAa3LFsBYcgsoNzoXavAPTESooKztMYdQx2S+mB
RUtugRlY+2Vsn+b1mY0Q4MYx2mEnVtSSSJc/aQOWL1KbV6dEZPqJFaevWQXKCNBJfTG66BnIJYdP
BWL7pBjWmz2nz2yrsXMhS4kNodzPqmBokKxhCY7By2AeEEBYy5U2ONpR1j9E4/AHAZJsJIxGomVM
xfH6kK5/UoxVIoR02tOdDubywqjC0lrpy0Loz02mxO68COlfeftKUiVujsDdz5Jhu8xTvQ8gbjI5
dPgC5bkknrBWT9cDhNoxX0qruoT/vzQmy7RFYvkskpM+yOlhBh8iOhyNbQ6WSsTdfZp1qZ/YSbIT
ARFq2VR+FBKR6Ayx496O5evIMPCGdEfjfZozN+1iqCdBqR5qTR9cR1PlO3F0CNLG/l6dVXkZ+Bww
0rDJkc+UfouZI7x12jkkjmrYCGaBt9eH3Ob8byYOLc9B+Su1HPIYCrW/h1pXu52t3vIJPLFRnS+i
TunuEdDzh2DQLTL6dGkK/fG6NS06C/gDiTYKyclSEdoBHUm+0v/p9Ofzu9U334W1fI50MLB+6yQE
OoJhGp7WNbrpX4mHKbNtYRCttDFEPJymwYr3TYpFpkudY1HHKKaNKKddCU0K9tqxDOfx1HfWR0ak
4SaIrYZUtybeBIQhbk0UcsAaR9NHMBJ/E2mo/m+vlDAZi1wPuGCkdv73lXIs5ISLOwBhWDThd47Y
iUSb3EnUp8CqPkaOw6e+JtSJ5Uz3MGDsG8jjt84iHs3C7L1yHDJW8OQHXgMO8H1Oc7AO9G9SMr5E
XfF+2ppm0uPTpSAa+7+vMshRJwddW27iBRe9kHDgU1JICYYvgUMgfttUOdLd32fafE7cMXRDV3lL
2NQawEXEp7dmbJYgSiTMBKCGti+N/uA46i/6DgruEoyTv//XtC/hkrph6cLgTmCapm2LTwnOPQ5l
zikT3ilsKz/B5N9IO+1+ljVOqRjA/sM8OtEuMrofVYfOWeqgNefBa2rSsBl+hPbdwvT4UNWqvo+N
7GeVZkghwszZJ5KcJM2p5X21TOm6ofkm8tX8kj6tW5YtLRPYjKZbwhT/vT5jko8WE4hh43TqaeTN
OXBAj0qjvWPvDd8nc3SaCJgJdGXLe6cDj61e57LszzOjwiVhLc0no9nkABIwLjTKljxR1ePwH6Cl
uZszId8Ds67dilgqr84izHbGkO4NyH9hNMU7K6p/iZaRi0SLvBk7RdvkgUKjtmWJK01joV8R3wVJ
3R6VpXI2o9U6CL/0k6FZwYtJtmRGcnqc02LW6QN5bFa3zhiM9HWxc/b1uh2vgEVXOGs5igi5zVsR
MJ1JzoYqt1oUiXNMFvx2TMDJNiW2UOFkZDLUA/5/FYf+7z8tqvr1LadTzeDdloYuhGquKbz/vsWo
EJVUHT+JbqoXbkZsM+PQoSPTx9sJMyAGWHbCPci9Ww0WnS+6mW0QDqi8sFsEh4VLg6t+sMhE2wVV
zUgzYwI51Bx925r7azXNw10HQR3RCbrOMFteGytZbgrSCty+YI4Dndc8sIPuzjT07KdQTWhkI1o1
4Rrj0S5v+64r9rJp4h0CRue5batHqFj9zwyZpkYPLr20S6K+IbaO8XXW2R8aWj0Ngssg12ZF0Crn
eaabYUfasSWE/dKNPdszDG2eCt74DqfhrdaF+g3dHU7vbSAeElWqtxPSjqpxI7sFaViKI3xngLFa
qBzspVIOgz6HwHfoWo6jzYRNsZ2DqfRin4/xiGkhX+dwpK55casvLmCJ5gGLH5mq+DD0QKgQ0/Pu
knUaYptYRTyBdzYr7zTRnsimrZ7VPlAfusbc0FW094OOLAlvB/Hcdvys10q917Qoo1F4oG007Yjm
YZsV6aMPkMTwxpApiKOIiu0FXsOQe8ZjrE8oNkRkEHHAn1BB9bcs+PYNZxVfse3iCLWtO/7+E2Z8
TvQyTF03VJV7riocaWif7rmVrqs9unZA1bl4AoGsXs+VXgs+jHMMxuB+bHwd3i7+wyDeppBzbzpO
gl7S18Gm10PrUiryHIPGi+f8LVzQm9vLB8SOeY0kiq3cn3DJn+ZOcUHzcDMnf6boRHA7EYCSC6M/
KfGrrgYOIbgbva8d3jCxOvIBdkVGrP1oE7gY1gH4zpsigYYPtkOPByA9U+ow+iaMVq73sDKbw7LY
//l//w+JpqZuaMK2pCngu9vi0xdOEAsE5BhRpFPDGg0NZz4o44AVyrCUzRiOb46KGiaI+hFnLBQ9
HcniBUXu0QQRfbJ4q/1a7Ufa88NrlIUzUj5hXFAKJ64g5wvaofZXh00B4CX8jcmVEZdZtnP1NJgH
oZsv+EYUnPmsPLFQnxOXjqm6hTamQJS9CxboTUlW3SeCL7uiYoqrIyv7wAsJvColxaFOrYcwfseP
Z+4Dx4lx/qrJJTWiwySM4lei9rarMFn7Jpvxeu///L7pusa9SjgWb9un3GrOw4kaBGmJ04XRP/en
FqN0WP6o2zWhbj1pyDEP9pkqjhr3+TPnuUP5McKRTxHpJPbGBI5Cu9MunvnC/lUm7wl7ZS2SL6g2
tM04bIu+ANbQqfYNrVmst1bgbCrL1lybUKKDOWLYacW88IbJAI0K7mmnf5dNi9y7JB5qHoh8U3mB
7Nd/xOaaeBHurCzmxNJ03OYgK3mzOkALGOBfBTQoGALq+c4hJnUXqPY66zL/KBO9P6la5rLPGkn8
NYsXTjZ3SqpWd4GugnArTviT2od+iC8VHYLN77+v6ro/+O/7TCtIajY7Ff6nap8+n1XRGc0M0IGd
Ub0LljLi4MTpHFRHb5DuAuTU2GpDVgELgVRWLLO2Nyb5Dm4JHmmraByucRV+86K+fmkMoEuOI3lF
hrCMTxuDISmbRpshPyQmibpW3Z9TqO77kO6FN5N74UdqP+2rLOnQZxr7ce6fv3kFX7ZVJl9cx1Sl
1HTbVsWnV9B1AogjDbRNluDJc0Az47sKQE7wTxlofnalIenNpcOeEz433Gh65UDkDyZ5JMRf6d9c
Jrlehk+XyWEXK2zTshzVtj4dDeweyYaWxQR+RP05Mod6V6R9gpEos96zBnI7Wo29KOL8TJ/uCbie
+gqnFLx2YshzqizWAdLoq5kP2V41kJDBT4y2JrEnJtPcI/CAiIGTA6JWtmrvdWoc3E3DiyqjMeUw
qOt7tgrA2JjUyeChk4Xyy67PXWtEL+SLvS3aBF9hjVghVU8B+kuO8jT2b9Xag7s+OBZcktyUmk8w
rfXQ2K3jJUt0l3G0vejkPN0UYorfFh1NntL24/HaE74+KHH3l2HngT/qhOr+/jp/OccgCHQMx3I0
KXW2oJ8269EEHh2PUL+BJgb9ygThFpMt0nNDYiiukzkSzWeQqNl3G7GvRxNTZRFmZeC8wL7909dO
pnqM5YcJfliMxRoi6emT3r7YqGX2kM4XF2vycKPVlXMqO8zJ85Q/auu81Y4Kugdv7HojIwBDyWT5
bPfpH79/X/SvtwVTJYXbBkal2xY3Yj6P/9onKkUF4mlhE1sjuz/bVnm/iLb3oqkGrDr1dOq7InSb
2P6Tdk6/tQt99eU1aCfWRJ6pkoNn9qymdj4Et2W4utHZcF4fwDQjhZ1F6V+fduVLDEtQ19C1dzDP
H0L7vcl17qATWDagZM4+rmhh5cYSXyxhHVlO7QtttW++YuqXg5tp6ppK9riuGjr3+U87F5MNvuAz
EjPlyQ/cmJJbM6id8wjiOLmbMSz5QVieirQNLmCi9uQLtUd9/WuTunzgbH3D68EpbMruv7kWX7dU
7CGEZZrICA0s7uuH+F/XAjYBdn5s2ZueNvtZUVoHmjgCXZ3YF+4KmqdExnTiVrDsHUhPbk0vsCve
RQ5Eh1SP6hQt83LqR6FfkJkU0CJjg8+6bZxh/MjzOs+mRWQF24K9aV4M0H6W6UfSD4tn4o3cx0Us
H6bWwtMJrdeFkwFUxSLRoWMU9fvfVfv6u1oax0HWZUtyjLY/3XfzCIkMlxt7sIV1gdYFW7Nm7l6W
gMlIToJDOJfaPS199T5Lcs6AZepa3GVumjR4ZJ0kybMs4cbbqSR5FKqKMS/7HvYpMF0eJHtz2oYG
egGHwI9vXrz4cjvhKC4Eh39Nrh0H9dO3BjkD7Tfw3UgodqnYhQkwEV+tfb32x9lvcVni52YkG+/t
ea1g3lfWnpainRxofE3tYWkPBRmD6gF7DGENw3hsi+OEoJVRCcl4I/ENJ2rlTSSnQTvZ7Vp1eF60
EwWYtgcAHp4b7s7XGuozX2Bqvpa+Wn7OVnDWro8OidtA2qoLEgjFgey7ratLohAtRkbjJVbPfXUZ
q0ulnKnmWp1CMs95QHS/BoJ7LX/nWqN6pmbgKtFZqGcjOpvRWW/Wx8w4BddH0Z8oR2XK11TmPSDv
6n22ErGpnba8z8EwgAKck0eAS9oNsijtbpHVa6Wjqljz1ZXqRLi6U50s/rCs+eqRcyJlQbFPzrW0
/Azmn5rG8wwcdlyrG8/NtVrzPKWXmp9j1QY5bp679JKMiAhhu52L9AKHPCQcGVKRPN8H2dmWZ/Na
SnJZ6UPjRh3Omjwvw3m61izPukXn4txn/9Rknag6O+OK66wT30uNr2a5VlSe5uBIjcExU9cKmqON
uDkGD0Zv+qDHR2Wky7gW0T8LFiwi7GjL6HvZ77Gfx69jvqcagtU0HwYcFNyp9yv0mnDRCCXRd1a7
+/2HWlW/bIX4UKscYiyWeGkQuvnf288kFjiDWt9sLNNSXLpb+2GUgmiGPaN8CsBUDDaD/ex6VFkL
v2+YrzUFuyXApLUrdaLo1qIXpdCOinfks3bEc4ut2W2bYjvXWx0OmWvqW0Pfoov4u9qMATAEPtQi
O5iYlrmrY19WawGGK5DawXSd/DgClrFWVP1TAzRwcgVo/Mu9GR04rhRG4mzHRUHSqxFUdlOoe6pS
9/gP0m4fd3siCiOAafw6jp8yhOv8SvXnzlcyHxItNQe7TN8V+i7kFynXCqIdAh2qFVvZbXGcokmK
wfRtKckvwq9F7nbwT/XtjlqWtVC6Z55ij84TjoDIXvpvLpyurhfmP3tGLpzDCcqw5LrD+bxu1Ko5
GAo4EEy5MPE2M5MjyIaINEOXfjul127IuE9149ENTBcTWGgB00HN6MH3H5H5t2Rfe0O7lmp4U+vp
xlryWhZQGbJrFS+/VgkoDVnJtWAQ9NwbFM/C36AwLffglFCN9DqJJBE4wVoTTzvcYN7QeWRLIELU
kOl3nlF4UeyxVI1wx+DL6S5F+A81tf/UELsUmhrH2GgOuaOc1pDkb1Qm+dcK8deEa5G/qlSuTV6T
WKu5VqXAaHGD1CO0zE7pPq+1kFk1ehNhx/gBRw93caetNdseEuGKH6Lxtr32WmqMUZdUL28CDEXA
vI1Qda34WqHt0Yqk9GvBbmQTtM7/PdSkcGooLfEgKYvEmxOPlBfLcUvDlbObG+CHEY+7bedmpRtD
UUncJNhEAVQ0SN2bYPXYbrANAbssgOwWN4FvY+kDK8N1Dd0lc43axbQRjaAT6LO7jJOR/ML7TSzX
CD18stRyrZFr3HrFSwp5uvUABQEVQwqlzx4hoxlXcOYt8kKJs3ktWoFrN5BLxuWWa9XXKhavlZhI
vF56LZTujnEsBCcPTax6rRmOGw0QsqptN449hqQhaU46ADhXB6fauozJu8IdCpfUh4W0TIdM7Q2T
nUasj5yvAU/wWFibOIQv5zrpWgEhbsNarXBrEBdyrVLhP/GxdK3Uo2Yu6Lg+jpTmNSNjifVx4jpq
vBL0dryqtZpriZhOgbeGsdkeI28q4W8ibAB9GaMwgRjsOZanDp6F6GbwhAqIjMO+N1Zr9ddaEs8m
ihcptuEWhpsZrkHg2Ox2RB2A4yvdiOvK1Q04Um3UPRpuei692DjDNxvbr2dHS5d04gyHcYgh7c9t
djG0qOsCXJuSCBmYqu3x+jBnmE7Jut20JfT1bpq1F1GZYHU6qR7rOnlvHO4LOD11d2RhFir6shbr
NvbSNHmbSUx3bTAFeyDZNwJLQ6Pp6lYGGB2SckWIlLm477OFHYCTHnM5ifvrj1qe3lgIz0A7RQ7u
axtzo2KpnmXH9uM8gRLtMB1lQfICZlEeIQf8+yFW3WIlOi61ejNoI9sfMFcQJkJQqor9ZPfAk7Kh
4aOLdIIw08SXbZU/NxOok9+vjNcz96f7K8M6MHQq56N1ivFpYTS1IBXNUmMCQKQxk3F7gVQ+76H+
UJOzJ61gcVgW12K5/LtCpL/Q16/FikmxXAbZ+shySRm2219YM5XhnwUTYEtsbVkwKQNz7HXBZM1M
0nXZZLmMpn+WyyHYslx21/p7uWTFLON1rewnn2wS1koqk35CVfvwumIG4T9r5brXR4YZFzOU0p6R
rRWdrg+lQoossdB9C8KOEM8eNcD5m3fzy/HL0lFKofmWtqY7mr7+93+dclL4eh36MDLUCwYEBOJE
pCCQTDvbd0M/gmerqvktbpbzIKxhF+LIRL5tL8frQ99kgukBCNoakYbf2PF4GzDSwoWhGR+dpm4q
lH+usZT9DlV7ens93/F9+DMiK5ftxP/86PrzpmkCIKMtmR/rf4BW8mvSZhyFCVlt0M6PTY/Jz4Za
dyy4bPR/5llt3hxU2Zs8mV6cMPlZtjLxlmQOHvtRw0YXkxduyNEmlFANN6TM3w3ayt1NRPGsFYpx
7IcVytUUxbOwYu1s/zRbvBll7aQ/AJd9BP2c/6RdcRo4uT43QfF47YdXBVJ2xVks34k13Jyd9qy2
Wn3vtEXzS4qaxANjms6pxLDQLWXrVV1ePf3+0n3t1VpEQ5iS7qRDNJ/zuYsCnj0rhlpDmNtB+hV5
imkkybtHtS0uBSpEHzeI/bhGo9zU3RI/aoKzZDPGuS/zIT4kdYGaU8OqiJKw+4Ei5NiadJSjDpf7
bC3qbRS+O3hIkQHNl2oeuhPhAuE5WrjzVKUTvYlx7D08RoUPE6gj6xxZwyAY96JyMm9tPc8PdUsE
Z0oU+nNoZz/X/w3O1EKUMaxbbD3Yewv25L0gZIN8mYMmK1BJnCurXLRHYX6oq8A562xsUWBqEYSt
IRhzqL+HUvlzmkX3RxMZd2Ou/GT6uzyU8GpvjB5ILkI75fb3b/j/0p2xLEYrNtgL7jxfuoGwsyHs
9KCOddIMGsyF+lRv+rkNvVRUsJZFavkFNOq9Wsp9FIFualskGi2E+Y1QTOe4PrUatblPh+CvwB7R
Z3YzMZ2NVvklDv5NMveolDVClgbRWbtAx/xtjgX9KtjnHYSKoxra6R3CrnHNjZ/w/Gk/9Dhb8OK2
8tAY2FF//0vLL6PLtfUpDKEzo2aof50m/+sGgR5kzo14YpIitBi3SjQe4wB/9zCHvdeS/7tHE5Oc
7YBBhT1G99zx4W401gNyDeFec+OqNcYc/B7LXUdIChnoycYei9aL6XMfCwfhYdnBKtmQ4cD+U5Tp
eZFwGTrgA5anpU2yHyf1DyPSWqY1YUsu4ga0T9kXEffVfDwqMG4PVbvU+3oYauwjnMfmOSBEqREa
3RSweE7ERtAUEfmb9nDvyE3VxcObPvhoX8WrwuSG2RambJwa3x0JjK9dZPpaAKptQ2r09vRPXWQ5
tGDo7KLYmEmsbyKLuCSh5sDwoza6iwtGdCPNDZJYRqB6Sto/ouRNNlY6FA9Lv2g3c1jNvqMM8f2o
4UVWJV0NlnP88E1iMXIhVGk7t3O3NcqxPGpaiv5vGJJnu2mSrbCd5TgMkMacWi1VoKRqtC1DFGXX
1u9ASJc3BoVGAIBju2oAteU6zG1qo/SxQHxcn42J5pBaHtSbnC/WvdMI1Se1CVP2OqYJQW3e/P5z
d211/meZN7GSMM1k/6RDmtfWVum/PneJg3kBoRtYItL08Ng892WH3VJDcXh9WpScR+Owv6sdzuax
YkuOdcApzCo3OcNgBi0GGKwZ4Tk/YI8YjQC4UkL0yvaZNZqXUKbjbbgcmc+CG0JWx+S0vBtjciwr
8HBlAv0U1960D5dqeE2EhW5X/+aX/HrIZzRpaja7GGkZtvG5Hz0EpllUqY5oszKWXZRm496MzbdZ
lu98OP7+fljG/BCXw+QaEACPoRlMh8ACKwekZfmmDyi/9p9t1TRQhfBSTNqen/rjJgmvwARm4DM9
YRZIlu0tiSkPcz1CjI+y6HLdbhWWCdRrfZBhM8IDr9iMwUvEskfmdwRryLrVdL15TfRmONSopYH9
8TTWJS78xYGgfOxCg1SaDsWAmRTW0wI3vYIa+ygy4t+mQKkvpqK+N0EnHzqS1m5qp8lunXuJR+eV
hmO5NTVNxdq5dJzX+Mrg9iHGPMwxeTpPhPOMl7gs5l2mvNbZUO5D4k82qd6aqBsqdq6F3cHaVsz7
lLj5MO7EcUCH9k0vAPXR116ABVl4HXE4Nr3JT7srQbihAnO62oyqVu1lZxBmbWnlLbe5vvQW3SWW
qjZpCnj0eBoA1NfKJ5CHHqMaqmHAeY5rWq7bZdxO4zbX1xpI93K2droz053lbAHvGOkumHd6s7Pn
tTJzl1xrjPz+WoqkdeJTdeRDwR1HX5a+fi3yjVR+jqqh9MvRn0p/AJMLBrv049HvSj8cfSP0q9Iv
yAcM/axkM7tDmDFeK5I7bdqp1YzUHDUUdkY+uW12K3l5zU7Hd9DsnHmnNbvc3Ml5l5qEna81RH53
rSby7XKtKvKH0ee+3o0+sI7A1Uqf8UY1+iQTUsXoZ/+PsfNabhzLsvarTPQ9+oc3E9N9QQOQoBFl
U5k3iEylCt7jwD39fGBVT5WkitQftYMhkyWRFMw5e6/1LaYd5VJwuiNeRLiTACCGO6ffKeEuJ8wx
3M3hric3INyFhkcF+lLz6IEwRMVh4O3clMzyEo9gWVypVGrDXV1qgjdSuINwh8gVEU2m7a8vbOqH
G6rFcJPJFyo1TVaZf729sFmY6jNbyCzKUrPfCQNwfVebmMSq+N7AsyATuFs3zvylDOOKbjTTVgCc
/TZV4xTqhSM2tWaiDuKm8lRGLc4NA8FTbwR0HKL+ZKSkbyI6Cz6Zh1y76G8uyBguNJ2lAH1JvJHX
a9lfLsgRS8KKS1BMf8BCkDmF+nok8woMRV37iEsZ1Y/JnpSY/o6pseMp5eM82vot7DDpE5nCx3kF
AjYHGaTK3Yp94Hs9lUIKlJ4OhKQRd5ass6gqTwSgvEgDf0Yj0wrQqngbYnjbuySDf4dtLPfiiYtV
hm0pLKdvibYQYEWKTd+aV+j8VSRurblPTDDMajI7Xwn3vbUbp/rkGsv968NFAcEgFwWZgEVGX+a7
O1sXFllbjGS2DDNqKvL3Es6QXJo2tlyT2SkLJNtlrx6cQVdpTfMgNPpjkQmk8/qN0oi0Q5wz4wVI
5YLmW2JOtRp1VElURZEX6P3JSzWW9ZK2PLR1094QkfwT97vh1q3VHVhZisP1I6EMz+XQdp7ZQQop
zeRLFyjTXpRgaqtK7CQUv4Q+98GhIyiFCJNkcE1opfsuyxwMAcwVVtcPyfptfdlyG+Bh9j3Zb2Pp
hZUkEzqnGpAzKuMI5rKAg5DSs20xBl2/Nk1JtWE4RaD5Yl4ZS9Nc14rNEDNqlHNiB8j5JxNGRqRF
lxqj1jpsevzbYRxfrl8TauncZEfuCv/5QkJvc+pLOOTA9aEP0pMLbE58hde5EZpm4SfgwaygXUsL
C2Aetwm+61s5h+MJnG2gmQKCPxftuUmwrkeaUl9wuwFMGsHfZg6RTJ0idnpQdg+KBkOqL21uPcZr
XNDzzWaMgk2cjjsyuSzM+q0Gv7mn1W4oS2A5zktNW4wbnRdqXYljGNehlcHFYyvkj5HjG+Gs3+cB
0Ho9Qa+VmfFFSSUAUYupFEYSfCWhqiiyHTazZps8m8NgbUaVYZeYGhWxOVft1JIfWrsJL4UmqU+6
8103zPwxx8UUxoG2S/U28gcUTP71o14Qq339qMprMlS6njCVNqwPVs7Es+4qe19V84APmTVop3b9
geGkOAjUGIccKxtEgdnxMKATopom35jhZ27vdNN+TtmOI+j7wnLulEcJMIug19RT1gYolfUp9fGW
y3h08MyA8Gx+yE5P63uyz1OcwO7Ji+5sc3+8flZP+byxa1RCBKB3JH0regelrVPgtMDIi5qb2pAY
2nfh9GDJcMyUJLp0Dlslk4jblWW25aq16beVuXjutXLwUV0OPuK2Pz5SxTj4hcNBTBQr139e7W3f
VfOtLZQXSW91Xyft5Pb3r2ftaQhK53j97Pr1ib64HXeY3/XZtwL4bJ2TTReYK7mvqNxWJtMan9gf
3xKAhVFOMQnh0OrAT8MewNe8JINzXsHrjZevxtevRuAdMiXWD3VnF2cLL603lTK8wUWG8PtD289u
IYUo0kqjvanMqduzljOQ9kmLfojBlsylbaXFIwDRqrdGD9HjTd3n7cmRF2D2IIN/Hng96pc50Hnj
TLVbzGWWX9f76yfw2/HsG3t5ErqyC/WlXzQoAGuz6Svhw/mjVIQu7QD7uWHNSBbDsCepXj/SgkzC
2jnUQw7l5PqluVR10iJ5EPG3erDx9dR6TybGYkkcFktia4y7YuG/DOANHFH98WAvn9oOXIQ61QdP
jDN5snX5U8hZd8eRWSBDTuWtqYnofmhsIAZ5fXP1iklhonp9TLAD2tpkH0p4ncwQFW1nkjESc8Vc
2ZEW7jub+4FamNVFBjQaZ01/ZmH3aqEFvas1oLRolttjCknGD+r6nmFqizfAYrdVoPpPWgkbh0Yn
ldSuwnP4hbtZhdajwwA6OUUSM0AAaFtXsjatCjUKVy0uZJy6oUy2tZgPKXgaf4YZZWjGdAyahInr
8tH1ARkxi6xJm+noW19sKS524OeMky01pG0XquYXZf9oK6TUSYbFTo6u3xqx/gzsJ+xA0Mwk4ZBm
91Tl+ZfadGpylNSUMU9Az67So0s7RgetbBtf7sh01VF/bJAEgq7rAnrznY3fHk8xa5dySaCL5cKz
O62+0a26hniYwd4VjbSqjFA+8cbgCyIwNWwRFtHetjYlMaVaDuInAN5w7qu+PEt6Gp4tqE7KGjSu
mKVqG/XD4AZYTB7ioa/2KMHatVYr1i5CG7zqdeingdT88SCgw5CC0WOLNIivscNmuVNE3a7M8xd9
ORcS8MWrrqyKXQoT5CY0cmikrCyY9Eb3ph4mP6xRf23lWv/a6yaQ+3CKnup4H1T8NSbbmhj+Z/Pv
D1IegCA3cnttcQ7sw7BKgBFWCzM0Rd44l80B4XEAaPGMkk4YG10rOCjWhASl43cnjiLAZmz6QwZ9
TiwZfmUMwR28NwLMoFkoUm+4yJDGM6G5xWaaZjJqBKROe5b3bMxw59kQv6VUL1y0X/VmssqJWVOg
ndIk3yu5mBjC9K+OxN6AfBncECGiDswqd4oWoo9I9MAvw/KnhiJlOya0A1IBPkfRw/gepyBD72lk
uBW1wX0b1T/kNLF+GGHx0vQhwMueXAzoSPZRt3v7qCLk3tQjkJ4xkrE5OOXPttFh/lrRM+H1YhuY
bPMygwzkhmYHayFnneeSefjzoYJcdEgqQ2agmBCLEGovs6lX9/qoa3tFg91SYkX32O7ZhAFLFge1
ejcqub4vY2u6obnI1NgElo56ftr9ep3+0WzDhZOWKH0+le2brr9bpsEuMe1OwPKIar06R4264y2V
NzJSYjsuGeCKg4b5Z83/C2/PWZCTFjNBou9o1U6nOkm+gdIjg6l37stW/SbTcPhkHXxdKr5dkzss
hLHaIP+mif++OTfHqRZY9M7WrJIZRErZ2TTInkyCuXmkA/w46kl0GBCq7UyO+p7eEPCwtn9wjBFc
t820jd3rWuvZWs7BCAghQ0QP9xtxLswJdLlglivlLhw9jPYyDkYW/XleAs0gxYszJfmJMJHmnbYk
TbCplTv9p+0EqO77Zd5Yw+2nqUjraTCfnMw8Ag2NVqrj6JvaIuOJvtY6rJx5N0/DsueNS0+OnMSz
zTpnPKp6QzFMW6Xy1JhBvRUVz5GToXExOAKVboeobGu29aMSjC9ZNYG/5kzw9QAn3DCRtVsRZAIk
rL//9ZFhfljAI1ZDRUiTxFHwHNnvlGGjYTbVyK0KDgaNd5DTS5SX5COnlC462OatHFn6Oil0Qkib
EfqfJdpDvWRzt3Eysk2HQSksHfKhzF58Sog2XTSG0tzFF22+ZBLHkKT0MW06s7lcH+LMzI+50R+y
JGt//xKYDDQVUo47YVml/fkwacXAgPxWoElf0YQfvnYJlpGa+cahG2L7sUuQmIGs+mrFDLnauPiO
5h9ZodZz2x6IVSRvGpArJtmECJoDGZr1OsN260maQwBEHzqY4OzTCKcmSa1uKzdCY3tqgxitosKN
pIjFnRLQMOsWzjv2lqm+n2sutbj9iuGzJtrH9uoiljT4zzbopr0/UdNOkoIcsg3MCSe7Ne32R5Lb
1td6cRBGqWP57KwX3l+6540n2wjYh9/YovUtbTW2AsrGslqYG/HZVv+6lX9zenKgWJZqWst8zVDf
uxBsqQhwVdLDtG3whiw7YMUJtT+zCmOFa03qLS5gmMBbYaJfAcpeMXJDb0XcssSBRGiCMu+CCe7T
zLBk3bGIfGFkq+qL9kEAjw8KRz7ye/NN1FRMCSc1urW4ARvNnNy0Kv1LGCPhPZHL5DnBJ2lLC3oz
Y/6EwLJPRL3mIrN792rRYPOnoGFLe+N9swvTItz+guSReki8qEef1nbSeGfI83SQejJlSLq5u34p
tCrm37FZodxvabrH4UmqTOUWOrB2I4fqzQj+l1hxNj22/luFlZisv8x0U5wkKwWT1aqhr+vXlUXy
WhKc6rRTVtosOTe9rJSnETDtOprz+Tsabb8N2uxJHSR5xyRuXAV2/l3BgXqrLQ9Wan4j3SoiUnp4
SuXoxarz4sYg/fY4pngUsmBjVizYiRSBHVDYjw2pxT55vw37cXpmxdA3jCTt8FTGXbDKWtnLqlJh
fiPEN0XU8ZlUjX2VmFi2wxuJGeSvr0VYyD68645iWobOO2HiLHt/jHESDrSvAdW3U9PvIH4F86qJ
JkSD5CeEy0gzdYpjDvjGHkt5q8/StLfGkhhRPR6QECC+UPWL6BELRXWt7cYZURJ7a2JVTVfpBIuF
WvlOH5bumQwMaa5CmAR2o3qgpKv7ATnIDFZ/lIX2WJiMRSPhyD+1oYV9NkD6E0gPBxNTr4KhYG0u
4JyccSHrRj3fZio0nKqvFTpzOajVcazuWt6+feFA8wrhZqMQ3ykzXacindtVUeiDWHWkqR7xfy05
6cNtOzg5vB+Ldo4ctBtNOC+1w8omqRr9dggwJ9XaUQ6JrVmJfjn/Y1Q8aQQEfI7laWNYY3cX9GVw
KjvGBZX+w8xTFimFYdw5IPmwMM1kW0670hAygmq7DNAUwWcXGB1P2cIvIijH4o7Dp4DcHK/EMATk
wHCARKnr2E50sJEy+RVkKaBUauJtO5nJBQ8s3VyzDv2UzLgcdzgJXTyYkUzUnYwxSmF9s1VAuj7Z
onieaMucAFTGuGha4eVcxdcmGw82vDFMglLlhzWqb5AdyyWiSxirJtmC5cJnaSkZuUVzuokzpfDF
nJIOxYrX7avJ8EaQPzSglPisMhHmYHPoMPAQx5NzHHUOBS0rJj9ujP6hkHamDEdnJBLqAcPFD4sG
Ua6LnRCGdhr+76GVledPjvS/GZagp4NwbKoMJD+aQ4AbGAoSZEauUTydbG1S9kGE8RqES7QeHbvY
N4Xe3FqAooAuE/cCg3Df49g755PiCye1brW+Ts4j7pc1acwo34w0srlFyod8QbI3zneRdndR1M9n
0Bvzg5kx8LLNwUElpd/IdJsOUlNrhxTU/qprh2Bz/dQMqlfo0cXBzGnkRlIsvDkqf7MgXV4a+dzI
BNvUVQGDagyPwaTml2RuuLCwm4M4AHvFVtQfjDDdWZLMr8b4NIhi3Bl1a7uaZCZsoHqvkJN2F6vp
sdWRjjFIYGufhfmNUxoabDGL0CZtaWWNg5LdAMmvd7DExVa1W4AbiDX2baSCesN7ReOAPWkR95di
tjUiREOJBYuSb7TaUe6tDf3H6V5ZPq77osMBVx6rfM64OGODM7Ii9UmYLu7HmhVvOQFYZg2y5AQj
Ycum/kuxcKOQsx9ScB1bp0FGW0o608XyZ4T5+zyyMTpmoFHXeVwsOZBOs51Lutr4gmi09Sktthbp
DUR9eDMK4fPaPH63k2GF/hVD/hRJyCoHNDNSRCdu2XnTCm8+ua5+NHibjsp/xrLGk1liv1v9y2mj
Jm1vcrDl2skI0oaWUmYRcj/ShG3n/GgkYnwCZfDQG3gpkwlViVTXv5Uowm71YoIa1pJhYhjFYxxq
Pjvs6odDKvAcAyg1gqdOJR13GX/rlf7Z2GmZJ7+5ESPmx8WrIElhdv7hlsA+oShFPkKBFeiJurmZ
V/QEH7NAQeOpV0yd8sq8kOFJuI4TPhnYiME0MuKz+rxj+dEXbjEyjrdUOB9d2vj1kjT369P5b8Yg
qAlYtAEAxB7OPIEX8ZdxQmLNE+8JMNxuImKmNBehXGiHOyGjyYNbap0nMLDLyb0dZCY1uHandbpk
D8GulNzCeDbqvPEGRejQSJFFFkN+TBxsxeoUfEXHdNPhMPrkrb0OZN++tYxAWNMhu9GcRef79llX
U5XlEEqZdwYqmyRdju5pHUb3QaNtaVvkOzDyEaNLW97itKAZ2yras2Tdhtz5g8BwRzZYt1wYSs+W
s/3AEJZtNVRWB1iTTsPx5s+HrKd5aFnPjvWcime6lZL1PIfPtXhWwmftWsQsQZi8Qia/SNkXU38S
8xetebL1pQL9yeLj4JGKpkfHz6LbZHpss8dsehTZo6U/UG37INqHKHxIQnA099jYjOLeupZtAT1Z
KhnuNP22Te8M/bbUCCCBJVuVObG2sWnfp5NEGkEZvCZmXDwSLbdrmARfWBWx5hUd8xk8nHe/Pnw+
2oY4xllX459EHYCT+J0KkD1vOLeNlq8T+arLh/NvGwQYtlpWnQqCMdYSuhtGroeiBbtu1pNnsI8/
lLk1HQtb2jXY4Nc5mQluOtC8/uTpfViV8fTQ1emYkC3yad4P9me4ZY4dAViPmP4+ktJFBvbQJKx1
gmGrtxpaW64ip4DuLzxB+az2qIWSVkUyZE/f5FiQyhCw5C91M98mMC13jmGzTRvVT47oj3sUnqlj
67hm5IXYcT1P/3IeRjnx1GNDEEc0xd2ZLbu9duj9ID8xGhAyepOt6IjmbqN0KvY4kp7brAe21+PO
m9XMuDg449mpFsqmq3oANZGO4NyZrBN+nUVaYcP6FH2krKJckbf5MHbnMNc0zmWUzqokrbhN20+s
Pfs13mOFlhx6835CuqJKsUNmpVG4VsRN7pM/0cc5LBoETadTwDRWZ13x9lSWc4bzjJmKNRvw/iDK
xF45Vse+TF7lsfaS0DVz4YfhM+m3RsCrtTM4179+EubfXKoJ69Do8GG+whL57nqSYSuzMyVfyJeR
K6ukyxIlt+uMZok3rUKfEA720ixS2PBgNoHd5Fr4rB+bLnwhtLP52QIubMkJPbYyAREDayQ2jMST
qJ3+oyQc9RYRbX2zrPhWnEjyYVwaghMNuXvyr/BIo3WXUVFXOuv1qJ2O8dhUZycUqV/lQOimZZ3X
VYLwR+KM0oxZFF1qHAhxtbftTr5omeY8SHWFsAHrODizJHiwLIQgreaU++t3dblLtiJYJV3h3EUW
MnoBwW3HTSrZhQR/boJRs27mSGKaU9VPFsAJJY/kJQqWzUWs3GV1g5WKnvok57i6kOjdmbU5YVMm
Wv7XfxDl7y4sBtoR4I04YlFYvrvxExvDuHJOKxjl42aeQ+dk67Vzun5U6eLW1PwBwn3uZz12xX0S
LDV2S4lsP3f73tmNzo5jp3NVZSdhZOl2g+Y5GFm0pZrBI9yEYMVEWAApqgFQbkeMpmUrtxM7ZeZB
X8fq8HvJ4UHTfONaKWn0vY9LkoqDvaYsZSjMYfdMewZnt7iMlR0V4ATCphSwq/UC1M2aN2OgqTyz
9fTWk2avtDDCeDMSZZaC8Q4wFeOW+KXoSWbYDdWe6qJ9YOzncd/Evm2QFeKbta/Xfj/73ezn9lIp
JQ5RdoiJQRaHITxm2oHCMPx74RLTqqXK+ZjPRwuM6rwULjEKjmgCtv6TP6GjfVz+2IxvWQJxYVv0
TG9P7KJN0CwTF4ODtB1vkJs651rxIxjGwFVgkiR0Wm7Z4oN/Ke3f2h6BqmDEEAVxejQUq/QTMyNQ
O+zi+yT4qUdY19gI5vQd+UjKsukQqihkmyD1zTL+KkG/uDcJ7N5EViffzZOhbWrCU3c1CUG31RH+
T7EyO/XLAOnxUpZWfZlap95FMVtZKxvqSxjqt/JE5pbuzBjCbWFibGhfkqSab7pYki+IGiOGfZX+
FRRMhmY2ayCbAfWaYyQWG1bPDGh4sTCxiRJI9Z1VdI+qpMGzVRPrlFidBctVN928cZDoopEFjG98
T8whWDPqYu2NspcUP5ajCvytFX3U7rYnkyLIZueS5A1Gz2WXXQKt2WRjwTqGX8PkSi12+m0mizgH
XoQbrg1IXje7FD9T6rSwFAEjtrGquWCEsB/0TYcIqy8vSi49dbOZv8R29YL7GMy3GvCWfKJZ0awP
F3n+/jgFgHvZ6HY5hd4eC/zWpk46QqPlfvN7TcitzE0Rbkmmq54JJWf/EYxbqdm2bOwnLlRLWanr
XAsxzgDiY2Ke4ga6i0bfklzG/1RAhwIwb8HM24sJ/xMeImBqUrwGPbbiqdeiIzAKL3M8rPyF49lA
2a7VOJ4hvJChpOOhOU1VL1c9ZobLTXFrF3TQPNotVFh6UeTRG08iD+5RFnm16c6zS16FMrtxtxQ3
aOVadegySQnlbcZOFB2WvC3Z8l0rwJhhb1AhUDlw4HYpZi8UiReGhJqACdTyCPOMAqpOlc4WTBgi
0T5xOwrxB+z3yq0S94EGBuxXjWGT6iqOO6Woa70h9UTqjTBkr9U1TJq9hpX6tJSYvPb6yIJMMbyE
pB3DyydvNLx0Wj6I/1PhsmIDm+pp9VJK7U2JN9cezUUKCkNvu1Rngzp1J8UdsMEItyxdTbgEoFEI
XWtrSyXKNqKqbSC2UrlU8gU+e+dgfFyqIQmg2xBnQf+orTdKv8HvQs3mUsDfqKDZJvlWAro/bQGW
Un2wHa/VNW6I1qHhrHAd3QWSJeluZCzFTiUMsU14UeHFoZdwsFyL0M+i8GjjiGs1hWco3sCMQ/Em
4TmKNxaepJBC5EWqpwsPard9rUnFrUC4tkc515JIyOBXcIRcqzCxW7qVCYfW5V5yTkJ3QG+Su0nn
Mp+vQpcA8tjcphwlYqn4WmyzLJvEEES0KGSASS8Fw4sa+40uL5UR7mFummz7e0HXjJttrG2lYQuA
KXNIgXSpNsE1slQ9uJIKcdp1VFd1XEt1ZccdOUgct+c44ZBoPMGxwdEC4XRbpR7sGNh//eSVjacb
XjP9UdXkUeg5B8PLOHw4cKalomtJjKdqzxk9lUSP2pMR+SXeVHs9x0hC58ETNlwql3aKLdzaJhbB
1YVblC4ZGmq0lBwR2bilJLHF5xRWW4f5JYdJshT0Ma7plNQuxcj114sO48NugWW3sujrZaYECxnj
7VWqI+Cd3IUWDEjITCDuUDwGM9GBNuLq50JWXmYQNF4lJQY3DEm+T7heZCk8ZGAtEhZox4vtKKRj
fkspOXs0qPM9bL7Dnw/d8ukYEXXI5Fr1tCC+z0rF+qak7LJLCWw4wC7nFiXB61DZp9B4dLKnYHqy
sqck/BJdq+6+aOYX5VrtAKvcy8vntCQb4SuZJZry3I9fu2s149cQo6RDm7Ytz1ZfNvet4Vx+/b5p
H6y2XN1NuBEWF3cNEt+7TWAy5aPUTG2zBivgW7SKj1XErx3lEfYSeYBdnR6vX47x8/z+EZbrkaD0
vLqb1VKs7dZYqcYQPtVtHZx6Fep1Bgv/WbfSaduZxN1DpSWtW7Jww9lFsx85RSaNVLcmm+6SRj/M
YxidryxOIxIh0/VNwUTNb8MIcVPb2SvDlL7aqSouwkmKey1bED/zw6/fib8ZAxBBv5BNEJaiLGRw
/fYQchpmJwnpbmtTjYgYtpTqWGvB4JmG+Rgvn12/pJJbyayQSnU/ig5975e6b+dLAd2P1X2/BBrs
rW5vZktZzq4QuxBxttilmBCMpSzyEqK9haC52pOx62rVXo3JyFnKnn1z9mfbR/40ZAdKZIdeHGRt
KSc81vXRCo9lvZTg+KiPrbNUVpzi8ZQUpxbMReWG4ykYTpK5VJqd42uFyCr6c5Ce7bSJiGSxJITh
oyodB/Z4G8T8UnUIwkMYLZXpvuj9ofet3HdyP1L3ItgzQwD4rWV7u9sbvEIH+tZSJR3seil0BLax
lMnLi/bSuFRp7pXYz809ucG0wyhSGYgK6XmBtj+IA0GIQiD9WKrCgFIjLTrq81Gu/YSRyzEvGMcc
qWg8UXFxkha6/idmvr/Rm9tMo5l/sdJBMfmBWaJMxRBUGZk5aCxw6/ZSimMi12+iYJA2fVlp92Mr
levI7LNnNkBPJnyB2Y5nAqoH8iIgkmkhcSyZWrUeypUOjw3GowH80naUJ+tGhKpfGFb7gH6me2jJ
XhRa253NueBKH2O81zlOSmsuv9h15iZCf+2a+Kk0nfAB80kDymzRKgQdY/v4tcz7/keBr3cyaYSP
7Bd3bRmjLQprhfDxdm/o3Ay6Qa0vFd6j9dw3EpsaQi5jaSw2qaE3D5ym5iljplRa3SMMVOSdKhol
pDc0faLaZMSudefZKKp1XMzGdzsoz5H2RCeaDKVZEEeZhbeqPViepbYEVxeacZlyadg0SvyF/Cvr
REMJREFzbrRKYtxHPOY0RwUQkEF+aiLVh8tiQjXOGa1NRJkT1mV+UyW2TuGk3UxyrxxEJI+X60NS
g1euUFpsbT2Q7+kVxjeiKQ7RNMn3ba184f0Z/KnPEdzGBsyJVjniAbwnfY3Mvao1Lrlp60uIV4n/
t1ks5yL3tQHYcCji5r75rZ/admMzzLlcH6QpDHxtnQz1vBZkfh4QaOhfKvMAW0p/Lrug8idjJFRb
DuNvSAq/yFWenbtovMFzVHFJHeStileY7JoWZHffQBC2iPcIUHAEaU1/PwoId2Z1oYKQVIeyOOcB
CXRWQF+n0kvzWdeVV0XSipexJHo30cOIBMyTY0Mf+eQSePU7vunNchd18FrTUUaeYbyXZQw1sHpj
opfSy9JNY0a9S34NJgNDGb7amKxIpMgJE+sVzEBjdlIKCy2J0vsiuTSVzZimIcBD0cttXJrMSDuF
MdIE0CaKox+a3YaXKmGeF+LuvGmFBUO5qKpdI6PoMAzraKra+NUYNJNhjLqqam6OkQUbAHRzdxda
0jenLjNWHOzNEzXvQJsbrwGtr/VsYkKSYAqmSnvWzY7LrVaxriwbbWcExPI1eXA/d4n2RajTLpcK
+UWxf9iyhZ/QJhi2Xh66sp6OeWZaJJuoOUFSYCynNH6k1Rw9OuEt6ZHZKutI0VDTBNRSU9w4gkZ7
Ad583ZuCuFPDHE5yPOZH1MprXc1fAWuPD20e156RcolHd1fudFsKLwrH0wrNB3YPnb4rPrCDJqr5
pdTLb32H/gV5VMcqLyJwTxBX2ywNQ1JXq7WQMIqvk6yAeqqtSlFN38x4KIFVhPJu3A4Vg5zrvfT6
YCpqskoHzMmfHSrcDN8cKQ4AZdWArYK+y/owIOGHi2pwGrGmdUk6UiA96f3wWzQjySFSRpxQlpeQ
Z73UMYd1JRC4//oJfJwuIS1jzcJT4GDlmv1uWxqmcdgqkhBrLQ6QC4WG3zEdX1ldGyxBhwCtDERR
ScWytOYMtK1hEwunpSfo1JtBDTc9URZo9e2tLb7m3ZJUh2pfZ5k9hC+odHJUOlN1R2Df7vrM/9/L
+N/ha3n5/U1q//0/fP5SVlMTh1H37tN/n+7dh/9Z/o//+xdv//2/d9u77S//gfdanr/nr+37f/Tm
h/Jr/3ham+/d9zefbIsu7qZb8Ypg5LUVWXd9AryA5V/+/37zv16vP+Vhql7/9Y8XzKLd8tNCbGH/
+ONbC0qUlvhf/rbLz//jm8sL+Nc/1k35vYu/f/g/Xr+3Hf+z809dNR1mcY6iG4Zs8bOG1+t3tH/q
uED488NbBB+9QLKLsumif/1DN/9paAiGHG7f0EuNpUNJSMj1W+o/kdfQypC5bNrLde4f/3nlb/50
f/4p/4tsj0vJILXl2bzXsSk6qEcWjbapK0wp3q8Z+9AaZ5TgAQPNfFv2zAASu6zcco7JqUTZQrRh
RYZ9rZrr0UhgVdpD5c+k3MBGj5+diiB0cPvVDr0ZOeOO8omgSP3w/Ax9eYYKvVhAbNe/xF9HhMic
lLSfcEpljcg3k+wM2LQSgw5j+hUeXxo74U0T1k9ONaioTToot6J/INMBaaGo1oZeSAc9iJ6KpnH8
SgFj30QJLlZT95M8waPfhaT3SmxNM+IPNacABmstYNwgsj7Z4n18rzF6QQrXOd1N2cS89HZ93pcC
gb/MWCeYwPFMkze3+OVof76kgSnWbVIE21RBsBdA+NuKLPqREZFsavW+N51ho+fqrkzi29787Fr4
fu/JvpP5BxJXa4EWfeDvsShCFSDhJR5w6azLTt+oY3RSiLtzjdnalyKz2AUo85qj5cc8i25rI2NC
7xwf6RIydbOYZUVl+i1ra6/tsorEnf4T5z3w2XdXbJ4laG5UdODdmckb7+YkgYqKTC7McK3rIX2N
EgX2HAUJiHkJ8iyD2mJf6tJjK8JHMigdTzJRs6KSuGkkS78ToxTua0cnprRNf44D69MwDc5mIj8n
YZ5ujM5sNrZF98di8YwCwkDIHucSl+cC4m6sINUnkoIVjdLsSjsgt4x83F0rJo601pBvx80r+0DV
zWJCJ/NExNsRVMIeNCf6YMtqT6bceyTzWZtZ07LLMBbKKsWrn9fWeBLEAXPSm3vNSkHXi4pcUSaq
jkFnp5jQNdnA7d1pQsGr2fEhMEayqHVjF/aEVExSqEFkYYIfp7hbjVAKXDFW6g0RL7VE6GVSjdFG
C+N6xQq826at2AUiL4CPLtvfqvRzizzlqJeac8U/9QVhqQmDPeygerpvQ6TBSi0m/E7k1kqaejT7
bmPhSzjQS87dWF/CgVISNns2R04qPymZXG4kOwMCRWYJr1ptyLKb2nU4OD6ua1qgLP98svZ+oK1g
HaZPrzZRSHQ05tEN9VhsJlaW6ImLp8goj2kwBweLSGv3LxfqPy6Hby5/yzHz11XAckwBNEB6tWyY
sWG/PSWbUSRRbpI+g45ELfrmmBnd/xJ2HsuRG123faKMC2+mQPkqetNNThBsl/AeSABPfxf4T74m
Fc2JFCEpWiiYzDzn7L22tR8s98TGuNB5TAFbqNygcJroi0XTr0oxx2W2/ZW26ZPZfb0Uxk2MIfG8
r7b3vy/FAx9AJkAMkYwBksaWEhSFD66MfiaeOIJA17PWZO4GtdDrjaNnnB/k+/pVvNEdIm4Nn1zf
NFEW/Kp6up6rFw/1wKnI1x7x4P4RnBm2EtxXzGBhW1TpY7MAxFKK05sLSUqbG/paKh43dgrC3MEq
I1T7hfPxE/SYX2lrPvAMUBH8zfpww1mHOGNPXkS2GjLugaPgWdwrBxu0B0qTHmLI0Imsxsx1D6PR
5PQ+cwkwOmFJJlj6i8f/cfS6Xg24dFDhPrJhXoK/77lbKTTcgnrTan7ouv7LjF3zjvTHG5bLfCMN
hmXRilAVuVcFY1J3MDxI01qGfJPXT7AE4hNq52Uz1GTEeu4Xl8cC9vn1tF3fNlHw0KRhOPv39ZVV
PHiZIEzNVN8cioG9OZhe4HjLlTvlCIlSE+vE8rJanQ6uy0qs12a0WUYymhWrxkuq2z+HqOhuLDEF
8yzIaRzy5LDMZXzDux123dDCnMjBm1Wk5/B9/MS7051qL4WzGM2BiDiNEr14G3cj1VNC00ucG2uq
Xn4h/mBhG+V5yW35PE3enc2/RvGVf/fc+C4xiKBsVdWS5Jb/mb1sRghi0iKo5ytnOaBOhiUT5/rG
axlYtW3Q9VZ2cOlTbXG7EII3hZJS+dSkEMPSpX6pepSQ1O6MUjJAb9AQ5KGexh/6lGA5XB74X2Wn
am4IxaaehaVk2xwa0gFdVh2fLFiKUNgIdDZ651KP0rjS5nY+pqig0nH8merlGpOYw1VjqSd8QnEI
sjE4aGZyUI3Rnb2heXTrtn2M/JG+DdaCFuBlGbsHA/FHwBSOiF05nlLO4ZHs9VPRxSPcjhY/F0mk
/aqbXZphu3pdnpWRuBsnt25roexNXxgEAnKE2rgYZDIH83w9AP5rLfxbljmTI1hN9a5IAOhF+eCF
WYPEvlHRS66YWTBkYfwHh8ivtigMjqqkUu/dGvvfpI69eBBAgW/6dvmRc9d3uUY4dVPqYWkk9Jjr
n96gxBOMoLOx4N8Qsv6GmLUPnGyYVng/ySVo41kFn/pSv/G0nnZGZF1lNTMd7HvJzu/5VXJ09qik
CZMiS+1gLGRDZh5tim2bmhFwwRHXXAMghl0QtTD5WDU+tHaqi40aCj1I7AYsZU/prOJfvlN0T1Nl
EqfqETEdefI8aZSFOjFzt60co5M/3XXrTfMa+xv1+zdpd9lu5E8kN+53HmndUdZ43aK266/0qrud
dFWFXrZUe6NeuKU0kHpD10J+utx6amIUmAnuq2TqC1gY5hpp3iaaxjgT2o5kMi0wFly3lhtxIIhP
fJfnHqSIyeoUjLFE2uOqPxLSTAFeeW8UxHWjoP6Nf9MgjmtZw/O8BkkqyXlSecQ4MnqsHBjnx1lx
yk4lESzW6AHQ6xPmcrDP4H265HvkRbHJBFATtxHailvTwkW27UPMD+bW6vdj2/j7UhJ5ZUews9HE
bhgZuPumbf5kXXykzwFFrhrvdZ/Rq3C9YyaG6XYkpjjwUyiihlApSZHJ+Nu2ru0oviFwtKfc+X8f
6o6vNlrbY+G3KTI0DjIfD28gS8rZ6EUgCRj3UUABVvHJa6+SW8OX5pPD72pd5zFL+2iTzMhOIHIs
oRfXyVfH8P847Tos5iBOYAV/9oqMra9z4GdRVZ0GdWhKOffGkx20evzSoondtLWN3jnyGWmNZRUa
Lh4FGl/7suhui3pJN42n9q0OlAFnvRZq5muUggz/9x37JI5kb6ImM13P86nLPh1NbMg9iTILEfTF
gIyfbyKUBuGejqnSbbwBEn6ls8neeIUvjtqaXzfXT4bVLt8LaTzi/ebI1fa/K0i/9D314cVDsxuQ
kjAeGtt/INRzPn5xyf91Z6lKDXC0647qfnjIrafpPUglwcmlHYho7NgqAdRv2gF8XYGndGNZDdok
zcEVLt96WvVFw1nEYiauyeotSjFyC7MbEey7N+/FpcO7iCvMMTieWmYgimRn8Dls3E60G27HU+YA
4xq98qq3mvbC0fGL1+U/nwMZEvwmhB8GfrK/9+DCwVSaWDABKs0jenCKJkjrxlWKLmJLtE23mzTq
DJckHcY8AHtyD2lBo/+uAXaLnDOX4M8OStW5eyg4Q1C4zZscSa9oIqBX2KzjC5bTH/9+FJ9IHevb
gyHQYaVYe0sfu0uOHbfd1ACYsGrlwiqHheTP/ZXVXBrDnYn9s1jt4IRsOunHgR4DOo6opxtP5l9M
6N5lmB/O2FSWGgpquiCEq30oe6e8FDMWaRkaQ67tcch5gfD244g+elwaUKUzteTQAzpR3qSHWqnq
26SNmcC4jBPc2N6Uft4/aJ33k22zf0z86duSgz8ojTZ9iO3mvrPrS62DCa4SPkzb6Ld4H7pjD6wm
TaJl67mkRGY+QaSqyZB/gvWXYIarAdd161n5Ae1wUPuqf5tijM1JI63rUmTGUXnLnzyTEGFw2zpE
vAUDNChgfO21k7vb0u9vu0Qb6byLGqInQYYDk/KqHtqTXPgvCYdkAjoVxi7ucwRQObC3vDrLov6p
Gtb0Lqvsu266ZI02hJVfZ0+u9I+5OT22NJIuk4/QXTfnt9ogPOjfb4j50TLHG4IyyqbqoCcBfP9D
vVGoujKNbhFBt26o2DuCYdK7MzmkfeAirduySl5kbfXb1mW8mpTqDxBHtCBoaXNj2RZSmJtlsKs1
qnrbscGz74B8tYstib+hFVkE9U03NKypOB3Qwr1ZVciKet78gnNBX2IxbVBT7+CcLCQM64pY5zGr
y6shi2oWYPHFp/wJ3rf+ZKKaCTCk3ebxRv79KUdtnstES5BUj4xQZEogrCG1W012dy2F2U08aVXY
r0KrEWbHdrJgLlSxk11lnGwr9oIgi9ISRLEenaAPE4f5KrN0fCCJ75ADgAzKyrwWBeEtFfZzDtwg
F9Kp4hQ4Ij8Zp2oJ6Y6QGWWX8bFrZiMkdvCbGIkdbdRzJ43mi2ngu4D172/PMuGLkSPhcJz5pCrw
3VpkaaUEWYox1MTMJNK3aO9xPZ3MsU5u2+J36dXjMR1RI3oE2eIP5721xJw/SyNl5V5eGj32b2Om
W+dEGM5GZcbIANWMz36cPAp0ybt8hFihOqAt2N6n23nkcOPOyJqyQVN78lN02ogAn+242VZFpN3O
7MFXBuIZQy2kWiSmESgkY6FRt/pNb0nkwh6mnmJ4wjUdMSfZkU3wIHHChBUgBdVGakPqXrntMStE
SL+CoZIyXDTvKNr84ms5nBkVBQwlAYqDv+FsMWpf1bLrdvbx5lKnYw+x2Kn195v/P7JpLwbWRjYk
6uUFHnaic1KUtUfwnA1CwKJ2FJB7YJIYBKuQqhwKRtb84u7BnHn1//05f3JGAYhH78hDppOBj/6j
4rGYW81oG570DDPqrvHiHTOoMK87vGJC0gJYAV+Gcd3b1Np1FG9ijouw0X4XKH2/6tp+Xlu4GF46
BtEE+Hxing1iGQFBxBys1sPp3JF1W/KlwbBhHShBC5C24AfA5IDsGZMTJiNO8nenkVMuD5q+llIC
OK4lhlMxUfvbcdzttFQvAm0CiVI3Gp+X072VHbongelgK8BqpBnV4b/vq/G5RfDeZ6cp464P+mOw
hK9FYqgGGtB+vEn88tD3g36RwI8CGv63NuOqFzsKtV7D9wH3BNO2e0nXvlXlsDdEu7pK+8Mo6Jn6
sHEDCf/u1MRxtPHS+U6anfE8sgyJvjR2Qi+pN0X7ZyJX/gWc2b9/iv5fzXQ6/IyKPJr9iGU+LPkO
6qFCDTSgce5DMc+rKoxIU7Q60uHctLjFvAV5u0LdCFshpMqeEdWloJ3iyYNCXSa32fTLTTcLrtZX
w0CilUqddb2DgI6cJuCstO0zwvcey1VFr0HxZGvFwTnrw+1vVDx4x6Lue17HKNgUqe6WI4vjiAsA
UihP2U9NeT317RhUk90fyBLcx/QHWbcM58lenQBkvuSMOB8iwfe0ECsKK8uvNg7R15eyWV7GTFwA
BtZXC7QFb5UcubH+QGbcFvEqpJYImyWngpYANRQLE1GvrWtv3IXCcLJm1OUGNRv9W2/pLmVMJTfE
C3j7XHsRriJre0wuhttqu8a26VyII8CpDDedVuyRKT7EaX3r+6iOHaFpoSK8mTxZNK8pnRCJcg0F
E46qnprWKQdjt7ikxXZiTjaM0elq0wi1G3Lg/LXRZDULWTsd4AQhCQywJo6VxkJ8uFgRUKXlHaO+
So998otePIrcvlI3nF939M6DyGisV8ctaLlkhdphYzQ2SdxqW2F5zW0JO3tbytbejHEN8ostCK2E
9tKRVBc0efM0aL19Tmj3Fy7s4q5onjyb3tJETOgXFYP++RSCXknzKHDWhZQG6LrG/s8a2nh5tgJ7
49AjKDQOMKEgll9DdZoEo7beEA1AiK4FkMaWzD+dau8W4y9tRPST5DOp2VH+xx+b6JLBM7m0WV0f
yVY/UWfkNYF9tXHoTX3vKx/ilRn30KL2o2aPF2eefpE/XO96OUCVZsq1njgMXn81/0ymNEGQUbNj
qaYJurpRQZkr/6zJoQ6EUxM73XMwSnDloJtYhud57jak9ZonY3zoomy4zFOf7NwSRq9S5quyOh0j
NcGBZbKgVMvfHJOXwm+5gIRo6jDKdoQIVYGVd/rRmVPSEpxncOALFOT6ZCyMIJomIlVADjCd1A+z
Ab5a5sj9aNqSh2ZdTXlPegTdmAStwNZuGRRMRXzyIYqdzfgxXjq6RXTHNrlvPHduNm7iqHA3id0j
ihLavZ3zeRWtvOrLAvRZTDCUv9pUc3+5a1rrirpXXsp2vppLSvKhz2BONFx4bkc09ujfjZl3NZZo
jLzZyrZtxjGyGjP9qCVVfC+dE4fN+jgm57H2k+uxYIsUY/QgJq0IrSm9GWluHas1QtTNfD1oNMS2
Vmbp5yQBriwS7mcooYXB9uv9y9yaDlS68opznn52FTxwVbaBY+TNKRY1yYSNZwSWSciGAo50Ms0G
NLI/naRnif1k2FgOhCp+frHCfgr+YFldHUUaSBBmClgP/n6dp3EiM9uVceg41huxpckNQZzfW9c1
jxzQ6kD/iaBwPo1pZu4jjqJh7pbiks8d6Y/ZwuNK12nROwAsFfPaxJ0DwqDxtMksxyPbXagE0oOi
s4G0Diab6j24EV75syPaS7f70OtHEVqp4wWqbl3AXP11nNUw7Mb07CyQ0seMyR2wdO1V7wskfLlb
HKzeuE7cRDsYU3utIr+9E7697MfqVEJ5APPTX5F2MazoIM2u5CkufrPHZQvWLpRPSkspcGqCXKPm
6HpxdLLU6gnBIrxrdDBWDGGNmzRtzJvJJwI07knR0uYgmePqWl/jrBaj/iFL+xqkI85UMTXHzG7u
8Em+ad007yXM1JSszGMB7TfIdbvbd8ALGkUmRD1LEgt8WtnymNoIKMrJpg1NpwvH86bjF0Yjy6LR
EXttNVkW5LSiNpm/jIdEl6RdVXCTjDlY2oz8CriwvkTKNPes23TRtO3SWoqKrrap7u2RSCY4Sl7F
CM6cyl2h2UAnarWxaz86T60THRU1w7upt/YMQvmoNOmvn3PlFNT6Mg/iRpZfrKLv0Vx/HUTxe2kr
cYO3yqcy+VBhF9ng62lFsOustQ+T4d4Igh56nThOo0IIOrm8DG2hHQWt/xyyKfqWZO9hCvft9H6Y
teaaEJQiKrfGxEpChCejpoSzagLYL+g6lv1yMZ9cvTdPbYxjhWmC2MvCsG/kSKhzJ6tvbD1ksq1/
ETTeQrNIdUx1FtQJMz95ZAGZFR1bWZ8Kc0U6LE1x1orq1esc7WRTQ4V2w80Zex/IA4N4aI83EMOT
0BSKaaqLhyQWk7mNaTAGTaH9GK18OvSCdzm3FYharvJEbuX5/T91zNcu9zpKLMg7Ilru2myernuN
/CDUM87tInm4rjddCmm6B50BI+XrtjdmSVpGBU6vW1DV9JQg1GwaDNti2nlWySjBM47NjCd3HnLv
iym8+UnqwFNEjmS9n+FXVcbfa0ed20batw4USNe47c3WO8h1oqd6eQHqRzObPuDFwBXChkjaUYyE
siQfI0zgSO4sjW9WJQ8VrskgRzCx0+mm0O7NDuDRiuuIqk4mjNKWBFLHGqnnVOpFldbj4kfjLhna
eEO9+9D4ybY1VXnjmP1uNLt2K7oGnv5S9DeaofZ5PHtfFKn6pykXP9wjvsDTbI2GxMc6yulmAqI8
fjicwioQRllBGOFLlikJ2InGCGmJkSIwl5+3aLa6ENBt+cU5H1TWx2oOM7ahIdOxdAfTvL0+nv85
iRhkOCtHgovqWpwuukQqEjURh1JLe1psLdlG3qXNh4s7tdq3flyeW4MuB5Gtv3EfPVd+7uPMin9O
Rg3XOP62ZCUgpTZUSVkRP78AGVyM9pBUqRnARApZ/FnzBZbZRQzPiVG9OSznGQLvjasE5z/ahwtn
xW1eL+z0nIKrlOQRIgjPhOj1QRQxnoPNRNNh/KNkzm4Zs5w5Rr0vLXaaCZzgNgVeKrB9dk66bHKV
cAiZtoDo1RHa324a2IAWy603dkM7zfYBc+kNxCcDcR6MKSfEkfaUJy+zBINoidW5laJW7H3rmxfT
3cr4x5FWB0yriQRBF4IFXLytD7GihRYMiDWCpaCXU0nttZ0BNi4uw3NWATom95LdjSHJcFSLdgML
SwUUUGlQmCM2aPvQdrMKB4SaHlDIqNIQW5LoSRTUk4bvE3CAuYUeQeVfYI0tI44/pYNDacSdkc/2
qrl4azoL50aLSS721ffBpjdXx71J18nfaonzqDuYlTUzPiTrfLnDfJF1s9z1BAli2akvskkubpfc
F7pOhqBEv8Bh77vtpQ/uurIUTgJyp8s3U98hGacpNCCNZX5P8BcaeCD5xdaZEBmlHsopo/hRG9qt
wSQWJwA+rDp1g8hyJ16FkeG2gOBrlLdp6xEOpKuDvThvWks5IMf6RrnoT9ry2dKal0Q4YNkV3haz
bk5yUPAk19GrYZABxQH1xsD4sbivdUd5pI15Gdp2+tBN6EF5UD+aSb9uimIKOxEXu2wMJryA9Acx
0xRpvfNj/Dce05HJMiAt2s28ZXtBMk9T475qcyusihjPjtu7eUihwR7TezdV+mS3dbEvBjp7wku2
RZ8taOm5Ns+vlntEAcu9Z/VVMOdperL6TT/H8WNps/7WterDWmgIng2e51Qv9Y55ITF8EZx7NzJG
sJDZfpGjf+YsJK6JY79pLAVTyfFxkEb4Msf0Lq0N9/TO0Owrk3mbbrYzM0xez37qSdJKEJUQmEya
MP4bPLOGvPZjXvvMqr+ncPQDVVkkYNnhuoz6bFJAdBye6vgo86o5wOigiIrqEtRhT5r7pDZxmfo3
dQLkJx5d+H4t8Rezg99/qs1Ay5y39xBd3yIFLWnAkpamVZ4TaT2aK+XBiAuk2oV39HJIU7Ivb3qG
YnZKBqg9G9fZENf7VDD46G2MYzqkpW0yp9qRGUuAADgJkL7tbSdaDnFJe7sxzSvwQ+0uk05DXpZy
tp45/qJJA4+wNCa04/SDvOH3WIxGFQ7W0G6szsEPNck3vaTcRrzoEHw7zSPZOjLUGw/M+OD3Wz1J
rVtUVvedFy+7KXYuhoFRUkfbHDqF8apW5A/cjiehcu9UJrkKS+nwJcdWe0yZaNbT0QCnxavAoaLH
cH7wvI4W4cT2HZXl6+S09HS6dTkw6AsVsJ5uy5ZJfpSY+sVpwToMhOQhENg7RfGnG6BqJLmoQy/q
bwkYsK5j2PpbZCSPGsRoADHE7Ug1jS9ptXPBTcOinG/raCVtpDbZLTlopET1ZF4OzXSneZJxuage
gDgObZpj9bWfqJe6265Z7hfiNVgR+6OolmgrRoykQtrcQS8qrpKxfuFcgTgysfONq8mHtk9fl2od
dZmvJiTTWjrWbTrF9Qa8JQ9MpSV7QksjadRB/s+rUHwt8epsuqprziwZDXIAvSScdR5H+qb61jd6
dydreZ5bXt/SIb4snaZpQ5OmDIepzI4Jrtyg4R8GvgAEt1RsK9po4ZWcGTuNjo7t0U3jbwnqL9dO
8lDDanHo6jEPx1qvghLid+kU2Pgalzfa1XZJWg+ceI14W+JyQAmEWqRsvOKxWUeQNXLjf5dOn9ps
6+5L1i70OHRu6BH/3n0pY2ZETOOaymxgwGRwS+csV7vZa/WD1UR3TsIR6N//z08kF3qmjuVqHvuG
C4fmI0LeLeA6dTNtSlefFjLVib8T7WCf3RU/MWRukPpoJFgc7/qOz6w28sd6Ed4pskHQZA209sbT
Hi144Js8MpOdJrWj5aKfWHsU1J2rQxtIgmG2LVqXfiATPOyVP78mnEThaBj3MtNQKlQzLlvN2suc
rS/TCv+coI8LIVAv+yYn5KGepj+y7NM7GiIU5wNE8wJ8iRtHRMLTl9IILUO+7oX5WKLFn/AeueTD
95a4ypn/30gr46kRa5BJrfzhmC3KNqwN5C3Vtz31cWjE7nhJeh6rGIU4RFN/Qnf6baj89sp2arnV
XU7IdSIfF0q0+wboMuOCnnTPTrxMzeSHdoKTs1WcmgAnkOKUlMSMJ272fY5fSC7FL4oBwNGjJnBJ
PAnivk03UeTn58le7gDy6ReTc/i/H/B/Njw5UzIA0WnQa+6HMx2N5rTsDOKxTCBngWmir5Ay8Wlv
ot+EBEdbrYMSGadI4OJzMubiZu5qM4wq2LhFboNCy21o9jNemxHhglG59i2jziVITVvtVMJBDXxh
vTFpP+/s9Jyp38ZEXpsYtK+4Q/8hBrMcQLQevhxeXO89EOF/DqhtIaaxYBnmoJIn27RPrxKn/1am
1ffeinzEz8DgeAqEVDZtgjyHVt8Cdjno8uh1NkV8Z69WRFeQIJEV3dkgGP6Gfht2T+PYrU9npFe0
FXb+JvURJ3e/ZBSEtdpXQ7yhAcMYuS1fxt78ASOOfj5nIn9J8PIM7nchy/FYYksLJs43keLwyzEu
7Avb22dRVzEVXOzHWLa7hniQsOwn84Ac7oIKqLhzfPYiZgnHdnYxm3e52v77PdA/zyMozoFwWi54
e9f5iOJJYgRTXYrA2UaFECrVXaWd/SIFNLxszB6pyU7/xwYXawJxckdrr1OP1jC9ZoCHt4Xuf4kW
Xhe0v2p2m0tCas0AFqMe7tW/F7x4BHFtjkRrT2b83M7jc1wj7WsVOLgsESBxoUBIlRWsAopzmIjR
L/kjAaJ5zYUp54u18HP1yfU4eErRcVtIBj7KT8dI2DLJcmQOOgotLrgDPFSqZ4nYKftO1p2iksaI
wq8ZwiWNN8UKEu9SLjorocmRv/UTEtt26j12aTFTyCXL/YRE6a7VHQIAfKbGdN+bgjhl0s+ZArce
QxxhovRaApLONRJIaZM6E+NIg9N97IkN4J+73mjvctAQV2pWD/9+Mcx14vHxKawqG4dcE86gH8OO
ekdz59FjImwjWk8atSZTeEffSYZd75dEgtZgEmdYSAhZrGwjyG25KePlfhgqNJk0m6sse+xnWN+5
tEDFI0Y5NhlUSt+i6hgXxhuD/arH1mYEdvmM0C6CYEqbDgjyPrYG0uB9gmnff545fR8Z3nzRHPrE
sKaidlCPriU2wDK6jH+/aAgQy6QCthe2kfuquejgZkfdTAsd4mQVt82LfWUR6BHYDcOGdql/w3fl
SLB+34SJ6AHc/pTLHIbt6CxHkW7tga7Svx+E8R+fg2u4rob/fV3fPjY/urYBxD8iEsnt8QnNwJ5O
D9HWxkIVnlMygpTVkgRNEF9iSSchGOaJg3n6rK+6d4a/e1Hha89SNYUKFOqmVOm0Hdy7tHLdfU4v
DjqO+M6Gdvr3lf/H4NVlXUEeYK4rM+Lmv++vJt0F+ycf8gwf6OiuaZMp8aogLjhnOS2tlGKl8y+F
BRqWok2Z1tYxHQwe1YmQgC/zxD61kTjIIG6AzukxcfiUUFgk9JGYcDCY8GG2FOzg0M0sRg+6sVmy
Sb8wXgGOLdzHHIIL5xHjNYHKsn8frL5r84Fx1xPx0e+qjS/u1jrP+fuDc7k8A3KeZliUmx886rqw
VFHifA18FemXWOPEmrskyknvJULJsMfrE23GommZRAGPAuPRyKdZsx//fR3vZpEP17FOnfBf8bv5
24dmG2balL4hm6k5NC/R4udL0MXqelbtAswUqobR6Wi1bK/YJGOc7iCSAfFu8CCpBUpiounmtrP7
ewXSNhixLu3rCMLEUpNcmtEbWITt4x1cu1gIVfeaDocvZdBYnie21ACnGLSsxm456mrFlkL5mxAC
ORiQHLyS5qX2ZHXWOpf8hKJbdkvh+8eysB5GI7ub17mhTuZtmXnMkU2vDkU0oKoq60cvsjVOzhC5
06jrAz+yHbpM0NCLzhSnMVqM3b/v5H8o+tcgJlYWd/WyeR8tFBhloiQuaBg4ZVkevefIpdgkiart
EDghjKo2Vrs2KcuTpjSQ6Kq6fbcNN10cnSPIc1/sZJ9nMLgpYWjofJMseNjk/v4gU0BrWUOWR4gf
rYKagrylzbu9O4GyhHMFl8CNPNreYhv16XSNGJWsL4PNzL6SCZNHU87+JkPEQapd9YLNqLiUqffz
37ft/So+vIDIRnxkBUg2+B4+9uwrsIlKo5U8pSOdcYYPFdSDxQe8YrWoGF1MukEuM+ZU2rqzZDOJ
bHlbbFLNZNJOB/8Vicl9nTi/ZFOqI/NteWcu+rYlTuOctlBaXGbXmAVyJhNlQYj5OLWHTDi3LSt+
Bt1NJ3iUNjANAtfsO4ag96WtvLuZgFUmSOJieuzCs3Djp0TQ9zDz6s3ytYK2Qd3drS700DRGStrY
KTYajeHNv2/R++z371vEG2X45KxSGn6WtKTJpM9pW+MthzdwfM+g6nU9OTN06eagqFnZOBGtxVLx
sMwOAl1lcZiYhmPe9DSu4wk/le0EnVvfy7KDytwmJEcu7RSaZRf6xps35hZAJuXQjvL+IOBhXJl7
P8zSM06o/7U7eL9NEK8t8zYbXoZ6Sq+Iw0mvfOZau6hbNQvJhJUgd40rWkgEifYw8bszZrLiEGdj
cY6SojiP2kyH1JvIHW8L4350+D+mKIFuADg/Q6Vnqi3pI8be/IvB1n6AFNJ1prOTrb4xrZlkZuKM
N47eO4S19C9Zv62J/gVOYsCLR3B+1o3+uQZeVGdOQDUkAuIbmXaajVPfwenbGJ58XgzbgnXAcIdA
gueYvvTWd7Jkl8ZwvUlTrc0UwK0Fo1QMZ4Qt+G+85lC7aXsysu9y+UH/mR22aqudvzLn/+8vvvnF
Y/+Pom01rvsOHldWZ/JS//5+K0JL/BoTczjKe4h/XuCVv8xK3CSjvgap+4HKlTgvVRy2bc9ZMSkv
STWDHaG68VIwpMkwn7GkhYQCbYduemCcD5HciO6KatnzdcO2W2VJXpEMxFB2HZbX7IvzzH/ob1FU
OijMOVzCoNM+7HNxx2rYDTyIcmLU7ojpSTKz3jcDGaVpIaGiJii2IfwUQY4Sa1/yjk51JMK+RLT7
7w9pXfA+fEfOqvvB5GuDCP24IDqNlc9+TQ4AXqKw8Tu4TOUXi67p6Z+O0i754au3lWTDteL+sOyu
4UIzmdoJtIMV9NgedbJv2kr/BtF03A0dxPhl/hl36Oc9rWae4MhsmyTsslbhPuMvXEKTPIDA84ej
qWBECKLHzSX+wQyTNMNE/+maI+NbId+qiHhbGmIQ+mKGHJ1YtlmF/LKNxcY3Ki1M+4astIgQXedX
GU13cSSf6hL35jLc8gj2a0hEp8ZpS7Ctzpl32aZm/M3BCR9GL5RaGUDFJqB4oxzxmb6jSGPi0pF+
MTMIloR8hLNV7epc78njFL+6bg2cWjgsO9gKcpXjHymR4qXM4ayuO5BEvSZJjm1QO/Ydax7zVSYG
XfGg3HLYYMCnzevQdFUiCwv1WEX+b4PwkyCjC7laEeqA5K6f7kyMRk9nFRswO4IlIekxnCsW84dZ
bwYG48GocXuYRDQN6lwEc3aQdHi16+phKsatyBlo6W4EF21K1nupvdU9M6aBnIhAxP3Ze0ywJEBW
xs8AMPSe3ZoEqcUcw6mOWV0iHOCth+ebAhQe60tX1JtOb6ajzX3sdXCZU9WltA201zmH6iabJdAa
YGuN/dDycjD1mM8wlLwQNMQWqwAeFEYcJdLIbWpXGn4XGz6ce9246SkppQFkKSsDLZWv+Gcueiyu
hEd6mVVzc9Bp+wEqtjOaudOgEN+NM1VyTsaIiZlXlXTTFlRHG70W3xFBvMwFgwxotuR/EUkPkqYL
stlloUjdTeo4N4hNr1OrAvuVMnQUROmkSU6LIDHbsBLxTWyIN8zmZyJON0PMH8P+3gV2TS63qKLQ
d7GGjl28bEQRzOVwLDqW47oYvO0o8xfJkGCpMwCayQ/iUW6ZUpnoOpLfmf/H6rI7XpIX3+PXRvqu
9dkO0iIDMe+aT1HHHKUowJoI2fxS8F6DDsWFE8ebdGS0ZDo+RrL82zrKSsn24sgw5lvSkY1wcG69
Pn3TU3HVKH4qoxyDw+n420nHQzaxuzmSf6LnV2bqVyHKsywozf9P0nlsR4pkYfiJOAdvtkA6pbyX
NhyZEgRB4E3A08+XPbvpmR6VKhMi7v0ty7rI5d/SN3zAbv0CmT8E+Q1x6JLFqyMe2PHLtCjyu9wq
v6KteRIZcYLBDCxIqePBGXgc+OSh9YMHLVz+FFRTVHPxvkidXWW0+9J5EuJl3Jxfu/VgIXp6CuwW
Byu0arCQ+mE15bkYKGsz+89iq6+3EQIjqLJ76XiPuaW4EMOzNDuatHMwbGPw5J4WmCbe3GNekoNv
2SzvndoKgGyDSqZqOwaL970hU+DknZDEBWjcIiqm2rsNWcYFzq3SLWLdrbMPJAphYgKlx1094g5S
6Jwb8aktAJFVPP/3uvINFrsOgiAoSmz7vnedFbxJZGPzKov5L7oUTgQ9n/gYYl+79P342aPdjc+8
PLc8hDkofwuFSxYd8Sc5aeJ8GUbV3+Xd+NXiTUp7/e8SmxRPFoIx7O4/G/FOPNaivW/G8NdzasVC
T9BYHvLDHTWlTUkt4MhB1Hvyw+g0X4t69HEIgbhEX1QA5xF/Hw+xWFJgxY7lg7dOZtzUxBsX5p9s
jZrjtvpQBX+sFtu+kCOeLWmRmBmJwyzLXVbLB8ekiY1AJFqFQqqfto2Uji1P6bsMGYtypzlRScJf
JtNfBAPxDtvNW+Crs1b9lwZcjoXzZhnD1zTQQIAwEM3a/Ju3nFiDvd7WnFZVg0sG8QILYUPw4ez+
81pCIo05gQ/nwMzlk9laV0FdPEVV/tSFjksZAKd8qLnTy4j0V6P9JZznUQXDa71Bi4YkX3Ubsjo8
dNe2Ka67mr+tGfCplxuzQxbxx1vGa9c6Hk4dgKk2NB7sNjiuC8ctXbcqvWkbgwfXDDd+FIQ7ha0i
K3nEWfvjCS+Fi7mGr9TnHpI14T7shRUSdQslrAFcm+AvG5NsTBvVTKmrOOH3QaSRbTY5cDJh4dwO
zcGV+YMv741mIZPDqBF9btVTOxj3m6dmwoWyLjW8O2PyZEo3sEsyR/1dlGsds+1G6doHuybUP63s
jzghcf/OhUy2iYfNKrt7I+z/6D+CvXfUznJRESz5FUk+ZWrAuCRlsDxlcnzuOfDjOWuJ0GghF0YA
IvaFHxEFZ8IN9tqn+W3zjIrswbd2iiKiCfGRFJPRYegBS1udp7q238lecNIMay8U0nJuXUjnqdmv
EQS4X/DM9H6TwB9mcd06SzrP6PVDHe2ced/aeRd7C3+9Isj9eEU3LWe+rLzLCSF334x+YNO05a/S
GtOm4DDNtmQxZxz79hBi18mX/7d78mfZQ+Xsto0R5eJ+siMMkCSiX2Tjz4j5fvywk4mPZi/JrZVm
vKKKEQr+zG1OLMdSXW+Fk1+smCsKYmhQQgpiHApE5VnTzjVMFBBN9MdqdLWY2XMR8jCNcP+ewVlQ
mXyp9RjeUs93vWx9qiklrFVxF2TmR2+SLugFA5z17H2wmLHzS7ACsuW5rNo3BDPv1opVH2Nyhj48
vAguCD+dvpq6KBON/CSO1mFJubroaG2YclhFpOmD2kdAEUhT7jy743m28poaqrTuGaLHcbsUKZaP
LrKrTLyhMKF68zVUKDU0D6OVFws/xP7IeLtDAhZTGbZfLjuG0fQ47jAIz9Hw3mSYNZCJXFWuRlC2
qWRQnKrtiPt66py3Ua2fBIQJoqjy96XPn9eVy9+tSUmbeLHNDLavVJqvi7VisUzStPxCxUaZs63B
x24BIgrkjCxI6pjVK2kMfVJP258v+ywm6C22W3SrPoGOpV+iMPFJudjs7qzlYkKdk4wxiOnOaC85
cBonBuMQjife7hIpHG8FN7UT/fZt92FGetxn2f0Q4j2vNrpYAi+/K6eGaY70/N1YPaq5z3aoGX8r
E84Ig+5MPya3HGq2YB6oQy/NJ0kRWu/2X9vCPVlVzbvh9jwbg0nKJMVr7UjgAq8ftvjlK1wo15sp
CNk7MCQLpKKUVSr8u0nkT8MITNystCktS5HmLkQERMXeHpnhqGh+GuEuEzX9a5Gx3M5R8WsT/zXw
/mWWezDpr455BN586seQ02AxNniEJVyVVZh9mgXWAeEMhqSqCuNVYbXgORVW9JZH9A54F2HMyneI
ovaVNfymrijGiWARlTJDJEvMPVFL/3OEQrCzq68F3ZiBZCCZVclURRAPSJ7Hg8MlYZdVFBPzOPTM
v1nJ2ipttM8ZedYmqq4JaGLroFm1byVCWVxTojxNVJbsg7J8tIbqI3C4Q8PVeK7J2Cu6uk8FU2Xs
5UEOobAuh7z9zYmgRe0gH63Z1rto+3GpYnEaYe4dhbBq9XG0U4zIq5wTyzY5SW0CxG31AB+vNWd7
vPlrm0bu6qXLWDC/tJQx68Xp9zUa8n0gONE40GN3sAAQGvdTYeUogDmv7JDs8EzQQ4QWIFF1PiXW
StC+bT3IrkXSAsi38z3vagBnQZhQOXHbzIfZRZPpgQVSEOuAsthmccilY8eUnVNurf8ss6vYc/x9
j0U9Rbc67tTySSF3BZmLqNVY572aEerjuS7hM3+6vEAa03aoxsJlw/SEzUfLOu18ypJHLNZdQVta
3VHoZ9uEVobLzaq/ITnyPc2xAJl9tLdIXDsaOkgjaiVPnsxvZoSysb16aNmpdYt9t3/PtqqKMcQ2
ybCtlHM5xf99YZn9AKPzFvlsc1lVIuTK81urNF8hGq98S1GEnW9oyYMxQanxvpbqyuzRQ6O+o2c3
Kmh5lD+KgmcMs6wGfNLxZP4sWdCSuFq7e7vxnmstfkf6XdnbomuX+E9PDNctGpKLLIawSPKzl639
ZRO6a6U9cM70OBo1Ne8o2N75F1FuSYk8rXrOqtyMB8ITEr/jiWgIUViz7l2rjFr50Xvw8yKPnd4o
Y1RyN2M+4Lrgqw5UH8sgejKmaEGrxQHR+efiUrU4LQPzyIp7wsbMMKmJ7DpI9SgfAZOJi4/ZoS/y
EbR95vBLkEfGutiIXY1pgdOskHAsiKRqXvZn2jf7JG+CT11iWBU0diu0OJ5d3GTAfE03ucRVK+6I
2T+FCq3X5uUzb0l7MrplPbb05OGC/ZojOp9lrT57Co0SRNlkf9KDjgbRTPJIJcqz/soCQ0UlRYfQ
nuN2Xk/o6veZBdLdzN3fMBaCu0CmGNiOJs+bVVn7jSxcTgP1Vi8LNbUGfe6hzy2XrQOb2WnsSC2i
J/KSWf9e9YXNClih/A3r+5zYsz0viNrPrvs5qmhkn2Rw2SzrewrQLgZr5nBqjDJ1iWyA+EFOaelf
UxPHVI2CDxal4txdoik4jHDWELm55v/o+yb4dw6Patscvvbyo5Pl0fckIrXpae36R+05iEmjLJm8
lV46GzXiQlDwdZkT5i9BxvKe1JKi6F9YJkklxPNtQSX5Wh1NGwEtiZwxGpqboLboUQuym36ZUsIB
40iSHMpClqLJo/xcy3KfTyMm4thavb8+2Pq4aEuVegvNYd4KF0qF4WFu9WGdF1ShuPS8rX+QFr/H
TA11ZfCUyksda9e3C3Mm+dblTbURmTlbUX2l7Nx9baPo38SjFftBP3OBOvy9VF0c+e4E/AVC7XpD
Vdk73qHFAghvhkrQ5DroqBYGka8wLYa3RmtFN647xzUSccwrb6Sn8G07ZXDrWdQWbP/BFU1zO+nY
05Pe65W7tDAjdShI6zFKpOarZewmjDSpYy+SVdl4ye2OZB87eiZJTCeZt36XcrjPh+3VnsvqMOIZ
Q9WLDZL6NgWcHdwGjF+4bABu53XjhfOym0nZ3O0hWrM+iDgR1FM0EFQfNIl/+R83HVc1AfOO/2gs
TLeivMMX2SSNGKxzt4630bPlsBnZC9ZSvDjHxe2GfddNLzkZ+hna77NYt2SuxiBpepwWBS9t1xKo
VBDbcSShMy0mSfCaUJjGtyeFLzFdrfVLVpx7JiJyGAaZVJ36LitDUDRqnwwLQ4QxO1ehq2sGF/HY
tfzk2eUM0YSbO9NyKCJ8Z075N7nFlPpdXyHKGNNoaRS53O3NQnVh4q5EvDMg5RcHubWG2Nby/Gcr
IvrXFnqCeiqq0dt/zehTr6SR0WDpe6cMwNE1OGV10100/9MDF+ZndoEkpNcIlg2PJdEldb1jg63D
77b+2qhwwGG/fS5t9sBkP8Yozq96KK39JJ7Bvg++aBaqNWdoLxoF8oVRK8Sqkn3VTnd2PbnEldvI
pJ8G5hzKcGuBKSKgA91wbliqXmpzXbhfGuI0Cj4zRh9bYPFjuURJWQQRpXc2G6ljnwNhiH3uYQcL
ykt1qEU5Z/Hq5+iLeEzwnRfBFQckaUU5aGAguCGcX9ch/QwBF3pMfOeb8G9b0zi5rbprM+tbkaMz
jvlv1ECBuuODa1aMX9WOlPAHf+ySxR/oRJ/iuVg+G6IME/55BSvoLwjtLkQIY0n33jG2BzDPaa+a
/IsAl/Vg19mpro07rYL71kKbpiyk0YbVXC+N6IFhEgI2LmN2utV81Rt5v3lAvXdWfi+i9dOhzG/6
AC0iDjfu6ftRu2e1zO4NmPLNxnaB/1Ke2kjKq5w8/jbLb2odRNSjp16f9QfHzG7ryNjSIcSu6GQP
ZtHYMfMQJc3hoZwup85w15v1fOSWBNrH74BYqDyF7ioOVf7O81WhAafaEiKS3LaOFuXa0peMja5k
Aqx+w6j7FZ7g6bU48xEGQwnXRLQMQxmHYfDIGfbdUWo762dUnBW3qgnwO/dM7fX0W1bLTaCQ96ru
E6TKvnVd+U307jcWGvMY1fjDfCT0eBklA3ZdJ5Zm9/d6xsc2M0mIha9LIj76TX0gOWEFMfbhNv2w
eC57250/kTv3ZP7kFHrRv3auGDdRsdhXsvU2rAuXTDzzr7/82+Y4/esmn1qCzuEr7aFEzTaBPiQh
ahSfU9UFN96EcaJ1+oA4A2q8R4U7ZDY+l0vyohOQUWWMY4eZG1V82ZSvHlKIQKkt9R3eXYOhrUZk
dyADB+6kD9GFvGFOEbRGuWJXjanWFDFMbfdlm32VjhttGZ2PT+aio406EsYMh5ey5W6zuzKxxbXV
gYNpf3oZbQkgRkYjLunAJP7olk2rwMLbL2yYUZ763rDsHFHLJJsqvavEvMStth/oeDHOZVOVSaO5
zpzMc46KNONYlwS59yDGZRHVSV7ACuCSbTnBNWtUNN7Ya8W1SnUZZgy9dzsqZVjqwH/NJ3DwzrgY
/ftBPNplm7p+8EJ0cWIWSbGE845CJR9Xpt2kog0Qv5ACnIOCGbD+1944XAtUg5viMIBlJOioRJ8e
V7p8WGtEbWZuQBXjduvVZ5Tpjl/C4E4Nu7QKjI+AAEb0e+U3UzauoaXXip3eHC/h5BHmN+s2cLvb
yqxHej9hrRqfzLyNeI2yAqdgMcQ6NLg3/KXDqzU3givb7n61X1b70VDkdJBKkOD6BEopGoCOdvL3
vmd/e9XmJkMM36NIUjcfuSquN5rV92guu9B/mFzxIAqc2yHkeg2BBs6XwvrWIB3YO8d2u+qt6FCK
aH2M3PYUWJzEjl7VrrNAylbSqnbkNLPcZcZtIIGry/xundxqb5hety96rEYmRVmfbu2VSRtUL/JC
EI9yeDeSzFAqdgwL4abDCOhFexF6hMuT56KDn8mnmT1SKrG38hs/86Me3Wl3gae4RPprhxwFpudH
qyHLWednm5tDjG7zb6S8q+12spo/SQFTO5p+8hi3o3PNCbkLvV4n9IqOxqedN79GsA3wJ4hEQa/d
ix6yP4ayPA8OC9G0UI5bjLvB7vCaCI8EPVKLFVDnpSSOqwbJR6B8CgOKuwo7w8Y0AgOiljQM+ytn
nC8fMgiZ1+jbyrP+Oev0EQkmta5y/cQwV0xgzavg4bm1e/HWVv4nF4SfZlF/pxyuin7gFfO3mc8H
XJfc/ImaogDka4jwQxPyWnQGVrXNfxXVfAPtSOza7Na7vrsRQ3HIOjwxjeQs8AFOJuO+q/OXKvjJ
XJOquIxmGCKA4kC5ONg9JgjSYsCLKfnssujaXO7Cki7myaMXqSzNo5uTiVb3EP19YDy089Ak88Cf
EK7FT7P2t7PTGYfQhMCoB/ze0PnUpTs1XNik/gyHqFrTKL9yE4S7Jm6T1+C+8muFWtFdduNivkmX
siJfhd/46jxmGTb9TfCnaNJGEwasf5hGn33bsM+wt9xMctgNgYtPfP3oVspcN8kt23GPz5HsUiK8
bQYdwNsmAK+tzlkfPXnjfD2GV607MwLzZ9sG7rjZbRgJXaJ6LEVxEXkbU/Cy5TnPhIuLQL50/vjU
yAvlmXmEV1mkQi2LCDk5EYDA4OHGjNzPHLp91yzBnvf0qvcm4xVxHFlrZOJgf+m7kWxLC2aA1Ic4
H83jsqK7MqepO3ktunRapCt+TRIKPCxyu5GRM25c2lsykhcG167TwjHozrKNl5WhPY9qj9jJptot
tYVhqOVek1u7czVwCac3yvyZbPNVdSC53Grz4i878oQOFofMFCYwoT0CdQIEtZmnlg8X5l0ytpyx
vFp7P0eqQVyxnoZzhKEqG2hSmpZ5REYkkr5YshO4+J1bWDemY7+LemrPhYGjqvWCR6Pv7qvBnfeN
gc1GtKW5L5eNqy1Q+8VsjR1n8Gm2bsqcU9nKV3LquDFRnN0Y0fameop/mGc8IyqvBfXO5hrl+86F
zSkX87sHFjxaOiwBJ5GJT8V0xRH3lRNJfqB19doialxfuIqsuehPtf4M3fl+6tavrBYdYaIkF6MK
iH3lZrcIf0GjhrhvaIaap+hNm1wAjvM5DYYRQ7SaZ4zCR1/l3rEhJyfotmNHuunVOoY/o6ie7fBG
8d/7rKuCXmKAXjYpuz2JmbqbJjgh5Ot2cOfncUTtIMeDBedEjBwYM6gRJSF9saNJ4RGMHfdThED9
6G5MnrUOz76/FtRsbM/R0l2PKjAOiyM8bukaBFn880arQRKMJ6r0A0bW7VZmFO/1Pf0+FjHNAa8s
ASo5c0H41xUKItjlt4O8AzezuU7oVQe6qRrz0Bf+Q+YX+0obyx6gC4bBNx2yC0oW8PWO9YCwP6Dr
dFgNuR+WhYua6ieLUFFCWKJtjx2M5Adveo1QqD8GlXEd6fU09KZ3Cyx6nCwwGmyEb3ZIe0xu+JS9
cT8PK9Mz6oIr6jCQc7TVS9tIXC6V9TJunXWeQWeNZrg4bptfVzpn0bQECF7yN6T+3EznO1ITYyMx
dqSAfhSVno94jZF3k5/lT6UH59V+yZXkKgatFk7vpAg7hEI72vhEYjf34THq5VmGxrVR9rtIh891
BGkcjgbQFtgDkcY80xFjEFJUFM5dcc37xZFTQuLr0JZ7rIovpFqguvc/sWkDQszySResKhUPCx8M
wnOGJqv5F9rqlaRLfIaicU6jnO65PCGVKQM/dll4i9iLkCosnAYzlEGN6TR5HAvhdGowSSeVA6Rq
S+hTv6DtTNNy1vyF2MwPRe/lrLHTj1/K7jprXBzQI5+dXV4oHXbO7UXL0T2W+Y4aCPpcKgJUHMdA
nU39mAvCQNjI44TPH0uocze14ycpHvfY8EklNzFw1quGCmNN7ovw1yRQntqlKgDxxdaxx670Cz0G
m0tSmNU775GJ+wb48a/wuusIQfGRGQjkkU6WxKPPG03/KdCOt2svObUaYtgn/TeZ3dZP6hUsALqV
i7jbk0r3gsck2nOB3BS5uhSy2Nx70r9n4Dprmzd3DG1yVjhAYCjgATHmTfwQcFsM38xWkutHhFsL
NZ/TGb4Rwlq45TP5WGTmjHfIaUCB/ov88x/q+kJJw1TucrWtu6pbXkoGBuGShLqJ+r11ESFazaST
1gb56qOjyRAdbzO2EFcDRhE2squs1j1VmE0DaH/qsJwUC/0+nJ1fURo2T5udYCp9EnB+xLdQgNhc
rrpCp6EhaL3RKzpXx3gUQ3S0wivB1U9QnoxlAefI5ncMlffh8UITvFnAjw/U8elfZIoXk2/ihJ8j
Zc5Yfwn2dKob4KwP/t8kZ/fG37A1ZSyK+hjpjbrqgnQc7xDM+QR/LkAyMhyWLnsotuGdoxmr1x4p
yFTxX9f+C2/dYTJ1m0CA2YdZy73jvA/F8GxOANElQsbYbaCNVBV8ZN2Aca74q5tOf+CcPZF/9Tx2
q3uV5fbXOORXo4SkqRr91TkkmAfypLubDbjmkllQkgQLKARTVeb1Z1VqzONW4yTF4J6c9VEZwxsZ
Gb8N/5xU6jDATh39khxA17GgovB7cLKBCK4YbfnW56Nu248KIcDJEW0TK0a4y89wRSTptaOT1p6v
A8vAYuR+W+5CYWEeD703IiGhCysb+feLUv52Lp6ZKSu4W4enPjpb/KexJ42qQYtsYgKNhvNgmYdy
E/eeLszUMEHKi2AV8Rw4WNU2Z4odq3roKTaaQDkT4p3rJKAsPi5CB0nRPPxyiX0TXuEiBbtgeLAN
3icyoFiVxm4ko3zn2cZBeP24X5Y3SnVI97XYzKatOvTjt7PwXlvtcBZUI6FAcvMdmP0TFD4iyTA1
+3m4VoCigho2HFsFRsfoJKLteVXmT1ZftMNWmAg6cx4jZZw5qpj3RPk6bMZ7GQ4/2Hqo/GtuyIZ9
m8PoQU7ARXR/+HiCnWTDAkljKZ+Ee3nhVI+PNJwkDDtQF0RET81kMaSm8wP/ZIG6ZBdWhDUZ6x+N
LpUCXYHnJPGvTOEHTmyxrDz9Jf0n86NkWVHUF0W9w6HMe7S4lwqzkzQrsHCYTX8wdxMBKrE/t/Jg
Oklng4S4UQ53vznvZUF1UAUp2BgSAtMPH4KFORptK5jlAnsY0cTto2+C9yt2/Bw4boevuHX1hPYU
B60qpsNmrD/IPUZPYhTLJCVfJGuV4XR0B4XedUWZJkMAqVxjaZpWdl3Ol6giPS9YbY5roEdxwQjh
uK+wbuBV9ujiC/u1u1qVfK6s2YOSqOHlMv8h11bqTRMAWugMjDTEP4T+Naa/hFy6NnEWzRdYbD++
ami7p+83QAGUOtbopV208W85OFlNUM7FJbhJDPOBL8Kk3DBCDTZWH0RlhzxfRMePJJg6tccr01VQ
swPXqUmszzhURFCG5G0G6NxYoZmibc2TI18WqHBwLOuT/cgYBfeVzwu4TNVVhLRoRwUzcFttviqR
dXtu/3jVnNVdDxVDJKoiDULemZnzyvl7GC3Sg2W9frZOJNFjbUFKCEnL48l5vnjE8dgmYC+d7Y+z
06yHDMUIm+mwAvr6CAsovoZIBKRDIOk9TgXNwPbGo0UjEqPZCF9QRfsh0jfa76KLAOxGLdELBgSi
+ESXbiOJVw71eTPKJ9Hwq1bsRBfH2HloKUfrlneFrj3hueJNBh2JW5NSt2wzd3lgFjttWJc/DHB8
+HAqz9i1JEA0ldeiaVApoc81kiQEhbMlOA7CNRmWDfR+gLn2e/7l9g1yNadfFGZjhR2vuld6ipo9
gxzWka0GN+yRU/W+PBKJw0NvE+lS+9wlowEA5aKE6/FnHzDd3kaa2gWWLCvVxDiSCoV72qawLNcO
SHHBZZ/hv1LghJmP5Mf32JKykf7dhe82n+p/jpG/LU74T2WsRNZ4aacrm+cBsUxK6NCHD7+gTQAV
ERp7v3Te3aqhiHPtdwsBazDwZpY0IfoxRdbpTsCDc2c5OQ7PJq7C0KLlh88vdxsCOAt83BIJ7N6r
Z1SJfs2arP+r851RvpAAZHTiKGzewSzkmJlXyVTT3FXFpBL4MA8soX2s7Aa8h7e2ILIPfQa0aj9n
t2PdvQc5io1c2pAGLQo21sASwQeP5gnmbY07Mnr2NqxkbDmduyPPm9/aC8SuXZxjv4Ak2vC+GYRw
+t9RGYqF9z4q47mla6YovH9LORxnR8Ks01jmNNsbUIuVTPVXUAGoLXN9uWUF33Ir252SAf2qFikP
hERsJR3cmuOxcaBuSBom8EI4XkqCBHTRcmezfsVm4AA3sPFzdDP5e0F3ctBnsKRNicgmgMuLfbHg
5j3zmDPoAc7HPkIrAoXqNvbG5l7RBz0W3nruDVIoVI7GwUGTVTdGSihMF9NBKC56FwM79wS46zWo
UeztAOCG9ExQy11blM3OkjCo8UBoV5FEPdo4No895H95TTyTiuQZMUN2xKv65E+RTTIfApmF1Od6
Jo1hHkR/xy1vxaUiURmBCumIFau0R7SDZKje186U7W0SN0x/oS49tFnGce8aaFf5/EEvGnv4xSL/
ic92pptkJWAHbZ1HYEE9cQjomCQLkywqRyR+3twUurRi1SFUGO0BhQligp012XdrdrNkJKSLguYu
Ws8MFA09QZNoOlAqDEfC24a0Jk+gQoSlDIxO1sQOC1z1bjsr9bA1U1p1AVJCOKkypK3e6vo0x3tP
3ARA62jZsB5I1XaYRrk4G9LfSWpKw0H3V55hPvSD7G/ciKD/ImcJtOH87UC/2+S5NyEZKFY4DCes
erzL3ucWLMC2Jsi03+rnTrB0BDZ/szLQ9+6sp1QjdSLyf2QNcY5Eej3aNnIGwUV68Ac5cycwhpOK
SnqlnuTl6HlTIYvhao1P0ZKnYx99X5K1J7kzaQXkxXaWPQpW3HJbm85ZtTcFSEVR9+BBzXxlGNHM
jDzRrt1HTFcWKKue+Xk4rtkpmBaeF00NJue/PRnPG9yjNy0wEtjFJfmWYTMfzQgnARHaFesHOwk6
XB8WO5YSBRqmhBc5yLcRYzDFq7aZyjpHEhTWtwa5zrkXwWiAQzPoFgcjyMgBCE9WPv16a4vM6gL4
etVFemQ1v77a6PjTZLbKbrc02Oo2d4sSTXzaf+NNFhGMSOr/mJR198zjuJH3CJTT0IfDdeUjqui/
g2H9CLO70Wfv6hW2mnq7q/s8upSWw9NVFDG0OekexTMRc9ah6qABKjYLuhkBVIQxEunKx0qIOIsl
/1QRJVetIzXADZGOVWSCdAtd7GUwMcNkENEq6wxkbupsGO1HXpAd5rO2ApYzAXKRQk1V/B2Aa+rl
xRjE0WUC3W0auUNWueNV6xdZ3ENjGxRNkrDh1Kk4oad0CZzJn9YBJMjYXgK/KtMBWW2Hi4Ib3d57
Y+tRwkCdU2M5467S3Cs+FmwUE+HDECDnUIZHfqMSTLrqUM2dSjvMUUenb3h3HPUPoTWOfyl+wOGe
QzLCqKZsbwKjvet08M6a90e3BUoeiL/EnjaMJ7o1d0JOOwBQEsqM7kUV1vNYIPycXBoZKuXR1FhC
s5bDDWoxkVgkg7DsAPnaGvDJA6y1neEQIRO/NFdMCR8gbeP+9CighY60x3xVkfcb+HZS1N65k8t3
XZVDakNRsyCQEEioR4o4+otfnj5UdOgxqz2KCNsjb9b669upuK6E+vQz4McAZRu6Mb3dmxH90Wew
j/CurcR9MYOchZTc8zjK92xFSTwrRf+UQYIKvSpjxF1WVhe6Vtb3Rel5z35R35LT9ids0BkPm9DX
HHIFesRo14ifd4uxXG1GGx1yDyUSBaS3nVAvejO708Rwu/jGbzFYKsFpSiKGW4IIiPZzIUTlDBoN
/GqGdxjVvXNNCgRhL/7RdU80GMxoHqEqZ3uez/lQH8ytIK4buJdYJ6ITiJ/F0PYoPImKqZnLA+oY
ThCc+XSl+3cYdbGJXtx7M0UOd8403i0IkKheh+bB1ADjj8LKvBSaoJXYcWpRtt77z//9ANubbsHm
o5RYh/Vc9PwakIP7IHOWE/aydreNNNEUBF9Sxt2iOs3824t9tqkGhHJhKFLbg51VwkDeNILy1tNM
oiK/WtNx2w7avZVysB+izD7Nivp2GxJyr+1V7jf/jWAqststg/icgDpYzU+NQ1C2DJWWT2OD0Io9
9oIBBcNh9Zpgh1ojnYcaNKWlJC5nR6pDczgph5NU9bVPsw4wUeC80Xft7UhFREPHzgaL2O/Q+lMj
Xmxb2ors8F+ie2uoMgn4UYzR3O2aZNMkM6Wb9oK52bZEcQRvBhGTT54y3V1FMm+yzg5yhrG5pm7g
enS08dx8GYiCd6iAsqv/osxldyuLKjyuxfJUgKIc7C0I9n6PJ1wI0z6hEr0pzcxkDNtwy3ZjiakS
IQ0p9QHsLrdQ1PVM8oNGyFhrJi9KonKTME0ZkI9YohFrhXmyLxVYZK+hvBo55LK6QPuvo4gKgS4V
FZwf/oX4Ih2LPeIFT5mlzV0wjdyJZEkggyQov7UZ/outFIcsq8BKXEvtu6Ynl6OcrxuT3vLBBsxr
Bx8mgaZab/E5IZpl27l2WT8XkZFE1n0/LrzbQ/QppEXnSJm/RnXv4BKzPuZ1Nvdh175OND/d4lwD
/QmDewk8j1zxZhGrfsIACHhKTnDOiPHqBuHTf8VRnRf+YTyuExuWNweRv55sG0shfvZZh5wJOV+r
lWOoGXsApTL/ley/t1vDWGBPPC5j3/q7bEGav1oZtznj7DvlQ6fK6m9XTU0IAlNG6I2dQ14KWhHp
lJ+iUje1cZnIty48hzlykchpj5Vj+W/LUCRAdtk/V+p3o2ST9J0H10FWYmKti9fe+h9l57UbSZJm
6Vdp5L31uhaLrbkIrRkMMklm3jiSTKa51sr86ffzqJ4uMcDMLgoIUCUrGOHC7PznfMd48I38M5tb
YVBNsf+PWXepiSdEczQPxZ+a68y+tRF9eBUKvs7K4ODO1kfuYfoDfiYb10bor8t2OtHvk73wzLQL
Wt/WMKBtT573VjOiZaW+YN7HXAsbzrEoWAT2ifmSd661HBNDcpLxJrLYaS9uQ3bBuFIv11wzyLgr
ymKbdZh57drJ2mCBYlgccyk3mFRLlMHBYJ5vPTuD1S/peGiwiXUnYQ6EJAaxyb0Q1a/z4rVZ3Ego
9C+sIA8lyE3SBk5+GgwG0xWGcKtEFOq+Es23HrQ+o/iO3aIcrbeqY3JaQntflJnrr9h+Zy9TYy9d
OyhuERa4Jiy1bWVE6baKe/ESZsbKp3RsivEQBBozR/IwTPkQcMSOnKX3NCXs6rt2XgO5sKVwx1hH
HZOCYif4ATkso7M5Y2rUaJfWz6KHsMBv0hfcHIahkLsMXPE17SB1BYxl1nISN1B9/VlMgO/kGKUr
P6fnHBN4wD32lEBswTDKTngI7H5dyByHuzCylWFWN3cyXqcmueg5RdX9WIHBmc9Sn+DeVY/xwQ2/
UkRs6Xf6UeqfHrT3Y4Obb+rwPbqDqa9SGwgol656H5FRRZr8RoO1eXBMbZ32rfeW4coudSaaWp5V
myCzPst8rK5uC3hpcC2xHgdQflZvj7cuZiXdHwcf3bRMtfiKCEOEOVnodRAfUKPGnU0jX6A58Q0j
yEmnJnrBhkQDO9M/K9M6JuxktmPNxBSq0dKQQn8h6dXtUkKvlgPECZP0TrsTAGibtBir4OnIpnWg
1I8KA/uZzGSx0/rIXocxg/y+1r5FFjHQWU207T55TArXWBihlp3cdkrZWsCh9BKZ7A3ILayDoDKy
AQMgGEf92WcrVgpfbBkBsTm1GFw1Wn/sPZylLTsf3RC7gXNhZ2CSrxtn5ZV2vKV+zFibs5OdU29D
uAEjnfTK050cX9txt/Ec0Fc1wMNVogcma6oyPAEv2YON+5b3L0OvoqvM+kunw+LAC4NPleUzcdr+
lZMhqclSZ0xmhmhGaM8HVxw1GK+KQH9KRLgB2HCI26o8cvbtnLqr943FbMAOfHEdmQBSSKckxclc
QXJr/GYm/QPVDwf2RdRrtfQWidb2OInO+KSaXYEkeUSA/x4nMUdBlFlYE+boWfK9DoTJuJvjidwK
+q9fvLua/hWMEqdrlr7VqrEP1EIhwTlnR6+GM66REY7XrL61OMK5tJhXkeTfNIM7uaIk5zRxz97Z
KpLbuO0vqH/JKfdUsYl846Csyj3lBQZwF22xC6P6KAaA+tg3iyX5cCo0negpiVO1rwYYc3LM8wft
3Zng5qHhqZMcmRAhSTFmEyQ4SqMPn+qaCbMZDY+WJZKDC0HkkNlMucwGvdHKU4ExgOBUHFQIiX3P
CqM79RM2hnAc5Lkj6bv1O6C7LL4XIBg6arPyePA3YYBs72vfqyRjolEl4zUOvH0O6fslT4hRkgCY
b3ukavoy/pqZAP7MDhRNkzLvMWfGIoVWJJ1U356RHMJlFpankFnAwkHwWOREOZNmYIFQOPluMqfy
GGfex8iiaUXlCaEWP/ZXg08ZIjUT5QqrPQVcDts4GjU+2p5UIwyDdaN1yY8hfoGVGRC7ivQlNRrv
jQnDrgsDa60QYfGdhKzOzfiRclFiiuztOJUIpcumfQF8vehGUI0c8Vfbb8ZLNwOKyrDAicdi3WVf
200qZvjrjThQUF89hURPYWt/yL52aSE+CxEdojr+5ftGx4JEYDLN2uGbUBxmQXpIPPLzXfPaVOlI
GycjD3gCnxqxCqYkLssOlcmVILfHWcFSWCms6cWTK4T9GDkjGonBK8SMlCxSzynufTdaSl70BBKg
5eEG92uUuSh+tq2xf7D4C5yqf+Dde5Y1QpHedtgeTRD6un2puaovAAu844RbKQKZ3y1u2I103ply
61+Fat5D7rVkw15D4guv45g897A6DzYGNNIFHXN013tjWL9SGZ4iOpWmt2H+SJU6W48g6A4yDWjr
ciaNqB//CEsrl1PBok0jyPFTsL/pJ9K7+eAlF9n071E6sTBWwl93yJ1Hq6C3hZz7SriR8R0Tzj4V
xWFMB/UGrmiNgDshBcUJ2Pin0PBx5ttJsy98xrdFuZNBmZ00A1VedwHqRJLqh7K3zwXC5ePE+O2k
gRtwEGo6hESZMzGchUaHO24HsKWG4IpBnHXgNH6kIrExbTI7FeUsF9r+oRRRuM96IivRgWJj7pIN
QKiJxd0i1CmiMtrujc14iCvWBE+kqnIPFu0tyNPkQK6n2FZNU2xwvJ3Y5fNXz5hTg+KwheuW6O8M
aUT+EtmlpFaWiwzzAZJgYfsay0k/6TTbRKxsirTI2ElabPfLKllPdKZqSBOd8PZxNfhHk+ocQiVU
OIbyVjS289xha8KsBbvWyBUMc3+iKt78kQnHPcRYpsGoCl7C4pwF/VMbBLQrBJyxbTdQgWfl3yc9
99bkY+tAAeTHcKvqTBwEba24TV2XV6EpL6naWixYHjOdt8O1ILDFlBXlyDK7KEdglbF2HieGDryV
7spMarxtuv0OCRuLikKNo15voekFcfLII7TrJs+iQjNn74k/sHzzaQDdhtystYjmBwE6cJNxualJ
6OIXDA95Yn5wXDDPRfaPDUut2iZf20noLpvu1bNIlwLzQGXgmSxoQKF1sAt/eSwktDqwL07/04Bz
v4z1JNvBgwUZEVEN7DdYkE0P28tYPHdwtLaZo76yXRMbm9DWamCCsqRliJwv5UobNcyGl4Y6e+4k
p06GMDHxu0MiwB1uXUwFpnYqjO/0ZBN/MfwrtxdkGK/utrLlcBv10cUen1RHt/nmkri7eIZCmM3U
IcKOOK+C42VlCywNrJPgWG00TYtwl0D7ckP1bSanemp2W7QjMzKE1MzC1pFJZ206WXpoudlp9QSW
ZqD7535LT10Gop1GI0Mb7CbtvmViWYhT4MUbOIikm8ccZAxcNAelLNQ5XAfkka3KmvfBq6FbFhzd
evFsBjQKaz0sRvR4lHRNvjoe2ylIRNmzxwoFJW+umGiUEeyizGyOXdkYN63AvdG1JJxD/A5sqblG
FUxRItVYJ2XHSKUEBEZ2C6sxhuAAHOD+ttWdxuQEaGhVcJpw6ibsjKlHcmLBKY196ljEw8ak1Omm
NF47baQ+JcIYRfZtacZdvqx545e1p01PIlLkCcMNMlSPafAyaso6xSX+CKyp4QXfHaMKjQLAYQrF
OtS9B9pGZxudW3+tbHPhJsHXsK4vXId8C/N2E7HJD9nFLEtHYGi1AwexuM8wVIDvWBB599k2+eax
TClAw74aj7inzLhYq9YWqwAj19aeGufUpMm+pxFSVL35WNMfuyzVQTmx+9HjBrPr70wH1c+MdPUM
ywfRwVKXtVO77fsgOKRhmJ30RPSbqn6Nqqw9B7QW7oYKcjk3U+Q8ExdWkdTOrZhrS5TRghohSKYI
Md7chECowfFzAqPv62992+ZXrQyTXTrq9WzHvHYUkj0NLiytacSzVKFSnuvo6JnTGkIl3u95HWM4
Bzrw9HdvYPgk+B/i9ROP7Xz5iDW9ulTx0Ly6mKOAzSn72occKKIF/Gg0tySSjJaB1CyDMJNXIbOD
iNO3fEjz9ygwDnUKvlob5aOeI5qUNtxw5I9g3qj89wiPO0XpLwwP7Oy6q1E/aLBn1u/t0X+CP+It
jVyXAOeSSR7iD/N+mfsslsI1UJviwFY02dIjxoUAg0NJfCMoCCXUati1urMLqRhe9/6rmjRWkfgu
S8Pb1h2ENBkpndmbdXGBmi6GudmM+9eqZeV9KjFhrNum4U5bZcPvf9H/+hj/t/wsrr8/9+ZeEfpR
lAq9JGz/9ul/7Na39f+Z/8W/f+KvP/8f28/i8iP7bP7bHzo/bZ7//gN/+aX8b//1tFY/2h9/+WSd
t1GrHrvPWt3Ip6ftf3aazj/5//rNf3zef8uzKj9/+/JRdHk7/zYZFfmXf31r//O3L/BH//Sez7//
X9+c/8Lfvuw/PtMf+c//8i8+fzTtb1+Ebv7T8un3ok0LtoLLf1/+MXzev2VY/7QNkxQOfSPg6+G8
fPlHXtRt+NsXx/mnDWUNlKdPA5zJgfPlH03R3b/FLwRSBvDecTUsXbrz5T//9r+8eX+8mX/udzX+
yvC3LeIgmqPpwPBt27ece8/Pn47P2EpDH3dvvQ7L0nsMLe/sUwNzorb+AD4tX+Nsu5Vl8jN1EvcY
qDa/1JOhbVp6+AbW5aeBFdmiBWp0sjU8l2NSkeev8dpnJRZW+tz+/7BlPGG23Q6vAFR7kDWu8Tdc
DeQjx6EGK1knrTkcsI/6DMVp/bForydzBRhoiQVGrlwYDqshsh0y+s4lkdzqgti2dvhd/gdK6d8Y
iPNTMixtbuz0iaz4mvs3JNg4kfYY0EuYF7LGpwaefLq3rzz9wZ7yBy67/TfRu3szJISWyf6rcGr9
QjboBYTCdoy968QiyDQwSDvdsRS1WvdDCbUiTI9N5iBiKdAJxMR+/Ok4/dex8Jf3/q9Mv/l5uzxh
1zLgTFKdcAey/em9x+iSAL5rxModje3k1PlDB7dr1rGrb+D+1oOTPpPTRMJyMRpIa0gfdYtrl16g
FyCALxhLMhVOu+cZL/bcGb96xz8549yaKqbjUDdvKhrU/1DfZ3n/9QU3dAfd2uXs8CgC1mZs7J+e
eNxVYJFSbtoth++iTm387f9+kLnV7hXZyj++pNzIOmnzg2Ow2eBGyoeVOVHM5KR4ev/9b8XI4mGm
MS3QmUwql9rxmMXmeCzn2Nb9o/vX7p+2ZUwQIiwA+cw/cv8GBfODFU0PUHyia1nU9YPeHKiej6/+
/HD/solnikhV8T722rc20KZHtgPaI3vVnJFG9khDLuE0GLP2zkcAwz7UHNnI+ZuMg/3RT2YE2gTR
JNcRgjwAG9TWvKlJEkUz6Agg9cbGcgzwx/n9mx5NxinxWmMLCRyAb97DqY/+/bmmx82jNeq/qjbT
d7YruksTMS7MJyzyjSwRx8bWB5qRuAfoSeWJSsB6YbXJzC0pKtZXfE36EvBI5RyUHvanwNH60/0j
Lnbo22OQ0a7Fk6PGBUOIZ/mHsQWP7/n6CK+W5pmRdjvaElqDZgbizcn8YBRj5a6RixzMCfMX+jqn
LSX1XrGr5KiaLHp0EoXFAgtVdLw/2EJYa+QZfK5NaBzvLVR/PPQ2Iq5UD01VNw9JyzhOiOzVZH2z
FqROvmvGcxTq4o1pzLAjwFAQ4+DL0GxWrddXr0oztV1sfhJv1VYdQ5uXiRv/BvY3cqDm5C+iCqh6
AjG+neZPWWoHS73pcV3YrHmC2jwhzQL9MPxqCyq4eZJc389lE99Y4bVP9y9lmYv+mlTd8f6pjqi0
Hwjk6g3skFhN4y0w8vE24LyCEFixd7t/Lcuo9Bms1f2zcP4SyWC4DFOgVvd/UKeRw6wL0Cmjyq+1
RR9Kr6Xtbawm65yNw++ftRhtD6YKXlndhixG5EQ8ix3ysQwJ19dz6lHyP56tWVdo59ZZaAQUJ8u+
BBYt7FnXhev7p1JruebO3xCCXx7WME/8ai57lCkWFlUdUzmVBIbnD+Ugtmxn5Y4wJoqeDkjokBhD
yzBhjHr2rIR63Ljsj/78cKfc4Z5pVgB6OPXCEDzmXHBV21V4SKPvtOs5R9RQasUwXT2wUWy2lqKx
ZSFTW86QbcTHgpy+H+mnpk2wsZZtcpzAsYOzslaR7OxbZvuURcrmUcdqQAc92qLP1Iw3Ra4UCFRi
FOSxyzi3z6P+MuiRezETy7nIutcIdRcfLfSmbR/ncj3IWH6lOFZb2iFKTeq03lHs8jjAvWLjQYsc
YS8dq8uPKjZm/+f8oa6wwNB+nG2k1xjnrE9vKL3Mw8viAn2mWkGeTLaVHgab3MW+pTq2wdbgKqY2
TFFtVBm7wTPMHH92VvUOgOgUC8EpsCv7VM/jOM3gFCAuHF/wqSY0rZgEE3EYwOfx3COI+Ycst+jE
JPwY61ZzRZUUO82ckS/Qdp780jEeqtxdp4mVX7wJKJvWRhHKuAecABhL6QZIFdK8YSXTb6MRbotG
VCtdowQC/1x/DkvrlNj+DcmzeElcBjkSpVGyWL/SaDKP2Q7JdG0MmKQDo5d4SBLaLnEmTcQpg9A3
CGOzt0LHXgEDTBdt2SKAG7swouhuLMJ+rfC30rJYrqIhwwivE9tO9ezDjKzPIk6p0o3KkylA0s1z
o5q9BJXm9JXGAUaCTBndtQhAnbSWSRdZFq41m2kt9T/J3kfo8bNKv1ZD+c0nRrEzwKeQrGj7fdhF
w44WGnwdPbubo82WEd5LpFYqMtD2SIgztOupps6sZ21+4CRYcqimoG24EOp+F7wGkKcZ8drPNVek
KgWbia/2Ychj9aKp5LVC5lqbClKSCufDI5mcQ9Lrm7FxmnPZZ83ZSxAzcxwzdEca7xU5Euz0+LaD
lN0H6b13SwzdxXHMK6dG9Hx/ANu2C6g48gN1Egyoy+hs0J1wdrFDnqtpMGHSG9ZrpcbpOfacgzei
6+jN8JSO45kdFfX2o7KXLBlBrU0UCmdRZOyEEjcx1VtKUtWjM2zF3BkQzCBKWmJ3Ifd3zCBay/sd
9vJcdCnj9O7sx5V+CQwyR4U14luMHUo3EFox4/cEUua+QX3QdkBO3ymYQV7HsXkuyPZGcT18BLW7
rE0tOekAwWrHtDba3DfYR1ssbNO1GFT92KNSVC3Yp9DpXQZ0U2EvJzVnbDuNhlNSsJCoIXAgxEyB
fTSkT0GRXeAubbTw0swPil3t0ixBbQlLPajCdbhSjhdamsW+cod+E5tWsyp8chmJm6pd4LAnSy0K
dBTexQAHmBhBXfv+BIRVh60G2ZYJC354AELpSsx/U6985OGpCNDtanVKi/aDeS2JD0AalNbgpZwx
ikHQW1TdOCXOkKuZ4iMurdImzYqHXdRNeKOJ5X00yomVjKmOGHHIrJ5Yt9bHgkkw8TvI+u6PoYkK
shOVvygMxN+h7ZpdlgOs0LKU/LvbXVHuxMoyYYkJWDbkhUZvq0cdsdfpJRg7yb29dLewzpJ13g/6
DUTzsmuTn0moR2e8HqvIosZqkbBiPro6/IdZ6Oj09tHWW2LDCVSvuEdFKSbvV1SI9hqMJza4FD2p
t9CF2zN61EalcVdv5EalLM2B4BI4FbpStDhQMj2NYbHB6s40k0vw5OQgZ6toWquwd1cZPalLrWo/
/EhmRDRfrXCalQR/BccWuAXym1N+aAa+3hBZEltGK49g3E4h9Sb0vEDn8jFWY5nKd8CMg1VmDsay
9Qrr1HJCMI6ZZ3DR1q+Kcgmv2zi1lv2ivFQcRZV/razGnUkbWK0ppZBMV3JdTkuBkWAdYCZH2Y8e
UyVo7m24VHglJPK28Te44x4GmKqHIe3lxh3T58RUHkMJnKQKURd/tNmc/TH4JSv4DmPjdscu1F9z
J6J4U2EMAge7KC39wuYkP+ILpkYdcNcmtPFkpC6WN6q/SmvV5USCRW439AXM9RtgjUm7Vs06qN4H
zDGiL78r2dhHRKfZ5032IcwKRXPtnD2I3fzZD4iIhWOP5Ee9sOFOvxjzJojv0I0JDCj4lzTOs8YE
qMECyQY4sJehO2z1przhluScxa2LMbrbY83Ulm3p5yt9Pgl6KmbWHN62XpZHAdp406jqw6lBDEon
ClaTs0pZMFBBSpg8n9eMHY1IAyvXLKa8h6Dhcd7W1gnslTIrOf6Ks4c6dZiGPllCD+xXMA4pixPu
PhkxHd+XFe28toisjZem9F4EVQc+bQiiQ2hEj6zCvcvIthqsm/Ae5LR2Iez9GMPw3dtmtDQ+lANh
MdcnwVKqOD+UYdesrUqCW5ql015Xzc6MumeFj5kbbHBK/b7eFQ2sysYxk2Ul4ALer5W6kwzrquBa
CSCI5lQP+y6tXjq+QBJCfzzQJznieozFclRAimRfbjQ9iMAP03ZpBHq5sVvHJCrACZT45rSTCTHj
sg4Vy+HhB91tzgmL7zNw3Ghnag00QFddR5ELPJxrqNjDjZYmcjGG4WwHGi6qmJlRgGdqAfv1u1eM
IzlqqkHHjLwSSQfC8K5pXpmaf48Cb1e5pbct5+vv0EH7M0M/jTZ+ps5MJupTlJztkt0cfrJ2EyWz
sTlacO82HwQLRYsGR9B2mPx1S75YIvpoCoI8qMr5ikImMi9W81b6olrjlAVKJ7qFZpX8KWxOHbwc
mBGg1DFpeCpkgCqsh4+F1R09gwM/Qi/bdqL+VtZttOWaoaddfYFbmu3LOH69346yrjfPY0U2ox0r
k25a+0HDxQT4Y+jJgAA7qzHbs8fHOE3wjEGsg9T5alHDSvT4fo6Run8MaLcjGuVMm4pe6kva+Nma
6MNZ1eSx0zw/zMDMQ5Z9Mwbc8QAnfxAgPvpR1x5knKD4+ZLhOvSSZTLJ5kG48nunMuT8eQAQcqfg
rYfjNYTDjLIdOWRaDNI7G8EWhpglEf+z4lbp5ZsypHfUghuOxZHVJ62ffVKRuk0xWofNUDzY6uQO
n47VTN/t2D/EhjxNna3BloM/3TZJs6taYV2cnAEYekN4hbUFIqnMmFs67Uch/OLD9ZLxKGOrO90L
lgubGYsxsnTxkxiXNPcMjOwUB1c2IwyQM3Wf7u9rBLfFCk3dJujn2jsFQQgYgI4RYBVPlRupbeLZ
aMGkf3Pas1qqX+aNoBid8EgLFVp/Ux7GKWDsMHkNJwz8OfBx1c6dGqI/hrvNA2+ed28cCkteRNTB
OZVccKsyOHm8IFe7z71FWPRiW4T4/zzV57wlzrZ1HW9vFe0Te94I/SZ9hki9rNw644KcwC5k7742
iik9eUF6ZDFWLzs62c+R27rnZhqwUWsD6UsC5EtZNcSHGAoeZa1QIvKQOHCNgKS8zn4RtoUh0HWu
dIE4Z2mTP+6Djj0nWVL8yrlOAUmPNGRK46jC8odM9PxZ2vVFjhApMV+Np0bzxpWViu2UWCal0Jw9
IAXLuSZy0/dOvc9bQLydkfnLoiI+72SMlXvXTndRSxi60m+N7bOmTr0NLksMe9zaHwc8yOssp8kP
ylR4IpewihpqpIhNT6sCfMPayqCzEHVPTiZxyfnQl0bmXLMWb3luhrB5mzp8qM1IP1RSN/dj59s7
PfnaQLWiYCP91dUWPYHzudimJN5DOGhUnzQULUe3+xWwSFo8rAUWaseYYFHrU7Wp2zpby9B7gcmq
Q8udge6e3JnCdM9ThBewSubrYW0QcVTe98LoD/EQYIZsNPNM09KhFzntgjm+J7PpDqUBU6PptOBB
cFhUktyeCJ1r35baoSp/5mPuPQbw1Aan+1WHdXkDeklj/EhfUVXLchcR9duaougOBm7SOohI78bJ
uCfEM27MARVIaxjFVvN6UHQTBKnEO94f9JApIsQvUgsFmjUeinilVxGzS0taoCnw1WrkWo+p6RAw
Bz7ICBQhp+bFZfIK9j19TnM5EeZxiEPZKqMzkD6xsxZjvDM1ceaweIpS2ewcqSdPQzArCdlQb+qi
D45FolH+kHB5xhk8rUdz4Hg0Yvec9PzPgQAdc9qvz7Ihe5HZKg1XDh4AQtAiDxYEcl766knoQ8Co
nJ0Ac24a4IuSyk0/CLZqkE9OWaf7Mp/OqSHlY9bo4qrXtGVklfED8/yHIWztXZ/abW4n+WOWmI/F
6AY7DGPkGaagfKqqYV+2kqysKLKdxyD3uZUz223KjvcFQQC9jLsAV5UUXsCQp2d7/vsVxe3U04YW
EHndPySyfbjfrCxksUPlq6vRO8bXwPw5BpBUFFbtbzB2DpEymZZTTO/FfXusW5WeitJ5VWWDgzqF
QVO79gqfWrALMQ5tS9cf1oGwrE0ZdLchzbJV7mrjGu8CgZSpesY1Ve1FyUi0NQkahkAJDtf72UKn
QENFLM3NWtJT9AeUWAsjdz0EXvj7pdJ1i8+msC9lmrFhSaxn7OXZs03ip/WrvRKsJH8/M8v6WElR
nYPnRIcHmWfjObFJPGmW024xZRqPWCC3uuBKzHI6OpReYT4SzVl20HHbItUeKLA8GNJANYPny02Y
arVcJ+0pSi4weBHZ+HMRgbCxDgwSIBirfnRIXdz/rWInS2E90fU4MGxrNsrurlB7RWXEZwdTzYKi
0Hzrh8AQAc5WCzNBgvb7Qjuqr23FbLpfEe9WS9MI1RGYN6akEK2kS/qA5ybYmbjNg/SdfI3lkjBQ
jrd94fteQLVkpL8lNn0bY4Em3caXHnIP1ZKyOwGjx/Hsu+eirLaYItxDO7Uh7pRyk+pxfY6wyB01
XIZIFiMhicK4uvXL/d4PtYUKZjz4BqHsvPKDTZ2KTxbKbCSDaz2gpeCvbJASyxkhMHBui6Zmqc5i
CSCZdmFvyn42ebov7hwcQfSZSh3sHdcu3121ztheWpdkT1aTeJduI/AUUtflDVS+ijRXGw29Gdqf
C101EqQkh5KxYS6D6GJjm0mM5COpO//qKB+vKry3Sp/Ll2POIsATi2Kapbek9rYTAVe09e+BcMtD
pkGut4A97wxd+8jM8luBZeXkU9FwiGNirAWhbk4+uSmh9Ty7OeMIGzhyPJsW46o5eOVgH3EaI1xN
Wf/s9xoXhag/DabGscndLbJTczWlhrmqcqt+DDVuhYmkWcDL2AIU4QYFr7/UjFBBcdpwpXrIFTzd
wN4ndncyW5DReVhUW3as6uH+YDMbfDD9V14vaC5YAFe2HqqTMW+Q77vkjgrapd559FLmsuek6znQ
hmDaY5KgKk862tEUmbF3cntTNXhNck+aWxEmTxbetEtQwU/BGQBEpQCXuMB3jGObDoGVY0kiolgJ
sVJ71kMS6ylpuck4BBTmHAgBXuP5Lt9luEVqaPxblJklyzzzktW9fpFWP+wUc6uy1Io913ZvL3XW
B5Erq+3vizvP+eoaVEBbHUQ+z2jkVcMihLtwOAv6PcJUr24+1RQF9WC3YsxemqL3FvfrFgUwl9KY
6l3F0T57ruTRDNMXbMLRFlVOnjrW+bgkCIesHN/aisZ8/WPRRLYIoDrgZPjc5Eqgs77i+Xgy+0ua
d8ZMS/I3Y+C6UJb1bi9nC8Bo05qr67T9JhZwQzztKJlQ+Gdxx6Qro7Nkf03izj1W0Udu61f21daV
eXi9CZk5LcfW4MTguKyx/IVZ/NNLWxLuwSPJ/gZWUxVznXZtBARLO2EKKPFlDDESEC+E4wIXGBUx
LcuonVNm2c1WJ85CQTx6CTbkW+rUvyZMAwcxVTkiwg64hNbFXzsWpChfEoGUYI7jhdETpNlyOfiD
WDUz7hVZFVKEVxxazQ3wAFveaiib9Bhr9cUK4B42tFYckqgPto6pqHIhG7GVQ1atOEgGKNVRdghH
EsVuPyOCaeVJO3GerKLcTgaz+QC5QaexR2trbadZst3n3Ow6rX0y3ZLdh/yVB81NsIvZ8Fug1rZh
FqKS6JvEdKYttevmUW4o3ovdGGe20xlrLUUEiUA4nV38Ol1ZvpZh8M7z9HaOU5/w0/abyUv0CwBe
ursc6yEea+2lnmybzhg0Rj/HUz5kPpbjON4GMoEOaMof0EXsA/2o36cg986VmPZh/kwcpzn5Q3dy
o8A6dQIGqh/T3dbgsWcPrT1SGllcJpGxsByDneGCjs4nDAtSDzmIoiTYpPn1vtaA3pajYwXT1e2m
XTTzVaA0aitD8+Lb0D8MoQX3WVj55w0/ccZOU5CP7eY5GN7RyIt+KPo5tqSCX9zJdPalTfo2xGsR
JLm1qIXTbYFmTlsn9d7rKLvixdtIs9IIULLt6gJ4f32hVyyunWKFBt2g/0+YwDynOQ5m0dOEAgiJ
vIoLXiBpdxOz7WjALxYzVd9is4Z12nZiC3ionvqDGijwLZHWUqNbm2k8PZjTKPCv4HFyihaNpMcU
KKMsvLRd8WAqayP12nrU5wJ7B45RgcW5afBaDyQtw8rjMIMBtjBgU23NoSKV7sPcoIKCHAn4Ivhq
OlkRNXL35YK0w+FO0L+v9g6dw/t+aMGu9NOtogtFAoc7NepHZ3TPowF7Ma9VB+tf6zZGCvkwzJLl
WGNbjsjcM/6J3ogVJLisnRTsIJMgEyDAmu74fK0Dmwf2l7D7k+lxSGy4Qi4GJ4PdFosre/tZg8Rf
EPfWVz2X3U3YI2nit+sRcVgSRiWN52VGwF86zA4HduhHadU3y1LkGjVD42VOfjiO16yLHtcq2iEQ
4NzRz7RiEQjPAE2q2L8lDiqbNcC6L236flP838sh9a3T2BKVDWdV36FTb1F5iuiKaMXKm8b4wU9Q
w3NbplAU82BL0yD0w9h79GL9WGqLMWvrrzYccRC4YbLN5gFYpOfDuvZSrFh921zaihmijPUAUMUQ
c8ROiG5VAK93ykCEVFAKRzUF17H4fUU5Fhd9iuF1l3pNuCbaa1jLlkmt649lVUPEULRMK5z5rPtP
WVcz+I1ODbveiaQAVzTs+72Sr+L/EnVey3Uqbde9IqpITThdAVZOkizbJ5TTJufQwNV/A/T+9R9s
St7JshY03fOZc8w4VOGJDtBgbNRTOJMiw40FhfmAy+6HhJoKMTh4dmsptjGwIjgOJNdvpVJVl3wp
xmhHHItF1hwa2l13vdu3O7Sg8eRWH72CK7XhhvAsS8Z+ir/jnrTmm5KIfyr5fnrd+yPN6wZPWmh7
YxUiU4caOx3ZUbxWuKNnl+yDsqpHRGcTCtyFgrPYarWjZoi/FbWo9KUPAJvy5AQx7B9t1v+GMqKn
Ic5OJZSDjkOi34TEcspQ32m9kLfQBSHVduBiy6k6uwrDwr4yH/nsqxqx/yr7ViNhcVKJ5QmvHskz
Yl0nSA3qUbmZHflptdBOw0BpeKTI8AVrlFBEnXqNpZHnhjd2iJ3AJxizW1UHrWcGZ1oKq7SQZ5Cg
6rEhSd8OpovpoRhBdY6Zj5cDs0vThJ7SmEcdqhfs5Nr2qMyzkf7Vg84QbCIXiX8ryLOfzSipRBTQ
04wOoLVNym1fG1P4bHoyfBR7wMse2w5fMUfPpCv3s6GNl9FkJwRTILSF+kupG7TTsnlWqMGbFuke
kl+WH/DYjSctU90NDQkJwKGOLF4wTA9ltgNAB/NwqIoFDVHDRm+aXN82+WAYnmmWP0u7CM7hoDwD
O0Qmp6bhxqkEeAaZrT1iSHrtdD6vamrPCYwhaNv6sOhUO0pIOn8OxubAOBPZQkXhG4Z7wSTxpODU
3ZBb3iq4DJn+9Ry5dMg5zEFrDimp/YydkzR7+46faKE2h+YZwqSytwS9EipR3o1Z8a1mlBYXSX6t
YzwaKmxBj1UINt8U33W9uNtGpb8kHTyVgA1I+pbZMD24rOmM2lJSDjQlu5RNlGWJCgKYOgzt4Vpa
3fexjUCrNsqnO5r1zrJZBhONFVAJ2hPlO+MtaWKC9nlwrBamohkzC8+7RQKGw7PuRSKHM8fXyYOM
KUJ8q54SYljTHdFN+2E1UtlSXEYta+FeGpIRRL4AGtuoUMAERL1o/58i09h4zoB55kFAUMx7cy9E
w0akAcanIQTmoFEuUw5QTZHyjd+kxuBH/yG1J+ppZqRKPU85nWix8gybY38esbMPgWesJ8AmJNvq
pFXkV0XMn8COAArQFzfUoZ87aXMsSbkjnACUCEZloHUqnJkKOD22C9nwCnjTHLP6EVll489oWjsn
KQ0/64DpBWnfvuLgyqvLvoRZ9RaDeKKoo0peBl6wU+zUymGWrQQpkkTPlFEu9P35WWASX89MTULj
UxlK3s66Ljbkl8UtntRvRV4WHzP+dnNCsGXGTkSqGp6NnYOmEBDCUk6Yj3XXko3Ck2NsnVN9ovBX
T1UM2LKnRajFaWGkV0S79omzguI53T7mwgje0rz3p/SZhOZn3zTylnbUtZtB1t6JZ96rLlf2+qBH
t4j2SN7wYrk7XYB9cOwvwWiAYTeVl6nnpCSHUvfC2HzSDavu8VkQsdca8rIc2nyjDw0+iAik8Oje
IyypTHZC6TM9Ne9x+mMIQU4mTf9bT8JkN+tdCxjcKn9g7leK/iXUAaR4d7REVZ3SDAIJVBDIj0kW
cESyvwskucdWVI2AE8cuxmYmx6im7B5uve/z6r1bfh8H8+ipXaBptIcCxXOSHly4Mm1kBfA4movs
jtlU553DOH3qnfnkjklC5RklEyJgmUEib+z4rdAHxIGxSoFGZC3dIxDA1L7M7xnZuU1bsTPCx5bs
CVKIQ9PW2j0E97sJaJlY28kRJi9K+WkZQ34MkvBhghwgzuYFziRpJY5+yrCcfrYdrwtD+7uUxsEW
ivQr7B/tiquW8tOBs0U0KVeJtr9xo75EsXDEN7cetC1jA29mSuvnyIofg8Jhk4D+SFlSnjDlxJLT
8zHtzaFQvbJTERggLWxnUAsb8AbjPR8JDBLQYFUs8I1Y83UUNNG5gUSfR6jZ0O4X7bQ0Sc5zg2rO
aTdXU31XNdW0y6vp0tR6fyOvsBvbwLyOboRUPCcH3LrJS+kcnON4OL20UpNL1IoCk7f8b1BT+eoN
9xBHWXFMex0Gje3+cXBTvYXRnMPPHfdQxum7TN13ZWbkAF17PtkmIWwDLPcffxXk6iCMd0jwOpoL
RirFogOtHmKCl8t4qVWxpYfUqYDFUQCaaAVrujUdzQEVJ4UO7JHfyz0dDZBwtgpaQGnJe/WUnNBX
Vh6Z0cpjXgwmmccSKHpEqam7zPW7AULBezWCaVPt/u8UTNpb4ZIBa9PhxaDPvSsmSG8lqXKmN5Zy
To1wvNiE+6wR76CGFgXQZhrOTqbjThldW+yz2W7h7lQSF72KHmDUT9gIm6BplLvN+48dNWUVwWg1
P4B+inOcqceqHwG7GtOjDphT4u5OiXCw6WNxSUEyQXlOmRDdpoxG3dUhJp/92LgnA1jMrrZLGnCG
Cn1J41AfD73uZw5ykzAUWEQuN4ii2YWPC7chLTmg+IBppmojs27rSKftCgXUOkPcDgJFHmT1HWcK
tql+Nnax7vyNbPwsLYft3M55sRYWAIlVC8ew99+4iL3zcsHISNOfLK/rzTV/OZfo/3EV3bjUDUkP
LWIUbS5v4bqE22TZMDJqQulHS8/LmyGHj3F0aSykTPXUoiPC4mJUQFqECpCSgwWD8/LYNZ2+m0xm
j5bRR29EhfKb26NQ2DNWzlEXzsmxK5L9GbW/GO6bi22a2blsEX8pOWLIAWGoFuCsca/AQeV5LIOl
jlPGFYNXObylbYsZhl1KkbiMjjTkWR342jrhEQV/qzHyA7nwZrfKH4pMuuUeCdmpZ+JGrwQpvzJC
0eENCTQYZn+Hu7BmpHiJKxPhSVHUfVBScq5wkG0VOHEpfbo7PZPWlVPIsUti9Uy8/rcBudsYKchR
grI45lGLy0O27tbpzZOrkE0lp5gdRte5yFppwTK14xH8veFRmcjPAtwPGkpkfTZ2+DaLPvdUJBU/
i1X2qpPtla6AAwbyOgKA6Lmd/jdE2JCbsIAoaDP8bIwQXFSqqp50bCjdBu27szSmW24N5ZaSIGqe
k/rhAG84ImS0h47FdJv10j21eXtxzGS+1qJ8rxBSsrAmab2Jl3F6zsmmpxEoDZ7VrA0XBPFzxmJy
lktwxVFrYJyFmK8tmGuKNNJnYDjnAq+kl5PAlYnxBB/7KXFufEZaFBJ4Hh3G/RaLiBO5mybRG89M
aM0A9ANA18ZymXfFSy/gu/LRwMDK++zB6KIjHTyavsndT9cf0Gii3UfThg+ltX3iy5IKV5GSKDPd
uuNnFX7vLQ5KdieS/Qi1zbAqICTiVKBmXgF6Sp9hf3nU7MmkkwUbS/WpjEXCniAqb0n9Rj4ofUl7
PMwIpR7GNJNAbRZ6OsuRrzFQ51Og7Ey6h26y54NbM+AVnS4hHXMvuj14DlcUvKmWDbYVyIooWawT
bJK+VLToSzJnQgbbm6LFrcZv7kUjhrMCoq+vWxfNmk0wz2RXyABfgpndN3yzFE+SteNtK9B7eCfU
1tVe3hkhzPbdOA8zt0NG1QKuOl0fel8pat2bIj5DxTTcm5U233B5q1/HT6MHGKGaPEANzo+vb8lF
5Ae7K5mVHbjxo0sJzI7WEzzWA68wBubtvjgg0tCGNg3x7qt+PMHhsG4BhUA3ysmusm6321LTbqsG
a2jBsGOsY2Ffma0jXQ/XOskwQiTVs2uoPLC+r0fA1uTPag2pvGiBlRIZZZRoh9XnGIyP0oiix7TA
/wYGluzgxFtXsPcIkT/1hPZNXSIqj4r6ItVv3GJt7y5KsZkwns0mpnaxpXFSGlQo6L327DlCJkz4
9omT0itqAgdkHau3zqIlNmwTfCPm9TN16LopeNNKrSlK6MRWqXpG51WoQ7xNCaZbE60JAsNJkj4q
pOz7ECkdpOOw9YL+L3sKwnHLhbmGsxcKP6Bt3Qa2PxWOcsUuVV8aWDSAJnAfiDc2Xp4A1vuQpebr
Wj3s0wQb0WqTsChQP7dFqDzKUJ22AneeryoFLuZlpJpwP5+phhx3U4UHalq2A5aNLwOoPc9Gtdj9
8CxaafQcXeoIA4Q4LcswsPGe/YmsjI2PmjC7Ch51qf8VLXv1zoFcWyO1buhWqW95QhLaMYdfXxkx
1RAnrITB2SXeuMmYPflKTHVYUTwKEXwqkaHDnQYeCaXlT4BX1wsXdu2k9ugiLP9boVb4lep6QJQm
sTQLA285bGnpcGwQ/PhPWU79mDEjktHDeOZfB4ppF39mlbkbuNz8TKUYW7myx2eZ+lkjesw1qnsU
Wh5vGEMQcY2S4NBH6vjQS7zNTgrqa3wGsxmcEZpGKEC6sqWszzwwFVRvfczTuGpOeorqrGiF6yW1
8d9IQWSI0rh3sFxAGtesC2UEJlnimrpYp+pOIi7fWp1s1mYyxr99oUU+vh20s6lj7pA7trmJVXiC
nD/C87xc4sXrpdTVS+OIiQEfzCEmn/AzRydwhuKGP0/uODJxxHD6yeuQXY9OJuenTdLRBTYWmqbz
OZlTxGCrbL3vWWuLaxX81YrQupoNi4O+XHoDCiD29+gdDJdz6MJgIXHQGm9oPOfrRUltjNiqeg8r
m/ra0qKIISzkYTUuxkijG9OU7hHnSOMZg4r8sayjcUPdR0q1AZKQg99ZqDM0nuUn6JiSbooGA3Yx
4Q80y6fhoJBV0Vsk2JrHCgQaYd6E1UeHri+GXYzYoAE1/2ahXmzdzojOZtN3VD0ZADOnpjsoSCN+
WUmsE6N56mc790OVYfvYCLQdp6SrR6clSRMHgzA/aIxa/5l1BKIbJziMVpUfbIV3TDjU9mc/fWK0
+w32UODI0c2nazB+VZseGlE0TNesw7k8jRXfV8Ihmdf8R2vg0CgYyeyZQFv+YOq+jrELS58gTCwR
IMxi9EWu5P6gm/Y+BwJ1mmu0b63KCY64NaN5MCybgdXxQV6b8rsC1+goi9Qf0c+hEs3LQgSWhEQA
colLR+IsLHkdNPHsw+wtm0PtCOUHfnNH72eCYQ5jCzHEElLPXZXapg2Y5sy2uFsCzioOx/EI1Juu
kKbBEDbQJTKbRniKYYlSu5qg48HAfGeXqfl4eVK/J+6KXwsvA6169pGo3swzS/GLrdMi09cSmw4g
w7OYzB8mt+cHki5wYxpaAB+JM0Sj9DKLFCrp0trcj4mE4erYl4HVfbvMZfaVPfyTcQ9BS7g7xlwj
Z790vLKT2CUJfLdNL/brubt2leBaT9N4ylrxq0rJnUJKsH4AlqYWIKlxWYngobsF1KfsF7UndLFY
pXKUsX5n2jm9shlyXlmUh7bnPUy7inzrQvHfrNjGm4kRCSeB+V+efsCn6y5lKoN9qVtvHVOiZFjU
pcQB+3PNMiva04XSEodnec4iKyDT889pHZ5mdc8N5N6DhEMuyA0HCosFuB7slK82qnGc0Ln3rJWb
LlaAc80LiJibAy95B73V6QcPqcf2dKURWNGn3wwPZgwVdF2PI44NzR2dwwJkWgfC8LoOAzsHPa3L
mxI5fmspSO/NWByThfeZjmPs9wHTw2ZknsE7fPSYeKpYBQP48OH8GHVzvFvYl7ZYgm2fsw+95nWq
vRSMbGB4hojjho5590dfL+5N1zbvnasoz7js341c6CCWIeNHYWGT7vcB+FXbUBTTRyTqhlt1nk9z
VCGwOsGTXNdHOlMFbOhlvnOVzHrJHIWFM9P7yG7iHOnGJm+nYE/pp3qzHEEidbHgwC5tb7CHzQ8m
hWDVYnai1Nrd+IszjyM/Akm5y5Arw3E1rk9dcxYzO+986mIgWTizvg6jg9XKi/VO4UR+iTi0XwYK
/8CzJvOO2IB2McahJtU6lMd14deWLgNG2Zc+wpIzOuUtdoB8GSU9qIibWA6czNq5/Aw36XqjtjPZ
EaazJ5A1+oZKnJJDuRp4eUjWoWTeff46ezksGWk8gwcCvrlLUoXPdNTMuyuxIfB7QNawTQv4ADSM
RjpQo9OW+ng4hHCE5J54OqdzKMiP9SQcQxhHU/ngEyrPeacfGlNS2EqBrDf1vIWHmYTEDMidho7e
vVM6dKBQFU9EQUoiSxDcswjoSQN3ESyvdl0vWPYgmVXwIu2g1EZ6Kcb4jOkMm80oTzWHo9l0D3KI
6jv+gmihNvyszVh5FWn4XkyzPCkDDBvFYS2QHV40ktAf+Mhh6Fv1L8rG6WzXHUo5TcRtegT4I3TD
LslMJ9/n3bgHiVQeC6P9LaC1vcyWhkXKtlX4MzbwFu65U7NcitCpd0M0V8ccZBub8PDt6/Wb31cD
cuZwL3yJpBqDKyXshzedhOye6tAUcZ+NdajM5aZtMQRLoSrbdWKjzuHNaNTgVDgUIeAmP8Z03sL2
DZs97idx6rJBnKY+7Q96uI9C0H2LJ63DIbYeK2WZ+nGMJT00HJgMy1eAaIpDIVVn31c6RpmxRk+h
t+MzYDfvpWlXo5+yr52Ho9u4zcW14m+Tqji+AsUaywUEy0qgpTR131275WJwk0EJJ5Addv8mmgw9
gy7u8/+/hLCkzmloUEYbV5h4Fp2hSWdwneuX6wWrBExHI6Z6s8p2JqaFR6yFzT0lzFI5xXSzumrH
KU4cctn+tNTfQ6rFv6TVmGe9KtWNXaNrGFbNyT+Qn1UI7zPooWlFzJPLOT1/ndjSoS7OecUfqxpZ
TVl9sNU0uKL1waa/p+ioZusMZrMO/J+BikaTBAdE8qnEpKEIzvqsWvbOltV4cLIIQJK7tF/WXcqE
BLZMYuBsifvsI9Pa4pEloIl6RhL/y7ywTaCZ0H3Hj2LVVnCgQQIS02Cck+VCEgcomyMFRZpNcigW
fRaWWXmcFjMqpCfDw4z3V1MQJ9wg3BNx5xActT+qBNk8YrS5ocoFVGx1iSE+rJ//Ko+pVm+cB1fz
XFoRPthc7IBtjN9JP22SvHm3J/SoSI2KxxTn7d0wMbNJoHl2eqvyQH3IttIeQwKFfMLA3Dq6zRZq
TG5G6CS39SslhddiScM5Ov0VBkD9jIJ0uppW4IP25dFFqYG/POCTVcSpN2jLAwPLG1dxmc+QsbxQ
s6KR9eQiaJY9kQ/H2cAyU9HMdxptTRx5SHnJarQfcGC6cSRXeIAF4lPm+sygQ0iyUXOFpvMRcuCb
kpGo6YAMrmAIUQCD/O7s8Mp0z4MB3T56Eszg8fs/vctzFesVw/lAuw8zqJp40FyP+y+6reAKHU5Z
VoWvoVfiY4Zm8SazMD4D5wTqmlggUHU87+2SiW0zjH2VCsrBWFZRo2NL14Dh6Ol9A2XO7tWcrfyU
K86tCubwmsKx9L68a3RjpUdQx+GW10T122Z44eRAbCoSc9t40fEMN/rdGNPsxzlu/XQoXnmi9tjm
2xehn+gIPLLelMLASzD6bVqCPmJKdnQSxgAV7SwHfLfjgRCxC4VQ76BGNbj6mvJYa5QYw3gsLti8
/cXM/hY7yVOxHecJA9fcrTdRFyQqDKEc+EyRcnxQKJG2I2qj13DT7ETygbuYR2IjwqZhxqm0r66I
8pPMVQpV6771NGWot+vxRBscNgsmfgNERnHNKiW8RHCbHXYbVzukJN0Z2SKw6zqsZh6BYLKx6jzE
92phxbGG+Srz8N9EPIYjt5M/mD8r+6+XmqC0BIZWQKAPbfUtrO4mPqCNqxu9sVEdnmgsZrFmiwfB
4P24JL6yujfe2mbT9xPZCcsaDECb+HihFOHS/UhJovhAbZyL6QwO8VAAQY1Ce3yjXdSaFZ7M18G2
OZUPIOEmHaZdpJiewniXvMl0FY6V3lOmoQcOTL8r4F03zaU4zh6XSFesEcI0HbaoVEu8t3TWaDgA
Sr3iOI+yssa7Ksc5BKHCModgt0uAc/gj4Ub+M86/NRIw46HFUzO8EavCSR2P17mBEVtTuJMwlT0n
mBLOVKuErP0uEEeAPcA9Lb0795z7iFNqp5AwIkP5uv0WZnl4blto/wNOArPuaMNlJYA3V9CU6NZV
d3Vgv16D5dJUuJvpz2R2LpPBAc8FQxBCW0pFW7Azoaie1ou+fJVqM6G3kSkTZWjxhz1YOIt70yVP
m+0mEXYHGoj/lQiZMBhipqpuzDexsBfIME5QgqLvMXj2h21S4skmz+VsHSGBluG72epArpalssPw
tod/za26aM0OhTHFTIdyhKi066Jl4xdSrJg51JwEdHV4GKGVa5dYYm/Mul+LmKJmzf4QtcwJxapv
iNIjyFucPNw5geJMbCeUY5uD4TO1PMKMh4HNDW3tObYsN+4k50MXO9rGnLRhq8YGRcdVyzy8VTBx
cuJbfCNuUHxQ7tXvRTirT/TES6h3cDN51MmGzpuUITusHIYk3AH8632p/MxUKi+oNSAKwKqWUNlM
iuiRld4cDdWjm8HHthlc3WVTalEGxsZ4m5dmclRE8aGKtjsiTdYH0urTeaxxmpLffImoeSmSGd/q
NS2azjpifpCvxpAHxZjPGiEVfIjKZsQl6H2tRTS9maJ7EE/408IuPCPK0WFmDq4fUP+1yeL2R1Ap
T5356LdUtX/x4rFvnDjvLebibVGpxyG21Rf6ABywmcRLT3ZPYmpikegmL2MDd41ncs28P+ZjnlJZ
RAQNLGfZ/Bkb3YuU9hjVLYV0oG33JI/SQ2kGL5t1TSNupUPX+mOM6gZSmtoD8Yk74nmLnWzV3brE
KH1HlAAkZ/G96JIcO0LPekHIfY8wQsAUD+shlCVvdEEccd39r59aCrhvl7qt6XfJNL2mkUY1+mx3
Op0ICBfDezaWRDz79IEVmWhcOYY7iLLGIWDJgxsVzD8swWJnaco3fhSlt947c3dWwfYh+cICdhgC
jE3xH57dyusMG39pjZg3W8NljpUD/PT5jLL3Jzbo5ajA/WzytA1u02AWW4D7ZF+yNj6ymaQg3rY3
OBI7L2xz59nj8R7ZY0okaA7b1HtRORq99ZFFWhrvTOqWjJKGpnmVsvybBHi8O4BPPjhUC7rpuzWl
EkcbIpzQrB77BGdGs6d1oWuS7jEtK/CXKwij+R/wbZg0S50pumqjcUf2f1rfZnsAxs12kFJ6EUFe
Qi7VDwYLxRFebgniN428YowgYxH43Rq9OZ1Umf5WlCwnXAfWrlFc+eiJrzomxyATN/umS02FFkjS
f2bRs+pKygdmCP+bti+xjTW5RqsL3igrRf/KM0KotcPLvYb/3UNjrm0e7IZaEqqBuk0VZd3Fnniy
lZHAUcogyw8HqRzaxRzYVInCJgJUmloxlCL36CDhvKci1G9MRb6n+HAzHG8++1zMg6mpnVf6whzy
gsCDeAtnrX9wdt6sL/CmTHFUKrlKkLoi/2mRiiUmcTW0dNy0mEx2I+gMKjcOTXYqpF68CD6LfWy3
0QmQOal/Ry7Mx5HICMEhd4yT6wR3t2EEocTJ2bWS+DDG8uxUA+HZtG72MRiH7dRyesywUmx1x2Wl
sLErBBE8aGQxdqVd3u/VhPqZdQa3XnS6Lslj0llrhf9qWZkvd3KNV9Gm9KYCAp8sRvnd8NIjeVc1
Xgg0uaaHr1CTaFOeJcV8F0J1XMwpAxJ00I1UAIONbXTlPQ/i9n1iLj2X0pO5GTM6txPPYNt2STUs
35U6hf4KM2sz9ZvqtMKX9kD0DFX8ptgu2lqpvDlV3J5W9VTVFeiH8Oa2sfavBx3LUEx+VzD77oyA
htxmGZmwSIBoU+ylKFfV/VRTb+oyr9JadiScHK8utlhsR8NzyBSCQzg+VKDV6q9ieEoCR/fCsvK7
zIVlbgYGm7wu9kmP87bPpXkSdZlQOcnIbV+lZrehHi+/rpfScv/3lSZ4WIn0U6DRqeTr+QzbjAaB
5VcaFZXemGO+Scy+O6NJLZ236vCmtGl865vyBxERXmt/qe3BFGryXyRsmYxIJwVnTfoFI7CnlOQO
HIdte58JXCytrV7w2ravSmnVjdb8neqWSmbeTtekwp7OAYUy2qB7CcZdu9GEQsIjTIZyWWAM0owT
VY2r7qrOqn63GfFNDSpBR3HDrhys8jPnnUpfltgQRGS7b1k4cXPs/Jf1ggj8v69QyQgS8SCZi867
7o1jZugU29l4pjmQH/GHfIiqHE/BlP1dJzVC7/7mRm5663x2WIa0sW5hG0qYnyEMPiNgPEdDNsRe
l6PEnNFz3ARp6fd10OyaiSOqY2e/K6v+nip6dzIXdkc8pVut5Ck8LPH9u66wKJgRZhwJX275c69O
sPXiNDakxJDvbe60m4v5L8z1nGZkxCrREcgVFQKFGkSeOkr7002aQ2CiFhtlZ56lIADR0RvOHggu
rT3cykkaXgm4BIDeYqa0+XZAhoTtvZWMGENgNd3Ez9zt7AfYrz8RAxqK5QRGIqtiH1ABDUEIvmWB
TpMDOVn2fcvkNTdfqycTP+L/W5EHCjVXa7jQdWDIXcUgKregK9p0W6vVr9nNdm09UsCtOxeX87aX
dGpyzG3gR26r+iLFEkaOjBcm8oJrko5ieMvIpo9ftvM+j5oGt5jOLwU+QdrXvd+Y4Z+gTaK9hf9n
F7Z6/dawr9uHDHYBPEDbVBWlZSPNLOrrj9+avY/pCEdF1/3JGQ1U7GSNYJZvUJUwIWiu/STNT5W4
UzXe/8wDyzBfHY4Erz7W6KJjslEJnan3rK4wiaazt5wst/Yqqn8OxTAd17wtMIrDJN2AECmLbztF
ZytTntMyHqJ/r8fliHvXAjDqA6AE/VfYKQOCAjIYFigWkKDkrAUpky089V1xgQFHpyN0WT7WKe0y
XQc+N2g2U+rlMlCfxckcyC05Jc6aT8KWw8VwsyvOPbJY+Dc3tSmpKaiIqxoyt3n7xZ6jZdb7XGaF
z21DbmUJQxNc0g45HrHlyDyywWqSxUEto2tV/17/DWchyeAr3WAeKY8NRccZ+Pptzbd0NBgsnQYA
3zvYQWjhpn2fHOW2PtQltKbNlArjkMwa4+Uxm/2i+ynotz2lnR769TCagFRgWNrSkffAGP934WYp
9rKbsAoCf7DVGqxJRr2SyfZkD6fFvaxp8jS1VTD6y695AW7L2OTMWFXBJ8G+H0Ne199UHXMZioQv
cFaShDItGNixTX0ol955C/Qm/0JWdFgUlrNmhPff3mtkoM6rK8RQvwEMo2UFGyeixIdSiW98Q86B
tQc5lv/Bef3KtvG96GXqbmgRVi/rxV6+4hS8N1SnODldtni3FkSHZN2qk1j3keus03qhUg2DiTG9
ANcheC9ZcTh1v2TfonoobJw3mmZKr0gI0C2RSa3NtvlE0XeDqQ7rAhPwYQreO3yNl8mtk5NNKP3r
V6iaXlKZyBggPT7E0BP6L3G32m1BOTeBt23QqsZVpQ3qaFraSacO4iwt9y/VDyQb0r44JKbxk4Gy
8UmZfL1NW4BYmBv/rSPRuuhutdNOx07Lw71d0MC0/v3UehJiI8CEBGT1TAUyBWQSLZN34VIAYM0T
th9pdh6WbhD1mhvurSL5EVXA8kikMX4OQtfTzOw28uld+uBoNsTTYremIrlmViFYM/wYz/0WPZyY
ehLA7lUyRKWYomHa1d+SHnupHmW/7cV1HYD7JXxW3Voz8FLu1Q2zmPeYgqjtuhqUdcftrYJn7lNl
4ZyZ9SLEyNf6T/n/abd1XNrTb3xEwKdfPB5monKYd1lSdjbzvP1QOeh7DH+vMqKLQmgEU0Ixyyct
c+8Cw0+VmNU1NegDdNoYU0Jr63fqqKTzm2w3EU9bfCeHdldHHJIpPbk/+wNPJHEPA2eDbozHIeWB
cWiagJ96z/ABX60UcFilqhnUnQa05xKKx/jBfnuR6oFI2Cg4bB+sLCKhJSx9bQB8OKpvCiIno93z
z6tjSBs7EbkpODQWHbMhgHPU/UGFk5KpV3iyrDJECop0QoC3w30YWN8zhJlN65CqJr64WNytBIaD
lt0F7pBT2DqvzkLSCFxroElT7Q+rRbUdp59237onR46t16WGflBazTfbfDqmkjLJpmiElwjE4V44
P2umwbIT7bcp5/AQMIM+VEGFA3yOtsik4dHWKwz+S3QJC1rsVSmfQS4DQqpUqS5Rz/4yL9Stzhmj
XT+mA9wRxrbZgGfADUvJ84N9ipkb/DVD+6MKc6nicXovUxiAKmX1D02WlhmVhy6JA7CiVvYT/QjM
bMtbE8OJhIOt06/MiCOZOF6XBKLamc09vR1uTUsH5dHfWvcTxa7DzNweGlnaWCJH+zwtl/WXRsq+
bzRRiR1yXEcXggacoUR7gknQnk1DT72NnS5RhIrSELpvLhILuzhx6aW421FMeabeuc+Sk54bcExy
3SygHUUxnrlT4Uc2sFzEswOtnq6wbcspH78V9WLrXSQoviHpQlVyhvWfIFCeHdQJ8XKa4TX5dmFQ
4ziw6af5Eh7EEnqbCj6hIp+Lw6gFE88UdXvxkvrGmfc5Tgy0ajwHG3Uaz3bv0s7W9N602CiafHbI
muC9pHq4pckvIJpTKdkluCTUAmMptOvQMxZv9WqXo5R6k1PEflr98pVtYmDE+BObVszMeOKH1quX
1T4+hmwyI8vF6h9lFKtwlMRUnGzRkNC8OvNFYjfbpTHALaZayUUdmwtBmJ1VVdN3tUzeVVUYZ9I1
W7XCgIzFEWsFRL3AZa6hUT5ULGFDpZ1yz60Ye/dG5U+Jre27wG2eAS23wiJUF3cvpq9bUqbuC1LQ
Pq4JL0WPNV5fterk4X/8EeLBJyLABdV2WZSXbWMuVRDI8T3sTfWl6OQMDJMqlEmlSYz7GqUhYGyo
obRWOL14h0t9aT8xtqtzO7QICduTpt++djRoZd+jXl1SMRTEzInfheDidSXdjynrNvidaxb8Y8TA
FIgWd/bx0XuhmhsbTO5Zx86BDOP8H3XntRw5km3ZX5kfQI1DOMQrAqEFdZDJFxgltNb4+rvAqp7u
qulps7pPd15oVZlJMgIBuB8/Z++14TKN0LaIMhA7VoBjl+jDDTqWhMZq4TMRslLShMLxRinifS0Z
ef5IRbm+9wGI922ZDJdWtTW3ynBe/xTfjoSPYuVESXLmTs+hMq2LolYPRh+A29Zz7c5gHk5qYgXj
ZCAkOFJwBDFC2UhLN3bk8GRH1jll3Z37VMb7Mggm7JKh+TgmN+Zc4OvTsuZJKKLdjwxC0aDOzZON
SvhApCbURUfWT2qZv1qCXU8vJYljHZ+cThbYkS7rWk+a8JSQMKkj1EcG3pDJ5yB2MDCae6ND41LK
oVrj+iWdkUynHbg1MKiIi+i8MC50IOMFQpzgbq/0Bu9Vtvi8jJKYtTBJLTbw6Napg3CbEkp37MZW
ojiN75FWQ7wqSUJyRrPbcExjxthku94p5TGjPkMGoZloP8LyolUVLlrC6W4nPd/XgaYvGmRlS41A
lxX7J+gj6OlpBm2SCN+05XEUrQJHQCtw+ZBW1XEj3I48DHejCYYUfmS3/ukwYGBES6hV2AGKaBc3
zFsaa1kPE6KKCclziVh0kBibb0yZMJtk6JurXWGpRywb+d5RE/oSdmSsTBTa3risFT9feH3BiYKV
RngZKtRb82liPqovNoGcUQwHvXWzrMqZHTe48Mg/wX40cJuTWrTOOwW7HsPaIMOG0JLfaWIEJrQx
cg6D81wwKL78fAkb8QuCAiZRHuSjPkTKtgYRmkzSPPcLbUGLOf9WEadWDboZTQS6jyJjY0vzYpEV
qFN9Sz/+UmR1dWmW3q8dApa1HbkscExX5wHBH03//uK/ztIu7gwhuz2bvQsg5lXzbbIsNdQNupmM
p5jz20l1YvB3YQHQSY/VG728GzODUhpi7ZUGkUd62AtkMNrqeIADV+tytCjVwj/yoyfEIQSCzB3J
EYH+Rb5tRwmUFVhf+AIIMYkptH6qvZ8vuiLGXT32HJiRKi14gupnKG7GPLFVk9G3zLO7cUhvZlkX
J5X/uvv5o8jyPzTy3/BMBNcyT9rtj7a7Al52DBRK3T4L9v8cXXBLHEoHBVY6xc+gIoDP0bq/RE28
/SmexQLSGB0EnDq4HltDFYikyEP1aPHZq+O9o69azkXvvUWMT1iqvxJd//Tb8jtP8ktXqsG5GRHi
/YRNpOBAcBZSsyjDGclf6qWdRRU4oZJRqpFxS5AVMN3HiIyhhLFsK7Yhxb9H1RDfkB22DfRav0+F
rt9jgnI8hYKUVs6Sse7QC2zoc5FJvmCImOHkS6dUVnO91yqRbNs5Gz0hiA4aIiwM3CDOAxbu4U6X
06r8/f8y5yEhQsjVM1zZol7+Nyl1pME8tT/fMOeOfRmm8vzzl6HK5CcT1VucVj5IQNSzDnHQ07Yl
thNk2LiQjQg1DItUu5mT9m0s1Z7M+GVw9Md/+jaUM4eO5M8fxsQEbrWo/OUnvn2ICywEVpg7B5gQ
rVs5idiqOIi2VUYpOKEWGqwlP1NgRxuYqrmmPkcADEKdiB+cn0NyUdCoXtrGIhk7FFQTilVDG4qF
oMH7j7/2hfoiu0jdGbNdMU4I0/SSR5ylCoGA7ucn/PxZEJmTcJMFn5fZWuexqVUrRQWagXNrRAlb
FSCl0GWefv7/50ucljd6aHS7RJTv0w+QLlpCC7Dho04z7jvKOVpRsP1+7vphORl3y5ealDGIFQGy
uTbdoaw//5xIZOn4x8Sf//jy+yklVdvfOdp/8NL/RAL/+H9h3P8dgP1PUPf/Nuf9fyLGXQOv/r//
gUr/vzDuh6+6+Zr+RHFfvuEPirv2m1ChlDkOCk6dHdSCOP0PivtvKCPBt9uWCbBd123n/1DcDec3
zVRtFb6bptJWFrDfm+KH4s5fqSbONluFO+lACnP+DsXdhnf9O6h/AdRLwzIcDPw2+HHLAUJu8Xv+
lYeNlLeVzkByTZF/cayJAFmC6W0KaLckORt95P7Lpfk35PB/9/tUBOq88oUgbv6FwQ4ZSI3pnMH4
i4mu+hzEzdxfJ+1zJP6EVt1//mXqgk//67tTLTQWjqpqljD+8tsss64UFSsT60FL2NQ12BGuGlP1
+BhdevNrUcFw+MKpTGBmlhcHwFgbU9zrItha+M7/88uRP1j0P70eSXmtMWyRmmoJi4/uT1dbA8Y1
KTFtnMCcH2qBpZkjSe4sUsxNSXaHn3/Ihl6TzwrWsKVm5DklBMANtzXQ6Mzyz8n8HimkPpWAxNSc
CfekH6IYN0QS3VXSvKCId2vHvElr8x1x0Wl26jUi8GM1OnchvC9sA0k/7dT+sem+ofu51VxhJ9ZW
RY523QKTQdtXfOkY3SxOTkX/ruvkpHSwfQFFqcwqEVE2V2K8XL+9mXRG3bp0VVQysa8Qodt7gZqh
eeZy23utQ2UagN0Ztk0cMcOGbjXP2KtmF7MsRQ9kBN5DyHciJfeQ/sWszRhq3bSo191I3CeU3gh9
M8JMjnefJhqIUhJcBeI0mzrYxZ0XE5kc0olHcOXatHA13hQ8KbckkxN5XEE+JepjOrdM7nug3zK8
6TD3xzMoBPJ+G3bH6MbuUMxR6jbEfE3qFV0IZ3SAkyHSbNmuANK4KFOQAFFJrWqBIZyjYOJ8MnVF
FkWJrLqyujJ+dpfrFxQ3bfsa2SzlCeoBfpWOZ6hF6dINqddBsowj3SPWay254nZyjYjRtcVGi+mB
2K+ljbKJJ68trrxnP7kdmBD12apl+KIFXwYDrOmaBmTN89YJ4HGZGKyIRHIl/pGyb9xyakmigmHB
1Zs13gp4RLSF6dJTQ8igkYYabNXhU+sRG0HlxGBvp15hI6yYCFjko1heggGOCIEvWCSiIME1CsbF
Wd95hMh6KiLdKC1cB1AVDWsyb9a2oew0lDDL2525X2ZEVwkAjChGdxW1Lmpsd1A+Uwz6zesQnZz+
PqnukDfWVrPyE8arnAqiCJppdYMxwyUCG+b8Zz+3LiIRz1IUjh5Y24YbXbloxavk01uw8JOfeHNz
VWacD8S9wCKJ1Yrc0S+Vj51Q7DZ+aAZuEz6XJsxwsPFx0hxWIsJ0sd6mFXHWuvHzd0OdrZZ/t3wO
EWG7fRW5enff5DcKT6Tp33NL+MAGO8fH9WagXyOjLKBpn1VoIdTNcptY5M8ITviWJKKGLlIe1QhO
iQYat3OFvahkZJhIRuZIobDFoZF1hXO/vEM1/gr5lBuDyxxi1wUOLxpOlyLdYS/YanLVpuj1CtI5
eWaZBBIol3oSwFUDxWBqIenHPArxV81NnKE8HbDu8i6j/ksttrL6HPlgBY0RyhfP57bhUoJZYMgb
EGLHxQR3sSiWmxkBtVVe2oSMcyZBsZGeyHq9sqKtzXJ+KpXxQ607t4Ae2tbjk14YXpYY5zYggx1W
E0K7rSRINhYr1QHHgh5eBgQMKBzMdE+oRPHy4NfWr6GUbsjtWUpcg9pXAm8uSV+hxK3qEtqBTiVd
XVX0gCXE0bT4LEq6z1zRlvAndb3sTeN4ZxkPKh9XgT08JPqpGL40ksetIVtYBasIT2/EpxTSmYQD
FccF9KV6SwfVZQiDM4WiNMhWvL7OTO7CwN6LCgoZS0hPyZhxe/Um9hOuEMNynhXuRStChw2yqvoC
Je9aBlh9oh7f0BqvyqLihGW/5zUTzd68zB3LEAueXwKxafAwbMbwBQwzQkJWQH748qDyHAidoEjB
uJ6XtOxOasFqp2Xcp4v0nwUMl2fNPazEaEsRvao81dKl0+2l1afFaN0fr9V4RSTqRqylWvY18QBa
1j7mxRpI/Ruhofij5xNmBFWxgmECq8Z9iKIrVYJ1Aa6KCSS2dVbA5VzGBLaDZKhNM7pCxlTVTdUF
GwcH2jAukK6QISrpMBs71zdNFGzqdPxArjPgLsBMZaYwGrDRAj14cUzF64JgZeFdGC0+FMCs5D7v
tFzSkWH9zb6wrG8HnzuYD0XnwmTWfcEpvtPu6W4tNynyDZezLR455H7BelmD8HEBckM3FJh7bUh3
OS4A7PTeKFUgUxkKUoRQfHIJa5h56ArWRMkNDz+jcIJtG9X70Rh3QtHXIwIcprK/Sgm6pgVJBLTF
NZLl1g62P/v/3yqc/9t18Z+q639Xfv+PLJwpdv9D4fyW/6/z2/T158wkje/5o3a2fqMmJbQHxR/l
s7QFWUZ/1M7Ob8KiQKZ6pgrWqDwo/f5IQLJUCmRBVW1LQ/DoiH/Wzpb4zaauXupcHQgAsUV/p3bW
l9r9T/UlP96wbUp3FVuDaet/qZ4J9m1rDFNATVheiRBhmh8NtEXrGFprMQDJoRXUCGAe4LsREAoI
3oQFptPwjBxpk2vGuc5J3KxH/9Fusle/rLdpV23AGdxUyWzvIErhU7M92XNS1vKFlMSCEyB9bgCy
kaI3HWeswRxK6zn8Tpz01g/yV7Papn58B0n9UpnWoxYQ6qG0B5oX37UWw5NbmLvTg2piXYrLDkxC
+O07QIQS24DurbSbjnQLCq4ZAMCAQBPtyUtRfRgIB5zHQB/vyYM4zBojGJLITkZXID00OCID5dbg
PilnmVNHsHXqqgCEYUhW4i69V2INnX97hrimb8HIUtcR0LiHA6mvI2pur1AhRmUjVmhbIc4jteQZ
fcAAyqkMwfHRWrDBgaKAxQKJroh06gAfJ5EychVo03NmOWsxmmAt7PHFKpm9SWqXgRjwDW/13DaI
mPKSVz2QWB4GX1qqIl8Nvvt6eE5kvVSo+f1go5uVGCDx3rgK7bgVTYNsS5vpmqvYUB3G3FqIimge
jPqUYYbbRvrIQIroA80R08ms77Ftqju7LrZmVVPkzVxCK6y09YSfgykNvu7Jjrl4eX4cfJWw1TZ7
mtOk3Drx/FIAPEIghydB127pHgH0SqcQ8SpW/1ZhzXOQ7lPGVb3xqXElvGrMXrWaZI+0A546P0U1
9UwBL5eEPlT2Iwwkto3QiS9SK4jElbtR9o9zonjzLFA1CfL34vE5bafKC4HyOthyV5WtIMUGKYIN
4qOcilNLhotanvvAfDZ6tGypHXzUJT26eSpRprk6HX1K4quNAikLPvFS7MALPGuJJlZBSP7vCF58
toxq1Ut8uvq47jUVM8eE+yKrc82ba9J5+jE90l/DwB8F9y1zKy8zkC5BXSBN0/KhVzEz0XA22yaI
hlHxKMa9cJg+dBQuoNHFLQ5l/CbGwVomoASlQmlLZIErS72Y5BFz2OHAWXDvIesnd7AzzrmRic0A
1MjFv1Xi5GECmyB3GpjSrn1VNC5R7xx4hsp8GBushErGW0E7AqSzyPZzI6CCqLG1K5ifmIG4Z1ey
9nBS97IK690knKuBi7boF9Y3JZ2LWZrRfXICZf8Ya9zaVexMzBuru8bk35T5Ryf6Gyzxr5rDNFMJ
60VRHEfbmGT4MlVfFD17jWeq06wtI05fwaG0bERpb77K9ycOkBGoEOtZMJRo0c1T7Xb3QQj/TqqS
oa2EpKdDoMA2okcU1Smw043G0mL0KPFKfT6VhGQdhuKuN2b18DMtMWJ7RzdNXzSizVZICJFJ1JLi
kb12bfANvp7pXXsjjfTW6IIPB6Erpw0eYznYD6jOaENnMKnzGpq2hFBAxJtxm1eUExx5efRMoiOE
zYCa9niYz+OKDKls7eMhJ3U8fKsaqW+iUxRg2o19563XUsoFHW6OA6h96JfMH/IbXMUSt21do10P
xVOlYBJnvE5DH4g4z/F9WYH+lSX81cHYhcH0pPqQ26YV2EikJtNiho/9N4dY+XXWcL3ysX6IDOsN
EAyQ5YDjup9XXmllzHPI5jBAx7hFiVxaxFXlJSmngvGgwiH0TN+3MZgxMWGHgMlO3i6RMIP2ZEyQ
6UENOetaz7/G/I0Zi8BbTLx6uDxrIn11Ch5YLc8eizB/UbIJ30CpP3X0PqPKtn9vS/ytsuQ5SqLy
6zN6+2uq4v+XZYfxH2MXT29tHxF49/UT4fiT07h8w+81h2b/phkaUBg2P9uAE/iPikMTvzmmJYhc
tFSp65r4Z+SitH/jQSJXkerWWSqOf0YuSvkbP8OWlrQMw6SRp/6tgkNfXti/VBxLC0uTMG2Y0zmm
zkv5S8UhcCxCR4EcwYNJOHFXHmsljd1GS4nrwUJzFDLBis5TNWXlYXbuJj31QhuFD2Er9bTy233d
7f2pvCd2mTaYXMs8qZDJ2MrKpP1uF43mxg34+oa7FARU6AZzZ67VDlIQDp+OM51iHhijZmV2y8xC
vZKxdmMwnpzV5GVGc+MZUOU3SceoAAMdzLFQpgB6O9Ecp05/BkrFsC4I0S0gs6FdxXQKYwJaspB4
lokcsWMV62crUR7U0XxOtZk0pJpeipZIFekXgWNJQ9gvvW6TUKhOhOecXohtEhA1FsYG6N+LZSoN
4SUYdE3RrVsYoo2e4+Ny3vOoeJuztxmdERy6jdEUONoo+HHbtUr/ZNbl3lg8/Fqoy9UA50gE6V1k
6FBfQdz66Vem/hpTPV6ViIdAEkicQQRYYKB5I3v5aJbvIajKTvEvg5YyxYeuFc57UpC8pny2rHCj
sZ0oEAoTy95Uhr7NmY3Z6rQFKLXSZ8A4zLGDZU0eGAI26pi5dYDHrSA6h4hZNfO3jvmkQOVcV+h0
sH8ycGjMbbyksfj9exMwxCQ12Kw3IuKYWvXwVkR2RcV0JR4oFl+RVdwuF7kmJ8p0pvcWUUYbTofO
Lze5Oh57lJkJBz/VYjHVzXeshkRvpGCGjlZvnPEaeAMLvRuO1jNGqb3UBQeqcdfrDLsMbV9b+l0f
46IPYRnZhr8qMmurcNcZtITQKJCew9gQ7nHKP7I7vIB2TpcGJE01oQ22ZnmfPDsE3lAczLRwwvgW
HPEqsLNjEEmv1/hBqanso4RBbMb8CLN+YbwQE4FBf5hJwJzIELUS9rz8jQnTxgrlSLyd82imtXYs
2feyhS0UtT0tyJpoJ8N4Ik0DRiXHxUuWYAFu2g8OGIxuJs6Gb8B4SHXpP2vABMGxbcZHiFxeUQFm
hTHjKSXNk57Ak40JCU6K7ttXEOcnDIARNDPQLcZ122gc71NArCHg/xbtE9NzolWCGU5MiL02FclL
OI4JozfjtWGHXitweXj2xKkfq3DL8QjQFF4bRsf0DNsiP6L7wYS97ct8NRKdUWQHQRAFel6vZ4zb
9W+6fM19r/ffo2bYFlka7/vQii5CZqdMkJwwODg2SCaZ7vLKqfcib8t101Wp56e+Q3cZdtGonUVD
zYp3HpM/xtuLlUZPwsiMxyxojYeugDyO4NoJ+7tl9C5q7AoR5hRio9V7Z52SWhhWfH/ySqB8YxbH
UEmOYweZNEweOyxmYR9+9MV9KLAUMe2baMbAI0LJuDMsJFD+CkyAm6jjU0Cvnm9ySeBks/yGlIlg
M8WKN+LmnNZm/yRxd0m6j+izsEiWq3rQLi2fvanqJKJzQngZVIdkt4Nqrdtg2maWeOj70UtBe0j5
5ot606UEDyUfeV7sbbpoZafR9izWPt4s285cRbA4ZmggTP+2b85mOazrItraVecmKMCItFx12QOB
VlukQtseHl4K4aPR7sb8xWTMX6everHTsHFac4UZ/bElVQtXQ8oNE4uLH4jbOb9r7kC04EsJD0D3
8UwRyNdjmcEdedGluukj+uKqsrVCsc1U5cjAflXoN44erhS9Jn7iVzgSYeFPd3xM9DETr+L1RYEO
zl3fzUiNohKWun1bCAp3mvsRNRquIjcMsoalIH/Oq/GxMEkdtMYNJKNNTRmOh3pTqgoHPHqiykSy
pWNcpzjdiNzGSMbsOgYi7a/9YLqSB9pXI6lK343RHxSUrXPTUOSW+7ENOWpg18hfihrPW/0cmWcb
mkDMX4ybXIk3NTLBKUqJQI/Wow1CZgquwRDdJqOzT5t1x7wj+ajsNQ5VBD9ySxIiSlHalzPTiQFL
e+QgpIGdh4yUUh4Jm0G+C6RU0PMIIGEVJSSMlcssInse7OihnWLX1FJgisGvrHsj58sNF8C7SSix
jfocwzXjXKJKX6qg2Pbk7yHsWgv1NQi/0TOS/PbdtPFHxZhiGkk2iu6wSz7WOcsh9WjvaHdIqkAD
F/gDES+xnXH+cVlPmiFzE8twO1YTI/smMIMdQEJ6ItSPButFa5pzGHeejba8aoq7GMg4Ar9gIq3K
2sp2Av+pOd+xTH/9/BksIIFHe9PBBzOJ9DNoCkQRkeeAFMSEorDyNXRmhh2vKp1eXgKbB7YEVyq8
9rN+wL++m2pIeHViA8NqVyJIHmTqb5UsuQwDWDLz1Vd/4fwdM9IM8ve2BRPMHjzPNXEUBSru9ya6
5mBd54EOg8ZKykyPtQO5B1KoVEEi1QJ8slZF/NDnneckJEpq95k5eFl6NeMXnqC1ySQjaeezKDfR
iNMp3AcDsWdq8Z6EJefwdpM5xIly4Omjq99mJ8Jq1sBC6KnjhLL9Uy9/WcshlG58FxHzw7zCJlLO
4QHKMd403PQhnQdORRlEXzVNdpOVHepRJ7YFD3LARprsZh1rSltuMrO9EZPhWdO4ts1jo3wuIpmQ
qUErv3KWvIK8FbvRNyONUr2eXqCeuTWjMyMvVg7PtDpsbA6PQQaWMag9Tg1Qg/NtFxdb7Ag7XBeb
okgo2SQub4AIWn+m/xyxlCbvPqetqv8lEWfms1WtirHZBT2Su1E9VUgNCjy+wbxYj/pTXGAty5xv
JOU733+Ic7wnCCnNTLs/Y1gkVdMwGXM6b+E0PKJEfh+IGiBqrcJoMa0gPDmEQTo4hRafWv6Q2tyo
WcEIbc7Be2cZHPd9SyEJiDNcARxmGei7Wz2Meo5CLNFgeVcWngvYrMHBqji25Z9zPH4C1Q42spdP
VWDc+g49Wu4AW0w7uMs6lD15SPvx1OVmjMa2vw+ieaU223Bi+hwEJ5ii0Tot7RelZIJo2+aupt1G
SBHBnAo3RfTQ2dA3gnD6TPsGP3i3VHM2sx3niTTCG6rHHYyFe0uEJyN1Hpaufz/iqXCGTYLpC5xE
NfeXShxbXfsOdPuzzXsouWgC6+kAjPeTOB5iXpNVWTWsHxXLQXeE9As1xn5BJ0KJw1zq0M4XWZpr
MyzoYfgF884PGaNyy9ONNWn0s6pnM/nsen2nV+aqhe+rNUw9STU0en5AN647EmYLiG94PDlgr3qM
uh2hISGG6ekdm4U7heT7lVs/x37PSKbsx03HOJtmJ+a9jK2cXpcKZFwVwrMz+ct3vgunOJUQu4ck
WrfiIlELZpjr45B7A3NOkNdHZb5GJB4P/NFssmSBL2KR5img5QBg02GmAITtPBBFkPEGbEjvWrmt
YturigfN0XeFMl6tRd9EdwaZ+iRs1ypIJxnic6ijFb1WIZl1jEpTQEcDOaDTsJsrYCvitYrNteGU
3DaPGt2tsUr3vjrBWp12KR9jZjMU6Ht24vTRZN1ABu9G8q3IjYew2M8GqytwOY/amwkNoteZxG3r
AZvn4rFJmAxCI3W0HNSisYJztMaYiPK0eIyM+MA3MlIy70wef9cH00kALnMmY0WeqFcZ5csgFc8P
PnhMDyTYIXaOsYsCSKCMD/X2zkHIlPkGaNRS7qusvNHIh1jFWvKVDLoX2+P9MhcPBjaTKCtpD1DF
yImpVrykJCq9SZFpJXddNPWbyEwimhcslzFJaAe8NS99afyyrRCoigqmdNIfYjxMvi+BeS3zsCp9
spfuKbSP+YMkc8TDNwHcxrJfIqW0jdFG+PYVN2zx7vtXnTlUQW1dhJ/mODMI65YixxlBwEHmXq4d
S+dq0u+kQUQvqZSh8pknT63FuIsuzlzF2CTCPd0Zg5s3YfdC2BK6InhrW+SsvsGepKLu2mnVfTIe
Wtq5CznALy0mwBj6jVPMgFzLj05hX8zqFsXZXpkmiq5yFc3F/YDiklywVdJSuiT7kTzlRHSo7sp1
kfOk0N4lXAMLEZZmQjL8Gekubhmy0rrRf6oQAs4OXtsY1AZHXA0AHYxi+mdMcXtB9g4d57Pd3rBZ
srGwD/nRDuwE2Lnn1lyKX+zC7VtCl6gBU08iwn0g1ZMsvwN6tL5/6Kk2SMNYtSwWff6dvs08mxFv
cI4fR5+QMBluwzhzS/hIdW5fmtKHdOIRSOqxmoMtbXcqY94MCFITgGQ1FbIJ0QUA5R10GK7XyIx2
ifWsclhK/ffMQTGBkFgt5JMQ3Koko2nFd5wmG0LLLgwacaHcq/YbOWjIHcmS1j/qHKm585arx8kn
P5LZPHX/Zib049EWklBkOGDxXkQJ583brr/Cc+HqnyCFoaVYePUvPXPsmWz1Lk7cueWqMpHrDOz5
EOMyE9YEeXvtY0/ZLGKwpywVjfJAZ201DJyDS22j4gwkBI0xHH289HkmnmyIbE8lZi0Yf+FJ5nh6
M/H5xBZ+amFtDd/ZIHJdIfHmtMQQMST/SmTb2j5nwnnvZ0qX1PKmfF7D4Ikpr7TpXMIuMdVHOTUr
Qz93+TsgTPbzT13i38yJ1G12EYnBVhTtp3zYzFa6llhIasQ1dqu7SXEfDd0RHAJ+9sMsHdfWWm8i
QoUHY2XObxYlPGMBwg6yrUmBZeUZqdAjlWS5altOPU1zInjCtVl2ppOd30tM5gmjXBNUj+Hc1rUF
4kS/qJKiWkkvTuj86kQGXTBhSyZ+lrIDZg+SDe2iTQRh8Rl2RbdH+7rR06tmfNfpfJ7wb+tJvV2E
0pFRUGxFp74b/NXQFe2amPK95tQ3Md3BTV35nt4r7zKO7sjM2jJfIS9DWULFDKa4ChrQKLMfYD57
WqgQNdE/W4sHt+IKphZLBn3k1VAOd/jKifmMHc0bWuVmAmkmRPWRWU8RY6ddazvrQs3uksA/2gr+
sFY8+enkkXlDEFixHrvs4Ovf+DxcCtNNY3V3sQPygILTie0N4WRbpZ52AyY5uPo3owkaj9Bau8XN
wozabrYBs3g5OGwtyq7CME/bAIvh7NYD9ICE+nvK7+iXudMHYIaZvovO6aqBzsNMXzFYnQv1w5Yd
uxQ+IUJG+hzLD1fIdcZfA2urFthewRnBAZZJLMo8f+ipvZ5ldjAwsfj628i9IbhuZX5sOdYH/uiV
hDbUun7BuPDMmuDW057Rzxdmi+0A/18SLVvF/QYuoDf33apssmNImNy4UFpBerQISVwi6cm5u/jT
C34u0Gyz9PL8BeEmZ57SLQHd9wahnHCsA316nDN7H+rgqvzUs+Vjai8ZsBoQgl+O8YW1dxIk7EzJ
rpHyroHoPYp4I7vGy0EJBj0bUIH2obq16AZhKcZzQXik0r3BmoUgQ5u9n9o1ji9h3XTETzFZg2If
DZChetQH9wgSq4PSyl2CJcdtRbYZBhr3JRCFFRAOKJbfeWEFXtpWJlGUJpYXtTtMhiqOZ4YR8Te4
Rrgr+0ezeoqtTzFV62Kg7KxRvrmKidqg4OAaanO2D5mQmYGCBUtPTqFdfenGF8Jx3CDJyeKoPbbj
ptDJ6Ql8Tg+c+02EFCRA3BJPswIYxm8bXqNCucrYZmcIWNl1xOlUdkLnxL/thj2S88PI1C2pyo05
7Mv+QoXBgJAsrmzaKh1BCAjuI7P/DmEuC9I4Ou1Q1MILdGowmqFDdhtVxkOlJ1y8hxlNsWp+xmTW
1HInHZxTNsgWQ67t/peJmQ7YDLsurpro3lxwRwabPEKWIEDwN5nFpYOJbHKMkqZ49DWC4wJK2tSx
X6cKfYx/ED3RYRbRUfH8yXHdJWLGE4PzSNZx1Qj0eJ7ZkYP3TJ4UQp1vM29OmY/ZJdxwxP7ZKUUV
Pyuo0yODAye6IZnr7MBUEPJdi7oYxduGUFZwfFSMFlWiwPJPeGJnwBQnXM8q6aCRc6dDau27y1gv
DVmOaNb84nN67inzVSLu8FTuOQ65RXOvpQzZtHXPD+JuuG3LhJ5aOL45SfUUKJh9ie1ik1Kspxrl
oR43b3UyfFUIZ/Sak9mcruhg6zkAWWZdCLWVLe1BwoaDFbOijVANYL+7imfFb2hlKBmGbxhJcjoi
QsPbYHi0YVEE1s956ZwNUl749qOIk+vAkVFoO9Jid6ZzmuIFU0GLuj2PmcReolHQQq6uCxBJ0Z3h
P2QSFiY1cNg+J2sHeSIGYws9VJae6+GKmc5oPqu6ufQ1/AX2Ts60mUG5bIFNHY2HbDhrHLb00D9q
UdUDBK1AaGj9avKx3jhlCHCuD3f2klMqOg6D8hbUxpHhKAFfC+BWviNGOyogF8j/fmQK+lnS8VG0
4iFn3GtEwboBtPzRDQj36J45wCbxU7lUX1q+xw+y7ntyWrIGWozjddoEOdqmyKspt5mmaxSwps5Z
tmS8dWck10YUjKVCT6uuRWjtmGk9jsXAs/GRyVfQQGRE/uJyHFu8OPlVGk8JsRNFbNB4eMuKaj1B
xe5wW2ghHlLomVoI3A314+CMe07J/tA94CX10mLJP7NXaVKZbqoB4J2di+1brJyvsQkhSLh2/RHT
9IjnlCW83Vpq9SVR/BvpYQICPaBzMkkxbwg0kmoEzp7X7Nw3dbeOlOFJ77cKukyRBl5LcYKurgzM
dWpxsoIsP8WvQXKdOXOE8tVB/9Pb6p2v9BhvvnIGCnE6b1JS1rqAiYgdPjil+IyGaG+2Xb3vnHpc
5yociAQJAGkqLpSNbaMCUO6SK3zNw1RqZ2r020ZbmMmBNeAc4rHXS4zOOXvvoM3KJk2VenHEmC6O
ZnWTJ8RyTWQ29Kp+jnGSwx9/DGemEBzEefoy46YmdrRT8nPRNx3NPJirnRKU+9h0nlXifS5RzMoQ
5S+ZFV3bbh5YX/JbIyHQLgppZExvhC9hIcgPbJoTlncWeDuOnq1WNRAkktKBNHufpZbObjZudexC
yA1bDH78Arv6KScJmWGZYkO9VQg6APm/iab9EDaHtC7I/oq2eYTKmIaIqIs1XA/yjIJ+y9xqC0vg
YBCKlYmAWAOYXLnqNZbOAdR6ptva1LPJzHrYjJ1PlNltYsUkSSt70BnYTPOUdkU9P5cZEeShEh5/
vtBN9cnnEqf/Yu/MlSNH0mz9LiNftAFwOBwQRol95xZkkqnAyCQTq2Pfn34+1G3ljtkIo1+FZl3Z
WRWMCLj/yznfYev7hEqEasG+yLpODyHBMvAW9wbFaKiynRXMVzvATtFHKGj+DNz4rGnQutTlvosS
iT4TEKxb3jFWxTUr84pEQ+R6UBGRhYzNij5kTbLS36TnySdzXufvdWz8SYmLK0NqHya4NiPR0GCF
gSaE2zsZX0ew+N4SLGL3lIATesawLDe5z9CpbQ6dJ3fmlrzmFXRXWXVUpFysxFGQa1N3XHO4ciKX
I6hk4R0MF974y5RW2zh+h2eNwVKuCbAk7Nzexl2+rRg+23xbKrODtjOu+j7dYBocs8jcSAOvjp3h
DYwnHghGPFdCWKBZAVdY2dXGKWmWRQpeZhqjs3TzRVPaP1mV8R0YKO3KjvvLiILgAjt0i5XOvwSO
mcGqHB5aIuoOgdWiTUyverKs+7Q8xaObHxj3I82TVxig9R3MDqOklKmw1bN4AxcgDZBUQ28wox59
RlxuwJMBYOZgaPGchE2xs7V7AO6BLELxAkjgi3bY6WQAJSQljUXWXPWTC7YPv2Cq/iDsImeBDdMt
PbZV4Jy8IIfwjKqBHM8RXXhVBQ9kgH6MTU1MI75GQbZBN4B1++eHWfC4GxVNn5m1z2Zs+mfiR1+d
9BVidvZiEsJVzCUYIfmEOSfZ46TyXOuKlqU/RF7/t0UStGpxw2kLcWnTKXn1KnzvA0HprcHnU/lM
jAgA4qL0+/pEZri9a2NWFROLjb5KTwMkg23jEYZnzsEpLcp+rZQm0a4VE+SIboP5mNPexlqaB9wC
BIyNa8fhLUz5to+qfJWRqo6kMV1SEQYXW9g8vYpUzrGSe17aW9cuuY6JRMrhCczG1gUGMxxgnfNY
Z3S1nbuSHgX44M7eNkzrCt4L+oMhnliwVID85p5khkJ3x0yN2c4Xf71itInXRsYZYHKEvlt8LpLs
ROflpp+hznqYZqVuvVMATekIAPGP7/OFhGKFi4EMBsY3wF280nnXPtg5rMPRBuTnqkWMtaU9mxli
XiHwcnlSbRZ9Nz/OhVEcI4bngTeqrRrMt6wQ0O8QBGI4ZzWdO3yv+8jGmhnxydk+zj+2emrIyqO7
PKWIeFwHE1+C3DQTqmDi7Pt7OCxXg9CKJJ/n86NY4JUocvf4GO1rHMZf7uiLXVCJ797+5KPw31Jv
XJbS/6hk84sTfmeh4b+Q4za0MBA6nGB5kL33wr4qyQ2Qlm+ENTqw3JMP+Jjobzu32dgOL4gMgJa3
kxdaxeIxrjlnncRJD6nH5rJb+GHpFbWZqxli+Il6izU0BKM994o9F6LGfu832VtX8PcC0xjWDRmk
2yatz2NSzChMLNL0ou+i0S9U+gRLhdRgoQoeQz/6JK3CoBtCEusZDOYqvoWVE0w00tFDlrM48yP7
EYMusd8j4gAYgq+96HpyWeWVTUvw2Po2537SZQexxGJEoOsZFCLZheSP8LDBlu9XnzG2yd8NBpsS
wM+2go57aG3jXShCFAtJSekifRqT7heYmJ3d9ZTuTcRTN7svqScfs6iEMpDPO6zupKvBKF2pkOV7
jSge4BjqPtkp5mCm77L3mf4G1rxz+OYfs3LemIBFDlEn/jqsyKlEh8dQGMWubErOzqKlnWEc8c8P
EGsmb3jFDNd5HKzRObfLrLOL8z9G2PwdV0MkXgipiDCBBCeo65SlR3qH6CCikdY9OHXc20wnyPt1
eyjDsxpxIhfiaTCYVQWYI/i3t9fe3ZAc4m09fNbrRuePIL6bdZyo4kJojbYCteY4pI3tprU2EPEn
BcgkI62bbYsfO3BzbABDvc34fdIxic9CG6eCxMgDkU0/zTwCNany6tnDPAz6zjjNZsh3DU/NznRJ
3orS9k3UAVbuPD3VZsZzRoymwa419RRNmUSmiktiHPDczosLJ0erhs1Hh3uP1L1V3wHxz+MNv1Wy
L4z5tZD9gyjIoXVKMnC1YZ77GoBamu8428LtME5Ql1p96rvqkNTFR2ASxxN44RebJWoO9Iu21oDY
HbVDJ/IJADog0Kt6DOCJbM0uYqEGjBMceUG5RCNtC2boWYorzWVHJRDpEI+S+jvukHYfNEQga+T1
ie54owki39YNVpc0I8ZbhPG7AQdZp0YN18f7NTJqWqW2Vxw6bjIddMGDhUrFZgyBoly9hEPzHDqa
0Vw5HEONeUaJnP4hRZIxuO4ODhARzpqkm6xO6BbHdMn+Mq0DEdG8z/HNI3rNjMAJxXEjt27tLc+u
sO6uCLZ1MNhHh9CCneGoF8PIfyDuds+FwjGsppS3hOBK3hfl7zQRDC92HFjPxD4i9GxZDwx25x5w
cu39XMpzWflH3kFjPwUkQ3HP3CKveTUSrz3kNfnLNBTigPNeH0ZOW+Q6Wp7U7BLWkEeYgHLlPy0E
8UoyQ2fkYN1rVFH0gelDZZvO1oDf907AdVIE44ftN2CkF2NZXxZ/gj4IP+ZE/zaKb9XDgZnmagIJ
uxAROz7BNJZvbV+ru5g4s1HuIaxZ/mc5wfHLJphdhhO/kE7ACQOSd9vEDYgtSxqMxFjPQbF652mq
9/VUervEdPN7XAV7imJWaFZTntw05Vdfsj8ss6oeS/BIa9gEkmheq4Lq1m5ixT1b2E58jRbEn9Rg
eQIjGtbuhHQvzxlo+EZkkebED7X8iF1tHL3oJhfoqlnnzIitnrFgEImdpc0vDe8GHXHOzqVhBTB5
3c2ZYaGkTnDiUokfVWIfRubOp1BzEkD/IEm4suQ5icL+jEInpf5Q+XX2wopwOn7Ay+/XIjHjQ5Bw
23bJZNzcJm7vQxTsIsef7oODvEa6n4IAm3vgOCy2SV3fxqUoyPepocZaKeN5t7BOKBJI9ZiIMxpk
PZ8B1D32lqFukrUJNMsgs+1TWTMWmGpaxxih8ZMVQW5t82/Dr+prmiYnUnCKF2WnpMkbyQUAaIRk
Bm9xRw6ZQ3e3F1X6MTNeCyZbP+qF102hlj/O5fgX1kG5CTObezrO87c5LIpNGhKNrlgTHMOIWEhQ
qKKfmfSp0Nna5Vjf88r5ICWZxi2X+bHlGnmTbhKRittaRxe/umnq4pn4HsCMLdMhz82fiVLLn1nK
rjOiEte1Y9aHRI7q7nEv7UQn+22u4KlTR2fHInaJAbK9kFhhlNGCECuiijF/M4XdFWXZbAUskVMl
sr/zkiyUdAdCXfIH0GvzRkNMjsdp2uFLqE6Ua+SCDPZubLh9AMCxaiv66AZbNLq5vfhNnua0JeiA
/sYIHiC1Gw/W8iMdgU+llvOa0BqsSSIYH5toya8hAZq6sPzlCPic//xzTwGHKHs57/KpM7Zlk6pV
TW4f8gO4mHggfY8WX+orqrUzn8X4BHd5fJJeCMfEcN7mJvHhcHGJpKXfXkkw6a6lZaOJ0hrdsNus
Q9+YDgAAmYYsRDGTHE5WAJ3e2h4C3HXSiQw49OTuAK2Im+9OghlxYO/c3GRv3072W43qnPkYEV9l
oh7FZPwoFqbcWhj45eiTK1WTQi364vfECLrqanrDZLpEo99erCqnH2DqyZJNF4Q4ztnWNZvuZsX8
QZ+Fv9gwNLvBnoyPlm42mZtb6VDKDkODiq3GgxejDyC1sNuWytCnsUnCe1dLRESTZL03Z1eTIOEV
ygOGapNMIFqiyvEa+2iVlNluVwaI78R7O2L/LDzmXKFOXSqkfLjkkp1GKUIdbRBAqjVfmflWie7Q
OYQeLXr0h6aM7TW6t/hhCX9ISwWjfNbzZzQXWw7u4NcMDmWPesxZ8/x+QdKnTBuKhzSAOadACLnc
QIdE+DUrXake/+EU+sCeVmFiMOBLJHtrlHqLvUK+2BkJJFYDcMWZzxIL+T1PnAOyblRv5lU2LVUZ
AjFyv3t63y6jmCiciYHeGNJ0I2BHi9anuyhxCUGx2+px6ofqaARQ70tCRTecY8UJ9mP5Xi9Nmb8g
cBBSzjqeHlXKFIN/5bAfvUlcdQwgHV7iKTZra1+L+ncUCHE12NBtU4UP0PYT/Uq4aP1ESX4PY6M8
t+jWdmVQwYrM62w/oiFbBR1j6ykIHuKBkjRjZjKSTL51RaIPhCO/pGD+Qq9O9rLzFvRR6rzHIOSS
nBn8JGvw0IQKb0w7qFmI9t+qytR76A/XJnAfPHfESgj6BGVAnB7accIGlsp4l1UJjePWtefp6vUO
jgGz30Wt91NnzrOWqN6redGRu/2GFAE2pKN8HKA/6pLW1Q1VuR36wNsIQ0PEJDlq1aKgWLXciztM
B++AT+JX/iI2Y/OhjGPnwbHULzsoPomr/Yi76Y03CEk5OU2M48Vl8hCGhAWrsSIbbqRa+a+uxrPp
D87viWhNrhwuzTFnWh7qzn9yYfXNwlCbriixBDYlv79VHm1vvlCPRLveg0Ej+/7DLrr5VAfEl9SZ
vEeqB96mB4tVmXtNeI1GMpMuGeVyj9+Pxat18aALbsbKREvWkObmpwwvNKcBAGhSbgbajzJ35nVb
m+jabFOfpQSuQWwSt1kU0StAQt81gkgWONbtvqSeJfl5DXad/Qqgdnr3el2mcOHHtBz2tukeJz3c
Gq8f+MdeekyDX77fSkyXn0hp3xoFmK3svMtkwmX3O6zWETdnDRCsskxBgUouW9KckhSNTjeOESE4
L0VYaHzdCA9Uq65IkIB9zkV7LD2QWGUHSnwU2CEYImK3gm/OB1UvTguYLtu0vXias8ILfina07Wp
UrGbljSvhn38NoPqtdI9bPu0pHnsPVLcw4J8Sztg5iurCk4pATQllAAzD44eErMrouFnONsW00ya
9Q78+zaJFNGpnrNIQQgBJt4KJWF0r+uguI7IBdgfabm1zQFFGSArNC9oOEsl0pXM+DpPVvxA6kvy
0Hkkx/MBOIyGV2NH5PhgYIct/Dk/xuwrSXP3L9KZbuXsedtxVmf2FDvJC77E1udUiPyWlsZnZ7oA
6SYV4utSNablydtlUfw1Zq150u10zKAD/4Pcb/OLGkgAJl6AyYUZlvvCzDXc9v4kYPyOmqRs8Ccb
qzoWI0hUFxWoN/4uFtlMWlk/dmJLdEfMMJMEDWQbtzb/xweTnLyzEbBF8ESmcbb2xUVV+KmzpE22
RjbWZAnXF7P3H3Rh/rQmXvVgWuzYDCzJorphq7HRgXIxIo+TmxrDOBNsZ+8yyFm1Tse0KPJeE49z
MHCRW/WMRNK2zVn/jmLrxRZvmjUZL4yeVrhuAPXkToZGoFg0B2lzZn7WogNmmjvgpeK7R/nNZMRR
MZu1GeO4zrvk0OTUo/Tst6aZK7Y97iYwiQyZaaMPxijcXeU2r/U4/a26brz4kTNejOWHbxNhURJm
UoUzrQjl/a5MJnDtjkjxoBAelMULAljc4SleKJfrvTPRzwy65PrsKvs2WzYhnem7Q3pz7ATgCM30
mZ0B5Nt+mh7qoWVOkDTOvmh8okIFlDZQrn2S29fQKs9BGDQHcHIhXzyYX6Uz/XUyQz3NsvKejALs
rjUQf9Ub463D2XscFEle7LicLTnxgDs7F778YB1Vaa5HhpsncQ+hG18kGNDC6T7snsFT7ln4Cn84
yPMd6EyUPHL8TIgoXiel+Jbua0ReNICIbn6YvWPSvkdD57Kt8AiRaChIaiIfswk2htvHKfJIH7p1
lyNLpD0eyUncQB5lIs4VTlDAjeN8hfR3PEKD2KUu9ckc/PGyAoLcQgm3LNxZ2jLXpl01jPXpt4ll
fhPOL9BoK9vu2aR17s5usRs4jPBiF/l4R0Qi+XXrOR3pWWsEUQZjjlrCC84HIzni/IcRmCwq/Dpo
kHLgqCrQG8ag2ALQVefBwY1cARHdOjmxhcVEg2NlFYPdhiSxfwhldZ3cOLsIGtWsuwPj4pNadLK0
+2Lno7dvS+ziZkY86RDhzRClvlS6eWH9GZAVAQ9DhrR/ZBLAYAvupYsbCT+IiycbhC91pBFFGPBj
mTy2fwC9M0+3rxlyF4a28BfVuDeMeTxWbvHmMVLaDzYKTVEJ9lHoMux2uaQp3HPAUJjrY56tTI6X
3NavPZRBO4nbB2foz2IMr5z9v+0GMIk5x0dSs90xSy4w4ZadB8PcdNlxp4Vh8cCseVd3SejFOyf/
5pg1tlW4JCb2LpSA1L8UDBVOPQULsucleFDMjJM2eAZq5Ns9gkQU0WhxkjNibX2YmC81tYX6wEx7
HIMuBrL8u0beB/ZkIzRSFifmerd6gFxtt+9KF/hxFj5nQ83lZWnm/01D1hiVYkCrA2iiYINPIh/g
tnGOxr+q/8g7i8440e3VD3/CAnc4djgqvYi04dlOd0OGCSFmALL2qT+XJnPiI0PXr1ghTL6sNo33
FOkMvHcevdZdQG8LqHu9/DWOSLMpGhyXsAYzAanQ1nLjgnWnN0GZk+zKwcXTOotx0wbN9xCSx1ra
5CQpQkhAIkJ+a/SRaMO918Yolay53lixkWzytrC2g2LXGLF3IkN0hqbQVNeamuqcSPQPLVB3vAxr
J7lXcZWvSdPBxEnvvMGEiNiHMFyUKonaDU1/typeYKjIp5Rz+RsYDdrLgugS08cLzM5sM5R1iqel
KzbJHP70OB0yBiInx7S2tusgRvDL+trUL4PHF56hdrTTnXwwXTfbDibaIJd+cB256C+89jUIUKVS
fPUriMz7tFqCUQeuDe+7FwowiRPFnHZ/ytRotkmF8IJNB7137BMwM4cDaId4EZX+qnTn/XMIeDlx
PC5zy7pjWByROO9Fxc48FQOamnie7nFB0Cq1CUNNUcMEJ1BJp+jiGyKKKo5ish8Y9ulq2gpr/hX0
Lp8xUwL6tw/CUUuwkz+NG9YXQOoInzOPkBg423bcf7WWCzSvTswD7GMCHjadWwzrqGXc6y2UeUkD
HrJ7UkNfnLqhZ1naFJSEkfnbtHW79QoBHiV4qtoKaogddgwi+Lj9PjDY63X6FnjtZYjS5uBJEtrs
BltRaQB56Wae/Km4g5IDs0Bzcwr7xropxHqO/IMO4S32s/qjEPHV0Ur+qMA4+uLFTwh8Io9e3Rnc
fQ124ZCGBtwahJ4yQueQhfpkpySZkpSQvkQV+RK4ADaKXIz92AAKZyoW4tLJv7LUvndjPD21khoo
f/XqdLq7AVsHn93tuk7ks4rB8+VAfBinFF9Onq9V8jgm1nyQIZ9+s2zQvZbI5YBWcD07ksUwzyUf
CWM7X2OGEK4B2m10rYNdZ28ppI2zhXd67/gqWtv1jPLS4i35/yCH8uc//+NP0eVtPT3/hHHx/0IZ
HCyN/zPIgXlQ1H3m/91Uyd/5t6nS/ZcnpCQsy/IcqUzBn/xfjoNt/guAAwGEriVxT7oSP+O/MQ7S
/ReWSQgPnPSma4Ne+DcATYp/eb5yPNO0MGG5wvb+d55KgXPzv3kqLeFKU1LFICD3rYUi9ufzOc7D
5j//w/o/nmW1dhs1eGzI71qnb0nUfLrgeDFUO8QOmpeg4DJk/m4W6eeirxxTZu32yDKE65crRNYn
7RwYYtwXE3ksSjjd88UofGzWi1rT/fFUwdZ3MbeUjPCWCGxkLK1682jasTBwobPAr9WfOfeORaFu
CMt0NNx0jN2nq67OqNbY5Z56GC6NiahycFgIOM9yfuzyc8chPNv1BaLMPRq8QzE0HOJOeerL6RKq
nvSTRc0FarcSH6giCSW30Bpk4r0CwmgTXsauirC9TziYt7puQDMEqC8aqrVmU2CtCVVcAYp9ID1t
B0hsnbKgb/1v9WAD3Q+RtRb8+mbwmETPfeE/tyAlYLcfU/BTKkcQWIU3TACrFkSO1xdv867EIxlA
iXVnJExcHFUjMGckx27KN0Mfw3sINoaDWbAZt66LLoX5ATFbjxUbvjw8TVb7lLfpQ89cp8ndXRIP
X6I37+BvqQTTY/VmsQWmihvSNUE5yO07Rn7i4pETSojn0+Q7NUeifqwTqM4501M7a2/wVHWYbDoN
Xd1JwW8y/S3S5rm0gx1f3w87andAHPFbcBNkMXoyS6xLyuM0m9maUCEFzl1lHynfmhIxeEHRRC2F
6Eh2myIJVonHtQFvmLderh1Ga9LPnqCx4bfDr4Rs7yqzgeGkhok8qO9CEvmn41fBbzFjEQpxANK4
dMmvwJkvrocpqPcYOcZrjJ7ruO7urettqfPW4Hy/CtoNUl5p+9AyNr5hbv3ZZw+TLZvCEwGgj4SI
HUWdgF6mHpx/xTK4yQYPVYHdzn9QdclksH7qGdjKoAVfLU8m89kJywMK5XMiPmup91UGtKn7ZF75
OxlzsbJ7nDSWQRQWLWyMLKxif4n6bx8X8hQlz3JAZm/EcH2NsynCm7LMS0FcDi0GVkVnN/cS4z3C
yFkZDBmS9tq28oURxqqwg3uPuTEHrInpD+9LTHle7Z2RzJ9qepmqSxTgtYE2xOaR3RF6snYOV34Z
Emf5xXwLBhMRZrPCx2ckD5F49Rvv1cmmU6WAdOe9fo7s7rVBcT/E54oYIU3mc6Hdox/nGCOR3qSo
IZitJVn9GUkaX9U8KgqJZvpjZu63jNWa7SrVIPZfkuHfNeFHDPWY3iXK2A3kCwLfwCplo9CZJM4E
EdavI93FugvEETix6U2vBeG3QpF20bTBquGTNQF6O1Nzslr10EgSz9OcwRuJljUblaaW74WuDt4Q
Hg0VHmwLyEwb/7bLtwafV+0mW63bN/IEIrQw4z4pKfzNN3c22Hc+pKRTGjNraOMnAk1aMdcr2K13
CVwzcuyHZIntfPYtm3E8edKGCL/Mbv5oF4U90UaRS49G3aKR62RYK/qrDNxXiPgDuvQTo8sIFa5v
berUoSnpvuOSOqYOD/T7f3JXQkAmmLVwzCXKKrz7ov6MM9TLpB/cnKL8U8G9Vu6Z5BOWPaiX8L4f
pow2pe/kxwyEIm7p14UZbXsBYSaZiHXV0R0VPprg7EwsL1FGXvjSBvmpqr5FkB7ttLmaDvAo88RI
8VeTpk9+1TyrAXtrrnr4F8Ap0mLnjNAziHsmxAjrQ/mSJuXrBMFmEaOLJNv3A+yZOnpOxciDi/EB
uhmCmUMtto7uPx12zqgusL4KZJvxk+jURvQTkC8mgkF0EUUGH6JceRjJR8ZCIz6FDXIuUecbl0z1
jVWL79zjMUixytDZTOTAVsiaDLZm4YjOH/uZT71YfeXht99DWEEo0fAgTPd8uLcgaoJ+3BrLmr+Y
dwhEzpWVn0xE6S6nkm1HTwOW35Wu/Bl/4JkYHTxKbJUw64EbkxNKr3fTk+s8+U2w3koyT42QaE2C
bhgOjCayhkxwrOndaphR2aLgc2V5aUfzw07IP3RK+a6Ucalaci+b+jS29kvdz90+oagGe0Kq0PSX
6JRbU3AxzEwMSDmz91CCp43DV1lFyw49cteEZ7Onbgjh6q62Jtk3IjXJZD832YeBk81n84JuvWO5
Xk3WPsLWaS3EIrhsAu13qONbSLgZLKWdCGClqLH+EF7xl9jcn1Dp92TIfwLk+0OKJ7tNqxdzaoCe
Rdlvqy5PzK6DXjwHkMYJEaCXJxWJwTzg/aj9LMLqy7c9a6PC/uDEDBdj3uPSiyEDRcwO8w/BQNTG
qW220aZNjP2gecF+9Dooa08pzxstnmvPJBmy+dvhKPRMjfX3niJiJb5Ny1UV0OGarNhMI7nGUNaL
KvrTNQB3spoOdPrSw0fZumRBEkAe4vuhnxuCaFuNuNKaKrmnJAUUVv42oP6nweqBi3MMnYrkYcbv
hApuJKHD+GTJ4SNWi7L5SBrkfsjTl5B0PWy7f/JF6hoSsVJ4xqUvQv47A2poxI5xBLCprE9ShajD
64MaZ0wZoFq0mW3Lanqu8O+g0MffZH8iP7zYTv+LjvlmgG5apUbxZmTW2fSS84RDyNGoJ6x4g7N9
x2FK/JMQKBOtL+FamCwrydQQS4Vkr99WrA2bVimQUO7BdcZTKEjaKl3G35PPKKOSLzFiSA+gK3nU
d7/PHmpTHHqbpA5V4xTS6oJsZdPXTP1m1DVOgIav7Zyt97Rx1fwTGt4p75/S5DjaCh8Ik5OqPru6
5vtL3mEZZyMjMmabqZndl4NcDS9wCbARSHtTJgBRk+jHC5sj2/aNGpBoDM9FELwxJN6YQX+z0KG3
FV/jxCnQWhX21WLH5mv/ktj6w+hK7DfiLtLud+SnCJ9zFsrLMRkZ8SsNzxpDAd6yDfUsdQT2T5ZO
AerY3H9lbcyysAEpTmSUDyDhx/XKfezFa6f9sRDDO/COpk+FWWyaa26uDFlJgJfNnB8YFDw4ZX1B
PHJgWchvkydv5PrtokWWU85HUIGZ/1pNKbQrb+1iG6xp1Ls+4Ftu7H2+TLpig8ybMaf3yrVvnU5e
HXxws7TPRIg9lVwkjYHeIyMtTKen+DSFL0ZL4lh8cFz/uULaaWQk9YVTSHMu13HxyCbtw8ngiZHi
vHMppVStH0wRfTQhk0kv+o7apjn6Sbn1OuWvHQ9c9gDMW5scNMVXyXqK7RoIKSL6XK5hqVkzBs0e
Odi2kOVvHg1Vp69KyC8CCBCA0rwbTAOgud3ZHMIjdQF/+xqTBS+LWzQjA6szTkz8X/2yenVbd3yG
UnqKUvipIgd1gqFjK1jW5Ba160yyN85fSLuoeoEj7HIdhytVVgf8NShMZg45doyZe9N84Ed7xGuK
GE3NjHryRctD1C+BiiL45ZBM51hQbwsLQ5wX3jO2HDUCYTMonruMXJWgEHuyHK85dK1sxh6Xx+s2
JBfxH0SMW24Rw2FOZuTVsUurxuRPkAdfaSiJmsWPFzfGacgIzASdtU68Hq/DGmnruApU9UImHiJ0
9LfQXPN1Y1n7XNrHET+tKGM05wZkUZs4Ostmns1iLmfNEzxah0h5rwU+pI1uFazb7gdyw5r9VDVO
V4b7PPZoG2wfEFr4NGFw9NhRJuJvxXUTAHQtBn/bzMxQykodJWfOyh3sP3IaFkhcna8LG2lTNe6t
qGFoBXAySs/tu+ryZwbIp0zL55ia166ju/KSC+FAyNawM6o/PTZGFbwaHdTngQ3s2BjH1Ea+y4UG
xNSJeYjCgAkWLLl2pjIldKeEtqxtdEfpgDB+sei0jPpF/x4IsAq0WQY57hjpgRnEfXyG24CZtKQo
RQtittWh1VAB6r49GSW8KhPXIeI/ivLplMc4oNgpa0T0igFmGXgAuYx9wMS5HRnI+u9WS3ak/4f5
B/Fg27lyuY+89i3FK26M2PMiQFXmdiYE2VBcZhF8t0aHr5E5H2Ys0lPwDASAhVM3Z082GSJo72IM
JP17F+EyKHDweelH+hRGxbRgp5/KHmleYiV3x58XT+9A/KeX3FWtMDk5JO3YfJebjd92p6rOKVDw
p56k9TXn8oCgXO3HkSDy6c2eiyPZ1N0WmNkz7G/KfGQeNLm2qP46psEi4EBmCL4xdcK9p+Z47ZIN
ENrH1o+OTvrSIocCsMKqv2+IYMJ7hYygFemDx6qm1+U+S9DHAWXm69qY7S5iKYZlG3ujGz5lej42
+D2YER3NhfvLYa223GUEM6wQKO5nZd2c+q3BXOD/TJIHgGH136FPTsgszgFfuNmO0JLBLnUuVX8t
GsConIR2sLAloq0pf9UZHxrlbMdIl4yDjRQAwziie6yQE9NcOeXrob8jQ1buV6bMk2JKGHXhy4Tj
hwj6tdNNh9KiOMj6nerlhhyriXl5GUUvePgBmkBVSacbCI/nwKtfAn6DjqGrk6Ybzz4TXcSGo9jI
9o0mGjNmjQrrG/rlPlDlpRrZsY7RxZWYg8PM6rE1k1rmkmFYVRRgVsxx3G9q2s/c6Pb8afodk72I
43LJcvliyifyXqza3ngKzQgf73wspZlS6wcAApHbDvm3ki1Xw3DWlfswCvFbl/7DMOqTavO7lkCq
Zputc1F9WI26EMq1nkPAO6xMQIgzz3P1wDWIDYqPcMQcW/Mhzv1FJuam7wPCh8UjM0cybaV4MHHy
ml0RbNT8XeLBdCt1Z06E49+MfyPVODbxcO18lGX2+NyNTnbWffuFsoCPW2fjqo1CLoPMQxRHZhGL
YLfDltUKNNuElxsWlW3r/EmWSW1UHjOnvtegBh05m1T8GLKn6ldfmh9unGyq1tlYDK/9JMUUKQ5x
E9PAwgAmMNYiY6zInBfXGo/E/Wp/BqbcPiCzOVsZRS3xoG3fvmumHRKj12oo+Y8KubFr8QGs6mDP
/biqzHiDQPK50i2lBFlGEYdQPLZPRT7Duyjac+DjW1pc9S1J7cFEGmSarjC6PyoKApa8hNXLMH0f
IvsOPpOSx3D13mExghYYSidkHATEJ+YDJCk3wavfO/tyHA5hZBL0AQ44ak/ziMHD9UR4rjXxLpVn
PvaeSzr7EnbTwU2JsBhhHngQkFHGDPRBDukG0VWeZCfTz/D5OeemSL7sQb1M1Bo2YOkm80HR0PjH
mb46HdsxhcdJkk1v7tG0U0vP4qbmDnsB26/c/0mtdOfMWblLdboflHgN/4u8M1mOHMmy7K/0DyAF
MxRbM9hIMxpn0rmBkHR3DIpRMePr62h0inR1lfSi1r0JCYnM8HA6jYDqe+eeW//28Z46IRleEMI0
jfnXm0+rW6IGBpGs2cHHFtyBn3F8xEq6/IbQiZpasMm+qP7LQIc++cZTqKh3K/y3fBV8jpmGpZgs
AH+o/nKs71yimgJ/2fLuZx1B1UnK7G72frq5V7ANWDLscngJOyBYxz4NDk8I07Wu0jS+oOwaDiO9
Asp8tFP21s4u7d1rN2SRlb41aolYjmNO/+hZNCA+BgzOYmTbOAPSA71teUg5KlcAH1hdFB9N/NmY
77UkniKz6nmWNg2DdVSH83awywLwyOToabKa5Gnt7cf4LJyUHXhCRDYrLXvjDq9INuXOGwFdPS6A
rcda2QNKLMjUdC17/Q6mzvbPLJGySHKdMK36hEj2g268m4rfDU44XMaNV5lO4T5ruksRx3/ZIzKx
MAZgZhR6zO/k+uTY6Y8whz+iId/W5i4UTi5Z5fHcalC7GwGRnhqJy9Is8WZN179SJQz6nMvQPPBc
RkDzUAp6DlsD9ZIu8+Q6zXR1FU4kJ2RaQfswZL6WVH8xv91ZfHkzn0hOs8ErK/XvggJDx944ZXaW
KF0rqasNbv1AQ96YXqUnXty8uC/h7LCi/c4zLr+CUw1Ld2I1ORtsHJx3s5cxnss9xpNtf0TNiO8p
PWctd6UeXm712Lird77FV4PpQ0H9QSZolJP1HWc6QaKO1MABv8Y+Rttus+yifng7+MvO864gjzmv
o4d1vQI2coxooyXV5dY/kud/nqpbViGhD0FduWFquyuAkmk9M60h9sdzw02I/U0oy8KZnc/TzMKu
R7ofrrwKJW6VgqEGGCS5t6a6lDnbtPJGY+zZLtw/rJgBLTj7wtMSyZLyGjNTtiklczqGvU3Cc71F
oF6KdV/Pzp9WbPDGUHX1IWR8WKk7J5x4CvhPSiwVE24abh7PfX+aiGTjZubg0u3o0TzK+2zl87BL
/WvLPayXDbTspOPRgMf5qe6co8lZsTW2DTIUoyHn/jpODm6fcjfkIceV3Vjvlo7IIZWBwZ7N07jC
Mfbbeko58je7Sh6zjEjQGkf9PEVhZ28bRL9Tlm+GodtajNEMiKsuZekJ9j6s6XEmMVbZ3W6ijntO
hsOqtlbiRQRLo06fRBhcOc2zVVM66u7aiQSreRjNakcUtGUiwRvt4GSwg3SBLlg0SGJA77wiOOED
efRi4y4x/a01L2Qj6estp8NiPszm48B/lsSuhGCdGeZybI/oOuR7NyM9+44pSsgryK9J3JrxLhbo
Fbv9knUcMb77rDwVPjmgNSuvLYa1ubNfUzrOuqq9cjpfCTg0I3KGkRQAiBN/AjuTrXEl5aEAArTx
sItwxuMI8+787apuRwsUDWTYcYIdV4yoIpaQpK+02TyHuCyMmqeFepoctHYBiiIeJmUaHgv50Q4n
Mkhc+fo95KWbYR76dtd7o39tB3ll1AXE8gDmcGgRPfb++gL2CVE2bSZAO5Oor8uTWR7tMds6ZvGr
EvXZnj9LRRWllUgkg8y9q4JKAOVe64qZzkqHp2JZGDgPGBnvY+lc4imOYmXMrGNp2PBNx6abOLi3
bIwzddv9svzs3m1NO5oHHkfNIn/cgFd+0tQAPCsf9ip5AcHbtoy6FIcxUn+Un3bxLhmS5twtDCgM
FkAN6G2Qxm9LPHyNKUGJcgkhBRDcl+iiGG5y2YvLn8nPuPv4HL7JuILALcexZCfahot/4ZqOoIVy
Sr/f088JyU7Aga3RulhR3iAE99anqo5ZWsfubv4pCZyE84jZ7BO8DMVMuaefcZ/0VGWu3X4efxn9
VWAepof1QG/sTrIqcYKj07/Xqb9fmzMaFta/o48/O2NSIJC5bNme8yC/+v2T+MwoYE3FKeUmNHZk
7DMaPgOVM1NgwWUkh3WtI5vJUl48mglValYb6egp4g7ZWLuk6SP0EdvRCvbmtJyAcplqlrcqARWz
C4wYu4n9lActIAVh0TzOEavpSWKQLpvSAddSRnslH9Ff8tFAcWc4b8LvnsZp4pKhLMw9OpweEGTR
JlOO7NMO725O8BByTPERt/RC19GrXRKnXB31urfQi1+HDXCgV8GuXgrHej2s9KKY8xVqvNa0orgl
jBXqhXKvV8u+XjIvet0s8geP7bOn19A1+2ihF9MdG+pYr6pxG7O01uvr+nXQy+xRr7VhfV8m9tzA
g0m06NW30EvwUa/DM/bii16QO3pVXrIzF3p5Di9aPNJANuu1Osav7+WfRbteucfOM8WKJ68MvD8N
O/lcL+cDtvQp23rhRqle3oNPJfyJsdAf2Ow7esWv9LLf0mt/UJOvWYMABkRA+A8aoCEBklYHPpfY
EZRGCIz4kRgLj0UNFxC2/Cw1bjBq8EBoBCGFRfBhEkINJ2QaU6Cofto6Gl1YnxYNMgwaaXBgGzwY
B07SOoIMlEm/DTXGMDIsQA8eZEQMIcE0Qhs47fehW3ec9btIaZwCuInNXFFuKkiLTCMXvYYvSLoQ
d+mmF9B+dECnkGDZPsOgqLGNAH4j1CBHC9alNNpRwnhASJ4tDX1QD4thMjnLq9RISKvhkHX8ce2Q
kE6HMX/tf8cCbaaZI3Ws6AjvCWDFPed1mb5mGj0JNIQCYFaQq+BdbU/ObVAQTNNChKlXz6mGWByN
s+APBrKU2TmPEzyP4W/TaTiINSUQjFRZZPrjU+lWHmNKUBkfZibV8IytMZoZngbxREBVrH5ja9jG
1dgNDdyU4WgUx8tfDI3mgGNhfsUZ4rvWnTLrK38+C4+TxNrWA5b8WkM+tsZ9Jg3+hBoByvl29+Wp
02iQ0JBQq3GhWYNDAwSRpVGiVkNFOXTRrDGjYNozdfQiIjl/Yg0iWRpJcrxryXW206hSp6GlAHop
0xhTLx5XjTUJ+Kb4H9BJI09spcJtrjGoWZNNDYPLfQUjhZGJnkKNTcVwQRqjqjVQhTKDYsP5b7pe
MngrW4NXpT+Pm0bxIMkXfGUazyo1qOVDbNnpMp6a6tCYXcBnD6jL1njXAufVat4L7ks39oTKGKKO
z/Fu5dhsaEis6fO7SmNjbt+1m8HlqMKjl5vgV1KaUJ4aNms0dmbCn83+0hD4Qp+VBUHM+eDHWLkg
lysKArpiF6RpgsQcXx6heMohqFGRgikKh9tFZSfm4t9hW34qP8YX2dNo6nS3vLWf1KBnpnju6hSp
eJ5jFKr9fleGDK0cDdwprFv1UlYol6F8l6kkbaHmE+rZ+QC/vE296ZFGC+sKMep9esg8HhTFE8x6
13UfVhEpCg2dAgEO0ICrxgKxqxyItnCz0siggh0MNEQYa5xw0WDhAGHoaNSwYWNNtNBitnVBHTJs
3ZIP/Din99kYOg+LZSDnbEilT/zthnx/SDHFhN+JuRJWsrS8a1GoF9OEC6Rz98DNHT3RwJFSY5K1
BiY7jU4mSNA6hmNkWnh7Dit8gLPiRdHIpa3hS6d/Dvg6HA1lAoywFX6fNaw5Qm1aGt80NcgZaKRT
PwRCDXma8U/xD/QJ/elrDDSDB/UBOMfZjIwMXL4nph4ZORGcgFKdUeOkgQZLS42YOho2bVWxgxYv
oxB7A5P998o8NfzR3qwQa0rYv0q4VakBVluZX20+sYCJs3qPs0aGDGqGxdk10K/0pO+Yt5kX92XR
cKyAkrW5ZZ8EqrjU7QRg4eruJoPSmaHz6WimTtTj4b0lIYSfQJO4ybIGj308/l1CQgd9qJKN3dpc
OKB3J43xNpTxaqy30YBvoFHfTkO/q8Z/439AYIjgXKPBHoxwLz9MjQwPGh6eNUbM7NTjax9o3YEx
phH0pYXOI9LiHft1BWPsdZtXPs17fxon9ueA+R42MaVR5kb/xfdpfR2d8W/jd6+xxp1H08iOZWhb
+2WGCuRz8STT5V5UuFVjq8yPlTlDrGqIWmmcWiEI1Hh1oUFr2hSoi9PwtakxbF8D2VKj2RJGu9Gw
dqixbcIotGibM4NlDXVTLBtxsaNRAN570OB3oBHwRsPgXGF2g+CZFg5Mk9NsYLliB/eLxf4ypsFt
dj3ohnH+Q678lormks81iyxVgaAr4q+x7p2lfRN+RehUbybqu6m8DRpiRzOX7yD2gH804l7AulMk
sQBHfNJJ0N/VRvk1ZyfRr37ECIx95vgYQ803Gp8nnNscUo3UCw3XD9WlLbCtcIM7VND3yz8YPjy+
q8H8ZAbRHzSsP5pg+wX8/qpB/tz68jXYLyH8+bDc0cskdj7sv69DADm4JznAigRcCZPicy1ye2RP
XkOxewzWzWDotnjJzdcBg/afqIEOHVg6flD2bbBrmQbtrIzzbzXw0gnTF6ljC7EOMKQ6yiB1qGHU
8Qapgw5chxEGkX0IdQjCIg3RkorIw5B3lVPrh+C6nZaSybegy0VO7MdKr3DIgDPiEjkPl8zFXC9z
kBizHxnizu9EY3hM5JcJZmw3NoigmjbHmlzxD1ee88vWaoS9K7wMZUSfEPngOI99Iw+ubhPupz4B
D7afRx0UkToywvNRnfvqbjFITI0lZL+ecMwoLpdRDM+F41+kIFXtNf2bNX+mKvMezek9THEVik6R
HsXIWxbeyQrT6VDQYcXVmYiLTdbF0KEXTplbGpovno7D8HXzpB2IyIghRH9s9HlU0MZy6C0FYRzi
zAvNlRzJOMNEGT4fhb7YpS1GVkPHcRYdzKGIDdNvd0kBvDZgKe4hEFzLWcK+LsK95is/RYVWHWOJ
eMG0oinZYj1bSf9L0Ti/TUbOLiVcB3Py5uSONbPEAlV5QYQaU/EOciZ8tMhe6xMY0dKaGLo1Z+5n
C/dFdFK8EuK750Evebuh+K0n6+Io+JKxaZnR5+TahuWXRdrJsYL3WsefKrXcBt27hXLmtc+mD4/U
PrYXXVjf8Ged+8yjZh2pCnS4qtIxq5m8VUPuqtIBLNwBUeulvN67Kodht3GVeTxk+3EvEGsCrrE1
8il8TJ+sLEgjqaE9PtzwvNDUfkEYjlDfkPCXgpFunwcN6+WW5H0GyculKapd3C9jbn2MjOxPHpXm
2yT+mSsEmwWSKTm8F6n1F1WotQzB1qsLREJ++bQuMmOawlBpXkbuC7zy2aijmKaAbAjMu6JAz8HL
/cq0IJHBB0NuQKERb1Ds1PV1IsxXktYkFJ6iBKtXtLPFfuA+w7jNesK6CAaQ8btuoMRQbPJOTY1w
jRa20jBIlX/HYT+9k+aznzbNve92yzVt75aW+5VIbFLVc20/pgt/4bHAnU9+hVXX3rWmsF/J2N2H
VsxTGG8AoJMd3yaLUa7CC/yF3ogf9NRA+z7q+oRWxkd+j8GhrtBwOZ5DwHxpYvCY0qbFwY6jImFx
FBZBekFf/++/+z//jAvSfDcDoPAHdglYafON7I7OQoqLhyLXMRm0y91s8a4wUXczjOODn9jTfnSm
Zedns3WyIHGMDr7KHM2r37nV1syUhTA4KufZ3Q2upS64Rb4qpasKiTicIGRMtgjX3szzJ5NFdIdj
zyACyUEYu7HTevOp87OtTGr4M89qcAjgbO7FazjTt7pyvi47kmxY4whxRTQ2YXSRuCLikeoGq7Ze
13xpmVwHn/qOf3AzEEg/wc+cdAm/sXW7kIy6lkJx1h7G5UpQtScLu56bdrbONHde3bSfz6bVkgYS
j8qZw/thqlp86lwc3DBrzpY/70I7Hx4bf7x0WcXe02Srjc6JMIiNQCWO1/lCM8ktYdVkCOs6Sse4
jr25qT2OFmzEDqpy1aMa29NYsh1f68qIGkv4hwT5KTMNsQLEua5I9k05nlbVR75dA2swet00kCub
pKPw06/R3rQCS0PpeEjTcEGec1chprXsSHh8sRhFRjpNmaobWSx2hr2gxYplvzckGUnHC1wsnNWx
FcWnpMr6mC7KP9oLlVjTZc1i924u85A9S3BpevM413FOLvHkeEDujMy+7OG3HRYGc1tzYg7TctRO
40e51t6eo32Ka0ercdLJYy3evBmmmQBKguTWIrYOkkPEZhzb9jFmNsFx841M5XRSqXqbaXg7drpL
zO/mltHL8Ck6TgNJShazO5ptF7yVhVldB5Of4nBgOF0l2VM1P7ZVguU7T4yLjfilYf3EPsF7crGK
RTXOeF1iNTD2KpmoMcxG1YoRlxNmvl49Il9+CTk5FP6jZ620KxdgCMZY0G0QNx/rlP0h+B7VFvdi
G7sDIWHulcr5ceiN3rRT9m5R5eU6xrfR+W8TMz8yR/K6SOMnNJyHNWzkMYWX52DuPbucd0wx7Tyc
EWy32KYxldmG7WSxzjT+tn2vE9x0RclObTj/FzLmQ94TRPynodxeUBL6vrMzeORujcjMiuHMprPd
Bm5JcDbl7Zocw3rO9uEK+pomyVfitns3dEDzVYmuVAZYck3/JSyai6lbaXNwZNIiPDA7g5Nw0wMU
A6JkK1VVy0dTqu0KcjV2zolTd544Csa/cncuw3tidmw5s8Ygw9Z9eaMdxUMXRmUFgFhBZW7yeCL/
p/R6h9tKFTcUovJtUG6wkn1jA9+6837ESOnQ3QadETzm6fwEpT1tTaDuBrRhUbcZJtfR3xh/3VIX
sJnsgDUX7962inV8+i0uzJtizt3lw8Pipsx01zqFiCs/uCP/dA4tF/Y8vScdhv5mrX+n+RSwueTq
kVY3KxvMG81hs4hyH6ogp1wZO5fAauF04EYbrlcL0gcFLEbhJ6PLac9BbqZljpps38I40TaUFghj
Tw8F7397tDb4kcQ+9f03EWfEJwbylOnChGVcXcrteSoyWUKtT0UYb+7bVE7iOexJZpL7PhgW+eTc
ugVFyOCqpN1kYu03cv3xK0ncI5kf3CRkr2Xl58CXp0qqX3ybGhBEUCcUPLsl86jG8qZjW1TPlaMd
4VnY7cDAYWvUPGyVmgg6phAVs96yVfiujUxPyRhWCRXg5NZW8DqkljtNj6rCU43SsEWJah/sibxu
YzdoHjwew6lRn70BQLdV7DWo24UCo2etGFLkUly+Iyd7qDJvYiJqvXV8Au0B1V/nEtePawp7TTji
QRZ/lGxp7+289YDAj6JQEwFb/m1S6rVLUvk58vtnOZHvoBMQ9xvZLYGxrA3kEpEIOubbY3ESorAO
wsYmm7QSY6Nqjk1cM/cTzRXbqGbU7a1Z2XOUntOMzX/RTiDQyCX5GfNv1cTXU7Hs39gVlyDgnilK
iz44NFPyFLr3C2jqU+DgyuaOdOGLmzbWoNJd0Iz1VdKDgV6NwKjD4Vfkcs/YhQ/CErf3oFEAdfll
zM3gYVpZ66Cx8AjKlex3ibBaTTOfKsPklhi0Hq6bcWev0n/mh2IzCyMkOx/wEaxg84wQ0x5LZmmE
B4OndrAqcXAHB9iTL+bWGQDYyzsmooaiCkw0uFPSPQVwOjSOuysz25Pj2ssDFYKuKuRFsRGWvKx+
e4yaOtH523Wg0lx+9FVwQ8jBo7197TF95Cu6iF+NwXGa9Vq8GFsHraqi3ZfjEc9SAz8+s+A2QN8a
SkQ5Xyr+whafrrTSdiIS3P+N8G9cAFbNuyAcMS2tHG/PsvSjntaSie+HE/yN1ZNw6Mmp/6B+2MiS
LFWM0ZdvGH8YIqxPc0gPTdeduyTfp6V75yOEEKM8l9aAxSnbtml3ehxq3v9FsO/4wseYDUoNKboH
L/Ahs4vlpa/drelfy8DZhRD+CIhvLtxH9st2253H7RLKiK4U+zOwiTNpyltySXKb1y6B6ciNe+GZ
D0ii3xK6MQATsOtW3o+1ME3s5bfhqHMixg8fimBlGp+P6e8qH1DhPYx9fUso5Mxm87QC85ayfvZD
5que+jOqY6neZPFj1hfUubR3v6nxbmxQVofOWxP4LUFj9kVV8mARhg9T9uDEqCvoEzz2RQ72DJFM
L3Mn3ushOcoh3sNA0NknL+Yio0VigmzpOgazcaJ0oKF61M0zHwEgTCfhZag/VxQwheLPlLUPSTFw
6aJP2bSOTtadmQOcydxc+5SVp3Eop/qqQxQuu4wMwQM/L6S+Q6INUEe4jOAS7juOo3P+WHUfVfC9
mv3OxuaJZQprfWbHm5SRoeXHz1IxAO7paRQiOTGNfOiK5uy6uCCei5lDf+vppbXHxJDeCrPPjsPS
H1aK4LZm7n/2or/j2WOfp9K4r1LyIbHgEDEYpYa/jnMIbdWthFsFflGb/UVrGqATvvjtFDZ/cG7E
hQ9t5MVkEd2zylxxszvOrbetb7/lkbGEFH2w4vWd8a5RJl7J8isG/Db6D48jVMPJzU6vvoszoKHi
IdM7k3JPPBzRJoZqf4/HZV/47udcATrbHUlZphwL6+RoMKuPxCi+pmp5cCZzO+ljCVdluyu+jSE/
i6W45F14LC1+sEaY18x/HDmhJti67S6dt2EGgJS5x8kIBItSnjjsAu/AhwYO64TYgYaIfYAEYBzn
FZGEj33bkGZdobB7WiOUN53oM9rVIjmjXjmQSbwxpd0XUGBeuTx0cfpphsurCAakfvBLk2dvZ6Wu
KYbtTnDcs5mD4Tg4YhxlU5icmqndNq7xboTdX6sEGHXQU0mmn8CSmm5R7TFs3Z0PgWVnHWaffOd7
BtwqOw7pHruOZ8ww9lt0d3e1Mk7VWJGu5X5LNMGoX0v/zPz2rkcdVA7JqfIyDsOsbAfZP2ScgMsx
eHMqzrkhzfMKi36v3A+5/OSUbaFoOHk260V8D7H1EqvpznQBcxfjl5xLhoIBToTkiTvoB60BuOWw
nh3MNL+AO25LWiPpg6CS2kDiBOwqcJoumB68aitz/+w6nCLHfrw3eTtuBU78pv7qZ7YGfbPoN7m1
FV328Z+SfA91sSR19b+qoXyooQl03s39b+k4F3qKukFPOA7xEf2//6d0XF3k9qJVIBFbqflY5K8J
Wq2ojYG1auNJygxfD998Rr8hhZdlOlydJqBDKOQTby5Z9M9v539UVvn/V4e2S1zx/x29pM5k/JL/
NXnJv/Lv5KX9L8/3fGKSbL51wpJs4/9OXlpkMt0gIIANSO+EwuX7+u/kpRv+i4255f635KUb/Csg
0GAGrmc7bB2C/1nyEvfNf/ls2a7vmLqP2/OEsDg3/d+frWZNgnVU+E9tJCsbFTO1pAX3MOe5f99Y
5kte62uitKdz26htQCctWgbWjWOwTWUf3jsWx8xCQBKstSyPfuG+ZPykXKZh/FBLyzPdX9HhzjRp
A1+vm5YSufvOgWWZl/6On2HBaS2zo0L49c3m12eKTkXcWnrmWazOwez77MWiWEYnZZg2ugX895yJ
k9OuNS+XsT7tgxaHBTuoS1HwO1DLdOcZ44jL2p+2VetwqlmIwk2zwb/vM8zp7cU84tB4Dsz7tWxp
j3ZjRBwjXBVvVjHAWSzhn77khSdbDEq99VQwEtzMauHJL3AKrLRGmRwG4+rRLfI37uz8IgXlIXbv
bVWbmJxq+s06W4IpnrUw8OOC7MmeWhEXb1zP8VWJuLhmTcthn03epLn2cplxfhrWs0dQdJH9ryQf
fkPV/k2c+mdwyl0rm2scpkc2knuSLFeG3U8Qr3dFihw1rF+DsSQlI8QbuNlr0wXQOsOP0wM0L6mF
CLv36Htj3NlI1gXLA5g43Tg8Ibm6fVB49aSKpuc7BHyStD9zL57KKQLAuFcad8koLN7yYo43VjxS
ymzzmETPBhc3V/JJuMPNdpfXoUr2U/PWG0wrhyK+jaKG3hTc8INfqM3k1kM9j86CTK43VkDwtc26
wfiU8erDbDTPOJzOmROgDs00pNq4f9BQQi4Zxtka02eZFiwClzmD0SDnJ3zD2gv8Z/h0IeYl/vKS
K0tU0oyxSWMdPq38gyJlyzAhPk/s5442ZnjU167B+YiCR3wQJfvxJGqN4cVbl/7NVf2vlQ6DwFOP
WWI9Fwn1QavBcVIV24DHPyJ1XHGLmPDtYUvBL8Kpfi3vZMWKJUlYBvbjbEWLOyv2LAnon55SYLx7
5T7Ljtbrs/2YTD9IPbpz0jIwKFKuWdz4aGNtPmq8UMskCH/23CSBSBOrpAAv497lc10LW7QiCzWP
Mcb8RYQQ+nGDTLPjhdpalE1wtgDVIBYyo4YqCg4PJrNo9EnrxqnFp8gDgY6RQvPBdPZV1Yd7CjK5
ONj+U0xZuqUg3xPyYptaylfcR6RXSqXteckNHSi//4RjBmpPxLslg4HSPPnrRDCMbtY08B+59dMw
0aW/RU1f6pSrW0UWmdZIHXhhi8RgBXgLuVjXMAIyJr6vLXsANu98IFK3GHl9zfvcHZBn8X/RRtKN
l7GroWCVpTlhxI3bN7/a3M63xdIeCzaM5DgHfRMgNFKYPp8diJp0fmU3/ntEKg/cRRWRJxiS8V17
4P/I90TGX4TCyUHFDPcX2/9Dwk07479YZ8H6NWhlm7m4mTY9CY7hpPvaDpAvKJutviu3efmuavBj
T3EuLT/mGWHWMHBxxv/F49TojpZc5mMSwMT73TcT6oFYZzmd2YN9WVwjd0FKrpiY1GG1A4fQDl/P
QIB7oa4Ptz4HaHQhxCoaXOXSQdpV2SymRQFcuwdomnYc0hlGVg/WOrIRMJDCroSCFqcXBz8oerS5
iutUT2UeZy6Xs9I1CHx8XMySQnWl4QW9CA9Rd1nOdpaCHyzVc57s+iCnVCWx+ePPaqCSgY9sa6n2
4PeYezs+Splb+twkUw2TcleqR6BMXZLA9/MehS9JkSWMMitnUm+RsmhJ+TJ8oG5F0M1EQ1JlTEgJ
Y5LR06c54ZBqGa81PQ48k0au0srsE6mIWqf/uZo44kkuWXprOxrKGhGO5wUVahQ7Q7vtTRQilSRo
z3+sTUhiTxYB8YKNm5n9yttu3CBaBaha+IdHxmDhsfHkj7O6l7LhZzKz6eCtZEdwHUmSUyPTM8tq
fADRgXigiPzIvtDcOKne01GkKdR7p1SUu9Zl7gviHeR7okRS/DdlMBDFcu/V1UMhqnifDNQEBCuU
ZVXLeO8c8Za4mxB8gfdrwrcqomIaDwkRdc9smdfIe2ZpFCSl9m3p8os9xxhwUMEqd2QuVK/qvgEU
y3mrRqKhmnc0WkK1bXuZRE0QuoaiKQlVm+Kau9NvVmtlTglVLFPQSn51pPiC126S3kTNGpT0Loxp
qROfpHrMijrL2fpdL4uH7FjPNwo+S9XqI/wLUh78KXWV3cBU2sxuWR7jgNStf9zKeQtTw1EOJsXU
iWS5LeE3lZi/U75+haotmpMJu2VCzVpJiGzysp+eq4vdAV8rP42qpXBhC8zd3FOrQqH2AmhXFUe3
AY8kQm6FxFmrLNXCBOZcvd/omnb3T4Vkj3GVy7IJPKMJ1Ne60ieB3PYgE/8r6S1/H2gQhp4jWrcp
I22akSGbJtPYdR9Kv6ojxbVirEdaVVWiU1Y0JmgS0e9Ee6emdxea4nEVrzxqWWy3/LeKMSTT7PKz
6vpeikCeIRW3fKQ/fHx9ydOY9IPUxeAYlGgwtou43KWNopu1JLoawutEtHmyoONoFslRc7P9+tde
iiu4FC9aeydkQOC35yGUWxQ9ZsxWXUUDuPQ7ZK2KMGbTJMvd2EKvdsgeiZXjINRCXmERU6ZyCQc/
GniBb4sSGtTCefebuzh0aTlMdO1lW0bfFAmP8wsTemvD146jTNCM5uuRKwayPPw9YEWNqpJooaWy
774wP+uRRKJCJvWQre0ZByV4+sARrWt+hoxFUqDonaj66buCN9kaC6V1KT/5ypx/m60XQq1Zy42y
WD66/Ug9Z0IAdk1ZaxeNeaCEBfHOLPkBWu8TBe6P1BSRGHJ+Moa1iIahma7Ub2RbD7K6q5J7o3FJ
vtnwxZGqVUUmyrs1HszvysfEwMF8xZL6XjAkZOvPkrhgrc6YwHtZqCInZvKQVvkXkFoSvUF60KfL
B3K1/d2Y2TlhoP4zCNXvcQSVjwNd3IRefQMqxW6KbXuZEafIbCzlYZ/u7croIzzoVO6GJrUMUwfV
TxMGfcBUTKCaw/bmg1+kE54Cukh5B9zNsfd35WaMg+ueEdLrnHQlzki2RjQCsXZoO15pC31GKBZk
xjvKCb/sOqgiOh/rnR88YnzOtynvm9BDpK8jHQl15A7TAisMHl1fL7a7744fv0+eQCM/w29x+LRA
BljOJ50ZBRChK24cc3OTy2P62Q4vZCPS5acpr553q4uH79z9zosvkX5M6mEtza3DYyPLWaJvK95I
tA2Bynkbt/0aOebUiuCg/dMkTLJSWvZ2U/G7tU+TRWQIZcXWKfeWTUeddDGbMQCmPgDL18ANHfK1
ykt+AVyOCVi3Ch7WVBwMh9RzQvmGfFIkUnpzPWERubLpRWO5HIPJO6VyPEwh5aS6PuueOkuTXwN/
Kl9tz082O3wCsQU97P1AguSuw2Q1LhjyRrH37Hbft8RZ869+aemwCyMEprvMJ3OBd923Pmm3meND
kHznAw8u69MIOHd2j6FHbS+hv7r+JjvehuOxtW4tpHbD2X5+GICaxpbO2myrfFaLFAL3DYH48rUa
E8guRfHPuA1LOvjeR5cTaOltfSN94ju1Zz0bVYm8DoXBDrrf0qt4VPb9pNji4OKXvJn16yHbzOVr
MIittjKI4KPScDdrbRrD2+YvXAPHdfspgwB0fLULq/SI/sbleFPQ+csvdlca47H2iGdi56369ZSt
HCo45KUkrQR8WGVa2zxeNr7xkOWcf5bn9slGRvrg/qWDqiXCNkT5T5PTx0LL2nTI1k0ykBzYFumO
VOaaoPnGxBbZwZ4Oyj4HEKBL/gRKRjaKJ9NrHO7gmjn1OSjDyPSEG/7Kq+vCUCr+9Jl/P+FB4ahS
DIeOnLK/QRg9s+HANp5fxGP1gXcAic1kEEu+JaDVuG0zDnLVoaau0DyOpH9UlJr3AO9U/uQuWOs+
P03+nfRGmpROI8/sbidKsTeCE3mTTf02Fhwir9S68ubc9MB7jbuJOb+Z81Od3qbl6jBuy4KXOj+X
E2oF4s8V5ZSRQmVc8Ye/9YwrB4LOJzHKXJ583Xv5xYdFQVu+es0Lj1ZV7NNijzO+lUdHHZs0IrHC
+x2pyLlIY31UTHpusvv/YO88mmNH0iv6X7RHB4BEwiy0qSpUoQxZ9G6DoHmE9wn763XQ0kSMFCEp
tNemY6a7X5MsApmfufdcgUEiu/Ssc4gxWfbuctXz0xId0m4XmYeWaxoUUPMTJSwG/6To+AgvJUdy
ZnGzizVs9vQSIHiPCRiGnSpwNG/Nhqxif4n9ljAXE0aLP7lETbAiuDSf5skljOAxvxuuOfPbdw7W
RG6Y98LqYCsHpp5DIpq3oXsmfUTKoIEI6OxJtiYdr9G32BWg9HPyevhV3B07qvCQmnxaO+ueGfbY
kIVI0sXkTx52iaADkoOxPw1sBMFLQFbyqqXCjjLjMzlJZLTERfMkjcYhNE66w1FF/9IsQdF8j9VP
+l5fqyRA/YjgcmAluLGemVrCX+IdQUIWYFQFmVmGZJhy6EBSPRfeo57DmFuCSI92mXnisWq6r8w4
jCOO7p+aG5uzw71P8kdBRk5W/mLhauf1u1q6N6alm8I88dTBrbX0iRDUIMsfTeOQmyg6NuqOTEds
qCRvkJ7d0Bvtef54RWP1xnOGqBazzbQPiS6DblScw/KuKFkOWnuN76Y8j8uR8S5rROKXE9BJ02Nx
y4a4omvKHhdWo4zMyTqW517SEB6yGSMkHPoD21rvKr8TpBX2BoMFyzkKHMbPe3raNfAD5VXrg0Kx
sZiKB3f9Kwf8e4Q9BcMVenTu/s8wugHt5hZ+tWpEHohcQopZvBNfRvGH2Zd8GnGXT7fRC9nTLcEy
J7YMKQ+Ys3OYtrPuXPH4flSiBtliJ560E8YHQP92/8l7LkBrTH7cnQTbWFLjYVX0JIQdiUNDc4F7
Nluga6A9usLMThASmtvyWxUPKDjhI5nxtTUu87Bryrs22tV4eiFzUPe8MTpJfjk7qpeCCr/d6xSu
SIshksBmGnd8g0TGaB0k8h3pFC6//eQYdRe7vFXJbv6c2XWyHWCZ4WJv4HCfuntMu8goSENNPB2D
1J4iw5NoU7fVLT8av1uEgJrEZL9r7P04UZdc7P4yVoeqPtsTId889toz+TIM1ShcyR8CJ6R7/izv
E4eQin2TIxS5I4y8jNijnzyXGm1foIXeZPW5NjfOvtog0nuIICy5O23el8NhYR9HebTsWbrw9kfa
Y813PIe3s0I3oN04uKDJpSp2DjJVDovyYJunTJwWj8iBF8898rrb6mIaMLiD7IAbzKsgHKL9O4/a
g8FZHScPPD9NSmKidpenVKXTIysp03xynR1mCxRC7rF7UXyW5o7ASMs86NwH8aEr/RyjIqyK/sIN
wUvKHCIDjamwQZ0sBvTvun2bfTSCdQmrL7Y8OxSGI3pFyCf4kXaa/lg0+PMOPdfKDK6BvDAGeprP
LwRVG4LVhSOVs2wz0qyFOxmI7sz/yx+d+Irbyi73TNY67hgcwYWxhzc2aptwPGUUV/g2qh0GbwYn
uRXwasyQeCQpwrx5DI22itMdvcGH+WtTPJUbwmir4aZQ1/jqGduWoRYl79bQtrxSVBI12ZS8wXS2
zr7wftRMgtIj3h2v8gEXMU7KwBBh1X4FzI5iZOPisxSBseyQRM83yCccFnULgbDrz65p10n5VEWd
ceTmnrs96ZZS+ukA733Px1tMO8Pd7Ll1Y2QTd62+RzxQiMOIJtqqkKVv5hxvc2Ye3WkLn92+nVHc
ksHb+IWf8kOTtESZor02i1+HJGSDiDkv2imOzqn1OwDjhaaQB7Pcw4jqjPsy9ivjngqdYndXR9+J
deA102Bza+QyED+KEjd85O7puJeVzyCYHpzZTYx2YOeok64HeoVEDgLzOUEWG96Mw2eDXT8/oq9h
Pd69ptmFmCQNTQhmQveavYb6/U71vIR+vxxLAJiE2d+ubaWNcscOkHJSBwwEi4uDpt3oxlHrT+3M
8XkQ6TPAIWImCYGZvnkVa8TSlQfXdW+nt4RyitqfXm33bDVb44nPYmoRowG4fF4jzjsQgesPZBCY
OnwBgRG8XRgxO7QKAae18DaReKqyY8h8q91z5Jqhz43N7T0Oz4a2T6IbC1p7i7plz4/Ut3uE/BQ0
FV8CVr3FG+DHSMBDDtIbPBwMUMASLsSDHSX2J/JBnRt0EGQvK+vZ6LZfjPzEQt+/zb+5c3UPah51
PaomyIMbg/kXlK9L/sQUhtOJ94aLljeECsEwvoXtbcvxNppvavOBKpbE6Ectukj+F7OIHm68DAzs
Jv2rHR2/Wpdmcztc43GCVMTdxZQ7zq55dRzk1XYvtRU0H3r0iDeCkHOiZIkCNbrHmC+eXRfxbMrb
iHEDhxeTU0xFJxInGcdQrn0bzQ0+LNu7pbyiNslXzcrGHnHu7pLhiunI/RNxEjd/TE5U49jf1Hvr
g/IE24oxgGHAw3wi7Qmru7yky1koQgZvSppHonu024KunKFmfa6sU2zBxWOew0gruuQw/fiUcz81
HjUg/WLfVD7PiJxfB2ojdZo1v7D3DNgRYrM4G73tIpEBbHFSsH4WGKD/LqFa7IUceASqbJBTMYFD
WujHxUes/JJ/jfuEdDR0XRjEPxFqgcXAfGAYL9K7wT2MsJnneECBg2Vhde73JYEUgQXY5cUiNcKi
ueCUBsj1RmXLv8U3UzxwQ7fD1tDJSNnQxDPo8DSGWevvuwb2wJ9AFXBrvljMYC8D3mtSlIP2m6Jz
MubfJulrKkjrq+SdQWRG6egxNsuZiS+dDqenhRYGWsS66oBOGDhBw8ifcJ/yjLvdQ/JJKqtA9dc8
hMf+AUxcAgHyJX7jP4Y6Wvk8HvYnm2kqQT0jyWkzP+svDJ5PKPKZ0XEnpuG1uYWciUICt952Yvop
gc3t8t38TIw2HjSE8dGWJqM61DWxIJhC8fhUZ61lMeBMdIIPBmfIYiD7IFcqQufjQD6pekCHRJ26
VgXJEhlE0h0FFgbl9yqh1mqB32iuzycWQ+MhrAFX0g4wW7uZu/ymzGuOe5JeumNUsFumQewReUIM
WekZNmg265n6C3KWgTcGsfzGvgH6Wb+J8TFcjohB+OV5lv8wTXvjJ38j2QQ9pnmzEhNeZuO0ZHuK
p9LFObWFfUYfx4lRaD4FPm04KRPDW5o8pO+hCz0O38uaCD8SJwzEr6CpIdtiC6fEtvZypUCC+CFi
qkHUWZlHRGnIpIXHWQMBYdc1kEmvQ3PjPS7u+i25xDibu7m+GyOUJ2ZHP59u0uHRGV4r5o1oZwn+
+e0z70AGEw56/Gb9szGk+xchvr1J8axx6N0CtUJTYARIQzcxufUoXa2rOz8sySHGpLh07y3rCf0m
5YmKd1N4JcQLuAa8iq1V/rpAMmumV40iDc0NtyU9W+qgM5TsMpBhHXf61G965ASdNlwat70NUfgA
kABmGqH92zau30/vAEYo5iD7z8ZX792Oo/PULMO5olcNEaZqpLFeGgoNJG8UqgQj3+tDfC9sXh/Q
HI/JbVj3W+VmkPiWp4n0PccIz3I5ewlaoWoAaJpeoia9Gq27GWR/kVP7IPJt06dHyWGNHwf1EGGi
xIoxuqTx31e38CvB1kfTg64yBzXSznMcdcQdMnYANlF4pH5DRSlLxjptltW+IO6EsOOeKLyOaLLp
QXlQcPImfEiK4oW0Wa4BqUFGeld5WFLkeChRIoptyu7WZr/AtkMhpQTtRNpKD+l9kBD7ELbb7GEj
rbiplzG7NBYVzWjqCJ9Ssz7gr/81a+HsPXwp9g9yT2QrJnyvARq4QTyCk0w/tVsQD9ffVT221DR+
VjOSpNlAHFbOH5HFpU6eDSxRYk44eNAUceI0H7liNcNZSBVr1seG+SVj/rX8sYszqk1DE89pUpsB
1AiN535Y9qydfAZ88kwOhe2LmSDRaq7Z8SR/BplxaMr0GZ+ABN4Yc5eYqErN4tE2o7tI+23T5tkh
LyQW57Lub1T/JkVx1/dEKlQLgR9MJvWhMQ9kB9wZcCgIxNIP1Il4nONS2/cZ3A5rSQUtD9tWVXqn
urAZLoYG62WbqAUrpP1MHI75Bp4kMUUwcQcMpk18Fw7K850B1XUadum28KiFwXk07gQCJvseC4h9
Np8ES7L+N0ZZuvpSuhhZLKQxFrou45Eue84FFZPCXaWaET6HzIKlcf5kcS1QAaE56vOIfemIRw8L
MOFgxjZDYritcmwTS05eRs0EtSmRvMSUSJZDBWt4rXXQEb9E1k5vvQdn9I4sEWZ66+I4WA6ZMXGM
P6ZD8c7yiD5xnum02oJqfDj1ZvpqOBXntaYXm5RAPSRbrA3MAuQlnKonuVpyyewik0e0t4v3Xgv5
XSjkTMDexNZvs/TiCebeGos5TGiMQEu4EVYoPoxM/snLktEVY3eWNvXHklhcISjw2e1WvF5mHzT1
cC8sqKd9aDHMZemqrfSVtV4T5peETFGkFoSI+W/eLYnAyCfA9jHPLmOiMAn5AKfPrNrtUFbF2Qvq
7OcEvu7oWvhsZgfn0rSQSRfDcpmRXzaVx7Sv6l7cDEVzVXFjMCytVRGfGrvjPtd4nEf3ZXTpFryW
16zp5fvoxsdQ6F96QjUBabkBUHDM1EgbJImUZMGzL3Nt2cUwSjaObTxHdzbUxE05ZdQa2KdCk4lt
DK0IX5R+dqVWQM5Y6n2opieZhcyGi/knbwnXlio7pS5JhZnhzDvYlz9ZbpR7Z2rIIeji/TDM9b6t
cmqCnhlB6Wpyy9L+ORxbl3oxpJMx3hxXujudBczecPxZTZeiVyYm57zcj+N0kevP7kztx1LA/WxT
7uKqo/ngmsuGAruQfJzgyEYel32FTcgc02TXq2Znxo4JyX7+Ba+Lni7LuZnZKttjiXbOmVgr8GGF
KBU09g8zB4qNFh27fvHRac9mBU2iSX/BWR4NhMVwuptiC30BGA6ZT3GUgxIa0kM3R4AkKJPb9GoV
Jj7jyMZrsrBD7yqeMZzvkCdrkiWHOzefr9PAkCkjxm7k4k5yxw3EvZHkL1ppX/Pci7G4MKIJZ76l
gbBw4aVHO8LHrIz5Cx39YcT8xE+m38ohYpQyZ7dON/1aDjcHHm5M7d2DXNJz68B9w8be7EuteLMT
BgWs9MPZfgFrQ/I7PLKJUr/OOEniFVaR4RUWvIUbeyBbNzaZFjsOSIT+LsxRl8bxOgdyEqiWVEhE
pMKL1u4IJXkL0wlj10J6gl5RWXs3VaiH1GNdi9mXR8hugWWMeXIp3Yz5Dr5xiKg9IA4Sp4uawiIm
y3zXYOzOatIs2AzFMn6D/8mpbWCu1uv2eZmrg9LdjT5lj5qYCTZPGOySF8vbLl1O1XwhppQ70LTH
KwY3xrEjmYFK1qdoLl+6ijQPlzFNb4HQjbncLJtQ0ZnBEajoW9dmoSGMBNJixeRdpr7e4Ak025nc
x9h81DztQ1G8mnTdISUBpl7SiFxQEZn1UrXqOgrjPVb9p3SKU4rnQ07UQ4W1EoS3wrXSC4yfYBSv
rWQC3MYYIRpYeu7kpocV6AopcldP5QcmM9x+NAtj2t21JROqrFHwPOrnOJM/n65ewo+d2VIZ72UM
HMTLgC2ldfY6ZbT82N525WCRKkShlkN1Q/1Ls21XzQE9ugxgPM/kHBsN6EpUUIle5pcxUW9cIQtg
5uqrGLznyGy0U49MUpFarlfIiCFe8MrobJstGbks3+Mj3h8XJB1sWm8oL2Q9OL43f/SmU/lSMMSV
sg36kQgy6WJvXbSdqIzsONneV0neS8DytkpAIVdj+z2Ho+LkHuih00f2kPfjHH07WYRJJGe+R1w1
eJwV5qsce1OK5buIB2wVVbsr4rw/Glb00hoZ5q4hZBpk4UyC9XZb42LcFsM148JYfaVsCRfugNmV
OLzq72kMj22F8MlsmGMV0XDrFF1/KHl9SAFpjw7OjTZpmzujVHeLae5Mky8qhakdItBHSCJAUrHt
i7pZAcUygoQ+qWhdmo8FlGjvTMEQxqCGCY0i/h21C+/XbAGaD3U6efsjLDWo++Kg2vo1ipY/SCpM
FiwsLNBVuUj+5yZrtg1efYJ1+fQNlD+5YuvR5I+oZxiRZAia8K9/FpNl4RQdGevN+1ZWoBHIR9+z
dL/kuvMzSvh2NT9Jsx0c1oE6/lvsjhIRrQO9RcUiDQoZmjvbnZ68iLWUqs2vMTbiDbDLzwZxkd9V
DKq7efTdBfpo1zHL7YqQFTqn2xQmtl+X88D6pHwBQigCU7ZPVjNE+0mrbmHScE8233qZDT7X/LhF
M/hqkZpOiCCrEiMFJWqo/lxg6Wu40gJZttpmHEsYCkgG13qNvQ0k0HTB071yExstfO7dcxW5v2GU
PyzNdHFaF9EJPJAtltSdFndnw4HFny39uuhVy3aInYPFpDln8SJk9JGXPwU5z/lUHKPmOe6qeM1u
n3wzr1EGai9OxsxSx07BVcu1jRwX3bNpuwcyCuQWBlzaM/qLpqDygDXhpSOhchzRlZQs5xBIR4f8
y+rtYjcmZRAliQYnh/hkXXy69L2mZiRwPnh3BaHkvKruyApl3EdjWSMffvOMBjLZFP3UK//TjoTO
AtEiNYlhH1Ew5/kiXSPaLRnVklDeXej2d44XGexC3qw5N3wWo3SWVvjq1vZto3TmFSlBE96zWzJu
bZX6kvde39PJJN3LEkvcu/OVrFBmpCaMi4nsaVtPScsMhJQ8kZN6h7XOdxGCBEpZ/3WNMQSObPy5
Zt4k2mcIb5e2Kt+zxLmOdnxBmvTTaMofgSzn5VmVTGMbi0lJJIcX1VfQIXGvTFHzJlyqySUz1Ta3
32o5oOdhaQpXHNgmHfoUY4OQA1e3lkZgq3BcRBbedSdu7K3Dx9Xx6qXtWKBCBDNfEugl0EZTCae8
78DE6vh9XN4MSAh+FyL2qrOXuCTItwCJoLPgcyT7f6V3FL3i2Mj1iq/0HMshvFz0lFuSuwDLUrlm
JaHQZoRlSFuWp6Wd4KV6WJtrmucUezPUE18mZs+StkZoDRWcXA1MlNl80Hvx2M/DoVjwZXVQLPng
m8d56p7rwjnFJi2bslgWFWa3J4JDYHiAMq37lla/QgrYmkireCDICjOiGds/qYc1jmaps1xpG/fc
NHnIomX2tYphUD3RQY8jzYSXgDSbxEEY5W5I0/QWdCh3Vdz6hcYaRor5NGh9e3FH3P2Oo4W7xbLR
7COQUdwMu66dvlXjhAdkwGTthB5bmqLuznLluKFtIkkCrLVddOUpdPCwlyYRDW3+uQy1txN46DIt
POr2IPe6UTJML1oi7fFEbrEaagcrlu15nrRuv7ThBcduc4WPQ1shoKC4Mu7PQB6iiv5sSs86UeyZ
7jjnTJUPVrUcpdbVvjU3W10biUEd87UPv+kMuHd8e58ID0n77tCWxz2IDjFqatvZVb2nrd2XY+Zc
sHwxAc6yO6tPy5uRKZ3rFbdZoncnkskRZNkjM5VKHsC/XbQmjk5Nz6rNtb9LlUTQfdsxSGeCgQy6
kFh6aSBJN2FQsUA6g2I4RRTcMUf6thZQOYupCwbReNtosnBL9gzaTPJAHmKPXiuNE/2EJK3Pn6O6
J0ppSmnt5JIHtjtAqkvjAM4mF2ZtPYBkGANkxxguBoF/utRuRDR7e9djLJEn9D/YdiEE6DLQBbrO
ykQ2lS5ZjpzY9CvPuYaCDT+L8AOZrPO1Xp/vhmOprbARcl43fjdQKuphSrNlisPfX6KcvHYvE9aR
NI9iX2QXTVgL49cUe91K0ey6cjrknfEx1sDY6675VSEpXiW1bDRyLaWyGPZGDRgxyStQBAt7LIDl
CW8lh5Vpr3wY/iQbHdRkeusPege5ophO2QxxvHTaI2dlc7Z7bxet2bwlFMhd7dSUOrmTBfbgfjYh
oOdhSgnuhKjUjFG3rdJEbhfDUdzM43BxzCGI7JL+RCuYCAKnRZltMpRR1VEM2adbML7NDEylOhEE
OqEn2oojq6rwNpILq8gMvJFZpagwYPdbUK3wosfHMV2jodd+bFgluLMCaRE2H9pKQpyhq6BPnKlH
zBC3+YgndwTIuHomySUEsijrsvSJ/0bAC3BsV06s0ezEcp4k44PC8UDhW+qz6zGMjOHB7jX70xaM
I0rT+hTIEYoWzRg29PHq4vA51xEG7Ig532Bk1nnIOxRrML32FeOlvJjZIpPNC7TSADRnWkHewfgd
F5e/l4inedKHx6ScAnT6VK248Xl1ml8HT1DbOb8mivTAUoFegG0WqfqyNe/VK5gT5qYLIdUiYbIR
3yMy2mwEq2TpzllOEZSSyEJWnZz4ENEXNJW7adzxqS2BXiPAuvaIBPQoRU+ixre2mUvfdBLQpZYD
0At4d0atgtao2nRtdhnCbN4YE+s8Syy/toulHRN8xryRwqnqq984pEWcOfT2UXe0Eu3V6iyQ5igJ
Iay4/kIS9KbBebwNTfT/g9cHqiUdArO8oPbfCrs6eTY1cZsxEMPxBk/MOtVYMg/5GDVBQuke2w4U
S77hcFnGa2qhT3Kc9ruL+WfAjZhzpCSqunEZ47HBeWkaernrSmvvZOy0dUYgUWeSFc+kORpXT2To
nGmQ280izo6VkANXFMBKPTYk6YQ3KzSwB5sdIDFnYctrJooVOlJhBRpxYWtte9VwdaOJFQqL1dbi
0fJCZhtlyOMo89cuzIMeY7PeQwzBAbfLNTYERBjcLRrKMzClrzazCkotO3Dx3BkxN7fNXowwvzBI
7E+prx9aVYMHi8KLXvR/iEbNj8AuG7x9WjjTrITd1RvD+UriETT8UMc05TA3nXMCGW2GhwhXSIap
qNMY9pPjCDqmv+RNs296KC8eiknIwk3QaPUxcpXcW5rD04f0LCvRdHd2fFSM9hzWg4vbN4Fcow4a
PV98u3DNzRK6wK5oTwjDXPYyItQnGS0mGPAQfNUsDWvDfBPa03Iqoz99RzQ8l9nBINVi45T2qj3U
y0DSp5p5JYM8Zh/pwHctU5tn1hnvB2N6KpMluvfc4Z7/NCphw4xY4HWv3PvRU8+UPHRoMvpd6UXh
Ab8AiIk1eiaf2I268bSwy9AJ7tDD/FB3HBJKT47tPADdJTdQJeWdQyAzox6yhJz+zcPpynI9IonG
YovXhBpZklb3OsbMyzNEjrRxtbVbUtX66ci8IGzB6Dg1EjiMA9SGuIZZJpA5APHIQEIykG+QOCBJ
8Kd9xj2PqT7UhOQKC0I1yNxF0Wrowm9Mikm38lASGAeSDWzkItwSYULhIFsejAR3+OCMDynI9k3p
6A91Q6Oukums1R2EdgR1ZT51ZHSAtMIuFHSh3KhqJjSmKh5aJ7QYPyJelfP06hTGfGB1oD9rg26v
QAtyupN2OdgCyMzCFgA4KXYPDTEw2PXuSMIrsguSotGihuH/h/DN/0sIHxl4/70T7JL8+Y7Vn7JT
f5L/Et7Hn/vz2al//ReMXcI0SM+Tuu0YAkr3P+xg3l+YwVycWJbpEDNvin+ygzl/4QCQlm55tsv1
7uDS+o8oPgxhjAiY+dkopCEkWs7/JYrPIwbwPwXxGbZh67qLMJmvQ+LXGtT3T1bDXh89W28bzpvV
8omnpjv3jthbLGu9qrwfmM/QpKt+P9ei8y10VIUsCHSQCOeVRVfYTRVUVXPrLtgbkHzOHjKhkXGY
XjtMr2v0D4JBUWo0qCdnop0q6GnZwphSRV9JXgZeP/ikgtM+wLWNBCdpYcurZ7P1JFsSiRuXGnBg
zbVkEHmLQJtin8qieJ0kFVE6ZBgwFiohyp3NIscbrWG9AWbQCcALlzm6CkhmKyDIzO5TBPFYyA1c
vpaLzGZwH6Ki+gUVx0p9QZo4dHdWSfUyFaBCukVjD0UcxLEftK8mZ4LuKFQzpnOsU0CatiNt1hz0
pS4jV5GNB2AF1nVuGPTFGZ2gUU133knTKmYf+orhMUZkBoI5ZaUxZfB6uqNwbXU1NkGbWgukhku8
nKabGdZNHk3G9v+tnP/zCyx5c/77Fxh9wA9mTt5V2hLWeT+Ycdc/8e+vrtD/Mmyx+jWlq+PBlLzU
/5Ghaf9lG67jejbmTGlIm9fmH05O9y9eZsP2pCkNy7Zc3up/vLryL2t9nT1hucb6rhn/l1fX4Hvx
/svbK9dhoqkzXOEL6cJd//k/vb3LOEW13VhsphiwQHMT2s5UA6l7miqQLNTog0XaoDZqEUd6aA90
AYhsqhGlsbXimVWeiZODVAanbfCVT4Nge4Fa1kxI17FnY9+FpCjyE6Ft5ErzCAhlocPMBEPOjR1H
IbS+bkfeBZiYWSGSMp27VmiBchI6e0wSae2pm/aNfarNsHkdpREjEZJ+y+xgA++sRODI/KAbpqMW
dhBBpYNMB8JrG6FvA1b/qj2yc0SBlTlU4ZaOKZL2YgvNiCu8jjDSYRDl93T0lDYFU9YcFYtQe1j6
Nab3jyVZF2pIw0Kj/KlyY90h1UHp5TcMiNY8HtK80JhGrNftRT3Zyru3DfWSENxhGDF5EmkINCu8
rZf5jc9z2CqthbjfJM8pRRc6G7KUhnkzwXXx1/jMyKz3UDyBZbIl2uUt8ue/c350LROYOqy7vI+u
pkvcjcDrxovP5IqxepWWb11cvbtpTeK2Nmxjh7GEuXTsWPXhbaiJ5yjx4LcRtDnh2fs4RFQmpwb5
I7z0qjdPpfPHcv1oiWMo9ezv+ikgreelYAG1YWGxYeBh4Sgb2x2lxFNfN3mAaZw+uUGjVnD+TGX7
Y4Th46SVv4JYvPW8/sKG/zl388/MQNnv46MT6iCewwk3pA5Gou2GjMg9B83cgC9rnFkQgfhgfsxy
B2ARVgYayAnhsIJHl2qE7aHx0F08OILgp6FiT7BMIHx14GuNBE3SMj3JDHhSeREtB9SbC2U5LCL7
hqwHzO7dKi7Th+KQmdOxTxdxjGeFQtwgAGqiiwmqKOL7gjoDOoiF5ehgcybs1gwwkXUbk6zsW6dm
5Oy5gVKFuRsrRk6u69zZDTk0asneB7EsJ3ZPOIuq9gBMCvA+P9ZWLZCRNfd1npevUjLwUkYJWbYE
ZwY4ztxaZj1z08G5lISG+K0kqlVJa9qmDhSQXFfP7SVCn1EXJXITe0CfkqrXcZm+U33UrkXBNVdY
pPVMi8lQZ8nbByvsP6z0tlkmjCuMPSpGTzwfHhu+cuYaNktnn0wYXr2+fStU8bZKahqdlFSWspSQ
E57FInxd2tbb6XPT7ko9PhX3DZzCk8WqBIVPuzzUcxVELuBia5xLEM96eisG877SR98JiwdjHF9M
xm7pkAh/MddgPuVU+ywksCSeEA7albgY9XBpm+rXHPtHJsLZbknYIgkbNEdmjxcnRr0+2u5JsH/b
J4k8adItjwz/EkaZR220kluID/t4kk9xSuhLHoIwzqChkK7EUpKIg7LkiHKdHK5n7vX//hcFhgHY
rotK3ULv0SPuMsvqWZXxSw9SKER1Yszity/qZyNK/uRhVhzSQTZ/I1Xq1HN9dwRyk+kQSIsWLxc+
4g9VRaex/RuICBcfB2GPoZ/mFFFDMx5CnvlNO+Gvsya1y21xXWr70XNHAtJ7TAFpWfj2ItlYlys1
kYVGBz+VofS18qJPTXa7Tp8uiwFkOs71z74ZtliNa7/5STts4mOFlzECISxjc7xNsEV1tXwJ+/bL
seeXHs8uXyY7Oa6KTkADjhaehJDTQyjjCzWuqOjIlRlPpzrOr/Uc72vMu1uCbUHEa2FQcDVBZClQ
jDOZ2oao8nPyPDd1Dg8fT+RAilN2cVxQdRNTuKnstV2P9s7z+ivGzc8hCYEMbaSxugmTmAHGAOVF
Fk+xmXwIptWqUr8jiGFOsOyIc9IYKZLKxOp3sVjOmGxvzChCce+ioGO72q9NENtQPF3IgQSKepF+
L6mHhK2MFfhinG6GpTNcYepmqYFEQ8xE2m7KddavCbEPswoPRe+9uwwvt05GsExKqos/M9TcWEN0
B3Vp3nYClDJaGeZoEdKwKBlodC3CQkhrfetgvoULHFBRINzDvKk2E5ZFbF5PsEk8b6qOYdTyR930
Sm4ZU4cFgfyA3jERgFFDDY2CqYrfKTGfQoEUcoqwx2NjEOGXpaPtagcTXjVnpipytKkeUhishUHn
oMQt+nvNjNInrc8vRDLhWbQ6ViNOuIAbImFgiDUEO6bcd7XzUg8FCa4KeRljonsDDxxFqAauR0M+
XVV3/Z9orCnR85Hpcy8MYKcO2qGEBcJsqndtoKwfmgzBlfxmOtjsqqpjNo8XyiGrhM5V7YAnPtU1
Liw44FBrHNi5QrzNhrzvO/aFyVjfq759ttmTVmu1QMBSMxUnLZnSrWsBjB04JUAC60cl+OfWyCvo
wrVXsfcKUEZT6m7kB+bdHC7WrH83WRvY/PAB44SEbI5q33vtV9QD3ozPiFzQ+YhPO2IinxX6K0Oe
91oBah28B7uAqVV4EJl/Ukhtx2SQXy4CGpESLefGsCAgMtf+zG62je8kPKprAUjQiIorAowt47dN
OVK4/20LbWokpzWoVXrzHvWlC8PbjFlDwIiIY+c+NperJBAQwqcTTPXT3DIaRbsSbnvPXpU4WEA9
xcxFTBO7IIftTOmKcDtAEWhaqyB/lpmdKMYnBmPyxGp1D40Jc118tBNsoZEY/HhBKUM2sDbUt6nF
qHG5lW1isPDDCmcP84RoDxMHm+S9GImojDOTENox9WtAFHbVVcdu7gM3bu+VWm/YKH6tGpycHi2S
wUQrCjFpK+g7FlfPmiwyRmIkQz2GP2gu95FNfGFmCMMHsgyoTxSrQ58EI9neGjOhg7jKtmPHLANg
yZPWGk9WN2B1BSRXuvV+UvoXEUY/7dJAmBruTLv6gfR9iliO7RoUUV7SXrWlfqig3uywoPVEbB+y
BmJ/ltvq+G8kncdy69gVRb8IVchhCoAEcxJJiW+CUkTOGV/vhfbIbrf7tUQC956w99pBUl5yvo7Y
bzdSS95MGlaO3HfyRjOEfdyzt+GjbTa5TxBobq4qsoRwN+NCViSd8rZWW14bTmHWMVzomSvjqZ6N
B/tfg71x+GfV5PLOiLoQ3Qev0u/dTIx/4ThQE5pCzNne3YKJySnIWXyhTOGQR0oqHKSiupiRgDPM
HPyNGkdYFJX1ZDYrRUSSOljaWvcrnlaNSlAY4vtZa9BcjpJ6gKNALE5w5tIjL48kJtsIJtUDmoHE
RI7RA4XQujAOQsLGqdu2CDNrYcAjZbCxLCqyv4ZXHln8dGXxUIgLRJK01FaoAYW+gJMbCz9Fzjav
MR4dAOu4LnjKSMltn4FsonCOE6LNGwOfhOp2FUBS8k8fLOcEux6MPz0XweyG4Xo0sBguaZEaifFz
mBQwyHhKaPqZVp27RxeV90YrXg16ipSCRxvLtyGPoJ/LL8KKcnIIht8534V6a9hpJ5Z4QaIfzRhD
ItmslkKXF6SKSUoL4umjRIC2jYtv0LIpgabk4ok8vwT7NIc0Q2pVUsQgxNoNxbQHAGstVHvgUUG4
VnscHY2YSwwBAX/VpRuLRFaOEuO50n/vZOSQZcTGk33IPRUUbBf50Ht4BMzlTtJh0fb0B3PSSa41
DmSM5CQkB/quUwB09Sgtlan7BGkLufguqnAWWCCzQhuR9/oaLm118p3BZNuIPGpvYqIcE0zyjHlQ
hIiQsWsDuQEwDVbTQ7SqOv+bNVG2n8DH829FmjGM4YcaxW9Tp7pxxaEwMWtc13LMl5gU3O7sfYW5
ScgAih9+ox+0oEFLIIrfiCSGOi+IzUQ2BcjwPaZL47xVcYoP1TbTa/QSpGglQnI2LGWrxdVCsxyf
5ARJkLCdIO6PNWwIuzVpn9h5rsFgm1s0oLd2pGyxSV5Z5ou9G0AqgZ9Yupk8fUfqwvHRReLUpYSN
Np/34POdVRmZxLllbMUmh4cwTPdQSYkbiIbDoFgJ6mF9Bawtv2hlCCCmG3ezJm3VEkqzQX4olbO+
kwUU7yGb92UEzLi0p1TqIjj4ffLXWRfVmr4mnvdiThkhk6nWGAAEgrR4ijL+KINcFhdRHwy63HDq
JmZUmpb3mGGWi34RZbRZo2DogPdWi1tHPSsKwZBtPkLhUd7yhsuBIG4kvnG5HREDDkF3FIKuXc0D
KvI6IcysC/M1QvuIAGLsylQ7/Wx99uJHnEyJ3dYKTI0swsNWksrTZrjYNTo9mU1+j9Z00CFPmuny
OGTU7MOA8Jgthha3mzlrRA506l+498v/Q6qHXxHnWTl4mlrdZnN6+kRgipb8MS1/zKyUjMwx+2iK
MrswKwNcFbhUumqs1+jQfdUiETQ2mNyJCaap6bez+DqtElsBowE7K8lwFhDgOU2Y7NGJdV6GjTYg
SNjhboX0zdPGxCw5W0JeuqaOiKecdA1BLaeggj18kDTURTTuCG6/e1O6VTVW04Ev1B5wwYXIxUtY
MTQV7CkZ/2EmmVkWFAhQ0hbpfVv0D4KnqZzN+thisXemHHNjCE18CCf0z+1ONdGQLynJyaS6MhWb
bYUz1lDy9whAw7iQBZ/ihCjCYkKeFYWEiwfzxAI1V30Vmv6oProu/pisnOQ2BedTG0AMR0XHxV8d
9PgPZMWvqaEwaNENjBmeuCS8t7jrR23YkHG7NdhdW6n/M8p3Y2pOSZ1/5iiGEgsINURSAJbMZ0Gb
7CajKD2KNJmykxM6FuJzNtoQW1lJacl7qgpODSdhXSE0pE6bgm3Vxr8MJDhciqfPcAffFt0ONp24
IQtHq180o4iHhvRWsHBNVKHGMODJc81rF/bqukkzzydgdjSl3ykcdbwdcQGIq8VvWHwnhux2GP78
DEeyuqga+/oDhATRwXF2F0Qhc1ODhNIZYauYCPeynR8stkAklC8CIwgZFv1NmYjD1ux1rzBRyKNF
dJM6BbZJxWAK2DO69lLF+YAKr/vJskiwJ8rkkCeAraANRIMHTuXLGApCwiRo5rVGCFQOkMgNOKMq
CJ8oHDnrxjBjFtuSdD/46W707xUHOVrjJGS/5a+JvPtWTYXgmDlgN7bMgI1gHd9Zz2VrLkeBAIPc
1eP6Aw7qQZXYcSWydGXv/ioM1Jlz6bViQKJjzHYEqZmIqgQFd7zwfxjVO/roP5WWhCY8AZGLIveS
sZ1xhh4cbRruhYxlHNLDDO9K4mryKjZE2OuKgsCSlkkucb0rexp2Ivum+M+fw7e46FdRAjBfFqFi
AIgGmYvyScpvKBjpW+dtx/sp+N0ZEtOR7tieg2MovPsAjNnnE5tuHTPMC7y4R0ZhB2tgSeo3zLg1
sb2HPcyjOTqGdYia3KrO6iJLJXhiFXU4tU3zXAspmg2RVOC5YaWPpiRbmSQ1oUOe4axtjMq/Kk0w
eaSog3tijTo2+zAsdebgvNLU/L8dAqJcos4opABM9UIEMBXq/3uLvMUdLJnCvlQeyYDLk6yQZiBJ
um7emNRAEEn5HAd/HCkRUbhHjKQcdtHfAaaxST11msTJV6eXJFM/Ymso7Gmo1VXMhwl27SdsUI3i
Z0AAEr/pc0ImY4i4SgrEdanRS08TJncNy6QoQpotxJLpO7KnZs6fbawAE1GJCkWrR0qFhi/ZyDq3
Kq1VD6INgNJiYYHJaLOkuVDo4yztiYGKMXclvS6zONWPoJD+xn6qVuhaj0gL/1D0orNAP5dMZLKO
tfWXS99gtz4tRfws9flbKmNQWG1yByG7CWa8f4aIJrtAeZF04F6sKTiUbNMR7ysro9C+8wrJghBN
jwlxA0EWu1EWL22GKJMCMSj7zB4yi0TExTWTNKXX+Pp3BH8e7zOqyhmNUFEMsltztvMGYb0Jbt2g
spPIPmJTjD2JsyHy90EMSLMynqEWge6t0CIUpur5PixgzaT3zTTjuggOsQzwWLb1VV2kemg1p3ry
V+2Ev6OWyYmhSfvLZKLYZnqUJJ4aB7DNvAqS4CpqurXVyZ8XamvXJtIPmMq7lDIzDdLhIxqrs1YQ
+9In0lPnpicaiBDsLOn/EkgisIEfg9i9oW8I1xOTzTVTvA8GTzk6yrnfGhnctWWqYGUWqg/ZOOeF
cu+GcAmiYbc0VjjxRx5F+nd+pTT/iFRsuAykE0Jn/bXRUQKLtcISx5J5hFrh3EuUWR3nbzaiBaon
NjYJFC5sStK6x0hoFEXigDSn8q0zuANSe5gnRfYahYlgJhef6qgjSlRpWRprULhyGBsm+sjdipxE
M1kTK3mx0X3x1pVoSlteVkQf3TbiY7UISVtrS0U8klIGzbq7VQa3P7qtpI2PJsuDXaLJV/AlYPji
JEcmXMB7awrc5Rm2QyW4oN8dt6LM9IxBOspjLnL0f9WWXJZzHzBWiStkFBntpkknBv8G/FI6YItK
/DOamFdWMiWaiiLyUmm+DQvjYezEa80vv4JGDinGCD4qXzRXMVPI1VbJgJcyF99KhQ88QQHdwJ6P
nogV+txBGut0Jd9LI4epn1s6gd5KumX4RsYxabXMdyPPangZEmF46XqWnPVQPywYuoNaT7NTVmAl
UhWNMal+TEVG1RMa7oSsCpHfq3QCncj0OI9Ssq5KDhlNgDlgBGXtBWiZQTEmi/78iG+w2wvhGbG1
sXwzpjO00qEW4DfgfLrIxA7uIl4gorKEI4agbUxAHERxBC+8T7KLgrBpaQ6yqjoBRj8VJuL+weJi
kSzh3EnhvZzI6W6Q4oVZehPQbgjcWhLqfLcJYDgloYiumM8jLbF0NFkCisxK0R2SSl0J07AlZWcV
lWHlSSMsjqFbrgcpu0aKJnmTNVD+Fh+whCsxvls5poy+kwjjBn3I/Tk4TKmQv/FvTiouiGlA4ZUX
iHW75puz1/Gt0EKVy6R5qMtbJBW3XpP3Yj9/cBxhOsvF58GsSCw2Ey3aqBLFVBhmrHlEM1/Ly+gB
hCec/5nbUVS/e1XMt12t/uG7mTZ6V+1nKU5Xo4DmuOnQMiTGOB0m9Mi9n7/1YUyPZ2JDLzLWq6O/
wB0UaydlIXgBDc5K5TsUUZXKfqgQwBqphC1MITvhQJRXZYDpNcH6I9c85zmiqgZarh30lJqC0H92
ocniIHhVEyOcEi8YQxxCCXW1I9zF8DrgoXppBfsMn8hQku1lKVgiUlXJnEDXL3XhH9Boq1QwULrY
+O5H+Wrl2LxGBXUwVyazQsbhSdRGO+KmSxmfvI6auWtFeV3N1q8SxRhCOyGGaWIg2GFuKxCJuK5b
Mq4AkZDqO3GmaEsRQnj1EFm0EiC3YQ6eBqWjaJvMbU74G803ifejeik7DmnFmnZKxD6drnGFU4em
RCLV2GypQ8VMMZA4r9MaQw36IqLPpBoyz8jVp8C/66oL+aSJMRluo3DSawjzCDLKPDHWBDdSAcXM
Kv1hq2I+Fw021FI3kvUbmOiNKoW2CaswLoVcPkuT/KcFfEvgpWgKRgOjcp4fef5Z3uTdryjhrklR
7q6pDbCfhIZNijNJhIhfeGElPI2yXCrQ1LJjki2ELotwI5b2jrwQXYMU3BET5y4wa4TMfN/EIeAi
6prnpDMk6yLxIhawYBCQr9mkUiku1aNFD14umOYqdUe9/G1n5Xvk+faTihWJ/5nJ6gPK6W2KwZGi
KC8yLnUGz7CDZn03S9pH1cooFRihGTSTwNE+wPE/mxwBH1p1RD8FmHNgrm8hrh4MjjOIDaLDwu+i
fqtmV2vPpvg1m8SknpPkrJI1VJXMYcyXJb+RwIPs8xLIdz3ZKYGX9IcBSSyTUmPfAUCApVmdMAH2
u0GH8n9L6VjhUmhvinQjt8dgNaAH10H2+Gd5C3q2SpJ2M823CZKJ1b2HxUPiY8bPIi2GsFl1IKM6
bEroZHG1jey+KialhB3eCv04dyuluObGZLNdYCDyMkPZltH4JU9x0I++3zhMlVaK/5j9LZYFR+2Z
NPinPLo1DEGHtyk/pdU/Yl6xK33nKnCCGSP0PVffzOnQqQ9//vPVp2Z8RDVMhHBjzf/0gWWefhPQ
Gc/7rneSEVjVQW/3PjbqOmq90DygZ6z8PYZiP9tb9Uet3kQifXTMmDMZYUm2muCSxc1WbOnF3sOh
WlvKb5k8YugmkDJa5j3lRdT3MraI4mlIvwtmEiMqMrbT1Px17aMQr7N6C8q/WH3mms4BQuqOdGrz
f2Hw1YJDEikgYNFBmMlx13Pv6fwnj3Tw0rIv0b/L8pfPCMhXH7J0U/xiLTOsjCuXX7qH8ZWw1ZIS
kCeaE3FIRRnUH5PHTMO6njOGl/hg2RJYpDLQ4CKBZUSHAaX8JzUWKq9HBu3NSHjLKMdH/ScXHgWA
8mIrm5aN5B3lNthkgB9qe6vaw4RDAW5BciQzKuJxUw/wdE3ByXfJgEp61yvv7XDUObWTHMVIuDVJ
Uow2Y7RR4KSrJDOTq74zjPNsnnsmRAwCegczhwVxJ6qqTdCXbknYt8BgZRj+Ia1nrz0AebBQjtFf
VCyzhX8ap7vI8N+CgEIYoqMyvqb3s+VAB8qOo5EsOokB0kyWWcPMyaD3kOMNUXDE1zEF0T9RS1CR
8khXrxGOUyQXtkQpFRrkrwto0Rm2W2Soj2ycWX4v4HIMt87CLDCn1qsWfJjpxfMlRG/E8H9Znq1n
6aOVP0KKjbMIqyK5pPW/QAy90ThUxbbFPU9kKRUaSZBxd47jfR+dKjzb0p300kzjJcVdTWJPTwox
kJriEI5XbbzzPRPbOzVvG43oqFj+EGtyZJlKhDH0evkWkIBOwlvt8zd2fnLOrwHC1QHv2Jx98YpI
8T6r3qQSru7bKP5l6Z8k/ySs84z4Xz0xZWPYkCp/IptJMBeTcp2Gz7EquWL5TLjQI4awGXexFD24
OCXAStOXie01ZJuTkK6VIq/Q9X/TcDEZqEPEBxnGwSdPfyO1tJiGrkq/It+435Bhf+fssBFN25xm
rpWD3lZCD+UK/Q/YZViPifQw3My8R/InSK4VHyN7YpePQsR/YexIiyGj/Qm1kLojtNuJR374RU+y
wktuEuoej/4OMqfjA41BqLw85SVf0vJeNpw5LX+NDdgJJRgIiF8JzULZxebtB9y1UT+M6k8jwV58
L5pjWj1LNPXSPc5Pwfiu+p81n0XIhHq03suBaADmdh0krsaNAkqpQoR/fOVxZ1jndNKX8ILFSggO
TgtrtsuHwc7JiJcRqGjLorGR6ddzyAUzVt86Q6ROX6v3sT32PMWfQ/vJDn7FbMumJFBvk4FPg2k3
UazsesAx5N9mxqqg9kRB5/u3zHul7JH72+H8bhJrQwQS7EUnYRNJsQW7atkYfkbtX8pOJMUVJldf
5H20TIE1GA3L2WMiuhcNeBij5YUQgarp1sIoonvxm8FR+FlzDvcpHthtUubGKuJikzylBeJCREz0
W6EHYb1cKKsegwqvm8IUshShObHc4GomUXmjNSB0eJtUqiQBE3SKlpZkBByZDQ8+OVIsg7quhFzA
ynnKKPhwxeNoJsWDMbtTUAvp+WYKESlMLdgH8BcEBwm9sOrwtCVxtiWX1WmN3l0IwkuCewMhCwCV
+JjkaTGT8ujPdsG+X0Vk1QsLe6tct8p7UgBFUXnPmTawLFrpau3o3Kp+Ua9Cn1G8yUQXYgjzCTcp
XuhKHipMaLOvnAJ+ulCtYv5A3LoMNrggBKO8Zi0ArwzzPgFbIK5BmWmJFxEUnyuvAI4Roc+ECk12
wRAiTZ7I7LqZZLt/iZlRl3AVIQUONKQvbwN1l+4L2EIm1OM8veNhQjI4sAPMuh8r2hvGQYzPg/ZP
4T0u+h/YyQ6dGpLheDVTMU1qSxjoa1IJUZ2JJdmCcN4wzXN5+IOERCGSX60ZxoL1UlSQFzQ9PRet
yAFaNgV1EfOm5gsXqY6DQGTQmgHjtgJkTojaJYXai+MxJdrcShv+P7oblSCC8HCXeIAGEzE+E5qe
KWCNwl43Tg2fyGhBl5kcM/0ggBCD2n8fbzsFK4wIm7Yz0PswmqUwLv7LmUVXKR+X8Kn6LaF6jSml
rJ+6e5lgaUxMAAWrcbk32IeiD0p4tJLMsXikNNaBvfJTlijYjbsvfonqZ5MdQqLqRz3gkfD/MuRN
Ckezzxi543ZgPEcZCuWEBzyii0kX0XkuO+yi2ceDsayZg0MCSyR1XfjdlXBaJ4jmq8BVwYqEoU6K
Fa5agSNYytkDgqq3IRhPSbps+z6IsOKuLm2aEYbETy3aiY1wJJnMASnspNhohgohScowEroCYVu7
gDylYh6Ona5dOivmN8mgMhQJd9Dyzsnr1sDfVDIAk1G/abqLXBzvXbcrEECIARAlop4SwotxXG2K
PjoKBn7fLjzVpbgTM3/j92xXpY9G/prRmLdM3WS19Kwx2vtYjJOo2BUDT9E0EkSDQopxDQgSRwir
XSlDMC9vwRCyVIIuJa31qPTGrNiGhGn1auJNTGiDxRQgq0czs67mgp2uh5+hm5CZkznDjU0ewnpG
Tye2JharNzr1k7kYYdB4FaYBZZHgsXH2jD65JX15lEPhUATRBbafihVoQCO0VRv/pluSZ2jNqZWb
00oupePAnC5T43XbTOuuj92O9Z82G07kI7ISc6z9kMny6SDF5nocl5EaMG2uGT1DZxAVj9Ifbq2Y
UrXnoJQz6RGK3UclG2xLsyMxUOBbgr1BKq6itp4ZMu81lfdKEl/EhZ/qRn0TNYAgueYV6b8ozb60
eWMZzakqt40FUCIU9lJc7OWQwTuFaSoSahBk81NWrUuai39jwlaEJuCoCtJFYC2aSs0m3bV19a8W
4r9KA1k+BPdUd/WyvlW68dtAzcuCgSlYfAz8aStJSEQqvfpMLabIHB9YTe6o1HQki8vZPpivKsvp
3j4lRr4Z8kpJ4XveVkmxKaovcTG+9CqQr9MIxqLof+t47zd7f4aZu87QWFkMLM1dnqKauE7WtgnB
rb5FHdsRjwSIWL4XlBKYSpO3SP2OCI/AfGLnzaHXPmpelwxPeBgwOgDOApuDsY9Z/lPtjHUBBJhT
Ez0h2kBHwe6C/W1goEb0qh0yVRkpFviLWgYKdpR2tuRJ8ov5jJvhmPfDW5//ljaCNhbuGWgpGQPy
g2plvIj9LhfPsXJlt+rooZdlZzLckUc5y1gi/CvHazlwSyGTXomwZJp/vNUcxEfFtlxDXMvHmEtb
ahlyKycruugrJlNe0Jx4lbyZqkkdWJQjKEXzCUcRRROcvp5SwUS3pKDFUIJHI28whqUcwBmJS53y
kOudxIA0wXzpDR1uFkx11EcHXYuZ+/8j7mQrrmlHij8leQcl3wpEJm2QHczxNqye3JX2QlzQz2Z1
rG2MjLVTOsBfqt1g4yXXjpwuJvRIV3EUQB4o66TvlNEJYtjeq8AYtYQgruJV4Y4DMYso1dwIZ/IX
lxdG7FPLAA8fUloesZGh43wrrR2+DsS3kh3hYw4NJ3YY1xirvnWFH5mZt+XmDQTN6Uvpr4Br7Mz4
l3BcRNdlZNDxVIiwPJYYhL3uby3pDCCAG+NCxW/q93rcZeFrlN/U/lnN9IH3THhF+pP+qJ5XrbiZ
rEdJOZ9LxxrimW3SzmzY7NtjceMnX4faJUvIIFmRYTWuOwferVmcWvVWllC21Bl49Vl0WhdTEo3I
NJ6r0uvF/dA/+ccSZTtp59y8mKKrNWuN0GJzK7qIQXkRqNNhQ6xwI8rr1OPBybdReBjZUoJ+V/Lv
bP4VtLeKcD/nMSHC+g39ZyPdwuiPYn2wPCW8Ji1Uw1tHLfUI1J8B3p/1oA6HUPfSpZOue8J45zAW
zavhCjz3P6ULD9U4xdt2DevQqI4BP4vD0C194890WgucwS/+ZlsqXjqD8XHduiyKI7DB7HMKruyu
/B7Uj6n9rQXPwOysnrRxJ8T7GayIA/FKeXTZsev2on/NnQf52zA5hlXb/Cs1qqttGe3a7runUDPa
W+RDwkcLZ/ZvsXqUq01iffL5g3FFCX0loHf5KrxkPSBcju/h5KVA9zkzzFVKKOBas6lL2cv7OLPV
4r1fa66ZX2YKVsPmPMIQVxku9lQsrL5d678QRpHbBBSLnfUudQAQ+mtDlyuTszIjSRLoIT1dxKZd
HTSLhfKGPY5tkPPirzLqRDgfy5ACWhQErMiuWBxB5bGj/t1vvIypBMpl27gmJFiS4ymlGw3WKOs4
PSNLhf86yjl+B172+uk3xzF8J2t0edLyEZJCFLpME6jcWXA5/K8UJWX1T673kbJlNmZr9g+q8iXD
Jlcv8/KN4VA+l2Cq8+lqDecmuIRyZxvCaiX7n0F9pCWibyr4225TbcvmFLanDoXlcCjE/WTd2nJc
sCt2jahxLLChbifhz0CLUWOyE6OfQfglYsBLjddEhdkpl7b4Xn7B10WUn3WFzhaJ5djcyvxSVVuD
bbsnaZ5psbTc1/W9qS41ZdMHauwexFu1bYRn6HLgunJ/pF/kNz71nLpJd21cLGvSq/CPcv2B5Aa9
n70kyVO5cBSdQoyKHUijh28z3lKeQXOMmR7weTlQ1ej0b6DvmbOtU9riyt+GwolPIZw+/9tPs9OT
vYoQFPmgsI2P07dA+YNV3t+62kMRmn4UzFqZWbX7yFqLsCD9VbQ2Wgrp6OJru2hZytBTUyUvsCan
mKD/3aX+usQ46tx7HQI2Cm6KvULfRdVqJmIEzXWs7plPA0IwUJQW+rbtvmRIAt3OCq7dvJ/sT7Fa
IW2gOdmZzT5j8TZlH33i+SuOVuTm64YFlVtkgJipD5u/ZlW6dQiCD8WGoLF2bVh6yqcZ2e50ELST
rm31jJZnV9FFDuoPvZIY3vDy8VnezMArSYNSWR7ujXQv+YdCeyoJA67NmIPzPGnhewiAGs1Hvxrw
K+3jwkPzL/XnlCc01N4Twq7HcJePR4sPvhD2YrMnctmO4+9g/s4FpkLq+6Icp0FxAlemF3/ndE6u
ir/Bob3IUfkFRlf1KO8c7ZDyTljdWkOOOpsgrBtucCLSsRM4y6epPCjQAyhB5Vlhu9uPjwkbp+V9
6szEqdo8a1t6WJ0nznPd+3nw3ZXBtkf+XN6sAkL5yhgeMqd5MCCp9vryAnzIkHZB4J0u/NZAJp24
XcN1IIPDKNl94+flvVtUDF5Ue4RNuwWKZWHTB5sGlsj8rLStVZ8yRsqWTZ1jh1cGfBVtr60V/1jQ
sC3G+OVK+X0odry4LasgbdclR0LKMV723wipbCwQ6xkWsv1luipL1zNldEOAoGacxw4cAGP0rWA9
E4sgq0vMlROA21k3B9MGP7JG1eGzDnIZ1tFbxUsx0V0k42BxEKPA4pMogEimDGvPo8EUpKiAIb23
6aXrTwoFj/GuK1RIJAC0a7V6tS3lLLN2D8HJ/6chDVWi2T9JtmUOCFquWAxvy8iKgM/ai5KzYq44
FtO7QUW1gc+Km6Ohe96UmqOyLEVEta5RnF0kToNkr7fkyq1o2GlikHOf0vFqlA88u+wzeC6zL4CK
yJQ3hfwphf7JZArXaTsxusNn5IAfJlfkJVe2tflEwThyYuSHNrrwZqKuz5SBnv0p37Rw74t48bjb
eD2yyllKjc54CfMepBApMMZBi08lP9oUczrvMdi74Hp4JBPCyXh9Tfa2CD6dBNBppJ3n8W6EOyHd
hul7+6SOWdXWikcaDOYhhwvDZlhcq+0bi2mmgKTCTNQzTC9EBHX6DoE5McpkESScTpgUspPAC6Px
grCIVyh9BXEPQSqj3pFzEFAbfCQUvVhreRiTbI3epC/25ngarB04M4YA4F2ZkDsRn6wBaasnMiUY
f4xxZ8GsINo9ILpRDYAbI0T3+Ut90elhEqoolRAizxxUlUo7mx6LdyToln5oyNpgJapsFP4Qf6OX
njh+56noyux3RH8PmMFELkFmROdULXjaMzAOW0eF0dBiVSvfqc1fxf8e5fcWMKgZmTu0gKyjbtl4
brFagyDAd4WySs72yEdqfof0lWHXx0lfseRahSsh+OEq1zWvGdY5yd5wHyKCocn66D/N4V2kXFWW
QRmbE1W98co4Q+CZsDkjtivJxhCP49/IaR5+NuObMB+N+H1yQaBkb0sRN/8LmqsZsoJZk99kx6up
2snZUZYITBvOev7Bcampu+WF1/2X2DH+0P8tL1TX4j8g7oMcp8a0l5tX13lZfIZd/bsVHsiPF6eb
qv3rk6WGrETSlC+5vNOCo26eMU8p0wa+DYQhR/SPtAl2U7LMJ7wleQ8cXJ+MswKPiafJbZbP5xhG
RygfERtSpqcrgKe1RzXopoy5OUaUbay8F7SMGkucLjovvZXB+J0mIQ5aKt/3YTqa5dvIlz32R3M8
gP5R4n2nbphQdehPMrDhuEwGNEsYsiWUbfxuFg20/zfhWucJi/yNXG21ay1cEvFUppvlA1T9NUaL
AGRy37+s/qpteRvlfGf0vOYdPv/udxmdCt0rmb87lW3w+GLB5OjdibZHlR+lcEOugEeJp9IFw8bv
Jm+Wy0FRbiPQEm2f6B+qfJep0/r81dYf1fAvFrZzx4FJQll8boYTBy41rkKLQtwDm3miuKeLH8BI
ebNw001Obi+5yJeeLl460Aw2/m5EnWiE7yILU5cJLoP2/DzvTNPr20PRbJlBO4WCm4IMArBYHEBT
dB7S/ypkuYN/uQtS1P58At1fTL23YZcqs8vWqCqeUrBt072or2bhBJnf7oR7sA5XHC86NWknfNDw
0itPDltW9BTCzrROKb6+6loqPyo7AIBm9iQx4kP4LFtvanGS4ajFw94vv0r1ksxU1O9InPNhJaUr
LWest43Mr1rk0X2O8a761m0wGPVWNGjw9o1GqYQrQVR+GSUO4ki519kxEgWr+M203yI4WTPhUA7N
Gk4grnIr+DXCH13djPjO+l1aMsi/RvW1Sg6PZUt6DNpNrVw1HDVJSgYLI+LpEPUnK/xBCSB+qdwQ
s7S2IKYsK0guCbWhk3A78zUrGpXkgVVikyKzOOsY/ylJ5/RdDfay8NU0XF0cmcWN8qGySuYoCByK
g1y/KeIHV1SuU46OG7XxUv09ZjksCLfllkEz0GRbEKEmy4NHD9CmRBMuMsoWxpMgHobqa/HexUwG
IR0xqb+po7JV09/KuiTDd53ddJMygVRJ+AMew2WO8k9i6GNxBcqfxsclR5PCVLYhFcGoUPghk53f
uLD2HfxMHBoyFPLwiMFrVaBcC9+IB5Y1T9AvYErYn7DR4UESmaLi7WIj8SAOhlAYPUbztmda1XbH
rHyHyYHTh0NQRBTgMEdTIcbKr9lFTKIQFqBdoxXaTuvup19J9ejaf2a77vR1HOwV5W/I/9Aq9SwX
qWM15Wdp2LJ0B6qLuABAO8ch26n+qZ7ekuZLqz6a7jlID74QJQDj7IX1QVJ2EXFEBuEWNPfsDlTx
EqFNqJ55h2lpekTtlRYoKBibDCLc8GdWbufyMBg7X/4ECoKpB9XoAUwuetzvbsVzHD9grHFbcGYo
VxkOaiUJNktjuN/wx5tfuT/g9WTh/zeA6BX3nU51Ck/EqhFqDT9Rba6UjlCV4YfuypnBEyX2j6A/
xzUqd/k5MgUJNrpnWVs5IoaUvWjwhtHUCWhPQEuL/AOgiyF3huq5543lPmEtlnyOTGKXH4OvQwpX
KeANjeDu4hUIl0G6atKhmjizKPOx49o9M2Np9jIcMv4iukkvobKWiKdQvnSTpCoX0nn2lei8D+/z
yISKDJiwuMHL9JZmTYGV1BJiTlCil9l/EpkMnCs+r9ip+x9H57XbOrKl4SciwBxuJSpnyZIt3RCy
vc2cM5++v2pgBjNonOO2JbJqrT92D5unIydF0+sftofaI7uTwKEne5YCZHBcy5fRPLHmMySLhNeF
eJJK2MAy/Ej1g7OOioMFuMgYjODCRGQKKUMTTlAemGBybxcPv7yX2fAhAdCxXxvWedRc6c+elvEz
DVdjsa6NDak++PFdsqFL9djY7vSX2muYiEo78CYo6raiEsU7cQZwKowYNBQ2VrYvAq9mWvmj9jvL
vrXB1S4OvbmuilXClWjpXxVQK/0kYpWTUnZZ48uGyerzkzfs+GGk/vnmemSXKxlB/b8WXDrsbNJf
kJVZBwCbcjlZu5GlvzgS3pwom8K/IHhGJks6dfqkh83UcALNrLlPNvhFslw03NIItg/ltaiq/f8/
HMPXQHrLRzQegvSnpCOAj9bwQzTVdBmhdBvyu9GvYijgILs6XDAGQYNiyoclbxnWrVU/rhtmm4pD
ZgbqQZYlqYvzwOOc5WOStnq6Cu1jqDDlEg/0UkPkLJ+6uii7Ve3c3/RYlCdOlGBB+r99YYukW2Ld
x18TpFzGWWkl3/2alAdYzJxg9hRUcBN/mMlSfObwQaF9xcwyD2TiEjBrjuvMv5ndv4bflXuD6Ai2
hNlvYHKJ0pPaf5LcQIMtH01/l+NNCy1DkdWrteZ2g2TmS5W/Gdk7fZa3a+7QIt7AzOHZ3oinWVJ3
1bZ7SC9OcyNZN8pJqxkytRXqaY7kVZOjA9wLWNNSES8u7XozJbdAeTIrKONaJRk/32ftGd0S1O29
m7MqVt+t8WPTHZHClQgCA/XiIC0a7SL+xTL8QTQ9+Wak/GY5e/jiEQpUuwzyCY05nwiQizhlmyWK
ZWRXLwtBT9O8uAYHi1qjjT8tiSeev2mAwb6BzoBR1e2g69xopJ4D76l81fVTVNwBlHMLZelwxmwY
SqdxBI9bjem+WCGn8iicuQgIqYy/AOtM7VCQUKs8lezpHXKQg+qSBNZSQRlZT68IPlapPuz4U3JO
VkMO/qHqdjJODibkHo1POMxTwxevShIcouJ31OlzyR8aUElSf5dYOWlDnDnV3px1c5Mb68UthVLx
k6/dpKGEHS859utwOZafYnMewNuYDQKwRrRkIpWETCWbY3Vbcemlw6smoBMoQUreUfb2VNQzGHNa
9mBrS9sQb9y6Gy5c1/wwcXNWS7r+rDvLDv5fymDotI7pYvDlkzgejWYd5JeCIBPaNiznHlPA5Z0b
heaotYnNuiNhcVkgkYz/jTEBo+1eoC5GsG0FGeAd0vBZtzNIM5lZR3pX/OO4fNrpC3EydOQuL09p
8G2isBqiQwZAY/kfBDQitviR5E0uEfAHigaPwqQi1wdZvYbue4CyxF83r8vP2tu1c8slp5HKJHEn
mNMmBRuaWiqdONC1f57xFXqfZnt3zE2prpvku/GZjrZD8T21L0lC/MtFHvyPZVM9F8gvw7sFGM4F
OhArn2KV1/SbX24r/wbUPM+iHfvhwhYy1TcSMOKXagZK5gqZi4fbNu0pgxlu4PKEMLdgEOXKoxfQ
KKHneW5Cjv4jcZUbfKgkglGDUBH8j7O6Y9L1wD0IiGNk+BOcQjswDjp3efwkkIaeon2F2IZjrvzu
A/L+ivvGac9NsVUD1DbJh8Trimh3jv2xlciKRZ35L7YFo6vODCrZIlIlPI/gY5/Hkx8v+YeeNux0
qSZLwlVDjM6PDg0+jYB3hZVDPG+j/lKLW1of8+zX8fI5oVXIlm+y/DTw83nGhQdtQPSj+vzC2bWJ
z/Etmi4UWjhAzZQXjDnuHZcITVJgXaFx80Hz+dcXKmwIMAmydc694Qc1M7Qq8CbCxSJa6cqdYi0R
gYqU4RNlF2PByQquoYyTcIMHYpFkl8D9TjwMImRgAXh0HPGU8MpHC8XTMCQLXfNx8zpzQ6fvkAQs
e46DYQjOAENsuaazS9i3KzLyqx5DIcEc40HROGv4u4adnz/Fm5jTnecA4bFr1kCm8fhJ5tq89o+6
txErt1gSuCZ4ELnzAXJohkQJidmICLanU24maRl5BDXyB6igoiZ0cy9E4eM9ctbdeEOqPNOK0zRy
aCDxJXV9n6arLFqQbF7Y+1SMBGgTivZE+s8sV7+1+AfY3qLAKTukZCNjdJTVzhV3Q0d49hBsRuU6
gDfYi2zFdphRem7u5RfVQnO1viLdXTgMtQWOnJQXnQnNMtfmuCnMe1fBH/Hxx+lFax6aiUlymRRH
W/0Tn4SlfWj9PfO/qndo1rOk54qWDqyEnFSSsoH3UT9jaQc4+fgbQmxel9HLZ1JPq4vF4uH/+tq6
wvMaJ19Ttudzo+uA1loYgFmPwJJ2uq9SXwbjksmCIh/JXCn9kcYMfI+o+CzCuxiK4eMIMK8w+Tbk
BW9HKm1QM5DKZ2NGjzEK6eGFr1dBw1ezPsDFT4gvM/nLdy5edYNkcE2Uy926I7XgYB+celG3+8b6
TcOv4aMszxjxKdU0ZhgU+W8rIBoXfTfc6UMQP6VjhmJPYVJyVCYyQpSrV9rchpEOWXRTA5oDhteM
3XlVrnsOdvG9Iy4U2F5u0bvVflsW1szmYhkP2d7p4V8+/856Ft8ReGHApXwoZaqR8OsdAhb5iu4s
hUU6Yd2x/JNnruxdN+Y8P49qekvaszX/UOV73Vb1vumB5YQH/TM+1elqdg/B53jeF/CwZsK8IUlZ
5DeiSqPBbcrfAo8REndu0EpHJGAfGvJaQ44qXZB5ZCZXLnczvSBluGwZ4L2dF11Q3AnOx4rpdNqO
C3OF3k0mUkX/GNJ7Gf5pUMNo/x2eEAX+ZoIFiStec5bvihy/JjOuSMzmlbJvsW0rlzFhKF0kSzpc
ko+c0AoRLm4Cm8kTMfrZKyue4nA1m7fCBdNfVPqgvAyxAebhtqZ0kSPDyejIA4mWZ02EbpagtxAJ
dCxxLMwl1/J+myV3RPxnYWGdGse16cxoyC0cToH6W1oztYX2OTgdxMF7CpimOLpGUi67jBfVeyrk
Jxjk7Dk00TgAltqI0/vuexdGhsmGx8AxhR23IfX/MpJrJRV/VfDh9Ad+byg+gGXwxNuwrNwhDrfC
8dJhEk15OVqSWvxt3NDGCUtuU1vF9YpzvqeT0PpRkffkJkdXcawtSgG8FaGVEpSk5jYIPLFcw3xS
s4GP0dI+W5iIUOhVQN0RXfA/kGIWzTIqsKmsITaZruRjeLBZneFWwyYhfzMjMGirKBedtVP3XlL5
XU1ck/ve7ZdRu5fZfbm/wyUXivH/LgP+RfwoG8Yx7s5CoO2Jlq5iU5qPTpnAbanFGT4T73Ps2OH/
HOlLojWoJOgY2cWajr94WjEyrzG+1oiXxo2xapcS8nPEGNg3eAU+3xy6xj9UgHDmIpseYEvYqEbc
XzSdrpEk6dWnTjok6j1j/BJ7Ic5EpzqJvbOsvuu/mBPEANKa0ApV+Umr2CF5WHZSflXKXVL9M7wj
WFROKlB20sXVLe5au+dyq93SukK/KeXVRsS7EEWMNwFUWXYCJvmjluFcocVbGeiPR4/fCzsfoqVG
Q/LX/Xjy23Z2gaZgcvvOzCOfDDtMyFmLA9gV8h9Qv2haqM59QJEWcBuIRAMaNfmkcbCon2m41LVT
0R48n5+INNXLP0M89FmXEwPAOC5ziwVMgAoQZI51dtzr5lZTd3YFpL5CFKejl8XpDpKo0S0T3rWe
1c78gaEiNuLfHT2q9eV079D47Utkf8Zvy4xFGsx89Li/YO6NucSOvBoJ9nQnaaUn0K0LEEqGK2KD
OiTshjw7PJq2dAswNgtOx+vI+Sxv2Jkai47KJTS9glUP/Vk7Hc3gyndqT1ByjEaRQ7BpQyOpNiuf
GSfWEJHR3nXLcvxnoohJQFnL9lyx9bdI7xQbIjZ5V+nJS8+AmR1DXkAaRYMUqh/Qr2Ud1YhnwYVF
H430p5Xvyd9EXIjKDOeYBEITM26MlKKBskYKtzRNeRkPn1/yqhrD3FcASXe1fMw/mINiRCXyraaj
2CsohnoqAQwy+0NGgoe4qKKcg/FJkF1bYBzIiMHuxkXESU1l+AzvDeqnBck1gb8GVyeLK1DowMFh
gEJNu3RBzdlOuxLb4yS0sDaaSgjnqNnzg1aht8pst09eCQfJzMObphHjNR+Ndf0xsNLqSwBux9g1
DN/h2cKvNxkHh4GvxCtOhYVENvyMNjf64ViQ+V1wxczRnzLY6SLLhA3DG49KfhbPe0JOR1p+lHz5
RNHPuCsJC+BZWvHl+zdxLwu9CdyVOm7El996nzUpaCHNfmlAAw66+gxkx9mpMit7wNdoAeow7XBV
m85TnvZacS2lj5y4GdrssieHAg0GaviY4DaIVuejdGUHCLMIaACy+L+MuLS5p+2TbASWPQSggJnC
9YKDVivO2PFcI9mJqStojXnL72xxQyPOoOSI8WwCFq6ENYk/PCfohno7B90lbj8jo3/OpxY7dIDH
pXWhT6ssrld6nULIClIPQSscUEaWj4axnoKgRp1VXAViyzJbagX3GJMAxgrJ3HlgqA4z07BwZGqD
NsDfsCBwZtCQkoIy+qourZXq7wrjg1T8bP4uq5XHsNOAgOLHmmWA9Ta91k1AOpx4bEAUqV9+2biB
1PzXVC7ldCCySSdqPuoSV4hSE5XvCBV0aVMvvQK2o0kGaZhOcE0JabzhX4EjukrPlb6dwHQdmdvP
/GF1QK1k8eJ29q2J/3yuBagD4+wn50YHc0WjipcpsF4lFn0NQ4ozfgtZVE+BMLrVRbvMpS3FgHRa
Xwr/NKXrcLwNzm1ElhhQdU3m7OwccwRgV0WY9zfNHU6E3ag8qqqaV9VP/tTKu1EgDQFJMweGfOSB
JJVvKGByM2Ax2SYTIuYtjzJ3OFcU9qbergMz60CIM8tCmNKClZ0T72UAO/Y0EtEqo1rbxECUKlLQ
HYzF2T8vkbFPrRXvJg5T8Yu6b7muIHTkuayQzuw4QIYoo1BXpXDcnKW82XpOqtFbBZGX8tM3JmgK
VeYU75Le5NZzOzqP8UNXTiMss7CTBPZfQzaCFJy5cKZgWPsUQVEm71Sv2ltqIurqVqPwCAnAkftb
KPwE0P02GgmQrbmBJF4AYFVYzZq5uizopAR0GI0DNT6LSv3kJV6XzrE1vyrEGSM1HpGPepxXZCSt
uIpG3rhwgdYARcKfZDLDfwfZGwKi1tdMD5IHpcThksibetjV/BLKvGUmfpcCsrN2ms/SVc17Vome
eQH4STcvZf/DmywnLrZqlYzN/6m1e2tdDLojZaJZCox1lc4wOiXAwL2Lm5AQH4xdcHVWCu9wqC3i
XFCroNElKMAlgLhboNGqXIDOZtU7nxXV4hINgw63XU0TBJ9k/GKIDCfq0865cfBTyCieDo2Jxpno
oy/qHx9Bts03GEcFEYW/NCsvw2zjvQ2hpdw1YMt8nBEyP2QvsiWBlzwl9MWWz1/ouWvsCfNWSqk+
YOTDj6LlMNsaNwwMQb9gDUrpVp+xj9lfnIG0NDyIYlEBzM9k000u7awkIvGSQ+lPbiYwt11M/3LK
iqzIESV1iahhgOM62O2j4U+dZLJPZ4misEI7C4q0FgoAYF1KIjjbjYp9NqE1+aGiBj25VB0pz5hJ
3Jx05RmYHYq8mv38q+ozxCw/65ngAOnyx+gcYpxp8S1AeGWj3jDbrTit1WjJdTTTlbmEqQSHuvOn
ETVE1CXDuj9mS8f7zeW7QIeUamSyqpZOri5anZuA304O5pRckCWLAGJvUYjcXHoqO6J6Oaog0YRD
/susZ9ot6qW/0rKzOAqC4ECeI1n1LGPLbtyqhFgEFzV05eAoIDY8FkIfgzJyrZAi79p0/K7AHQP+
0eh24660vmogYJOuYD/ZOmi07ezhZCgS+PKRNHlXAqLRFDJhHlT7YuabPLmqFf2vyjW2LIhr9CeI
5nuNygwaGliEgpO+qtCcr9Vmz5/EprJo1UPKEVgzT6rJn5a8PWI1fkuuNPE9MITPMbPRy6cofJgp
wSuuwoien8S50eQ3p9yLD7aIV9aT501cAUl7SeVLox6Lqncte9oERb6xJlL5J+q0cQkUar4kJR14
n5YVOlcJASh1hiYUgUJ0qv+Oi4EiKTiE3TT9q1CRWcam9r9o160QPMcN/Y3pU9ZeiM7+/+jAlVC8
OjKZpeOGvU3L3yXmFBIsJJDpkJD7CGxpsD7HhkptKIT0wzLn2YpXr7i33T8JgdCoMS41y7x49It2
EQO+4SUhOwu69FQU8mwwqTrlUaLjAyCj/Iz8v6zl3EdHwhmdDo+Mlz0hC5O6svkwIXVX1lW2KO17
Xm+V6BJ0fxqu+NxvyJQguUdp3GYdsWoQdU8ZUbgCoZ2po0n64sBShTi/2Zc0XSQTno4MtixfZe2+
u+S89+J+lGxS9FzoGiDxekH4hzJr/8p6aco0IC9slrl2HkT3Mvs1gw8/+RpxKkzgR13/EdHQGlB1
krvOP0V+yeOxQqdQ3MkHQi24tgl3/dP9VfjV2pdfLD3azbcuJPVg9jjW4zWPLwRT6u3gUn46D9GX
d7W8LE0whdmvwXRn4kjJHlwAirQF7uOwWELGYcvd2W5J0BgvMetmPG0J1MjlF6XOHvVU9UmDeMe2
jNmF7UxGiHXzPJzx6sqINmq10aD8UckjVI31jcWf3mKDdYYvQ8WRAAUmHi9KqLY62Wam7fOfRXEh
Nl7a+1CKI4U00ExQQTfKiKnJszqBwfXeRwULXTx16SAwK4f2DOQXUX7GxTYrppNXL5BiCrmQpC79
gEwYUkMv4gSzvJdsuqjaZ7GweyDSYM2wGK5MPOkVR2AS/Vb0gnF10zoxpxQR6CHGBfyEi3X+FfP7
ZJKNsyiYmCaUDEcH6YO58+HXSv23nM5W9sgwP5akPNe89B0nYMbUg8UbgJSZfG4TokqK1kHFzWSj
u+BrkVhXcTrSKpMCJe1QTlbq1sIdBbPQ/tr1E9Lfwfg+Y8oD/q/pnH/bnDkHgqpodd6P32C2ls7w
W31WWBN0je6+Ab0K/GCZUtLLp8/aYdZ/AX/xVMMBSdSuTBsyqLDAoY3hcm2HM7bQ5Kq1ODpQd6IN
JO2WgZM8BgtC2HhW0LfiEOxKzGWIsc0t94wfbRz1MbkE2Zf0LiGVhtkfy5+y+FHTdaDdbH6TAvgW
f6NXHTrtgDWQ2413BSkowh+VbgOW+nTd1D8TNsoO8pYsQCpscSOb1avPr364NvK17dLlp7MFzTJE
u8t4kw0Ii0aAnv9PswFUZMjrhYRZL9xCxcUDasuWYUj5KO1TqJ/9hToAjSzl6q0Q8JLU/xOpRr41
XWnewhQsdLcgiagCp+bHLsghAz+IUW+RmIdZh+ImB+kNQw7uZHDVgZlkYyCrSvOtjCU4PtT1OVa2
fb8nDJi8pDvJOAcvvAwcqzSsWywsNgO6g4uQUT5XkLu2GMIg0RXw7v1UL4f+jo1/lsDmBw1eXGiI
ZYg4n5YL6jGXKf/ef5R70ID6FIsQW1CUrbWVsdClpUfxurTUCMm12aaJK1kGAHhARhCicgvzyLEF
W5bbizx4PlTgZ/YTtr0mfJTFZ5p8gRtmxJGz7CoLLj4Tvy+ojFLxp5RwTSazC0l7HYSo0C/3DBdJ
9XM38X3SQaF99Oxh765/p9qfQ6TbuFBPo09Q11pq/9WQeJHx4i9ZEC7l7qHFb7Z/BXxxA+tLtdfF
HF4xWcifoBiGtK6CP7Ju5r1KxcYt4Psow5UckKP8F3W/MmJ6MKBUu5XmuWXw5hNxE20zXCkY5FAD
NFoO8jqnlaW6EBtHuubHCPghZkVHPZDPO4/rG6IR7kYT3xW5ufLd0M6Af3T3jGhyyeUlPFkOUBAF
7ze9W/hbzB+2V5CpYFgkwGXh0f9roGgnaeBLwUiGpiEZv9J22TmPIHoEwV9j3qT+mnn7UWY0PI0r
aVkau0Ldtyn2S8YvMpAqoHeTjZO+RqixZaEvCmUfYk3lXqPUaFwV8dnUT6p87WtSg85F8Kc5e8Ct
vNyKoOPvslwR24Wxbs0Y68LRqtHGTjm5C/qvrs1U4yo35l5yHLsr6SK2/VlYe42UPwhPaCUsltOj
MD8caqEQchofBiCXUeyM/j0C3JfqmQJH8Yczj/XZRUj5SPAt9GOlASpcqQIGkP9VoVLpA0ycBXU9
eQgvMccZTrdg0j7s7ENq3t2Cpgwg07gbUVJiEmPT1nlOQwJb44lYOP0w0dRFdu5ybHi2/Vnbr5z4
AEft4kVEh0RZr+qKiTFmMQNu6QtAitOQrNFI8ZQb4Vmg8RPhAAx/WnBU2xHbVbUIscnrO1U9OSGO
gK1GRAwIZ3MlPhaQ9xaBTkzqB5+DK8FHM+H/m5pTEv6qxDx10p/TrRFKC010BmBj979eCsJsvCij
I7LK1QfSZrgoPOPldE+F8veZg2rGIV7wIJPWiqRFesWZeEvmE28106YLLIeUgZ7XhaDuWzxdSKgi
6S9hOgCbnVvOb07HYDVvddKZD4UsidkFRanKgSFi8ZZj8M6hWVG2uz4haX181+wvIJJQ+Qyf47js
paWf3yPS0KOfnvgfR1vjTlxgkiOB9B8qjXpZrHOkYsYX2BW6sNphNg0OGdwY4w65ZnV1QIjKCzMQ
vkG/0f/pFPKR/49Mjb5kIttEztMr3tH0G03/eP9cp975QJ90AgP1zhXu5GWBDYwRAB+pCG1P1gLz
5BVKXrJxoLRozlYMXxcT0rsSVaUB07UvxKQKPQygFinV2MlHWXFk5uiek1PYbnJjXxLA4njHSbvw
6ykHC4k8moPQucgw6krv7AXzW0DQgESY5U6FmeBCCwQOVD50mCojejv2d98xNmOeyRdk4qY2mQSz
qTsgxeyMZ9ZwVcsP0qJmkbLWQko/q4OirvrqQIgAUsVdtkI+r2/KdbSCZm8Ollada+XO4wKzH2lb
IeI3nONZKc6FfJKTFyQS4nOJI9uKd6LptpL+KPKajxLWSC4WBZ1xaX9Y0oZsTxzRmI13vWajjO4Q
GP/oxraPL0NOa5OrawifMVoN+Ts5JMzNFFQT65BcxREwRp+dd6hNynI2hoMZ0tWVBQE2YOL8bVl1
Lj9s/ReAI+boaXmKULegKJ0byZZVQTjQVlDczpP/+CokJbBDx5snh1LVyMDZxPgNch4jAAFyuqUE
rHIirddIV9aGRT9fIjpO//T8rP55HLXODqnkGF5A8Gaawp7kXOLwX53stHDh5ysYFj9/pAj8p4ED
vWQ6BvFFmkq/gA+ibf140A1Zha0ZZ69unEjyCVYRPX5MuEjfEKcjMqF5eBupkNxqt/SpHPLla8bQ
pw0ozfolgZAKGByfqM9uf5W6B8IKbsIPtJGupr0cWo1oXQGIq43vPuQLTkGLpaWYMMZ4D+Hktr8y
0kABY4w/NKFSdY1dG/aScTbmIwfbd/Gkx0tmoFWj/2uAAQTmyfWBA72GECdMFBYTBXqgrm3vXnVv
J/uNweUN8NFFMlKoCXoCwUJJ5cwvNmP/1+rko6MCIOMlvhDPFTBRMFh0qBkm1MG4enRC8eUGLNKv
Vr26CYm3tC+x+q3YZzPFV0ycvl2BAHsUkYSg18rRlz+d6q+1Z+16XFMjTbhOLK/66dC5HezFVRZf
LTNdR6ABzU/UEnLcGOiHJxdgP6D5iN7Dv/AXUk1QN7p3mhgWk9uILcMHVrCXdPMlzafwufgpCn8f
fOBAWWAHMjRJCOGOvQtlVG86a5eUuzK6Rv5X18MR0N5GxBiftefvmx5xSkAf3Byby4LBn+kjIoaR
k6rfVeb/thCPgwkCDPj+lsE2I5viGuAzRztycDb9GqFeEi0kPj3vHPOsU+/Xf7IE2vlCMgngABUE
c8lHNo1kY5m0i7E2r0EtNIVYcq5CqX2ArM/Nct0sSiyNO3i+DmNyzDpE1DD1WTO/4gSjCCe4IIxv
m10CO2o8Y26EQN4N41lIHCPuuKCRaLL8g4YPmi259yRegKvm2UZF4NyS4MKuGzpYbIjEzJCio6ap
rJ1srethSamb0CcTqtZMm9pemf57RFIRSgeulCT9VMMrADyyeLZL3Iop884sLG92g4CQjOVa47tf
s2Anw1cangrp2gbPLjlGvBv1tAfhqNf9WpTzcO/kiYvSqysP6hxNe7bKtH82q0zevJsePrLaJeQR
McXXa7NTF2Z9sFr+uHLpSTvObihyns1k5cjLL0KPZxKgPM8kOPss8DcBofvKou8fPXBX3yHX8E8i
y0Izj45JLNw2Ji+PIM3RS11LfSZwiAYn4ED2QM5FXcw+m/Gl1l/60lkhlBKiFbL5ATrRWAGRR3TA
GtuuQr9opguDfz12WnhlsNFLxZY9lT7my7Xfb4E/LOmI1xiQi0eOpIqoJkocOVWzrx54sAg6rBrU
xMtYO9YtkVgcXKvpwV0khh8TdDpHpChXAaTAPwYvXMr5Z7Thv1W5wW+RGXPDg3FFQIalxkH607ip
IUyOv8LEROR/ehi7c9h+Jt0PmYGYB3wgRN4zdJW17M2k5hU192HS+MQPXrNljq8u5GX3XHY9bApj
QwH5H8/+Ag01HsfiSl35oLcDO5iffvqcNwxuSNxJqbhHLtwD0sjunJn4VqV1SCMgCBg7UXRjaCTn
NMK/aD8a9nT6B9mA++6sWWcMgaLkJVjpxr8m2SZgKwobhdirUyxQkGlEjXgjBC6ylsx7BAonxLQN
OOPwFjWvEhuuthowyHP38mcEwJPpeuwWg8ofx8KVE1F/pnh8Gha+YLlnvIGLYYCLhf3Qb9R7CI1H
l/yUJUN5cOQx7xWm2W6YDfUwd5qXjz5GJkD2VzbW7E5jxabWu62zZkwY6jvOSY5nXgBEZOTXuXQO
BwU8OV8jNsqiLVeJvecnoh1SCKQEyLLfdnNwaMgrLM8dtTMbjgyDiOeKWUOAgj49vjwEYjQk1dGt
Ki4J4kdCYNwuv5IjSALJMW1vw6tJVvz5enRlaFDrDe9zmT8llsuu+i7pkeTCtREWkKA/YzBIgx3P
l9it1fYYmxZgER+X9y/8pttESLCkkeujuAx6RMtJQCvgtm7Pdv+HRYFecCjxVRCv7r61En7KqX6p
5AgRRNoy39vovRmaavOv07JZYhF5wC4kXAAMu1GMMOWq2hxARAjX4VMIuN5mmM7J1U6dUxBv7fQ5
MHXXRYS2AS9g8ilQhwyymE/CiDCj+q5WEonX0/IX/sg8Dlxc5Q3wGCd/En5SrzPrnZh7DKsCd02I
20p5VtxedcYa4l90gzAnkqp8zOVi5BQUGBJIvdhG2ILVDljlGpV3Vb1L5V6xdxOaS011GavS5JUx
cU88/alxLSCB8uwJ32yaa9lhcJbdhNuJQRSRQfGC4Tc27VppKaneAYtlSKTAUrtfrQQ6MCgSghub
FJAUMWYHxTEsWAEUHTNwhTWWtbx9mG5bp3ObZ6akPpASkNlkPlP7XQyvDOJsBhdRgx+PrpVZaEJg
iamL5WTmpTFNvEj9QZzyHHnCLJxzDY0jLd9bZhhikuj1UZcRVX7aljOn1v9h2hSemUHV3eoSDv9a
ZJK8rkQehcWNM3qu1RZeNoe56opNA+NfOv2JtwQVaWz/M+ye65/LiofbJvUHvXTFxN7jMp/H/S6o
dswJY4NMqQO8A88SYa+jyNVbeK7E7AYwnigXsaXHOucd4VYhaLyPiKAY44UvYpFRc+D/mPOPBUIi
vtTuwa/IxOh9cyvD04zN9l3jPVwNiE6AVbwWAGUdmTuZB2LkSkNSoeFy0hzIv+rCmxyeDUTgyoZ5
ucc4iDqKeHlzn4dwPlcx50QgOh9C6Kl/DmTn1dna1rc6+ysqfkSdBOxFLnIWYwV4VCLyZFgZ/FWb
nwmTb5TlFP6EDs4+DpryiA5FxnqEUDvLV5O9g9bsu22AyU2IiyRaftZiKWP2AkHAjMhqvMsiEmJP
QP+wXNkKqqCVXaV1n/VXTiCJhpxcnQfOl1RhnCCWQUblaAyIIYeA54K6AJnH/xxZHy0Jc+FvoHx7
Nunpy2hZE1QP2+8KREMNj+3wJfmgtMwgyJp7ePEnR6mQJfOkYo0UR5xkLR5U3WLbR4BHaF34iKiI
MEHdAuNmmif9U8YdoGi7lBCpiDSgorgGPJvRASd3KWFj2TTVzinp8s3bRTqubN0to7MZ7sATyU6e
9UtrDrzE7wX7ehuyW8RfrQbynEau3kpdPRLBpZvQP5oAZvM3w6OBfMNattZHRIgOMIEJAkm+A+MH
qTjNUjWvUvo3GWze6YKUF0IpZhpH90CfLMngxBeE/3uTJ7yr+37cOJOG6ImYkUsL48ZyAYq96Npt
JOoXTM7osy2dZfPLg/h3TpACFKY4w7bnOBvlORR9kx5NGU5+2nG++QZiN1mYGSM27/+5CMu1rLdD
r5bfg3MTQ1OsvPqoc7OytIlUQ1cpjlIETKGki1QnqAgoDwszyhAejXvlSOukpyho2keIuEMuOKLd
ghl7sh9cmxprNE0GqrrX8xOrFrF2XKT0s7YnGXVQtiGYQDxiOtw+VGXRccAa7byyFhE4jRcspQgf
ISTAVl+ZCwBX42c0vGVBOkcEFhIRr5ZATKRXWQC9nL99dZOB+Og/nK7EfPkSM0z8y+MuFyffOcXe
vQ6+866mmG151Du8AgBUxjkDZYkLyhD4XdqJ/x1+asxu6s5AjVrTAVCzs5YowNnusfeV2t7gS8NN
W6zwEo0rZNvt8C0O1oZaB8rLMwnXB50VGSNijnSNdpc9nluTVIGi/I21R4n9+GH2n6WFbpvQDW16
elBmRvarWXDT6uQe1UaZWeNLLKqFZSwr9eLIW/ANaxVv4Duaub4saJ9kLjWGzTA8RWxbErMjIim3
l+wAiJ544R599vDwWKYmq5vCv1ZLlgFJCRKzrroO+kVGmLfpz0tmt6x5qZZFsBh/osfhu+xlF1fg
wBTEbj+YKbISgr2bbcZiQuUHP5S7+87jBr8k4ry0/mkoX4Tz8NZ5LJloUZCitVeQ6xlLHgeEQYoX
fwpN05xCWCN4FWxCaobX/4hoeoskyri+UyLAx4NpbbXxicq0tDc4/Q3r5qfpbPSB/cROmL798EcT
yK7/CJBAtrWDJx/6Oz2l7aUtZjV9AjkJFuJH43PBcqDXH/GIeoxZcGwIawlRr3w5+s1icTKtD6Hz
ddKTLj978o+sVVmSXErMsLLUugM1dJKygjcKzZ+EM20MdfjlO0G6aFlSOsMZvctP8xdDvU5afx3S
EMRu3fsyD03tUmA2F1gSCIrEuKbIX7yHYiYDwED3wf1EMBi1YwUmVNWChkHbNUWvQv0jXcSr9nVd
c6Wtp+xNfTwusI7/DjAG0CGSdspqrmBkDIut8JFuOnoDc7p3XvQXY2z+MaOXV17GERUv41XLnCyv
Ogc4hU62/9g7j+XWsSxdv0rGGV9Uw5uOzhqIJOgpGokyEwRFSfDe4+nvt09mVWdWd+Ttnt+InJyU
RILExt5r/es36G9eQvrFssdp+IHBZzsXecEgimwJenAoTW598TLmt4LUtwgeotoUj0p37cV8ZCV2
R4X5TtBDh7W+gVFIZYQNEj7UHzG6fg+7WC9pFqNKMAFqpI6dddv18PmptQ4vlpfMNYge/BYnCmTY
k1JsK3lWgMVY/kr69EoqGHLJvDlwzLDMq3UmGQ+lf88ih5oYkhSE/nZVzx2A0b0Ygzn4JDTFMde/
lIFENTLF9G4Z0KN7E1PH8im2l+pR706N/phn0sM9x4yqXQsdk4q3t/MCaPdQ54885ZZ6MqsOyzww
lItZbAYJ3te8qTdpeyuxa0vTnPuEeTi8SULlciEmX8iCErs12mcEH0LDvHlhti40/Dqa5uEBCiCj
ZF9/ZzKB3a4jxFcbhq46978Y7iWMYE+6K9lKAMCA/0F8GV1t6VNhPRHjJcbXUfAV9sfE2XbLPkLf
aZYIbOiEHjprAT5Ux6uBXTYi5bZdhspJdUh5PdDyaNBbIDBjsQDrQ2f5hrbHoQ3SBdURwjyjIDyq
bTwC2XS9SdiBUXGHjyrGXqRnxvA80EVBo4nfuwfsRz6A9LxyXo4ueh48gY7EpT8M1VemveYN+K5M
jq4ULkIUfhDasIigOKPg4L63KM8qYR1eXCSRyy1vNVVBsT8hjb3KDe7+W+kDFB4TmbA++/mddEre
iq9wZqFKw/MTVK05MCXiNa9F+gkBDooBqUsSXlKPPkwGFhO1b32hBRcDaK85ivmpD3AyhDsnuRfT
0+94X4DsOojmQLGYFUrxh6mtffKjCg4F5Y1SOVqPS2s8gJg6DH+mZWAu6+SY6c5MM3Z4y7UTGBel
1TKgO1XqxnW6fm4meFmoR+RtgN4pgJjgBonJUZfynR/h2ueSR90I/yrc2AL65WRu+5q79yTZOyk5
4HbB1FOIndFe69tSuaiQTyegwqpoFhGEIGKIAZoi3INYu7RgLc/Azwlh74r4KHteYFwlQUYtUGc2
pWiQZjTR1ECMDSJBPZfumOVCiKcDYhqcQtOzbKr9+JCcMOBP8AiJGXT2F8HjA89RY1xLaDnYj4UA
q2aGRQUMm0LjAIxO6cOJEkIj/Sa84xLDEd7FFnRO2Ok4QfH9iroSrIXYtblUzilXF3m+Fbg0KZXA
S4n3oZY88F/D9II7LlMhnDQSLqRMX5XyWaGvqwkQmIQkjIM7wWqLiWuGenCn8sL2ocGxWsvfc8SZ
xY6J7pB/GTVCziVTk9qbXC99j2W0jDR9TOksnmhtEt6ZhIWZSIsxg+oGDA9hkyqYYTU5J69Jwwp9
ReXg+UnABM0MXmjC2cvZJXDkGix5purUYiTtxMx0fOdW5PeQIrLeNuY+XWLgla2Jx3M7CyO+pZjF
AcUogK+i10tpCkbMezJWKFRBxRXKHENaptp6avao3tEJM18r9thnoQEx80UmrJ6xRNhJJlQbty0x
Mdgk6D1k4xygAMLtFEKpM+sGh0b3XOKawcAUKK221vhQIcpf1OO2vaAbtWnDEuuIbfuD125BlwxE
SDZ7zSqCtiV91X29Cop4Rs4YuA6McjQaSB3yMxtLqz6F5muW2GuVGxgxKGdxAhcu22Kny8AExlJn
BViwn1T7GiJVcRg8n9m74zB90Cz2k9XzNBu6cxBgxfxh46ad1eqcSK9FqbLbEXcgm2wwr2O9AncK
7UeNwy3Gy6DK77L9KPdLSYHmPY/t14piuG1ZY9oO9zm3BLujPHQzwloXPJeu016j4kIkBU54zazA
0XOKmMPgdbMqsn3vSPBHQTkx5yrZGrFzXjvy8/STxSVOFN15ZFQ0etCI2FTFZBxiqSWcU9WtjyJ2
GoGB81OIRapdocZFOo0SRN5X0UqTLRbYZ0wLKOE6Uz2aw2ud4Sz3ylxbiiBk69+ZRrQNACTwVOi/
9sVBvQXFCrsN7Ns5BuhFcqzx3FoKAMJ2CHkevG77Bk3gI5yOjAxHBuc1W6MTMq2rT2PxaMfPvf0Z
dfdenlaEA1CsFQk0L+ts+OwDCrZMB7ld0mWnHoU58SE6igAoK78dMB33z+N0lOYsCBwGolrDKpeT
L1IWnh2gLDq1LtWed4QJnmhA1tT0DB7U7ivF3iXIPvLwTcIErroBkeIcZxBfXIAmnKyHz9E+4KgW
KN8GGa7OJZKneTi8G3ifN3vJ+TbavWpuVDQB3tXRLpr0zUKdsnMUQ/pZ26huH1V1gZBQQx+uzq3e
X2sJRQAsRMJ05xiOhNmjZr35Ck84LCJ53EiLyC2jJY2kOFBFV8eVwwdbSN5lgrhRd2iy4OsbYtze
vMqSK0QSqrRhtq+C1Cgx5r2P0gmxb6EMjNBfU3UnWxB9sNTYFkPP9stYCIISSRNMedfQ6cJZ/qYy
kmwDokEfbCYmFYYM73K40/ulhjVkGn4qGkJ05WxWLQMzVFDj08CUaFoOq3IJOaNYsRDNdc9cP4ye
BXA2UoyGjD0t2mt5gkar41LWuAXUYKx8mwSwI6S4NBuQ92c8nmehcuhlQChARmfA4eBicRLkLJUE
7RynJGQaynLKLbAeZz2u2KNFD6RlLspoYaxZg5RQvRYbzoQuXAHSx9NLXWMmuc+0U5JeWrwEwh3q
G6l0DZY745yFs6QrF60RZvZUEnVxSemYCfdBOHfTsxiu3qqg3VZYlMyA5phQQFcf8N+kqaujZ8xd
hvx7ABWx6DOEUqVRQfvSuU1+jsLzZ8D109b1Nh1XFXls2P40Nns3cxOv+Ujre2eeg5m/GqbPICBD
BfVBvHCMWwqLtnr66XO3hR/YigOIstNeegm1xxYSA8EPAJFfAb2aTdZle6hpqmx9FRevwXBWppwn
b1Oy+KJup/ivU7C3X3VnLU/BzlSrhTMSifVS43ErBtRMktlohV2iXMOmNA+SA7FWOLnxJffC+EkQ
OJlpkSBFGYkzp39LSS+rUuqb1qQ65+4QoRcxoAhcprUGcZpg2TGlBVZ7uAqg/kcL043HDhZ/zkSs
qFYgRobq6sx30rYiMzsnWBHks1494wvaLrhlRXk0EGjhlm7tWvjnKt9oShMvd08ytgghDL+x2cN3
nXW0o95RdC+4Iwt6s90txbSlIhSyMliHnP+VUgAT9Q8xJPwapq7DTDaWeDCxewIOnFy+KrwI9Hqt
E1GYf1Y6thkSxCuOr4kloVk8l4FOSrq0uoNwAzMvsID8zSZHtz4Ej64hgAM+CTh03FxiiiXf0B7o
8rFYndUaAmEfERG+IO0AAYM2hLCEpnvTYAwNJw3DcJ9gj364Vtj3FyiC19o1x3gsuhgqONx4VIuT
Qg9eUCrE7xOWgXB8qTvhcFfXiZwd6hxwao093YlWerUYmqMuBhGiQLTfjryZhqPitmOIq745PGQo
5pSVGBzEHGDYP9rGlUBI5s1b5nn0VfvSJm5+XuIXKpALT6erpanTxqdE3zJ8kEm2ePKLt5+bjzzC
9tz5rCRHODzQPnOnsBdMdFeNAEExWOzX3rlCke9m8hbWbSufsnY9Wq7X4C25Kj1ebo4fACiTlmw8
K14axaGgFxk0GfazC/w64ZeV7Tq+zwAtIPIQmm5lLt8TXAXx8MLhey8oG4owqA8MuHzek5McrGG/
kXsX411h9wI5E4ZGUJAT+eJTwXinaiRmdZVCRSlX0zP4DPlJwxz0nf2IRi4KHlsevTr+sPp7GM07
hFs1sMNTFexl81wXb1kJX2opTA57l2qtZfZU1j1WfFiSlcvcdvGrKgtI567n7QFD+vhdE1rrkEkz
4ltNZpP7Nobz1GO3ITHU+9AYfigIQ9extRYzbRcL1GSY12pFyQB4HezH+slGrIGXOomnHssEY4YE
F4mNz0LU9zXH4AKfzuAGOJQwCCCCA8kQNH02PZ1xrrC4KTaIZMLmqVYOo361cKtA2wc7NPaWPg9s
B5S3zovNNGyy8KqPycrU33P1mdWpKsirYHKKDnaCKlRytluoUnCpGaYVtrfYlTwye+I0FS3XhBam
n5Ea8jCqH5WCrstti5NDanOoXgblpsI1qXm2w3Y+meHMsd9GCsGY0KSV522aYK/pb4p/wv5V9jaF
vk/MTZTszfDqWE8Q2Fo8Kt4mZQ0ZOQguMTi+Yh19ngBtw7IunEsArOIDihp3ZkVjtZeanUHpjJ+E
7K0RM5cTGVqj4mY+1CN9BBKFdSm92kSnDqgTXYAuHc+jirDbuU5DlECX0bXrIB2naS3prypkmATk
SpZAaZO3Ib8WdFv5FtO0uBX1RRf4C8bPs+p5gC4s9598oVJLisQ2g44kY15fkQVhhziB5U+B/E1e
NxaOtbnpgpVXLnJ9hlP1BlvIBHZfDoPTlI8eJrfNWhC/PPMx7A8TRBNjmeW3UVmM9lOuU4nPOWSZ
cNnNxlZ28gUjTLV+08InNX+esOJiwCItQ32R4D0MX3bBG1Dstj4m5W/gUFNCgF/rLXPudQqSPELP
d7oPL+BJWEwJAR1vNrYE5lxO3d5ElMB1lh3aPqwcQLii/hxUxwHtFEzNDiYNbSRmw+a4GwitrrAc
AViVWoT0CK6iI/YGfjugpV041quSUHLtgxjFFhqJHA8NG+mif9PV74hr7RHgydYHUAsROa545gsL
D79jAkMJsHFha+tUfiYocmyOGD/Xxh4YazKPZCiCwKKlwuv+J3E7+E56HuYJM9hbPn4mNHxmSlSG
fIY+C5em3WdeM5vX0itGSahEsvws43OSXlvrc2IVSFTwqaAw9s/wE8KQSkfZEJQcq1dBqbOxVn3m
LcnhxGOZoRwzAYb0mLAU3QKL9bnXP4qxRaqls0j9EjkhkXIdgye41JoPPRcXgH2nPFYJsMhebzZS
Q6UtsLr8M0XcQqFvWis2BzHSakMMO58dPFH5qpXpNW0enLonKIgBDft3EHAYOEC79s5rtuTQcLf0
dimaevXpEKR4BOD2zyvG2o4nB0sUD6/GR+FzhSVWIyYNSflQA5AltTFrOFYi4wDCM2B6pPRvaWQ8
JMIYw//m+MPnZ4jIJkmvWH/6U0hGw8FMTon8qk+YfA1P0Ubiw/WbnARbhtgVIe07yqugPI5gWQ1N
bm5+OhRXvX/4uXCA/pqt4gPk88gTd/mUQEUfvK+Mj9VjYS8G3I10ZXBfwpm2S6gtdOTgrJ36MCgd
QAPmFZfUrYZ9mZEm5dLFsV21lFY/Yb523oJ7pJjhYYSL2c42ZrrBrN4r1gw9yEadimPVw+fnJIR7
HSfvaL/SBDL2kswdTxc3q/R3Oh4QIdpvsd/5jJL49lTzUVFWKh0bOmlEJxWeBmwce1X+EkAwxnBV
9KrZB/a2GhNRPH6ddxUpZZ2/BhLwOybtwz3RERpi/BasKuBqZ6t3rzZXpryK0aQl9k7jMbBmBn21
uU2p1pA/15teZb8TissDy2SK10yX2NgwEaGiIS0XMGfESpM8G0iKeAxfEbRh9qng6GSz5Tig1dlG
kbd84flwJT8NKlDAt/4awYWnut/r/W0atkpFXOOCAtCWAeKIe2DUV/W8dv9d9riZLgF5vBL2IgOy
TUzBMGwNTLV30wBPgfIZaBOgxIFkuLLWAY9cd8mTL0O5DN0C3xPnC+TVyr/K/DEOz4O5Hdtl0+xg
2vdwBms4YNJ+0J8cYFAC4uonnccCTW70rcgAgDmwU32dsot3N/q5HTJp39nBEcSky1YJNU0LaBKS
FJTfibFlTJ3QRzEH0nUoifhKM9jo8LGC2YjtQLqOCB1MAldN4WRuItJLlFMzAhe5U7ZEdNBKUHBw
DoQypT1nkMPrSxcfw+hthDpSxwAOU/dQGYdGghT0lEF7wNAvZ0B5EVkvwDxScy7HrTBrp+gZCCja
MPWzrLldMRV/DP2zJ1+b8qPWzqH6KYV4pUO0L7Yx3ZfLWwbRUUKvV3WLqVv5+qq0eGxj3OL3XoZt
y3NSwphEpglm3a15IPEMYwKOZTH2tWP9OlDQV5iytEvUGcjj/VkjLsTsgk2FjYUtnztsctiMRtCZ
g1fgiLw2yerm/gwPDZoJVyT7Nt6wygh2BCJiBAkIg3hX3XmkPMj7MIQ7SkyJtbLUp0h6cdj+sZoV
dMO1AqpXDzw0/XIkTKP+1qPCrZiXmOOKOUeK6rDHHGilek9DvmhlMneWcS9h1rO3wq8JPlxXuMPI
MpgVxYz6Dy1RkazZfU3nw2MyGT3biUtQi1luiK13G87iEBcBfBih20IGKzA1CG8lbjcI9/tyH7ZL
3aRb3CFGNdPzUKeotARVz80Ct6A7t6iTx+cmvfcqB7Fl0DUJayhm/VRbERHkoK/53uouJgr2uvqQ
tIU9CJ4mZJcKzwuzO5oqTJroUOosLRu9J8KonYI5QIzjMtpHpNVYT/HQeXDhOyj1+hofTdoHnVyH
DoIkUhBsXcTUMX2UpIgMxt3AhKRFKxx2zw2XPxnoOOf4VnXPUUwQKlBgjUXfZC07HLTLZTdsMOPy
Ize2zq1D5UN9oaAsQQXY4SEWQMZE1GLsse9NraWG80PX7STtqWg/UgPD0Oe+3khjQnf+ysAwQh3D
+ZQcIMI22t6AX2OdiSFgQNKzd+I8noYsNWqSLUEu+nivip0NwlzxZS37YatN+2J4HKW7JFK9PxLb
Bb8ng36SV3p0g6tjyRibIOPGw/XRGZc5+2OGyEBDwO1cy/oybsPstQe0AKOWQd9ZUGbzjSekibFm
teAAhb8BYpTgJD++8KYgHxjhhjKtY/9t56/ISVsQsODDc1jomwSDDB2ml1uYvBI+GhSW0YH8TItp
R9Q/WsNpKJ/z/prxxNQFzkbjh2Thwoj+PgnvabHAsdbingUbr1lJKtCMdbfNswGsCI+clgH6DPGy
BY3sXA3OU3szMG5RlCcSDxprm09bR9voWT2DJyvX8xnkIaJkZMj3AvLFYN6wHzGuYTVkUC4Iemkg
SRwKjHp94LqCBs/Ur718mbI7cXuiyum1lcThJGwFI2Q5zK8rxqJ8JMbvmf80xs+m9SEeWbDY6EXo
qIl/nJX0KwyLwNqN6lwZW0U9Efw1iT0CjYyVu2H41kK1SjnhW7r/JAAXDd9EFYrqgOYXjzO/hXHx
7dFm43KhHDr/JR2/EjOa9yEgy2ATuvdo8BDniwFDrSTFBPxYGFgU29VlHM8ku6YEeMQf3AH8tAly
6JnTDDRWqOJgheAZCnPTXCYYbfNXPNjQ9RnX4tNQ2ITprntijSlIY//DgYpHNQrdneVKQ8RNqVT8
YSwP2PPCl06oG9UzU46Uz9QazJ0NESlxq70TzrxpzW63jp3nEqctXGTUzyq7FowpLOi08hN9Y4EJ
JJP1fM0CL/QXrj4Jt6Sg85yWwyM+0g3CQ/8tJQLMw0WZKfaT46N8RyVw0lCbY34rpijRve6/+Brb
/mjZ2zB9lp0loCjVph2eU/XIV2VLewDSwMfYY585uFrvkWNKbl6eSrBer9+20iOo3gj6ZFeLrPNc
qT5j8dvSW+UHtmKCscGBIQtXtRi3IHYWC8dHFsgeoH2yDdJh+8SkhvPawDS1fGjVYtultwlIEkmS
v5p67BV2oXFVgFNaBgw95jxo4ixOMFzTDkGMpcCrZG5SPwcMoYHB1Fdj0sBgaMEnwqNVap77bjst
p2jDWyfDs6i++IB4UAivE0Z6JUb7a1U/VoQld1/KuPOka2E9js6uLnZmd2KIgClqPB5D9cuIG57A
U1Wfo/qsytciOyb9PAanyqA0znlG/IGMiG/Fu5rpU89xFyylaYXJfFW85HFH28VYy8e8FxFJwwxQ
e7bz82gfCxD/KD2pYJDwePWPAO+nCQ01sDw+++/dtI4nSEsruh90O7l8icqDyOQ1SJqbwNWoqmAz
47KswF7u8BtdtdazAY+Xb5ntNEk38nBUlQMBP370rHvT0ikKV40jwnQfe6jrGghaRKXAe/A7AY5i
fQn6qHIUhZvcuCWpNfN6+6DWA53hRsEcW1sb5buGhb2jS2urBZm3TiWz7wKxHKcfnRdcF6J62UmY
8vbfnXTGuEsPHkdoJsh8F2V1KfpkLjU2g+92Dcxqdp+Y90G+iju3BRtvMP9axhguSVUDhelzKD4L
DV8It9G2CQq6cUSK9a1DBMj8L1j5kof0/r0r3toGHJiPDiT7SOFuMNWCKRcvneBVxp9PBR2mmFxM
mVtFuwbHLZtHG5tRy6SxPvl0peOMAcWAT7K+lhWaixg01jvhqanFB2QAdbVLrA/dICoFHmOym4p1
bx5KoGhZfY2xD8F7D8dObZEYH1nNFAt0ETKUg8ct5Xz8NiRXxcJFHa2bTpU/kn3H2ESJgGSh0Svn
oH/r1ZUz0As9x7fchqTVsOsEmEXVd6OlaJFuE6JjHU6JJQyB+i25xJCZ7AryjhtyyUbFOV9B/LnX
+K5GiId2bEBFAesPziWbTD0d/PKUY5IkGbRE0nsav8M0o1EpQCyg7IHCOCQPMJtDYAcroYwWMvMj
uUzYujY9qV79qtHcsd0U/a0U2E0DF689Y3KoOR0g846zzwO4TqjfWu3mAYNN4DazpmcATxsVxNcR
TYa3tdNV1a5IV+FQ5FDl/AoyCBoaDA+VZai8GCOFYnxucZzh3GK07MsHIVLMoIowq+UhU4HYiUR3
hUE356bYX304+4JnnxrrgGQKCghtQ4987s2rUEXIK7zC8LlhHson84eTOWyK8iWnMJE6SD7Dh6DW
RLVLmCLoP0eDB6+9B8Q3IYh3gRD6vkjCJkO6R963BZyVwz/a593rhEhKAk1t2Y684aKrV8u65DJo
Bt+dAiLDBkjyaAlRjpGSfiCrWNgEeLyt5TSQcyAhC5ckQgGS11oiF24dpS/p9MKw+jClK98oaEXf
Gv1ETQVruubsnSZXZ7cPcK8A/gkcgkJvU/UYmhsWkyCbKz4qbpNjl9QzWyJzHPppRb44i1ZrhJFG
CeT23fvvVQh0C0E/BVd2XIcAADKdnuGsRePrMGxo3Gz9UepP/fhZlTcn/PLoQUqT7AJrkxXIOy45
Pyc/pHMweJa5cxBXxSlmElCxbMKt3xxk5QYMJjAxoqcflHUufu5pc0f3iTmLIbm9SJUC7YdeM8Ck
QwIsYibCxCp6/fHLv/39P/7tPvy7/5Uf82T086z++3/w73tejFx80PzLP/++WpwXP//in7/x59//
+/IrP9zSr/ovf2l/cZ/+9RfEZfzzRXnb3y9rfmtuf/rHImvCZjy1X9V4/qrbpPl5AXwA8Zv/0x/+
8vXzVZ7G4uvXH/e8zRrxan6YZz9+/9H689cfimH//IZ++4LE6//+Q/EJf/2xz7PbPf8vf/B1q5tf
f1h/0w1Fsx08LwxbUR2bl+q/fv+JrBu6Yzi26Wi2blk/fsnyqgl+/aFrf7NMTTMc2XRsVVcV58cv
dd7+40dwN1RHtWAKyPzhj3988D/duf+8k79kLZH02ADUv/5QDfXHL8Vvd1h8MkuVbdXQdP6/pjqy
rjhcRHG/ncPM59eV/0Nw3xhFxUjOiorUCAqSFEGCa7x5ZQ7z7pJcINXPsoIh6jLtF3XCYBJJEXG8
WGtZCG1eVPlb9WdqCaua32pPXXHzRbzpK9MmvQYHPinmGlKyjD8CUUAlzbcNfrM07hl6eRgB0Tq5
O8M2MrCP5WldxSNyuUsfkQ+AfCsMVjK2AWz0qkKOz7NlbSJ0fdDDtYmjx23sQ146rmwvWijL0y4l
h0PolWrCDTZ6ssFesMTVn5M6nvZUwDF/WS62MBrL6CtENEgetwkBnRI1tGfpu0TJHD352lvSu8Zr
Jm3CEwTuCX+i8cF44RGlUkdOgu1vLsxKeFQ10nwiWn5Qq2XyZhtbSZn3t3wZ7rIlSdGXnq2PyBe0
cRAGq7W0Ih5Yf29FHM9D4GLKhzY+ECKeGY1tvjx3K0LHME/C8m1nfnuwasEBsgN+4QB/MCAxO0HW
g0JWh+fuXCpthkpJWBet/dqlcd3KK0RFNgZC5Agsi50GrZqhccT4G9s4BIShq9MWS+vB2XdcD3Qz
8oc+zOSgDm9GsyHly6OpboA2nnRjm0Pv9lwzJZtoDu1C/xCtDtGgOFo/ID1hkq8gEW4ROM9Hao9s
zjwBFNNSgE5hUj60N84Xdi0j3imgT9MB+g1u9UCtw+jS14FajaCAG9tickvXAk+SMLCZcSk+9e/R
eFDuSIEOyTEPil2nU0ETVqLq/pdd1xmGiilmH13uRrVuzAvIspytAfkeU/TtFHXP8Ztu///u99e7
n6n95e53S5rbnzY/8fu/bX6K/jfDMm3N0XVLVtHm6v/Y/PiJYmu64ai24qhskP+5+Wnm39iUNNmx
VLYkWXOUf25+mvE3WzZVw1EMQ7U0htr/m82PDfVfNj9VdkjtMXVwVMuQ4U38efOTez8Fp6NPCnL6
57KbYYxTsO/VZr8wpvKgo5EY7Htkq+sihs8YvCTBXRW5Fzg+FM5CRoIst3DVQhyx0CH29NwlG10l
X5M83k52sM47dAGbwYNigck6bKzTpGL93t6KfgtbKmtvVvotNxvvmElHY0SdskmefOQ6HhksXBl0
I7x1UtKb5HOUPk7e45gz8xC4qRtpKm4CqGa26ODMkfxysbmaMCeeB+SHUDkFMxnRtDO4JoTHsZNo
mjRCcRFdYSNjhpggQK5UmaCAumsR4pRZkrK1sbdh9VCAYQ6Q3ewSrUEUz3ueWPH1BBKtGxqOEeRu
7BCExvUmS8kalvgIQsDorypDwxM4dUMJQnD6ascfs1JGw8D3bEIkzT0oTlRWMZxa5vOzasReosDG
5yeAx0A3mnuqQmZfNLfJ8Ayx25D7i51Ec4PrHrze7VVszPJgnSZoX2hwujBeKngqptiJ+2Ww0ACc
ag9WL5pXHXTHm9YZnrwdWq8CfUsbwH3HLTL2YXd35SwO722586kF22YJa8aE8axgHtWjjtYIhZDA
UnAgHWG7w63WHC7CJ4WNgau4Tsm44kaOpuHURy9GPCtKvHiA1/Ats5/b8aoi5Dn44Xsuw969WdD5
dPwsQxzCNEuFX3OtimGuSpy7uIOqVwNTxVy5ck2ZhqAu1yDMXMVVhgYJdlKJ86JIuLhLOkl9AEFe
PrilggELfzdB3cJhF6GLskwHJBHRO6uqAnTHJW0eosqgI0W1iV2Yc6yYf+kDHjgNPjfcqBIYsIP9
Qu2IJ79hyvjM+MjC7l1ZM7kCjRTnpvSRQo6GI4GFz0yKQBlCnbsHGDNhAwxwzGUl3Ja6RVcZI4w2
MQojwndwYP05TJAi5m9WPy/SlZ7DxKre8/paN3cFH0Th2FjR51Usr97X0LDLDEOQU8rDHAnUQyZj
ypdD5QvO2AJKucxx8zY00HoiyS1q+0GV3+BcK6ISnlg8rFwI/Ig7GfLVrFqfIRIk7IZGwjevRaTO
ZIekPO5EiyIzI1FaLu6425aQe4RdYmwjmb7GOOhZpKtWrIEklR4sshhxzAQLWXbaMC/p+u1CmzE4
nTcdH5JOZ4Rxq9INxSEEQAPVqTLM83KYi++sZ62If4cQHDLtXnCx5jRici7vSlDAgTDGhBwPFcbL
iHa0HPh5z8xbrBXraAIEthLwB5YCBJD5Ic3XPojuf9jEf68U/1gZWmzNfyoMf+6NhqyqqmbJumyJ
vfMPhaFm2aoTNEji8U6r82o+PToFaGKiIYpjyXmEaxrXVOSo4TBExvq2SVQeNQmrVmBFpJHT4I7c
8U5W1v24jOaZzWZSuB3O4C0IW9EQf8jE0KjhkUALtjF9pMGkEm0qsfyJmoVB6mSEsY938ZANw89n
oM5PMmN3MH8HdtBI969Dl0mDe8IDZMtXnRGFimEqd75ENKy2V2+ssWXFkUK+69Fb6nq8Gx4nJdbO
fXWvylM90LFHd8+GK8F3HY44kAJuIAurg3MKS88Yln/97Sr/7cnzh2/X/PO321pjGjPUErlHzzHU
hxjdm4b4gGfUijB5pkluym9NR091GCWOHh2WWLUziI786yvhyPyv91nXVNM2LF3VOXD/fCVZJ0l2
X8fcZ/SbeOsoO43VPmLgjChRuHO4ZcksaQNlmgBBDyZSfazxYGSSQMme51Cjlybk+nZZy1spmycw
PIpTnMNue6jKe2FsS2nNiEwKYREsY2aFsrkqZGZs7eNffxRxWv+xlWHFOrIqs17Fp7FV8Un/uGIj
zZZlG81ZqruV89E2ybyVIY5ZpH5Vs79+Lxqw/+a9NNPSaM9om/7l/lVK4gSBMKjrdSwzacTnCQhc
uzQYPHzU/sP/49008Xp/+mwKhZBsUivJJg2lKp7WP3y23pYHSfUgo4v9ZorUteXxWCFnjgsYNzh2
5QqO+cNdlcpX9DkOZ0YvORD6r32PrsX3FzlsdbCyg9IhFI+FgjXYqkq7F7s8XGomUfGV3PfZIBUf
PnLIdOWEwXOkRcuMh7wPm08De38veCKAdj2h7lFqFetl0tlT+ClcRZJEx9ruYUiXKz27W4Mx10a3
stksaOXg7cu3cvIXZYuOgP4GmJDDVZQRkgUiHjF0JG+w3vIfx+ueSe2iH2GZIbCAhjRQEehANxYR
1gJmqVrfZdyhdWcPL69aekt1hcxFadXwzGOsFk0k+SUrtlB0raxUb5inFg7EFDIILsTJG3LZ4nhQ
Lc6yjo/iCado6UF8Wr9/UmME+Ve55aBFohbroECcJ2x5omqQ+RtJPBwVWhiDaR8bfeVVG2z9I9Fh
4mpi4nP50tEDm4DKTQ/7IViqHH46w8EGgo0ufRJY/lKXxwZDAiamEX13ZnWLgkPCp+7BubNCrzai
XmlxD+xi4Zr6pcdHqQA5ZnKoNpQwCCyU+F18LnGgpPnLhDOJVRIo9lDaVJD4ELY4yA3Km22St8M1
l5x5I/QAUbB1Jb43j+1Iax5YCx3FRmNvYp8COOfFIsRJhjSzHqQMWirHZIumqSQ3RQvTF6OsMPfs
9znMbWZeshaug9qGwSYhjkMojC135sPreNc6eLi54PcqFCXBIvcpFuFxkoZMoLBOCzkQSV4TFZ/3
Cd44HR4n6D0sHD7a5YS1vuWjUGGQx6Gpq7w6FAzbDJc5oraUTOl5aO5/nssLW5hwxrc6AOylgPXM
q4IWoMi/Wj6FR7VpIoqu85U4rrWefp3yqIhjlJcVFt/SXJxIRnoHSpen5DrBpFCwRR2xRPdAgotT
SUZvSyGk0kvrkf8UZxql4razo3nkE/lX+CSsq7NYLAiJRpTkxvrcKcOuiIN5Z3T7xqc2wB2gq++9
/aFSXSvM9mtjZ9m70cbOk7LW/tAADDIFVgI+YLwDol2DhZ9zcUO3cVI3r3F4tGDBUM0yLc19AsF8
jjKLP643Yh/oerwucGCTdHXZRs3KJDdMQ89HKUJ140BdFE9lWGNGjMF5wZHHEIUV8FDkK0njaMZF
AVksx2GhUmsEKg2Bug6cI4a9M7FfWKW/oCzKiXcRp1VrKDhyo/ZwVlVfrtK0mmmN/7O+rVguo6iq
h6e0+RBNhFVqP3uMquwX1v9l77yWI0e2LPtFuAYH4A7glQwdDGqRyRcYUxBauEPj63uB1de6K2e6
2uZ9HiqsmIIZDADux8/Ze23nZ466bX0XVUZDd4Ccb23zLN665UPf/lyLqNE7ouAI+Gc8qvAkTDaA
ua8SP9kmFrai5T2HDrEWxUoBkIGD05XMzp/VRCwCAWFJ87Nq35q8OTgjyAA0z8j8shB7cSeOCv5V
m1EN8PMMmIVgTbThdhB4xEFTJCLftIQ9mDY6aPkU0HlJ+9dS3+4ypiHr764nizbBoFRAL0Arhliz
UCDbuF4TY4OvgwV3w3p0CNlFQ240T1HABhRzrYV4ALYylaWyrur0FwiirfgWohroYLlO0HpZpP0f
62fuNppD1k9Tse5TZ5KAAIaEIjs3h/VE1Yvizvc5z+GuswGceVoiTsKNm+97hnY6RtTSc2IRPUPw
9i43MQnA603wHvXvdQpObu3Q89Sbd5g014OpsQ2WBy4roKDXPiMF6DOtECfRZZeqIAxt3jS8BxvP
ThFtJIOJjts3MQvwi0NDSU+/S1xnWGjW/yYagxY4tcm9oGko6uRU0E9zp/RaMw9skAJgb9tGzkjZ
I68duoCiw9yPLzG2D6140KQsJowensP+XCQ/vAWO4j6K3vGqphgT4+eOini91mOV7tVTgVKh9z7/
/WZrfNRh9yiILWV2puE4pL61C+pVZMVe4ux1kcEtAEgzzXtPYxbAKMYA07hglhD0agmQcN10bRSY
n3Z+Ews4xMog+LgMNAmpMlDzx5KsGP+twiEmMoZMDAJadamSHwMfbfoS9M+srDEyxd7JdzQ+9vD8
09+JJJMhP9vx8+jBomrPFutm1KBvwZLhPk/Zh8XyzA4Q8fhwWO1ucgEDpyZpTi5EVNxUxbOGDNOR
CkRu0yGCxyBOwLW7+o6WGz/FWgStl2zpX1Fm1ExK/GLj4bofUvKBA4wz17PNR0Gk2vgRygIuIbBb
ZyeBt+SwUvMY8VWPQMESJ+yCoW+OghQNh2mYFWtCkOmNLg5EJKo+YeNQ7XedVtcpysmQ6bXpk+3a
79D0OnPJT6DpdRJdmTMxFOGAQpY7KrVwZvEgsfwJWLkh5CZRvDcU/h2W0jY5jcmhZliXkeLQox9k
Q/ABmIkV4soVoacr3uKI2SExtWa9gSz0HEChfezXLJJVeZ6slgUGNQe9yRhTFwDjaHmTznPlYHfg
5+c58IbvvvMy484t8DwDFFFo+lKwIt5w5ZDKkw8k88AtUpjwQqdCzAlNmVGggzJVSqjfs0N5AOw6
b7dL6D24FZr7ib4Mi2TJzLR8M/CnJqSxjoq3kcXuQFC8RtU4grH0obsl1I0eCASfUaCinPSBMqPA
Xf9hw1FUJ/I6KdtjSUiui+MEhGs/ffb0QGxGXojiEooXBtRpzHrY5p+r9rQ+uO6zhQCv70FQWM+j
oY/ufLp4GSpmVu4KiZkBfTqYOuXneqM4rE0i+pzGZ8Q712WJagm7td/ubULMa/W5uERp8pE0rHNm
YuLL/ytkawfCehCLfiqbfIaWyjt9r5gmeKEHjGm8FjMeTPFezVA2Y+4JAwmR4qjEu5HRavAEf4wA
XyBvGxtNhEmZ8jGen5aUZvBwJcGzVREeehjEhjG/4zRbwL1ff76gXWPxGWUI7bExKR9GNE38eC43
HWqAvOG2SxA7FT0PAKlWGQ76nODjgTeaw2MndyRltbNYHZJRcux6nxmlo7Al+JLvTCO+IAd0ZbwB
UzPr8k4ivceRcEJzVHJ2X/9YiBg3DfAWIVKwq2GHWZysHB4zmyLMQ59j4kevJV9NVe/zwkKPyNuQ
ga1pcY/4BGiN0TzISsD+nsMSsEotnBvCBYoCbSSnfTeYdtQoEwwuq823BX21xbUOFT3uEdG9Rbx5
mcPnxEAhMLon2esQz7s02y05Bk4Tk4htv6djxKo+brM5Q3VLy1Mi86Qea4mJwqsfsJ0NMR0n+nup
99qWGaBCKlHahi1KLps6r6sfYqQWkSf2Y4NL3GeCQeGZt2zF00QcPbtbnu5KdnMX9VVhLUDaqTPw
FIziw0ge+Z5y3G5ILHPXLZt2Pyzz8RmOLrcDKhg5gslce5BTd0J9x0SIDghVWgrspyIjOko2GnB8
ngF1ZtCizy739Dz+zNb99Ej0Cnkav1oMYj5w7HAEnk3fp1U20pTXZcFYVybo92EQ5MvVr8X/2TJN
sekSrkUWYSiHjhTcsC0Y15rb0SXRstOrWfvVhYbdJzjLqvTx63T3/+ep/+M8NfzHicI9Q9A+/ij+
NlRY/8pfQwVLMTrghB8qpeBI2p7icP7XSNVyxb84r7kew1YO5r79X1MFz/mX8KRaf0etU9i1O/Cf
I1XX/pfNuMHhd4gADBUj2v+Hkar4extCKlfw9phgOGHohkr82VAZ6wqwvZ2RRBtm6bFHhOMC86sX
7651Oth/XvgcJK219fuWm5FzBWJWeezX41jbPFdxGJ4EiQcqoE/bKH/e/HMvwft764n35wmClu1Q
SZseHrOXP1oJTZxWRFOpa2tS+S7uGaK2Noogfe56tkNAkQFM7OAAJ1CzOdfZg4mFt5VW+tA0SMd9
oHcKbuaLRkRpBIBTpXtFllUPLcMBGhQQcSur4xJPyXlp0dkF1XyrQvOha1dtoiyma2+8bssChcu5
Lr2NXen+FOv0w57FdAt1JgZ6kz3ELnuwSXJAz674iBWq29Bd4vthdN1bQ7DIEI2PLvCT/+0jWj+C
/+q2rB9RIDxXcIsJX3pC/NHd0WquKbtrJE1cbCSdeXD+eilUF5z1iAxdjiWWwtbAh/MiYG8KR6N0
UPgomPLXkHSDc47yOI7FdE5mQVc0L+Lz1A+bME2th2aySMAosDf0TvTg0wpb+rF4rhX40caCPDzF
KMabJrokVaVA4FNomDCZb0TabYAm7f3SBG8j74JS1PXPWTH6b8sAkqVP0tPsBmoT42jbWDHpS7PE
PvnPN5H/937U1yfEcC5kdhau2gG5PgT/rR+l57kt48Qdr1vgltOERa5oiRtJxvExK9zoduhcak7A
d0OkUXI1C5IUbXcw5Hso/GibM+S03aUb5G0zeflO9GBWo3xCcmjU3ex4+UV1bUFMs/NeZCisvn6p
SxknhAMng1pO9oODTnpTeFazw4Rpo//lBYqkfyVGm+iWEOWU9Ib8IaSJ7mSx+pyL9l5WQ/NgFvLg
l7jBkO3Wf71I0fznlypqkC8J7xylhCSZRbq3dkaa59iZQ07ixyX3g/piRUwd8thFbE/jNgvq/F0W
0t95ZU7X2ZUCMWcz3cxpchyCFJjr+tXXL6VJTE+gTzG2+5RyY97TN527c9fo6kxhx5lwpjSJvVsI
i+YmWg/8/3z5nL+3L7l8ivGpo3wUKUw9ffXHDW7l7HA8vtDCA4towNopbpOEnsKCyiHsXbOPbYwW
tR1kL5SBkvhLXTyXaxZGYsO4kkTkmsnIp2KE79R1waNeEPt6KYP6ygXc6Db5bZvP3Li3xTDo12am
FsxrVV8qh26AGy/lXlc0CxtvzPb//MOtQ+W/P70KLQsbg+ux4PMj/rHADUuWK9FlWH/G8YcXgq2a
qgTrhTenxzjmkbKnK9oy8ikZo+8eeR6tEOmDpaKfSYqTzrai5OHrl5aBjkOoegyK6699vZSKyZUa
EFJHs40g101fo7ZPDkOWe5uAgeWr1dbQn4hnyr0eb9eApfTrhYS4Y2MNw+1YTvNjXw+MIBwGxl+/
mZhifqSaonphB9jjbVcqbO/LeLEZ+ESQn0IwU19ffr34JvN3tR9AaNWzdRuNLR4pLvuHCuV9PgfJ
i+M1A3BaDrKFcrZWGKTfgzn/LiJ4a7bo63vhNocJTk7sKSvbTiYE2+OokH+k2ZYLuWNFDRiM0tQ5
VsJWR1GgEFzsZZ02w8Y07FY72+8fFYeoO0bK8WusnFMvgVv0mY6RYcNgFQR9jl7z658vsfy/XGIW
aeVw+3J9fbX+/n9bfgi/Uqkd0UUYAolPDSlyXJKBVs9Aq5f2W1z58nsMa6lFlsN67Z/+enFRudoB
/BgHjvfkGdTTVbbswN7AClqSBxkMwc3Xi5OXwY1boE8sTfiYdgE9yaFw3oc57PZh5ns35QCPd/a7
c2qmditSVx9V64pvyUJsY0h8geI0hTBMnm2vi/DP98QST8O3ZA5+lLX0fuU1SEH30DV1dYllRptU
ExiYtTZ63qOVCXPKixBow8yBCE29/veLr9Xmnz9O8cc4al0PmJlIXwaeHQQ8M3+MTiZLODMjVzKj
4WoqD2hgOZImNI7JcCplhGbKmofumLiKKA2JO2t9CcRzi47jIRv8+LYP0IXznZFS//tFj8B7pgjX
daeIz6OoedHY+epMIU/VtOGCEmxhRbcptRN5mot62LN4noaSHh/eppiYtPsgrJfHUiTQz9zI2ppp
8S/Ca25qxjIPJu/1dSUDvHiu9xYKHhErHGcAH5pRqvtrVj4BfT5YWF155qFdX6QzALtrw2ajZbDV
XYC0SszxMVjMgx3m+tz3zBVtEdk7Pil4SFYTbuqpfHWSCWlXq+4zUrfvlN+fUi3k+etlWSJ5Lqzk
XU5huG+i1rr0uUvuzsLhx3UOVldE9/PspQ9mXvaz6OyLXGkR7SwOYKjIj1hfdDtB/u8QTE/1QrDx
UEly0bHfZWEDbtEeyBturPLWM9jGojhTyMZN8dHR/pMJjfQGKMlNTarsefHJjGmLqn4nef5b30zm
cYqh1yShzVw18qr3puieS6ceb9pkzh6+Xupl3iOidU4l7QZU6+T3jbMrL2Nm/Qzsuvr5z3ed+388
xL7wfeSPvuMGqBntPx5iH2NzNfc+VGwiceXQPJbD0hxME9kQJBP/InunOpMXRXyUwyg4KfuBojI/
DnPbnN2paA9lV30aWUIUT+qwO+Sp/xZVIVu7SX7laWjtE8t7qGZU6HEISgAve9sI69GbR3TYrbNP
U1wLXy+lTsZdlDrYexI1vDQuEoQxXd7++Ufm7v/zdEATHGWnzeqFhCmk0Pz7yqXpevSBR3POXvf6
uX7+eimQNjAzch5Hho2XeMIsXUhoWl2iro0KyqNIqTflkKevcrSrG3i1WFaHKSU4BL3yOKwk8PV3
VaSGY4HaCSe/m7xOURLtBWq6Ja13cyOKlyDDD+TDMol0/DjYRfdouQww466GmLt+2erS4QidhGyS
tvycPBc4fc1+N3eEHDcBvYCq9bbU9HtM2WhDmd+LYRqPzaJfs8GAzMZ/LFINLxyxZ5zo9zq/PbZJ
+ivIwQBa+bxd8vA9kgQ5w4dvZfd9dsNvLRXtdf+7s4LPCrPw0uR0yyzUR0k+v08uG5pb12hl2DHL
ZYQoF88feiRzwnbrva/iHABSAatJefuwjjEsFD0a68JQd47BXUAA7/IeduRWz1V6K7S17crqPjPD
98zIQ+7nH4F296FGnCRAxlzXOqeFmBF16LqlYKQS3Jqg7AhjwEdQEe0xLoqke+KlrDJkouDTv7M6
Zhh1/iTwTvVDSBUlo9cszb4Z61kp/TTMTD0zjymDgZ7ZMcfcDGp8syrODlbP1FCvovPJussCsj16
29DQKqeXzCPwbFS4WMe9MyxPClVFZr0kIdrLpAov0cy83e8aJEnD3hYNbbI2hezjwOlI8Q/qqS53
pdEWvelob5zqTbstNiI7XZAM0dawpZ4x4S4FPGjoMz37+zVtPu2adK+FuxM5KY9LAv7R0vIQZjjs
hj7UO7eJf9oIuSw/+KWVfUznPts5aeLtRFdGR1yyodfuvMKabiV9patCkson6jvOPKxOIHp8pMCV
Axo0hCTpgUgK+grsI9bzycKIIwxmISMDero9ca3O4F4NmCXlYN14dBFPlSRXrgdvMSZ2xnmatrE/
MPKgPxiB/pPNBPisyc/8ZDS/PfCWkQP0XtOB8jTeiWImc6QRnwn0IqJG43RHfsQ66K0eTW/ji933
A6CWIGgOygG3QZ6TnrAWOY08JWGB2G4CZtBgquHzBPeoR9z4IWSXGeeQky+vCzwJ0rgkLfWeX2dD
9HeKVe8gHSwuE6QZj8PuYQCrvR0GXNukIBKGUdYhM+oDwq+LcnFtd53d7afJmGcaZJ8FkXajxBY0
0TaYDQXG6HE5tVKXOClcZnaJdS+WJy0rlAhqn6HiuVpYQloc8cRJe4d5ydAqaPplApdneN87GRbI
nliOBB3UgpEVasCrZduMH0b2oviNoQ2SEPsw0P7Mn9Nk7ZV1GoRq7d91U3o3iWA+dW99iKRxasLv
i1HAUWFrLvkAzI+Nyn3Ppv5n4n8XVoshcFwpaFqchul33hf195I3Pk5YOS0Ekw/lKXYNFtV5BbLa
Ef5KzcM8y/qRwcOHyhcCCEcdkhvrrkTXmiGQFcSbIvDomqeWuAz29FnVE6YQxFQvMs0OLcOXa0PU
0aPb0xCsR9s52QZ7rgD6y4DWO42V8bZLqSe6zMpHfKAfwnqsNqodDqmX/WjHgnSTDG8stuggqlA0
zAOnvJiJWxFW7246k3PTMDlu1H15ik5jwBNoxulQap60KnAdWrN4SgcdhgcGISrNfwfWdixc0nSW
rlrzIu29VPjbIoTtEuLPPGO6Xsi5Ys7FwNQ5NVX0VD+UOY6w2FsCJOMR1N/62BcRkUSjcnYUf6+U
HtYlHAWOfF+SQ4H4nH2f9IzwivAE7xQF+htMuuCGFswtF/wzK3hfbZMy34d5sEEQUHdW/zAy8O+U
1EhMzb6Zq+Hiq5k13Wm4CGF/kD2JZYO/77U0J1XsBx8Rap/zbUo/+hbbqkMcoHdlExElmTCpqex6
Td7oXtooU+A5Gs03g1ziNr/79BKKx3RWnxnQIFyslbuNDckWAmnjlYjKi2lWx040v3UNprrFGYnv
ikY8A2rUW9/w5AqLQcaQYrFqxwhkWvk7CNLiW5lHTApgnhbpUt5X7r1sqxfL0o/GQcEX57em7R/S
bqdH97mqsVdGTfrkd97NKMkZz7LlODhLu5d58btrDd3taRo3lpriu8jH/NvDoI8KHE5Bu/LKgicy
5ElNdyIiC5oifaz8hqVPdvse5ILuUh/IQg6+ZgYAXbkLd+XOKQQfnCserYByr54oiKYZ35hYPcXP
wtMkCg9WuVnC4iGbUdRBQPKsPL80rV7HGXiSfdJzytrf0gCy946VbNL0lxMs+pgULIjjkpZAtfRN
3UdrpmdtM8AniIhHoSGwPqz5n2Io/H0z2ZgpA3PXoZ3IuMuf2Wxf9YCcNhx892IIVaFFTzQE7r7B
8cdbr0rhk2f5b8ihwy7ECTwWpkXgw7wvSzmA2fP0EnDk2pVu/dPtmSh2WUUevfMQuU9ZhHVZIQCV
Lp6yERcAxMXl0jsMhaIZRotVoV8KCTrWsAN0EW9cWTFx83oXeDxDQb9WVxZl8bm1mm/jCMiyasMf
NkAiwzgFCXHF/lDDeUvJGKXTgd40mNF+wL+NUxpYTQp5IkgghVdclCXLiAof8nAzJpM81GiwHSAO
5XzpOT2TI+sBf+6QXPTemBwlwVq2jB4Zgz7n9rwX3GMITdRWj4hQ8tjc1RhsmPRmPzK4NyazcIvO
RQQLm0mTrLxz2GqM5SV2UWD4yK9WBaJz7vJg+etFzD1bE5tfU/rFjfLNcg/DhhNoX97o5okuZHWO
86E8V0A0zpwrkC5PwSdqfEIo3A1asoBhKca1LvHtnQowalQWcl82LeIJEBkZj5E08Ijow4HsS4lJ
06YaVuaIO3zLwNz5hWt2QenD1Ymml74b3yMvW7sW5XGo1yNuawHctCQKiCzXuxT9H74tbOcUiiHT
TDMF39qGNmHpnoxPRBBNQuqHX3gq9ZUrofQMiBMQcyI3GvrGPpkaVEKoH1RdZdshDCrO92x8uMAd
P+22prO2JW8ZU80IGS5bftDtA4DnsWaaGSGeziMI5hUkpzzHNtwGiDVAW725QG9yCIStYMrp23ut
vHGrLCKxFF7rMGrG+wYLaziYU9P2TN2kDaOfFMgYghETKDrRC/OxprzYRQo4O35PFPffGN1lPvAX
h3po5A/MI3XMLP1zaCfHxEcB3Pa/0lgdLAKEaCw/j0v+nHcwrPzQfQlngiSnERlZH2xHZX06HTEi
iRehjXFQWggfrw+a7BzhJx14oqO7hggsVLFpfHLCbDmIqfsZgdVJqLuuI6f/NtmBOc7LqetpHsSc
aIoW3HgyL0dZDC/LsmnCIiDwWZP4SMwALBKcTYxYg4G3xIhkuyxo3xsL209G/8pk417Ars28gkx0
UiwJCOi8Xd5w1PcdHsmO3Ef1iZHgyAqFOfecTVl6TtaXuNSHEdP+cUaHV451vdNfDLtGwDhsrhqS
48gjhmVkw5VKnp3JjIccRSre8D68YiCcXVeIf0IBTHlYkKbYJB9fh8Wir1JUHlrwV9toyHaE495x
fKVKrSiOwE0tE/fgEHvIMQd/Z+XASJEEvqXRcDMW4SEj8KosU2eb9cg8ZBumeyvED7+Uy11uOW8L
tK+2Nwc5JHC/uW5IZFFiIVKMbVoFfTacFLvUtrVXGkcur3VJsoVn6fcxIAF0aijkXckUU3tMz6f6
mFleiVKPu92KPBI+7ORn0riPRY3eYOwUwvcGZrqwWHBSBIBOSUHrxEKd7LzaMehtd0vGMaGYzS83
qfON4N1d5UCDh/EmytzbRcATyfIUvvmkncsCeLuujH+lVsGILtZYLltzfNtUvEnKeGT2Ls8xeoNV
3JkkYkO+5EMmqwXMcXs3BfF4rO10G2UJ+OJZURfK9Kzn5aMUIw64uL/o1dUdtrDWTNJtVeuz5mvO
NsmynJTdBHthe8Qs9ptyCG/CUj0M/RKt7FXFfAQCYdmDXwklsNzeI/5uaF+ahLycOV12eYxIrDGC
TYTBcZvb74Lx/Mky5ZrUpd/byklpUZOzWjohaUehdxfN3/06v8tAraP8h8FkcS5QYvkobBvhvuPs
lhjMnjOl5yJjK3IanrcuuTUxHnC1LORqBJBf4tJftmV8cVPzKwVON5UKc6ELOK6ZfKIHM4wdY5lC
0yQPTN7l0o3v42568VhUmqkqt6bibwU+XbToYZpQpNlIyAnDzWb3cUhR0Fsq8falwh4/G07Afh6O
j7KyjkNIqz1vb4RwPpx4OApZqi+Jm+iq7GDDLvZZXw5GpCCDoq677hFvCuRdQ+RbPEDywVjJdyrw
TRN47xFDn2vpypfcgUg6tHJjae9umN6CmeP98i3qEdDzWGCaUD1px97aT5jDgey9mzwnu6CO1Etf
NvexdJZfRTxuKmURBmM590nH26iS+NI0ZjjNkSJyBLhEn/ChWoSUo53nh5uIwXGW1GzaSvnHoYP+
gyvQSpeGbI7mtW28D54w1Kkhp9nCNojs7RJG+JJ8FDFJwWa8xtQUpcua5Jz7uwJMhiwiSk3AuZVY
Q8viFXKRfMtJnWhGvoHVc/7uLERD9chz4Ba4WiTBm3FDvjqByP7Y3/SYXeESrLQ+ITbt4j2VSHyN
ZY+g9YvnnJlZQmCKl0OZCZwWoJl0wGbFC5kGCLKe6VnVG4cN+WSp/Jgy7yKyb9ToJFIuEMqxitga
oeUt090I8iXL1dKXv2NKUiRLMo7KfTcOP2tvqo51i2UT5kWaV92tcx/0mDPpILc7BhukDPXEnhWM
TI8W+v+wG1zsLgl+yoygb5R3Ff3Re00EQxDEMW8YznjNmmfgF237lHSagSNWHQNzyt0KuRK+r3Qg
F7Ab/BuKmqeoZgYzO+g2RlTHPa0egU0pZWAjdb4bx+gpWm6TGf6PPaf6DHiC3BMyQJmIZkgIx1/D
iAHFmvJTOAUkJZFsy9lXnKmtEVj1n0jBobLo4WyCdNcN5jOppnJfwW0cIvt7W6dnq0T6l61LUdwh
ZDUYBiGikxDcSHLeJ4XGMTlzv9IRsAqCItJLFlHzF6n74c7VB0EKDBqGkuAZnrMQ9uvCLJphR7QL
UOoExrtXkweXSnKRVE/231jsulotxJguDnaH+NHukZMPpnjx3c6+MkkzbXMdcbZNBkX1gK4xpWKY
m5TQ2IXb0bJbdq176mBmWJ4vNzpirtU51Q5JnVz/IP/ckD8aK992+JFHp/xuvJPvl/52jpDsRQgd
IX9Tm8WTv1XqRaJZP/czHWq7hp2UAnxTfV+Dy6yeyoikPtUPRKfxfWDNWls1CipS6lczEmzAuXa9
T6ybNMJjzTNEDjTagxviZ0KrAVSvcwyCcXtuGLjh2F4mEslQ6oxMmX0LFEc63cdVevJ6tEcDzB6Z
0yJoGEVhESwJWglRwYGLKc4oi7IoT09dru9cCAtjXuXUI/F9F8lsJ434XZAckS2Gu23un+w2gZiQ
aKT/hI+1wPnDcuTWoVXHtc7fk+SuGxtU4znK4FaTYTx7Gx6F19yLJwD/A/bGAv5h56FYTilGxZKi
RRQhR7wey9AS/WB6A2K2ShKCbqMNhtGnvljS+8dmsKtT0zePZKNcLKfKz1MMiedHBVQjmkIeNolI
aK6vEwUGRpkswNtsX8Nbqo14BgyS9s6uXABO0NPgi+ojDfWx6rtD48HLRFC4+r9buBfIp4cSR2bu
TbtKQDiXnGa/vsonJsitD/a6V2SBtvGhHdiRRhE2p0o4r5WB4rOOjhxMQAji09fGuDEnN4znvtte
NwhMOJzAtrAT020x+7m1puWNUZpMyd9Tl1qnESTNCOJ79iKNEwuJyRA09oYi2cVUJk0OjxJSR04K
d+JQWqsOLeJk+Ev1RzrSFuJ9waSdVjwWqM0w05tMqg83YQLcuCg+HYxqpY6dh3hsqcDpbTATAzYN
C6DMqGym0XnxlHmrJ7oFIpzjfdlkj3EJGSWp7N9tGbIJeORyOAtwHIFddVxsvaH9/VKh60b0re5y
V+5D3NuSg/khhlLTPhjbns8m1+G2S/CkrjQCe1Df9ykcxtyOf6hgjcOzivven3xu92S+LiMHBFb3
WTg2lTdZqVEXwkEs70Wnx1M45pA3xyE6lLG66dv2Vy4+tR9DeIpZRFznNfBFBDA2ITNnYIlYEZt5
NW89m6NQo9Ot6bvyAevCfgKaf/CAdcXQgebgKFukK4PrX+WTQ/LPgnx6mpPNjW179PAhDfH8G1BZ
kFmmtg0JbHzBXUIWeO+jZxYqAItWE8wuFCehFU2YnzTTxaC+9xiEuBYXSVpPIp0oIdPi0oycvUxG
f6AnID5c6OgE6inq6ptSMn2PgvCVjZRVCkqMP2bF0SJmRSw2NXa0epQmfWfNrGLVRDeJ5oGk+zuQ
BV9PcNupBe3ca1mPKXEEFknVtB/ZaNvncT0MZp3cq0lsYjouVz7jBb9PLtPSQVzE9b01USt3lQEA
N40uKgG6Ey6xDbxjugEix8UW1YhzQQeEzB0Ofqp/1kVLi7jFdE1NHIsnd8Gbo4w4moKEN41+Hbip
oZzND4LN66p2AEDGevltB6is0aUcaAQ023z0zDET2PXK1RhTTdNHmgzHjEY5oGrk6m58VzjOoZ87
1kkvfysgrvdDET/Z3nQcJ+huqYetNrH199GKpmP35BpPX0Ao0y+7Vp417IPRafZ9OJOuKe5DAb6a
O/E3jNqQi5HbPTOajCIHxdZvhhgkn5QEurrcTnaBdrgI2n0Ysu+XqUdd88Faxj/MYH7xndNcBncz
0VJZlD7hSqII5QaSESvn2PEAFgbpkEG3H1RhTZ4TsZ4leYBiSM+OAa+rJ/ndWq/5wlz0IBdrH8A3
ZDuwyFa2vOsavFXbopkmHnbPsPCzs5bfDT3ADUevDyGokcuUZDqrvZ/Ry5zavDwUIbVSJWNc8T7z
8skL0D9A6SlGueyKbvjmd6T61tllCfGZJMtxyTh4keSO7u6V1jUtjlqenYwe3Wj8j8nntJyGoHRE
AUdqYvyBQh085UzKHs7tdh9DInKCpIZ1yYhBJwjo8whwWmT7d07XgrmWtO6sbcPA4ikK+/s1wlJH
U/kI9jOLx+KedD7jUwr5KZph38QVKipCu9rfeSv57Igr2vJB7oegfeiyBVJ+2DkcnK2X0iJns408
HC+9/mQCAagtKTaxnByIxQtxcp7/WeZw9gNxJ/MAtraBN9wqymVGm+h+NCEJIy2teDINe1n0RsGP
mYF6pY8kHJQm/Rnk4E56qFw3SDq4TVsykEKqzhEBu9W54nkMtHgWWb13qJixOE+MlwLO6LHlQeCr
7PmeDOFTpar4ke2jOzKt5x7wEgIo28kiAc6ObiWFy21grwjtagFmDJGqjOfwjICku3WjgLNZXN+k
wje3+D0TiJ2csKzXamw+44wdSNSyu2Hhhqtponk/U7ntfC/8LZPs7OjA3GSrn7NH1zOJJrlvdFHR
p2wo22mqQ6Ubflhjfa7UTGBzktKuy4W5rUohCWHoup/ZBFNbk9brVvY+Zja660ImnQYvAy2jymxM
YGMd1H35GPrVRlMVPjb1vux0+8igcDss/8HeeS1HjmxX9IuggEfitby3JKvIFwTJbsImvP96LfRI
oXtH0tUP6IUxnG42WUVk5slz9l476+iBpcANnAiTrM7/T7WzXdYEM/p2ew6tuDuL2i43taBmbaLP
RtbWJYrK6BYC39yPVvAUlRLe/nyIWhikgcml3XDdLan3yQmWVH7jfoDswSS5oc08JtKhVdEDStNV
Ggb92tPy4dph9b40CVcJ7b1F1bALMi8kiiOPrgqF7KyvPWDo/GGXSHOnKBXTmBYCTFtEjE1zU7nQ
64Iv0cTQGYqgRv1cVSvHjaubO30oK5M1GHQnNYbw6GaDt+fFw5GWALpi1djhXBR3z/n2c+7MDMkh
LnOcHTRLIQDVMIuDrS0VG1hq2YGb1QHvq6PekqvxOhBze+NO3d0D1SjB6RBE9edTdYRorpuhxLLt
/MoaFj5cmqQT6UtigYU24+wHajV8sqIqX0SqO+gYpYuQmj/064Jd2x9fBiO6qUXgPjpdI4szLfCQ
jq3xYnXMU9tQXXmCElSNjH5dGXZPrq+Z3nWfXyF3EXZlv0rvjt6QrTgo5kmSOKfG+dx+Zr3IfvSQ
wDuEjfIYWC2DnVGxF3bk9yc3CP1lUAWX0QcyCBfi02hN+6NkwgXODSh3bIprajLk6Fv7lzeZxjh0
TBbNZ58EH36ktq+lQehQlTvXSEDv0bK6QD/VEJNcVul66p8eAquIdjjNm70s9EMeyRyBrN78lKX+
4ii2egMQpkPPVFq/I1BTrgymxAfToFNuEkQ8RuIl8IkWVhQL7VDDsu7LkxMxVq4Zus75iYd1V8Nx
zMpXTHPFPeampGnHJhzaR6Z5GUpKIJE4dEpNdrvBd8kFLIhhramb7FT1iRDAcJlYL4KYN8XJuCAb
VbSxFefmKnF2shTsQGnQERmvxPpRSdqtn/DW86ZAA+xk/SYtbV44o8Wz5YfL1mYsZWbgRzxSji3K
rZ1qZQIGxU8emdgGo0y5xVH5MgCF2BmliGm6pf2yxjt4oL0CCiPUF56K7ViEvX5EbqsBOEUSx5h8
oHuRZEiwiFWzCJ/LrLJYd7iErgT/pmca0Ku+qN172qS3NM4JATQJtGjTZCVoIkEFQOShN/6hIR2H
NNb6BkBkGqTojD1EVhyMUVpg19j2AytBQArtQTXFXrrMPVK9bVdGSECSbpgpSuXxg/3X2zixo2yb
MMLPUttrX3HlTRvqbFNOM8zMfhpVZ2+tHIl0XvcmKyE8IRJ9RpQLp6wUuMxSCWiKO/+6wtYb1whU
/DL46SpNnP58SHt74xRS2QxIBAlH+l1xWtVjxMS9cL5i2ghWAtnFSgWjWOKMDyFnkas05Sl2BaGI
rr8b7NBalq69cTnwsDbAdRY2D2quQKfWSAAyfB9WCoz50LUvsQK8mrPORYurHPIAFczgK3Lj1fRB
xz7CuWiG5Mu2+bB3sGHPNTvkLlBMUl6vr1Yp63gbghv288L4lqlBojF0J61SH4lGJjPzQUQQUR/f
rcxeaEYk9n8+ZCE6acXH8STTqyN985bqPvTY5knuulypjFF2oa4FGz2rPtTMAZUho1+mTh0h/MG+
ChSVs8ydGjsjjdrKqQ8paJ5+rJA6tjEcKl09uS6tmCJXSCyJ0/Riq+i6HKsOFmrCgJ/LVvmpu/Uv
96yNXX6LOZXNLqHiyoA1mxrZnMPgJGhYSkEImnRWkd8g4UvLu5S/Uz/dDPE4nPXYzl+9joSEAq26
Eg2nsOdSIeJ4m4d6cEigvfgYgo8qhpy8Nay3oU6tQyHwQkfKyBId8uMYhK9GzYSvi33tGtfAtMwR
07NiAIZNex9ji8xdgOsRqRRxQy+6MWiAIN1FGZFfkcKMVx8t8q0V/b7MFH2rTxeUWAuDY+rA/3NQ
JgI+WNp6ay1jw/cOeaqn9PDwVFqBCnGVHWrtGsNwHXtzG4y5c/J7oJFZldQEMlnUnVgZo+n/90Za
ooOYmVVsXpKMQaJbGSO9+RrTV4i5SosaHe74FE/KpfLVz6feemR2hyE1nX1fgupocygoYYUXXAze
+JaY6loJ9PATw5HWHfE+gSoFIDHXVAeYW6KwKJsh3nZZku7/fEi8iGYDgDhRdQhg3Qblv4i+hPfa
aNJJ4SExLmc/JzSjMLxbGnokesY0mjQ3XrXSd18qu3JfsuJdZ8p2NkdxGzW2eNjuyartcxPNM1rG
QajWjnTgE7d57oZFEV6rzcg8308M7UpfTDlqZNY0jWbsoFMajPRJ+WHKvQ4Ev3PDEQQdhw1dpyKV
8LPlJkDeQ5CRfJHYRPcpLbKFl0CXtU1o9l7c5GericgX1iRsgpdA9uW+iolPK1X/0dXWQNSOf20x
g/wILqIFATJpWvXcLS1r8V91TtZZW6bof84EV+T6h9o0u5SR+sL2pLWwKbB2ufARGMMo5l8jCMCG
JdWUAoBep4KlV9xm0RsS4KmegKyN0PuZaq5eOIcAx9bEqLk9RUrpwH63AQbjT7QurCto4kXRr0KV
QBKZODD3zYFwF46efRhUzjyqa+fFbr01ogZyQVkZb/64Um1CVIzM/p2ACiffO7tpAbA3bnI5UClH
ckdRskXSqJiSHXKfWwLojh4e7VbcXYaNaWZbd8OlH1X64WcSJHQB/bQ8FB6il0Y9mzmRFEOp3qVm
+wdg1KAunqUTWqvcabQXL8VDxpWCHuwYujuGnvMa1wTUeYfOnUovex577tL3aR2hqigPTiLp1Xkk
lYHyyVb08pk0QNFia4yYiwivcObJmOtnTMoYYOvA2JjSx3+b9yBBWyUmQr1g1l8CEpo+070Cw7ir
CgjLabTLQu/TtNoG+Vlv05sImk0XjNkacSBsa03LbwW04ZvZ/kIbmp5d6oZjEnC9qUbr4Os5Hxgz
QXwASaS1fnvRERpdRAxOWRjWxTebm+qUwIs9Yjq66IUYcv31zyepcc9dRT8nvv5iUR8fc2sCDUWj
+z44+ZZLDGwJGSbryiq8a0U8z/VfKyD/iO//0VrjCAAtwkK7TbdPM1Tgbv+o3DZTwlDCUOXZGMzP
RAk/etskgph87GIkezDWFLgdUHHKJRMMXJxm/2kmAq5x3VSb/+Nn+aMw/acfxjKA3hj0K4SlYxub
bBL/ICMv4qCtWg8xU4gIByVPpV7tyAZnaISkg0V5vXcnY0aogdlQGzzLKdFbCy8YtrYrBZmG2J05
3rJZXKTwvryxo6WHfiYw3mQEBbNnLAfvnCzOKsstukCZR6uzNPY0xyfxyAoPgCNQ/jtxfeSuRDJ7
H53xT7UgXfmg9Azm0h5pz59P1egrDxENSN1p954vFlVbVZusFfYegVCwxTUb7l3HNLZDGhXwuD6s
lqOzwbyKt74hLcGM6qfEV1ZHQl7a6UNQsc5Gg4CokAEYspogTlaGQZfVwAGLfjp9Tdra2ovAQrmT
tYhsAWv0Db5XmY0zWunxZqT8mY02Wlou8NiDoZYt+HfMd8NxN4qTT+NA4ksMviYTkVgnbVY/0r6V
syxO0lPejS0NwqyfK7GX3Rq61QtBavbqzyowwotwauVY+P1T9/rojfEQXpKeQIDaePSIfG5/PgiT
whCXj77K9lmQJKfMq4tDHASL2lGye15DIvjXz89/EzCDNsSB6Di2DkTV1u2/PctFGjqZ2k69mp4Q
bq8MMwbkRrbE9D8q741dW3BQUrQiKn8niupuJ102Wl2nY5Zj+eEXFq2cuCeJkpnkMRA5pHk/DC+D
U6ZzI8DoDHiGNEnD/MqapOeahIgj8BDj5ZAisDcu0pqztJJwRpI4X3kaVBQaATTMNeMS4GHY/uuX
bE4v6Z9WDO5IV2gauhHNZRX/7SWrhejqvKgJQGtwraOBzRaxO5EvMn3paZa5SnsEl5XOVV/zdPXg
pNZCrbzwXFMnnEMVEV6mlkBG0eblrl09+jBTdlkBCMyn1nlv/Gn80p5kEyPOJyaXcp6v8wP7FBDg
pXofY5rXJ00nLpV3FUlr1p8NithHYDbqzivkQ8TqTpOMVfDDeHtNoiZlghbt6U88uJ3J+79+S/5u
pZo2NB26r+nwrmAZ/JvbyM91PYhanmXFIHGLptZvWyo/8MTlvFCmYYGGUqG1fGYDhhb+H4/g//TN
aVAAhdLciSCs//MGxtajRETRTSdt+quvSir7cBu3AQlkSkN+jYrW2xwb8An6X9/5/03L/5tpWZ+M
vGCy/xcI9C2Tn2n4+Y+e5T9f8ZdnWXf/DTOyDsvUwhAM2hRbwF+WZV39N0xV2NUwQhgwSAVWvP+k
QAv+yLJsZ3JJmJo62VD/w7IMINrGMiGEYCjKF0Ln+8+f7PLXcv0L2P0/U6A1Ztb/7AqGJa3jllNx
UtkWfDH176a5oGKe47XQFWOud4uqERGkev/MirO2RSEPMtaWro/a0nMnADBxFqKwj94ICtqAc7MW
2OitEDNWJUhBwlCFj4abrsXkUo9oHHfKgBLfKqoVWe406+NKWxaM1QvpOW+hoAmXkoZa0LPRRCeW
Mt6YpokAQn8zHC1ABmSpDAa/Bx1bxNiTpVjqhHglyFpHLopM8qulrZIUVcSVM2u04Ii6OGE03GaI
ZtwXvXO39AQIjfGQiHZIN8Bo3KRTmEdFyxb0x0ixm5JpqcgXLQmny9oGssPvhqbBFKTLdTGGWVyW
ZLancVax8YQ7T4X0iFsBWLuBbDBwzCVNLNTW1SbvKxvlXY2wu1JvPhg1jBfohOyCaD9aDYyO726v
PRKwJ+BdOEBxfbhLI261uVFigfEdFOPNSCN/NJhiqYxoDXKyHclfGOMMOaZIvvyur6+5km3SwgW2
6UQ3LcVznnVgF2zNX/QYtw0DJ0dgl0s9adLjuArJ8fIcArvwaExgN01dKWgruLItmko8crzMKznl
a0lCMmF3kjftDQdVMP4laoK22GHIkosWCmPZDsyV7PTUB+WXFvLwYID1V15l3pvSVGnxO0yJh/a9
1n+szM3wjzWQAaldQnPYhAwJasQcZQ38w+6YqY09WF2HGNiq+OpjCFKDlpAQ7P6OSwbHVpejynLe
+9zw5o6eGExcm4NZFijcUJ9Bo1WfRY8NKASOlg4m4bOtV61qXWR7tQcjZ3cmcH0/QF0FgKNXjK1K
pNasBje3ysgUM81gE0IJj1DQrUUJx9wU3BEZ9G4AhxDlHH8Ovl9taAlQJGcBdk9aJmrzS29iaxGZ
NVmlDR0dpHYHQ8N5oLlHYVIZydTDJNyTW/tHPkcfGM1m/d55HrfNVtw6mRzpt1C+JOS+V7X6bELA
Gm3YAubFyLtwLdWb0yn2iU6lmnDQppjdIrDhbo0JY6IhJxzaBPA2tEjnW3KUDfK6Qm9IF22uc/EL
tHXjMBLohjSllEYPGvSQm7QgxjoNPI5UErniYrcYIswC6iAKkIZw77C07aKODO2haZ9602Cta+CT
dMUX5DLU8OAWARUnn22q0mPo6+VU3ePWMMF5avbKjcenaCptXjrYG6rSeKiVwT7ivMZjoHPfr19z
3tlAkdCpchS5XhJe+q748PKnovXv3YR197Nz6qG91QYPZXGqzJuQGaqdhNrimvYG9JCXhF7kPHkW
jEv3HYq0Js5NHJdJuPHlFTr8UKbGm5dQc4BfwwvLgz3Q/VqiejqVslYJt4KwlylkAIrPKrKJWwuR
8YVms60QIhASnLxWubtv4nGBR41wGcQdimZ4q4zOS44I9UBxb9fZbgTF6PZY3MNoq4L0+2NQpfs2
EI2S5XNGdS+dkqNFsBk8WYX5pGY6j51/GdiZN5HSIzhHb8+AnT2P/sa8LCZhj0NOfavQ/25RWzEj
cgxUzZVjffsjQKEwzYq55ZMv0SpIPDxS0cLJX4H3Ye61GlG6tStWvdHetHhsN+i8GRkk6lvIFIW8
MDeYGyHVcRIPR7UuPnMz7DedNrzIGOpuV1PmBwECjU4L91bkRVduMMgBkczFomJ80TQMer1wpQwK
CaQC06cfxIucfgBt7QEwBI+U6SC/LtRvxGDmThqoumToLkwPYBKu+Rhm3MvIqOBCFt8zMeJj34z0
4UXwyy7JFLVdjNGeb80aN6HPyBh2qad45z1BZnsrc8jxYXOtco2II8HAtBqgJHTSXZqIKa/ZYMC5
6AZYh1jY2RNltoxaxFsVoAsfaWQwYC8VhpTLQfIGRgQDrTMHTN7gqPcAU2Hk5SrpRr5K9I1zpQuP
a1PvlbVSVF9WmdmnWHj9PG+b58gQYu57NqreicZcjNrTqAnacYLs4Wl+eWibF9ruEbPakfgj1Qec
CpO5DfmZags3i9YFw85sueza9qDNheJWx5ix/aJN82JhaWlzwV7XmxzA2Fdeg8KQL0WqOEtFyddI
AABNRmW+imO/oaLW6ZvxVNeSo8fwY3EY5PiiCtLwtJE2XelBD6eyPRlF+YiNwT+OFk4+YCV3xwra
DXy7nPPrQTSuv0u0YGE4fXCyRTip2a7EyeBi4AKyMYeeGa8dvVsW0lwUVMqFTIhREcYxbG1zFYzm
exf6tHqHfIcnwF3DI7WlAb4vrl4Npotq3IcnFNeLRD1xXc0/TQM3NxinGi/Viia+sajy0Z73xSjn
Bv7ODb5tvSjEyjRa+WoCilSx67XYbaEyNAnQQLQvu97+9oIemBQlymao43KllH297UrVmXl5FNxq
1vlGKWlo1s2wpRdvrUqnSG+qHmTzTLf7DwcLYtP7AG/H9tN3enNuFWF81EmjnhnapF2qBHlWZdA8
s9K60oUkM0E1tSV1yaklje6REuoovGaZ4mk5mKYRHQNjKNBuPtwEgaqIdwzPimdFcnPIdGOTBzTD
asMILoUaHHObFhCCYjmraouG+PRpJRFrJcTbzatMzY51WWRHxC9o2bIoWHQ5aFPbM/KlsNm03NZ3
912HQIdT/92dWv8QELrDn/8yM2OpWrD4FirmQFyhvFfC0811mvrxMXC++gmUENdqTjhasoyneV+o
gzghNYjoRtvAqR0VLY5STgp4OCuXxl9LZOUkui0EStZgl3U6+rZR4dHwMni5SRCaR5p+aqhb+KAQ
7ShSvlNXelfMx1UVwvzKq/NY1eYW6csQK/6pNbNsY3GXo48hGR6P/samN83Y3s2g3SJwbBVUTklT
TKMQNIuUedtidGGuJt3eNtxHQR54UDvryER2Yg4aDV2NRzW71z2R9oNODlLyKtm1ZqFhw5jSdXWu
I+M2gernEfN+3bGeMLHPnm8mE1fkvbCfmrAvU/RJxzjfoEnoTY4Ds+LGF1v2S+P3zIII5sWibtMj
P7vWR68UjI6KZaqlIAQG6HQaGLZFjGJxLClmFbRS7OYOpVlO1lVkIOzx4yXNDMRQrcZ4WatRAuNj
UQwSS90aH0wqigejexajpf1WkUuvomLcuFIn0t2AmIbRbKU5L136GaBg6IR/bHANYP9rDy1wxUEk
Owq5g+c78xzYjGTInzTdRhZiXRTVxmJvRzW6wRu7LpVnE9ibynXppaOIihXGpqALFZCTWJYoNOuj
o9QtvzV7cjjyykjXZCki80mw1g3jCJ85S911QzE8Bt92QTcH25TFPKTMJvs7UQoMoTqG+DIgT734
KlCbhTY+QveCtB83DQg23B0T4VMVLZI8UDM7ghw2GlGDOqb+aeM0U30JEJI3p0Za6LrzOswWpt1v
FF6hRns3JkGK/YhUlGaWowesSmfR2PHMbsjPlSNN/YhOWOiSlqnXBl02YsT670ir4cDh26VqH6k0
VMLp8KXDr73YuHgiopmpx0popWqHia5nKIT7SuJjnAywrt4eJ0DoFOWd5+M8SOVHr1/lBPSEPk59
Rr9es2vUkdiYq+zVgf1AYRtv1Ox1SPHq11Dp65mHlbC1mpmn6HDuGJAxbTn4QM26OJsFBe8kBjRT
p2mJtyxiqFMgmitKWpeO+2b30UccGdcoAbwIkgc5C7ZAuxnXiQSJLouY+ryoAQK6O36JeJ/LmWpS
A6rfBd+iVIOTyaSs0X/VhspCeKY6hL2alBm9QVClsUdDPcQKopRwFJlnNhnzfhbmMBJP7xO5Q20z
DqBBtXXQZGubcIeq14Nlq1vzsobWLGEmmRF0OT2bMd5mjMpByZWRFHguDYpbK5MMlOcDR68VYc+k
I6Yie0OL7Q5IeAW1VREPB6e2lkrwKBv3rpvj1UFIBUcXwSBEm6YQxxCvenC2HMadhU1OLvvrFkXH
64hOe2aC6ZsVlU5sfXJDRAjL1CI8csy/XI+urBcLCHzg+MimlHSoMF7mJbHPI/nynJYdE4b8qnbD
R4cza5abyVWp5Q0xCGKxoHgjrYNrKtUxsmnZEivEdAArZYU3RPHPti/apRM35wSu8gzP1NDon5FV
Hp1+fEYENXOeIN4zgmVT6M8Sk8sT3Mi0I4wICVGtawNKMUWHolmoT12RjHKRHCu8RMikPeN7nmmB
+3iiffKdzxInU5rr3Rz1Qjg3sRWFCA+WRQYAI5U/XPZ42FiGUV/r68Qzvr2ysNdZ6v8qK3ttT48Z
KgmAFi7HFy5i4I4xBOHSe/VDF4ObnX/Vsqq3fSB/ggIHPZwvHECFxs1MXUY0cbemYtlzx0vYTOzs
oNeSCm1I3/pKMXZuDmJQgxlYW8p1iF0Gxwrz+4ipJi1qfkZbD4ivGCx9g7OYpcgOr7eXHoRyn+Tp
giZqvCwk4UQJHe0lzfpVzzCFFT6XiSAsuLedGSUk3Q87vtl+uXDqnp69Z16BJl+lwzZTEK2apo5Y
eanOhSNBc8IohRLxBEBMzNOkxiNRZKRdmGetoyUnLalA9YZEiggaa1bQw23uodUMFiyZgvDjLD0H
LMo6egpy2lLcbBimAWX5TNVL1lZsPFyS3TwmvIKktynXlNEvAqUepXfIaiASrj414V50qACWI3/u
5veeO3lHjpwfhPPcPMeEy+W33tmV5M0pMVfX8HdVfPbDL7+/Ypwpm8vQ7+Lh2aZbAnT7qycOmruq
gKzb9r2CEtr7H+X4ozsYxkm9U4mVw/y2oBIknGbvc1vJbTDqU1Yex2XYvUe4lkqCRD+T4dxWJOvR
kcmyl6gZuAVvEOLzEoP4ZsmPzOYgbDZCOa10/9mOj6DZ1lN431MJX2hPcOdPeabq+RQvWHi3gT0b
JBffGc2x6nCRB6GLdpNbqM96SrMXP35I794gxy7Rzxhd9em7z0gcrYyg1rfY+/GUbx9+Qac/oOfP
HFy7PacPS4VIr23ZrYtxCbU+QfNa9V9TvCCZILOseFj9TumuebTMMYmbS7feWYKp3dNMH4lzO/b+
HrllaO7hFxheM3EZ0NqDg+jepjIlQCQPEQjl7CZwNg5DQ0vE+MxPw7i0/L2sUd92twQ/kB89Q53c
FZIccUDP6m6laqvEPFYKeyhn+iZCDkYEZPwGomfWdOZspcI5U4hFbI1PSW4k0CO4lz+teih7cgDd
bW/ftKJCKkHPyPssjF1jrDjee8JLrF1lAd/3MXLkCJ3zta+h5mcyS46l0lwm2w39F3SJu2b48JvP
EhZxRvxZp12Fe4qLt8FgHQsmIGLvh0eGdaI5VPWvUD/X0ppHzF0l/j3Q6xhB2WLSfYvbyCQrzMjF
auw+awtahfuF7nqmYwrs7HpJFyd67WkqTYv5PdBuldBmAwFwgsTPcLha5ialMqIvMh+SNyt+T/yD
l3x54UVSI2WAFfLiy+mXabr2jANG2lF/4p6dtfZpyLcpEhXmJwyl8+pLlVhq4d6fwBZo3tWLB9r1
jMNNBmhw3GGysooWhnLxK4sEKHtGFlCv7xRrr6ZYzNm4oC1g097DdfLiNfunDTUNujw57zMkvw13
h9F52vFHRNlrrjP/t0WbR1V+FKAR0r40xj5PV5ABXfOXZv6KGNJzn0Vauo4YeY5TqESobLxu57S/
ZHzSSX31G3EFNLEoy3tMJuyIlNYKUNI/OuWWdz+kK+3InaVMPlf+nat5QbpsScosF1dBoeKZytbE
mmQXH62x1eszw30Dqa6CEk2SWZtbn2q460Hk+wrI3l7Mc3ctIka0LTIBupShzcY45a/MrQZ4WKat
zfaVvyP9s9ZfrGaHOJ2T3cW032RvTbjlyPY6WpGcZFaI8orX6BYYbimsWvXU+S+ufEWkxvdQ3ZPj
YPb5cHLAu5R5UyKQSL/14q5F61BeM0r2Xlyc7FYZKGrMWUO5jYbGLeJNSlpwkT+gZ7LI/IwLPKPZ
F917q5SfoP/t1nsFQHOF3YkOwKIeLl7wUIxbahL7zTWQcDtybtwLjFug8FZ7LfND7x7gW7jKmzpQ
q/8unKtmXupmOwybHgo7mYAQa4JrUlGmeq8J6XbVTqFvvXfs13g4xwme32Unl5qBpHtTGlgtyF32
7F0+Pv2YILCTJ09dtKOD2qV7nftfLiuspGxhB7V7t32OuQ1G0E5+tnq+H0h8Roavp4tOkFu44l1m
AwwRQ/OtBQLOHvWBIQhJMg+ad3RLvnaLpKRJ9wrQcfNW6oDPJ/I97v3wsyku0t4jE+GKc83kGkN6
DTj4AFHGzY9Y/+LiVDe4Uq5qc0PLJrQ1r8ge8DAc2u6ihO81I47oOyIfW7ZX07gM+fVh0Rvy2Ye1
Ve/NU/0z99+b9spGM8hzIk5t9JThfhxuhfmo8oOSbbsa+OO8I8wxeLW7wxRr2tKakr8d/za4d/YY
KXdSP2rBvvauZv6ZWVi9piDwKbDWpcjDvELbaT+O91zx7ynvdlX8gq8xbcjuIiBePFcfovlC3Dbz
89/2uE1Y1CFazOEOuJ+K1LNOEn+YjWV1QW8jhpCRIaxc06OYjzVziu0QAXT5SjUyPxf89G55J8nE
OhHHISWxRPGKd4pwI68h9oacI4SgksSSdPjd+Y/GP6NzldoWyxnd/IaL15q2pZMvuPjxNkqITJDk
Zyloo5YXFUHqy1Ymu8NaJfkqI14OyulBM24urn5D+QgRrFI0KxGd7/7RxMR5H+3iu+hfx+olCddp
fK5IkodSQHNp1lkWFCa2m87Y5MMvVMdq+m36L4R41EFD/BpFttsvvIJ8nz1t+MzfoBQd8Gz1Z8Br
QG7IqYiPHMpGt+L5WdDm7XwQDP6ed51YR6NEC/eqccdP3c+mvqF5QlQYB5Bib5xfvDO1iYDhzm9l
BM6maxsz2IkWHdh+MhOF351GzUPfzh2+6rwn0QKUWfc2FK+iv06qbqpxXhK/gjFbDmSSgnVQMK6b
R+nvzGHn4R7uviRHDs9v9uTsixBAjhBoPG5jm0F5WMZvzccTt+vJpSqXDiY6beXUPyD/Z1p9quOX
Hr51lD7HfVndG/fNdJYZZpZ8SroakH2fWXS+3Bhi46nbbPhsxSbRD/C9Y7Fqxi9m1r3ynYiz4x5N
e883VUpY+DhXD9bwjV+SdxaAiJdi6D37OccYHD2Ff/SOo5WOGhU7BE6eV4O2X7nq6YYMSKa1HdJk
ttPE/Rrj18g6RNPidtapvUa6g8OHfgf/o11B4aem6kK0BRyvcXqn3jDUr64nMnTd8UCoawHzPw7U
eSvrRRG+5svBX5gjXqRhw6d6jtek5+rPNZJYEhaq77DUSRVmlsLTQGGNGntoj6WJdeWuSJvEmGZe
JvZSG8w5Av4lFTgAw4OLORQfNX+P35cDUdBpLxX+ikiZ6+02xjbRL1XxaZcK46y74x24msfReqRw
7kg3+4hh9Tn8WAQBNvK7VV7Jpppp+RVqd6qtXOxSHeQoS946gl61g0mXBxS5eix6yaXzMXSfLb8W
6LlRTk491JRLM6UU9urKKXbgl5Had92rJE2u+laTTV1vYVLZZGgQSaQgCb12UC1Vjp3wt+XgecFF
ba8ZDvIUG95Lkm2ybs79NlHXYUkdwoGopKu++hmDld+j2h2wspTg6GiiLi0ySqylUT3b6JWtOE5x
bXnz0js2zoIlq3cLU0MMg/lwkfnbxus3DfUbTbQGxT73WXyfRAxuvfEoxInZolNtSh5x9VZJ7Fwt
ACx10ZBPj2t9Jtb8W2lxdGtGi/azwB6sHwMYV/bZSfDwbXEhxvFSFlzkilclPTb9sY/fS8eZBeZG
bbEoLmnbE+l6iYzXCCzEohz26k6sI2gSCRv9Pbe+ZPiwy1uWXVSwHVB41aUhdlm/5Qexs/Xg7B3r
NlIp6LS0UZqtnGyHcGUh2pdG2VTWifHDrOYOMtKsiqL3Lr5E1T3TSbJ85WaGOH5PDAt+IaNZm6wD
qNP+zXA+K9AmEi3PCuznUpdbOPBps0XnjqhklnQucdwWiJtz3z9kctebT8sAr/BRMxWM4S40ALdy
5nKX0j5U1SHRF/qPMd4j+03NmFYRj1BFP4U6N2ngmS92cenDW5K8evlJ1IesJBl+VqCmx1cBeOUg
SMYdz635OwoXBdS3Yje0S1u7m9qvKLqHzVFs0WFEaxR/pGTO3Rm5S/piCI71wbNx0r7nCnaAg6ce
E/gK47rsLmP3g86VeRM7dURWjDqn89XL5b+zdB47rltZFP0iAsxhKiblWEGlCVGRpJhz+HovPnjQ
aMPt9quSyHvP2XFk7kLNFH+6uDrJkfTTN4kyJ2PVxl45vrG6yaTD4HelfyqPQaYF/rXhKsU3+jby
X4PyTqeNzdJEm9sdXzz/hAPYAz240Z/ogI+xdSxYz2JpG0LHWu/tk9IBJ0bIqZ3MgYZffokMrVG5
Gaz7mO3RohJ2m6YX+rZ4lb8NTshYeGuLuyLMzK2Pio63nGLUXZ2fquc9FPbtzJ6S/CnWAX0pDaJ9
twWrCCp7xMKnn8IFnQ9RAePSjrAfa/xemBkU9ql1SqPA4MvdPgAXnh+dwWfE6Zlbr4p4NqUDUUpC
uVnmr4ZGU2PHqgKuP59IxOLf2Tt9WxHTa9N9Qa5QrHt66zXjgdFdu01wIRI5cz2BQCxSqPqtyq1V
ENfuvRPeYqlcjYiSCvKLpuAXkS+g3gsfeDa8yNSbtrsSR7q9dO2gX2MzLn9Hcsr0hENMOssymstD
ob4MhR8SCa0iK93RYjO+UExMywGhOheqtCOYvFA/itmbRbNyFW/T9maGfxkET/7EgTt8TIDHz+Gc
aMcO+31GyURL5MlIEXT3BD8qkLVHdDKeknwL3R7ugHbJQSDR56ONAvuhxa8Tq7Hsh5ZdFa7Q7ipz
T1YZhRcsKdwdGG053gEu8A3Pd85/EGz/iypvLlqX2sxkeUy4sm0sBpH6E+iEjCx1OfJ2rg4Cx1F4
jooDX5YarmmwnKMXIYdo7blmfjshtXnuAAtONDogi3VjV8C76mBLTJmJU5fzd7K/GgDR3oP0f76X
xloJtvoy0TZ4oF6zpuBBhPbkP0GFsOqNeaQorqV2EONdK9wpkqVcpjsswPX2KV4NrMxg0dgUflhU
EWJfsoERPPoTuQTGonbTId9bPbitfi7MPbcoUZszcTHNMRdfLbIWXMvOoFTF5IzGFzgGG6EneaIr
Vt8hGBPEho3Ud5X0n31XwUIDxgNxtuN7Hhy08aaVHxqO7Q70iO3rec66j7Cf3Ez4aWLUYTjIjWkP
kbc8OnXsDMYuNUD45POyAeGwi/ALxdZ9CSIqiDdKWo8oKqvaKs8PMT2bgysPX1rwFZsiIHDuFOz0
yOz9Xof7eF6N/CFXx975Imyr1qhJssd7FWDU9w19P417qXiVAVYaYlk25qso7AnBIyCUEZpJtFQ3
s/kyS3Q6UtThiwX236OgnwjVWTUSCXPrOMSGAHKN05E/QAusLc8VcTL087T6Vu4vZfv3bP4UgwAA
Czgiw5oIV12zbuS7OXovsBkOP0trcMMNLJI7E7pJ/dnImxJmYeSjWEvSmzl/zABgTBGOpIEYZx+C
sSEPKkzfS56DQiYNQ3aQjGr/BmjoQaAwK99qwn3BxVR1IvaicEndR+6NHXKiqG1L8GVLEdSs8Nbz
iixM1E8KHm0FW6l8oYKPlydiiDHOqV7YcXSbjHfB2hSrL2KlMtLcjBctfsOEnejbQj1wvqXKW9Rg
bnmUNdv+TtPXZsXOszbND0w6NiXkNeenFABqANPJN5PuoUC8iPikrfUsf02Ugi3JFCroDUUKnKMM
kcGJcDjsfGuOrJx7NM6aVU5PziieYXZl7gAycUh4kV8N9aFN6ZqPVBy3ZbnVmDh6h1xUXqoY+29u
rvGQ6Ok74NqkvUjzvi63pKRpse62kBd9tcxc5AWCSPK+St9gJ6NHcU+DIqpzh2IbiqmdUatDaQ0k
PmMlJ732otSHgRLQpOSnlR0OCIV6rD/xua3pAICWr3wj/eqF34mQL3W8hpj2DDgB5Smu5P71ScCC
Oj00LpXyqIR+Xa4ZX4GCnhX5grVfN0DQEHVohtkcKvkUyL6h/TbKh5jd8vqQPl+LySVVLHo6+vBd
J19tkLpxdGJ/1HkValuTHWL2o5X4+qzWjKWCtW6mSx5chmzdRHcqF0Ldi56fFmbxMvKlwTuZZMOn
iOVfYgy99CrK9+W9tyAdOaoOLNrNn65TLWdbuhsGu47EpDzfj7Xbk4oR+qmMGwFCB+ZafmZ+3W2l
3geXE8EgA+wbhD97M2Ht3SYoLqb+Woi70Cc5QLhWUO3NQ3kaTpSqnsSxRD+3o/MMWtvC2FXRQaMB
LTMorVI+8vRVdBMgZHWnTi+LVOpfpNRyiBMUSU1IbW5FqoT40Y15l3OOJPk7D3aDUadkz2utdZ++
RvPNSh6kwOnVrlFOf2+i+fHkalEWTLQ9q6M71uuaRTmrgOaBvpJVq75Vk+IJKZVTAajk/EiNL43O
zky60DHeVoCM/W2gyIlNdsPT2Vh7unqjJd00wwFI+Wf42yECG4iXU9AFd/whvKiYoWC5TwYfZ7w6
RxpD9cRR2N6oG8RvfR3n2+zNjlp9Y2izjcQjEMYbLGdYMSFhLTIiXDwUSZItRoCPzl5prgSYsFH5
IaonlDZZ6SsqzU0eqkSMLylTWFAFdkuof0pdx7gC44VUiF2E9OzIzRMJC8Nagt3dpkST792lkqm6
GPIPuRL2SIyI3YEHoCLqX9Ll5YZaaEfoa7xDBOiSLiOdy+kWiu7gflXimvhbAHmQ/a5GBsfuL3sK
5RTP9aAQX2djWMzPHXu/+CUMb312SBcQgPZQfXiRyM6PeE5tuGJHjUwuHI1bmijEKLO18RGP6A1L
aIfnO6WX1Nidll8nYQMhTQdVR6YfJaJ8QRAd0dg10qFZLnTydmS8nBahko2LsHpfZNvms68PZXfn
o9J7cHx1K5ObYJnXtLyTFQsnRiwfb4cdt62nENBMWF823VX6pkJXYA3ij+9F1uqVPpBE+zMLt64+
mdqnlrjx9EulOuDOD11odJNcM+srEz4N+vrKml3D5hubNkQ1tjt1o/fk8vGJWuDXbNuuFmwGl57V
ANi6B/lS/6TxlgyvIfCtZW6YsSb5wsdQpa6FcZU1vV9rC5YvfQo8EnlKbXF5UyBiEhdHub+keWwU
77kUTK8pp47pM2twcW/4yoz4GlbHRj6I4R0SYIjXoK3tktZC9Al98uzN9U7NvcxuKVD153WwYWJk
YediFLlNSCUfn8FicrYVFTnVdBvDr5DSMrVaGtuPKonScfsaYa6yYqIBaKlqgKQrTBiIzyoMJNmS
o0wmGCBzHAp2y5iu96+VS3IAPSE+TanFtvQHZC/+YF2U6UW1jJVW4xCQriLgRUraJ309yuCTIQa6
V8pHZLEgIDTCIO/6wGxDIJfPfa/YJr0chROt+IFHOFP6WJY+rXUg7E3tbnWT3ZDk/aKW52h6X06f
PnmVi53qD66Y+bFxJ45pNSYm0XoJT0CFKPZl9EDDq0vpqKBVPskfpP76sReQkbvVAxrWRe4Q40NH
rG/Qc8RYrpEXxYyKWm0zGOzpq2dvQ2vXJ0t283KTUIuYX4vxRRX+iAkNgjdlopl6q3dIJf+m9iAV
33r8UCRaGgdglPc0/cP+SgPJb46z4AzkAABnaQd2SmaMcASj+ojzL/KWUdH9IgNdRXaMHNiHzuAn
L1zi4J8XC4SFzhm37CLM0ipZ538gR8z6FDEOIpq7FakW83Z2YNzjQ+eSdFueRfg5yW9FkhXWpGfR
iA6uSLakHUKCjqzKefAdNr/i+FqJp0m5jBkNhTwqFbe7tipgts6a/pXwV5m2A+Cwh2Ffw282LLyo
WxzgUaA72yJ9ZZ19FMJhmt7V1EuJ9qsJx36WfzVpT33odfm9zq/aeJ/rU9B6JjIERfqRETsJ1RpI
OOdgf7abRn2pGn5PmtSRCUbQPgTn7gSj9jkZHRI3JjtCUwoQsFeLMzcy/Y6sQyeTEXkT+SWhLp2o
2jN8TG8x0ueHuFh3wW4sDkub4NSgnQgJTypvJqUXXuSHmLSd2Bt+rN/RJRECTxIxJwrG76a701QQ
oJYafDE/98q3SIDfTHtQnJ/lzOUU7T5NrrAe6L+WicipSUxqZKcBIJuFL6m7t8aVibdmGYlc2klY
QkE0rnTlRZInmW86Wz3FrMwuvsIX2Jb7RPfpM4bXJkzN4QUhO6tq7kH5Qr5zcdYZVGgbkAqSn4cF
ME7semiIbfyNtUMYbxDG80TQq4zBAs3viipeCxUzT2p/46gdubIk62Ty0gZrqBmQ9vMzv3Z4F03L
TlWXrAuJPz69lbDwDWSc+gEFhPSGsHLOMbKsjcJVOKviTSmQxVesMKSvxPaQKxudRgPHwnDsCdgn
TSFni8jpo8Rd5IwUS4/ija67Fa76J5ozP9pk+QY8xW9wSTY7zGGt8q3WX4vSTES11HXcRhJg6Eiv
OIynybETvutYlJYfXAI9GRbsF84vItexXObnrHOMWqEPPiHIq2Ud4vFbApnqelvlsyuTH9KEL5n0
aBLJA2lEh7GWjK+UhOThmpT7UvXV4lFiY1LHY6e6QbyvrMNA9R+eULAGMbM2bcZqjetTrl7r7J7l
C4Dj1bXXsyxl753x0xnfZf8lyk4vH1A52jiIGsfkxnb4FEFxHMrViGr0n47pdAlBK4g3dB4BHtv4
W43esu5yfe+fFxVHQuJLTuwy6uBSdfVkm1K9k2F1GxilWzBY89YqdBAYa5aejODtowm8l3Pb0bqx
UqgcxaLHyvmdwPKizuLAJbuu50vQcAVzFdQZfxPXNFiPatroon2ErdBGyBE4f2koXb4hA7MpjQWn
qmzdCTpFgucupVseg61vNbh2eoOlQ5gd4TsAq3uWBf5QKiLRasdbfNRQOAJRAvf4alBgMAB/NK5o
o/9ehYCOBAXEF4PhIqD7XMbAEDPtibFvtZ7MVYgOYthnKuba9EwwWD/7kYEDk1fuGHgKJMhe/qiY
ESO0jwY6+vRrienheH86XAe+ZH2AFECcvwTptzjG+xGr/5RfhfYM8kUdKZFKE9Q3wy3XpHkZJ5oA
sHR0q8mWpB+9fXv6nL7tsa7IZkbWslIJlk+8MgXH1b6qELOwzbQVfFXCbm5PkvWWZ+xMMoeGuAuI
SmzKWxWo4CpLcIwdgT6IXln7KcKQ58BAQpgFRs2yxbWm3FPj12hAA8VzyxaORTgbHBDj7AvAefV8
EA2C+GJl8GrUuSMNa7xrDYJta9b8AmF9TVVQxrka8UPV/EcHR58mfjVV5bK3ifQtgj81VFDfrwfr
0E0LK8bBknWEGqMyNn0SIYgHxcI4+6peocZR7MEHWltwnuj3/wtGfkMT9Nzofjrc/l2okI05VTHf
Jc9ZMX4rJZn30tbMd6W1CXmIu79IfYQrqI4TK/pSruPzQ1eHbHWykEnV4adkvCKFRLNGYEjIF1ys
Q3rln0R9ZR3hzezxsvDQnlvDsvl92MD6G7FVTpxyAcRXogaS+UQBA8TzPUt/wbEdAbkGPDm0PlnP
6knpL9JZZI4A/UKfSGqvFyp+tkSm8qmGxR9b7AjRsFwoA5i2TW0SkgbeBtze2dNaUSdhiDr364YU
KgSuZDmja8a6Fv6aZOjZBN2BcU67kb2bp6ngwWXo6o3MyVaP6R9Xh7Imgasly24zg5QJaUsLOm8i
XqD2y4AGj2yqy83tItFMEWaNBpybNzohSCvBoP2b1JanmC7UwiKrqvgcynfULSslIsIMlSvXoOZ0
Li3jiQg7tI64ZvQS1BSXDeJ0RzBYf0EjZwIjw3snX+LpURU/MvaVbnzo4kuNTQlE33D0+sjUFuTX
GJ60RxSwgG86oY45m52Yf4YCDTUoj+O9jl03++uljwnFcRYGNkIzQOu/hkcgs6lErh4hKwxwlize
CX10tXmHghV5osInjIAf0I4kHVskl3oAk0n7d+1nqt5lUqGbbDPY5XQcyjd9KX5viLgtf7Ao1Zav
RTD7hwH1Cd911XlQHqHkqNlHaR5jX3UM42Vcm5tAvQn5XY63c6sj6W1I0oPC05BIXUfOZVahAg8M
MLwd8953F/yaCyIsx8hVuXO08E3uiaKNvvvs04CAoKeIPvWMnnA6YTecyAviRrivsY2ng6y9kP2o
lKd0ui3/akt4mCAMOXKg0Ux4CBHJRlerpLSWpU4ijBY3qX5lS1BxFy+hsDvUkbp0V6HXoUiT8G+M
P75gauk385DmsWxkFCBp4qZFAqKBEKXd1mro8nOQCNdK4CocUSgMivZRBwB0UEdFdIsHd5bXZNBa
C94xQQePiZeDYJGvghPr1cjf2AVW2dMlb3JcJ/Rc+Yja4aUYiQl4tSssKUiaka364jbfDNDx1nb5
VSKD+gQSEKLPDlXjo4GhJtHLTpWfDoWYET1mNvGpnxki3+c75GGTvEt8v+R0I9BOIxacnSAQu1l4
GARmZORxWpwKqgfq5tiPXxPrNE0+7EcKP6nLZRgdaB9ABgoTlcNZQi1MBEn2RC3v+H/143eP5GRZ
hNJSAMkFX9bPy9Wt9ccH8jgVhjwZvpL6LSzOjXhi+VaTn4jwYPH5Fs1Xdn0p+hhrugO5MYEviPyC
k6SnZYUNaNUGDSwcyVJo7de0cMDWbdnh4LKFyEu4xBuOBO7WqiewdfjW6t5ZfhYAVvRrErBld1rm
etJacOgsnFAXHgrEvDRyEmlyDWVawOKVxMncv8Kw1fMesx8KWGH9BVypMRHwJg4qFTIDTTBLrwLM
SySiOXNN6nJMBK++0BylkhP9opqEZdCimLefptOTJ7TiZ/R5EyXA50h7hYsXqQ4tGTSzIyVA1SSS
5PgRjNucpiLl0E6ngFmxuYviWRROOctfTlxsuu0cFMzWqbepSikvckdduWIX1aYF4oHNXT1rv+G3
hP9YsCaXOBVY0gy3Ee4mIqEN+U/ObjWBWx+VcEUZRVojTO81aTOOyxeFFhrky1AOwB00lVbVkfYe
FdqpIGYayb1MmLgiMofMdBbdlvNRzfxlt4tIB3Kw7MS78nk2VCedfKMgYa9ikq93QrWpMl9O1nhW
GIQqUnfI+MtRW/DeSSPwz7uhk9R2M5CsJgk91/GbYn50sbIygCTPoelSQO9PoQ1BtMxQ6M7G5JGg
UnFGr4o36fJi3aX4SECAW81Oh7PMjr1e8SxzH0pfQvTTyrfYYL0h+e0hYJQjYxhEwURGFID5omYI
gfaqjwgBD0dESHr5g+SzDgjD0Syv8LsSPstr8hPtZyS4gHEvHAZ2ieUpQ4sF5uGmJW/JpgApKXdC
uq9738i8BAY5qX/YAnninxaPe/yNSyyKvM46SRoiOKpqGE2Kq6n5dCTQRwb8ITJmO1hnLZW4m/Vk
Rd6gvg8QTMSFPV+e474dr4W+zvQ9yBE8E2laPFGztcGMQ7PI7Ony5cnfn8lK1emtj5N1orKxUzjf
rLvZHr3J5WdBb9+4fNt8nuZmtDbCVwmUPW7b/o0pHsXNiuyvZRBO8LCrnB3WlIIBM8BPsq2bGfHO
4DycD/Cxggcrja2Er2DEkmYuT33OAtQzurRPLKB2SKiNtrM4QDRcU5/4yjDibrsMNZ0ArGEOhDOj
T/RGCXR7/iMaFO4/tq41r1dNR6zFCPak3CI+8iM+vX79HH+bC8U2DOmqzbZNGt3TWvQcyeiS7D4Z
ExAiL3O1nWFX2MagmNBZ3WaKC8FEDSB9KTswMWA19OPc4GlAxArBNbBeunAxz70kPILqa9I/plJn
1elcI5BXbQPYhojmLWHiK6N/AffIE9giZ9AhTJgrUdpNPL6TNq7VSl31/Y8hYm3ac7hiveHF7df6
ptf8ivlkpfsTMfI3a2IDyI96vJlgX6WPlPkM2lph86AyF1X4IxVOkaxwDXpRtsc0psivCcvQfFX6
H8IxfY2kzgUpTncjQMSABlOJkbZXbPcNEDPfPyK7KHnUCqibdZgo8wqp6ojxa439O3lTdC6iYBoX
t9mqiL+JEQNnJVrCsVz9uWsYIqDolr2inJl/GEhSgn96+GzCzZttVpyt+r4MXOUPR1wbfzwNlmyT
3S/nlV9g+NHhFIbWGAeyh0rWEZjy8ImwrMIIwavHeoeaSGwezfKlGP5XnPjcQyi6XE3bIOFp8bmN
2yYgjJZhtg7OTwHSYkWQORaeLzX4RSCBi9KAxjyiBF8u8AWytr8MWBKxeq7+IWjNvta/alJYK/lD
SSDHN9BdQ3/lMehSf3rk3a3JjiLS1KGguJgkejT8DQcnxBQBHOA9duBE0V62qep5XhfiiDYwgpRA
mc8FZSOkjrB3ob76konCTG1ZX5Q4dIdWXeU3CZcjo1lceshfRIQQVqCgWwLpXo65hgZtaDVQzsX/
7PAyS9raMn9icRvll6B9TLDtS+Tr8p5QyM3IWFeEiKXfFMpA/iI3vhHY6018jx5oxbRCP6DQmlS6
WnzObeyys0NKM41CcgazthynMwhQ2yzCEDb2qX3EMB5Ev8zbhfAugreSB0KYUE+V8Kr87rw2qOjc
EdQHDiHqtuSFVgVflUO7iWqcR9Q9Gj/T8NKhH7HeeGEbIrODdaVc4/IFlAobkCFwgKVYUc/5+CJz
9EXtq6l+fk5A1ZGtqm/Yse1Q+eu8AVSWOlDlGK6+K5bUhg7ZaWhsGKRCc5pLGi1aZFEC/VMhR1/D
7tEiJdFHPlDE5xa/Tkpsfhl8Q+PP/bnODvTipc1fnv90AWlXJXL77su0CCn1VeY3qVHt9jPnDN4o
vBXvMZJ7zKG/EiRUSWysYYKu8DrweAl3zpyK6PVuTeEG3UlV+/sctkNxZKlU9swK3K0/Cv1VpFgv
tx/VvKdRvC3sf7wWqxCWAdRwuEBgilZlEypFGUTmDjUiQ22bcJKo/O8uDxXv0CLWAGQik2nd6Xct
/MwgBgn85ncEUMD9C4VCXs6jIi11ydJMFVfot5x5qn6kRQ+M+7RoG8gE4fJ6sySi5V1W8R4ij1tl
7jEl8efzRniZTxOS7MUsE2ClMV0G8WKoAGRUwHPWDKeAPlK90yxkDsHDlP7mnH3MR8OxmsMDKjQQ
l8z+blV/XLfrgSK4eZ/gtR7SYx8tA0geo4q8N9UmEfyEI0l3MIqz9le3JS41uyysi5ADcJpItuB9
3lEFVOWxwiNY9Z8AbjTINPE7gNrwZN9UPcRUvM1mCfc1+Msh/ySqeZHdKyT/KQDl+SafHCE/5/Om
JVSb71D+TduAvzVBk+irNj/H4o607pX+sdSH9u2OqY121kJyopoKRIopayT8YWqyql740MbnvnK5
Taf1gtoE3RuVtUjWF8LEQ6wQUZ4cYWeCTAixC6Jw4hYKjb1FgC8LQ/yeINEdbvoEt+ewBjQ9y1OA
bhHCbnH6HbmUZ2RcQv1CdPDEKhawlzn9tK6R0sgXRfL1DtkU0wdT1zL7oS4fXCHcQ4cupz561zqj
lQAMqL+W885I9o3IcsdwOB378oB+xQFWFmF3gZuE9IuECVxb70v3g+nhyNK1EgngDe0wwL+MTSjt
7vqfTPJVumlNX4RvnAledLj3JFzj+fqJBNzA40zFnq2QwOnO9lAeCLtuaJPmEePqw9ykGX+LS0Kg
c5mfn22jgQfPY/Q5EZSdeU7lr8i88EiO8obMBt+EGlPJ+KDAARTj3XCJ7BgIwsTXCzmaXJbzlIur
R6ww/EXlRuaYYtHrHYEnSVwdJMjhBm6mVH4E69Os3+jaY/ejF7rP160U21r7uaT1AB9HbLxa8dt5
BH0EnPejDfSBSj8ARsQW0Acmx7uJVe0b/6UPu8h6Mrnca91+0cV1ma8gb+jj+tDQa4YsQlrRDEQA
/2OB7Lvni86fGvSox68c/UunW+sW4NMD2CdGhYWBEK8RtSCZ3HsJPVRUOvETzIYNApcfRQvFJvia
lm807UTrD94gpD3moq77gWPkDDa0jc6/MQcyFMcSpQCXrPFqIeaKfBLV6nT3jH9D6yJL0+qTdApy
i621Pu+C5hB8s19036G4I+Cu8Amz1wDzZs467PQEFQKj0pRJ4WpJ3cmmZshjYhwS0VmiFjDtAXL/
g/3AUti12m7LCrcikGBZVhuUpFb50hS/01stn4vKGyAveRYkVycGfD5oaP2be41qU34zbHa89AqK
UQfojj6zw1R85k7kaQqEfuJgzRyTi4aAPPi2SC0cIEPhxHB5cGr/msKGUVnma3qmCFUEk+0YQlRg
rWc+S3ZP5O0MzMwF5r+xShPPiNVONU+YQNIc8t6ep+LVVOqz2R6mc+Kj6lQ3jV/4wChc+1hdDswM
gYQ1PrIhePqq53t7IweBMIkHv5tIVCGh+qangRcWRFiwbEefUffVSo9/6LT12iJaI11kFaCZwyzC
w13F58izbHmw9uRacH5ddN7pXDounY0Oo8ZYnioEr8xMDAlaehoDYMkapWP6wl2UAA1ldMRGIMCE
56xqJV0AbwGb2yLpGlCdSNohe8QWqzy+CwAMpDO9Q6ohJ6Kn+yQHYuBg/16zDHhmsyN/y4ln3AQ/
Vknlxcf03LIr0144SOtKOC6AEn9l1cS7MXK2eyjlogP6UykGYWo6MN1gVt4TxdvmH0W+K9YiIgc/
+pVjqF/OnE9TWfcBipvnd9wdhfwVjKPSvOlziu8aY2r1UYyvAxvwwlQvus54+ESqwXGjIE4DzK/e
JTWwyfxd4vD6ylYd0/r5t/uDyCdEbrlEpuhQWDx8KNQZqsC+G3f2ejgUbOQQFa8TL79wScSLUB6m
ZM2ApyNQI1P2Q9AecjZCrU+ryAyIyf15ag8hK27WQB42FKEnuH29cMyD8LdMhln8I7an5pdhF0qN
MlC+tdceIEoYboS9r2btimZYJUhF3wbxUZFPYr+Lsw/iTVDTjL4aHWWd8gVIlYDdLT7DHnAPpC0B
H6dB+VjIkybnjGDs1g2HVA0Go2yDSdk2kwMdj3+opNuP0NPQ6iPLUA9kwq4qqJ2Q169GNEQXFDwv
8C4r3iKwm83PRnxhmzEIqBX9AcQJTWDpkJMR4hhS+rcp+pGlRROOv+a9Uo9WvlmGnzG/LCIw5EZ9
v52ii446uRU+rWmXVuKqzV5jjQgjzGmv/fwmMN6rzeSoYDWVsW/690bY6s+rlR7TWQMa5c0brsCL
OASghNeq4C1HACOjBWtTV/74VSRYuLbNCCRBu8ufMJzH5l1B3aeequQcztx867L3ngVjyT6dXLih
zEJO0E92jiCug0JyFdqnADCafTwgtwm8sD3NIhPu3jCvnX6Lo7/4+TZAJXTIu4AveURqDRaMFVfl
n4NbJoAck6XLK8QvHlY/fevC2HNgfDYIFLuM07k6zwJ5e7SUXHTlLIjUgCm2gTh+UdymzU1nOo+i
48LJLcuQlbw2KBoT5RJKxNSvjcmrXC4SWPJbArHCRt2WuA70c6rc2okhIvmK+5+kQ11+hgVA68Ta
NmJ+02oJdvhPF9Z9s5MQPYPzVracbKziY1nTxeYaGLef+6hrTuACV2iPOgZu7n7Rsk3oLC7YGEd5
n3G9P4XPZPwsjrD8S3ghs1epfy8UkgGGM0N7GTnygDpGnTatFttiR9hBbO2URWpBIxH029qoKaC8
1+V7h8myeO35ahTp9VxGlLLRswbGLjNrd3+dZizPuUS6VOQb7J3L9uQ3zDLtHoip9mjjQKyNppXD
KQx5uk3XCn8JnvCgt2t00SiTMRRibmn/iGZdqQwgrfXK7kRGuyB94ZoxOiBtCaHFYpQvH0vpLdnI
qwqL7SQfhfhiVTD3nAUL2DwgCN+2zblMDg0h/8U28phOuQBGH2xDT9wJ+1zJ1bJgJHR/4nVYCHJ0
mwuyovCFSAl+fpRJpDsGgAWLTMPm82puImG5c/0p6m7XOLDR6rnKUZa/pk9mmxSXewYIvg3Hl6ng
yMOos1A/XcVABzYoO8uIAVWIIpmuvGVmU4u1EK3Bj7T6YdYjo8SPxHJrfPU6zK/xrbSQ1Cul3IDh
PaGiQtoTNRxhc3Tk9rLAmCOUNCBvsYIqZl3pX5PxpQAWyElpy8Kp553RyjdgVy5H5LSVzexbvS7L
dQ83MuaPcFDg5qhw5x/Qdb7Gpclc3cPsNqt+PLcqg/pqKVpTPbXaSE/qozBIxDFmheaPDQEpykqq
MscglHPmB9HYhBs6MOp3U+1Jb9nNX/z+C+xgcaGwa4vxwHPAEVqzVqy0k2ydiTDpup9CfO3rey5s
y3YdkVwBjIm8D35UJ5nBszp9pTB/j/lBD1+gD2wJmqfjaKhLXipIHLEGe0ecUeNSFMS3KTjr+W9Y
M+4ke03YdhXWFSQ1eAvJLmYZsRf4IryF3BPEj4dN709cFk+HAJbxQnT5sgMTN0x0Cr8hxHDA75x2
PyOwUSI5/fAQmC5hnCVlg2A7VLwotU0fUzjIenD6p7CYzzFjKUEzJvg0YiRR+WjAd4IXqFQirFFX
69BORhHZJkf0M29dUtztmoiwAXG6YQKckG82m9o2nVF71+hPZIlj+d63ncdO6ZCJU/MbN0TA/RsD
LHpz6NODOA7121MkD56vPRlgMXOU5qdAuUbTKcwemmU/520iCAzLHE42ZDUyUjtya5LwVpgj5C29
c9NCcji6OKx+v2vC1YeGFBKR1jEbbLGjXgzHQnJppyvIWAGiGhmXTrnFq9+e6R8XNbIhcCOvWkeb
kdzx8rUKdol1RKnJR08eDsbfZOwXoGGRcs8B9Qbp3YheYvW7lV9mZHuqDVgQt2s99eTvlM3OQciS
YXdxdAJAaF+HjC5Rhg5XQ9krvU/QLTpxOtyI8aqVPWp/NPLYd1oDuozrVon9lKUpBnhtkNRiOYEw
ysPWl6UZ0yCaV47xbVW+8VVEFrc250s90pmFLHYCzhnfKhRAfNHQDy5EEwMMqyCQ/wDQJ3VXi1t0
qE+Dg+AkchIDss8ZoPHwZrFLQQ6sQ7/vf4fyNWb9MHW7zF6eBvJw7YI4Ge+v82TjDZfziam6Fldq
wa7ssmaTNgGIBdKGyJDBfYCXVR6jek8gjvpWcYfqxZzedYIdxZhElt8sorjFQ3rgKMXP1FYI83ha
6d8WGLHFBHhg9U7YSiUXXhvV6+X5MllF47LYmOa84VlzOvko00veXSD8GbQ25gfKiuVACyo+2dvA
2iTPp5KQj2jhZqISN3F5T/rTcr4GKP+Ic7R/BfQUavoZSL/JkzMpQvnRHPj0QHlR8e0pd9FghGiP
QwTV2qNSQgX3qO17NzWMVS9dFXJzw/FqFBvFvGBMqLE6hCpZi9d8hPeDBDFuSHBJF+Pof26JTCKS
7T61XF14uJ3UIulxwf8t998nlytr3nEaFpEU8bab9REfIOwzVx8wB3zBgguq3LrVQfZnz5jOgifi
6HIz40NO/2Dn9ec7cQIhcn1RvZgUyRd7IUVBResXBR4MgAHXR5lJ7tRUXjQxIyCnLMXXIPiJptzr
8RAirlSF/0g6rx3HkSyIfhEBevMq713JlOqFkMrQe8+vn5M9wA6wM7vTXS2RmddEnPjRnb8gu3kg
Ebj5+Vy1cAH4bTJoGwKoeJw4M7uPiA4VM/Go3EXVqAVf8ZSSpTr9oC3LSlqQYBr1FyLEQCWQSd4f
GF40CETqn2xcos4RX0Rd4NTTVSA60GGIYUsYHH5LLoZsHgoHPVe7H3BeRymOfdBNKarlGNP0uM04
A31OFnat5Rz0i6jB0mjVHTlhMDWRA/AkVQC91+Tlo1zjEp3l3N4QwBj22zOHE76wnVkrJZwA8XTd
C2t3SeQXs3jvqaDajXqogBnGBzoa9aq7G95y6cXT5lOcO/1PzNzFYeDlM8i18+rbHRlrV+CFeOt9
OEvCNgJUq6QPQTL6JAYFDcCqzw8jk4C2tiZe90DBLU25jFg9CsMKK+NuJRYHdfCuLeEwtZN75Qk+
kcMoA2sMr3o1Ctk8q0OEcdghl6abLlvrrKfQDfGnwYb+BvSG2kYsLM1zH332YlnCWSvGtyX+mHg3
8C1m/YtnnVeXYYe5ZVNjstUrucJjX1yuWsHu4pW+PYuZXv3HZcVDFMyrcKC0V6fkrkwjzJtDz6yD
ClWtPs3hMC69daU+pHmwHI29GGQU8dJdcuuy3xMiIQWmT4Mig3Q2eB4IW7i6bPsjED8Ed30KCo6Z
qbtwyy9VYsuiobmEuFNi3Do1HjoX+y+qATRof8Sd99HdCk98aTOAfi6XBcIPe3Ir3UM7dbkHXrrx
ZmxPHjcurq07Q7JMRAU0qZmijPOg48fh+4N/iL9vJQ4NH2kpiyyKjVr75b/hucMLxt5TszZ2sO0N
RpUdUzH1a9BOiQTpmByUzqyWnVogjdtWPvKcE2PDGX3xVLE5Sn3UibOIzN94reUo53k4WjslLw1j
dnHTX635LZzVZvBIMfvxycjs9GNxUvB63gnPRpqASIjWjBkHFFd+UodBb3Vu0RNl2VacBKUFCWke
I3Wxh7fa8UlE2OKtr7SEWF2hWNLfxAI4xinUD1Kyy+U/K7tqAmfEutP7jIqfvvRgyvDs+tsqOVX0
9TSfEEqKjRFd0wT373Ig+G9ZMqAOZNpRPscELXrEK8woh/f9VuT7ojg3xrfNL3wYCWpDQRArYuhV
0ovUCBeogCfOtNEosrgd+S2Ea4r8NSfGErxN1+7Siz9G/wLIJ0SoXG/d9hxrYrgKT9Yf4ROwPSwA
PCDr8dbjxmowBHEDVL5G266yPopmHfuxgp1AeCAkHrIIGdpVPLesgoNyWNqytBK8LwNFvslxwR+B
oIaZ0Tn0FdT2UK56dvw1xbxMcZVNv20xJeduCyCIifeHLdiA1hZBVxFPGlaI3HhTMl+Q17FoaZ6W
m8EORLQXk1fNOzI66RxZbUna/RAo9CJ3qHBG+ekqz0bbZOWJRb2eX3DMWM4zii1+f2kxhDQerT/R
5KnD7rNeeHSXbtpiPhumNgsmt3vgJmRwzETui04WmhUTRirGI/7hApszP7OHuTlgDayqV8OU/mm8
jZGR3IEormnGki5S24mz0xoyx+hYaIPMYis6IXfEKrTJCSZhZ0y4/N5E2saOp1JXebiL5LUhLSD9
yvfRWMHrNW26X6ShPJP6+GUhBY1X6Ro3h7oDPCiaI0zGA6gUxJ21v7Daeu0EF71CNFazSV+RCMLT
FHi4Ztl1zzvxs8gc+RR3dssEFFU8CR2Ye2et/aTdE9aDjG9Z1MOEv0166SnlqyjxKZuvlfQBfqq7
2+4Bh2YXgMgcpp2D3tsJJ46J1l/N51rczNDuzi0mQYz4XYPyC8vDjLB1vXg1EpFTV8bhaXZq0XJ4
DMoNpIIKm1hGBuR4710LYfmhi1+qTcUJ/rNiZoNdU6iqLArbcvilNuVrpN9lsWu+8pSGS9tLBn+I
iqu9DRixFLj9Li7fR/zlhyhlmMS2i8baxe1fXnyoqD3gY/FswfoE2n/i8gbShHodsCOlFltYc5Yh
+ZAIeZiNqHz49vEGUacBL1mpbj5N+PZBUOg28YQZjtFXj19w8u5SEkkZiBQ/Jb/S0N6s4UN8HaV5
74J9zh4mWjrlUlexmW3SYRcx9NWE/pRdoynbpJfQiAH7DVsuxOxRQk6SuKMwRiIHTIOF9oA3IY5T
0jXYOTtwXEBnM0e+E1thZ4fGZdPp4YmHa11glsvXME1z5R1olBXOVpJfZfvdaEwfiU7RSQwRSKec
hUFuISFFEen53zY8Ma5JpCkfsbiOSbctLq66L1Kipmsk3v2/B97jqu3oK9I5kEC0dob5y6DVyy8M
MnRu+niuOQcosMi2BOvRmMjfg/2ikyRf4Zi4DPy+zeEzVF+GXM+M8qGxOQCQw1hy2LVOAKmAQRDi
VTH29PI/8Z0G0gP25LTH5gF4CBP1muOZL6Im0YzxJ46KhGbeWOnBgjQxN/60pc/c+TP1LadCJj1c
dBVWLk+G9MEnI4nodZq4uD1l4cHM+eZrOpoIJskymoeLEBADKxkN7TzKnMAjJWhtGe+sfunULrl/
GSUGDuBwZgy4mItLiBIJlI3Hi0KnoQ0MN0O0jyEpezv+EzEGCtEjtlQMtvZQQ5JQKWm0GUQpy2cO
M7PslVKtCe6smMtY4yFrNZqYCKX8T5CgHEfRQf0QE+CJ4CwmzcTbQP5JGTqGUotgJJzWMv+Iek1t
P4SMiQOegFi322v11TL+AjYOfn1myeJ6YMGQEtqnoNv57tmrbljRGHjPCc0kMFbi96Wzc58w74Qi
hckiiwmugih7ue3eN/dacyoZBCU/EUzTYVWVlJW1PdMqka/za89Alro/CDSnMe1mGOQoc4D8hGIk
gNzZOKKXFB1vW6nYqDD3pUgzawTPJxV0ViF9aZU2Ka1PUlHHsVwT/oqkcpynNvqQ+ArCG0PAjJF5
UuBfR8lHR4EmPDUula9iOKh2ccmsGr59DiLH52WIRpJNq988+HOMq1peZffm/A2LgcDpDUUk6ajY
dMX4z3G31OolDjKOjcmlBQn7ZsBRbELSYRrHYD+wFxgMkrznLNYEPsz4adWZqW1wSYT00hPd3LGo
ltxPoV632rs2XlTjIfx8IyeWWn9jzRINO/1wmHxJ/tsf7t2AVWtLUHDLy8FDqaIOrmxSMziqU6z3
zkdQ4Uza9/3ZGsJp0nXTG9u64K9CI1rd4+CclgHcjJeeAHua5JTYH+DCEYNg6luBt3b/UDNCJwWv
aLI0G65p/SGXXwwWqMMWo8YwbNkhsc/kz4DLebgZ29o+F1zRGqo9kRi/0rmYpWN9UeWHX/3YESmj
czS6u65bBq2YHHpzcyaVH75z5leRQVsU+gSxyURFAICv0SCUK0dthLPE7Vibl1xNa0XddBDL0ehC
xcKuwX02VbirXzC2/YPcHUjho5HnOalLBBILu/us8GxyUYl7mWkBEq2FnO7iGO4u5xmAT+9HtXqG
5xjzeDd68wxI0JucdASw0lZ7QAoqXcxeb8JW5fyQ57w7DNalb6v+HJ0b09OaXYtNB9aPh5IZi8vk
/x4n545BYldi6xhvQ7GWhlWrXhPMbGE5MQgsIAcYwuuFmmlWPdF5AdwE5pUtnblQeYzKZcBUyZhd
rZ2porYzh2V/arAW3tvqFnOzHn3n6tuimSiQPvK7prDHsPmrIGzCOQhCOdwl1RolU5tvQ+kAHHtS
YqZVVlmMVp3T0iCOATGg+N61wJlq+sII1m76rBpnMjjeymKKJQS/tctXJc354ETZlYEcEF5zxAzS
Q8yscDtMbFYPunsQn4SnPhNrm40AJtn6D/ssKGdV96xM+JuUXpZDPsuOr3fwT3gf0CqXKNVCtN41
ewlbAmEXzTXkFlJ+kKJ5098t1C0w2gnyet5YXafnYZZPlWhd5MdUpdk6ij9AGDzInUILxqJXubES
Ax7MZoMjA2GL1X/3q4DxEc080tgT4+RpBKmxkE4Vng3U8SQwK2M+9232CxPiDgnei9nmnJjBaR53
tsMDkryIqXT0aionz0S/JDBjDehRnv6dVgct/xj1Lx8Jm4omrrlRUKEFkT7BvQXdjEIoqBc6L3ix
r2fELhOH6hKUoIHWJOcMSpiK04fxlvKba5caX384T5kmuxiRoviqMMCt8o3dnNhc3UDtTgzjXcn7
FD9xTfwe55X3ORR3Fa2jkD+pPIyphsLWQLrOqLplt442AWUch2mB1DvM11Z2NNCEB0uCKSgaWDKD
BWR742/DhATuj0RmVjt9OXYInIiTfCBoHhVW5X454V7izWVsi9ZuBu7ALza6/iGEK3LwKT5bp8N8
VF7r4OUk+AMZ2ZVgZ2YQXbnZv4b8rVibBvBN/C7VVT+sg+A2dI+k+pTS37B+pwa3EPuGoVxb3E6h
i9zhiJoK99G2Lh4Z82nyGP51i4oKsZv4YLjF1Mfc7VlxgnzolT82nta0vo7MkmjeBz1lgfP2lGNW
bA19YDr7RU5Vi7ZJbt5ytmXgwAWeBs/SdPctUhF/IzOPD8nixPwRRb+FPR8DTKQLCziiuvJF93+q
sqPU3WxjntkAB7JznKzsCc1Kfoz0v0Y2pzZWwm8Ted/NmhtzeH5i+ev6P11/Ruw5io/U2rTOtcDY
QuID05UXz1lRIEm2lm5A38jHUG3EcMhAJ0FiB02W5i/QUwziaUc1UDxClOVDfKjSjZmLjXc7PMSL
iPVjYI6JgVmBRkUHQkKhb71DHghJuRdsWlv9h29mlA8NihrPRrWn4pFYKIW4wbZqtteSZTgeZe2e
S+S0jzyLXz5yDLZLCwU4ojFPdobxmaXPeNxb2h5DYRl9JhxhuX1GdQN7dUnFoKtL00JgdGrrVd+f
cgvlgrOI8hsRCClKCNryCub2/1YsFiQc9km8EfP/muNJNxYi8SUifWTe1F82cWHgooQMEiVpYy4Q
S3UEl4B0ko54DwaszlRMRJIpH2UHeOhZlTx2QicqdpEcX/PRoF2hjajCmiDSn958E8Q1ixi+zQnP
bk59RkTKtjdXwskXfmm4j3H7gtJ1l0KcHPn7vl1K7dJpWTRC0UBZnHunGgkU1c+39RltPW0rHP2E
qIrfuK7Wtrzy1FWnT9Jyqclv4jGc+hRAwka1A2B3IdskkNwy9ioIyycl+hdG5aG6+qXWrzEpiUOa
PZ7V/mbeB9x9Rm6BzAaHuyHIPmwLQSrbimpR3a1qHTJi88hwvVjGEadG/M5AkMhMxBlAFd6/yaZj
/687YA4pH2HcotO8D+rSUClS6BkWTfmVIL8Fy90fWNS26oYEAjYcawS6SBnYO01zStMbiT9TvVhp
GoXItm9+KeEQkjLZ5YcN0kscIvvtGFjcwoyLhrvK9IIFsyYYGYcg+eZ68JOrBflH+sdcibod21Y0
VSHzXmU5wtG6evI+5yE2WQ5bPS7N58A0w4JxrZRnxFOJvEplgVOVop2zoImprb0FojFsbVrxcap7
f2V7EOIAiBDItfmc/l1PRzEDC9OnRfaC8DSNwHkNbG/J0+iYRGG5xvI57pP6kuZX1wBw9V2XAmB1
yBGpm0ztKh32ztvOTxrSamljkR/kHxhqJtEah40fQBc71vqOWimpOIQwJuHizZfySyYgCPmGI4gP
wH+IhWACeIUGEPc/ubu1qcQJZCiZIslcOzVLnx6uB9tpKrsUlcq+DCASiZkIrz9aRXy0fJ6L0Tz2
4IVQnubmOmt3lg/ojfhHeIfdPaeKc1SuApb9GhF5K8w9ardhwJ+j32uYjekMzkQ7E/f6MiCNL8pw
R8azsXqAEnOTt3igCxI9Yo3B1hxaoh2fmgpKnJ8y4l8K2qDDOE2wWMsBk0i18wrGECfNJLHuzUs/
9TErsevmgKwRh2rKV9lgClg2zZ+HyZpiibjiGsUySgdct2KbmnofGp+O75x6ZT0s9IXjYZfP0A7V
c8+6/37L/P/pDOPuRxdajdIm+/zHZQeGSnLWopzr5G3nbKBPhyQ5JYiqnZ/O+hM/gwnTwi28aVWd
q4wx49ylRLwWMzSP2bfoOxugYe01ZFYpqS84ynK+w58Oi0gdYOU4vHLactDPvXQbgTlb2n2IN553
RqNoy3tNE05qRiLeNhApF0udDOds1yu3urnHzqNyEJ9+ZPLBc9d5sLcYHk5LEHJrFGyTOvuJuL7H
6lLoc137tdK/VAPPQGbPoq6/wuLmxG/VucoTf+41ZxIbpsNCm0bZU2arIHSOJroGq0+ptjJMq4+m
2WvAa4KtJcJrF7jr3PTWMhtQSjK4eYzIfGTTLU0966QZGDHWnQ9Uc4ZoeQb4hVMWK8vozRtmUsz8
/XqjUxNo9dL4ZuUKswaNITQgYRg357wI1jcjIKa5qHLICzD3ln2tkkvcfQfDKVN/ukBd19WlLjVW
yuCACOHRrVfc7cb0ULGpjbn1RlYEuXKVP0z0D8n639XJZsz7EOSrxHwY6A37FSBpHukDkDOt/LCz
XUv7UDr5AuANkCzGyKJPUZtvHcPG8BDsl7pbVu2xjs8yILBsJzMCZZhlzwysH6HHTI+z0k0FfNmg
+OKlTJbc12F7aIfdWKG3jSEc80oxN5PBYB04AkxqMIQVwcU3/jgUYKZY+ooIG9f75TRAUPc7ItLo
GepSqLjYIfXflpp5ZHrYsXiM1Ce0AYM1ZFVR2XXbKNo04xpzwTT4iytERI/WZaX13VdrhWUdPvhu
niPP0x8xv7B+GoK3lGxVDosOxGD/0TJBKWSqWVALOrJbJ/2R3FNuLKoRORLLr53wuqqYdop1K3Ff
W5zZh38yKunK9GiaFrA3F028Vb21Ld1Vg5yYJVaNdYTry0DN0fACxWcgf1qDYl5Aac9jcMwYAdMk
CIYHPlPhBOhkYH07crTSXTAAFV0ij5xDnEjbR4fVvUq3lrIDFVfmeys/NxOYhGgRwMPkV7W6sPXP
sZxb6M1nYbLgDkUnVXcHolIH7he5ISCH2pFFNbS7z4aKMSuuVfU5UM9XF6u8OFyimrqCHZgwpIvQ
6IhBVSFdDPVGPpDVHAK/nCb9s9U5sMZv1vwC2l2jlkGeb7cVTrgN9HZzzfi7a58kLExxKaSM+hhM
4A6kJdSKs/PhDvgLVuS5w5U7W+6fre9H9NF5h7iPE0v2+4mfH1UCkzXECdRdKz3cOs3J6XewNQcW
7/DbmWZG7SPyOO+qg00jr5Ix0QZHk2l9ntbIhx6atpayTaIfhAN7LJfqPJljexaaBe8goXUIhaiA
/iJaJOkSOrrwzWj9w2LMGoGgmCKJyZg6wzrutqO5Ik/eTE9KsQ+Rakknkw4uR2x+N4wvZbgk0jp1
tgb8rooBqVItJL+ABmUD2EDzhyWwPlASTlPzS+EUsNyn2JeB60WdaqWfQXcE0jHRkv1YbCJMJTHa
HVrveaed7de/D3D4wFI7J/8vdPey89G1L0gvXDGSu0danSrI+5Ayp0vRMunRh/Azh7w4MlbOyn0o
zitA6lKBReaV4GTsFpaBR2/r+T+COFdCBsg2KR5IR/v0KnmJntvZVDXKKNjnjjXN501y9KtLXgm3
kLlpsHIM6kN3vyv7F9nMrEYQaCH3FqeKXh9Zg9ghbe2MGhl6FRhbrWeajmNZAYhICpOL4njTayzK
LzUvjLlL7Hv+6GPoqRaOIfoLGcQe37YPS8cnj6RBwOLyWPY6tAwMJyl/a+3sfuP3P51dMJ3GQUPP
isWMpUoJk1NYqBNihA8jifCIhapFxFPlLtH+4Eri99aoENhuBOqHp2x1Gm7bOJmEWwk9H0IZ6Lj8
vJkP1oBgpyk5xIq5SRg4pIzHGuZmeUc+GThCc+El6wy3m70Tx2jlzJUF65nPeniEzdqmPeqvsCJj
CaS9wVpJYw0wDhyPe+qXhPkbWv+4BFl/ZtEw5XyRrV1O2sMM5XFrPV3RqEOAYv00d6Ahy3Blt9pF
De4p/iAL2x1bxuAEtW8IDnmzqOw7Ghpk97yOWFqd4aIEV+jSDnNT1XcPufoSYS2cQA2lCiyBhmEp
8KekP0vNQY7u6FVnPnNmMFPRFllpYJ6qqb/AMm5gMCe73V159YxJnb+oV7Z+8Gm7V7o9D6MjNXsC
cqNBbCyjhBG3RAtd08FDxxWhN8ATcbgijjZsH4kw2McnSzMtAOlANWY/kKFzRzXxSTceccarZCEH
jo5xfEVIAdNXBQHqAiWwdr5YXESs4aFSUSQDE/6nF/J5paNDUy+YWNHlJTFmgoXn3nsNKO9haFZg
oCIUTV25svZ6trdmN/pDezLOCVennrAwyxCfs2wjZsEboBoaxXq2af2rjeRdcmadS6rSFyLDcMpA
MjiLXh5NmcpgVj2UBqPye430wVuxtMv7najycaJKvG288TycY7uRhi2YWh5GDaYe/DTDWt2/iAqE
6yh3iLNPcbvMBGELKpFzi5OFcP/ll47oZG/NrfH+5ZMYnSuTIV4dkNlwbf8B+5DrArVlEWkhn8nI
fAem3J/gLWBl9Qx7mmLxzwDby4Qrm9yMhlYTZTChjp7QSi7g5tE880y2DrFzqzY6szJ5aPDBaZ4R
McKL8IxHxhvij99RSLCe8DlA+cQN586yfj/4m7ikexYjWUhK7ZG0+7Rdaj1gJNghRNWAnsdbj7ta
aZb8sSHSdMljCPd2vEWC7oI5sFc2QifzgnNkWtVs3HYeGnmI4Im2CQAQG4RUHlhkMI+X1UNYMell
J0LePMUbJGX+AEyIY1T+HcX9MKuRw4jxJBKVLlqOyWcK8M6ptsGwEQZkpZgLM7Nqb/PqHGiEI8Py
R9wJwobHtbxV+HMJE6dIl4mvLGgXNo5Fn4Z6YKCzYrXPUaW2Z7I48uGSNeF09NhFCjAFywjJ4LxA
NP+/NFqhJOLb6yGMAlLP59Idl3JbLscrpEgPlWnaf5Q6uBJvH9Tv3lm2wjHL/tF7p8lCyY9msiEc
BoskflMk6tcxn4nBi5vMJGp8dR/Fj46lJqACVVkq5GbS7NErGqCohJh/UK6N8Sm8WOFXhurbHs+i
m7OCgzQLp0q795BZeYSC3L1iPSor273195Shq3SU3I+y2FrOTjaWYYjNGThmPSC4uMRCze0zgwkf
d8ACbP577TtwTiaL5sh6hkt/CelwDH4KiaMtM6e99BfD9MtWRQPOEWFwlePecy6pvNU7sgPp4sDt
HuRh7cgzGSjEILR+yr6p33s+hpq6tCpPYA+z4VyQ5dPrxzDey0hs9RPil7ioJ0wCxPUbamte3qL4
Ip+GrzpiYeARQiXwYj5PazcXvsqseiXEDqoU/Zya4NAyBAZMewsKQy9b1jSwQj8pHSuEHtKH+AM2
kAQSeTnYD48o0wDrpZogYYGKGK0QoDcl2sZhZUQLSb3rjAIIQRGDl2JnISWjEbLwOfpr8uQmNU0g
yrM24C5rH7oPEd49htlSg+PaO1ggsO0pyN0ADDJPbGNuKPtoziDlEdMdRVObQ5TBpAAXiEkS93mC
nTIYlqzGuEqZ4CybYEVusFaesTf3dPR2+YbDJ5Tw9scoapWWNalxETrm3vkWLXa3LuB3VF96081T
7Jpv3hL33DbbNtkr2k3YhpnYetHW7DeqDv55Ru7KWP/qxWdjvj3UDhliW6WCwMzowygWgz43zM+B
ZSroO19dirYtMC7CvaQXM8nbl86B9fayQnnMWgdMgaiTFfvcKZ8M7y20AR40PpbAHKHFPTMWXfpb
dDcKoviDSjes4Z4KXW8Q/NXKJXDvye8YHt8kEXcLdJvp+Ju1tDVCzroNCW9I1yGfl0wcFWM3rdnk
ybRycIHJLKs3gKkgQjKJyOzTyKXNGpCozfZOd8zMzkyOsEYiAJpoduT0SEbJIuYh7auL7O6h+wlN
F4w16mj+tQDxyoIJLFkcPGp8FaKU01Resb2gQzGGzjHLGCjaWSk/UulZO1cczAaDB/Uj9Z8V0Fbz
is6gETdwgLMcffRGt0l5uMnRuhGjARM1bX2Oi02KdAZssU5VPbyzChGqM2O/5P125K1YoBzR8whp
OIg4ih6L/4mY0T7kyGFHDUWL/Tg8LS84iHpDjt4s/GF/oFrt1gz552Q8DMy0ml2iLQsmzCpF53fl
b/QcqSzarnjF9scx9sAlJ3WxEX5Fttdiok2Lb55LEBxKCLRYu2vlum4EN9mIF23CD0TGyF85s6HP
quvYe5kCP+LtKdb5D8R2oyE/cp0D5uzYyt5SRWA1WQRY11oFqnu1PJUdGss47mOPIXKYZVOVjtyE
Idw5AsCFimsRrWkVXFSLNPTBSdYOas3rlkL53NlAIBhd+MZeGKaj6ks85tGcf73o5jQ/sJHVjCUG
yEXmx+URjLsYbmrBhYACuthaOzlAcDOqAA2BAyQrsVkItV+1viQdjQ4rbERL/nqW74L0YFhHjItE
xd48tnLUM9O2oOWS8PxaNCvQr8vgLmmH2kWb2LFW/9LjZeqxnAowQhF4DaJB0pEiMZFTdoPJzoWh
V5H+tHCQ1B0jOS24+cYli1amuimkjypDW7ExULpAjrQ3doLQR5szV8atyJlRhdu8/R2of5PwELco
wVPaUetVRhzSxbonJoi0MtFhacqrTFIwMs+Yq88iRKtlYQptSw8G7CXuvTSLl6qw6yQOe40ejLVL
hzMy3JYmSKm85EOcZZ13LQ37UEnhX1MWXySXcFd5qT4zJOU0jsJ1RK2YpPKfpjsnPxnviQyAqlSA
NDDPV0P0Y760rbmIy3xN3PNBsVaDnr278asjTdLmy9V6crk86WDCkh8z81El4NH8dmkzz/ELb5vB
uA+TZF9SSQZyw0pVuaEXnza4+MHEdBcbJSnYVaSF+N/SiNwNTJYF9At33HW+ymWKDaTQVw7LlKbl
gSsjDs1hQWu9QP8/VQNtv/f75tDKzcFylKWX25dOTWQWLg3n7zxHG6j5EroZDKFtdPH7cSkpOrhR
ZylHlJtSf1TZRSLJsDMHMpG1aGtz0dNnCdZmx1lTyvWPrYesGqyz5YjdDr1ETP45wjcH3diQZGsr
wC8K5A+Zuc/UycwvhQopdoBFZ/bAF/t5mEGTsYZlNqJzIXvWtZFegZZ0vXKZj2yAWUXV6pvDWGq7
lZKQOagNm06W9rGf7vI2IDhsXMXIBBuED4rHvckWYUg6stccXiqkP2qyaHJt2dBzFgBeA53eOItO
Y2LfWgerR2sap3zs9n6YLw0PsC96ZCtWZn0hYnNyGroRrWGM8FHam8FGT3giqLASfG+0YE7yGeM+
6b3+4GEKgra5M2AIyFExry2YonAfxRojC5Vz5YBhI6OMeOJFxGsU+MWu49GgMAGgp5JpWSzDzMJ4
BpYItD3c4kVrA9JifTEqJNcLEVBJFo3CTang+bbbnaK/JPk9AlTJxdnzo1gAbCwiCCp4WhVLTyam
LhWFzgUYUSmxtAXp+HR/RFkSI1sx2Ov3p9BnWs5qKURt6Bu0SSgDI5tFucHaD2ojewudubEeHpz4
M6evGhw6Z4I2+oNUo38gGHI0odOA1qoxOhsMVE3WxMOITqyG+ZxEs7Chw+nBu7JWzxN9qpJNYYML
G7izVcoN5+WgXSpIB1OQEnYIFMTvo9Nh5c7Tpdhv8mbuR8rEwHDFCezJ9MZ0msG4cMftED+LsVrw
g86J2ZzHBvK6kUK3/dFrZkqMScKjbe3cYJvi+mCYSqU8Q5qkVezWOT8s/Aq96Eb9q2+sLIUMMDaX
xNZTEX6144WiO4nuOR7fhgyywEJkx2wCGVogdTPPT5YV6Q42n0iM1yMmA2DiMihzZTvEY2chRBjW
OgA3L5lXaDt1BiFSIt+YKDYci+LjHQXXhigECQa+hbra0vnY0M6LHy6goY0zzgft0ZJh1An5Jb9g
blKqhPShQtISkzbIYoxEk8FD8o7dY6CmauDtDdivua7bbOZ10lwN0Nu6/SJFgjfiFbDSVe6zfqwY
r9FUIszOkSgEA1UJaCAVPXuqAEzFRJkAgWpFpcajVCLXQi8AQQDNQ8tnrqcrDahX7kY7vVTmSTnQ
bdDAMRicF+ZHmbMHC34zwMcmMwyVJ1zQvYw6mY2sczMRAenQR1d8gBzu4AvL4RLUdMZ0IorF2A2Z
aUZyhoPUIUe7bkGxsyAY+9TL6K/qPz152ViJBZ2iUpkHs6wUFSv7eyV+lC3IWW0Lw+sKub6iEwYI
RImYfksBk2JG5ErHJcZEO68oDS10YP1QzT1we/WrTrYWALSeeVfFbk7m1s74WTVAJJpsrbpWnthh
jbIinGLGwtWU8abUJSrar1Z5+x4s0YSP+dzZpJjSSlZztccWMhIO0KnbuPysTVxhrBG6+t25j7Y/
OP4tdo65ds/UfRV8KsUTaIVd3qR4z8Ov0V4qPVWKQcPCmB9pQq5SD1ZgBug/alqCnr/P+kVT6VwZ
SCh6d+O0LuupH70DA9z9NojWxARVzETk8B5zz+QWDxB+ynPKl5JEp75go6++UpvZQ6zc8hC8K8wR
rBazEJKCm2I2yAglQLaRQRHv5W9BtWCZaZh7BaLUYAE7HrhFb2mOqC/gu3uP3ckyvxLU0PHozoX5
w9EDdCVvA6LKn69em0aBbMHMzWcYCzGpxuUYBK+gYmpPJBTRBulf1yCeNFE7KM8Ko0EOOET5VaI/
m6lU/pUiAw1p5q5y8salwBVAOuRZio5KCdPrGaCqFiY89RKEYNcx7yllNotUwGzJZD3iCC1erX4z
+yufRIcXhJUxaLlIIpArmKbGppfPXn5NCNIFfhRuiYBVTHKEeAPZepN4lK0HxkOyv0zYzEYnJTq2
ELUmjfopK7T/0sJnIRjzHQG/sOjjNBxqRbU00LMN2jQJ3KnNJqCmCvUL+NEyISJSDkcMA6nMZ4Gj
smZbYNif/COEflifzFfCKdNnVC32UuOh/yfFjtH6YTLXuLEb219onrlN6XcNK5/5jOJcSLZRXLFX
ghjZf7mtQAPGk5o9sMpQgaYQwTChiCy0+csbSCJws1WfFauonIn8EBoRi407soojoyopIkzloBPD
RpuRrMh7gxoNYnliJfQP3Z6cmwEJZbfINvgcx2QBm1lU7OqNf1PK5sVwMsOdF1wk8Hpo2putjHsR
V4+erTMHbt8tLn9GcK8S2M+GMYWhXMVDnuRfJbYUjx85c3r+kkjWhSDCPpwI2YCpU0yXGybjKkQd
hK5CpXuKZVD6AQp1/aaFxUxrT7qbLTTlIuk3iXRJTX0r7tVM3or3ZFU+mum/o6fycYKblO1IoXJ0
T3X/yo1nWh4ay4N/ZBC0QXv4q3GCZOcgJertT/UPOomk4rVMk1/ZuqnWu+q3qnvMgc9Y2xQhjKIx
XfyNy3wxqPco2knhuuDzrby5FtgLU0MTofy1DL/dB6wzoLClu+WzDOwd0wTWdixj6q3s7IjiwXdf
2dsSu2XyUYhrNnjp9H2DdlXyZ5Igsv3jz+wMu0z/j6PzWHLc2ILoFyECBVvYDr1nk23YvUG0BQre
u6/XgRajN9ILqTkkUXVN5sk7T8g4PXKu2Wz87hHypeUHoN8kvqMwnOBi6mdL1gR0k5Zs7NzhpaYO
SEk/rE3rJFmkMPNvBCfiu871E+Fsr7yr3jKjOvnlzWm/s3JbDhKDL32LwsRHaHw2ce2zmSqLFyN0
eWJesvxtHMFB9Xe7uc0VgtDR4q5z7JvimsXp0gmPhrh19r1hhpLALb51Dulme7k2gnPU3QyK9/EQ
lfRyZxLS+XdLuetBW0zXkPmIb9xN+V4VYmFzpybxBUMb+0RPZxd4qTi9qvsYfqfpp0i37DRb65ai
76ZZt6eL0exw4JnGQSctREQHXx8x1W7K9k3piB2PSXyV+d71byGDN6h2vX+oWFV256JcWzXwhX1r
38wWkaX+MjnPPfoFkZ2hoFe0jFIwvKkvOYYd3nhfvDXZvi5OiXhX01kf7hYHQate+MoIjgH8z6X3
a3j2UUyI2bgx5z+OSS9aZ18da103fmZoAoZdBX9a98pYXownFbE4/VeARaAkC8yjw7IO8yJLlADD
IbPLPn8uxDPxQghgL06EBQnf4XTVwELOS4tnR+4ahkHWMcHrG60Lj3WFfWS3PbaPlI18j+OHznbW
u1I3xhvfvvCbKr7q3rPDKFbajCgzTnSkCcnVrl5c5xxWMIeewvKQhqj4d8OEJHILXE+G1xD5IpER
nnmJbLn0darwDZcca3EX1e8ALb/vn5zkC7BDwieat+jyyHIZCmotTs/uThB2kf0m8DXLn5jrLz2F
gVq1KBZk6C6F/+pb265Cg7IusSx5n1r1NQafU/TmSLyp2tFLr3QHyw0VSAjbuOIszc2fgrtG4sEa
UNPUOVqePloptlt58GkP5ENT6pGGg7YzT85jSE49HWjM+iEUn3H4mndvjvNSjCxgVlW2wgzkj4em
OxrJh8V2PrsE4c3mv0HKNgMFoz1Z3bPOvRJ9czjW9tII8CQsFGspMHrNpbBODFhqJsUYCJGZIkj4
TFFQSv/msUCr/VskqJ/gbhh3w//R+QDyF74RZXqzWj7Qv4JZGSJGPnoTkS6Y23ZvISwP+NZe5XAI
/E+r3heC+Vj+MQbfjb6xe8bfxakfzhFxMd0uii7wjGngZb8low5zNQd8/Ds/Te21bk+BcTSqBz22
DtEzit40+JuUUZb53bWvkb4pUU2y1vAOSc6GeKeMV76rSfFdVztkeYMkczT9lyNBIlgCJwmpxgxP
XhVmGwHWTjyVOCdTzuIONiQ4W0jtCwfOcwo9jFHokrKwkMEikpJZ1e/8gM3Dg6JhVniK7EMmNhxt
rfVakAGAftFO/yrW+IqMSTrABUoU0Dq8skLsCUMOtJ3uMO1CkcppIvt93b3jg2gmZlx7XxwZHnq4
qqPgYTDjpgL+V/dYhfk1DdayjdIFHTWZqjvZEjhq/lpzoAI1TY+2L4Zfq8tZZc+J6rpPMrvZDBaK
fRg9z20aL7arvuhSA3jukjHsXBh1KEbdirwMH/XVMUt+TRxJHeNfhbHQVs/9+KC9yyl/omuUPhHU
lvnrspxND2nAVvso47uV/LaC9b7+Pljfhf1d5n8lgv5sIXpSBfdh/+PEwwKD69wfttrPnHmY0od1
1d0y3uCC1VQhGsP88IZhlTH6h6kj3MRLSpZUsvPlPm12fg3KbCMI9HGBV22GiWz4WxPfpWTY/Qi9
c/JakbsAVVGHcYfEjko++0u8e4vSt/jmFuUP3we3HA4OoJqZMQvJ+FowFVEsE4+8XMdZAzUghNLh
iaOw+8dDE5ZvPAOJedEwZuWvI3O9ZGvY2zEjHPVZBUcXJjQ1SrWv+E1Jlu7qxcIaW5+4jqk/KnDj
iHDJRodMxqdT4khgQ8M+6h8bPOgbBilBasNvIvc5YkDEOTG6KFd2NvmSqNOaAtiHtjNHXBQcjElQ
sEapuRB4ZEak8Mp9bK1iXFljhB7E++jS6c1zjNdCrxgysaw0pk/pdzPr8ElyCRgonNs0O4/8Ss7N
a8zUTbnWqTOxjfYSbFC0r02TRzZHzPHtVzYVxLizYxhx3pDuUlkenIHaoMiPPir6VLIllsD0NETf
SAEGUJV5Ul0d178eizY9trY7u7FWoZ7Z6Heca+RaKOfIt+KXoN+LIAU0yjC2Sbw10/ow9Oax12I8
dP8m6a+nsVhrDCk9NwJhiIoyhBASPgafFsXFDIi2AEfrxrabTdoRQlEVxFfbYll0Nwhk28kNz8IP
nmrZPjUDBA5vpOU+Nuk9ACrdfTbedO4ojpoQkECsr1pK07YY9qX60FEMpCN1LXyn1thkKjmlRLKX
GdoUG+EwoW5Od/E56wXNut7dMQgU7mUMhm3KaK8JgYggtRpZ6pgwgKLmU8+fZvmuwgUTkxqXxca/
kiWiZjzH1QgHbHyLowznznRs0XCIAdNkc/SmF5UEyykjGiknkYc8r9gaF3rRoEoed3X81eEKY2QT
kymB1W/LR7nOE4wq/myNy78DYMi0owX2lfjPZhhCJihUKwN5XbCJ+UFpTkgtje4IRB0j8dIyEHYB
rte6ce2RX+YQ+WXTGtoUYwVCR9fAtYysoiZvpiuB8rsrspk5j/igmcUa1I3+AHrCLyd2uAQQNX13
1zXsf23CuVM7/Q2TW5fetGra5IqksjY4mmLcy7q940+c8uGIPPOoJyMPlLhkWfNEA7yxSKnDWYNr
FFLEQE49/IQ8uulk+5VSe0vG/q41v4NU2961X8Dr2nK8GUFy6Ipga5Gj1WDsbRLzWFrVs1ZGv1pC
3JUzy3vr/ui9uEPxWfbE9Dr9V1Rn90Lw3aEuxebfy/baa8O5F+KcOdM5jJEYc0o2ITF7bMI8Z7YJ
m+N3Dd+pJdlo1uDrK4QPGSlISZl81lXBIcLaYiCSgYJG3j3IYAMtOpK5zrsJaGKlzZIc1rKbqUdT
sjo6ATr7ZEKwElr6QdIr5v5lr+LnMdT/EtME/BV359r7G0R/76T1lFs2JNpu6VjTtif5O7P7pacP
FxxmqCJ0aGOmhRCP8qLjRaedzU4BFXSOBNRW8dLnO907GvhZ9x3FA06e9NP0j8Bl2G7ZswTGgoxZ
e0Q3CXgl2puhyjuhNjChzWMalPfWw3yWWsYjH+PuYFyg7nOblvkj6KcKG/X3oI0/Q08wCgLFXQl2
7siV6TGV9xgfJm37ryrncgORTpITzlbGUh19f3pxVUp2w6ieCEBE2KRZ/3JSfcMGR1zPCZqVBOya
7FsFthwiaTZwaO5WtY2oXhZTwarGsqt9ET1MQqo8hPWAB8hrUVtphFtr8vemrHbVCLkX2gqSz6aI
DgYtbZug+kJ/kkrW7TLdT6FNulEPrc/aOtApPP3UkTblm7jvYJAUrEdQV/EObWStdnkfLacCp31T
PekjxvEoBHwSLHCW7FyzPzoBrHxdW/qh866AciV+ulA9zxnZt3pfbyqnJTITh3Dd0YVFR0XDNqp8
D1bnJghw58u/mlwsyZZAhvpcWu12bLE+tfpeRG9Dx5dbVOI2tcO7HtbkfNBqR+FFF+K7RKSbHaTv
oywEIlwOqzJpd7MUgLF8y5vG3JHsNQDyQ/zpBCzXLfYdUXUNimrfqel7IiGBZ/zqWc5uaLkrZwSb
ww1tFcus67Ar4Y1HDSPS6VRrfN72dLRC/WAHxqF1oXso6PoUCC7bfSv66KFdJTCWUmQq4UiN7UD6
6Y9tEZ3LSO17kJODQHILGgHroF+Mp4FhY2g3W3Ns11oArcnONxGEgLTxznQ1+LN2gVae57/tAKV2
RUSKcM+KQ53t1r807OSrYVolUmPIN+zqqEYj1OwnVoCSqWcJCp/I+DVQJaJIhbNoQO0ngbgaFWCd
S5jvk3Dtm2fik/lraO3gP3Tt1chpo5mzNGeyQCuwR0p9FwP6PHDno/dTm2/V3Eamn7m2cf1Hob+4
9hPeGhE+D0owBAZo4R8r5t9V+aUYRwVxx5CdwZbz3lTOMmF4MF5DzrEQ1mQptIULqcMLBZxVFpiQ
srAB6wIHhXfFP9t6+56DPVAfrXmd4fW2zwxF31u4vLrsdZ5sBt7No18wQWsM9bVr5hdkMRktSV6t
K/Bn7mfAYdswO2fDToMdtuQcwjIx1VODe4yqqBnRt59Iz8KTTx10DAmeCErG+yUI4nhdax/8ELIX
wleZPRdcPAV+W5eY3WbhcUlatYeY/JiOT265avXtRDtL5duQsG1Vr7HY8nHUyV7zLyL4rKw/w0Re
/uxan6V1d0x6V+i9Ospd826oH77vaQDx+iMFaxm4bzDd8B1NNZqx41rNJLlTDpSwDNUSRH87MC1j
Nu+skY1jgtFZEcfxeUDlZYfQxxkUZBgYNJc0lrYg948H3NP+OS1cQvwoDRSOxoW2jjW7J1V3Sh6R
wwTpjz8IIyBPYxy7N1460JEG15g8aclzzuxYdhhCFL64HmRzPfujHzVhowYFEpd1Oc/amArb05cJ
CLNgokZkj0WMjyY/3BgxGvuiNEDi5FeLrygcOJbjZZg7q4Qgnor1nKMlZFR7K/86mCzkYm+rxhYz
Hppw3lx0pSQu8BSxzxmabGP7yTpqZudstXaYX8uOfmHcIf0gEY0FMdkcMQ5e03+AWib1ASRsBqQ4
2INNHpiw+5GJFqlZBA4BGtjevVsvf8OUS1FnGwZ5x2KUbAcDS6cX3v5orRC3tcRn5VuRPGnGix+l
7Cg+0+hXNx6ipaG4+sOObF1vHXFUSOccyY/CBg4UfFvjVaYXfCesECnkpwIqsfqa0W4Glrb2NLTX
jB3MyPrq/36bTk6m74H614vXDNjfRLfUwUFIytcswPX9oIxK5U+gvzkGPJGXmKNa3NuOLUyDp99J
aZGQmvevjnt0+RhCvz442k/SECf8GsZPE20zQRmT+cLTIeUh1J7U9BzApmaAkhifMUuHYHoEOfZX
ONVs9TlpFpFjL7hQmZmzedYehEEhRr+HKe4mDUrIY2ApKxH28Th6n22ur6dY4OF6rtDJVMnvQDpL
Jzh01Z+d2iz+WH2PGkbOhWYRVMWMtEie0cE3KF5s5yNKeGlTAESTPCuGsu1v7EK4R9rBOhO7C2L6
pWqSJTu8de54t7FJNvNXqQ3L1cwga8QqoNaYR2+1LLZ2gIZxgPAlOvJgIaHGqE8RxhqryQhXTJUw
y4TYeLD/GdnKK4ydp5E6iJ53cLhSRbscbX8fMm3ye+swxMXKYZ9aaADNyEF1PEaSVr+OuIJ7iLhW
NJAEwj+rZxv+XpT6qQ/6p4FtXGLzsGB+TknwHMJ4R89MehFZTp1kZX0PIs7LyTorq9gK5Buaj2qe
EsMV4Vrq6ZpXTeZ4ts4rauW+3GSRs5pkgvBFvBcK1kk5EBwO+U5uxt4+BxVerTxkAzILIFjJBC8B
VAsZI9Rj7Nuj/qA8WBZBtGrKux3GpDKSaheiuVHrcGLLh13Zt1HYIfBNaKB1XYM2GK8N/gjRwBNu
+ocyuyiZHbFAgxwptbUzea/8qz10T0JF8Zw6i0lHFWDABTEgYpUx7GtiriCF2BZUOEAIKUCmyUAP
PHAAI49MWBjlPas2LDhFsoJbtKjhgtnz6LkplzklDrVZ2BwHEmCirD83alqlqDyyCPJdwPa/E8u+
GVd97+81JkBocwVwqYqfN/TuVoHwtJN2I0cXqCcrdlO/tMzSJj9deYuK/BLLt1aaHFejR746XbYD
pJIGZ2UX/Xbssb2gyGg8te5AR+pIXZVrIF6acOGcHAflOrvvHNRb0MhNySSIkcUoXyIR7dNSbulL
Wj1fui3Rb5r7qGtvqTOYpE7nF0EVfE2i7TDV+1CS/7mYtKNDQ+dQVsUsH0dmIB7gH51aMiA4/bdn
EmShOOlni/KfFr/pBVOneFj2+GJjl/0QRkVPYYfrvkqYNMUFMq1kB2c6i3xeUcctwmL2u0S0hfHD
LQko/lAs90ecom57sdo3hy1R7u9q5xbb35b20dHzxzrVjHiq4nuEdxdz/sEW8dp8CoNTkMdsCaeO
11SfC1t7VlG1Yz6Tr2KSqLNanebWsCimpYdfZyAkJb+ZAGW6dRJdOpAKiXo3hudKfLnJyex+7Ww7
qDddW0fmsyTBM9vE+rWqvlO5m8fuY97vdDo5UztG/RKEuS9efYjB5ZPdxquUZBVRfsfszFSD4E5+
tuI4m44CcOkoQHX5lfUowm8eGw0blaFvzZKTYNG0+cpzCV1/D0170TPKi9nN9fa3PnszMTCtrbTd
Kw3fnKKgfPX0l1oTC/4H4D2sCHtjeWiWsCXYT2WGBzE9OILsBdRxtIEO9ElKEkfgENRrwotICq+I
MGYLNv+YNMU84Y6sJz0ajHnivVUK/bnZkbN+N73rGMHYp7hsgH3jQGQDgRRLd9Kflt24MOtdwxGq
xTarebVO2EZ2eI20cy3Q+PXNPqhIYYlgGwQBA1y4+7Aic8gYldEsK/x71sA6zHnJuA9rr2X/Xm9E
Nm0Gz1z1g442dVgXRX3XzA+fY9pl8AqmXHn9wvQi1F/1xivNdef4S9NXa9FYyy6W664o0WR/mCNt
CVwczzvX6sU3wn+Td01yF6m+C+VzWFd4D3Tpc6ia+B6S76bF8Bbz8lnlDTV1IGh1qyfMh1jq5JLH
1pXRsD4mvOFzqYHdg4y93iM4BRVxiYyUTS64SVj1ZJPQWGfoXNJw3KQ+Q/vgPUPuFCGrCKw3A60w
KquS9LOpzLdj44FHsVdDDJ8JtYWayHccBwLbEd9jdi1Kss1I1CCnNzUQbWUY1tlc5azhPY7HTmcy
3aBC+RuoQHtSj+bzJIJbPbD7xf82r9mrbuQWfm3YEGWSNYs9rerRXwxFTewfRkpeXIPZoiVjMmHr
rFC0GAcj4VGmvNYWocE/4KqjFd3E6rWIUL9h5KC8a7RD14ET+inYkOUGxpv0z2govcX71LaEJwVL
lGbzQLVYd5X7z6IDnwai6zS1LdxpxZ1FLtCxgdvtkDRaBO2x6uVB1lgsjHajCM4YU9ChViFYbrCH
SY5dHJIE1XZcAtMF5Nw7UpCUqbM9GvtcZCfDrS+KF05HXEX0eq5dXxPL+hzT8lQABZvExRKwYVwe
jX9GiS9ivujtRFtPLddMzaikGs5J326KllylRJwDL7yXnXidnUemQuRoROogEx4KvcAWQkS9cZ6f
ABEZ227Uf8jvPvl5AM5Mbit95EFrYHw5YNbU2RFQ7/Jy30/OdbJOvhd+TXF+9xlMpVr9xryOyXMO
ib8BKeG3PyAbw6a+J7mFggLgHD9VE+P3PBhsm/Yce/CVopkXUJ0D4quTF68FsuWhW05eUi9audii
4mh4bfMazAnVSv9IgLbUmrVLRnbkKKKQVWEujMd1HtQXIywQqSf1gQfo2AkHnYnFmYYk2RbvAiHG
bDPQqnfdZXdl95Bup4Mo4h2DVBRYiNa96qocek2bG2ysqlNFI6oisuyc5NFZFeKMwPypZbm2g+DN
CuxXX/Q3n12cpz8TAHBLeJNGDdSWxzztn9oYDueKpHkk4PW7R9PQWEzJEudgj/jAonijV7zqvDrb
Yv4eUHZm4jn3EMOI8cXTiHMZDNqmQiVv7hRtpEVl7Fh/fZDv9KRci16tq96/Dbn7yo+9x1ZwNlFE
BSViwR7tppbAqksp9h2nv3geNr2WUp6N11Olak4dVL8BhsOqgLyIlDs0v8Oa5LCK3CBXOxaJXMvi
CYb/UpIHEfOwRew567I+ulCx6NTnrVlxC1CPj2zRzLbES3wzp+E6RVjFsPNpFSryGW8aEiaPgIhh
fJQAO2FF2XHDCUOd8m56IIWjPh9PfPPRJj507M4J403WlquRFPnWppmb3HuMgEI3InCu8Qkf9VoC
VHSyexqkG5zlWjA+GkQKUWit0biy6CVX3q+eJ8b4bUD0pWEcx9g72Q2TuJYpcX7wJwLDexim0BUd
sKLOgPDH5Fgsza+JZk5gzvJ7/a/Sk5Xo7W3UmYcxNl+SQF/brb0rCraeZLQC+kd5sE5V8Cya5owO
4i/IraUZNrsGbrzbrzu+bh0R6jDakybclShFQrRZEelisZGsJ7v5Chu57t0bEr9lVybnitpG5cfR
y1gQsfBgKguzfOdi5RrtgHFoes07sglK/2UcMm1JQXLpnaPwBJHxCvCPoGljeqU7LSUzWdLoos0h
PcuofhryLTGycCQHXzunGZBQE0HKl5TD1uT5nVKchsA3FFtjSTRuzGWfTUhcJnEse2xxrY6Q1z7g
w36zW/dv+HMJNjUk8yjrxGZUQL9gwrew5KXqnds42zcb+3eerhmxfzDYL5RheS0n96j7+jnXR6yY
46YZAHE5JGPn3XUWD5R0Vb02wYTOrjKDrpeBpLKktjadeiuK+hr0QBkwZwsvadY0I/9qgAEi8IEU
ulAZzXUDmkCM3QGccOtOy86Sb3mFFdRnf5PH9YKZBMq3aSXPWYbsWlKvBpgT8K3EFrqoprh7KNVU
itoAbaH5sLtqPZB5wG3Fui9yFrFs9x07aBj2YozB1niEnuPiiD024q1/a0u6iKjtl2U6HgdWQiS+
f5YNOXH1QWbp1vbqozl0u8SEzszMsrOjYxUizWwJc5encsCjdxQh+qSM/VVvE5BT7BoNqi+XjqZQ
/TjM8RtjQZ56iq8v5xIk86BgXdC0zdl/TRAsRuN3W6TrYvQWoOTModmmU76O0U6NyiLqSsIWMMFM
GIuucta63q0L8Ou5zQefsuvy641uIX7Jh2UKgT8dNjSTu5rU3YYZv0PMd01Hjg/zWBJMpdOVlRgW
8vjdBZ1YYwACYyo/SgnF/aFFOZ0U2giBIjkIl3zEa5U4TP/SpT8bJ1H8lXUDbuF9IJvBXxI97+HX
a6DUjmDG56q7YLBJclRPI2ozVbBn4gKuOsWcxJwla4iwy8+mQpWFfEvR1Jqks2YKx0YB23FiDMZm
XmGwFTRHKfnVU4iDuovWb64JV0fnwm48mDcl1kHkq4gkqRmITPnuqmPGoluGH2P0VU+Pbh4RpWAM
HYw+8Pz4Y35mWrvMKXK5unDp5ewb87U0sXU6B501lKok8xkG7rqNOvvZUOFWE0+GQ1JfpRpo2hSI
oSlI2WkNcp/TOWyQiIa8nfAheHRgwoL1VWhFt8tqHH2eQgZkt0CsHVj7Q/5wKxkuLZN6PXxLJ+fL
jJr3BCTMUuhq6U4Yfhuj5OdHwYdpRJRembioiowfV8YoSiX8k17j1QI+MmLEHLVlPDklkLNUMqzJ
Ac2V/BHy2KYMdBFkZ3oMiSYtzqJsrjUkyKBUiHbbzF03zVHzucIMa5ALN0XlqRGo2k3zViXhSxZa
8FImJYt1RvyImQhjq8CdeGXBqSYQfcsYHWZkZRH7YsrOwRbh1uHyIQ2VYhLCrx/ExC0irRqc3mW0
HS9r16+POeZCw7VI7sTKrLnWV9m7oFoHghz95Fm4ZFZocfsNtG/ZJc46FsZKGpiVGTAtJA1CppAN
OD9ON8NBlDryJM0UZAegbeFvjRAeF/Uv1mYy6aWHGFZ9NG52iQvtObZsQDsBPX9+DPvmGNnlNukL
qmgHIUE9jUeJfytMuh1vrFhHKTWPNVxl496jzIfQYfgdKLro7oXhkyvSVZzi1Z8ck1a90VmXIA7A
8w9oEiFgryFnEJKwuGFGjxI8oBz4IYFydwGeZkPg2CgbeUpjcFgNKHudwI3eYGxt2CGqwPkvWRax
MnUBFAQDd4iOqNeO5L5qWauGxd0Y7D/TeSKRAzijZhP9E1wnHe545Lx1xNgaDnR/Xnl0b4wUHtPw
OaREJrBJzjeZBRnNDPmSBOWzGRXYUOxhYyU8XGbdHzS3MzdedlBNlB7S1t9IlzFy6tJjBYneb4c0
OJYF6BWlfGTjS8m9uRgCOJ+RDhQ/SwgEm5JkLcYQ0IcyAb/73aqp8ClKJtULc7TaTcVTVM6JR3b1
FbRuvArCadagp9vYnuk10B8HY5qW44RH05lVTuRyiVb16ybThpUshp++TL8bg0gOR9S06EzxDcb0
evRSkfq9SyZJIFdi/vpgKUuHZXXrs7M163Svl4jEXOaHpSxPIi5ZqrfQcFUMoCt2G2hhOCkkC4GF
+UoJ/RM0OQ6WeELeID6zHol2XyyjjNlbFdjfdVH0qwokpG7zNrXwtXpIJWIiczElnqJOEwPuTYx2
1GP/7kTvuJOfJ7c1MKqn9E8EoekTa+5R+O82QoB8Cr6rFEVrbJJUFyHe9tL0UXSRszWVf8xyFmkO
8KxyBLxYuc7WZ8Wy7DIaOtOy7jqEOXZ9G0G2aOEC1meMNm2LRv9FuTElz+WEcGgMwC8OajKph6ez
7Jnp1F2Pu1ZQCxEplKpPO4HR2vvPnQEzN2S9KXJElp0IVkNIqIfGc281zldkdIeoIokgm2yiFDFO
GOVf7/t/o2AeMFAXqALxXBnTlqIcyAIFK9k917RaS1dHju/pHz7TnmFA0hMZxtIaZzW1gXFZmd6+
NMGdC8199+DmdRBpauseS5oJ0/Z/OWtSLiwGFfXNxmsiuvFHmKUG2oR4QahZhgsqggss8fWJjUhC
TeK99DVPRjZ8RA4242giF1ZY7ikvnmPGU07UCSTffByWy/hP2+RUxf+k6yzMPADErxMtrFWErAkt
848BNjUTopycWWxTnrLySfpH55UrG5iVn2o0bGin28CgsskbvLddgaaiLqkWbl6cH1wL0HVNDHcU
K1A2HepZP3fRIvXrIbNYaI4R4InJPA4SuoVRhBfbelcmOADfBznqz7puSWwEhIQIFLWweDdKCBiu
O9waszialqEvy4kwU7ZbtQvFxmAFLGn6k6R8Y017SWUOFNjXdgZIba+1DjnvOCcnM6c68e8dXx6Y
n1BZNRMHh12Xy8ldDj4VvKOxP8vUydCsiUiVp/L/d6K0opVRmfu4ZW5UV4SltQ0iD1u7lsjqEsou
5qd4FtoUe9dAb+NKu0UPeiuZMSSIZ7CwtQS92HgP+xLv+1wJxY396tWIO71uJ4IC3yny9ypg6iWq
5pYIzD61QbGSVhNMJnA9iK6Elb9bYcAWbQgw1cWKNqqC+kXo0Dg1O1PV5jLTONlLXHX26JOIzehF
y5De9PIjqhEpDnrGqt62SjQgp24iEMSQHmN5DeIcEuSgw4WoQ+ue30dC6JcOKrDaqW41eh84S2yW
LC9/ZH7FFsxkQBdeK1f/ZTlwl1VFwKK3JtoX8b7Xp+hBcdE5Dqe7K1AO+m6wVWxy8pocsjgl2kFV
7Z7nErNiiCGtnok6gwEFAy7gGGWomztPLlEAvCR6cxSNDbaISBDO6r2F+Jdm7ZHxmLIdixehIuuj
qPVqpevEDDfqx+5ILRiNkp4PHC/bt3JRMS8uNXvLE8embOCr7g9gyDv2/kkUsHbA0GTk2iqPXf5/
S6DhQ/dWjsQZedU3slomqzUcxxhSbpjHr53BlFZz8Bja9E9u4CPpZTbU8fgwo7lZSZYsO8yvFOD5
ou8xFnlRG7CNEHcwormr9IVdeQkBxcwVM7JpUSyipI4Y1JdGQbyl8ABITN0Kj+Hop/qyaX/szKcI
tLqHzSlV1nBsWvY8dmXdM0T+nZkBKh87ZzU2OSwE+RQM7hwwPkEb6NhWJ0g2wlp/RCaVkSX6GCE0
yrwWRS1197QysuaBcS62IqgPTvBkFrXFQYZ8KQ7dg9Oy/fVZjbVTXC34kmLK7s6RzkjbsG1824YN
ZivZE8OA2ZCFVqfVp8Gwf/yJ/UNn/2pjrbNvHZj+J4zJLMfeFsku7SHIN/V3oSFQmbyZsU+n0uoP
xK8Te0DbSzaaI98oGKDGKb6JVkpYrqZeRDx6DPeQM42Fd1bVU6KXcwYIYKiwxTfUd8NzAXvAitl0
4yIndsiIpsVtauIEz6ePjdBCRmur8MWWZrB1TGaWqvOcTVQnLLU6PBBeae18rtSjBjUuSaN3M7Ov
Y6UTd13+hDVXphYb/DeaL5UXNt+0CeqIeikyMR6r7BrkPp+GzpymHWCruRKiFC1rF+SYq4yAiExs
ErpiITJlinkgKMwhD4j1hSsgxpLjgNhMOTFgi+tDb1gvtZ8C4rHw9qpMz+Zake8NG/iorQv8iwOe
9DH/cKM5hDFlz2DgoYC4yzhdD26mUbyxdxkdyjktgsPTVTYDRf8pkaaPa0A8Gz7zzjIezmEniZXx
TWvV9fEprhrGVlJdjHjAi0XdFSj2DklVA89oW4JgmE8X+gdZFGqRO0bBczngquqrH8yLqGMnrEa6
b65iN2z2fuI8FU3zmXcxkzbUe5saWUPXOnRlg3N1XSTEfZ5ji6IN8RIpNn5LBaczbSs41K2cDN8m
CubZhkb4aiPnaxTw3eCpV7sNf1yzGdd6dZxiLEIthfI/hwUzHQ6gqcbmiWQYkLY0k1Vz0qbiMmgu
7lYzlksjIpDNhy5S0yFGfsqMqMfUZNZMGGIPDe64d8yGxB7hMW+R+iXWKeDNAN5qRgNdJagjMQf+
x96ZNEeOpOn5r5TlWaiBA3Assqk+MPYI7klmknmBMUmmY98dcODX60F2q0c9MhtJd13KihZkZCyA
u3/vGqcV1J7SR9pwtrlrkeQimHu1Q63ylG0aZNobYdyfxtXQpBgNooUx08rcXdOPZ+La35wkwmjd
QUHlFTlrNhsK1iHPZfwcVilcR/eApxqb8ED/KfbQd6dJeBX2IZbAZim3jrWrgvllTH5abflaWe3r
kAEWxBFOljrtX8JEYW4b+PpV7z0L+ZRVpHuT9kpdYMB6NA07kTu/Fo6u3MbsCJnVbRLaTgdDhmE+
uBFSmvJQpPWx7HuSDnEZYP2sLTxwdiT2M13SWB6v+oT0jfimmTpyW8nmXB+fao6JyAwp7bie1mK8
wQMpzxHmbYmWjiPSfPvGOmWr0iJZtclJjFtHrufrBVS5WQ3uuu9/ULn+HqBhspfwIsZiO2nZoVfj
MAK8stUjFZZhzQl5nsRXoyDIaXEHO3j3ZCgI1+LVldFPvzTUEs6UUiYpEiAASXIxqLZN1yMvOCIk
E70DgbjrQ/cHSsqfzdJ+9W29z8CXNsX0YLnjqo7siQasv1eGCIMEXqtXC7KBYp0DDQZpV9DXPZCZ
kg4HTXAD6pJ+Im6yzHCS+NM+UmR5zKlFbbiGgA2IWtLONU1uExGVbcbol4yM0E4CXdxnA2lrAqmJ
d3KyJsCJUpW7yuLjDTJ8zXnoHYXFLjJNjqF9Vh1DHSK4tl18UmG4XxqccYi+XkxZ/Uxq8KalgyRB
Mvk9rHssZ97BMhlln2EE5QHmmFbx8ffvDanaUfP8WJf2k6ucJxiMdwzqFy05WTsuY2FZ/Z6SjklS
8THDRY5rv7tDRqWd/VLav+vbrxlAAQE1XGTzMr601vJZuahibCyKcf5sJmYfrxueaxdHd8WxrF/g
gvIHp/VoByx+1DQ7hm29jRYyASoQAl1KNCWRPAwkypY8+5W//suuRTqUzW4yw4ZQjrEAFq1JK3m+
bYTFfOtMh9CiZsB1seBlEZoD22a14q/Aq372ifdeomZN0+QlKSOSa7/KCR+n5xf+NpLI7uoU92SD
zJCNC/IXspOloNOh2rZJ/8PHXlYl+IdbF1lm4o/vU2M991GWHOrvOs4M3WvXeAHe/GRhxOwJaWmh
DZIaCEolE5mKUf5Ji4ezqmaclNkHDP0bM+sxRwCJxCn3OP5ttMbaSYDGxRtHtSPglVigwKMg3q5p
7r3GTvg5DslD6tnnIdeYuznA1JK0Akf3Hk5kREO5idSu9Nlakt3g03oZYEZo4ujYRgwuzRSWOynZ
uIP1khrkE77dOyee+m058p1F4fDsjgjIluDdtqQDu0XiOGuVnH8MCi+pxK63UQP/JLtPQRRUeevm
DJezFuWlnYaXMnoulXfOq2pToFOb/YzdzhTAgJjCazjQoqrn3dIyiRem+aW74EWoYxe797yiS64w
KBofYRsJxeDX6b6eDUcPDUQz5eLTpY00HuD3lqg+p9G8opDEoVljcHQDxFH5RGr6wmFQu8psg5hD
sjty2E5UDB9lti25pl7gv3STR5qq69VbdiQDve/AY7J1weux5vbjvHF5SeDDSu2oon+SNiAmXOez
Is2HKpQZnmNV8sniZQgBRzpTT/DTXbQpx5QrfpitbcvMvjQiRr4wfTgWa12nGIbMMh/9hsjHLuBq
0w2Tv+dDcerkIgvOHiYN2ytlFw3vfj2BiX2TWN/siHNglTSMMsI9DnJaUzpQdcTU00DNZBuQZZzL
ov61dIg5ylIwzMv+yc+REyEYONbGvYlY1HFM8sm0MZ+c7xZY/crdQn0LEaITCZ1NCHBeEONTgoi2
bRoeGjIwTYNzqpB7Q5qDm9j3lYdQvIkt8pIMZZV6ICelIUu2seFeBjnvTEdbLGdBkVa7IGlihIU/
iv55kRz789zFMecQeuBiWcUNyr0m4VCrklD9nhSNqqsRLHBPN159FoaS50GhPbL64MRovVUll2Ph
gYVMGXlFiQIxmgbYIqA4PBFr5JsKETBW8/QtdILg3DDsBxn4NBB5tqB09bHS97rKbvrRehxYxw65
ad/cFrpNBDyv9HV9MdD5febyfdk1J1Yxf1VBXZ8iE1xaXa8C67uqtoNzCoG5kbW4zAlrVZOo7sj5
8Gh1dEKrCpDXji1GBVqgCkU6rZy9YL/0LF9uYV4jG22rH7TJVVSHIQA+NjSEvzuZcXukDmnHtSa7
Y+LKhPKy78g7yLamwnDWRVRY1NPH0nDUG+L2XluYmnJozTqk67GmbqbK0eOleujPnpYP4TzWXyvE
aJD4GgrrllmHZH2bOOQ4weUxHFjx551dUSq2NK9gWxyz3BDMhiP6vGDztAv8jGz4VBd2Vyhu+Eab
r8BQIfNs+CpjcStn/iqRgkG5CzY1IoUN9pkjkCSO1v2YUJph7FYjKwEsWhqDjkvSapkzoJskOTrS
J6BP2K994looC/R5ibvPatUuZKcgY9KsCqJ+g3QN6pw4JblXce1wmpljUgmacRdzV7r5Kff5OXTI
EieTo9uh52f9oku0zb3vAqWmtrjN7FTO8LX6F3jOgoaL2EeW2gpRdFReD3TrhpPYl019HEr3Y6kX
agFLVvjI2qk8eLRLWlw8s0Y1Jvb7NBCUVE/uzSSQ+4rqM1bNtDGGfGQX06FD0KMUKcTPjBg2YSJu
RV3QddscGhkijc17SM8qvRTEgBCjjKOmCYInKev2kHtmS06JOvackBGMRL9y7rTdol7drKuOaszX
l8yYzKj10CgXanTyskM9uPSDU/CAtMtytn1S0lPrWuXR9RG7tYMpNg0BbCGwMc2+HJXn8B1jVTUK
UnPC4p2rioiwZWTtr5bNrDzC5yUmOMW0J6YJxX1fctP3LC5dj4KfO5sqoBG/h2FgtqRBacuwQoY1
Gre4JLojB025CjvOMG41UwiQ5D2272Yf58MPWzMbpWPybUnG7phSyyXBTvoAkDaNm5sSH13SIpNV
C7KCeZ6nzdTSmJNbT4UBvQn71j2y98AHimqnqA7vymy5ST2Ba14tZ/Jedrgp6EWtovcs/GZaEqh9
G+1Go/J7lY5P5RySYlU70C+oeauAdWmpVnlmUb41orsZUxgZUXLZtE5GHEr1kBRo2p1otdIn7vPg
Zwfjzt905b+XgnkpzlFkegbOniwmTVnNlHFhwoGUC7F1EjI3QTKA+umXHZOUXro0sARIOqLIrFY7
nW4ziLqDil5ZMoeNYPTCSgM4pat8E4XdqzTs365kqe+F/5IMtri0AXo8p0cxnzpv7FV74xHgKT0y
BPKkQUuFZK6wktdWcfLKx70b9vW2jraTRD7pM8bWHQdtynFDdrJoov4mIX1LEa5odfAFSUh4+7q3
4IjZe9D4NKFe0kLPx4UpbMNvn2SFCLNkPSHbQ/5ChliMBLFMFUpwM6Bfnp9bP9aHjHv1KtTtKZcx
WGDE9Itb8r4K/GdR+MNOLjmcY+LtEkVujLYoXw0Qrg9qyXYR+RwmiYl/9D3YPaUf8wIVKhYMU8+k
YgYfxgWC7aN630lMG7OKn0wiaVoq2Gg8nXw2Ti/BK63zpGJq6DMMMtQaJl3Mbj0DfuSG6k2HkzVp
9YxynQZ2jB6dkrE0Hgo+/QSlz+jP7aE113EUTOzoNhH4XkgRWxnudLuyeF0RH+YF4Gyu8FSEedke
Y3s31vPNHOHpqyvv5Dt6OhF0cjfa34alogV9rBDi12wgmLGAAIJ6T1SQbLijOoo6e8qpiDx4NwTY
tkX7C4Ix27nKOsrJIQM4AltlHvKOzA44swGL01Q+BD3JCw0mAPz16Cnnu8Rr/TMqyvG0zN1nhuqD
LNPC2s4Ts10inkFgOxSWAysCZ+FxkHQZ2tt4Tmm88JNdMw3o1+khdq0g5neK+6Uexn2KsjsguGmI
+DwRj1FpMVU7NxHfy6SpdrCOVuBHFPn1j4aKtZ6EGVoxaMYOUKEuxfCZcuo5i2B8sGjp2HZF9JLH
8U/Vd9m1O9AVoYIkPqVWQwIKQrnCoxANPx0qvpoVPnHAPn2h9ktRAw2NDOh98Y52gXhSxyG+wTPt
0Q+jj3zyTxm3I+tSfzfRVaPtgjhPCx09FEew1dGl9Pg3nFBekpBUEzmnLgxjQOiRZRP/tnTWLinz
p3B2CKufiaSuk/duRNZX5SOxY9zthS0jQsTNye8uiTepe7Pgzl44zSLEK9in6AlSOXyzwglT1tWd
N9nl1iQAlzF+gHNnBvyD7GAOSBZWvpnQBNRrExkJh2Ak1HtovGMQjuVWouAqPPIfHCcmdKgCpAab
8ANSWv2mw1QKIYojKn/1BYcITzvT1g96s3fL+qV7T5fooFw8LD0u3XFsduX8uERpugsRlm8dPs0w
J1NBpfTFqSrdLg3yJTbkN+77N4rDck7V5nP2PPqbLPxBC/xyJKzmOrE4pFokQuQQQLmz3FZdsB3e
u0K6e+n3T15WXS/4OxcNtY6dCX6QZjHvp8Amugv7nFRuyzzOy03YMy/W7UL4XYGYyaC3FgQw1kq4
XyOmei+h1EFm8jrXDJipN90MFom47irJniUyasbKgY5nzooaSRsQZuBs1twQy/koV2Qbox4xO8XP
DDc4Ygfi6Nj4V+UxStEEbWY0gMJUGfKr3nf9I5NGEuHuivp2ObPKH7MAShV8FERMVg+94960i8vx
c0KJsc4wBQpMLHKM8nXrLNuELFVPmHu8V6+eDGrWwARvuWxIvuvQDE5ku0d8MHU/nspYzNzT94VG
8r5YGGiG2CM3NUamPhBmusrE7KyLCQs0+zb3BwSkyRmNK3HOcQ2gLkJcA1NH3DsK7khR1uMhedcx
n1sp8gqnfEdmaCaIXiRJMJcsDyjmKKNJ636fdSwf09KDTIQly0UM/4nPbu926KfaFsRzSDiIkk2L
8JMxujET/YGoxALRqcPcDM95S0ITds9xW3b839Q7zx28SdL31W4MqluLwLhtl+1aJGpbZNUpYgu2
ozQq+2s72dM/rK5H0qVZuToUjZqUtA5ox0oPjWL1ifxyOmbJcOeNActU5aOc9MOnWJWI2AegEd0S
2zJ35jp3guXo25C7OJGtqy9//Nvf/v3f3s1/V5/1fV1ANFb93/6dn98xE3apQnb4rz/+7bh73P3+
i3/+xn/6hcNnfftWfvb/5S/dfN0//edfWF/GP5+Uf/YfL2v7Nrz9yw87tpBhftCf5FZ99roYfr8A
3sD6m/+3D/7x+ftZnubm868v7+tYsT6bSuvqyz8eOn389cURzu9P6O8f0Pr8/3hwfYd/fUGROX5W
6dv/9iefb/3w1xfh/+kzXQNLuaG07SgIvvwxff5+xP3TDV3bj6LIsVE0uF/+YKMbkr++eP6fYUCM
oO0LzxauH/AC+lr/fkj+idbBD22PAlI38qT75X++83/56v7jq/yj0ojb0mroeTEyiL780fz9O17f
W2A7roMCwAt5cTIKwohX0by/PaaVWn//v0UIRbD6roeZQKBFIKgis0W8z2bV7SGAQEznERa0WEv/
aHeZexJuumzo7jpEIkDf8BclWFWaIypIq/4r9ycdKxEO5QEpX5Jde4PYh10vgKuAkbpAH4Kkeuvo
QAVcLE4Rlx+nrQg1eErrvR71LtWWdSy6hMqVEiCkr2oL9HZbKZJJeou0Cp3I+VKl9KMP9X0Zw2oG
WgCJuNA7VWIQLGW2d5kW9hIa4+neKfXG6xs6KGXQnqoqOeYVqERYhcyFFecOm3hGn6Q/dj65TcXI
TjXnTMZQhFWcemcUJAAfGldGG+6DBseOx0GdeHwGBb9Y86Wqt0gy4we2oPPP0OPjFTuIuWOayM+p
6cudkSzjq/h9tj2UvSPJGi45h/1kKAue3CN+0HTXQlgDQ1J+4vqgrl0OKF0liKqG7JQ4fYiKGnu1
oOGCWxx4PsBOVLUv/RjfgomCQ1Bcs9E9jshGtzdR1D1aK6VjmD7WNvquqd0rbMIodVZIbxHZMQrI
EYhB0oeBWXPKgYsLVChXObTd3ml8MpV9vZAOgOrJEJW5smxXi+dDjK4+lBKR+a5W+IsnX/L3rk/6
3tJTb4sbzzfypQUtjATnsZbsATF2r4OdoiBp2ic2eEDwHOgJZvHTsdR3a6g+qwkYsYoHeknoJXIq
bIBTjVJK5v1TV0f7KQsXhlbeJmAiH0WbsH02YhuaNVmspq2kl2Svg7v1FtsPcKuLhyeegOAsBDyr
lqXrcXq15HQNA7xFM4w1OR7fhLQwVdAVhwGHlzx3aFw5w62hYD5J0in7+iQ4GNXMoKekw98WcmjD
UEHld0VmeyHZbqb+lVSdSKwgouHkmKW+vROoigLB5zcPPdZX7XCjxC8DsOSZfMjgshRrQERG9Uvr
oYlAvlyV/caktCBE7Mrw9ASmUAwhxmg9WtwUQ0/XSMKRKWpQ3Do4GsckOFREfj5Wep72pa5x+sCq
ZT1KJCK29hbfTD0fTOY/lo5KuQ9IxCVnjzTNhHqKQSAgaF3wxqKaf2hBRH4yNwcu/29Wmd9pe4IQ
Lj1FeqAPA4lxbeVPaZl0vg2K0CqD1pRwv/IcrzxSZkrEuNZOSPcHaAGXVlg+pwy34cJ3O9RSM0pg
2EHCc3TESgdltKBhvjo4FSuJGAi3Rqa3AUsMd3jDXsNRMbYuxt4n/YhqFhHr0pQuJYGQAwOyQ/LI
GHYc42wzv26ow2tWW/V7NyO1dCKbedFmBAetLshTtVEYbkVAuaaHUm9S0UPI01KSMnKjcMxF+dye
Ta7xd2SLARe1zmm6ME2vAjkEw87O1A6hmIj14vBWjYgY+lYQ2OdwPXrdqkCHuzwqtCMxLhPZAnsW
6lBhOp9Y5Akh745F6aAcl9yDetaQIi2VCRl3rRwr3nZHySiQGUcZrLWzHz40FiFxZACyugn7Yif+
C9YqEKoKzBY/Uoqz8qBjChbyCLei5vLu4bjr5aT6MOB+5oPJg5JDyFxQ1+JH2DCBMO2ByEYTOCfH
W9V6GTBOUa5Ke4MWYMZgl6/BRrImwjIsP4xdgv4QNXtoMUmFJbQEGWsMCiFsoXKnAZZiBrTi6u6D
0CfZiWWmi62HQKXfh/pGYtkjbKN/HxbrpU6zb2OAMxQ9zgVezH5UlQhReuAZKe33LFqeahVR+8fl
2aQZZbLIa2mgvB4Rzk+Uqufh+HWhVXOXioSuebqXqQwmWS38qUcf544/7Cef7DwVf/e7edgXQG0N
QMsuJrVnQNDcyx/EmgagSET3oTa0svSnO/YfKoQDcmOblFwLMXmHxILQZcVsADG6AI3qADGxCmbu
ZJRs4B2JvU2X9L4TNpkHK04OdEGxYRBOpIrSvErtZ95/HUi5aFDQ7FWWf0Ss08xVIDJdhyI3hda0
vengV+8VPoArlBHXlhWzipEBVuAVKVfkvIaJyR2vIo2tedWFGo/GB7/LGY+Ggj1v0iCJKXaFq86O
G9RlB8+dPMTC2FR4Dmd+hCc9RaImbc8enP00WM1tCYcO8UrYjEuFZuJjYCh1hulhTi9SG6LbInHP
AfcQuEBni1CAIl1ekhKjyGwkQDEzHm8F6f+2jyMoEad+yksXxQhNtQtmTKup8kNeWqS+g6myqWGd
ciRZ5LaQGxigGzSXP+0U01WyzYTOzwVuX+7M4i5M4aHqpGyv2/gbh4TDEBCDWE9Y8zObeD20mYdl
9eBli/XAXbomFd9q0T9gYUg31rTKrIfrRpSEuI/LD7SXDVRIRlG7fyFgkxirpAOtri9tPvpHabD7
F/jdAebdr8gtxq3xrccQHJfqwvAW6p08yi1SlDVFy/HqtyIzpPDFcKuLT1RvXDYG4bQif4xI1apR
t3MxHX3hdrQPzl+TInspGWK8BLybHCGCSPClBr5Ld1K40BBUBLeBTThMo5Oem84Hu8xrwuS72eF6
hP8TTHxbO78MM6PzPEW7Xij/kK5+lRnNZwwBqj0grnaeb6oG8ceKDxTNeKErnN4Oh6pYh4olew4u
/aKHy6oGCk08X2sCT4tA77zMyw9ZwVrfhliqAndhdu5r1IKM99zsIPalP70ObgI865NWPxVgHqUi
e8mnidWwHF9NTYD22i8JfgvkGvtUb9iXdlkTZkdfa7zx3Mx9inVmVBzH6pQ8NhGSVjI8/I6FDPon
gbKKWE2OmSiBGwmOTWE2geGyF7sJQXphm1Uy05C+Baih3YYql6bIUNeSUY8WbG/8pdiEXkkFU15D
dqCSVysvnRGu+xrXkAqL2iLeISI/L1ofOatZheODe55x6mwWGARLeMVpJt5jbxnkdWZhXJXL6nq4
HmNiKtKgnzcxQXeTHoCPCsnqF0Y/ZI5dzzjk/ArXABh6HXMvDQcLkj1SdpW3Nz38V0ZjSIdik+Uw
cHEDYu91BkFFhp9/Nm6YoGNmvoyddpuj59mGa+n3Og1dNS4SnzWtJXKIiwti78GtsJdGDpbyxnPk
xlPeldMdBy9EuDF5Dad3FPjUQldD8DjH0aMMFNk5i6HbBj25pR1rmyMxufJsrJmCHosZHlwsFpeR
XJtwMmCZ8Bj0uXXMZlwn/QTpLVPsX7IhxM0JlyN/qdEzVbwE3zxTuLWcuozuRRqhoImwH3YJR/O0
AUkdWkO9iNguOaffLMUSYqvqvR6yEBFIjFMhtQRLPMazIcdrSqwvzcApOaT+YP1iqAFjptViIdxq
VvM1EJLYdgH6hY6zuL1QiYXqC+s/yU3ZVKlr7SiYcNS02wydmKPT6ljymy4igCtC70hC5Vk6Jegw
nNBa+RPQSEIeL7witTLM3DXxY5wqezT2y+y2WzE6OEKFvnb8MdpWgHWFovNiAloYbITRov6aRpjT
wF73HMeJAg5YzosqjrYrCTABZu+ItpMZ50C5JC8OqZRku+ffWLZvS3u+GZrlMQ2G9kaSnwFpQjoW
snoB6LHv5juFZ7uwpvSx37Z474XGtyC4Fkirq4MhOS7YwQgpyNb0A7pUohzveK3DU6jwcDhdZN92
K28X3bqL158QFw/bdoRcKeG24rD73voLkRLN2mn11FsWSpkU7Fd3uBeymgafzvjoZlp5f8gHjnjR
ikzOI2l1U0Xo94RSaVHTG0aCayp1cYIvs2IOIsHDVQ9aswFaFkgWfdB1yxcbRQv5UI7pcOcj+Vmy
J0/b3/QKkEG2PKoMPxT6kKRAQCckx8RKA2lFOiN7PazOaw7zwlx2WFT/Q0cIRyfs0CyvNO9qeSwT
bmpRXyyDLLWPabgRhqR8+b0w6W5CE3WZrRJHH2xPXyYlxh3FuofkD5ttfdSNx1FGgUDVNbWPcxcl
OI+oSmKRKzeBFx3mIr7ELodEJ3xcep/K4jTbodOFG0rLm4IjOAlwCcB4wP3kMv22Dc+ddBwUTPSs
9XITEeTgjCxvJeoA0i+U2qqqGG8mIueO9tDehr2Pl6plT5griFlDPOmmXlZArl0dWa75iJMsIWQR
IfQcr/LO8OjwDV8Xkuoa/nZkGTnmPapwVh3n7FikxUWqpUQHjajV6XnXj+j7I4MudfVmWNAJ14is
ON5nkNqTyapjlyxcswazhxthuF+NS7k1nawcL7qbUJSZyQeCJnVcOU8ESHctztMRbeaRJKz7MZfg
o7p1jquDOMzH6jEZK3EWFjGHtfUxV1V0LlGi6NkIsiWM3iYLzEhnwoja5PE1buEBhtCisWFZsT27
mna0QZ2RZ3dnuGLiFelMjtta7Czbvs6KCMEpJUZcuekRFA0AzCZP25Azv6kNpvzUQW6saAhL2p76
aZz2DeAtKYkBhMDVbDtvyZTnJ1JhSrbLdf+rboRN0ZYJIDHjeZtFBPiyqOMPdgbqEIW5yKBqD0lY
AGCYgjoWj+CNGDNoOSdXbo8CeAwYcp1owXdi2U85eCXY53BSTq7v85FIWWknhB1GTKPBYZaIEuSM
kLRohXdponlXI7w8cbpGAEr7gLOuwP34GS9CHCy6Q3GT4m3nXi8c8qWCPEb3xBwr9KPEQnGc5vHZ
mpb8VE0wS7MkQcCQ8RsGZyuxnS2OoPyQkp+DWQR5N0Dw0YKrvgK5YrArsV6N/fyx6Iai6A6a3OVg
562i2tLEb3FJWoVFtSGSjLeWYBdW0kcGoatuqoMLm1sUtPHJt3FO+PhjxwKfQ856opM63RUuLZGl
hZEebQWG33edejQ7usmDGAmxkO6j7dIhQyr+MjnRQTYsP63LKBjrGtabSKZpKQ9z2hGrF5ElLJpA
7xcFW9/lcAPYkf2LiKddmXP4A1rKek2NcKaes4EdxnZoWjNzFF3oslvziDPGpxD7uwVMtutdQ/Bq
3D3K1dOOtpPRa5Xoe5XkwFlCBHSdxoCfMbpLzhidTQq1UqvOGtAebmprh2NzcYvpl6kG/Gomlxcr
YcaCm8J6OZl4nxcvpRdetXVe3bZde4b+O0p8AUjxd80cfhaoFPD4UYYVzwViaM2XKm1ilazuLkRF
feY1b9uZ84nlTOglByIsIvPQxZ/xML6HJTN1hylUi4hsU0O1RMVK7b0gt3qeEOPjbJju44kEHCpu
CHFhcSnzGEuJTZltK45RXGCOFkRdMAVngwW1BXuzxVL3LKPxOFXFR8cEyNaerecRMsfd4TxNY49Y
WN86FnjMgsea/QYfhqSeiYS0bVzq9GBFOUYSbZ9qm+ScQDj7frBeeqpndsGJC4i2k2YzyaS7aEZw
cMO3KnGwpJdYUkbU4CIPuBJ8AnLnWJIe38gD3r630irujU1ZsJsUKENViu+XE9l16JaHJOaEVjbp
znPI+6D0DrcD7N9VNEWczT1D3QACvtlaiDeWjdwBm09sH1MAMUFBF3JDRsqtoW+YGfpe+VG7t1pN
f5CctznhW0T3z97d9zyMvy9KZ3AOI8SRPRhYz/UGZ82y5ng8llhLI77o627w7+gsSc+U7d7muXhk
XJU8508HqeNVacWnzKgThvZzLsx3IvVlQyIEJCcH+TfOUdBoigaTwqsv5GTccMC5h/DjUKt7RLr2
xUrtb43vHnXFKdAni4P8tng/rFhnWv0IhM3aBEmbV6tEI3xpWiw6rTezHnTx0SguwWSkg1NPwV1i
2T6SCBBYPHAETqERjEx2roz5ZpvsJqjDW8gf3JbNNy9Y7luLDSTOsNlavUEuwcHHZie6Slto/jLA
kGA75nFB3o7R6kF5090clEcCbRJ8MXI5LUBGJz6N377sXhTXZWZlNEKql5yGvDA/B8hPWeLWZ+uw
xpMJStAeqUcdZB9RULx34NRqNUV5nPzd6dHv3Jdwzm6d0v0VOjBlLtJibI+9TG+9Vn111rh/sibI
yxJErhJakyKhVCMS17qgXWpMya29YMXc6cAs977GDC3jCp0dOvWKBetalt4vhn65L8gpAu4nIyjy
uzNc5JvtYSVFLYj5C24VVQiHN2/+KQL/4vsOx1P5Qd79G4VB7IC+foy4hQ6JorQ7tDNUIS5RKTDc
G88x8SmA4EGuTU8kyROksg03tleC0VQBbtiFsPgE4VVZu09TNTwnGJO3Sa53oWlsmE4HyXKHk66u
8bk1U/2rM8FLaBHgw+p+E6nq1M3pU52n7xMCp00+Np+Ls/aUqNk65mNbMrSXB4Gh4amwJCdvSdJH
Gz7InISgHGfglqRIQl25vhEDclMmjoOOD4tQN2Rvvs+MRpDlbKGIn4P069gi35zPsIuoeUZoKhey
cvAKyskDpc8GLenWCwHeFjc7ZtEzqKraBmuHXRG3qOw7xkuJyYQkg0NsNa+zLi88Ym2GeJq2WaBB
wFKT7MGFkA7Xa1zQPMyHps0eGwtybVoWZ+dikUZNqfkjnt2g62pMBwYnLHFo6uxJjHxgnr62Wpfo
JIqJNhQNu5KprKHwBUv8fRXar3Whf+oBRMxtEDX26zBsY5Qfh/6JCQjdvvHszW+Yi7JC3HxetFES
SDKKGpKd1LJLa/Ew9t1HAeeL6hDrUOTzaRh3+siLc5CQe43PPjnkBbXTQbbsOqu8952yvg1J/cnh
l7Z96g+brM+/N8J/7vlaiTokb32C/odRoKSAWO8lYmonc4RYUPL9+so9UAuIyXHYCo0dNyl2o8FZ
qIPhiUARYx2tCWV4OwTgNcCczHgD2ezR+ADQflZr2UJYIhzOfNoRPd1sg9ZjKpgm4gVgelnOS6Ff
E6XeJSkvrT9+jQOJVakW30sDnBQs1HaUBsJe9gAXCUF7B+FwXyeWSzrIaq0BHZtCRD8jR8M0MLxn
7gmMt/MVx4Gn2AYXsXykuE0tf2BLBdzt+1MVFhgUVx9NgwXHKUjYURmThy7PY6s7mq5cMF/uzw7m
iuu4WxXEpAITDb3TwumuZuaDLdwV10aNXkNi7ShDVx5ynw8C5J1EpNndZZ33YmuPmCkLjwkZ5bwX
9QaEDftT90d/njuCkcEQWjv7vbiCFlqs4n59a2ukFIRz7HqnRzDWkqivDO9MqvrGeAtfTjrQCnZV
agB8JTv/ZKGUy2abxjeKe5VwWHf6j2is82vw3AAAtv0ecnr5/1zv/4Hrdez/kusd34qfb93Hv3C9
65/8net17T+lG4R4rMJIOsgj/oPrtf/0PM8NyPQmPieUUv6T7A3Xh+xQ+jRFy8gNeOQfXG/g/cmP
LtuAsH8/8P/A9IbiX3henhyzAusSLLQHsex6vOj/lee1Y3zMUAR42td+sZKCoN//YbJe0OsCzu7m
MCGATBxFD4TnbTkay9uynOq7nFymE0ce7A615x0KV/e3ZNh/d0rmTGTANzoOX8A1MdKAnN+M88xp
vNCUfejZflg4S29GZNup28ZUIgFfqTFx9xh4/wdfZ7Ycp7JF2y8iAhJI4FXVF0U1aizbL4S1vU3f
JT1ffwflE3HOvQ/3hSjtHSFLCDJXrjXnmBU91hEMgMN6zWHsbo8aEOAFv1LhuiveJFHaqdF+OutK
Z5R0LpmN7Okce48Q/r/Wp/HOKCJnP2C9eS8z+8w8uHTc7lhZXRD1iE2TYjDOcZSZG07GZNPgtbyT
MuWsWkQW5hhLXGilWE5AFUJsEae4Qi1dFQ4KDGFjzowzE7Vy+58LOpytVvbxyQg9CMkhyRK9gKmk
0jXkywTqyqYc7RunUz6tD+U7Q4bWIzXDrSfc6PV/Hr7/jPP/d3zPqP7/+auiNOLRsYTFnmMY8vn/
/2d677KC0bPu9F1CK/elnYzq5DrIi3vX+JiIWrPok0j3+wKx/mB7SHcnT68O4bTSfJBVTUNMKPIy
Bq3Loe01xRbzqOxJZ0/XGEl1AwEbseGHjRXR2ZIMu8spPg8mOOCZ7HFrsKdXEDkaRRuzAkkg37aj
hZro7nRnfytMc/gKu3oPgm2mn22d3TpmJmGjmkkLOlM0eWoO5FSZ+043vyFD5DwVtjI81RwetXKF
RnjpxXBUdS0cjEmZRqt7LHvzEba3tO+te7b6EiAi3IepFDuvmImGblc+HlaBO6SoD1cq60bH/RDX
TnxbvEwdy5kYgU0lrJ9Nm99QxY+XqWf5jQZTvAH5M4ywPpRuBX3amouDaG0O18rUwdZY/Joystv9
SKfTb/Ri2svxo4ud/hx2RNDX+KQmag9Eap3zAJqCC1ba5RsMo686R6VMCpexkXPVIXN2zHO/gCAB
4gvoB8O01pGbYVT1HnrNyhigWJ6RIp7NMm42ODVtsCwm1pj1RpOJVd7btb8ETxHkpuHyFzXDUAbD
NGFrxkdQAVnDOEUbw6y/mwUWqnjKfpjYfLZJyCll1Gdi3ewxvgZrCCsAjGKu9g3YberXdjws632f
UsZ6EQpxdsqG6Ykxnbw2Krad3brnmNkRyAVReKD0nN6vsRrmc3t1erY8GcUMS5333IEQ3Wiiu8wo
znUva3zQXmgr7eGX6kmInyza8XQc662ahgBMKL0DqvvB1f1aDH+WQnMPvc4WzbF52IcG9n/bSzhB
r38dvXP/XbLcJDdUHo06RmzZ1D8WD9v62JXVQy/dHYtfugNcWV3HbkBAqCFRQKmHMjRThFFUw3uu
wiDJ4p6K0FsuZPy4kDaIKcMFHzX9dBSjydi+T+bvTmWBMk3DR0Nrefv8pkI3oHUJXLdIoPuTvnqd
+Ek5mjo12NskBJFtfMeM9E1mfC8cNuaHIxj/hSFO1sb1LT0PgwlUOH3pkCKMtPfnBb8ycCAD2d60
hJywsan9TEJn43XZ1Vnq9r2mPboPtbhfFS3wZFRuHAYOw1fsqkSjhY6i/692JU/BDw7Z5DN4PhVu
92oXU3qQbpJcY0kkTQTlXozjv3KFPY2O6tEKWGBYIWvwVhCPmU0M80pX2p8k672RGj6aSKWVBpBn
aUMdlaZl9pskTeFia3Huu1BxCI7oPzi37qq6uGicsi/InlGnVauOMiSC3Ss9/SJRs61IE0A9p8EC
z6ObWvuqVg+zYM5QLJjwwzavAqceqI5Cu90sE6bJmGygq74+oWR2nTHVb0fLlDfVWAXRPePrktOk
yET/xq9kHEVCmzGxEN5VNZ5GM8zbW1k78BWcZHVB+bam7CBziQ121k/NcYiGkSwOJs/DNMo34fGg
oyupAh3frNL+aLHDRlW19DmsidvOvSagQoqQScOS3odqEWe36MjBcRdfrZcQRCDBJfmvuDFsHzE4
OeN9Fu2zlnZi37TN/nlDJkZ6fWEiLDbHYf//3zFQu1OD/I/gSyIZk7ZpeTq1iG1zFJX/dyFgItmJ
5oUwDAsUuqGZTsDspUa+gUrSdlSB9ln7SEn+edC8TB+pDD/ZKsnjIweTCFVbp3Ndz0F8asUa0p6v
XKOQTQ7O3J+mpAddI8292jbw1GFxn9adKQhhdjLs5PhUlQg0SlcLVDyT/1qL5cXsUcmMsuv3dZu1
594mCie1INYxoqRr7eKZSZQgFNCYDqFVE40hRBDWOU8l3uFNjfBuM/fqu4uMpGNo+jjFRY7IIuKN
UGYSv/E+ZQctXQBuWeqsZSTqZJXhnqfcOYlQE7e0i/WLpmOHxEXR7ykSMNA3pdqa/2h1VgYzIxyf
hx/BNRHhlgu9wkSZv+0KpstRx1BNRrJ9TUaomjb8sDZkvTOTO9vOhzJt44QV4ocH4vc7zioHe3EK
GScywcU26MTYVIAgO0P+LuZbm8XpLVwnRIifLbjJMr1HWojMHap6F8eB0U6c11yLYDcPxQlYR2BB
Lmxtnt00sIvxm9Y1qd+EJhRTJhqYzPBmtaH8gDnX0fBg9gMDM2RMG33xM2CsgSvpaxGMSRGnfqmV
E4F2dPZUSNx2hUEQdSPY/9L8SHrcZxptsZdhzuJ9vhZtgzSLfb6GHMpknre213/D03vqncYmHhZj
ixAwTg3Dao9TWOV0L7VT2Y8pLjJeb3DkhHAqKJ1t6bpbBmZwHs+63pnvkTsah5gTKumZksHrMP4e
wiG+5tpwK0oOfQw4rbtVFGSbzanmJ8Wsn6PIDBaPxM2IIJIPqWWPxtXYTZrkKzTN05TpLxJOU4Dq
z301nCSkK9DP9FocPFmldgILFh7iNHs3tSwLvI5pyzyjLqHhl4lxPhH2QeZREorTLDPKA9fwGR4a
Pi6IA89bgzFEJ6QiEuSkdliJNUxQt4gRwtYyeH/cYiGwy2PIalpLFtjrZWlOabcK01NdP3R2bL53
/QHHgsZQzJnOSc88HCIiVF9K99tc19mZtYZ5Sv6mqnB6a2t456GlQZxTHdrmFplmjqF3UxeafZ0n
E3+1Lae7QBr9ssTzdI6QtO+1GalilXsnYJksBkVJKy0fE8I6cvtNX+rXmO7xmZHK1UPjg/iOvkia
IHVGxNEiNPGiW5GskG7He3GsuoLupFz6BlDioKo6BPwVjlVdJa2GYRk+5SxG5nRAFPIS469F5XVv
hm6fNPbeUel9sif6H4Dm1GV0OicgPs8LZg4DL7WEXCj1Ad/UEPY7jQ7US0mWob+K+w6VXbrX2Vjc
nWbBLJJoRM3STa+JKNnek9I7htCmNqPViK1tNGIHgbbdEpUNlyrtmx8F86dDPRRtkLVMO1VZyW1t
6tmFei+7FKwgehP6Zsk/0Eo6AmXUJ5doyRJy+0DR1KCNd8wn4otuG+0MfJwsKmm4hY+pvyCVrQu3
NDNdnjrOMGjD0RbgF2hd+TEhBTwjx4se+dCccMho2wqMBgNmoJPowL27o52XDrpAbSrni+bDp1Y5
pg/HiFgBVfNzVssSVPQ3QFq0D1i1ARiA5aWN6ObQvUQD6LEydcxomh4UlbbE7U0r1LfO84BIji49
cV0hpWe08VKKlWTR6O1HSGJiO9R/RJ1WR+UhqyqmGZSjhg0r9HAg9WH2B5AyLdKxyCEYF48q7GN4
GOEBVVzrRygA1kajbNK1OZknHgogBMQzFffF4zmAgjD/k3YtwRH1T2lJhwCydbropiZSXMiLcFqx
uEnSskH/Xt01I+r5Xo3lN1ElxkXEvMJidiUqUIZIHFZYt/L2K050Zz+Zyrj0rDyXIV3t+yhY9HWE
37iRPOtRPO6ztP0Zifoxzb1GnJVL/7ybVuFA0u+alvjP54VIpImN5B6GJFZ0HNAPBtKz3WKAiieO
6JsRYWlLJmEGoPUwhFSh/sUagh/bim+d91U5/Vr+6LumMw52PhRAOu3J2z8frI7OqGWfgee653nM
UeQ+b1aNQBURpe571Ff+XMggDa3wXIDm8pvBvtEscy6VN7yBIvT8tp20E76ywcvnMz5+cVbrZQhN
UGT2CtCcy5qUnYSUGKD6YU8uJFN361yopmWsaLm4jz0YUMYC7oDmdMiExWLs9JLC4zvR3/AupQZ1
ku4vtgg1iFtfGLtBqn/NuOiO6TRDC4vID+DBk9hGEMju0G0joGlibzsALfI5fm4lPq1gaS30vjPo
e7a0XVYt0yVZL8rA4Uci0LVswIgWqcMMIh1/JiMbQ83BgoAh77sHvM3TD2OsxX7PMGPg4MVBgX6k
wAu3n2be0VY37kpD0JePsRFUrvOqIWXe5dhW7wxerX02IVHICUiTLOFiTi4uwtW98CwccBpeI7QG
JgEW6wWTF+e8eLyVU+IPY4MFpHTPNXwEJkGAuEhyYO70kkXilM95B+c3K4562tG57WRLneCSrFKn
rrg8L2PpuXtLNndNiQ1CvQkwWlFjzqzwFubT2prXSW9mXT/kavbQniX5tXaAEpTerJ27BGQxfadj
RKtSHxAJ6INR3MqZzveAX75d1jl7XDOOV5jEylm2gei/yW5sA8DJ73PbTce4xtLtuhZJdVAx8KB0
O4x3mLhiC60uwpGhXdiQKifQyBKr2xgZhGmhhlwa3Jh1y/x5zLpdU41T0FkzGloDKf5/q/AQr1ZZ
VctGXyqweJpZvJV1e1EaYYldV14rJ22PXd2K12hii42b9KOoxptSmeY3CnHe88RBMgbQA3bqZZhd
v5nr60Lc8tEd/iE0sr/GB7dK5I8m/pGD+dkJfP27IWKmK+erXeZXp3YIBo/LJjBh6kPCYCLDdmb2
XvFGgkNkGMyri76kFc4ZjOEIZdA8/8qEi3cc52iZzjGPbMZjIOSuwjexSg/v0p3Nu37AhT4FMPem
gHknyC5FGBZYtotuNUjRKR2OyjCSBx2TrBgYYpmQGepxKN+AnDZHnf7apoLKo0fRTP5V1/qYRqyj
5WRHC1xEoKd5Eehz95URh4w/f4B0JhYsoVqt+6YqrV2jEEMllU38F8QX9G4pMHJPqE8364ilXBc4
BUX+hB0KjIztXuxKQ9sYs1lFU75tqQIJAqucc+dAe0EsBZ+BY+GLkar+mqdNgZ1gyHcydawLAnQH
5FM1/104n9+8Kpm+AMtDiiaoBN0OraIHkuCczIbOiEM1sMF1mzwoZC1RHN00IS+0htbYa6rdjFDN
oPPqLKAs/222/bjvRDdQewKUeCEU7gzkpj96zVerGs56Pe3wkopu+/fbo4fhDF5I464zvac9ZRbb
mjg7ghOZa1ZwAHvaStVyCXWn9VfdkFTxcNJAdNbkCgRlQ44v0QeAFhAlrRerZsuK3CWYqopsZGRf
eyo9kNJa1l2KmgwQVcr2YNXJ6yBHzbeQqm8TZvl/lzSBLRhVW4asWPIrmiwC+3jW42uL+73H2/OW
awwuulkRX54avwZiOFhV7eHKGW24amHJ6YHltTZIJjNDRNcvMhP6VcOQRtgpogxanT87I10O/CIR
hHXsYhJO7EZVJkvLenl+GryBDN3KgW6HY32f93RIUiOJg9KJxK5v+R+2K7ObBs3p5OKxoN2TBCaT
8Td3mJKb41BCtLysVepcm2yerqVMbvr3nOSc792i6340eCMtjveo4fZ3Q6Q/ODfpSDNnbzsn8nM2
q/gtrEVCIrSNEg1Zeq1juF1hUkGryAtBP3RNqcpueqvKG2Wp36rprBApB6XdqoeJHmHbxbi3Z0e/
e25qHID2ffVxOfwrOKGeXdn8kzTkK7m5d9Da+L3sJuMeGeFdw8CKCAKZUBPqXmDV1IucYM95yTdX
OR5wlQsQLdRbja6Jc9lM4hTZX0xkOUFVMM43Zs5bWlQNTa7B/MyzCSYjuxLWwKnf2Gu5YYCiDxYN
PHmNS4JjAUFf6D8OY7Wox6CM7F6MiDhyYtp6LZmPPInGNncL7YbDp1dZFzAwoMNVQWjLvVHfuyt6
t+FHwVSTYbSRjq1vZN+Aml6yLPabeB3+cE+3fd+wPdc6YkJzQVgg8KgcImv4Y42mc0FGA8nGSLWN
NffWVawXyVR+n7EzMUwldEKLqjMFDwcyUc9+XYHKT1NJa48LxEqk5E78B1VYsykb2kXEcqXAmYjn
rnhjYjxfBF9Tuy15f03ArJBQVuramZAIFGFL6Ofis59N9qk5ocE5Vt9ymLYMY7msahokIhiA2PoO
y2jBNFsvYZjdnXg1K7d9xeBU7y9AoNoTDigLNUNoBrwTR9QcV23s9H1iIMSKF2ttYaLwGDWHiNAE
VkRqRA4SGgI6nZhDpKsPoL7gwc1bnFIIBmxdw0rTfZ86rziEnigua8H/YvQYLr0QdGC1AIeA0Gy8
OIPGrDpuO1JxzLnZGWpMb/rogk419HPfYrqGPE42nzO7r61yTqpear9c0ukcLsLva+e1m+boQdNs
oPOTY0lB4PHDNX+tf+0sK1xCXfqfkndqC2tRwXDIBiIjBPb1OuQ4YZhBadr/ikGKj7lUZiCWu9u0
k70xIADUEad3qcfdNW/wQNHMd/c1fLUNGzclaDqrbZLmBL2vf6lYiu9r8XdEJ1Ht45qZj6hFHoQD
bW6kaIzic5sYaW0RJyIp31G+VZy19fjNVubF6cLl1I/N1Uo8sVZ5MdzA+YfD0PZnT9qLnbh7gC8W
VpAm86v6M8ybImgsmJqtFlgTKry4nz5rYZjncr1AhDT2whLv2mKFvja7LlBtsCYckcszB6IgibXh
qtNBDgzzdVKckDhMNZfErYgUxnHg62tyKQgVf8kkAVfmMOxkaNsMRYeXWLGtmLWVXMPymml2dg8x
eW0LTeLvXb/s2s65Jt4nh7HhEkbVeMk7g3xluq4vQ1Ue6q7PyJiNo8e0R4EVxKDwf2sJFM4NzZYD
6Vv46SEovneJO74KIBk2y5eTW9Ark9m7YDKkaxvjFoz0Tl6T9aJRCDTeQmCXIt+94hY+T0vTgDVS
n5TirFdXexq68U5U6XBJlPfwUnfEthiNvqtVJ+J/4hvww83Io43cRuZspVyiKCsuzQSrXo0xIXvr
L4WFTu7DhmAzz/tlQCk+CCOeL3YIXL6d6mav+sp8CGtUuDImEJdFcZ69WJElR/wfq+DyYUfjzYny
t44G790UWbvHWkYKXJx6x0E0/1hdlN4ap3JOS6oDkYiiu60i8mtlh+hV04E1myxLtF36oCr5S9ol
GrqFEISwhCwQgxZqCPDI4pjpgxrhQfSW2NN0QxcYdzjN+nHVqZ4xdk+/zTz5lcmCOISaUMjIgiks
pfnNxO5RCP1EzTK92klNk8/gWWbHuukJwg6H0v/FnBKPKQP1XWqAQyfM+ddSuOJDH8pwYwDeYSwp
ACpyRHOSognaOoPcQJfhRTMb76jPbUZezs011hTTOfe2wrb+dZDPXXQv3tslx1ynjuLvzC7fMo3R
oTRqEpe9bJc2CtNBRVxSand7VQ2hD2cK/J3Lg9baqXFv1kvuzGcUwp9V5yQnHuLqbbFAZvEGE/ZT
piYa0OaOl9v2n5ey52glEyG3sbWoC549AhHpLO4QhzeYTxhTAW1q/Odg5e9lXF3zxd/N7rntlVJw
LoSgBrXOL2uVXaYSZ8gCC2kMtS+trcz9SHz0RhSQL5gbJZfJykaW98khNUcWt2nIy9vYpNHF8qZD
ZJQfbObOr5NklHbB2zUfolgS0Nxr31GBUfOb3rJ3YQo1aDO+GfA4metlj1mq0Pe8/M+g28PF6tF4
YMc0ecSBjHi5T1cXFYNLOu+hUs4bhCgIi2bdX2wLtbElOLFqo9Zek0RtPQlvFDVWDwuFUQ923eg7
sZDxeYGv/WqFGGDmhdRSG9LmzXaddmsLqB8D3ZSNW9RLMGvm0bUaL3he8sHaJ4kTg8NIVQAvv3u1
dJSIphdjP6lZJzTIPtei5w7Bw6A4qzPAWJrHM4GSDc0vY/FuOPDWuA+vQF0Xd715KB0rCtq1fHPC
/E9aVQJFB2ar5w1FqVjcaHb2PgObc5NSbKpKUt3DHMWcxzAf1g1zMQHCxN24PD4vbasvu6jkaG1w
9PVb1kjykuGDrM8dPLFOAV5nZRIpwanSRrmt3O7Tngt9D9lt9MnoGn3I12CYjWm3RjToyvJjR2dp
XJeS5ydvXSSzpCf2DZrbi742NYdReWe3xyyw2PG4GwA0XmY5MU6bG8Zf65dCql+Rix32eerVUaag
7Rlo04SE2G6RgXmXyOBYsnLt/36KE6LLGpn5SbqdGc6sdTqkkyjg1v3sIIr7uK/yU68hRp0s4niz
Rjsy34U/AfOJ/A7aSBdBat/GTVoviBPzX72lFUr/x3vTjOoWIUf8SRyHH7ZsFdMkCedbUW1d2CdE
B3p5UGqdr2bzNdYcOB4QFzp6wBRiK9l/pjeVZHqzMez6zVBhfspL7z3NbcmJisqDDRzSUJlHr5LJ
ICxFWnyZX2d596asRNJ2hLQWMS9+Q4QGMJyoHgxBX6PYu+1Mn59I2q3IJvQPvFq750i3BF61q7Ar
AxSq6MtXnnNarZ/5OptaShhouUvLlZ5sEtjiRM2n+/xCuv/8FEuTTyDxIHOUe2MJbX9ZL8k6clJD
ejNigpOTejLPuIHNcxgTGjK9Vi45KUhESTxcIno9QpuZ+prCaA7W5ADQM5R1T2Pa+4tHS8UApkRD
m9Jiih3t2FvUhB4OcCCVifegRp6PjQdciC4AGHe4yTkAocPzK4eea7sKob26604YTMqjJ2ZUleVy
QS2ewruzCgZxXDynjo8W9Ep26zYo10uHKk56Nb3M2al3uj3b70AhxT61WrJSEjcNamXrF9rdb3Zs
s2oM3Kmpy2C7HSVur+9V5jGjKfJvkS2za77mCcRwdkOLr57/iYL8HR2FTZqhCOEYQuq9FMCxCGJP
9o5s1TlOwvBiWXV61CPrFUtWzfC6jmb/ebF7mDBpb3jYsDlSEaqZ3KXWY8g84vauL1aakT29fupi
davjJcGiUcUXN3fiy/NTvsT5YZbia9IkzgrLeGcWPV2fiw996Bb6FurxSuReoKnRYzu2Ls+vDHoR
GwcwFSnJLPdEYEjEvYrdo4pWwBCzaV9PhUWy1vrRyiC9NOt6P6/ts/xZya8XWXuhj3QvsKzw2wgr
bk+WKQj3UY3s3MaHaJfIN1ThkXgxqIPOuWFbQEXY9AmSYafvikve4NYFVVvIk5iZXMjO9cv1Yi/2
RB8g/UoLbR1eJZZvhpbpjx4evLExT7HW8gM6ivyKvCOQIO0iOpdr4a7lHhD2msHGc0z6vITzol+y
+WtWNO2e68bzAr69P2W9eoNoQ61Xzo9pavNvBr2UeVjh7J3ae04mx1XlRE4mwtMyqw7PW+C5st6Z
TLdJEjFc+QIHu9/NMeF4mrH6J6V0gOyO7Q3xqXPJooiolESPyHEZIu9v9/DZQmTFdNpB+GzwxB2w
TgKncikSwindOkZd+88L1R5r+Iq3i4fsT9Viz/nvpUX2SIbZ8NroTMGQ54+Aa7mYrvbeu+aKbhyN
B+CBYbaGR96OhPsxRiYv26u/ynA6Jk1ibNu8BkLEO/nu2PMmpw/46sLNdLUCu5Qcy22PX30Xah1J
r/gEzwBvnLPjaeYebeZ3nX/x6lpT+veipuLQG9pPXcU/LQ0yUgedkQHo9IEyd9wJkTL7FzlgVuFK
9BPA37t6th6Nw4FHxoP2GNjOIomYY+lt/YeNLnnjtFF8QUW501M5G9igEKUjCbHPHE1xSyin2NV9
bZ/mVZPwvKAMqy4aIzKg+ydWSJ2pNaKJLldrQWMATBznYpfoyEXaPqzf59ACCZlYj6Rz9gy9jTN6
WoERiU/Py9jAVtI4nBAxn0ysNJHRplclmA1iR+jI8GbmvczxNY7H8VV3dRApLlPc2unEoRqZdniN
kzxyw0oOU6UQgHfzf5q/ZRiRXVy4BXoHvTzNAOP/u7k0KOyO+QhV7uNZKEV5Ke9NVt3tSNV+3+PV
eY6IrAIoZCMPmmGKQ4R1gSETpgI2KeVbcU+0+xReB+fFmQcDhZSr9GtSpt4tUxqJQDh/V0uy2DuF
LDEtMWCq7Ko4QltmGj002s2gsgCxG78VCTB6Ny4ZipVYAaARtPslJQcAOevvpP8iUhn/ac7An5jp
AnE4KW9mxRtcNdknni10hMOc3J+j4boOCdf5ZUZh+VbIhf66/ea4Ocxdfe3uit79bTeLe82KghAn
jlIPYJP4F3Tv0bfjck5tOPiypWoC5DpIx/UVbEOU/jMmrJSyfPt3yifTN0MO7ZmeMQeBUEHf0Bd4
UEkPyUGZ6bnDd+POhLO54XqC4EV9cRx6tsmqIXmqnLJMMkHv6nr3rNeeF9Ojh0+1RAd8cbduLGbS
TI2Qbu0cviWFniXbcIyLjYxjfVfNkXMaRPc1pG5xt4Z1bO1pyVlj4mlrDcbl3mhOkMbzhyrCL9l2
tDiQSqOR8dj9OU/Wzdp0YpL9Kx0aulylvEGZ7fFd0ofI+kgGrvH53yeHGz+fdZB/BBKMafGdrgMV
6eTH+kJlB7Xnsy88GvSSByNnnndAOfMKUQ5huBkWbIRS7Mrfz8mhFaLupufDzY7awi/BcwEDq9rT
BNly24kZFL+E/WJ1bRs4RARRn8IngFPJ0E6147teV5tmkRbvOrdiMib7rZ2rr5mcsaPLyO0QZ2S6
Pvd/Yczh0WDosi306ocap2EHeYXRcuyQmZDjycR4O92meLqi78sehtX/MyVZf6a3lD0wE9KegqWx
y4ij59u7r5PZlR9ejVhJIOzJZn3BMThGN49URky1Se5P6NlaslczClL8Shiy8CvrfwwIMtu6KSOL
YbyITqU3/Dv24tNM3Mjv10a+DQrSL8i49GhInXU68OfnJ6Q7+Qa+mLfxxClcRUzPS0Qd5KckrxqR
lz9aHVuExbzrk1bHblmy0bco67dKI2sjsrvRr3pn8AeH85s1YNpNNFEHC3FMgbFenL7cx25Znpos
mjCyidFHO/vNG0YpNwNr/S5cd9rnRSoFi0ajKtuhAA7Jy1AK34re7RKrboh4tV47K5zPRVz2kM1X
zV6D/Pcc0my8pNm4H7pFXqXZx29tT/yNbmV4KJUOXlVDX2nk6NnBJPDSrekdfZHkyXaUnCDwg3Kc
ybDLNDSdP1QeD/7C0odlj9YKIgY8JZTQz6e2zjFMeLNcdmXGc7H0iHk3kUskNi2Gc2RkJ9sOw1M+
cqrpwMb8VYNSx7fbNmPegniLvKh6IaCQ04MKhXfxGt4ROjCE7BUmE+CcKG+cm2oVaUg8Thh8VYOM
fq6cAwc11hfyEMnC2OYNsbRRZ7bfym8Dq0OZGPOjNQA3cahL/srDlrCFhzDDOOkF57Ck69xdHg7z
HcmTsY9WE65Q1dGs555qMqYv5pjTTg2MkmIHmklUMAvXlSDd18M/Rw4cnrK60c1LJ8hxmMOaEx1R
LGdRc1DauWG1nImut/4+aOnC5LgNyZFIBUusWIukZkzI3W3i196xiV2wnf4NLWT92i93rZrleV6F
PGlE47aNXDfAhpvdTERReYG3zZvqH2nlapfGWM59qOq3UsCznWAvb3KcHa+h4Zw8ARijU1YcyMzS
D2quqS+RqlxnnsKtkf7j9ZZ3tywhDwMlwklfKL67he0lNdCxdH1qH/Le7V+VDSsJdCq09KpjHUu6
VzDs+M20/IhIFfK7XnZv9dCiIjIFqeyLMpA20e4VSocybad7dEb9qqoktOY5PC8aJhV2qL31ke3e
8ipmmRPsns8RpINXfcPeZP7VBXr9+ziPxvfQon0hWB3dFZCHd+WTWV13x1KWQefFrw96eoWYbPJB
Rb9D9sSNkrp+J9Rz3NWofLDUio9IgV0A7fUYm6F/ZR55sBPQE50+vseLewC4bBz7gURSTQ/lXfUE
BdsTdVhdWstuWQ8pGWMDi8Pw39+EI3hztde3DVXkw46HLvA0xyRGNC13fSewWgE//dcW3W/aIy/P
8UibOO69RXzRY8GuoxFtCnnJfz+1Lcb6idnOYczN32ZflexEoXF7XohXIf6uxFDW6PHvZa6M96Q2
5WsNrZe/NP7qpbXfpLA67kPtfiSSSk0nJUp1GLcRmLefRkNcHirUj65iESLJ8KqZta81VYvMrXde
847OdDNNYLV6d8uBSnyQAJ6Sed7+nKUOgbmK6w99zVgN8+Vr9LR7pbu/pwJY1fNnVGbPNzEqEk4F
wuiFZzbiD/NKY/RoevQdUYKKHUcMmOhjWgZDpm7WKuHsdTShTQQ3XWMmsxSj2D6FakiXSsYOs0Jc
IT6GUuADg1NxdezuOM2oAdNVyhsa/RsyUbJnJxTtFT0GTrBlTj19NMmq2rX5MP+E7HpwiF9EF83+
X6sCvY6Gdt1DUiUnxD5z0X2atV2eDC8eto2ZSlrqsCM4D2vYyQQI2DyTuya3HVgRo/MQOpDdIW32
uotar3HLIB/F+NoxQzu7xD5uTHzMvDb3cv3HiJjlgOXsWS46kMIp2tQojtGpTM2jFvXvgeY09u/4
zXS0fGVMMN0QZuF7JRA1F0naqaETe+pl8cNA2buxMZfukUi5DwTkWOY67VedWPIcFhwfvLEs37WC
aO/WHFmnrPhcUvFspIZbIhmkdZZj632jR/B/CDuvJbmRJdt+EcwgAuo+ptaiFMl+gXVTQGuNr58V
UZzDOTNjc1/CMovsZlUlEPBw33vtj0ykwT1p0NtDHtW2STt8cQPmxrNRkHLNEWSduEh3Y93B/jFH
0dtk1PFThq7PUH7vhW8cpoxfPD61RuyrERNm6urh1jXJQIfJyvS79EzkUOpMwFWJoL3P6EpExvg1
KnA6ILjuH3bdMhOql+oASYukvU7bq73SdtBmeFp0FClqAN3A2V1HdvYXCfJwt9OEJNjQ5QGNWPoF
IsqTVkn12gJ1/TN6hjmNPCJLYL8gPPy8DUvTdvb6jMQOEd24Jujzy4x0bZB8YO9SzKBANDMmFXMm
LBxr1mlMs2THnXqM+7HdqFu5rLQ78CD3GEmhWxT1X+TNcyDwLKbYn38VnR7c60YL7oylsvXQZ9ZO
fa1iQIhww7yalefcK0HENOoCxgkZvClmTxS1Zf7OAGhZj07mfkvqD69+zv2Dh9Lyd2T1wPligAfV
lL4Ys/YXkGcHrVVufqBF3sTdkp2yAcRQmGh3QhDTg5mM80WXyxC1mHRj65V/bNZXM1m+mzTn7Bcm
mPBprbGjyw3NSV133/PsBQXv2g/bBxMkLTRqsaWPpiYOYC8IW5PIcQbULEw6NVx56YfPY76cQM8l
8jcz5ZUmpUcku2RoxH256P508tE9nSz67LvQ1ImMoea8lZGVvuVhme/IRl2woHNB4PCEka8b9mPQ
s28MjvQTHiD7oZZkFtci0/uD0xDNNhDe6NGC8Lss/tJbkA3ntI/JC6vMfR+b0dl352KTLMDGCrYB
ymNp7umJ923TuDmqpk5SuDkwrd49ZBmOPcef6mPkdRchlaQdI/g6mFv87ZSSJIEwFEvr4iD4X2Ar
Nc8ILc2zeqWNesehnW5aku/tRm+A/sM3uKiFp2a4njLkMurYqsAe6pU10R8PvY6TeOvR0B0oWq4T
gMor7Tx9CdFRSV4QLZa96lMtA5Ng2sCvs9+ZxxYnxaWf42Pnms49gtZh1ZRdVNRXKQXHhGl9z/wO
Gq1c0sT6/Yqwmulc1C59UWvYuhqzxzVqX9GjmMpSc9dX8Hw7brRHZ1hI2Bbv1SfJxOyYHg0oOZ7u
kMz7ZqHHjHhko9WhfeEPk7uaNtHsEtRX+jfhzAxySu00ONNyIdzm96Le6uX3dpzbc4XtiJAEMqvJ
WJyfeNMJ2xX1D6eZx/MwuePZ6KPp4A7Voc5A5GstB6gZB2a+Uu8r4xWJQXuqPD1iQB4OCXNdopug
5bYrxCbxxZmKXA48eIS4yyqMpzLdFaFvAGDr3PMgF1RO7jmxOILmy9gAlqy1kwV6009S8x6g+ITi
Yzsbx5FMIXyc+8wnHEJNxqBdWDeQy53lzbc4b00EGnenmucbJNSpLsTHkhAHy++4OxAP9IHR0D44
pms/NUGXx2ebcuJNV3Xp19zVg33eAilr4KIKN6y+FD6T367yxKUQeFTiEVgFGFXIlS3DYTWHUHOe
VjRPzp/W3ulrRg4RjMWISdCpRXPTIT8IiGyWCXZxzVhTTvLhTDUX1f2PgwJ+yRRjzisSFCP/uTQw
s85wE2KMEjqHGjlqGG3UtYFJpcwb8xVNiHYG2IEwzinKr5hsg32hVAidGUJbrUK4psVE9igxsDhW
9JNaSkSBpx6wIEpppopdsc3CkSGM0C9qmUAKXWDBoBgFeWVajcTNFTdhSDCkk3hIM3mbVUKsuhFh
qG91EHxEaOP54nL1hxp6UkKf+F9tUfUKywjyCDK/yCP8t1u3R7W5ZkaLilrOMJTqSC3JnP4Kq1Ag
ts7SF58J2cEEQ9kuo89Z3ev/HjOUAjSVX9FffYQa7eGYdHKCwpwXDebtoRrk51t3M+1fnVOSCfFI
FYB/6sEoWQ6c2o2jehRl2Ok3kK/xijfinyCCdaCEBabm/ANd+DqQAH3qC+BYjV/AwZQWCU9GS6m6
FN4vW0ATVUd7bKpNbIDK7nI72k96Ep3C0bcOaeBayKM6Mm2cTuxCgCBX3SMvI55sfSMacznSEnnS
U+puWu8kO0QI4TroZ/fm2LjGNQ8n3h5lV/8jo3dcYap4IfEckhQw9lXOL/DRTr1/mYNfpYCXiPQm
eidjYeIeocPPE1g9cOIKMxJ6j3ATudb7ovfmP+pFGuvQTIOCIivhl8asdYQeIvmFmgkDrgqDzTSO
k73KpgstZ2diRif8laoqBSNJ3QJnCOaILKRiDvHuuM1hcuYT0+J0C2Ed76rHPp15M4kyUhHihU20
mQks2C9e7r0A19zShi0PszvHGyetQkhf8uhuGTrscdnyL4IFjhWqLxRG/XhJpGxALXgh6WZPM/lR
/tMonAE0+siH1FHe4luVuhyfw2/GE0qruIdSNHTYqDhTyn8mA53AtCjRrkahjW8WmMOZxD7p+lLW
KtFhlKxoBXf4jteeTWouDCzLPT+TBEyQunHUPVM0zK6dhmwnt6zCsy0X9Wqsw/AcZnUGaR0NvD82
4VrP3fiw1L6Ofyuprkbi4sazovlUlt+VgHFic05ADdAZnP9KaRQAZKFk8QUpUnHk+GhAWKaQVD1R
pf6mnIp2V3pDyfF1BjFiBN4b0I/367H27eRFLcDL0RqTVJ0FzbAxS2bO9LSX+mQt4tBIJbdaiKrs
zqnr36qAk8Y6bUVxHnV9uM3/WkBRn8ew32hd9B19BWTUku/nHrTkJnrAhdmCGvsuylw7+QPdi5RO
6iWljXTEnHOIiONcJygx0BrRpVKLSQYU8B3UyRlh3CtdT2gBRvr0ANPuX6H+/KB/7Rxauw6e+PC0
J97qw7OuK9SZ+GGuY29b1zQU+TFHg3ZU/ej4EkDzuZo1eWeAwRC9xzkRz+CbVs7SEoyX1BjfAmHu
rXGapIye/rdqXsiBRVp78yHU62JnYxRhthWB32qtVUbJhBaA5ndssP31NfSlkgjErYsB+LP9gNGA
Uww/NwhT76QWnR7l9INCTX9tlprM9LQRt7kaskMJ/c8bPffC1/Vr09Ef04r3mmv8GPT1hWFCdEnk
DaCWQL6NOQlJwtKAhJi8rLHUxsNYLBmpHJbcBuzvVmg/KuFzRCHY9K3SylttjdWL68p0UOQLyHeB
lliRY2wbunKaM7unktPQKlFdP01EPJYj61Dp1t9jrdlPD+H5NfWTi3qX8p2ddSP8VRiNs+kzwjpN
u7Pe6zTnretbe9fCLsP8IZfzfCWu7FJymCOI3sgy+SXO0z9TdZv5J6pGngW9V8Y9xtHt2Svg9+/E
XNKBBkO6FXqznxgOvRV6cCoS4d7Vu7pupVemwTznuFv1WXYo0x7dMtDtNua9VeBSmAgrcNdNEsYn
/MRIqGTtSm7BfGQLPUTIx/dBU/6zpC2UjAm/686rUA1bYySDhMi8FwBcL4H82jyb3k5VGKrmIJeF
USF68zCxp7PHc+aQuT67zcw2vDSaC+VjIHRjIhaGP6CtPto1R6DY3eLrYX5CJ4NMeBE8OQVgbJ27
+2SMJMqVloe9a4h/eCEGTnkf5EN8sDPFDaksEC74TzgzxCv5au4j9PhGaL9qdvlCOFHwzUJ9wa+6
Wxm4Mh9qoS3rY0UK33svPjSqua/5hIF4AqOoaG7EoOZF/UsrCYBS6rJO+ys3O5CuJFCs2ibIXy3f
/Fq4SKimAWOAaLBc45Eft4u3MBmsNJjv8AEtoEN1eKJ9Fl0XxE3bqPy5JL1zJnMhfBlL4L1gV5u/
29J9Dln6YUeZOKRARV/IAAo5JMnHpJQCQeJvdmNFlZtxzdqc+5+cpe2DocX3zi6KQ5QAirQra/6q
O/mmtH7hn3C+DXgfd042GIfEyk+iNZYntubvIuyKIyeZ5QxQJ33o0oWX52CTSsTLD/U110vPcFLF
oSx8xh6RTfbd1KL910J906dzSYJdE5BvEDSXMnZ/6gsJOLJNCII3YKoEzLQjc5fs8Nq5msxbruRZ
EaDVmdPOrdvqwtm7uizLjGrSH8hYiZgWlBJkiBuzvebea1rjveilWjgmC7OqZovqOiy2dkB09B/z
XA0IE9Iij9Yt1299XOr5Goh0fkSFSRkycFkieU1PtWt6qKkX7WCSh/xfhu5e5Ako5gN5hEaL7z2G
aiu3WsMJ0gv2vAuicwAybdds1dfTfo2tRr/2qSWNqLkGYo36gPI4WOfxTJ4Oiq0zsuwMW7tJ8Lb8
/Iwc/6FtM02TQ8kiNXgy9PNP9Lyw2aUgAtYVU4QCeAHd126jOTQyUvJvNiVDhdRBzo0Xyti2NLdX
asCUfkq02U90knDXvgsiSR0N1SEx18cXZtjGThv9B+PHcg+DGMKnMQKW+UQYeBJ1rkYDsRwoRK2k
UGi5tNYH6R6MToJHrJU5KZp7AN6B0pWD0G6Ji+yQOzx4a2m/1y2IwmJuyI6Tb/uhqfdjTypnlHQz
3rp4xhmaMcKFkVEktF07pm0REju+D7NmshTVkHvyqMHW5w3eheOPc4Fv7pr0v+WivA5lx5RnMZNn
mPMX6QPTbLNipC8ZpnPMvd2bodXDdY4XY+d2oO2ggdQuIPk02xdV95H3dF58Dc1Ps+AwGEbdpmBl
eyqgvIEZZnfdaIkpjjhrjvCeADe3/nvYxjmte7LqHNfJ3lMk8wx/SlSrdLm2CB2SzeCl81nE/Xx2
o24kTBVeySy1MZFUyWQy/4HIgG9+GugQDDnjBQGxwwQsyVT6/YjOYZqM4jUequIVzThpdnlGrdaZ
5uucWsPGS/R42/b1T60fxMugJ/oBUmTCOTkRL7Dy0qdJLq9hxkfCAk8lWDYy0PofmKOceG/waKkr
XE81SNBLMvs/DYNLwpYqErXkzhMWeHTydBP1MrYgYzO6wLA7WaNlfa+dzLy426qDTlJICOEZRHIz
6x9N4j9QtmTHkgvq6Qr/Z4OOeadLQovHTXYsCDVLQ41pU84z8bPNDqyPnwLzaNzeTPVIQSiAIAvG
dAJ1dkNoOaWQpl2aASY+3Cb6plqWfeRtgFClm585e94jBGg5Ze1H7zG1tUYPwalcRCaGU41rrjKp
qgPDxAiFovYR+zRDHbP+m40L8FwbvGsCFzGpJMWdkyuLax67IZvPYzC/o1ke9n4iydeB1p8ptwkZ
T3B1KK/OIMWEeZB8d6L+teT0cR4K90IwLtF2VnWrZG2JsImNuyL8B4Xt93yOGZJ1dXM2cE3jdhNf
GXijaxymjVXgNxtbIzhHNc88t21LCGnIH8vIQXiO5elowtO4Nnh0uronk8HDAmqag78FqYGcPwfK
A8CjL879WAKD7uZfQQnWcCviPCA2kCoOiVACGEIYe0e4JumlkU1vJUGTJtp8kztIfRodV0Mll6Ku
OEHRhIbw0Vro46TpARsxCEqUx6sussWJSAJGvYY+IDiGWYftxz7R6rZPnLOsbV5B0IQgyqHJTWxk
f95P5LzmKUPQcFKvDA7Ix1lRbybnZWitZsewU990TQorV491ui0o7qGNPTGN/zQaLKw12PRj6QTL
Ourg4FSoAuzWepggQmSkd7lTEh+1MBut13aiEyPVzOskm5cLedaDieBP88g2B/+MDdC8drt8cbuL
Zf+jbNRUrOkVlF19MjXx4KSDjhWlH9dzG94CJ+G8Y/XZgZPeIRGd+wzG2T7SRW6oMnZDVVu7tnLe
/R6HGLGotYNySifeF3UlEeNta/9DPFi1H0lbGla6O7/rec9cW+owMZRV589XIBat2rrocoA7y8X3
EyxmSELXkD8qh2CUiTQng++D75QyGQXPChJwtIvRZ6AaKdlOtMH7oE9wMDpGTmBRjCfNvXTrOPYv
pqzwdeXwzhdjeq89++hV4aPWxv6Wy4e5HuHAE43OHZr7W6ZwbH+91+7dhs75ZyvdqprpSIM0B3M0
7d2sFO8QxCqyxCvSYrW+/Oq67vhCktH40ib2KV7guoTOuTbd+D6Mi8D7whwy53h1+bNEDtzKuAGg
H7i5OP9ZMhRTqzpEjkPIT35Vy4Bp/xJBhLzDxZJxzCHOwMR6Co9LQsOH107I0hrZixxohp/QQD2m
CIE4pDvtBeUgXZCAWR0ulGunuj2yx9PKRWuzHxqi9iP6o+KlcYAuDi5RLiEurLNFac7EXczHHo24
+uarIO0ZJrMky7zsYIr/jBYfcxKD2nM5RfYqkJY4A/vGpUbMQNMCR/5LN6QI89u84KrHquZjqtqO
ddswqnbbZ99Zl7SzUxnr7B8+S2+dzNFLV+trnlnLWVFBoohx1JxFJ8ZePL3lI9wucP6UpsPNEnfa
scwt0oGZlUpuNnQCPNunxehdNo7WPpRmvNwVFcAQwwsGHG1M2mtiiQ9nXozTn6VrPeOUy1wCYMVX
Dfk/mgdjfAdXFm6TYfjAXT+j4NG/IsUdEbx72SUGC3BrDKJRMkiQjIJwxQaiYZbnBbuB4d+3mcOi
7vfuCb9ltuHyoz8rOYEpmt53469AWpjV4vSzd8TSvZ6ieCEiDkzYHln+Ss8E3bdhqD/qurhEKO92
WVwyZRd9vHUQtb+OnFEpUpL5Kz3IFeD+fJN1KOHt1k+9lZZU8W0EqUcndB/FIDVTaDt33coQzMhX
zA7JnGgCl+3U0PbEo+Ba0irtZOSTh/ww7HPIv8xllGrQKH1maelcRFcC/vLYa1EKUgeQWPdioTDc
VSGGJd3wHrbljxScJQZELm9yUWCdb3ymv5hx7OjmyUW9Msq3tg0xE/j+lf2TQ8Nsd4+S7+NAsQhb
p4BX0ZsDojV6rOpdkZrmlRkSrqZIOznKpywX3PiomCjs13Ua/BhxhL1JW9gbxCMnRDmkRZF1sshQ
ehu6mTiC3v7I4uYBg5Q7uyhvsxOHWL9sEoZ0o7qbe9V0DuO+uZXFo5YVLp2oIxOQ9EDiEV2tYsT6
WDLTVFJLV8F6UtoTgrFMI0MiY6bKT8zdBNklFeQ2B4FnSoYSOdhoBqX7WC1TWr+mA1QbExr3Fkhk
j7YSBDG8RFKVrGwh0xg40he/RUnrxYt2/T0oc6ImYqciX4Dud/NsoxFEjpVPWD/991IT5Ysu8upG
iDX2Muyevq7TywqD8DC0XIdNiMYfzGV96iREJjAFLZHCng95UvztJEH+t2iO81il+9EkloIDX8wD
yfUPjSPwMtOyR3zFJ31oxHzLZs0+9L11K9PWJZQJ7yoeC7ZsJ6+zw2QS3NWCnvNXTCr/GSStm9oB
SZns7CS9CS6KORk3PIqvEDEYcgMk7LPmdsfMoNaVs7PaAM83O93Dq6vvn0daJjGElhrmQwmiBxEX
4In6/No1k7maaVStEs0mtToNi7snl1LXrWub/1g69KdFmaPVq7C+g1zKn40LEB8UgRwp5JFM0Snw
73AOnW9MAqfb1LQhZQm+YsQLPIfgcIHtdHGye+1E92FOvxRTSPh0GkfzmhJMbKp8sVB9xOdFnvgS
dhkt9abjmNa/u992aIjz7P8w5DnAkosnjc+TX0sGSBVuO22swI2xE1z+U90wfqs0ZMh/RA5K3/DZ
KG0ddNddObcTRqCgvmpQX3ChLm9Qv7gHOlucNfn8UQvDqo6WB+fbrRd3tIlpzV+AAeaXWFvec7Lm
9lYFx6K0Gdjczc4epECpfe0XMz6zTYNhNQ0NXnr1Btjot5xTWRuWAQMiYEGkXMII47clpjuZDH9D
KZhWZcEHLOndt1yqMruFYnZIHOS6+UJp1UXGP31X/PVrcZZLLoFKaklynGSufw4DnpJ/lqYFrOtw
NkqRrilpSDRykPIivBk5MtpLIwpwD55vvNIYQHXDFZ07EI0mB40MdhFjApU/FC+9nMKphes0u7RN
cqNMcR62HJBqkZM+JsIuCYtixxT+LoMVeSvmJiB5qXV5ymX1UQ2HJ6F9WNSJMMWMe0+1fhsQsntK
5ewmBU3rsPzx6R/AYG4cQ07vQiLBGk2kZ4eMpxJWQfbhhFQfkTSllmRNXJzEQc7qOju601S7aKs3
AFLpHsXl+GUkkPTznMvn0++56B6xCeDXn8sJo/v0XoNg2YlxyM6JZJKgU4nxLpGbYmHyBJqdEdg+
Od4BUNxv38xIR+EIiAryI+5BIUE8YROPGFAp+zGJ0SbOmvCV0/Rx9khL860Jo/kwzNe81n6EaVKc
DAeqRUXl5YQkrLL9VifAgIMY8BqDkvKj/FZqA7ND1OjURga5uOm+cw1ocBm9ZyRoCCcn7KqD38Jq
hP7WM0F9te2pg3YYXkVcbzHKJddUy8c738B4XzBo7zoN/4f62oQO5lPORyMIrf+/+BVKi46Cpl6F
0mfJ1d+s1JktpaN942jQ3hqZJEf2LpnbFKJpOXwzWruHxcO0tMb7fh5RAUyDcU8N2EMR9shb0KTV
Xs/j+tovzr0UfvrGU5+eJjlMqzShzF/8Kr/1VkMUYNKGOy2B2rCK+7zbUgN066Y269chX34InbAD
uklI7eRw0pviG85F/UmcT78tcoOAZDDHtGBHQq/8SbsYFQZRJWu0qoTC1hu3XmXxmcVDejbCbGfG
aDJt12W+gH6buiSH/DP6X0ZzgurLsXT15/gHtgjrDilju8HHOEfkEmYDtGScOoAO+dIRBiFlV5ek
Ay16N9xwrFsb9igPKPkEcVGdheoB01ruJeE2lYBDkWe7hkjts0VfcN2beb0NpV9PLVnlNxdHD77D
nrL2dRcnNzuThlWS35YlBGxpAynyMf4/1ZIl9jEZ+um8yVNgYmxVw9Ul4QmFMyJopo5nzpLeuaQ0
2yYm3ktC2+JzPbbo/+QrtXiSQrVYI8E0UkxvycXnOjmkaeoiTCsIWw8qnrk2IvTj5xcHC2a7nF2q
MigOs+k8yHaVnKoTp4dHDBLT5ysGPtFW4+Mnw5hvQP5H6r9Uy+K3YuUlbrZ8eAWjbPVj6G1P7IAd
XBQiDgdWuPJQHhzUkyvzsnpljgHG0HRK+FCsc1cE400tohr0IwqCl9gvGojVoWD8NoYXtegTze8B
0HkhJ3XoRcIzMYDhWcil8Zr+lJqHUA6N/bDVT54LsmjlIh3Z0D/C/zaEy3nqbJeZNmEUFlNWvpFh
RjWBVtOpvAQsQ8PGxs6H+wgwEwYaGnHHpHY3/jxFZ1cuoMlw7rda68JdjN+sDnql2beIsW35EiWP
IQfK5tpB30Y8AedyJNgmxDIGz8TQv8YOcRwgs9Aw/OsP1Su3I8zls4yNJvPAf9Uh0cHIOWHaOPtt
ek+7ptvT8aDNNU4iO9PRdFdiDPKNJW1stlzGMoXNVdOSFhVqia6arlyQy3GAW3JLLZwueROBwwlr
MK9WBNuhxgjr0D97Z+zgrh0kRa9g+M3N0jD7X1y/336O/fNAOxucLqUQILLE38iRmp2JtZmfn8Xo
Y+x9Q5junCL6nozGFGBCRg6dgLnDQFCXTO4QTzlQkjFF5Yiplin9Mg4xp2TpIS4oiO0EOECnvMVJ
GJ0/H+pTHD1maRZXS4ah5hJJx3gN72xfzvFz2SPvwzKmVf1yJiRggVYVPl2tivfKzehKspR6pRyO
2uikB0xLBwZFzskDYfy5CCzLWKYCtAD8qJal/17QJgDTXYw3aTL8fL6ph5x63GlLs8Za75wMN4am
kjTtqeRuVe9iiVRYQpnsRgGYys6KUvIUC6YUB2WRXdXjQamzdduRd5fm/JoAbhwGzbR3BhGVEA+L
8QEKYKBL3hEO5d8RitVrYtHTrTCS6DLYPT0aG17WCaLH6r8JIurZ4hJhsLX5MyetS6ChfuT8NQA9
PPr2/CVSXYmGvuMOt7HYm/CQt7UDHnp0LethxYl4QAKOGKGQOTq70KOZAB47pAn03I1lV/GRC+l2
Kier/FwGaXlCC1CduWDZQallN/CN54tammZZDlPX3Ni3EnpaHY/A0j3nZczMhO7MRr0d617b6py8
Vx649Kt1TA0eEmWfN6i966w8aSjBJPizWomk6s6oQ7lTAC2dzASkVghwCXk5K1zbf6jnNctGCTOO
KU1NFkOankojkt3KNnxp41ZC0sZr6MUTHKy52i0zAsfar9Ndwij4bRDEEaRtlJ8Gm4Y/InprNcu7
M+OYAkZe3q3s1f3GWyhb/vT41Su9QVC2zHiKvuWZwyjMSqczD7fpPErVkmMXxhFzNPYLnZB2rb0n
wA6QWeTY/DEjPlsMInsQKhOTtFqyo8ALNXAEcctgP+P3dVDvQtd6TmFlMbZNxLWXM+aostozhMKN
sqGVYv7tSkuK4s5u26GRtv4Kw5cwrgAz+/QDD2mNcMGFW7ZpiMvZD+2A+9g7ob13XuqEfmCWld95
ZNebukr+Sok/6TZlzQzM8thcKeT6l7pElDG/wgwYrllsTa/lkJDdScvooPf0TjUDeRtW/vphGG7H
pGVpoVcF+TWnf6oGHWrkscimiZ9glMD1YsZBCW4S3czsfhQ9AxCxGBtSX5CwjqsxN8ZyD65QHIE/
HUvZ01/k0V4eYk5Yd3SCxdhBczJYiW3CMCOfuuRQkGQxx/VOaXg6Ec0Xr9mGLieuxazbXdia3a3t
4EHBHtR2RT8bF3Qw0WH+0ndTt3U59N59uRh06jBtEznausGD52XypWjq6VB6UHWqONpFvr3cx0DG
bfQM3yAHR3c6NCwVKLJKJsfbfnsvpfC7gYfNww1EhMsj6uYz2N0sefte2ZrB/7u3g9WSTesSCmjm
VJjoIRhvq0osl1h09tkwv4wps2BDXgZKZaD0BlPb/4riuD4S92Kg2F0AA3bwnGFCOteUEOaVa+wG
bLdMQro3sl6LFz+KAX1GOt6Mtju1iQE/nloQYJ8XM80iJETNVj4XgjMZ8jImYwoA91DudIpWp8qq
nFM/p2HceJECtsuls6z+MHn00hcHHgjJOVT0ggKdd7XRukdSw9HTGAEHLQ7Yxt0m5CnTk/dyaMQ3
tPTuauS0eEPX2h26Aa1JnJGgV5aW86OPvwFHf1sM6UNHB/1wDUhsaYncZ5Z2aS43DZMNoueoxjid
zOZ3tJ866SFhCZ9u0e9+I0pIiG27Vp0mZH/xZ88ps8NqRfqltwunZp9EIjstix+jiHHYnAR+VrDP
EhGnxFyuTlx13i5vuvzh1S+kkgy/AqDQidS6diEEei1SaG2laciYbcmdA1dan3vShVO3u38WbgAs
kh1cFLrTJHoxSEVvjgsSNKlaRD9z4A6ngoFWXR9sZMw7Rg9P8BvTERcCML4wq47ICf+KmJvfaeTW
Wyo3/WAI2lpNulAnQjgh9IbJ+1rN+cKyRmlTe3uDeMY4Rr0+BH7ztOfI3Qy5PpEXpF9Cx+i/BJQj
imSXyQ6cepXLNlztgrismIlyWh0OClJhRgQxjcEIJElWR9wcuzoes7M6uKgjDKNP+9iY6TMbXTqR
kUZoj+Vp1irSaBCnOkdOuk3FCniAsa46xihz3CEMmgaioiObMBPPoCHdhs8ctsLDdSj86bO6VJSR
fYqWxT7RyHWlNA2m2RLgaYa1YuX2/MbedvZAoKw5L3uvcySSp9YSshPzLqR9gPfRdYnGxD+twEhq
id1vcRgz2UuHL3CAvQOU65EJKBfjzcmPZSkb+an4VpP8dFSD+5ATPnEMbbYKnQTwbUOQoIymigHT
kerkfLMzgjUT1+DnKNLxkybG5Mq7yGmS1SAVa70FMRvd48NEve6IQburheg2f+U3dbLDveluRktw
iQtofnAXkdaPJlQMZm5X9apMa5h/o73WNYOnyeKSzmRLymlPEB/N9BZPNDy+fW9Do20Zc+ldXt11
3X90SYnJk8Hy53OzqQoMsuGy7BzhmVvdxYLl01l7fIxjgEanHKvTpMCTldV8kyOP2zIaxm3oyNms
xpUNnWztygYkPuyWfRXxqsIzqcWb+pEAXwa+Wh/9qAhI2n0+7yMnP/3f/GzH+1/o2bYpsH/YpsGR
Qfw7PTux0PuOs+Fv54IDcVyE2R2X/lseLHOPrRlpn0KSq2EpqRroT9CXcGjxTpTT9tY36x85LJyT
r2cdT7voxUQMcpsMmJmjcLiGHRTzPlv4tW3N29x7NmqwojqRnVsDyCLrZzTWyok4N9gRmY4wNHIh
QiPELM9q0YCwE3zfRGsVfrG0uQFrmQ3VuI1FMFxVSAfToZYajoQLxSJoKVsYRs3apihBF1il/rWV
48QFbNDJhT25nxZU/1njPnRx7BxNP0F1xmk5xRrjf7ZIc6z/Njn10lFznEuN//bER0UkaCk2fOjZ
ttCH/KhuCMN4/b8/Fft/MM3RdrkWp3th2MLl8/n3T2XxBqGZQKK3VoVYPXOHLYr/jlk7C3Fi9i4M
mIgCZPj9NQMyKLfOGJzUX/HbqL/L/yrLANXlaUhkdKvZb1nXwjMdpmw3yLcd28whGTTj808td/Qu
YU7Iki4tXmLW9Cts+5fYYv66UcriMEhQ2qBXgo4uv6iCTNQXkcz/64tY01amDZrRChpuOM7aiLKr
9qnm8n++pjbXTu6w6mtWMzQ4zxndq7/85++pr6m/rL4W6U71GQv0ffp/4c/yf8kdEWTS/BtDnpwa
0xGWxQxNR2ls/DeGfBh0KLybOttXtElGCvqDC5yBqFhgAnPVPjKh/yjC5q1zmgECpqSmLkhINqRk
wvKsazLfYSC1JUjcfnDY4QekYJkuKejUmRFxZ+OEoqCjs7Cz2cfJBSuAyEQU8sSdO0RQWCMOfGif
6MXZ3WnTY9KKp2KjebhTmBHTuQ+H7JQmh1IW0qmv9ys9cmCeQh48Ta7MX+cEwoCv3fo6wAAf6uj/
Z7Mw2bf+xy/K9g3LoInrG7pnmnI7+S/5LMKMe8poK9xrcI33qfyp1eLVnD0iWwu3qt5JpgldEVyx
yMM6beFoUi42PfgStyO8B2lxskIwFJ5JJEpgNlDCYnSJcZtuEFUtDwNlFehlWJ89Qc6dm9VXZ8Z3
XeTR90VuFA1ijuPoTb8bWPzifi4LtdUfzNpIO2fVOPRRW07fUwOHyrGX/FiI7Dst+/nF1ON27WHK
vHBbREAfhhefKwGWp9BeIkw0QDdVayHUyEWozfKkSqlCzn+tOIdxE+kAnpoU3TnILROVAwHflVL1
WF/LXHBabXsYqb1NnplCyYEC8Tf6TN9tDLrplpcnOlUwfWbmgOiJPKIv5i9xGGX3pncBq0Il3VJM
kRlZljVkMubBKQxyhUQkahqXPpaylS43NSr/4hiTwKcqVhhA7tYbycS2YnM5GXIJgQUAkbPZSElZ
KQ7eWPb7xgeb4eSLc0ockDJh6vQb3LsV6LvtsOguLmVMiobmiLvhGeltoObjGhvu9GZkilhmHvhH
h/vyH4yd15LjyJZlf6Wt3nEbwqHMuvqBCtRkqMyMeoGlhNYaXz/LEdkVVTl3qscszY0gGYxIkoC7
n7P32rgyD46q/ZgxsnqcDgrK7mi66SxBFptIBGgHuJc6ellFGY+q6+CV+NboR0cl1EAkeaXJNcTN
wAFXkrdm55FCjnFGNK0FuLmbU6CCneoeoER7KBaDU9uGm1jWfg0pyo8SzXMg3Xhj5Y+7Oe/ri+bW
W13TpmtlV5mXh19ypSJrpTCbG5SWeOVTcbk14YUworURN913YI9fjbyMVpx7kIXNqLtBcKIzjiy2
ERrAXkOr7r7lY+syPk6lGnuOLK/CGqNSW2qVu+4T/XNRFC3wGwQFZQUAuExI8+hqOrSGKNRjUbbm
Y1CQ9Ug73Qc+qVxCPi+k81Vxg+B2M4FnHyyjUc4dwrdz7A4pdRB2BeGI3j/OBpJRhhAK+oB2fmob
itX4EGgX+ezkBjWfvUGrYbgltCqaIKILaHaHNmiHpy6Uwg3f/oBMYlfZhIpTr5rh4HMCuFyXliQL
xRXThqWktlElWaNu/M7ryuLbnFFqdf6HZpT8eFvhQH6Euh1O5GvkY43eL6JzR9fIschmQSow7qex
OdYS67UMi7oEs/6rOwtrZ41pfK4MlzNat1a+dAoaN43P5j4w+5H/9KGu/B90le9Wbc20ZUqKNhZv
QzhGz5aLKVnJHdLb28DwHP7rK6bHDJB4+ppIGVCGbsqbNbf6SgWMEFVWxBfSck2UHVmwRbtZENUC
NBsVOOF/VSmuFvWNHVFbCpJGOuqNUZ2XBcYy2FY/HgraPhDD/OP7UEFhCYnW3i8FwtROek9DO61L
eQZJLjjrYuryivUqgX8d1Y021asbXIpxE0T15GnUldc+zoQ1xoVw18tauN+Bo7ZD6QM2G/J49CwC
1y8wBB3D4duQFPqj6J+LHl02/DX9ooXakyDbiGzbquLbQwMWYma6cQdCYtCUXO3C7x97DcgPisUL
kz1DgY1vyEi51LRYkBOi/GhrYpDehyrUXgrVmHZWr+Ef/HNAHW9ASXRyXF9+aWxnx3mNVfzve1eQ
quvocFGwoZFkk9TEl6o0o2d6wWj1RydF4A3m9kMcNt1OR3R3XAZCdRXaLGyXxhI7diSlSJFjh2zE
VXrfDZ7smssKW30QcPKwn8kIE7hSN8ALyBwX44hRt5jQHZJwOlXGHktJdS6awiUyvan3neWTbk4u
wBRnLliQ+MRVibK8lMbQmzdOEn+YA/09NGBS2KsZ/bGTtyoHfRU2/72KpoRLMOhwbP1X4so/ZsLt
vF5yn4REGnQ0a9m26q9D534QGUSqMqSKjWAzO8dUZz1oJupzF5UPRjxtzUn5Ek5qtfWn58ANOi8g
6QudQXQyzck46Fy/aylkUyTpnrTrge/5ydVIY4jDUlC0mf2NhqkPqtLYRkx0BOoSqBFRNp6jXS1z
eDRbIyYDyY2FizGFSl3W09nmGgFKtbm8s9RSVSDd0XJvDr3SH57rSGDmaZjWe1WpD06ta2eiVNBb
JtieCKf/lGr+14mGHw4CYpmU3IhR8VMwU1Ln4iTZtPZJogbxLtpTUYAtVLmAb3OlcVYteNF5HuDy
c+ElL62G6Jrbt7aOW9JoOwQD1j6NyDgPQTXvIppad8DRWAgQpm0gPg50L1MHd2VkPnQCq60ltJOo
IPi3Gm7oIH9FOzcla9JXPiwN9VoM8W7pr5td9bEMkQvNSV6fW96sDTXZn50qvY24CNNfLYubGDrt
NSi0P6qc0AD6FueW4NiDm8wepugNwQbhYdlgj2ULLjzghFUD9+7PlEsBbQG/qzHdtFqGW2ngIkIq
13q53ixDn7QffMMt/U1RPC+2Q8W27F1RaF8RrNkHK2s8nNHTrcoz4xylgmW8loDQG3BgOBEgg8kf
ASMORIRUMOrW+IvHjU1XYk3f0Dqypoo2pmKl3tDoE+QSMz0JQPcu0Ye3IRJQ7Wkw7gIJhRo0WTlX
8WO0DTS2WDfiN8hjKZO2gjg9mFLPOSN9IMWaKXrBUFMWHOkWOx+jHIX7YjNLbZ1FKddy1lit481c
TtZ9UNVAp4v04NPjMoMmu08THj1Vh+U2zOmXqsW2uCC6XArq1YhQ0ZhC8+4M9reG9OG80qc/XNW4
xvi3ofv0R2JLOBH65A5+3N/nfQBxNp13VLLKfUGjYB0DGH8osnA+Jm1+y8Z5PMy6HpxGOYRsz3V1
zs+LJVutnEfLtTRPIzfygC1w844XbfrqK+BsXMw2Los6gT4+ylDCjowRtkj+ylZ0zlEZnFgAdtgV
g/OHZSXj2Zflp0rPESVoGxvXrdtqF0p99XXGXLApUmwFi+Y7g9e3p+0h+faecOGllF0Sw4BEyt3l
rCuNeFDwyoIXWXbOTgoYLImL1dL6MdToW02xeBe0iAu6ClNlbcaEIZrmQ9+xNDJhce8QAYdrRcG9
6MxFcHbUyctILfioGDZS86hIXpow/wbKk+wkslDq3PbxFDX5FpserRGpISotjKWoyj5mlJFXTkf2
tzkNBx0lBD4LwAAs2+2NNRrqw+RryoZquxc1oYSZEfu1cvBvZHabPSgpLKUsGBFcFcl+wXmh1QAh
qesrPJsRCvxBvQr1FX8G/RK9MBESXmPIE1Lj3CD5wREyAsSd6UIpvQG1np7yuvQ1Wp10C/YJ5Z6d
CR6VLMKop3pHm4hQ7ISAdC4XjkPLPS2DrwrqpnXNypwVEhKjxAK0LioVJxHpKGnsmB8izX8MM//Q
yM50lM9zTUPauLh5kOzdIP+E9NjYxeRmeqUxPwFOIR4gDs31SJcrrSjfN5JxlFvGbnLZrCw0Q7Vw
VEkzmgFEZAkAHL43Aqo0WAFzV8r2Br1NWPe58tkAA4QmdNqrVmKeM6u+m5mp71VZdh2QoB9tvIlC
1/pxNSqfDM7YnVubX5bgR7VFcBmBBlVk7EoioxYQ/gbsOpp4xcYwBfxVP8wU4c5tnMXIIgl8G6vR
9PpJ9VxzdC5xYUDKpTyzRda+hPs14F4GPYEYRwbUJiWFp+vzH1DiEhC6D6HdR5+aqjvSV4y2SiL6
fdco4zrPZpAso6UypeXRziSNvbA7jcoCskuz6bZ+qWleRs41VzD7IorqO30YtizoMtZZjUEm68WP
ODfEueoTqhl6/4Sdm3odRfltNZTGi4NsbWJ3eBaZq25jo/sajUqw1qDTMVuBE9ULiqvY6XZNoRaX
wGTC1BWoNFHg7om5TlncBPgBRhiuLswqdILROqMAcMqnId4YaZefDfD6aEbhSCwDPsVNF2qCk4A+
cJqQsSSRUCCMcEP1XbPCrzhDCCpuhoUWyzfJbKT16LW0dR5B5u96o+52FdqereI01bYr+UXurE3r
DJwRLfysP5cSExwbCNpVPziQMhVB/HjB2AzRjMI6vwyD7gyyTIv7eV+ruXqkdjwfiRVL+88Gisv9
YEFsq4oxfkLx1n+nxUl2B/FNe1wuxDpJeoHpji89auCnbKA4gb0vy81PoXjGPnmHVLJZZCCkIeJs
MmLkKTQr+7z8bCIUQbQdzReFivFG9A5Edr+fT7rdIYcPjOcIIs2FiKYJplDS79vM6uiV++mWOi9a
HHwcmdU/mRMluwLWHCzs7ksN+Wbt1DAthihMn+IKA5k65f16TfMxvnRySBoyBeO4aTANqMGKyUvZ
p24PrWmszC/xLPi76GWc+0bvvKX6bveQyS0FaqqQDpNWBpuEsRHtfGdG8KoW8zaZhXntZXKAPVK6
cYkE27F/2NSl1Zwbkyuu/Jos7TsC6eITAoqbYb9WvR7yfQKzakq/FT4VfCUBpstWDgHWPM9QzS90
/mljjDiU5z5p1sEUJfZqIqcRoY1OXyUJEmYpehwJioCNg+UAuGlGbyo286PaEOplZlX1JOzoq05E
4D7re+Nsdv1LohCyxN/Y8kOuS7Pe+jIUrv4QBfmuThE9q5B5H3wMGkT73k3TjXeDQU9bNcnc4Apd
PBtz4GyiUn9UJN0rbgmKa1pxwaujndowtmW8ndeFlJEy2eFi7f6BN9jdNbJ/Tf8l3sztPK7fnMO2
tA+HCA7HtGo3HT9wps5Rn8nkEhghN4VWcXnU94rFQlhxsubco7uUptllIKFl2lVhgOJKCi+XITBI
IQuMNV9hpW9ptM36cA9afNjL2oPZKqBDihhurjJw0wwlHRJmTyI8HPcIDB8de1SUl8pB59Lbkbul
rES8UJTo/iGTQQpynwEygGWxJerPo9VKMKSikTQMJ+Koyq3Jcit17/wHy7uSZ/jBcVwESjKscxYG
9LXxKGYs6FfYd4xdpyNlIE+Pqq0TIQXM0weVMIE9mzsQDTXRd9AZvlWyFr2sNBSJKa7m+SREWB27
TD0RlT7d0s4lv8DVn2cb75rsmi/9c00QjhaXBrgKKa7vI6z4iuE8qw6a2wrF0aa3iEayk1g9wBFH
kIuFe7ak79xOXhO7/CMsxuRcGHX0UTjR8Ts69fZaOhWbhRoquCNYaBlKtJszHziF2Xxc5pRcAcLM
ysp5FPRPZ6c5Af1MjmAnykeUXzY2YHIv81NfJ+3FsT/gwjEPYT3XGafjeCeImziLFDMYE5x/1PQ+
Xw8aXrh3MqxeJC0ySOseCpPNoTkPb5qPJEZ6p8gItWXRCXST7uOynRexv+pkz9+PxXgAfnlbNmht
Ub4mcwhTsx47j2ypS8vCIpNyNVXuPh1CkifonAtzz+xAbk4NlopE63sWrMHLgqyuEzSTPXhsUswI
wxkadgiUpfJtTaDxTusS514UBF1axJ1uUHKkGwRglMpc+AcRE4IvEzlNzergXrPF8IB0NttZ1hOB
vLn895rx4DovJITStkrpgiyLASiWiG7q8tKhg8Jk4RQUjGt1o7sB4mXcDvj7mtyMtiWKacIT+fpH
hiUVMtAAe0PUF1+hnNaWA292O94dyJbbkD+MT+uPaBi/VFo7sSmEIkBB+XPbEETEVzgmfJCfbSxd
vY4OPsjASZRt2DZYEAFGl8r4yYqyQxmO9iH6QdHGP5lgTYGIghMFNvY1dskachwKW92g8h+C6YIS
Zb7Ybv+1MrpDKMVBuWatICCUUIKMdBeIH8Ah6vNY5LmyrTIlfGjV5Es9cBEdmJFWs60FVxP/UwVj
K3Gs6CTmmGub0ZOQMN1yg3Y5ligNrlE+ca7VEEpUM3xocmlVpF++S9LkYPkK8SqQdauSaOM264tN
a/G2VcRX1vlce+z8+82sxMduMsnpjMYv/Cn6jr3p1hUjUTFD2FzUunDItc48glYLqGYtXnC1Jb4j
asUqPFjyfBWq23jEfbDEWoqxVAePCUw0FFoNEZmnuKJKESUTeG4Vrkjc3ByocayOuvQ8suY5qzVl
icjPIrbC/OwQAlgcBM1Xdtv9KS8EW7r94nYRbIcPLJ7ndWUC+sOB0m+dN8km3bwLCOoXswmmi6EP
n3w3pEpTzfrWkSHARdc9KXqb7vW5iw5V4J+WTRDh1d/cYlAOWq2qG1pDhLuTb55OifIaopSDvM87
JRCQqrzcHKK7ixrqZU2LiS13yhkFb+N4BJjdK7/3vSpBVgvC7aXRqY1gev0xOUrz0Sy6j1RUKYaY
5rybZWnRN+ZbgbbmoCesBQzJOMaPNh/dQsPWHSJxoHPsehESi+sy5HyCMxAUwjWydRhXxm1sVB2q
EOSuVKXxPmjTd1BA8VFJK+PKvnyNgaq4QPvRtsXIqZahsVgF5dBT+mZJoVbqbuqn6D4oWIdcmufr
OpQSfAtcJa2a6ZzowcVR1HEPx7w4p6EwtsMkkPFKYlaNWMJzVPdDYrTDRZnzfaSzsiInp90jMc3A
UGjJY5YJNopBSLKPihU8xWi0o9JqsZN+tBuYbooxEZUx1ubTniDEx8DHU8rbT2pVRoV7gjKNNYiU
UEuTRIEYSRW3cv002t1wXeKZEQQcQCRoaAp71WOjQO9B54NO+uwZZySCB9ykcUzXyQ5LadxGKFJp
5YEE6GdgeMG23lFOC1E4SnFjfvXdDJlenpX31CouDrE9UnlFSqtug8FSNWPjJzo7vCIeHgIne3Hg
BuzymQ92lArYuu0+LwI95GKer9KYkdlEsOUJXFLAOlPyaI86AtO1GwOPkP6HraO7z2ofCi8C5oGX
Bm8D6mSMWz4ewwIqPHnr6FuPC2uZVhoVF1LEPHViB2Iie5qg0aLUK9a2K4RYB4qNqNaCw4Fomxlr
QGS0DAiH6n0CGea9HLPcUq2apCofK0Btky450MTap/VMIGT8mLqq+WnimxOzvdz0w0/ZHtxx0sAz
+p0ob8UxdhwaD2QiqWSKHF1hHjrMKOuhYBnrtqDLlqGKSW0tezTai/xDd1NieQKb1rIas0avlQS7
VD3s0vG4VDLMWRv3+PnbFTbyEepRzybXyjFj0KVZ8KtoxknKaGJvymlBcWG9jFHW3KhKmp4Q2h3D
JBhlx7mWxuhebSdS+ERfVQcKtEkJCdeCEBdT0b8oCX6ePMt8qFyKeCKFbZ3Dwd6gTsGSUUmOp9zY
JnKL24/+s9Grk7kWqVPuJnUIri5pDLs8B8TdBU9osllYmcpDYqJAyoL5gwQuekaQ8B+Reso4fsGZ
AdTDVZJzw/p/505+fnb8AWaF6B+SGJpnn3FqzG4CzSRh9Z9mxR+ltAEJuZ5Ybo39SV1UHLJFAiRt
5NqOuwpE56FhRXIjYzaFJjpXJ4J++ieK8rzLOW06FFMDcbgEe49+hCS/wwLZpCATjFYfzgPn3rGM
7a2JTrgXrup1tu7XxIP6Np059VM9hdmp/XOYscJyDqclZrUEC9mbs9bIUYook+JSsDM+EMZl3Mmo
tR7rOF01SEBno6ivTuNX1+VWq5mrrsBE7oKprNCqiXCFZsTc+ZYoAZyMib2tXQrgAvoXO3m/8Ujk
8TmpaKD86fyccdmTdJvdXWjJe52ct1EXQGyAzHeHwiCi09Es9FYTtbkoHBJvjIbnAZfkcRmagWCU
RIwfcnguu0CaMJYhtKjbVmmKjEfe58p8gJilaRjH1LXlhWO5emhSJO2a2dXJqSkjPTGRiYkg3gmf
YALM/GwEWOCtFwX5oiWfwFixo8W7jK3eRBjTO4ikxJMCfJF3WO0oIXZZsknYjpMC5MfRfrGzVrJw
j3KPOGQjKTagjX/6lts2dTyWqFcWnILfHlbZJUzbz3U6NHizKhMSce5eJxfZYGcOx1Y1TL7QOK4Q
9YRrvgjDeqFxBqLQdtYATmU57PgG1s3cH/PSIad22fr0a2AE5jHRzqJPsmNU+oZARkSvtY0QwOhy
2fc+aGMCumlKoezQoxrle94vJlINU+Zg6ranCHvq+NCpvAuXVaSZ7ge3DR8FzhmaeLPD9q79LIii
8MaGYFS4jPaG9gqgQskPoESVXevulY96q5GQfYvztnqkef4jbxLh1cwjRxoG2yJocWuN/G9Tgn42
sZvmUHBah0wZNjkbDC3T0W0gCnbVQPBBpNBEWLKMai3CgJ9ib0vCcTNS0dwye/VHLWxSb3HbhBj/
WWwnh5EVEVUGOsZFpJKE0bvHcWmcpbHCKag1JF050bmQg9WVWwvg5cGU+uZAEq46jTRglvfYmqg1
q7FA/mYAbgql09QPkC8WpESWSIAaQhEuVKnXatwNpzcjXWZoVMAT5lWZdsImn9/ddIdRRVjd5Y6L
81LUBOeN890eIuMU6eqtcSJnA+WVtD0V1nQtpWwz6JANmmJnvSClFpIKceR0UlKkW6GemQ65RHZ5
gtOpHEZ96LO9bOMsO9JOXh7Y3DJvh7wM9b7huAxxZg1Hax4eK2hYf2mCsXB01zjnEDvJ9YUihZGx
QWVOK8JPQ1a3RIDo5hqxzIzjWRHX3s3GnY8qflua8N5AQtJN4Zu3C0o8W42kiiO1oIksh1S3+43A
PcNpX3q2XBPOOSB+y6BWtyqN4QPeZH8HaPRoaWlwd+QAzg9GSTCr+3ymhJdiE94QNuTc4sRq1vS2
MbGOhn3rgB4bNuUCKPPhNmpRPiyucAcSL13PxSUe2IOXWNOjpefiHGeziUKmD1f2iMc1U/THgB3Z
yU0GBnu06Ql/XBJRFsOuCbebQNTK3ZrofffsHVahHcRnMroMLw2NpwkMf7+a5Ac8yMEf0SCBrMi2
BFhQMaZjtpiXNFllqQd9oF0EFR+RwDGZY+Xgp9CgJTq4p/FwayrfpaNu57vc4Fyk+5E/ookM93k2
5Gh3rI+9Xj8A/a+Jcjjr9MtOiwGfoHswIx3hn07hf4oUR9vNFXpRO8C8j6PTd+CgQhQ0ZS91GTTB
35oXDu2VGZmtLl2lC2cmMpCQvE0ptU7USllhjuQK6rTbKajIWO4jLIHD7Guerw33BUv3nrYtnOlb
KrsrFMw6uHjQx82A02AZEMxw/RoHDMwdM8WW1gIGo5TE+MRGmo/1hMBoxTDwdxjuaaCbeTII46KH
vV3Cqd81oYETU2Lz52jtL/4E1ljWxi+o44acIEzg1gwNQqSfYC3RkTGRDLEHknLUFsi4j/os8es/
fOaGXSltevCWBooyxX5sDJLxuGpQHXMwhpKnonSptdV11KZ2VbaXAHcSISYECVu9IMHD4VIDwIcq
oO2QYElV+YVgTXuXlcBJ1qLDr9CCdcoJoEzDrykyFgglkXUdikh/U/2FFdK/pMHbXQ1GsNekH0RR
vMiIHlN77m+DMClIDfqLzpby3Ft8MQpfD258bV9av/pUB0J7tEw9ByykWhCaQQq0aCPWThAZnjnn
36aJb2tPIDGC9QrJ9VRJy1sdeJrCtWHxl6edSlihylm6LESiMBjPQejgLx90sZndDgc8rentXGLa
mqG6oWS2S3z0/QgwSs0pD4minve+He1KgQdiGSx5jTLr/IPWoXDImlD+JzOeNkfNli6ce27g/Bz8
KDwsR3xID7GAymb4gMkjXQL3qJS0M86QNuWkT5WuvGtK598ckrEQc6I8p1xeklC5ZgE1UtbFuaPH
1AVk8RZqbLYncPRhAfK0+oSITi22NoSPa9WhJw7KGAY7MPa6JwcA6GQIs4bOxSzXEwLVxMmujFNA
/X+/kIIMWdEdtfH0z+JL4f6icbMgHlCaNV0AZo7m/iq+jFsVVLXJnkMlgWgFC3TTS/3ZMmRm//PW
csj6aSKX78j1gixCWYZfBqvQW861/iFuZSG2Ccub2Quxp2LBZUuN8DpR7ObKV8o2Vp7C4xYl7zNq
ChrS5DPEqEWqDMp5A+YnyFFEZcpQQ5ZiFqJD110mFfWVSyLHdtn6NNIAco41JX5tWQz0yrFp4hNN
GPMZzjPuW+q3fC4ulSlm3nap6Sq2v/7nd05Xf5UHWqqhqaZ883SLy9SvamLBxkk346z3BHpUtHPT
1ZJDyS7oOlucC9gK1N3yQGHbr27DOshS7Oa4DK2WtG+3lkPx5wOpM7Nxp/i60bB6v+WKoyrFUkE6
y3KX+DNv/P1wuYWKytyMRdasl8NlmOWLNPFeped7NMlLsdZRMEanZUgFjQEgr8wV0hM/SkDz+/B+
n3ZrdOyjy0NanGIM0NBUGGrziPZTuUGysDeapL4shxEMShsxdHrMDBCNy33L4LaZcxi18g/oOysr
phCcNgraTtpP2rlrkHlQkMH5QFpBtVXcKKBefvYboAhmjXnIwPm4RAwvdy05w8tQ15DA7UT7+Mv9
IbTutzhiXSPkEJInQoU/71t+dPmJOa5ZIFEa3S5I4hDl+FG4KeqyDm39KCXYy33Lo++H2LGwbS/H
bzd/eXw5XIZshnS83Hp7nWooDqmartngxBeHDFC5ba/njYofYE3njA6QHCadyspmuRnoUvaS0hTu
5c+8P0eXfPL3Q1yZh96kXhjUMq1G8hE6ejdnwF40K30VQKg8tBH1NqzpUmR1PlbatJjHM0WG8awh
g1/DswOIJ+97f+D9MJYPhKbew4zU02OsOOFVT+urXuTMJnV4y1G7MGmlrNq0lg2XKXpZ/lart2zS
QK5jlGjeE58ZHWbJ5n7LLJW3lkNWxTngQofUPesbUubqPlEJQqDHtih3oQagim2QUU4x+BM5TG3K
Gttvwx2gyhNIebEPAGCclu6N6bIalYRCEW78vXWtkMlt/SA2Nin5h/dM5jSQEglhRsq4l/so8vS3
f75eWL/Kri3NJZPdtE3NZm1q2vrf1cQa/CbNzNiVaGl9zwA3/VBuM2DBJ1ZuwVvzG2uzz1aWk162
wpcBNifgyAy7OdlHur8hVO7nI2VfYYgiIzHe0eSlWJNY+Z6dGi33SdXuQ1Nqd5D8803Vn5YDHX/+
ZSjCrSartsvQyNZMIGuw/8/DAefwKjI4wavkeXSs9HtooHbDmS+VZbQPw9a1rgR0/RzKEAlrCwtw
uQvm+c/7DfRalDNpVmSldbMksW+xllH30DF/UE0KWCybpxQqS1aYiBlmueFzq5SbTMrj/6LvNv7N
5yEEyhvHFoaDEP6Xz2MSbUzbwTS9iFXUNXMc/SEYMA4mcFRSxCQPy10hcKBTbtYf3++KC1/bRyOS
wET+UKPagCdY0qJhp//Wy9b70o7z+cYdxrk56nmWjGRV80CVibHbxHCvV41gHfSXh5ihmx1RDKNn
ZkO8rcA10ZQGTrkKZRacW7vbf/5GCmmsKPBIkyDz7fffpNKHf7aua4ZrGa6j/fIOuAkTl+rUwsuB
ddbpN7WHI7UMlUgTGZk4/Txe7rSTkLAIREcrh2XzjuJ2iNpLTV9Q79kegmv4ccthVCgHcOjEgrFQ
VH26yDKZsAgienTZMjrLHdY4YNYOdnKrg1q4JrlweeAvz1nu/Mvjfub6wO9yZ9saeeRVSLE8kbXD
a5olGF9C4yUVunmy7//LWyXfil/eKnhlmtAQpqm6WJxFf7EC+OaUaG5vmR4zZHxgS5M+gZIgIVpN
vwVhrRUgtHljOhMLa5zX9P5z+m7wVVjMAgBgirMVVnI2nFf8NJ9xO2BdyOk9uqmB8dcqiVEeg804
Eo7AuWFeHTkYU2yyqIiv+shGqhlRqLdmIdU98lHtIYyc+S/PlK/gkqhtsha95Wn8EoaxdQizISVA
mbuWQaMfv/rnd8eRjpG/vju2rqlspHXbVUmVJV7175e2skWA2wc+Auc2j7fvE/My2U4cr0OFSjKf
WzCTV858vjwnDMOMMnr/qsYmemobw28w/UF4HDKOeO6fCaWFLBvFzXk5NFE8bURYZt5yWGq1AwwD
eepyqJXTfJUvhEmxf17uaoPPy4thhPj3L5bGw19fDITczxcjFmy+0i58WF5nJCNY9iH99qDTnIyc
qHmOgOV7g4tnZqz65llVO1RvlfYxqawBFcB0LUyrflqe2jVOskrqilRu+dQgxkg86QFaT/lCGZYt
1GpSCCwfFT3k22rQvbcXynV3b+lufl+e65TITsN01A7L4TxO5Marnb9ZDjWlB+GA/+ntlQzF1p9o
7S6PqTRTvX/+1N1fLx9cOWxbM4RqG1jpVOOXT13+Onscg4o4phwusoOSYhliqQpulOi1ZWtA8QUx
LSrEBNUq6fCPJfrOa9HgB+DLBF/JaouXPvTZM9bxJ4dwsSPmV2udK/PehQts6YDdUeWSN75055db
vdXQriShQo+RmSV++oQQoL8tA8yf4UafTqxzLYWALx9g2dnfajm0Tfk1sqtNhCv1UMn4q5qv1XWo
xNGlrgWCmrtKvYhYfIvYs+V9xCTll0hxIZrYwzlRaZUKqXx8P6zQw226uCzXlbT/vvn1FCzBy6Em
b6nNaztXHu9YjNOqKj9MvYnuV2vKTVvOTwS2FOe+qMQVQQ27idavP2J7qlEFUexKRyK/KtF/RC3r
SRT7K1UMZ9fR9/CamjSzPkePZ8u0Y1cOTh5SfXEqIMfRQE5ihDhlFemkzs9u3rITBqtzJN3n55BH
KLeXL8d//s1l1vz3f3H8tSgnUP30yP9++N/77eP2v+RP/PmMX57wMUqi8vu36PM/PuvytHv+9Ql/
e1V+78+/a/O5/fy3g21OX3p66L7X0+P3pkvb5S/AJyef+f/74H98X17leSq///7b16LLW/lqQVTk
v/18SE6numB/+J9/ff2fD14/Z/zcS1J/jvLv/9dPfP/ctL//JtR/sX9EdEDRSO7DdRYrw3f5iK7/
C0WyZjmOIzjdDDmJs9trw99/M/V/GbZp2Kqqm5YhbIsTsCnQuvJ64l+GY3J+8oqGRYtE++1//rL7
24X77cP6947Bv1/eMbHzKvT00TlYwjUMTRo4/zL5VX1Ng7QhQilAI+Ur+teqqO/Uabe1oX/9y5vy
81f/B6TiexHlbfP7byw9jL/vq23sdo5mowPV5PKEvdYvflCENrRdzKjfWHnUPJBbsNVb3XmwqXA9
OGHQ7HM3pkGnTiQ+NOlse46pfFikGjnNhB2yjna1NMVq4xuxxgSB2C4GsLAJ774cUgN5AjPWYaCa
virntr4YqXLTaQ7eaHUwJcGrRamsZR8AFvt9G+9UrvSrgXykM/lcPweXSAzdslnClKr+oczRuzlq
fMgHUlniQnPIZIP6jX7A3TSm/7mNldc6tOK7Vrc/7Bma4TzUiWdZWrCfgghL1qC+4KIuoEmG81rr
VLQxiY1B2EzCY9zF405Y6Qk9ovYcUuEl67h0gbkO876y51Equdr9OJlEjhWV9ggCQ320W68vmXxq
0TeHxd6UpOklsFlkzCxHV3USD3vqcsmDKsRdSyKa7Hw8Gxq02ZZdnH5vKPqtEXQaG0QL43F20umo
ySGk/HZsaVIpmDuUw1I2E6g9DvpggVGcx4H0qxJDDL5j0Kn2rOqerStPSy2cUG4XrEn+MnZ9hMbb
JMRSFAdUsKmnDfpzPibqE6Bxc6M8uZquvDTUP55o8SgtDMTshdhVpNkjZkbLh0wcs+Hdo8zuBubD
XsOEmc8EcNnB3GLdVJ/RNlUHdVt1bnDWRlul/aoaazCg4dpOMGZiNtr3RTjfSx0BlimolWOta57j
4tyWaDcVH55hh5YuHmoYUpXafWia/DV2ET8knSMp1Uq5ArGzH/pheGwGUj2HuLf29CnDRvq/CQ9b
C060g2qrnwozEeBu1dybSAG9ViXIApl4No100Aq58Cmr0LprImF7QLZ6ld2awMUxgt/pRoANei5z
INa9TtVTYCFWcwskVAR4HJpUDPdloHd37DArnN/vinrZI+pzsZKpditNz6eXMg6UlWmXKJoDd0PF
sdhTZPhKB+tsEP1+ZVLeO217yMxEg89u0nLBgdVEJBgkDia6FKGyBXn1ZrZavP8/RJ3HcuRIkES/
CGZAQl8LoiSrSBb1BcbuaUIjodXX7wPXbPdS1s2ZIYcQmZER7s+LceDVyzN6FrpuXwcTIt24Ol/4
Ix/MuiaysVH+ZQ1kKLjQJi53Du3KFmI75pXp84qlsPoN8wKA9CFbI/cAudI698NLvObpZdraA8YA
lQD2yWviRHcFe9hbCuArMpBhGuiUSMiTSeGLZdFhUtct6DNTO05CA6zguMtTSqzGE16JQNoT+IW5
Fw8El5EiTCNn2NqalcQHoMTKgJl3nE/jGD1aUzOfoipFgmS3obPO5W7Rs6M5F/cK4SQDUetzSclA
wPOxNx0MKNoKECAxkVwuCIKJ4/1BIXIwQIXuyiHvH2MXs3RSqs8lg10/nv1k1nIERqaDwGinpbL3
uiyKsLyLc5t0fxrwqIHMp7uqWQtUy1jZEwkYynx5xSU7f2oKAVuAeLFYNub6SC3xUtp6Ewqhm8Rq
KvOdmQzO1S77yB1oTa7ir02MkUfTERf/38fv17LWpAmb9BzGFUM9Vmq/BKpayufZnZ8UfYvOSpFx
UaxnEJvSf/y+T79K8XE0U58Em5BZ6EqvQOK7h58d1pvJvS5guVV6epxz7Z4Bu30BFcbpTXZ7Pe+g
Hm08qtZQL4KE867G9pCwOCLHwFlKY6+7TCLqLsaKFrdW979dnapULFxtfOiow/DyzAFaqSwQzCle
Sxa9eTDexzHJDrNrfsTSyc45/3agjo79XTnk3DXkDnkOoCrSrOrmWE/Ns2PMKDyHLU+0j2httMXy
bJoEYdbNGCD7BvBpT81dM7IbQ9j0SqwVzYJ2uEyLTWRmN38bmD331ShQNjeI9JFqDpv+p70UZf82
YMAOMsYzWMGa8dzbxE03FmKYtAPommQiAX/TH/Wkcz/zuGbjW42Qw7Y8yK56d0xtOEwG7aBpxM4V
1XjseypSYk5Qp6v5U6RZCQhgpDdxar4syTAh27fFo2ubCdI60SEsYk1PLL4GAoscVd0My1QQW2P+
LSix3ygtURfPNO01e53eIKDKg4Dh6xdFIgM3L7RjoirfeFiKlzRu+4PBS4PIRR1ehSlfCrRlf52N
k4rRW96l2aJtIaaIFJjNI0SKN17X8qVdHGQKqWH8nXvwz9E8/6Rzw6lOp4mlzn/baf5iXwPhAGSV
7vqqHUqtSu9qjCxMjs7OjQrnzWFe48m6UO54rHKwIq5yRRXPbko8x6nuOu0MASfxjFJ8QjvM30f8
AbuZd+46zlr23szk/phw3ozKHM6Rk5DI0hP32ReL/J4IyBxK7Qv7/4LpsLkkoD5CiarvtZwrJUwn
8J6/f1WlRY5EZmVetjjBoBT50+8H+vM8mFQbDZpTgA0UKFryYWgeyu1jNXJAfRiX6WrH2r7GMLSQ
DGrOnqh1cnaMVvqydesHi+WtRKzzpYlCsizElmdpy1/bzOwHDWKAWAww9aX58PunFNzFA45OlQUm
17fYmmUwyFqqEf1KUR8ny9oSuTp44tgJma5hgIfGpDy6cPlVuwJfUJZeN2s62eNqckcOoD0gpHsk
H+c6N6St4vIg6ttt3+0yyf8DrXUikdt6K5N4l3fKxwTnLog2EaKBFAOrda4emDZ0JL473mJ2+nE2
+iKI8jFF8lWZoYPz6sR8liByVk6waCOZY2iMXU1HYGHWzIHmrr5JEyEH0Bk/7gj6WbjaYp5xIfc+
ESM93vzuaNLHS3YmoQ1WYyUHY07WPd9phcjfaXd0dF1Yd5p61tumvzBVRVsE5W8f4er3G2XBS9rl
5j951Gv8gm1c3obfvK/tw87yt1FnzJVu2YP/m8c5COehn5HvA6hII7bHVqvbk2WNzXuB17MC30NT
avpCkPGRAoXjOTRzohYSeVY2eSBo2+yRjlgbINqp2LJyKxyygWAIuyme9F4ODB2sv79/K438ac3m
6DKvDQQEulRfIp0fO1R1CwEqbwDrWl8uZXPN3BwZTaNJH/7VCXDpcEeBATxqrMSfQq2CqKy1n8GY
LpFhF/ukH8w9gDeHvlzZvChaFQfSTcjkwNUOXNp2Tq6j4AzvCaeUU1w8NQKeAZdI/9PV0zXLMoey
rUm9VTGs6xqTDIFYAyk6aT7/P6phFMDsU9eu6gSIppv05K2Hl3CyzM2Et+TTs+YgYEa66Ut6ZDdD
rxQqtxJcPrmvF13FdKN0NQO2pPwYOuthoaJ9pqs6PZN0UaF1VXqGHYRV8Yy+WJ1un1aUSbvMSuS9
a//8kn4KoBb7ueAp07nCt+3C3gjmrD1HJ7rot1X3i9JaW2KjCWbfrzYiLWO1L+SNcoaGoxlM2z41
ZeoDKQRMsjalzu/HQuuNqsBaIXflh3LqT0riTjdIEutTG2+Rgw0yVsPM34yFh3QswcVLbQjd1VJ4
vWOWtMVsH2r2qyCqqvFBdZOEzFwhkSTEX5rpuJ5IWsD4Da1Bt1z8RbrGDckumK+hPnEzU+B4e5qz
FPROayGZ0Em21fo/o6Mvtzmmg7Sa7l30zxWe4lPbGfZ+bvMzHcvlh38FcmSb/tGgooNUFfZzMSZq
iLV8IdlghGyklZ2vWlXL69GNJzfVllMUl4yxkLoEZYw6vjPNmOZUU77XoiPdt4zaMCtK+I5J/2OM
Gp4FpMYRg0MM0zgRaxwKt2r7gAxwE9DkT///pcQt6GUJiAGb2LX6Rf61LTwTFBQkcVmUp3zUAhmz
okeKn2J6PpcqS45kqPVRWYSQFxmt2aHE26g95vRaP/StHuoT7s4A0yUR+gNBbGCsyc1se4kRqhJI
OyUZLBLQTNC3iYmaOQ5p1hV+ZRjavW5Qq9VLM/37SLv1D6FmxVPVRAmDzqzxHdKEP2opay8ZVmAT
KEL2Vo03vDNUvqZ2+XPMLQvTuiHXgjB1z5ib7g3qqMdEpviUy4p6DBnEoWoPcDmWmwPR98ZeQ0oe
cIfDJMFXzAvc92l7AZK5G5/b+oWCljiF1mVB7Gz1moOv8HSjnvZDV69+LF7oKDuEf05QRyZmLZFK
VtAub5oMKckA7aiiFFDn/GVBhrDrlpIRsag1jM3WAEswcs91PvwZ7eVl3I7OEQsZdjREU0L9VxbJ
HqPO9MeQhco0isjSnKcjrMwkJS6HyLakKjS/bsT6NBVmHSipMdziPDLUw+CoaThi3r7ZgngEuTAw
JLkas37WDtdsQRiNomUK2k6DshLNAWXb0y+dpYSNDhrUvugRual6anzUUy526cKb/KsyAmeo7As3
Obl0Dc+D0M6tvdyROCChXrEzoHIEjSW2/UIlb4YMwmfaAgauB32bRQEeWQHwKCv0ZHtcgqLrq2s6
kPYkW5MtAtDvjvBG+3FIzdPQO845s8iZroGAmls0wUoEHIvbf2xWfE9nOK0xvh0xbITeVaOuqrZw
sZTwLYdxWaU1aAjj9KilOqUOUrY99MHi2sbueGJU27waMAI43WZPyPN0v66LhSi0RdkhlVxemynf
ND7VetTssgiMHnuWZWDOlbPwrfV7stqVsBXzrbONe9Vas88ZHa9IMZyzVSNfmog2L8KNv4tkYXtD
rHyMJskGBQA9hKqCgx+k155p0E7+zHr77jQgYWiKGztJIGc24E6sZPyfMgxPHGGMPG5ZDORVwc3b
wdcwHvqcpiMmaelNKN1woKaRP00NDv9sCM1We0hrQjCNudaCWhjvGrotnRbQHott4bWWGHyblfpA
K+W1jmb7XBg3YakkJxRvoscgr9SaYJBNFAWhzJ7V268WZNJdVXckfvTaU+RMFyLicYLmZbEjrAO6
kHaLWKt2UoMjabFsTBdTc40dYejUacnyOVx1wBCyKR5K2wxKhwlcvvwTVRoxswESmeD9jtXeOS5D
DE61iYl1NL5TAxJDoxqJN/dgDJBKnHQ9Ia1T5NeZKc8xljkymtSD4EtCcKm2O0CBthxHH4RCDcUZ
Ps3EHCebLDSPfcZGn/s6iQeHpf3TESE/uSsTQW1p/MUqGRMW6ke9Fvd0LQXCemhH+kxvxK6hCHbX
frN0A3a7WfM2NV+Hix6jamyTuqMBoANIrQhZKXAh7QqqO69kp9nV9Dx26nYvyJyqu7oN+1yg4FZq
CzTv9mG4aU0+Z+sezTawV2T4IieCiDjbMujs+jKT3baoaA+K0f6eauvZccWnMnAzcQKEQEQuGH3w
U6ntCbXaEvRm9JjO4k2M7hHwA/r+aqStrw5kB6XzzmBAG9ZKQ8ySswmfIS3IYDD6/9o+/cZ4iYNK
a1+zdLo5s/3i5sN90sghNdzmPiu41XE9TeLbMoH1V3bqUd+z4K/mcZ6V1DOw2Hrg3Y4Z8WQHvcdl
Nc0HJkHTrsW6trNz58OmnYIM/KcnboPaGobzfIdwy+xqOtbz9Dw1zdeKRrTKsqdkId6J4u7S9sYF
cw7Lg3LO+3qLd78A1iIsOVLumFoRNNvfZj39J1bxBulmByny39zH/yqeGFRReF00MvpckRyGKA4m
DijoGgFEZTD/4UiBZNBWI2hb+WJJVqzEQYomIjU7q7KbEe3rrwlyxJOLFyRAfYDEEZcmSN1u63Ag
bS2GeqcCa8d6eivqFIQgq4K64GNUShVMqTWM3tTLe778sSsNk2GB35u9iBd4SZr9bGwgAIgAkzkF
VkZebjtHaEU7hCxF1SHLa/4wnok8cJw/Ukm2Uf6JjJUXehTqTlWwjyUomL0JRsuOvQixHxPjRf92
tQLtE5pFqIwgaar4Z5otxjll0nuU+ms2xT5SMc1Lcjo0bfGJTYmVJUneHbV4srMRmbuaGxslRvNj
92lM3O88cmFadXbr6Xh0FgK9VdIkPLkyiM9S52NdrfuaDqCpZOZXi/E14VofSc8ZsATS0tK+a/AR
IBiNF0U1xEXMtgADT+ZpYy9+0plgykFVQNgleWXzKepG+5jTuufRTPXAyI07fgp8EimDL2AkJFps
psPW7VN4HsbnaIgPoyKQas1SbhRaxqwCuYu81sT33B2KWgwPrAiIiIpQb5mL5hiLUBIeigoQCBpK
z251OvTt8BxpHUyxJd2NiiRVwXo1J5AO0jL/5Xr9r9Ufi5wXcJ7JtorPcAr+q227pJWgODt7ISYH
t4pe9tpODM3wpHZLjKDEUgOU+iwaIAHz2WbVH7dUNINmXJoOOAC0vUo3EC6qgrVV76ZQwUGJtr5h
QSiXA2L3p2ImbbVIhsonxdCniyyJQIv8Zd4S0dVGnMsR56iAG8QYWN1tjVCoUGAsGU8Qy5Ih0AH4
QYreTiXLzh0fZGevd8hJqE5JYp+Vpv5yDfJWtMgkohI8J3ci3dmqhq4YRwOd3ck5WhMFqV3tFXLD
dzUxBp5hUbjiR/sadLAMHJssE24FZiOghUa/d0C4+e6G2FQmIFUTjTbirXEElhF6zVQtODbhjczH
BLTEAokmL98Awbhh1DpPSmKa2DkWI1yTqQsXrVAPirkJrMe/eNbFxVka8xGDMsGV1pGX6JC6k77r
yMI+uym0kE4Sdb7pkhyKtpM0ps+IwE+v47f2YrOeQ1lmDqZqxAJETpPR1THpVEdsW2ahBbji8VgQ
lUEgbxUUdkUQfJxf1cUJa8fuvEGVt7ENy6w4wSqkahjDYSQ8XtPbn16ML3mvXGObnYUq/19STP+c
vO89NhfLY2YBYK081eQOwR5qMTJ3NAEohkMN5ssBI0xoW7zV7Vzme6NTlt0qvtuojy7EXC+u+s/t
jR/LMZ5IUfkRKWZxxbLNXaP3l9autQvR5vSL1iXys1lZA2duLQIbxNlqS0lBNjwxYj42Jrq4CXXn
taTx5TnqDI7Y3FIMSEOwKVYnUcINWaHEJQNHsIqG8mwpGokj/JoJ3A6nres9lB0HxjkCbti4AuFo
uR/II6DPriF2YcXT4tgOYngalruQGpW6ezJnut2Y68xUBbr0gVgqnrKsDuuiCozM+IYe2vqJTL4j
6uFdkXYHoxvcU+/CzaxpDicZSVoEfSr7PhMTAszpabQ74Jmt8Eq6Xwerp5U9cNyrvSwXrOZz5oRM
diWHKPuFRxHwkuMBUCBsZ1VYcnITh2pbHnioo4OW9Lcqynte6kHiRpyYToM8VsP//WJcxgJcfsaq
DqnQpfwA4RMSpNn53VrORELp3V5EintrDMIYt2A7hBvMcxCAA1HvLqBOdpHTlictc22PpDg2ATG9
j/GkPTY6mg4Hj3FjGu91mREuIGhbxtrQviscZG6QuA6J1Q28/JN2MtZ+eXAX9TgPsXygho3PIiEd
IOvaW+GI2itF94dJDTSTqg/JVMgDJ0r+ZAVZ1XO2oJ1M3/qlOi/Ay5xZbT+BvP2VRWkD3uem0/5C
SybcsMrxkyzJEf8lDY+uTp6sCE+Nqr2ZpIFckJZ0uC1+NPU9F2nQ0pj1LdJdnHGJ0d1Z32W+7Ffg
cse+B+8hE3XwWwTGQyOuKb2k3ZAScWICvdwsaehGzZh5Cx1OulDqXt1+Vre4rq+AgdDRUTPl7XH2
BY4JDZSDGy2wQpCfl7P5WnZ5jKlazqgTSSc1oTfixAvkIOSu6jOfcytSTiEIoUzFTS/jh0SI9B8C
ix0F1YLXgyA4nR7vLjKJ9ASPy2ajzwWmi6l76aBggaoF84CPN83c8mxW88FcjGmvVGqx7zl6edZg
TwEl8UMfJWCx7aS6ECqo72BvUpJhmMsSDm1FVMuzUXYO51tnJD6KYGBORhxY4b2fHDyeTUn0ttbM
jNlcADBknOEDrALLxqpguoNfmaONFym3bwZp7RHxMUFKwjc64dehxu5N/CbraATQcEx0xjqafe8Y
f3zbkDaoFwb9BO3nrRVFEqIO+xbQhPe4x7AJ9I22b3X7P6Nbe5KduJVmZao3Dd+ZMMvuTjx6d9cX
RoULqUPH379KTY+hakyfNlVT3dvmVtpTv83OE2e40F6U75RhJqo/4yOnGTRHtGzJ4cVxt8trS1wd
i9EQHhV91B+cLYREUycUtavd+hz/TBWnGWZdE+R2ofuAvidPESrUsbIn7VkLIO1WdymW9WGyGY/R
OmZA0V7LKCexsJmOVuu2OC3Q58L5ERfA9vZAhh4cAIfOK3L1PjDiOXmrRtCRo6NcipRAMgcfnMV9
3NnIAEnVUz6SgihQ5r84aPW6Qn1lebrFgEa28AdJQCw59fWrb1SAb93Gvif6XPtC17KTY6gsfj2T
SWK2cEBxqoJ2A4k1vRoGYAl1bAwWQBCF9Fyds9qoMxcUQa9kuL7HIPcxmNbwvLYqNcPEwDDO070y
I/2ERbjexnyqrw5VOEO9p6quCAUbJk6PLqxqR4Xp0lYzMsIJXDzbefI4z3PyqMXdhztKOxA1+GfG
YYGmz+OnnSyPKQdjluHWPmmK8BRehFC1SV2BaDtMb/1QOxswDBJp8YWXRu7MJrKvZpMrx1JVg2Vi
+8j6a68wkFZ5D6y/mYytYABG+pJ0bbcbyPdEwJcRAGHnTL/Vt05aUGs0kKX9hohEts+A62TOXeEt
AM6wlmAF0B/slTzdSieOESL4eZ1gZSgDcC49YbOCrHt3YyyHpYW/Z5XAGPOCQY3zJRiKu7Z26pih
lPwoT1XpddWxAoFBa9cwxancbD6YQRPTkTeZVXWhGWuk8PhldGtTSPctNrDdHOfH3kQeVDlKHUby
NUdtiU+XWc3MvPdZdc1jhekDELt8SFUVKddcLcHcj+TVDCJIVhOMjZVn145MtNAAw0tFSvTMKq+r
u4S5Zv8ZY5AvDrFG/qKE88rY2pmGnxjQH1KOMTpIsFFQs9zyqjsYh1rdSPdw3zQfbhOydPoM04o5
kqeVbGJs4hYneG+WyXxZ7c1j0HVfEhcJOXDtlpAr0d0tLY4djUxyEwOaig7M2kZwaZY/NUobAz/C
aylWa2c6B5fcQYiLf5bIPlnL+KVUJIioinMlWkfeBkMN4N3YoG+0Xb8oU7jlE+36XeRWzq0GW7W3
dY7LZf7t1jyiDaqPYAD8TlIIXVSTw1C73WPhLORmZO65rAbEqxERmJ1d9QGES8ad17iVbrAWBs+W
NeqntEfVvdhOF5LE+s7Ol+3Gjk2JABZod5wMx1z5z8yS1suxSvsWRmR7sV5t2I66PYpbxSJuOW68
T1A4eyi9Dpi7iHnZOomjm8y3nlY3kygvhbUR9tgro46MTlXm72txkzS+/clisIB35tRh8vHLxD0S
MyV+YleEJTE66WhAHVSXEEug786G/giJNSzzQF35njuzLpGSoJZQiZa6S2ukDiOGfGoosVrE8Tvc
gnmoVQAjqSNrX+bx41Ty7ERzXbxA5eye9JW5jh3RO2GUtFvTxblaZqR6Wd2WfqJuxAqkIv9JGk1r
wVK1MLi7IGqQvmMuIN0GvbjUBGgFY5VpQZYwziexZF/SjjyyKP6N6vgjESpnBjYtPxeW9GttMZi4
MaSzGvNbw3SoTYKcHlyDoW0uXYCgKfFLzaYYI3fPdRtuOufDQqT/OZOBcgdEN+KIV7pK6zFnZLzM
pvFo2BZ1n6i286mlhb8fshQaJJd2PC/pRHBKkUFNx5YRMuF70CtDC+0m+Wfx6tD4SaqD7fbBrJYO
lej8WaCbFw62e0l/FI+MtjxmcgpNjgPRNA9EwuCcIBx7lw08ek63dclSYnnMaPhjA+IMFWtOvaFr
LcpOxEZxIkevIfsIaEC2T2u3fzKnYiLFjBKN3EHVZeHdWcirHpVS+WpivT/pNfIHq5pP3V8izexz
THEXJCXqFT1KnYN0qws0nZY5oJ5TDBBe8PtRxbBM5DJ8NbbLuIoD7o7B+ACLm7YDvYxjw3+4GkXP
6Qj90ULO3yNbyG+5mx9TtxgUjhcjGuCBmU8796R8F8q0Z5Ki3LD/6YEz2MggH7h7SHDtwWQnro1H
qVc/o12/GGVpfkDDWyazfbIAR+AJiVR6gloTzPhrAjWLNRgsVn7hYEUNZq14uLgGOv5OZinzZ93X
gd7JKtSV4TGLHQWdUEywB/7WdaU3MmE9/U0oJQXSCv/u6eb8pHZ+bqCEnM0IYBYN2xe3h36Dj7Mh
lKMWd+0rNdGGS6m+LoCt3/RK27MrTc9i7b/U1i4uLnCY3ZaumcvE9bOVEDFczhCH1/orA4+9WhbM
2O2DoU1LnvKYAyXKSHml5AraZbUwNdALw3SyV4bRCsp1X9VNSUNa/WppIPlV2WceAB8W2O04UOUS
+QSmnbxgtGtsd1EZk1MiAYIVqt77ery+xtwB7POWdrFkq8Dkwa1LARZ7WQNMmyoBXiazBMgHqk2h
g1F8irS7OTJGHXnT/WkDff2mZf3+aWB+Gpau8sewa2tLzEjlCkcqGreMPxbWiGRCr8PRug5UyiWF
kYAnbBJfvyR9snXZYB7ZRcjZJ31zlqgOQAeRbAIrmwLFNJ8xn11yUvJOirP+021LhFAE93kp4ova
MDU2lPQVZW4SqplGHLATOBZd0kiY+l/DcrxB6Z51rjRCQveW8E7ts/7dnQfhp9nCESXmPJlpdFgH
tAMc3TIEBHkaNuqU3RQ2AKJulWuvLuNuPI+T1D8WMz2CIKYogHG2Z7BsvVRxvCDkcUFPLwBmyDby
MrtqvGpGx220FXKLNvNsYi8YEzG8s/OLJkegFSTlYsqNAY2BCZAOEazF3L7E0azuhsY94FBhbN0D
/USOdQFcO58NlWBpWNNsW85CaKHwmVqSvDXMpad2igydQR6tJIPIJ6E/DdVy1Mbkc5FWeSBIVH1w
Y+1tpIwOaxtknQJlHH86zyRKKU/dEtgM8V6SdXcnKTkvo8YjKOubOAf+0JTdYZ7sf0VZ65RtFo0q
hzCkSTlUcnojQ7k4jSk/eiplAyWjABpnd8fsVmTr9GSOast9TOkepmQAFGe76NjHjNreRcSM+Qw1
lWPLW7ebLPnXQuPDM00txsU0fVPtJU8fVmt7NB7Gvy4Ha4ZRJyRLVaDXNGZ6h193wLfsuzTCkIjh
SxXEnIJQdus9OlwWgKyGPZmczLrH1HOqHDipqwX4XmAtxwuBhOtk5sO8x8+e9011pTG7Yz28ZZie
wH0v2YEQN0TZ1VM14I1QDVsGTgYwSSQzrQbdlbR/R6jNJCZe0yZ/jJciDm015b663DpRF3uzXjeF
YxRvDYyQ2fQ329WprBiCk8HU7iyS6tZlzPZzmfyYNXuTScGfdCqsWcP+R6xUflNfLZb53dKwyVYJ
7ZOe+frO1JBDZvKwZPt4JCc8cugWzZviHpdyAKSoP2gg/tLUuRht81AZRHZM8cnRSbzrai/O2/bc
GfgmV/SJ64YmYIXmNFLlPaHzmvrCJdpXK0tanMTrZZzLi1Eh+7K08ltuIeS0vye8MdpZqKzRrTrF
DNWmn7mLxmOfru01U0AXje38oCYdaKrRoCkQweuUJhV+wVwdkLOR04HEgVxMc4DizQ37apeNRREM
aKY9Jc8Q6ZqjD9WWgNU4ea5XaYakkz1WvQGjn7mfICLXazWjZsMYuSta7gEjTzBmxWxJZTSGFnP7
YgRROSSvA8PUMWbomM3MZ6wEs1td2M9OJDn3OdNb0dFnYjjTPdeSFdjUGUQRDvbg9MVnuqpGIBwn
qJcqJ3yOK9sNGTi9+FEV7zl+u2OqtFT8iOdKd3ouYZjtMmnH/qKreIYSG5tZDhZCVj23betD9zDX
NNkGxajUAQrE8X3W5m+CNSQttYlEbW6Qwvu0azN+INo5LMWk17hbYIVBg9ZkI5ulc4gz9TGy1Rk4
c5lBP9Vbr5+6+5Blb5Za8rbp/bivjXjnmjGkzYgZzOiOb3E0fpgUsj6H344Ga47QOcdRVg1uOC5X
DRUqVSHZoaOykjnBrG62f6auJ3dZmxq/smZYso0FVWe03og/f1emCSg9Q7Sa7cGPyKs3DQjaNRMJ
0uccUNryPdNf4wbSbZY3nGpnhFuZtS9KI77mpb315GLaOU0w1QYzMXPi3Gq0KBxBxD4Vih5yWE8D
jCCkyvcU17GyhNRYYAmVeNkxxs9opKKz+v3gRTUfEun80+e+DAtzak+tfTR3omvza481Vdo4tyiJ
NHQ+xpvdyT6oChN6WR7vo7i5IRjTT6hJ+mMuGLZthkyZ9a+RlWXXum9hR9bXOnEOjjqKgOTVhyJD
FsOZEJYTi1r36VZWUHdNsl8FOh936QMrr/u9C5/Qo4Zl5WATSgW9UXlKFfMnbbBedxsRS8juv8GB
styIkYYaU9w4y1nuMqRhHTExqHqHElEcSABW22WG8NQsUKzwS3pFk8Ogy8izZcaca3IFIVQAJBL0
kpNspYKNywcs8e9jxBiJvBGaaUkKr9R0vJSyo5NPlqscc7vtWJjE1+oaY2Av00PTVxyHQBwBs0jH
B5vhVjpoYGWI6y0bijaFlSEc4/huYpAJ22xVEFRN+xbOBk02EQHJ1XZm9aEVwrg5unyWmbxGTI7j
bPhvJvEEWweS84LUj5YIuFyN/qwadwVV6tfCJrujZPhnEpsgnVK/cdoICcgug8xtqu3EsSef5VHF
Xo+1s2L+bG8yEOgCm8AkgPmoQGWsPI743cHuMHL3MLAIfWdEUvGs2uzpQQpJAPn0tNNKoZ+Tu9KB
w06zMKoUxT8WUZkceBvIiZspO7LSWR6BPZ2GbkrZWcsuYKIEEHlJFc65uNnznpC2we4l30/eZzMG
VJcxZq/VJ/rC6b7rSY7iDIFeZoXi14BygXtDqkA6+dggskOdi/1Scx5jEjdT4ClYUu0igXosBa16
m5rcjE+jrhfB2NMuiFlXWosAk2oz9BU56DBeVgINFoseJmpqIh2OU6QyeDMaeWIC97w66hNJ72wK
68work9YzhEUBAPJDSl9ylc0KzczQ+ePZUTFZVx+CgpKb9Sw2bVmmAsN174ZUEbUvlrSzTQTC9eF
spR0Cbpzro5qwAZynuPYPYpMpSiIlGcDpfiJ43kXTCbM3kFPbwlhTr4zwzBqEyyjokYGo27jxVhm
75rWN75hMwzot/+7vjw6Lv+oMBIidsDD9UJfWanib8zYmCk0lRks6EdUPvK/kkm819kdxZgD/aLh
AJLmyuRFW96dg57LW7VB4/LHLosL58DWds1riWsxm7DpM0c6lpIOUjVvjAXGWK7VbBGRW7/WHbWw
kBg26LrgVP/qEGYxNwOWWSXJhx3lj5aj3UcFFamIvlSLGK5IGzV/ahL9pa5Wj8poCtftjF+mxAsh
EfqrqIm27yfmv6KF6qRfuHT1Y0pVjj4t0x7ylPMzahPVndtTXEj9bq+VetB5DllpB38t4h65NrkW
5bJ+WPpEtUSHKutYBivqp46+i4ek1afEtX126T10GuJSSYFi3rV4a/0owOkhmKdP2cP3FeLTakDn
GUpbBkpFeKxpSnq9U/HdWz0sR7f6q1Alq1FC9EgKWRXgNy0RymKbt8nHwvKYJmjf3Lz7mBeKnLiP
21fL5dL37Zywz2ho8G3QDzPx9P/D0VksOY5FQfSLFCGGrQWW2cWwURR0ifXE9PVzNMvpoSpb8G7e
zJOyUoknkL0SvsPeU5vcIZRuxXcrbf2VfP6+63TIyVgMSqus/RmZcVbs2o1UiKxRFTHxVJ8wdyfC
7zZSt65nYaxWL601QedxWBQQJjhimscQ2R9WqY58Vc4eTfu77lTF01M2osVnuywYq82JgyN/igkl
sZnaee301nzIJuuVS8JG8k/gizZ4DwbsVKHkLPgERUe+M1X/VlXAco8QVVTOt4FoNkhmgw1RietA
xgQeLLP9XhUt6+Ziby4RIizSelaY3d6aapb1AOO66q64JFWfyBxAjR+SNChp2PAkA/xIpr+v5sxX
hMF8N+vPlK7ErrkYZ5UnCQENNvxrdVCbDIP3DIEDei0mERbULm+HlHqt9Z5BO3FSmYNPi1v9f9IQ
ZvH9MJavSmy9cByNqdDhdJ4v+l9coZEX6rilYbxVW2hfWQW3aaZ+rSzCg9VZ2erU+X5MCtgYlXHR
1toIiL9VXpS2LyjU0m4Y68ad7VwLLTt7mp3c8NIIwhBHowSm25pdk6Q9abL2YBhddRuk6b6u4lNA
9tqlBXJMOR+nHqQX1V40LUUW3kcE1H1/UjrjKSG5dCTso+4jQUgBNyaJ66SHCgmueycg9fhKz4l6
yWLyqXUwmoR30InEEf3vQeGYrDgdduOBVXnBA513NF7ONdsIm8SrOsTJM2alA3QxO1STSToRC8xc
w9A6DwOTcUIiMU8FsFtdp6DXMXIfigqUKwF8vYdYSZvzC5C66bm2eTnFoP3RJE50nMnkufS3rUYF
4d+40gbKGVNxYDn9qwaGn8XwUwPEYWmBAJ1H7WbvJtl8ylJLR9drp33TKs8KMmow9oxWFStPu9Ue
ZolWOjxEoE0J3rqTVnXbLfag97NyBnrnGiPA/65dMOyYqbgbEDqgvD1Uiebp+FvcOiPQoYgjxz4O
OPDuSk13gnSQydNAaLq2felbKloTjbjauXk3FIwC6cb2IH71M+WyGpgD/Fec1EmgS9J3q/AfaQUa
AeDz1Sd8DzsI3aNiCSupFGrJBgFtsbzCC+RpjETi2kobkiwbHmriQ4xDsA3iCFk64uUhjQbvbzMS
fEKEhFrbhBy18A4Ge7FLqxQqaDLsCj1+WdoYJc2Of8v+0GU/qswGxM6qr2ooKDSZmO4WTj16ZL/n
ifFBip6olA3SJxleZylH3VsYUUAyuI5DHBe0q+PWFtuMCZpC2Xf7PuH2K7F9nHsItpndxF7S8Lgc
GspwxMRmxEzuQCRYayvZtwpz5RyVcOeRP6/RMH3Py1zwdrF8cM4/ZmpYewXD627tncQTJiztlU4A
y94zRV1o8bob+KxFHaNXOJFxhBQjeLjYppzyfTTClzKovRQD7jiDj66q9fQsGxzB2uZYVDQv2Jb6
5WSzb2mkdzgblZL2PC0Tswki2K4sVw5K87Mmr6RYqsjh8rZPg1494iJ8o56E4hNTViDPzb33tcwt
erXsPGP2x+fdQutmwvHvfQOalUXvDhsABpxaozZwwILdnI2mpNIv6QHLtveRzedmBrzjnrzJM2lD
dej/5LnwqXKyS2FTRMZAgu1g+ovGV1VVZX9aT6IZPqUEq+6gp8cJ7gPnS+4OA8SzkkXhWIs3E82C
lg0+O3zF5APlCjAlkRT25ea/XDDHr7y8FHbz2XJk4VVTU7gep1wrWFKx5mWLuK8ay+egc6655gOi
b6/WsgRzMR0rWLQLHy7uFi1sR4Lj6oTXphPOMdYUf15BYRRz7VNs2vlZyqca8zub27G5+iaZcK+N
7MXM2l+QXI03q/j4ptSfMWzW0V6f0z37NjWkN+uw6KwT6ofcGn/VAZB7yS5KjT+xxt6aZcHBBTgf
03rf4MDFflO2xmvCU0BzMvY5SvdmjSgcBUsX06aCFeMDaxtiimRtQOqqWoQtE1V3aeytCqinHWK2
nmhmoAKDzYtXCjxD08qwOChHqfzutRbknyF9M90ilPeUwtK6e8J4gMi1bVA0ewR7/JizufW6qL9b
tvS0fSNrslqnVRuf+r8BeGTAoI58seDJpR6csZpyo4zjo9Glyj43coDSK9yOlENXNfE9RdWDRW0X
nzIhonxl8RbNePgBsl+E8chKcvY/zHXE2t4Iii8KZ1ePPwjsaA6LIcJy2UMCiQIyB9fJrlXWhukp
WlBVjFz1W7I/vMoIdTjjiMd39GJloZiaygyPbdSfZnaHfljTHZL1GUEbJ4rF6oTd4QXQPje5cRmn
+FWsHPgdRIx5eisN8KhFrPuWnoDQG/EzKOwMmpltuKZfbTY5sdHv+046VB0vZC1LZr+h6Mmt8+SP
wQ9FBA/NztbAqC1t9iVX5dPQK/oL+5R6Fx00CaQauck77a8iKJym5W2T0grZ1x9Ldtpx8OcLndUV
x1xOpWdq3ewGa1nC0lgzKBRwHONXs1rOZvPW9LSCMmSdwBYaM7enkIOH0ZA+CWFRO63PvBC4Rhkx
v2sNRWpwaAVvVMpROJS0pIcHHtV6betekqyE7TJd4UJNwG+bWIC1AWSeLsZhn43JBQ9gFWJiDkoT
lmJqEXyKn6potUOTxWwAOxJlhgt4GXEcNJjEhq2QpVzmX8a/KXQyNNicqqrV5MjVaAweoJh5hmnT
q0YPlpu2yhI2Erc8JBY3HWLtJsr0oxrshb6tpDhwnSgMh1XrilKg4pYXDRYmS63B3sUyNJxhUbxG
d+ybrM1PvcGPi+v2kxzswRIcAEZ78FmKRRdVruNdGvMYVkvEvszEQDIPEYsJFP4dzqGGYGe6Z3v6
gsr6oWmScxTM9HKJGS7GNKF2Vrrr1Y4+GK63BsGZUGKie5amvnZRhOwv6fg4q+EPIEV6bHvQiytR
lZCzkJ2ehCwZ+66aftMmUrEvOIek7DH3yL1v5TqXavu88FCmc23ADIyzPs8d1TNKg7ONZR/Qe3WX
krT4GC0PMyu5c5XGH/Y6lrt1qtM7kUrmK3HIiOjcKQnIsM30xU42Y0qZ4sChfeKAD/MTMc51Ch31
Iac6qlAB5nc5HxENK7smlg/EyPi9YZHaSBNPrcwboCLfhxv7EZEHZ1ver0FsSi+cQ3dJgjgqzSNO
TFn6MA080rZNPcCcXihMy86qMJ9VExeDiUTL3dGdTDkmnFdqm/3HXXGfXIp1/dVKz7CULXlUmZei
eFPb+UtaCu0ziW0L2cJiFVwpimcOknAlql52hAKJznaXSUHWMq1uLzP9b7maLmgWK5hosMKw07V+
y854N2f5C2UCA64a6+qwIruOcnxcNOzv4F2fIKq9Jk6v7qWpbI4gqeG/bjktJiMCqvOHXXw2fBLv
TQRwJrFaEtwtxdlNDZSpuOWxWQZpwdTP4TIFpTvrN73106lRXQi1zn4qzQTQEBWDRT9Az5Pq1K8s
5WDAPfE0hdNLT/ltadCUuOJwoIJAQmkHsSrNjeTZA1KhnsaCPgMOVZyWjirIbn+O+0PPnfmInYHs
DujweRigthqoDKYx7MDha8yPhPtGFIHGnNogn5cwHpkJFIeAodp9azSXyjk43RyYzC5Z25jXFMgY
SGVBZmevODi2Dw/kqiGr8b4BQ+vmST6dcaE+lgTDTn2mhPqKR1NLnId+i/JxuLF2zH7yodSVb72G
z46cT4PQFifWU+UiWPlJmM3pd6fJEfIKUf19X+fGhYad52lAfEvz6Q4ssLlCenXXHOorZ40f+nOp
ZqZl2Ocj1Ak/YChW59gI4RHaSP4xZIvml9cQcdTCYi2bpI2bwglxJ8MxWYJgX7drShgrlgczdQOa
zQeqEo9onYWjsqJZvqXw504kcVnjtp+LdTq1IPxtE6Ep57aPZCeD4KDSWxGh1237NAILb4pm/tNt
M+a4AUu8IWU+WJnmd3hgUSw5aqzXuDZU5mE2O2rVhcpK3VA9KHHQr82fFrefGr3K6DXrVypnixdt
V49jIaWrY/yByCIdTcmUPKHjWbVJtnu6jbzc2jy7oEpfoxb9zxCVP9SWfhk+S0fvjujNZKDjuuGi
HK09kbLE7XTm4bSNxGEmPOWbrMSr2GII51/YI3A8FCCFfWPWj5Zw3hyin2laYqNMmtNSWiNLrolN
0XJzWKyg/tM64PQ0HcsZg3Bpf4zgnM66va/kfAk2IaelUC50HnGJRZTWSuPmOqz8GOvhNSUAkeX8
r+0ZaTvfUOzEvb06S8KkcNilxqYTlDOoLiGPu7iRxyOtd6RwHWXYgTfwe3U1oAV19HET6Z00o/cl
mpPRUQSdAgRqwWjgFTNkvzaWIydrromh5HAxS6dWYzh32sjPcd172lamSncEIyoY3HFi7yPHpn5f
YzWMms98LvQHuGOPBRZoDw86hVW5l+TGUxEln3KP6NuZ9UGPJ05otXK0Zf0HZtCvA3t8nR17Z3zj
DLBREbV1b/e5G2OaPETV8rTo9vZ8PywLhZ1Do9FxhjdtRkGbMkoKM0SAcNUw6AhnoC7XoBlhqz4m
CeWpM1WPzWrdh7ox0aupm6mKv/+dn/qsVhcU9V+uAMvVmqLnP5csDJp4EgEBf1mmoB2mRffAvUx1
ScqWQKc0WeKq05lxiekzLWfRZQUsUDn4FDl3zBctl/fYX1900QNUhjO9M+X5V3ImVlCSkrpxIb/M
LffSCGN8J/LMi2O2wvkRLW7GlQyDxa7bQ6mulm8W0nth6PqRky4B6oY3kUzPi1urk8HSvaEcrZB+
gdtKZH60Ac+1haeMTjuM2uO4A0nFF6EgeJoVi9YhzEc5bIsRs6Y+/MK9gTidWq8rFhdjTGa3kbRH
jLloqmzs6CLkT6CsvKiKEXZx3+wESyG/G1HtW6L+HtmUGeQ/Z3s9wQ2K2MTo90y+T+ZJl5m+IqTp
zbSSm/O/9TdhnW4wahE2ygItz1+7PHvGmIc9R1AtarNPp6ePyMlcUBxYJAr4lpgmEmH/cJrGULvW
DHhlx40ERZjhuLhnUpqd7PS7QuLzKlyZXhNX6gUHPxva7BCpzU+Gb+aG+DEgeDK0W1gGBiWfd5Za
iisXMWctYO4ZSg6fRdO6CotbTMEpOJWofWsFhSDpZLiLokT4TPDIqU2sM4J3IpCxbdDG8cX+T3ZX
vSKOss6IPwPCXRLjcptt+YstFjDLzU9UDvIS1rF+aQUBj7r36wIHYGIX496aOTnbJank6gX9QT/H
NXjbSSoGNy/rG1F04IdN90JgXdubUhP7xto883jRdwMDqFdZH7bKSjVhWAgV/YZfKrpi7VnFDHte
5cTlkF3VV5s+LDqBvJhLydXmjZiSHobeMzgzMfhhzwWZfEzbggIXMfsUZq5exKIdCRi4vA44rem0
k0KscEekqQkmoZ8GqfJZiEZhByhkWByfQx/YZUMsHnYazNpa9FqxRQ4nq3KpU6FCU7ZW7oU8D4a8
Pk+COYAgfkYMek/uHdmDTT0CElSAvBC+KUF4tyMOXA5Ud5wvx7glcRCn5b95ygjpLhSA6Gl1WY3i
E7J/uXeSejqqLJCWrUJ561Ie+hXj472m6uUiWxZmTNUO9Simucog8kVR531UkvUwi/qDldGCvPs3
J7iRQS9iASE3PjOduGMn9kuatrQ5uaC9jZM8PEAan+4OyQKo1LDRrCyqaF4kJJ2OHUZnHIMrHN3V
RAMWMcp20xy6aEV0V9KehqlB9znGU/2mz6CBNhw3QwKSeM2E/mpOq3LC6VrKUHS7gbU2O6aUegfc
/00e28dWaOOtgd/HpT0cFjrD3YKj0H1opwMtxsZpARey06rX3FbMEwcKLykqM/y/dJCO6sVPB0yY
2UZBrwCjsLETvOLHB6gR0rHqNImCXawOpoiEp20tJO2aNVx7aDtRu7gq/t3DSsuUq0LADuYRJk6C
JHpCCb0vpFjCeaGqgC7tLuxqG8kiceawW1DQtvHMH1kduf0gl9jy6GaPxPDHEXw9EUeVT6RMvnMl
y4N2xUq0K7ZubBshypPbVjqxb2KD7YCagIjzafY1bSaz85NGi8FgZtTu0q/2XjOF4jG5Vnh5VsBa
GRlDRY+MW5daxy/C7PlhJFRNpYl50ZS62Y8KOQsZNdivy8HEI6zPN0KY5GeTKP5pLEpteO71dvE8
l6X2mOptmKlp/LZUsXrOBZmp//8yahV77zi1YOPA3zUYNTlR5XQo8djBZi2JS1KPBlRqfTzRNHek
nlEch8S+SFKC40EwF5Qiio8i0rxxQ7yvdNdKifYH/yINeuOg0U0e1JF4nzGO0SfWfdFTk3oIg7x8
R3NZbgs1bz0CylFtGVuoJesDpd43fS+/WGw63XLVjhGFZOg4Fbl+l84OAQ/X6Dxg4QiTC+VANQco
gm80hhUWHY/gZGN/SCkwSwbTG8dYfqAjurrJQwJQVJFOc1M85xuwttdJQA0Wz2oAtBQISBdCXhYT
0mkdi/7Vtljms2ozWYGICeMRoNXy0tA3uo1LkE2XVj12zNjLXDkMn6lr08yIwFDFVxVOYZx99k3b
3WRBUWufmS9585baHwt419J+jtElVrQRq+KEIAjgMSjq5kPclufRsi8wDENdgd8vPqCXh/K4Ytcp
T5xH6IgnEmQ/T1GE5SElb+eA6CRJ1XEetPg2afRq2ZSq076kD4DuMTyFm8fa2RGMeqkxAayz7ZkJ
nhD12PPslRXnWWHF1w1QAyhjm7c2PY0oz9yS/mZHML8p3bIbut4FSfwa9SfQk5YaHyS6FeQ2PSrF
Faq117NwtRpikSUbi7nXTt1IogCrAALUuSLDJtbYK/mN1Mx07ebNQQFrAHBgND82mLhn6mSmm5bh
d6qvU/pt97rfqFLY0KYSsf6UQFopy4dkIzNRXTpy+p6NhTifCNCPw0leEQrbj8TgTlySmmKu59JU
WRCzlxgYoTDPyXBUBngXVduda2pTGT2IZXxJjfnId+8ZveWP+psMC1JueregMgOo3p2FPRC7/kWR
cD3rMb/zTXqNM/VpiF8Mo9rDxfKpM4+k7xrqXkj0oErf1OU9Bu9jxRP6KGOExLzQsOtnptLoLWhY
Ewqg2/1fSVQTlzMYBHdpJ1xVs0eBHu5gunDmb8t+KhpgDQRzIq8b4Xc50oul4N7KL4AOiowofvZJ
tzUp83oX93gbVttlvI/xVOE9dpphJ4k6WJFDCpvxYjjyHbv9CPia7oSMflyQNC4biDfAgbsR+7ZE
I1uv4SSo7mxzSGxfsdcGOdl4TkCz/EHODZwrR2VOeo7zVBOfqMuTgpQGX4J9EtJ7gu+D7nZz8huN
bkNvMDB96wIVhIVs76fiVurlZV4/6W/GhejSpbwH4urKfIyrGUhlfcgsGnvQwqyIozLBVASwCwbL
/QqQYcWCvjaFm3U/EVKLw2t4rJ4KOjV6bIElbj892lt5+4mDwydVFiRz9FKr434E5UWpvBQxcOpm
ALRsVb50Vs81emi+/kuFeVIVCq6MCxt9iXKzgbWfOhIubRPue36WZXoa2ADZMf1M9SbZublNAXGk
+loVnRNYaFTtYCsTh9zUgzo51umJlFloapy/5ndc52HM6R94Bmcd7SCwbIzmd9w85cpXb6z7vnyk
rHCXO89q/68z0l+Na7bKfgyCTHJ9BPZmMKKZ/Vctn6SpwE/UhgMflfnE8OuBwnCLC41qBwFgBmLX
TiE4woaR3cKh5YKjUb1qwCKcU66l3LRY3mf7iWBbnPkSGVPVeRi64aOgsm5GJGCdHS7TQk/ga1/8
4PjekfCVWQin9U0uL3VPOQvxgkRlq59e8w2IMHKjG59d9VziWQFyDKnrVrSv4MNCXB9X2TjKWFSj
6m6Leq8UC6uWSyMduUHcPD8TgXBHdXbLZ526lnVp/TEVblQobmce7IJ+q7DahNEZgPDwvq3B4/ws
saHEvSkbly7as0nG8nrM5/xo4YQvHd53HTIYP1tCWLohYpmOWEy/sKGmaX+ZsCCUUzCy0h5X2VWk
M+6/fbW1AQyYZ9H6mje6ntxiX2JzqMhVKnwfoY3tM+OxKBE0HlRi612YASRvlp9tHdiPH00/vPYk
kJxp8RR0UWvwyD2GEh5hzJsegc6A5abXJyt9Jm9kkRu932lo5vNA5686+vPAJFWB9Wj/pWwjHETZ
2LlSKbizBRDCKfdk40RJxq6GqUevGBG0y9RalJgbu46dBcoDkjFhUNMvJsKcGJ/zK/CSozXc2oib
rkguVnOgfK8nTasuN7g8ZBWGncIJcsz8FhqS0R77AjGREl3Rq65w0mAo2QjHjONdMADRJFXJAz7o
Rh3ZAuxF7lf/OAG5JtsAOaH73bZY8fB9d0Eh0z9Af+cOAOmAdaqMIEoAHMGy2Ez9Y5WIhxTsH29q
d0pxEmjYr/IbnVl86t2RY67rkIiJtRapkqGExepSJIeHeckeSDPvZYYbLAgY9VuIZ7caYytmEs/A
rxQ7KHUEoSPzY5k1l/DrLmZbDylpJ5KHEnD9NEa+js00w5qtcr4iMMG+oXfb9J8yP2/oiQysFcs1
NiBBBUyvazn9WT5X2sySqcZSWig/csT/p3prlCyoaFDSO1IjFMi0DTtQcutZNDNOPAD12ZkaRFOe
W1XyAMOAocRb4ygoaFvHBELtxeaBQb9Y0OwFxG8WY7oCN0UCi/W7ZRMIhl+E1h0o3gz6XDnY2Ecm
5U0mJUP10Rg/SVbmSm1NEt+8OPZTmfaktbv94xYON5d7W/Fu0KQXSBJspXiJ2DssYROv2nXzZR2T
0vAzPbm021Zrs1kNUzjj9cGyNwHdEykukLIMgZDskOj3LcAuyON0lJZPcTEcmZHdTL2UxA4YifmK
b9rdoAVgW91nYBoCNhmM4MbDyGN85qZeuiNL26HsyEQVnqQKXCoj51YGNNqUEjpP2UK/ydI7Zi2L
KPRQ7ZvlUFTsxwDHsv9HAXuO++vQ/ETdjza9pS363Ys1y0+Y1YIkZvfC2N4nkTcIwvDJ8q0vDn9N
u8SfMWIm5zYVY0uUanpuKVOXsTgKtA/5seB31LlTkw49/aSu4kkx7tV0nDoUZ6M8ddoNz9xGo/LL
6N7W2YNdQWmPTnDG/VXoXpXU5zyy9hztj1Ua1ob8npq/qam7vRvZD3Z3NTEkVZaDe22G9Tm5ttpQ
/sldw4qFmkZ+XA77QxNqPQI1HV0ahDjxovYnXJVhbBeY6pHMYGzaP3p1UarhYEFfMYsiUIYKplLC
OSDbgTJo9WtXE0FNM4iwvR9zu+VWdFd53CeldYUY9pGo0Dlyh/jK91CgQ29U0wXTzaVEcCaKTrlJ
kOfLQ6er1BfRtzEf2/kQoQzXGt6q6NrpOUbtP2nVXHZLp6J9V7t/OmifGH1zTCTMG++FWgWzNj3c
S/JUQGEtNUcI3/K+JITF1ciwlxMSXXiNd48wxz1ltA6aEfuWjSCCBYCnuj0l+8XYyypo//S9aTk3
YT9AYOtvnY6uMWOYm9/inOcUfrBtOwk95MKw6Sv0ieH1L/0mI4zYBqJvFd5j4iAy3ed6+tko9kqs
HZh/Ann5YxQ/VYN4UJuUGcTpg2raQiUOd4h+gui9M6I/W35JUZ6aTDu26/tkPhf67xRhUpSA7cC9
A/cmYKha60NV2Q+TU+1mW/LjSPrV4+ZUruxWpRc86hRxokyU2q8kYewySrQfTMATghrghBeqaGqH
OLDONoIIFnMO78iFeijqYWXSuGaqnJtEupg6OfH5lFj6Jw3EIELYWc881035LIRK0nDaQYXhPMwR
n3MXob88aW92Fp/mJX/HTcXpFGKnzplft571xwXL4rJw3gHth31Eyl65KzzVbs4CP5Rmtg9rEiN+
Fti6URIixXMs5u+me4rWHFlIPIHCxRaq4S7ArKdSpTElZ1tfj43Z7klkGsa5NZKDmJcDsZ9eIwKx
Stz7ZwaV/SKUUIJYmN3apAiKsJFzSs2NMxxTPy45EEZ2/J1m8s1CKWBFdQA+um/19965Okm3g2S2
s5j2BUcMp5Z4B7LCGW0joMtwP/BPGnno9Jj4nCbsWVBS1uQl8bad7gDcST/rZpSiBJh0+0ZbriOv
0JK9sYSr0fm1iiq8HSykjn27eDXpbc8EGpASRPgwuFg0es9GDRLnt0QKutbV56KqnkCd+jLDX6mT
sORyl6EamSPoMvU46wdZOPg9+VmyPA2tJbQNmEjS4FPlAKzvORvH5wgo0DZvytBfO1fIJnI5lBOK
BgbU5A0EOhwokrkh5HMInLypuo2WFhj6uusxVvfFe7b9qP0dnBlr5QR6XwPsrY5dY3jRZOIVLeXw
g3lbh8fNEaKMX6alnYxttxh/LhrT5zB7tfVgrGS1F7Jq+JzfqzLjWb64NgpeamICYVzqLjVR2ygz
j1rKgZSm6v5agHnMzfu4QKplte9IbzWsDOI1AY+fVZwcSexVu33rWETpJPk6YE1EDaq6PCC5+1Q0
hSr04Izn8CJdVml8mubqMc0j5gxQ6GsV6OByk6YLhTUFA40JNip2Gn22xEisctipKu55i+8a+MZv
CwUYQo43gfXumvQ4d6Cjpv2atoFC/MdOPwBWnmP0vW49DBNrRf3edY9t+7DhXyAMS/rd0q4rAxKu
hQIK+8wxOTH9bN7KxUgCsehvZOlmChjrtl9FTMAAmfIN2KqyiMKFLWfrq6PjvxmwZBVgjWVcurIu
QBJhoMssO+QJ7c+cJjjGVZykaXdyl40Uxy4v5XdTlUO5KLuEe6Dm2YAYFKhq7E3Zq1CMfaxhxk9e
IoNDuQJh5IFJ3W33mfk2Kns7ri5WD5SV1L59zjmqOPUDEdZp+OI9mm3ZAhKPZDtjfKgNTzk+zx63
Tjz8a2uDgxJrwcQk4PkrSzPBLhCgzOoKQvQw+3EeVO1Pid95pORMyWu/qx+w3x5sbduh4mqbQCLs
gBbvCqgJGLOm7MjE6DsIsoO4pX0NrA0H/OIZFDakRuXGbXtX5JB1JVT6I7GWU8ObrEvLgCMOUDqX
Lcw7B378yoqG1yyAUHowo3O65V7l6YrFAGiEfeTklRoRdAoi2XXpdfqHiTgsS1eFxMIcC46Ezp3N
LithRWDNOmmSfBotlUMe59T1MVaOGsQpmU0OXWweMmHQJ3cWb/qu7fwOrLGaSJ7Fb4Z7jUVzFbRR
OEEDjgFXLv0jY4LamIC9Dotq7lJ5cds6f1bjO5CIvGXbchVgIiLzk+wGNkFIF0X9Nsw4QB4HEZ9M
NlCsetyqOXU20UNS9UUeNClZiLdI6xnWLRrJuqDcDjI6IN+Y8mD0mb78AhH7Oesnk4muqKJQJflj
NXo4xZC9kT5rYX2tjHpjVYUOe1hLQBFDZxFHQXKqRkuDvdObdweqGtdb4iQEa7hRlop399WS/2op
DqUSUOgBD0xVKkHncEzimWubj3H3lJcksalVTqyAHWRW/jMlYCg/efIpnMPUihswFS9C8G9XBKoJ
lWe4jQoPfb+2v2JFPgAX2pVAPYuOrIUnYi+XBldpt3Wb7SJOgVw65O2570MrPSscJ0ewgkLMOF6B
wbHPhLKSmGHCkoDVVGCMrbd2Coj5cd8MNhhX56tIl+dV7YOBzF2dR8Mlr8azLnEGM432LIB4upM+
AlEa5Cet/TXGMQsgAxwjFW6UNs2N78jKGIw15A1nMrorqAV6WyBv5JvMYhxToBIUJjgvuaEP4GdZ
F0PTQ5yJ8vhg1FM49nzB5kK382wnYBU78hKDlslevUWySivJz/CsUPepAe7wKSZavp9j/Smvm/TQ
EIlOMWD4S1bS/Z3betgl6tPcdtMN32Xl4+eiXRPBUcv0mCcqHk6MPBM+jh0tabLfleUvXIWRZ3n5
lTYCZUhDYtHYoFFjdY2wK9ziJrvaWnaNx5katwGFrhxt9EgNj87k1TBAwwHD6mFl3aSXmu05zvJW
8AtekO1eu81PULZemUvpMWcRwxJ/mwVJVDdO8zMIbDwpqWs9XpILBKzXaiK82NvNcJIyRGPYrgfd
7AJrZeyzitR+yVAp94NO+YwpOs80mRmcXvOJld/m1JxDcDJk1sexClOuHKNzCDc4b+wbHscKqI+s
yC/I+a8UTmCFog0CstYgMIn25bNiMo7zdYvVJsww432rrP67bibUt6iGk2+9MCXQrE11Yo0E6qfp
SGN1F83UoF0SXR73ap8Oty3NQAshKQzI6nARKACK+sd8HoE9C+DBg8wzsZz0PwVT+hVovGZGsPF5
9kfAInprXa4s8pVsBR07zf/wfw9H/IuJW0XasJ9nAlpKoWgPSNzfUdI+9KZV/xQgnCFsHYxBKQ9j
wdlmzBL2SUbiL7zDxa8AqBtODoMtHYJ3G5jXpGgqBdIfrQGwaL80/FTthMottnWNSUGfCTJ+13lL
mvxTLInF1EqcVk3W2odI4UzSPyUi9VDxm4LKxQ6glkcH+VVASNRvmQE1eZUqptcMgk87ZIi0auWa
aZx5X4nG4WXSGc+tEcArDSerKe5ljud2BWvxI/LOCZVR+ofVm/mUbc3OiqL3esp4J8GdAbhuvsvG
wguSIBePhgfTiHnoaClyDGaySZUnt17ZbnR59y9JnO3gM/JamRe/llXJY8XD/mdJg9yW+A5p2yVm
BEpyfbLxsm3XRTP+x9F5LLeOZEH0ixABb7YECYLeiXIbhMwTvEfBfX0f9GJmOiZed0skUHVN5klH
92cdQF2uOMQYmcFzkGBxGWG2tyOTNFEJVDVjCcWIX9GEW3sdT6+IWS7Pdfxjqe8KKX7UwlxCUnNS
JnPcanOmriZkVD16TrDUQDGbdKeXjKAJV2YgD5hLM8wX3Rny86RYp6xq9yRDc/rhxy0rhbkhFPJV
T7wRdZaOULdLhZdUyowfn3tzjEyFkUPar8wC4x9KhKGLvsCBc2CNQ3lUu/cegnigDd+ZVvt2zM1X
qyE3u3RAe0rMb7ObGSo6reWJWTtJdb3VgIloRrafxIxGGMKaiQRWu2hRzdD0lqftGuvdvoyfZFHv
FVVsUkSvYZ95jaXBr/huTA3SpIKoKdkoyLZgB1gqXAP1nwFwtlErIvCwldK6JecCvowblSAKuaB9
bEcb6nVPZ+CbhA9GN7ikJ6/iXiMjEf0913b5xDjiISAHhUvADGtxSS7uRnwvY+eb/jgHU2LKJX6s
71H/If2BKepnsUwveLCcZMBXs03Rac8V9oUvy74oDdJVZ0/CA0uJfBUW4s2M0i0kKXw99drq38J5
8tUWZHLwwzTtJQ1Kv46tQ6MQHLKZmtrFSOTFbcBHy2YLJmia4r8yiaCP5K3Tpl5PSIDpXM2u26rq
s57/UvVrRO85gKWqaCID5scBA2ulnlwMz2flI6+oHs6SY2805VXHNDOCe18+poI5S2W/tjJFmTg1
WwMTpLaVxVfK3AUaI2Nw9q0psQxpT2ZWcp0ZMmgRnQXIwaTZRBx+M+Z/WfsDDYEcndtpRMpFfxHT
+MUNuuO03Sv6SxoBwkFONfBxY7vD4efce8Y2acp2EJG4KMYVtM29lqxU+9PKt0WyM41N5rhxcNOa
19EmbtUT0YLd/i3seVdBEiPLhmYlOWZMqyQatzjfhFQNBfRGOx6vmXKcxQUkixtWhVsNtTtpQOrF
TdWN66A9bYccuJf/p76WDyuDWQwr5oZic9FT2MJ0neDe41MxUg1FB2LSaTyl+byOw8C1zIddntW8
RhQx7/UO6k1anApw9xP5dIBjIA48hF8wYkwj0t7AiUYawulC3dWIO2jNMkLg1YAdHK+BnJxotGl5
AMPzXjJEQUNG3lBEGnRguVUk7WYH9Q0yMF2zeNqRn0s7YB6XqZx97DFsnvJ1qtOaUOLnP4n+RrQI
vSCYsw7+iWcODhKJDS+TMFq3Tz8TdEqZ9oZbfqvRYrSIlFeNJLP60aCsAxllvth325LtxTzh6zQY
s1IG5DQ3ynEkY5wiexPqRzEx0bCV+5zanjOIfxVNfIGYKcMZsBcwe3vmSVA43ZFdc4pAcjy0+QeM
hXlAkWTvkVxgqlsUesjgiWFG0Vi4ZYmgDvqnIxh+e3qGo7P6AlazjI7EXRGXErXn0AEnId5lQOGV
VGubxV2enVA92Qb+goh3JFzrpT8H1ygm7SHhQW4IUxzYFW3JXIHiy5DnXNq32CQjAhcWkQIrPq04
3FJDW+NJkZi6zI8z+4F7Wb9Z1V1FZgmE0pW0jwa8V6Nhf0JgZgeIqHcSuYuA79n8viZs6gBVEZzO
2L34TThAxxaCdMwbhdhV/pKo8DLRcVF+SuiduoyLE/nm2OPMZ5nhoGQvlbOpfNXZZ84rIgdbZEau
qpZEnyhkuWOnZTY/8LOfRPZRK4bnUL+MJUgRhkKJiqqrBjqTUXHZP3KI14WZhJxGG9a3pMM20Ih5
nQyMMNAimmQJsVAeqS3z5ZR0Ic2hjtrLvMTg5c6pS6xzR780y+FRzx9w/zzuGebOIIxi/HKVjL71
2av9r1LXV2DBUZvuY2t8aTJlm8B2ortYNV3w3ieFa6QjEZ3Rb69Gb1aypM0w3+FDHBxKqkhDTzRZ
4m8ERxznJBaBJQkO1giIN7BqbjFNWZljuyY76BZgsJXna99qG1Hon5DNb91CxaSii85WaHuWsmFx
frcFDrrAcYtWRaSC2y5Zmczn+3o8Tk5CrTMU/6+K+kbCj8Q1aFfUpvgIsu4pEDcCenlLEeYo6lev
lN89XOSsy85FTofInZqHYmHMs1+K95H2qSpvZhVezS+luzWYz4L2N5MOgRZ96628b9UYy7H9MUij
p87LUZl+JCNhP3wyHOAfrWDYRE1r8TQvNl/WIT1Q+SBvEL+l1wIXN/tbhv4NDU0f2diEyn0Yx2sR
IthxGKZXlcMjbO5CR98KYJ+OXO3qho2MvixKPmQlQ2E8vQ1Z+iLa8i4Nli/z1hXaVwuNwlAFHYt9
mMcvRYDq0aBGlcMuhrtN0PzatGcqlpW8Kn+HY2vC6XWzDcHWIsgR3lYrxbLZLRNSHYGyru4N9jy1
QcEvokvuRPwd3a6KQEXVB2nxzuG9VZPxBU3e3qmEWx9fBjKnG5ocuZeupjLjl9PcSt7wEUgWsWGX
nIUhOy0MF4eyMl6CiR3R9E1hqNAfrzuQQzZDdfhyrMD1mdKcDavdnBupJyoppmDtVjxDcOeihcxY
oRziPzrnuYkeXuG2l3G3hPo/VAQFVnoUeMp8iRxXCzZhfdKSvdx+ZI59k+OtM92RgFPPxsphbkx4
uoqfAOMvjxFagohjdi5/rrxv3hQ9yR1aoyQ+CNPaSvlfVyj+8lL08VtUPQwcOwVQqzDXOO4vCFXh
WxjTBrCRAUXxlOeXpvZYgCBjsxTfSiE/rzGPmzVeJziRgruTJL1Oxmqzhs2LlcjiItE8jkaQqKyz
cLOSW6ABoLklrxzeONYlIOtYYQxmlyggucVcS95SuRaohckqeLAYNo88Ao2xkl7VX6f2gBtsCIKQ
hatS56UPBxHoKj4iOGEjre6QQzR/iaY+M9UAtMXQX4U74mCEt8GSCIW9cnVNyNw2ue2sBlBek7Ok
bK1bl+vuT8YmMLLlnarwzWC63eBbl+udHVUu6QG7rMRMJQaGoNz1ItvlKXJKSK+GEq4VRiUOix9u
FAYFQ+UT75d18TrGj+7zeSgnWgU0oeMzRT2/Rk2aNW4QrPKr9ld8TejxLyVqTAAj0j7eTbv2ZXxi
OJ3TtU0pXK3rD6YCDnLm3v0I38sXXrdFcXx1dvUV9O4KS8uESfGOnBhPtp69hOgWBm5yvsdLBmeg
z5EQ9ROpbxmzEzxLbBOpJScWZ6PyHQclo3Or/5P6tfY5sLyt17Pr7BEKiBf9qHALqVieCTpznX80
HA6EdiSmTD5YjgAh+c2vSOowz9H4FdIb7HNWu8q00euT+SgxwthbvrYu3Y8VN+uq2VRYRHGWow6Y
TyNy4Alo+6r4m96hEqBTxndBGTpjhy82jvaRL84Vn7kv2uFwhRu3sG3Ebzy7FEEragWee360fiaY
hx+QHwXPuZi9mhVhtiejrsv4mVAdYrzzgmotlQ88NcgD8HAO4TGTN45CsCvNRr/XQyJxD3l04Par
ph1FcdgxN/al6oBKCB2MgG+0L6HV8QVChufafC+97oRJQg1WrfWLydf6Rx4citkSytjgszlhjMJ+
DxJePZ8V1unhqba+G5vJ6XgwBTyidQ0PZ4faVTHOk/ZkqxxmL3L70CrPqJ8NdxfNaPioPkvdN+yj
MC5puQvTS1vzI4xo1mHmiEvQcnucnkbIm/AmJ15u+B2qAMAYVG0Bv6j5EPxVqd6l8ZRDqzeRASs/
QeZJf1XnqTIwvk0brqI7JxECacZsGPgoBmMXxToqNrYt6Y+CUhEIkL15oixo9SfNQMdk2jpR+KE4
aQ0OrK0BVXnL9sDOTzp6fDzI0JpmF/+NzhgMqaayDVICEelQvTTzcG/X6tFgyxk/lWCTpD6aTr3b
1pmntjuoNkP9wkHB4x1giOA5IymIxQUTs/AbTHYQoeDhsSdNxSu0F1u4XbKzlO30GHJ3mg/Dm8pI
PkKZcjakzaCT2NQjxF47nylnLV4DPGjaC49IUR34dtuOv/kU9NumhGPJsouT1jer08zrEgYnAwX1
Nm92PMSo0BiH37K3CHVCsmua5VfSSEB8m4m6s11jWxucqtGXIZ/M8WCVh7b1ZWlvE4ma7TnVFdtN
1tQ+06JtXOYSBWks04NfSI5o484zuVk5kH19W4c/s+UqJZdFdZuttV3hzlqbE6aXrUo8ULoryr9M
22vqHsxOAMV0vtTdRgdZ8sdHwXfIPVlv7NQdjbVmnuG28PV0u/GM9rdCkRRtdYfKDBxstGWGWKiX
Qb2OZ1cGa0CuPWM2npNiq8ybqvllkm1BkOt2TQgYcpOAwuAUSlgFbHqM3ijlTpScLGQDbP2Fq/F9
sTlo3wj8SChDQaAg1ivZRrpV/2gpZ5xfykG9Ze3GSnsNLNepVzLVUIozalVfMB6Glww+dn/CvsXC
mycg+Ok/Z/I/UihYLolZJNJXqPRUSGksLhDo4opzF8aRDsuTucq+R6hOmJrigXpraIcQMxgFEV7Y
sC/pA1+V2h74+wLElhT0q8ZknrJGfWO+SX8xN8q8AxVBAb/peoAs24wbsXzw1vCrk0vTb5nrF3BD
M77B10rzks8F4/euQZJz9sj1ZKoU8tIp+vkL6JfJijhYvmbAg3y65Nw0eGHZWKFUeOkGc9cxwuOw
I+XLqFE3PcaRvlCm7WYqBEBfvS2Ckl66WwRCoB/CxwJbYGv1vtqcakRHmI9kFMzPQt2ycovF3uYM
5gXJ4BQQu0ly5bpRThOjtFg+dxwy+vTQWWYam5GRvI7pxk/KbdNyfKwBH6TXYf2h0RWu0vAQ8mG9
56PHQawGuzxcZ0gMxyuYM7YpNUHp4jazlWFr1eyZJzq1y3yA+FJH3ZomfG0oBxFv95GgWd7DCRnu
uLbmTZ3jEGMwsRqOi2dr3pCHXRDnVMrQWTmxPbxzWXSLaCEA4iCxWasopvpt/DE67uSchpgKz0fK
GZDSqa9RqnSyq1W4P9eh5YPkqcCPEGCReqpYhS/M1+ofhei6J+8YBRyfLAjF2uYkXWvNUYsuLQ8O
g+387nwVkysqJDK45S5kSqXLeeCaDSN+0u181GpS4kfI4p1zB3IZQ2DlghSrwy+iHE2CztR9Jfv8
amW0SfVNCYuAXf6/QVnz800w4FjVfIbIJB9Sc9avBvYxcCgsKomZNLjb181XGrOa2NFCIWbFxaO/
Ez1DvcSdCS6o09+L8keu131zJ2qm5480m+G3JfOG+mTD68RrwdfW7nh4iCLJvqLzjPyMTQRZf+1y
2sI1kYdDylc9X6FFTDpDKFIIV+IopQ+TX1O4LFZYx5XNLg32LDJMegge/cC+6M4eqDxz226TWz4H
tUFwgfTGwH7MUd56CRv8atXhl12xqxvPnAYjQxeBrfsOXJAlKNauo4pkoNsbkKWk4G2yfIR4+uS1
2r+ZtIIYS/el/8OXBz3gp2zWdrednC/b2rWg2XUID43f1gQjDQ+tOETdkTFWIjO5BKGEtMxPERQ0
1oPJm/bkuBgu3Mw5vo/YLy/aa2n85Nb31PgDjuC2YsTNP1SA/kL+AcQFIqq9K1F0WWjvvQY2TuOb
wb62tz0Lbmp1lBrzCTsmS8+BayHPXB35OPaNlco4Y8M7xBWLvayFxoCdCV34vKIXKHlXUMAYS5Wo
zgf8WBxp6FNr4CsckVhfqY9VN32npBaX6mzdFgzkznzX9h2xSsngZjPCSBgNd8nigd9AAqODoi6x
AHhdQ5v6A/3fOpMvFKiiZ/6DJXzFrLio/lGUxNYP1gpuHd58KV+TdZY6u7S6zC3oWxoGzzLJnAKr
shnYIQZfWG9dQSbHhagLtudcXymDdjLGPe5tKnrEjZ3zSJMnDKjIVd8hwZkDU8EDeI+G+045YVcI
GZj06yZbG8W+QbxQDEedLA2EHMSpDd2pii7KeJcSdL8V5zoxIrhGLWok9ZigSXmZkcHPMHtDy+Mx
o64qaSGBMJfjAWsPMba8Fxx3vHTVmcfPGugsfdBhAGrQicG92obNKZLJqFx4Ejx01pMna1+OBasA
aFJL+cpjFRVbCloqgPhqMv1/151Vv0+PJEdycPDfjFsoZXjJVY1V2nMY9mRpsJDZmZgFcW5bG21Z
HzJfdjU8PCEUJvJ2OX2OMEWB+ijppmQhEP84Yg1egFSk8Hc8czvU1zl/TAPMWfkqVcQlIKuBQ0tz
y4pZllYxmUxNMO4iR96FVbwXs/BD6LRjRagyzSnaQCS26Ebqjcla1ezk+5LmMRn/uLSHZECqQCiM
eCclnKrMIi78JbbRYA0XaUCGl+10xi5MSTTFd5eJNphOWsn4BG1lAaUx2JIYiZKBxzgMOeFI7i7P
XCnXq1mXkFW/tBXxGAaOYKdYyxah3RIabToE0V9hfK7r61RfplHQZ5yK8ptAGo53dHbRreFkL4tP
rZk3xfSVYd9G61l8tpy8E/lTCSkPkmKjfkEgo3wabQfOuvLsks+5VzYy8oJhZzAUq0AlpCLhq8+o
M2CvYT9KLY4VXpb6PHP66/17Z3WQifRdS3yUUbPLGpTTmE3YWRBuGLeQWMBkZtKk4XpsjKudQQ3i
QbBGZs6ZtRoEAYbzMWPiw4q36ZlkSwDRQ0/oKODWen2JBbusXz7kLuUsn5+x+lM0pE6EhFvXXzoE
l7ZK3bwfmH1B46OO47trmX2G11Z+01SsWN/PIrvqBrACFow/rX5iYh/0n31lrDqH0d51BDaV1e+y
9kk2Fnr3+xy9IvrwCES8Z6iOIU6a/ti/ZXrNuDM0gIEsMeE67U5EhSo6wscmshSMcjZ2oiZByrCJ
UNCHu1BGc8vCrVFw/Ni6Q72Pl76PhBfqNAZqwums2IUfOmxcpLHN2X0NBflmI3WgzZnYCaQsI252
2VlL6cgxg60P0RVJ9exaNnXN5q5hQMvu8a8t2A11vepbOaeSOYO5ovZA5ZZKbKfgfGg1pICaFWXt
hkpDGRfYjMVQvxPIPUsJ11Ug0YxPLEcJ0HZTYxuZWbqXIKKy+q+Oo8mjFx5jW7zGUF1CxwhQgRi3
YMKvYAQPEi5ChMAS23kTzlqNutt0bPRVqvXW/s/guU9IkqR/ga6dSjP1A5vvIJQHTI60EHH7ViKl
KEXOStZWYGkpV73oMBpqm2BkvNWZ/SaPq6fBqUR8Ej7mnSj1D1xvPd1Q7xmas8um5lwJ/aeRwhtJ
sBvHDLZKx8Agnul+FoPVPGnRBhAKVo/XssONHpTdQbbDl1xJE1e/U2jrNRTcWSKHt7UYjE2ycxVO
/me21ndPpmlSaF4/ZQfM2Dul7v51gYGZnDaiYvVVFJY7TBH2BJVWU923WfJRyaHG6mUJFSyPQa+h
sqlsgnzHo6pAEmh+R85MoypnlEIp1EnV+a1z6TupGNyXpHih38Df43QluK4QtYttEvZXdvuA7Fr2
C0tM2320pqOBY3ednYoxvcvBkLAATw5gNvB8thQNHQkDasXAD2S67vWW5AkJeJhi6CbzVgY2BEGj
jV9qoZHTOdNEA0QKf3gdLRrvbZM2hxRyWkHtiteeNSR+3TUSRxn9+UScmU7KVd+PQIL4HBX1Rdaj
W1Zab+kIRVDgIwD5cBB5ftdkcVjUwRTJta2QoJ6EWNybgyOzjqgVfwyjXzTpsMoBBDIihLDWEHmD
s+bIBvBMNglmaw4XsKKkI9tav4uGk8GQrSaGygj49EvL5OnPD1JhnlVH/DMb3n9Leh+Dez0tdW53
VROw4iGjfjjns5HsSanfZzbS7VHw+2UbgzFokZh/Y2McOji/kjXcWijOK3vkVCn6g0LiRoqcOOXL
E6xuC0a783ypWA4lirZtG+sboCAWFgJrIHWhcCpT7DSM9dMg+xZW8JZy6q4iBFz8iB4U1xfA+Sdl
lnhvzGIHEYD9YbnX2tAzlHhXOaS0RCBpGQyGd0MgYxV/jDxPgT6exGQ/8JFqXXcDnE7WhQTiLaC3
VOnxeYz8jUZDR+nh22w3ZeC3GmNmLVvTfszOBZrtw1YYXzf6tum4YpfpWEy+QcWcsbuLal+XbDWt
/NRExjbtD83U+2neXjQNJ6XhPGMlONXJu7agIJe1v4baGPNX3sV+rL00GjbsjglFTrvWMyhLjimy
SRta3EQxZhJIvoTcJujPBImPZEWVlDO3Ps+ZOWYohN7H5DsdPuekhzd+LLQfuJtwouZVy8oXypM/
dAQlzcy12BDi00KRWrBOz0djU1GAxC2iUSrxHruUWo2EE9n4SwI3wZBWL7IErhS9/qrQjrV8Lkos
rasxwrPEdidjzQgIjZhMdFoJ8/G5NV0hJ24gFa487RXS3OJfK/xoWmxPdMocZp6E1AzqIFuZFpAJ
8mqldAXHbJiWm3F4b+xPzf4EfUbU+MaOHlX6QegBo56BPgtFZp8f2zZGaKivWxEem5gDpst2GXjt
sLuoS6ylDpwoaLdJbngFCLJSMKuUSTJrTIixkAFIdlB6h1UwKW0EtxKK5qlQrHWgPbwAXQUHZfqB
ybUynq3ozqUWerHxWRSokVuH0e8fGEwyd6ItXMMNUSdoOLWNGlS8agjZQWONAILa6ViN77LtnJSM
5XLm4hw+JnOwT7V5r449sSiCtLeCro6dnLrXh+BLAS7NCuJYdjO704K4sAndhgxiThrZUwIyjwLi
lJUj65RtQoxsiJdwECzih4ExElhDoRnvOrUYRgISWfSxecicwOyG10M44aAAO1BYG5pIBi0gUNzQ
aV2VerfEH+gmGdNVQ17X/N1EflX5dO4DHUyOdVVZtHcd1uyBMcjQ0msIZOiB2HFqXhEh+WEabaui
YCNBJwtq6qoz3Ixt/unMlqdivMb12QAwt3JieRsK7B+BfG4I0+aMvqozOZSGdKhZfxi5/a9GEiTN
9p0CJMC4L6sWkC+waycc0QT1lT6C46wK/iRzeCOM6KDM6sOM5j0W1KOF0pK4E6jupLRIAOAt5VrA
IFVLyML26Ifydxudgjr0hkA6F1un5xYufYilN3XMz06ubdO5ucwmI212No7i3Ke4gX8K77s3jxFm
/3EE0gPJ81lgXAmR5sTIlDWSbgCr7Sxo2gVN7+hg9i+P2pyCfinOYmjQID+cGapEN3xj9WOKofDZ
Ym3AUZh20U4bbObKv4Kprjl47IfPatTtpEJfG0H5J3fIhuPwZeoyj6r0Qo/X0Yl0Ejp95nSmJT81
UwHvovv8OxlIyX9ya5+neHK7WgOiJvsGgBID1FrSqm/NUL0L0Z6NoT6Qh0lI8PuYomFW1SO0SwLV
B65I8WIaFnFWILMilNXIv5q5f2dRRGm+Na17G2l+PEqkT6SnmQ00ZB8wdNYjZzlZ98G9YS5r5KiW
LNzHTvVe9R9dP53mtH4U/fwuq/FJkMaE/x7WZvojxmtHwmk4vkq0cUnNFAkvPzjm/KTOPEHJI+HD
HUOq9DxeW1F1h2fGGifs2R+1R7hXQHTJk+/STQaErFVuvK8eaqiTwO2Q8RoakfZjjwEjxwpeTPwt
d+2qjlsvDONbpzrk0pL0aJjDJUO8zhqZZmjA9kae8FMligGl4HmUskc3O6+FHD4MxuAKgzpoP7tc
sf5kgYfUSqmqCiDCjJCgc1dYlGWIQc4jF9qLCloJljAUje7cliz6E7IQ2cuXmQkkPz71yIrzQPxY
MY88HNc1Kx6LfoJ/6zIUAjRgjPdxETLPD2jL96GxXp0mfmvs2qtC7bdpUeYkZfkeIRkgnNwbm+YE
4ZJ8YtM5G05znQzVjdnByxXaKms+1MsSweIOD5oPRBCybPmGoXxEnX2hCeNEt49NWR4tfdFZNCEm
vO5i616HJTnPTGdlCPw1iEl2EesLwrxS3AVd2b5Cl33l8tpmGDb08QkD6q0ilq4U2VM6jkNztuv0
2VaKn5cDTylqskb5qTI3ikY/LXXEIF37qIJ7EIhfCiQUjf1GX75uUtQxT49o28oHyqbvST8hSrwO
Zb03lPRd5UMC04qQcFsvHRt0Kj+Yg0M68bBN8i/4WF8KY/T954HUkRqwU9qzQ0vig7qkRBgoZate
oS2IHnWmnEuhuOkgtkMznqO2+zeJ4qJnkleY9f9SSqRjzEfDjtlzNmqkKa3NgPa/sb4guFy1Zbbg
EEZtjB+K1V4KpTjpE+JNOH7ThHK9/CBq7qKCdPDmFO+UnR+pK0JVezPnitgrm5ml1G/tcqk6gkMZ
iiN8JDgQmds5R9IVvZLJ5iBxAEFkCDPFb1C+NOxTqzhdbES8eYu9Kf3ME7hA6l+J3Q8KDzysX9F7
rXQYqCLa6g3cPNDI1zRjUoMrLkSK0SIY4JVVsm/CFwjrhgCx7bgFF9ZyDoacBnA1VK3XYK+RGafm
qBjamA2V/VozmZKw001aj9UGhgnMEjNbhwu+pYPS2P4RDEup8GWPzGApwqagBw8G86BDCWGAtqwg
aGJ3ZC4hAXFJp5F8MWRkcuQPIJYiwvtGDOZ4a/wKZqSqoEcokei+xSmSBX44O/yAKki+7LTNk4ok
o9AX/W/VTOuBaXkFiKxDn9U7xM7XbAPZNmmO7c5TBkGfZEj9ml6ChKpxaA5gPXZDG9KTBbDdaiwm
rJutAn2bvpkRx9Qo6BQEDxZ5cGlp7aTyJrBipf1zLC8SVJ4mAWgrfVpM9Rr0sUZroIzCS7qEhIxY
tqdum3C9TDh/Ox0xOGtlJGaBBoYYhgC2yX6UkacSCr/klkK4smO8ZjSIcvGqt5YrsRyr1W5NVgXb
wBElp70xw/CSJL0v1YzQhm5P2bsJzgKtZ8qxsrwBASzkFk4qGPsd18h6NvNfLXwyp0Kat6E6Hyf2
38x1k+pm9Y+qGvfkg3hd43PG0VfxIfRMGReJIsECDRb/hFzbqmU8rHYbs0ZUBjciZq9hwfJU/k24
c2dCrjgSdeOGXEJzTPYlxrZih4OBrKHM5X8G8arVu1g1j6He79F1qx842zy9/F3+NcMyLsVW0iDg
zy8jTCAVDGLAAJcA7lXEHKpAlgPvsPnhSlwN7RF94yrH1tx8Twie5JDhsfEjCgq9PmMDcgtyHpC3
1Hmg1pirE+gDCI/jbkG7qum+N39a6dqJLX9SS56Q/53+TS98tf+HXaRWvvHHpvGHwAaXJhfyctUW
0NcdOBNnoldW5NRxw+VtfCKs7BRhqsDO2eyckFVkLc6pPT4BOCFjqU4Mj5kuhpZyIC8Z1Q4Shbss
tT5Yc2rYr7b8bREn5XuLuZgh3mxxme35/7I7y754x3WRv09IaBX9Xsc9wHUHyZeFK2FjCdecLyav
pIPO00R+wASSYnpAQFHE01pGst9Mby37J2oFlkXPcqF5Z3+g01kKPSsgUQhrSZVlNk6vimQZggIk
U4obhVmoUfsAUxi/KoiytTP8uxROmrooooSzFkjJcHciqvT7DKVs9epgsIuNdwnVPrZn1u8Qa7hK
GjRJ6XyMcJjMOPkFBLcWy3UbKaAxeGjwBMB14Y8a6zCyveVAIWZ1o6HzqOVhayMuYb4qIA1o8iUK
HKajbP040KIGT/lg+bThZBE19KPHAJFiPwT7HjS7YIJdYvGboSkI4D4GilApmii3UJqrRzofXTZ3
bc0AgXF3CwjPHkdXZtIk0ODNJVufEKpljfsKmeek+hlMGBN1js6/ryBAq2TfMdTp3oaFZguAF9hh
QyajoLLcMsKMgyk5kF5rZKEjS+qbCfM1nmggcdFyPjIGA9SWerPMUhRRroKAwuGujhgTIrdFzulF
ETCFmLEgpgiivUp4BhOYrB5Xipmgy00By1WsB8KnnuL/DaCgtzGTNsePW6YGqd+2REYNRJzEKAgG
5WOysxM3xoamcVtgLAn0wlMPDNBYk9GMeBXLmDmc14DeiRGu4OPqZ4ncWpgVGr6baYLWB6hmiNJd
lmrbil8hNdiNIV7i0rqRAnoipatmCxFE0MmyYb1oSuMqOUBr8gxn+f8WgiccrUrbDtimnEE/LI5d
0q/3nYIZMSTKoszJDRmgoMhkZyGPRVIME5OYWnZt8CQxtWxmkNOKX6BxFUq/Jud8raNtQB/hE56C
17pe8YeMSd50UQ1jVFrTTm7Bh94hg3hRh76Imz4a4h2s7GXVm1ivrfiXpewM+pu1SIE5Q3Xzs2XG
zJtfZi8tlq4mX/DPLvM/RP3TWs/xv8d/AkzmUAtPkv/VKd2X9TIxNgIM6BU/DYwcXrKONAOj+Ojr
GyjD/51HqGNMQJeyTh9OLUoMOfJ8bDLwnfG/SAW72PeEYR066a79lOixovkllG7yjNiXGxjB0mHC
MBSmt8J+TburIf2GARBTJDCGRT7Zq8j5c8BHJHblHbu9Gbepesvb1zi+DdG72vwjMjxrPqzuvdJe
Zwa2GmvXRiJKKX4DBWnLHyU9eY+mamSlkiP/HsTVECcl3o7UU078PaHRBt6oW3g4tvJ4CYMr2HEM
5KsYPbSJ2lBdAXofHgirtOwqi8esvmfJP1OHGp7DzoNRehN0fuNLFJEu65FUPClPhTDZATaJhfS0
gvygsLHt7X80bXruh3mJFa5znYQnCGFs3P/rwj2nnK+TiEccG7fwe6LkvwbVfo4DuGNpZMP7sPqX
uIciM9WeNqkIAADgZfk2IJdjYt8wISzIZ648rGERKBgrxTyiVSfnOpLrYkgAfRyI0jxKYWkiIk4p
wQb3KQeNi4XQkx1WtimbRCYddNKCr8FhxKimN33+XhTCAMPBOPBeqcaqiV/76b1vAdrBZMnp5iws
nEXPpDt7yW0a2cvMLEx5YpizpYNTema9qYe/2PxkoNy3LGqX+s5iemMj7EU0AzIbKSbqckSHs6jQ
nQo3L6k+egPpq7FezNZJep5BFw3qBkCkPXupzLyd4iQnhIgrIyBSdTgB1eSHORbhy1h9c+VK5hsJ
bjzqn1kIBOKuxL+z9pBRxOv9P0ODDK8/+Dq1+SVvb335V00QxS+2vcvsdcv4JXiOfeilBmZirt7W
5xfJpptojuESnxo5YGYA9TOrkN5LVmit/JJEr+UmTB5295UjjgFQNGDe7IYUJBTVxd6ydL6oU2X6
lfJqsLjvyltBTZJRgjriraQeiDS3lCa0K982S2wTKTYBRivTuPE6Du2VqE90FCBxkkcKjGSW/+Po
PJYbR7Io+kUZASRcYit6ihIpiZKo2iBk4T0S7uv7oBc10z3TXWKRROYz9577VpaU2iiYcP+EA2pu
/1IO/waTPXZ+7zdnp3yaUbSpEP4Hs/A2p+SUbHFxKIANCctFyshTckldVtU1Qhv3w0EcXvo9ubTI
JJ0vIulXwCI6nt0sYx4ZXVX7yQvCGO4Gt0Ls/PyzRoXWWO+j/xODoihZiUTxNxOpdZdc7O6xWbrH
8qT1RXtPoX3wrccoufCfabQNy2Nqn9HmjwIBjgAUjqzQpkvHcM2XB028t9ii7IrFHlVjgtQzGQ8Y
gZjxzZvWmA62Ds5K04p2wz5Ba+oNuCZL8biY/Ob2MHr56/K3Qqf3c1Sz40Y9SSdKr74fooZTd3oA
wgAkneyJ6HmoeEhnLK+QlsxkOslYHWWCNsN2j2N6Ckdi56Z/rjR3NUgIgrG2eqDVMi1iRk2SE80T
iGfgfwbhBCYYMDAtANUdE4Riau9UoNkU0+2UCnlmcoGa/wgo/DtEAxpETLq97jmOzSd2PZ921uzG
xZKFH1Z37pYbtsr0IWa2aTBwUhrYm1/ex49tY0Neis/eQApH1KIYHT9kYz4j1ccFMb4boSSzZNrC
/9336WtsSdaUEIXKhAFnsbOG5JmozuM0iKO1hIuG431KWVWofpMugPamPE3Z0qxx3Cx5MaP6KLnU
3BjTnZ5Onq7JVcKuMSS31g6vpJs+9eRXD9jMWhedmAx2ZHzuc8ZXmfwWCNkG0njhIizzNXN29l4w
4LZyjwXArCDJd3PqHAJKHBfmJIAM9OjeEfC9iNQhabqDxdTSk9E+DEhxATsYUfJJokZKhtogcqwO
h6WwWT0N8z5RwYvj4sSz8lcpR3Ennd7D+nwIOxakxTC8zjWbyZCtPyliT73Fj5SFfHUXHmxUMbgL
+AYgPGLfyQ53EXNxOI6bYTUNGqlIg8yWyCbqMvOnIonTkUuPUt/aAUqWfCqtrr9fcl3zgKlKFtYv
lrBPru52ZlyzhROQUaxHXuQhQSlTsjJc9QYM9rl8sPPqszX6/Qw2fXFc5svCaOFrDQ7t8OR/aYh6
E1FSd2FLVLHlXlJqXY+MBy6B+dxYFBYBvEZacKD6a5DpJ+yNT4M5wKb669P+MbVYM46R8ddDqaPk
rcBmGiL/Nxd8SW31KSjdxI8LzmMmP6oG9DFKkogXKxEGx2H8UvV9+pYrcXUQ5wWo15qmOuNl+syx
jZQ56d3kX7EKZC2AU8Jpze/Rh9Tl9rzoOmaxwCwiGB8b03y0ee1wfR4Hb7i0rnGJ2BP2CXSR6kXq
+avW0QXDx2d18+KJWpR1f7GoJEB6ukF3hbp/GjnHrBy6KJ01+557W03PLZR9z3kdVLwPut8UWlil
xHtrqItdZ88OfSBKgY3rZveOj8XS3Tkzc/qyf5pd6wxX8uRayWli+dfCgW01WaHGsWbKX8TzKWjm
Xdnnz1B5XMJwcwLODREyrDHHlziJboFibao1JnvJzLgA157TynmF3OBG2VRjs7GIvfC9nQVjOkNE
kyXqoUPLG4twN5KmS+QwkPGA6AmI1EPJWhSXAQc7iI2L0REFSi695uIhUwtYeHdXGX9muvWZb+LQ
nq3vIgD8VDCZ0iwMSrPbJyGFsHfV4Eaa9Cvup8OMSiexwXLG7sYqu+3SG0ZAX9T86jJlddjm8oOc
yTwZUXWxCvNdpfNqTl7dXhwTtusKstUUIsa37tap8WR5nwmQMDDg5AbEuJzYh4LpBEGxd3P/jIjJ
e6l8G2czA3ACvzEerZ0YqojNdAHAkJs/DNayj7vTMB9Uyxd8+Be40xHYLjpIcxN1ej+3qAhtk+nh
pz2fR/SjhBIhz45gnLb+8OQE8ROc0EewKnsiLg3ESP0coGFFAN3FxEFGWDJyvVWCMopCYuxvSeYj
DSHzL8kw0AD1tKi0EtDsCJ6LnCETPBQX0mKz59aW+wIyaMRDXyl5Sfhlue4lcNQl61Dvg96SqUDA
zgL55nrhU0iJC3vyCLTuX0LOXVfFh5wNg9b2XorqNEETkAv6VRSHzKI986b5EMTeqax/OqS8beVg
18iOre/jRcBKbrgParROzi26uGH1KPkFku2JtATo7daTinBKVPKzRtVcgvsbM+dtnsz32BD/wjG7
hO28ASHn3copfXTadJdpFJCkcjkuAzqM5bkZHguneaeRtCOYRYcYuRdNfw8RzLvKckM3xP/KXwBS
AVBG1gwuIQRLxWX2DrP6DDiQinBnd88kAJfyAe/JV0nCYH1qh73ZHOMYYBpfx5M9XOeCQ3sPwjRO
l6oo4EgBTRA8h/V7knxHgNQcfnX5Mo2PkY+hcJlO0bGkRfDti8wPDVJX2td8U7bPoKJmYv3sb439
sbqa1t9UxXdxc0mSz2Z8YfQ63sziPOcfrEBGinv7ufP2zN7o+ar+5vm73Dxo8yDUUXSHElRP7a+8
4MGY/g34N1mvesVHy7hBdW+WfNcNmEMKPHwinfgB08Rx9oPhCtnrT0rkwbC83InIHfs3q7+7CvHZ
hwT0VMofZT+bfG1RoC/Wsi2y9Rq5Rv40J8Csro3+oMq24ytp3bjLKK5wF3rGLxIE1qV9m23mZWSB
cjDFizhklJXVG3/4Pj5BouM2Q5N0tMW9Vzy7Hv7Lh47EvOKS1lhrMd00dEulH2Bz+sMrsZmbAwz5
RwLlVhaU8LTlyeUXamzKXih43c2BFimKsxQnGBvt/KXb+6b/8IZjSOHXckQw+BOssIf7LDiO0yPo
jBohF5vI9KHDCosnVf6NmrdqfpHZO6jpGSlhfPK6h7J7NP0Qa2x8Z6nfWKljhpuJ+jcAwRPYDpvV
heW6IsOQ9TzpPcjSa5ioY/QM6WX5ePl6l/IQhehJQUemaLGqHPr9ifrOwLhqfzuKffe72Rx4ZYN/
r5v7CvC0B5rkLSx+OvU5Qybuh3eDWV5XEDl2s8Wp0ewGLkiik196C1ia3fjgDfvc3wpy6MnM1ofI
eg7VIwV9hoXb8YA9fHvlP5O2D5yF3X6lEIbNS1A/2vMG22YVkWzCCX4tK0be3a+j/ix9rfJnMp2i
8pWBvRn8ZPKlo4pmvcgzoJi8esFzJlgqyc/ceQhpm5sAnN/0VdoPY3dmNpw5MFtWMEgbB1PmKw/N
nODeuJr6oZVQ7jH1Luy752FC4n4M5n+Rc8rVPcKromOqSm7O2WVsq97pXkLzM8HS3PDEjQzYiwyB
ztkHfcWcizHP2dafE7v5fEw3ClNBB5KItcmdOaYrO/9d+u3lnODFA9lkSDFd/PJh4qyH6h734PG/
8vYrhhSzXG6PguMvePNREZMchFom3vT5QzZuI/dnHN99+ZvIP9d70Xy9RkbuUpFfgz27InMzpkX+
6gfAXdXabRB5Ve8yOAloM+46RoeN410simisjNFF2aBb9l1w7ruDbh6z+d5rnzrzUbmPbvOaZxev
fU8QZPmOdedhPTH9a5teAL4L5xykO/4i42A0cWYUf0EIdkDdFNSRGPqwySgdhhPgn4fI/a2zIxnt
BhJS45KKyySvQJ5pEdhWjzjjXvnoDQwn8A9MPhJZvdXyaocPDTZrM9ti2ppadEEP7oDw6C0K/3zr
hQGKi3FQk2NUfEmmTTaGSpuZm8GOkqkS3Nzftr2MIfaD8i1nUMoloPyXyX+skn/t/GDBrTHfs/rf
8oDhMTUW75sJPNX8Y6I4YLCY3GvKsDss7nT2ElpHWz7U9XbuH9m0jZjM5UuMaUAFz355zNOLPyHs
WTf6nSgQ8OAI4+5NFp22vPco2s2DGZxZfATMazUug/GxX8AFmCg7jfh7nCtwKNB6sqB016kIXWKc
nTcS7W+hQqWMkOEyzdjqpuAW0RCEMkZzSbTRkrtMm0rodOs958J9LYroS6T195SlG02xY07tr0el
ufb7W4r7766SzDAUy8WW3N+ZADmW9MZldCmPR92+9fmA7j40II6EYMaVp9aEiJCjnRN65btkaVeJ
t8kJ6ay7/MGUFSgqE1C7GSKCBajNJ1KLlAVClawh39uodRf0mhh+07pCRASv27MiZ1PaLYL0ABsF
W5Y/KB9sw6JsQR2QG48DyUWbP1p702Pko+2SMa6NByOxE1q5xBFrHr5853blgUI/uM+YIKNX3wld
X1xLr5PBWv+/8CRuAxVgU7P6jLZzjgDX66KICYfLF22Gj4ebFbL4rLdNbxwzYlQY7boXQ1Wsoyqg
M/NEb1WNu85R0yMcV9uA2O8kDIy7CXV+JtCvox3nzXDWgY7klojm9VjG3bbTHIgypoGqZv83Nzu5
TaGalZIlbiIOajJjcCztWsc5FAjDxTJpRxPP8PPYW/e5ERHQmLXMq4U42RRRLEtzqkG6dPIyuRjY
ZHj0YeSr1ecg8neqUOSUtCRZKoa6fV0vZJ/wQ2Px7qbpsxT4WZqFjesUxUi1Ud6rFK1kGXKELJ83
lP6DIpwb4RL3xVCTNO7/eAzLjQKAnANargaAy/seH4YE6JJoebUD++uVR8s2dpCXvXHifoBeQaKJ
uJtMTDBs7e/j2p72XWP/NUoVRD792Hm2UDoqsdK9ER1mos+32VCh+m4YsZPYBrg2buSWSWdhvNkm
2M4ZHYJ25H1kls/10FTPJl9w1srgYnF3DU717cC2IcqnvWdL0h77kivepunsyxS2gQDdi5J1FXW4
Imo3uxaogtrmNmMIiizH3JGNyKlpWusIfelqast6R6zRZio8Qr2GZMsyUiE4WaZ+y71ORjRzeK8w
tq1r/lWSCYP2avyIjAX4yarFFzxhVJa9eHGEfwbDUmBYJHet8ItHldc1CZn9LqjeuxlRpadAjsa5
XRw0eVxTr8RDDFMgMORwTGJKnwgHMGT/U2vhFcu8BCF5xFWb6XuzmR7SRftg9AF606rZ2YIO3q9I
ec8ZeeN9YTcDkZ4oqDqSm6BN4OGMmLLHmCfWZrpT1mgmrAbIHb8x9UHknqZcJWet5w/VZsV2VvHO
ELa17gAU4ou3soNf+O4u0gRT5Sok3QUt591U8o+47UhNNFugloHB2RM1u8zzyz4mOnJTBQa+aC+8
jTk+KGBGHqqaxHjq2xkp/fw8MrXbZRXLZEeLDzsNzhRewf1YDkBYOtwjeSxYY3QmEz4wZ4N3njwA
BHMJWkv6nkdd5R09MrGoQcILHDaE+W15z7faWIk4hc6fLt5q134iXwZvQJo99LnLLiPBRhD1z2aR
rDObFZPjJnIbN5jQU6Tk0sa0UgU2hlmDWJeS9qkL7qpx6NaDCQ8DPe668Rl3DfasV9boIjaW5Wdj
DdldURIqYYsG9wwqf8j54YrEFsRGPVkcBaMwRUQuclMGvAY75zwT+6SmTXJ6H4oLW6M0QVHv6gas
Wh1sJeM6pNJ8DHZWsE5go6wrlx1Z1I+rljAOYhDjTdM7uCj886iRyLdqApOPtAqQdn/opwIdbTLf
4oiMLgEmfctk5SXJ3Ve+aTtKtj8mzwBXZ5vxaD+8Ad+3sCCUZ4BXNydpWR8rTSVg/gQQZpwSXwYZ
PAe0VU9pwGecJFPLAxQdMikGpkThXy0xcLUTW8kRCQLoKb2y6XwN3T1lORbiJB+gx/lPfg7TTQRY
sJhbcLgjUMzIlN7o2ntLuugUWOKeuZvwOKX9srr1g30FKfSsMdG1abAepCkB59fkivLmuhp8Xmv4
3xls352tk2NpsfgSzCZQC4XnNucWMeUllv1xYvUJ2OI14cxeuZiAQtfalB0bATWFJzlEDJMmtC2E
yPOWNdgbWaVlXXqF4k8aiTt/K8v4JKXiMze/B8ZIyeQSXQ/ZgZThZiOb8W95Tod+qvmbGgqzemjd
2DrEFkQBTYhLRRbdSnnOxQu51b2sJzw6gw/vArdtIEHi+GAdwXFyZ9mIg9vEMnbNXLwt0HkIy2i9
DWPcpIJojrCXaz9e1lPozeaIybgzsylFovHiQJv2R4dy15E/MdxnBD5Q0hd2XpLbt2xuskuHFHO0
H4c5O/rp9B2VWhLXwnyvD5ZtauaTu5CHzhZqKkcvZqF08kgiOlK9U8nxVeSsCrikXy2izip7yaTi
id82fo2/jl6xqn/znjltGFXudmjv2eCi4m4VG3mkj24dPE3Sy/cI2T1uSLIt883Ueh2HIWvvPqvh
9xUXtzbYQpJc6scwpRK3PceoemFzPXS2A3je6K5BBxspgvaF3FaffFYwnYUVZOFwgn4OBraP7a3H
esKinVnnAwKmc0fH5XkzfS7Pl8UlM1AW+s0+6OncSaKz1kUO3nRG7jolfzRk3J33wcz2M7B4N4W0
XmLPiE7msOnwtUsPV5LXkSlW2XjTWEpCkmzxy9UXe+R9lF1n3Tlj8CZmc9VbHKY6IghQu4isyxLP
nzNxT014qD2e48CyP5QxP5XClvTG3WmS5a0m/yMZezQjEW5c8aR8HW6BzfOWsdWd2IMr7X2Hpr8t
wc8eqsTI0INe+yA7Oh1WpiHKFQ8PdwKqXT6doIEbht5F5C5lKeatMMGfCvGGtb/COEA0Hfopnq5C
vOQF8AK7bX7qdoHs9M0ln9xhbVI2JsJFZgTVrCTrK82dXaaageEN9NkRw37m3WJPgjrCDoNc9urP
CW5dxgwBc9Z16yfXOFfkbMXVrUU3vm7/R4s0uInNtVHm3xM2rnBIQKdHbGEGZf5q4V8NP93JkppT
ehQHtrtLOHcBukSfrU6ebYOvpe+j79bOupM6wTz1EohBrWrv1U+Ag5Lz8jt5dXiYOjByrMcXPnOA
LyplNOqwBeFNEsnZTf0lBQ/Q/OgRDsAeJHEcPBh9RjCrL31yWKxT0beffacfs+SV2e5vFPb7WPQH
0t/2DqoaZbyYNYaZsRtYHjs1vmP96yR/fmox+NKslEo82ukyNfBJBdVedstd9xUJBd8MPovEwumY
lSWPaoJfPAU+K3Pys3pgWz0eHrAMxlELlrWpYcH2nraYEgA0syrqo+kYUv62moa8lnwalmoeRge1
ShJ2rw5x8EQQMLrBWLfvKPIgygwmvhPWAewgD/2SQpxBU5kqKIWesJgm+9/e8q8VA03AnNLaD/a6
nFwHFw2WWIXCbJ1n6dkJmFwmuWHxf3ZilTvyYbZ7NDsGIX92isqo4iJPEpp81r2k3pCra0+/YKew
SIRWTLgNHScyksCuG1JcQnNHtQ9eybJInvfZjVoQtuoWJ4dBjqK0sdSr6c226+es2nHtb4xm+PUy
uNrhYzcDYulddJhdr/eycO6dmaTwOu3W//8T5fLbzGVyCZLpzRtKuqau5vK28M7nSA7GANw+iHG2
NsZtmP3PUHLP1kzF75jTzn7BVVFjzJ2G9oD8hS+s0z9kgItN0mtUhc4hCbBRCyFf2gIbjTUV1F8X
LdDeha1uV6ZRvUYVpV1cSRJLs+pat2CCTNw5lSZ80BUJ6TwSB5RIoWd4xH7mOaayskuuLm0rOpyv
fKLdjv58xxu2jQXwMKKbbMl2WgxYsGoK9+h69QglqlBbcsAPrdDj0a4irOs9qu7GZZbpI8OIhxOE
biwG1XA1Zr4Kc+eCg50HpOk2EBIX91459UB3jXlL8znTVAzfAeP5MEK1VHMURAK5H8zhAueXDp8D
t1dMUJNtq/IELXvKZjruEcEC1PDc1y413vwRx01BRlPr5edhCbYJMv3eckbxx0bzoiUfpD29I5qm
wmEvCgDgMhjGtx0uCvbWPaVG9JpEzAbHsEY4XWLmh/TDjncQW4vu827qEeME4YudincR4BCPQxtB
nMmWuLa9byekmkKEgRSpA6w5BrBPGFKs2ixMdgoDpuic+xD6IwMI1JWN8v27KV0cObLYG+0MO626
krK8Mqz5s2xpRsmsYabjHlWhd2ocgBam2lxrKNEo1FGaKpQ36BsLSACpwBYH/ftqlsRwsovouItu
5oJII14MgbIkOSHwngyR8FGmPvb4MNomkIBRe3n+pi+n+6rVxTGvag5hzoqxPYGohK8gY/zYU5Tf
40MhALY52HyJp4QJRJOCZyWdSmOicKJ9P2c/o0VFHLrYD6biGGfDb0Fs5cqvJWnS6TmtshdTNtY6
td7QWn10cXXtXvMzVclCq4G9P0XImjwSpxhWbgcPabXlEyBIh/eMGOsvHaMQf3/z2tUMbjN7LVsP
2HSSLgxobgFmyvDtvgqnuJONt50S57VCvzUn4sdrkE87utwVEqXFbHDjV0QO5DEndDV8mCXTVsLf
wUY0Yti3nUtMiUaQZUxUFjbJ60qQeZFTTffwaRl1C9Zrll9vQvnoFtBgB9M+2e3YrY5JE11p18Gf
hnF0H1r21qsSCTcYG0FosRWJtxgFIWaRHsYko6wvvW3ipBkctYG/NvH2kA5j5W++ZlquIEuImiBL
rULELv0aAuvNcEu9DZagxAaH4ZxRc1j6VVvRiUveCJEq9B7LRruxO4S0oImyaRGqOYxmdKGIdYAr
PBrtPu6RufmQ65s8kHszi+BYdSQ+BWCGF3EcXlKMPd2hdRG4CigmHV3LUMY4dZzueRbtuULWJyxC
D6jcGG7lP4nqmfnWp16Hv0NnfOVkLZmdiyUA/kmSzVdTmVfgsbQMRYSlyETz5TSPdQ/qzI0xxmc4
qtoRtqBwZqJj5fykM6pqIkpZRkX+3uJ7QqksDoKgbGOEJZxSzxV1/KXD6J1ujj9D3NFhcI92Rnmo
bdQxwiQgOUq5+4aF5lJuQ5OUkynkZw0o2lhA8KVn5CfU+JJ19WMi5ssixGvDkddAM5DoNDrE4lxX
ZOYVhXNMQn1tfJ73Wun8RFL2qlQWW2zPQzAzjsZdUSG7zdKYSsMHEukUiBpqc+SPScZUnXp7bsZ3
n6y7TthP8xLvqmT0gsMQ6wDXem01LkdCgYdNkorgya6lsufBoqwlmSxD8PEi8yhG0x9d4kVrgNUo
ncxh5S0/ycfblvSk+QVKHH5JK4OJlHf9ZvCf644zoqttQhyMdy/kCnKsT1KJcD3X93aY3Oej/uKI
wbGWYspgdrDHDblHUPcdBP2pDL1w5bX9hc8i0uLdJwjcwTjMkhQSI/ZJQDf5MjikhA+TkS4pzFBm
tOewkttpidXIq9epL566FoNJbFhYV81bEBm0XooX06XVtq7Hq0eYEXNtTpeJL0tVtv8wfNZrMjC/
UV5emw5271RgcYgl0WazpMpJFJPtbPA2oq/CdfdbleXFEurgeALxTknsC7S+J4XWZnEHtCsjsFHP
kYkxZB7d5tC827Gcj53EJlwMIBnAukKFMGLG0MNT52V7p6oxFtZU5DpfPLEjlmxCHRwU12thBV++
zYDIH8NnYe2nWF5RUvwRfKE20wCv3mvJCbTRYUdkm9w5DE5ESIsb+CN0pupV49m/zuO3p0J2dgaj
4XQJDhnZzPZddEvsGGNTlc8MmBl1d+ZIfjNxYkBPUqYyfXjhrgJ7kXvQOQzkW3Ulp1Wh/Y9o6qjE
Ypi3maG24cYiKRjxIKVERYyKNQFDHUBhMREmdSOBLmAn373l2neyM7+GPmmQky1GQUbvteu8mWH4
xFTrgdDg+zy2ua85YxgyrzswSqPFteTo+q/p5Yrp87/WyQmI4IQ32XhnDayupYdErY3S45MmhGG3
fRwKwvow4MR3ruoPU4VMqG1Zj5guZzAV6jJDXAF4gDSpwE4GKH5WhgggD5IERXAb3gK6mSxLzpGw
h2OTLeybfjU705dIipvDnEjZzkEp5IIz3tceNTpDU/NNxvorNbw3N45W8ANHNE88gKoG6hOjqSbf
oV/eYgk4A370p0FsLt7i8YTcaM1M9TND5tAieOqwOEo7JXa29imlqVxmHRbrQHEMG5X7Moj57BAi
QAMNktpd7jprRyHXwzSJ7W2BJqd1iENoiB0AhX8MuuSfpPFHymoSMDWwnfJdqTaKsLA+R+KaB2lO
yln8O8r01WvdPxXwDNK1twWG/qJ81VphNaf6lj3gGd3BhagznyyN5T9IM4FfUSw7Ubx/bPchjZou
Bg5H7swqyzd+ZV3xw+JJQBdWzDAP8G4lkiCneLCOCZ/0dnTBSUZYFFWysApJVpxizG+dA09z0ciQ
5vY3zjjNED/4M2x2I0DWVvlGuSXXdBk8K7mRxt+Y6zc3yJ8LkuVlL59AESeP1kDsifDgu5YTSNS0
mZ+tKGDeEy7Td/iz0XGeuKIAy/rrOg/e7TF/DxKEpFPACHAB7eVhCiUzam41gU6ZB/wDtzPHr/Bb
fBVUmEmC5GMek0+A71ag/81z1qDzZx9DMuxCIQNVYxH2fO55KMkYeU+Wz81XAZkukBGtY94W3avF
fsYpoYL3XYmItSL5p2aOtLGbdFr7FfuTwqbmqRyY7o0um+UFfk2T+94S6oHrK2Tzg9OCmOtml3og
ta15ZkOcfjg1Q0FPeZe+rNBYiFCuI3Pfa8iduV+Gj3Wr2juqcLkvLfRaaYKbvkCWjH4S4TW5ZPG+
J2CMj5LvZ2DV1qEtGFFOKKxhb7KfdCcF6NLGQo/8FQ4SicQTpaoo7owURlU2ThbS1mOP4JehJdrl
BKsig1Pe2mbdK1DhZS/9u6DqGjZmKTd6vK1Ltst+70Owk+yErZx/3bKhVJBGMhowPWoictHGG+YW
g+QYZRp61PRTIfgsyulLLtlcgwDtN7svPCs//eQaKHkzuc5Yk+aEB+6TarqWEvelHlGo+RnMucL2
mIBUTCD3teJ3sMsi2qARmpvfQRlHB+CqGbI8MT2g3gnQGlGo6ehBUvJk2m2DvLsFbp5tMpsFQiEI
kJ/5gjZR+QGj4FaWPZgqzZyAd6USEQWsDhcv3UURUcCEDWtU3oByaSTu55l9wyon1Dd01N7vLYCU
CmChdp6tNnO3tsdyVAB9z7hDV2aGv854HBrL3FaKCB6XCtNtmjdE/ATRdFeR4mSo5z0j5I/Mc8GF
4TfzxgoenMlK1Cx+gmA4Wk4hKCrZiPezfmxpEYaU1rETI7l+HgioDKYKpAzMIPGakLl6lQiNgbKT
y2a5J5n7ydbuex0yAzMFYLtgcskANutj048H7YIChu9arMe/PIy9FaL+gILOxLTFilG8imruHloy
sbGKjrvWEnsGcxcxde2qYYaI7Z58QCLLVrYA2m1hOudJNDfSG54934LSFaAH9iZza8Vzd7RypJMl
q62tWkQbhcYtMtvMLZykYaenSDIHOewh/FoAmFbWwmvCBNX2JI02fkm+pVsbTLhHsW5YH9+bHaOd
ElVCXR/bicTMbOyX9panM0f3EScD9YOTE1Y9QMLwiZrK65IpBNQsy2SJMnqPmWFhkrfJAA8j45oX
PKYVRWTmqR6LbPrUlIH95HbjnROSP+qmKKWZhRKW46H4JbiLRFK6GfZ7Bbwk13M3VZ4Wa6sJ0s2Q
4VkYALkIS/YXB8f5FF+GyZF7R5Ky6DBkZJbkGnuTmGJqXR/VZueIp8Ss9goK2oBV/RhNxZvZ5f0h
c8uTGwCesYRDUo9pEVUxGhsCNAgbmVhrhbX4ZJL31+ZQC5VbfYnIByNVB68K6AwTAd7stCELt+Or
EI8TzFLpQWqPf7QN3iUy3O/eMwi/RtdZDRhpkBhMXgCwXsfTxknm/UAjTFiTHFYFBoTYN1BQwxu1
FqNPBuYW0TeWD47qNZJmQUBeZssbHfm/KplHMJ3o0+eaLU8+EC372Y7cE/JmI4IjbosZGw2iGudb
6gCti5zPMTmNE9ekFQ1nOL6sB8Kzbm0Yrr6Bg6wPAVv17DXnmzPVHrFQ9RsBzO4KVd5zaWdPgyBL
xojMf61bPZFbxZSCN4wrm3ksO9qAiQPkIWDBfrosuYPl7Zmrr9iZnqMW6XpnF8/TaL8409wz/oJF
M7jmq3ayAwU8e+seR2WNspgfmwQPdOYQ9tGNEJCCq2t+qrX/0vTvgkxL151PJJPIO0Z3MC0AnGnF
dLfz5n6fs2yNHCI8Gxf7SQUxUprTkUlTyJae3GCmi3SjZPFolySRkKnYYqgbJRCKeUQyXO36GZ6e
vOvYtllBz41J5DZZuXqcdiWAtAT5NrnPfCAAYRoMEtlwaHkoZ5CMZv4RsTwKst/Qbw6FTh5rjuL2
L/W5vz3NrKNnN9WIo+x1x+AtgyvVlOuUZfmOqq2lTEKxUYqNkTpPcZz/C/LwnS0g3I+e3a6P1inY
hjT0vZrZlzElQx4W8iPch4AIvdK/+EJyfmKps+TGRafZUKeOxWkuX8cKL6QBc7opX9vBtVEpw1H1
iSaxiI4OFLElrMk7q/yX4d0pqYGcbkCvOD4kMPdz5EomyqOQOUwKoLWQ/LcCR5zUd07+2cSXTPcM
6DCzYoDR1OzktK5jLD9k6jG3/TY7a09kfcQDjgxo1hCh48hcyeVgqhWzSxRA/P5zOa0ZttwZoPiX
WaAF+bylqRtoTRs66zC2V5hYrU3MqDj3fVADLISreF8QawuTl1G5q2krGVuxg2L3DRMVJaE9QIqk
LrS/SIhZ9awCDRpozE7rujRXNlqXPF05NVuiao6+O4cxcOHvxnnWd1PGKI+chn5FTXMZEmxfKYnl
VICwJiNCZBErZKJ2yG9yAJCJxXO/a3yfS9vd1+JWYZJtew+LR7ytCCXLANulmga9Sh+XRHYfoexo
0Dyp7KjxyXG2nWhYOj7j8CFEftAXn4Z3dZiOZktmqsoJJoq559BJGzhGzN+wMOAdq/pdddqifCn9
rWuV2EXheQa9SX8doJLxw3Sz5Kou4X4urt//GDuzpdiVLNv+yrHzfJXlcvVlmfkA0bcQQdDsFxmw
QX3r6r++hsisKsu8ZtfuS2zYQEAoJJevteYcUwBuGTVEuvCAYxqYQAMyKvu0G3HN5Ad6zzirq4Nr
/UKAllmuTSos2siApS0miMRQ+OG9hGhq3Lzzko3PAegDMslRvepl8yZ9lsXEcs6yMV6L2IOar1MZ
ATcppRT3oUFrNS0jZt1aemtNY2Vr+aLJm2sjqGGMESyg6c/K+bUlQU1iI6zIx/UWZVxYN0kYmqxV
+GYWmETtFiQCw1ztojJkO0PaTYfJQinc2XaLaslsdhkZouBe4PGQ9k0J6XEb7gztPYjb7snoAM2o
nhpneOFmI9rxZk9x8PjzgDJ83Hfs5HxHu6XpEJ6E02OjQdp/Dlxwll02HJiSVPtJh8bk5H5+KHpm
XaPbJQ9Mj7075QRi7Wq1RewAFI7Jwb3sxs9mWfcXrXGNRWeMzjboOpI8B+sUWaWLGqksCXjgXaAZ
k+7KEu0PF8oO98/4y3Oky1tr9DsnaIvb/P+EVfQGYlzbn/3CYfLbHydxYNrfbR1iPo3YLV5NFV40
ZZiPRZNhceO7f/57SmybpJPKXUZdy/SrKSsKzzjcZBaCckX74DajUlSekQ9ptM4uEFwhhj0lr7ZZ
kLdUOSez1sYV8+7iJZzyi6E77gPTrurWw/P8+W86NvT5S1w/uXKqe0OG7ttPXz8e/HzTFxh0B4cN
uhoQyGMK9+CrzvuxMbeW1NXwrDpNrkrUTdeigC+uDKfhzF+GQ2j+lkNJs9Zt3EvkITLJBzpsjYqC
s9MAVO9bo74TXl8fmgm5T01Y3C3qE+vexYlxdRoUB7bSf/XKjE+02wgpMEf7S9Kjax6EZ4lHN6m9
c6zqB0uCSOM3v9QRsGvhu82hwa9Vpz2FWlCPr1E5fZZWWD3Q/esuVTaePe64psN4egrWCi4I5K7R
OEyaC2tMby8p+VcLV7NeywrBb5ZjjZvKOlm7BnodA/UChZCm9tBl7iIQFJsRUflVIyvRgUcW6mWx
VbIZOHfgHhVJU65jO7jOA46NY4becQzbN8do1L7C2gqPadgBaQutgK80Uju1rOQJzcXjmKQN8ZbD
blSpRBUV4RDKtF/p1POZzT0DNhjqmSA91x58uboliqUFnnBOMkDliv0vyQoAv38eMgeJ0JRk7pra
92gLTnnhy35vx920CiYXND5n0MNgys8AWNv7gOQPSKB5MmKCC+miMqRzfOMU4bEauFrpR6luaftl
ynkizUNRlshAbLFyBUGFaV29DT6ZAXKAij7BAB25V4UFYN46GggDEBJ+ST+tAGHAM9b7D1tfmzm7
w7spclYTI+6lMO1m3Xe8nYPjgU+L1+HYY4aKmnczarn83WTchzYMZPgo8f0E1U3c2WWttgacN2ce
toe0sKagOHk6OnW22sBwNCgBNbPylW7Oid2SrSo9o03phYiE2i5yULKhc+2FjkBmkvWSffml6fPg
ONhgsd2ULXBWjzvuGvbOSQCwhU4zvqHywy9XRpC/lfRAjE3vopH1U15iQlINwF/bTWk5Cnnf06s+
jCP38aJvqr0BN9LN/IltoaBUkRoCsQJsBfezbTVICq5R3ztw1vBGnT0+7lyJwM5O4C2R3NQUjrsD
IpG/0BxjF5A0by0YegS69KOBemp1eBlb2E+qdYplyNySkbBo7mOhQy5H5lsOmX6VBsLBgPPhU8j8
nFrxQhuRS5uW1h9jaCuMYRFrq1EbaGdViGgoclY8bbyrzJVR2vaB8h4TriadZcXbsU3NaNu4vXqV
BuwNgcnCYoWAIWSlR3cG1NiztR12Qe5QTwddw/7EiqoNTRVkJoaI1/YYu5tqMJnWdqIuT2MIPkkH
cgbuo2ay+/OAmwIi1JSjvPvFvAZhP7PpMxYobqnpCGGsSZFszQ+qYaKuTSjLUb64O2MEaE2I37FI
kXRGbbdnZkYdWcY1wY6dOJoiemzL3tzETpscYX02d2FVF6ufT00tSY53kwkRyuAiuZsATs46TRoW
Dd3B3JHEFmrqCQth9eBa2P50N8U/xtn64Jj6A1Hd+Jecpt4384OoUkhQQm6iKrN2rqv7WyQo8W9I
AVi56nS8SDQH614ZvxthfSZ1Vu09z24wkniClJ08YU+itiE72QUwouaJkPd+LcumYcgHpdss7OBo
o1S4U7amnz1pwJtKCUNpvXg8ZYMEc+Gu1GC5X7mPaDSRo7asPSioQeOTXDUZ00o+o2aKaIJ/SsrI
XlP23pZZcepb6llvMNhr97i4AG5YhwY2ZlRT7LQ6OrlkyOlPeYoQYlvcvH6WBtpQpAsK7V1tR+0y
CgvMOxpyxFxDDKgB52trb19YgflckufU5ZyBuT9Ch4nxaUw+3a1QAq9qe5yxRY2sKVDisfVnzQhh
t0JbFXZGh8mKdbRxpEOFerJvcELtk8pbtbnfz8vaXS4cm4m1mewDrUv2okt53oyyRyL3eR4sYnam
TC82nE4fDSyY0yDprtoqA7GfcONzzYLwea/dJoXbXr1SLx9826UQDNnHJ8GOIiDc2ymDpmIdlEqc
Ssqya1bm/CjhVagWxzu3d+S+kf6wdzWS5BqIXj8PjBBIVaFb69KOPwT0YksgGTtonACuSfnSX+XQ
+I9Nq+8tM+6uM/SoDY0WhZfhb5p437LIHkt6JcwHu/zqVqSZ5FH/wIK7nzBPHnWzkrjt6OSQy5V6
tr2ffA2c1PzA60GnEubjgnhpg5tQTCnHIiMXkcHwraiEccjmhyaKbyO+pHUrQr+FL83//Xw17jOA
XbH/SJWXzw7XJxpuQPuhAZx+Hn7+/+ejRk6/xpbd97/9/8+nhphDiGRLwLZX+wx+qyom6ZGtfZaM
7klBoMXdGm8KqS+Hru9gDbMCFDkFDcm7EguKREHhc/m4bvkw2QGW/skPT0OuIUefEj1duumcoKBE
eNLhDp5+PuIAeHtdKfA/LB4xW7B9bXhix1zYop8eoeqrmUetOlODYhd2J03QMrPUfPX8wJ3mB8bK
08oN8EhEXd4eU/qxVcC2p25rCKp57J2npPXOuYViOvYc1khZPZm42DZB91Lber/T6qTf0TcXIJ9S
660TLrvA1vNhesTO0Un9V1vnOPelaMBNhI+oxtgKz+/gz0fN/OnPR7WklcO0BlQhr7Oc7ZBFG2yF
LCdQ1TykSYJveMKvF6G/CKyk4nkacf55ABmKx1aZ+1GIrRH45QbjqAXkP2h2kAbL1DIO9fwQV3W9
FpLRlmXl315sDltllTHIHPltxmWz/9+HEpfrxo11UpxrtxMz4xSpHfQBgk9Y1ihjGCO3yvv0hCLH
ghsKNtHvIQrks0ODjJvAPF/0SKv1MLuGJf6NULktkhwPj5BeabdownYZhYCOs76+zgqblkJ20Px2
343COv48MF6JluZUQVWZguwDXrFNWELLFFtCOMwJ0uW+tEBVMmImG+l2IJMoJrv5Tqm5aoUhyHb9
fOWgmtihgnEPDG93bkb9K+viXNbdKcZMwDXNapoM+J7GfqRJY51RGcNj01BXmGnoX0dUnPeyoTtg
pOzHhWal8+XjPiVeziiIFETIHe8V/dVLYIMiykwFkqjllgZsQysICZlwtZ7olxDqJSyIp5rxOnWj
u6/T1EMBT6WGwxL8mW+TuuYE5UssjJLrhn1ODcEwQ4KwYmy/a1z49gOWcI0ia6Hn0H4dEF4LIoIo
FQ1X34qT8Aryes1EPPUJCo+ORpM//qpQw9zj64hONoiMfVSLCz/4EnfuuJUjJH2fQQ6KlGXqZJCf
FG2pGlLr0oeZuczVgdkood0hTY8SZmUW2YAUHYHjItQvdEoWeun8jr2KmqbzjIchIbfJT1RK6EZg
EcZn0G0JDe8xLoh6yIaaskoYR3qfZADNJwVkn5wJaICJtOMt83X5acY0lHpmuHE3+BtjqOQxT91r
HF2jL38ytaWXN8MKTFP0LPgzlvkkSOcmL21ZNrHHymGhY/J3hfVbeO6cmjeb3vLwKUjka2flTLdT
+VS40KdColF3wxwbbMti17SYizIpzk5E1Wbm5IiwqwvXcULJkE0YcEdGahIJy7JTFUAPl4zI2DPr
o+shyFaRKyBntRTDWfckJC56UZOXCEAyxwJGOyQ0bf3kZ6k8VRJR3uT7q3hekiRNOw9FOKJWjEF4
iGAvyfxXGhohTjHPXXR2OxzRohTsSdGTTuEGd4BY9qFWbgcQQFpkzIEJzfiaamKlaZV+DfxupkMV
FCo4kk8ICx9BYmabQm8hw7RB9NR3DkqMKtr0vku7u0ubVa870c3Q34TdyWteF/ENDPC+gjp8Vzak
XCPoHJ/C0USKHvTfkwG1H9Wa3DGJQ2Ljge/nnWeX1/rt2mvDcWGksM08r6B3EYXG00Q1DbCJsVDZ
C/mUhahE84pWtVUwX9e++/JohlKdm1TDO5fOiwm7s3UUifji9gWNy1Ck2ESgxKBwH3Zh1A5rZFgx
3QAveJY+7Acgz8FK9c55YLxxgXbx5uta9ynFXNRSr1tzu2Dy5YunWtqh7AOXjZZaqw4NDth4YlK9
Uitw7Xeku3TDFwGi3T/urT+30FLDTtf3eG9T1y7OKk8UCQm+tvz5NBvT8py96CABlwHReOz8dLqW
2gPZEjkoByt4zUkbcicfL2hrr5WZqW3pYuPGe0VAATsQCgwYhjJw45OYH9CEjCu9ptTDwgh014TO
UTN9vMSZZl0K59FF5kbve8CRYVZMSmQlN15GQiGESEQoqCERlKniUdTTc9pr/RPr1pcYwIB0Vhhs
cmEEV0e7mwib5so38y+vvDkGvq7ebIxdMmhs/OZN5zBzKL27SYPfBVFae/CLAJXkgHvSCfWXrPCZ
6ObNg1PBjipyoW20AmVKbQj0wBkaTr0p9XXnj4/x2DoH130NA6TLciT7x1EJGaf2QIQKBTF9QXJ8
jPGjivt3dIjOdeqylQfrdaU7pr9KVZi8sKTvyTK0PoaaMBHHAkwxMi1Bx1Ih/EIa+FLYToaLmoDi
oM/HS6CpLdLxfBFRQq5rcgafwholV9D3aoWjmdV5Ulit+oH6LLp7dwXwRxMG84kWL7PWyCGEM4xw
JOmd2DS2hbEuIvoVKig6BOx5LuRTTfXYi0E23DutGF/BFEWjUR/yOFQg5hBcVnGMhiWCaQsUVwIw
kd6nUI25detBLZ3UrZZaAI5kBtYfvQz/Txb9Imts7ZnAELABUaPDFo/M+IhwllzqQQ4Lq3gukOzB
DSHCoVIKgpBr9EtH67xNYFN1TCN+rcFOaq5zaEsmH9CMM19/q77KPhGAlrSJIlr9XvEgOAe2njvb
Cmv7IkrkCugz1SbUQnkcMqj7dhCaZzQjcmFZJkKVJr5R+mrA4szqqBVc7bK2CDxSRXjovfgzzxjo
DyU4XDq/YIQUBanjplcOcHFyTFUt//zjP/7+1//4HP4z+CoeKBJxIai//5XPPzn2dRSEzb99+vfN
8rL8+Yn/+Y5//f6/r7+K03v2pf6f33S8rp7+/RvmP+N/npRf+88/a/HevP/LJ8ucrsf42H7V4+VL
tWnz8wfwAubv/P/94h9fP8/yNJZff/vzk2iCZn62ICryP//5pe3vv/0pHfFzhP5xgObn/+cX51f4
tz+PRd585V9BXfxfP/T1rhp+XvyFLYLwhG6bOpoV588/+q/5C7r7FxQzNrogR+ieMI0//8gL0lD+
9qdp/MUyhe14nsEPCVtaf/6hivbnS/pfXNNBwOjohm6Yjm3/+d8v/V/eu/99L//I2+wB81+j+JWO
5LeU/3iT5xfnSN01DNPTuYHwlzjS9vj65/uFLtr8/f/Hb7o+jeYJOFabq6YKkNkUhjmyRfHS0amQ
jk2/2CELx37OTRI9wvLRY16pQU+W+Bg6uzxWBlepzc29RJEwU4MZe4DYSER+E2W1tmy0ckFcbAI3
1LDv33AnWnR5aaemWvTiht2yNRFCBdwTmxZeYt+wZqO1OU1aZd9Vk3mFG4dKAZ37vfQEkzit3xeo
0qrU2NLfJXLJYSeUxa9NVhJ50QnuesmDnQ/Yz7Ivz8Oc2fvgdHrhHZKJjKYsKtaRXbynASmM5Bfc
0VnaOUMb3lseF2HkFm+5ehui5IICcmYCVBC/Ip+ELcBybHrfsJS8m7Xag9h/tak2FTKHKHsLwlnq
4DW4b7oKMkAMWCSLuzdgqXidqxH8Km2l2EZTBKwu3MM3fAma3EdeC311yNvhrGMPXoEJUsfGd8qN
X+bXUYdBVKqnMEp+aXV+q6gWmqR+CzzcxK0m0H/1HEzb1NYT9dQYafSW2P95U0ecYqw/wru9YYRC
Jszk/q5TKj6DQVsIz9j6LdCtSfeZ1iIjvLPYA7OLgMEsO/eNBni5ovq66MhuwOY/G/aHY5P+5jDf
XVTYcYYCYYpXkdI6UYzQWLpofJfOBDcaLGDoCd76aEIGmRrF3KJe6Qgm77PRB2XgvEcECwpLHUOX
Yj4wweK7lHpeRghyhAUXUYO9aPz0M5xe7CgjZbsC9A283u11BGTJ8NvoKTphYFL1WmvFxm0lo8jk
FZKQbRTnuCbMPTW/uK+i70J0NKjmmIfDSmVElMoQK4kxvXp2vgtMlDJj+pIhIedJi20RJME2NL8t
PfFwE7KRnlCghY1cormgaHM8zP3ZcYSAmQf+86ASHMd287vUjbPXUOj0KIxM4BidPXMIS1wXImlu
FTPbISo67E4oHisjf50UsItweCpwDjoQopOheqmh+Lgi20A1OnqD/26kxmmsINSYIO5iVB5GTKMk
NsUmNtt9m2sJJjyJucXYl2bNNhq1CyO0ewx3n93EDkbP3zTbwXtSTuzkuY0GKjjWCNzLKn1Fr2rd
ZUX2btoY/OHkZwoZMoglBu3adDf/MV06Xcsw3pm8QbhD6J2SJAIA2v4lQvlQJxzNyCwN+nPuR8/5
v2xa+RI3CKgAd5RevwfT048+USLeKjIHyLyzNjEvhi+XktUJQVK5B7+qkAuGDqDjdm8i+aynR9ki
vubaYc7+YiQNBG7/rZbadzA/ScRuBEXSulP9LWarVAh/YaEOWURJpdNzsx/obzTLSXJi017+jedN
mZCTo0Zdtaw7uWN3BWsM9Xd61zsO1ThcTYZ/sF6bnZnSqI9eOHhNBiCyIhy7SLutPjgfnsDulefv
WW5PK62W7yoMsOGXnX7fk5sue+ephJWj95zVicc5Hmb6Dj8hr06du8FhmL6noDxmmNd0ZqBS21mC
pjjsvcbJd6TVLJ0CeidQfHrwa9cLTiZj2rFal7OmOjWXVRCszGmGC8XrEcWSZhDn26kFbx/R7qjM
sLs02NkTbxHIkXbJg7THhYoDRk60L6KO1nZ2Z2rwUrWB3mu+7aAqymeq2lU2MIAoyk1oiN0wwUnm
J/XeXKJGR5rB8KEO2VjGQJqiva0/xoQwmliNGu2sJzfbeMMusUnyeu20asHvN3PE2OXrINijh+Kh
irQ18j6JsO7O6qMTnvJFCIMpJ0MRH9umE/Isuq3JuAZ3DjrTuRllIyDKNyYMkykHfE5C3nxM2pKM
v9BGak29OzQA/kmyYjtd6/V6fjqkSsuAaJN53LubjIhVwkRrAk1asw4pYnFkf3ekeBy97tvHKWzH
AOseSqpecwwuXOYLMuk3rSy2YwEByHBo8o93BYuZ0+1Qd3AOiE0d92TPcQMpAxyZGAM5Wr47bLOK
BFT+7bTwvYWvzm68mU2JEMLnXN0guAkk6BkBRFoOotP2r0OpiGUgkSl+6XNIYVW/mo9rrPgyOYHz
cR69fjngcdPRILiEadIgvBdhvZThuRiArDPgLwuCCRrPwXQt9xWSGncscXoiuoNA+xA7wSnMdWzT
3rqOq6Wu/Z6GdW8Tj2JR6YxaekSEKdJpE0Ktr1iJJDdI1yLLrijaW2GkrwYAOSNtfs2f10nxmtrj
gyaMs28bL/AFrrwr9xb6yRqIRDNkDygwHhIRXOiRP9QpfXyAu9I7FLBICO1+mkiLVB6OmnK8OTkM
D2ns5iiZsUwfZnBDZpPQFhKDNXS30Q2eEhbRFNAb4Uhrr/LfZMT3Td1Nc+QDxfshcDA92sVxCmCL
J3GG7R6Cp/4iiICRw0dtc4o1zMEj9asZ0w/PbxbzLh97wSOQbxm/5rn2CGLHcbpLS5qDBqxyNIaL
wXNonX81kPOrRDtZn9EI3bYl5W1Ap6iLXYxYHK8VAgOT/cxj7tXLmFQyxE33ZjJuPdIhq6lnQusd
7BR0arYzXTASqr0Ah6ugNeCkhS9upjRuBUm10SP+zN0Ud5cpMFlEg2ePSbPd9EuPvF1fF0szKfYZ
8bw4vYntWhW89WLKv8QbHrQL4vpTXjoQBcd30+wv1FpR2bxrSfgiTZs8mKS86+GDZOI1LBdN0uwr
DaUiZPbAWhTHoBzp3miXzBleiBB9nK8ZW1eEAJhfPqcddrR9KPSHioidqZ72yT2m52sDrRpswtF1
5AeKlW8Gtgs/ng5lOT3TU3tJvHSXme2v9GcmhBpEO/RGfoxm7pQxs9cidfDgDeic3Ajr1s7cdi4D
RqrUN506xZN4Lfp95L1LcAzT0afDnAT4bpmjZu22qPplxUFpRu0yArmsBdp7lC4paUxsbVDTZcW+
cvIjrkuSrBjND2b77CSkt6Xd8I0pk5beB5FNq5oJkb4f4GDMGvfRbK9Kix8DMb2WBBf1kmEBGxgE
z0yDww0Tq/u2Nj7MIVgjo3pqID1SvmJo7Dx2xjFOUG6Ok9leohCZYeXiQwu0iQB5496s2Q0YGQop
zUk+qvLWw0PTi3xnE4LBMk4MCgRHth0wuSM/eQ2wcQSqPHuusVSlOij/YmbvRq9Qd8r2ptfRJWqT
h7G2meSh6g05evA/hCJDPjH2iVefaHyeRsyc6B3QDWL2pbsaDbewcsmN4+0m4k9Bok39W6q0W2F3
N3PgosgbVpdvFWpXBl+oUjWCDpwD/tobC8g1DdhtO8PWxgdpS/8aT+419MYX6dIxlCnlPYg3yZYt
zh6GnrVjIkVvDE5pjx88Vzmh4SVee0OA+5TvfcQW0mpK+35C/46Tbq2rJ+kzWciyWb2AQbgOQhKv
SZ5P3MfaRBqd0/nI4uSo2se+3SRF+Dscq3xZjI6NTqR0F3Fi4pXmNqwqa9XQPxniYSQ+y9/qyjmi
LuBITVsrRcdGTkAeWI8o4BG0FWSjVj5MHbe8DBba4AFJDC13yMeIx8Z4hm9FKN/bGoeUh8ahziu5
G1FfRdoQYcMkbBF9VTpWLXsdBHOYQKOFVrsasWlIKBE4DR3xZp4NW4X13FkBU7jrrOrAxro/5D1C
T78cpoVRGrikOZXqnCicEoa6bx30AtR80Xcm7olzGVRvrRUgQRrxn8e0TmV9Gxgl31GCMuoIjKVD
nt+9JdKNafU3ZedgNrlEmjw75YUbcp+x3ZUVMmCKsdyRMVszYaQ979Pjw/MVGtFpmDIyGc00W5l6
vc91wgMovJadww250ahtkBbA1dO7dx9GHgO0vRLMOgUmW/6Mgk4j86cysaHCCQIV1KeyrLXRmQw6
4/zUJFysYde+MZkg/UQCnfR4m2PhokYooHJNonpnqsq2wkuPQ+sCgrLuwwzN+MBNPcVquBGIfQd0
pPdRS9DqxNWWIlWPZqo9QvauLbkY7ztZPce+8a134ZfwBQQBG1gqDhcWvp5yyHIeJmf262sTydie
zA5JE+SHuK71Ze+ySsXTRHTOUJID1HyDQE3v67Cazr0HcYlXglWtc/R1SVjXygH+wPvbL00H0zBC
42FTD3gyKUpoEuOHWCEQJQirxNvm+tS5WWXaK0VHxzBYQ2vohmdzTDdlTSCq42fsZ5gjEKOIyrAA
eY1vK9pXhnxKO7qZBq91URfVUlRdf4j0i42B7VbMHuPEHmDzToqE4livV1Y2JrT7ASs54EnJAJmT
cfIRbHo8zdrQD+JJ/TvDsL981e5TV6kdjEooOZnhcqrDPbFRsUC1RhBrsR24g2DDORSMjwXDukVg
hDEM2GhYiB79R59AYZQ+wm3VLyMuG91J0kMZ+T0szuR30HvJwmKe4+pTg+jKrTZt4m4riefY0oGI
CNpxLpC8wPOol3QKvSS4TR3dBAN8RtZnTJQ8j+JRQtd2GeVDX2pwhwcNAZxMUOIwRPJHUktjMU3C
bJzIiaqKBQhUJ0GAGQtuxwSapjyc9DVNZnXfZjGk6z5/b7ti50zA9hxup7z3jPWrrjyyr/wmRUP3
0RV2bsQcs8WdVBpfXReH7ybyQtf3SA2D4E+bV51jnwK1wpK1cobCOvRJNJLQE32xpo5n3o2c0sdb
VYTMtsg26tF2dnWt/vlR6brtVtdRcCg34u1H1tP4eXcdMXuAG8O6Ehf+oWPGB4xTG5Gw5Q+GgQEC
zhaow7mvAs+te7byeuWFJammRUBcukq6a5w+2JmL7dUENDAYxQeuIuvqEFkk8EF66I9tO/nUCrd4
DhB5B7I+h5ybu25AsBIwXrxERY2lJAvEOSE8BY4krN3SsxgvkHK0cUc4r3O/FuBITDqe+AymDGgL
Nt+mkBkhREQ0ZGHs7ccpbOAemDDMQuNo60l/oeLajXhet5qsppWX4/j2wMvHQXXTorZ8dOXX5Eza
I0+Nv4M1A0p9z+TYp7KxDSSmSX4Jw5deljbOovAz91LvzbL0Z6MZhq9KArHppmfbiLcjmFLbRiXY
eVDILfIpcrIZhCH3UehBRjBR42BttLk5FJHGLn1difRXWGZf7HXw4WS/VJY+l2a04/JeFQpirsRW
kXj6I5a9dVMTL6XSY9KRPhQSAGLUwKBzbemUiFfNnYuMA3v7bDkhCK/KglXmlOwPLHfE+KGqO1lY
m6LmCVAMWc0uoGLAnTPma1jGn4hDCfkpL16svvSJhD8xw6EAZi7KDHP0EKBGJaglvoP4Au3HmIjX
UGw5WzrW4wHQK6MKlhQUxS6iAW9j/6p6d5UW0bfmFb/cwcADdYymRZV2vz2QhHVZv3LjWJq5tQ1M
Z1vV6TUdNt3o/xp9nIo6zSQ9o+8AjIhnlcGTPw1nDW1qOKVA5dFIQwF60mgv3A+zgWFWtHX6eMyG
7AOGxFqSaRQVIHWpc23cJkeaUUs/93fCEi+VWqda/F27xglt470BglLLiaqifS9iEio1cCW6H1xY
TTZanP7C3IoTUWHvCOiJeHX43c8QYm6qQF79p/lfg6SHtgkuafpoFtGHjYqHBLHmiPEDc2M1q5i5
xgmNsk++kx6UpdgtrSfrzhjGVUbtibEUafFHieAAX2/9iiTY1etbL/JD0zpPNGKunoZVXp+TLL2j
a50Z1cN1jS3CvOrg23epmgFa4u9cp3ZOrMU0PVvIJO/ziLOnSH+lRbORpJboIdKcBIfXMqjDDzlZ
20hRCAd+AvK2XzCDPenQvZAsO/hXwWLXYbbNEDEuPHEDDDDdTTjL1TQ7n7O0vK/z7kkTyCJRR0CF
jOYZFsOfYBiTpYE+8T6qKiRc4MkYtXBipdepRWgkomsYOfiDw0VVM52H7W32EekTcfphpKSK80od
DxBrVF/rrH7t03qjBd5vfbTfMt78+yQH4OaYVOw0OqX7NGBM6DhUbcXV4RZwMwtae0X3oYfavsvQ
p+kdsPXVJDnnIBPbJCXZPR0plWUHWgSfXsFLGsvwo+8tYF3jt8N3dD3HJoc9CBppW6C0nz928VpA
Q7uHNUaeSjXu8tp+FOR9AU+cSSlYHCLL2pgZkerAwReu6o8T3pQI7nZTslOEPYM3Z2l5yVLZ7TFv
jUffsk9NDvq4dRc1vLxIYExDRrXNZYBL3cFQlzwmLvzDxl4yJjO4nl0Go5AQ713+0NwkEcfgN/d5
DrCJv9qffT5lSY5UGjzFqBmLnnkYU8Uis7ZxxHip0sNNmCOxcegHexlBOTlnasoqafQoK5KXpsmu
vpnS7h7OU129BoKzLNcyRMzGI1FvbGabudcPRrMNODhMdeH7ovcnNqsjAN2Zm+/2ZsTj7zJhGwb+
vnKwt4lNDVaUO/TkH9i/cdpqzC9LfiYq9fS+M6Ft4eKcOOwgHqrRXTH/Ohh6z+gUwT9u4VNDtAv8
tgYNYboZQzS7FuLzumxeR5V821oXLA0jf8abcKaftkbE5spdryff0mkXvdYdKw68CtNvo8kNjBog
Bvx429T8yeTEHULN2lSiJm7U+8LEygigyh8cN/xQH1khmGxoFIzeDn/3RzC4p8hIl2YzPUO/xGkJ
eES+idhZFdwcGk/bBZq3q9r8F5qcR8MlqZ5OXWVxno528qEUq6sRdsd90bAI9JGxS3Fil7q2jHFq
3/VYkGg33Gtmeug6+9T6+bWW5iP3w6sXuFvA6SsUmgtQ29+1KN5RMt/VnNPDxJglbqpXn8TPNVTL
j2/IZEbDINc3td2YIKLnZE4FPlBIibhjlHx0zf9i70x2I0fSrPsq/QJMcDAjaZte+OzyUYNr2hBS
SMF5nvn0fRiZVX9moauAWvxAN9CLjMwMhUKSO2n8hnvPtcG6Fi2BGWivUaS+GJnapzktBzq1HD4n
mSSIF74Stvwd8JLBlfvE8w/VWLxGU/8sKuc8kIJSezizB9ehTbHyq0UnaYf9s8NAocS7Mr8YDYNQ
whH5XgP2ARG5jlzT6wru8VRnj6IloJL49iTnFs8w7efaj67h6h2H5GiVqAQw95VOeGqi9C7s0NvK
MISC8JZa9Cvsyp+74IfdVvHGqTmMrd5+8tL+4Bn1HucBe9fZjKKVaA8snmvS6I7a0ziKc97nj11g
I/tAPhDa2w+/igj9FbuSUQRId1JEEnKrbHLXyKc1/c9xMmA88bgcZAdwu18WGAoKy94XvvsUQmeY
H9+ANk4ilLs+M+8546kHXE5MrdunmPCln1+NlMGtzl8V+tl1DKzt6DbgbUkVEhXn/OCPL5TD3JM2
tvq2fh1K6wsbPeu0kqu3xNmdOQ+hOV07bUwYTrpkwCHAzhqEsf7KG7gCslLupMY3SqA2B7UIwzUq
d6xOzHeYZNFgGes5IlHzsfB2XUxUrf1k45Qj2tRzKJ4IGgD9iG8O2pQY6nRXE4Epc6++EtsR+jUx
g0XRY6mFEtISdF8rpjod9yY4EMIM4d/g6jLi7/9bLP/LxbIhDdP+V6vlfZ18/0f+8z9OH39ZSP/x
eb9vlzXxm6W7tqvr0pEmm1Th/m2/zIdc7hFDOcKUrjBNlzXyHxtmKX5jGc1WmjhVR7muyWf9sWHm
Q+yi+Uv5JF3aLK3/nQ0zP9Cf1suSVbWuK1wgtmuY1D46X+fP6+XKajXXavw5TWmWIr24qOB9PwcC
Wiz/9Npcf19Z/3mXPb92//ilDF1IaVq8FLZusWj/85dqTa2JnZov1WsJAFEDXWEzM2LE1R9zTA7o
8/IIbUpzh8D4OSrFY9IkgL219ZRIdHflrverL1Xq3zFakiAeX9DD7UprApsXHxDKXwsN6WCdX2xN
e/jX37zQ/7qH//VCGbSgqA2E1PGxGX/97oHt9EOYYKFzSwxYLqr1FmU75R8VJAhgHuZ0ouMRbUgY
/RBYt8PcXUKruVLEP/SM+ovkhcnQUeurc4SMyX0XGKoXXujvrRbQgNbAv9SJXAuAIEqHvPp+3CXa
nYCFSHWNQVHvwCUDL0rZ6FY2UFJ9JEja1seD7wfvfVYS5qynYuUUwaE3iG8d1SFKomvJvNDNCLvy
yK8oMV+kCm6WSw4yhT9ucloblHVGSUlFjuqp6JlzNEl1N1rQthIeHI2B0sdU1AOJ9R1kTECQ7IIx
1x5VZXzXwjmMlDzVGMBjbvOLWdYI8nKmDAbZLJVyPhw6KZ6FaJrJXCNAqkYtPpz8fNx4en0X69pW
s/w3expX1MDegpLjUMTO1Zv8PTXeJsIsq/x+rc+KBAPLfhpAGe5Qcms5SVvCB7ln7FO3WwivWLQO
ylkrugZBdG9k2k5lCdLZgDkmdmkujmwsdkbuwmuRI9lSpJeIMNiqKj6QEATv0vuI9QIyd7BOWX94
A8EwuWeu6SkBJpMVyfXnYpvMnVXQRA9oWbdwaDehTwBPILapD4QhNR9TNZ2jBDqb1J5MkydD2lwn
szwzk0Q3H2+nBNEploVywrtQ2IS8Bvckrj6wMZWasc8ggRGycC1ifqKmB1+D4OzBUyVx2P0lDEL0
eaG2Y4z57g1oJug+e2EQBWVi0czBffXTeCr7NyA5pzSBPE1AIWDQ1kW/ZKZM74gJwzG/KFrWptCy
XsYunZF8HjEAZNvIIHj0bfshFn3PH6zodDvsIo0b3tyxOntYhBZpxgXL8eJvzJl4p/Rh6zZEPwQ9
Ni8/NcPlVDdb6RHh3Y41FVIEvTCMsdZ5EVB0NIzI09OJJ2vM38zZubdhUVcedMKpbN7Ges6++8J7
9xNRNcPkngk/LZaYXsqRwVHjM03pyvHNbtydoWrQbpG+bcN42BCeo5btlKyz+Q5VIWIJNtcoBzEJ
EZVrHc0keyFA5aAa4z1l5bdU5JWkjcngmEFTeXbZ+OkRF8TQsQpstPvERavFMt3z1RoJLDuNdrAX
0nTThclcuM3jQ9F7r3nAK6H3BYbHcqebzMB4p5s0wbsDbgZLLW2N6z7WdvBceRg1TTZ/iPWn+i13
PXZ/6aUdI8ZL/Tp3ujV0gRWSs7OMd3lBL0W0nowx6BfxcxWoezcIn+kFVl0LLiVgQ+bWr/NEJ82p
jVK0t3nj7VJdu/eE9xMg8E9QeWu3wz5chM8jRiHpxFcnkh8MCHFtk/yxYFIyLNzY/WiYOITKOUyW
+ABY92PMyHox3O+qL3dDIT/Ac/YTnv/APEYA+PWm+BrxUBeOSVZstTN8fa/HDuNIxAwyeSmL+0Ta
u6SLnzU24kvICBehvbdJ8egqY1+NDVmfgqif9mROiFdg9tfcf1NXwuW1oFIbzBdxieSdv1c1dsK4
RO9UX9vxgi2TTOOW604zA9T6PsIQtvR1eBOAK3xM1mMfHVSvXZ2+eeVg/2jZ95ckhg4OpNVq5xr1
XRZjwZ3GTcnOZXa/2na112yNpQvlbtnU5zSNDjPKOEsjSs7p3UCIPXrVDmvKqnT8WwdgCFwxwZWc
WEVwr6nopf5MLIRLzBQr9K3NKTHaOwfPpm9JdG/AmejZscI3FLkxrRcRnUjCtyGwJzUNPegX+75q
mYXIsDhXJXk6nn0oUCC0NnOsoXA+RlM//l+J969LPGUbVDzoK/+JevA8C/4o8H58f+VZ+PFnCaHx
++f+ISK0ftNREVrKEpZpG46BTO93FSHyQmELtIKOgSnGkQ5f728yQvM3yzEZeBuKgk4q6/8VeUL/
zUUSS/nnCBuZlyP/nSLPMN25jvurjBBSmq1TdglEi44xF2d/khECubQ6U3hsQNSw7mx/RPqLxdFx
CYxOUWdV6JyRyPTRlciZgyyq26hBIMjJsG0jVDz6zBtnRqA1hPm4eXtpteBdmmfkaDcJDKRziFLv
Yf07vncGu7xhE1iNJMnSmZVoHexXdyqPSLganYCONAFDMwYHSZZYknr1BqDOaR5oqh59WR7jZOgQ
JOn2tG4dNoeJGs7QuJpfao0qrJ/6CCqU7hn5xpQxP4tZ9BhP0udmgIciObIXWoSzFW/2Dbz5hzVG
4coOkIEYtLsFBepCK8gJmgb1hJt1GYzGD70k2VqaPwvl3COlGu4w7Ic5nBBSbzxs5JR6ORRXCWxX
WEC0gxH4Niw/1Ihh5oC+mOGpb+DkQBOBoMVTBSdUYoMbkGQP3lvISgpOP1PvIkQ3Rdxx0adAoIFh
TD98P2I6ZA+nEEqCDWC7HJJmqZP3vdKoexvz2QJ8j+KqvsQamc5NdJ8ZA1SPyr1aOEgW+eQeHDY4
MQOfLOyukZYzmQ0LDsdQW9cCXHGUMdq2rPbddroPva/IEexxnwK+7GOXiQP9PnDfp6gtD00XXxLt
3WjUs+RJQjoIGb7hC+PkzzL0SV7rWcFlpJ7g63exPYIkGuV0MiIGb0PlX7q6PWq6djTZ56RR8lMU
8gB34NwZjs80jZ0djdGTLKEeTPYPSbZM6IAMkQLmtzYcEJnD/tYFT2P/pM3vpi7qa0psYCDEs5Zl
932T3Dc94gI5CiaiPVq/kjU8jGMDCSiz4wx9FYtRhmzprejiR9tJ9kLyHGnqbTr0V5YF7AAL/djO
sTWokx4LEyBejCilaK3ZbLFOg5RpfO8+6qSMEI0bwzqL8Mct6obZWU+lRUsA3BEPwcLUu8eMAIU0
NN6p3exlUd/hUoZ/gD90hUvLmEzQJR6RqGHaMbsiOVEj34k26KU055q9JWbOJhgj3cZp+9SGBrvB
jDjCaud0b7UP8DK2/Q9YWUQu4JCKTPczy4xb6iAuY10JqaR7kj6V3qj3d7LrtpVv46OC00fEBPSe
iUI3yy51gJzULsUPDdncoumyCmfO0qZOhHtRXHMF1MTvb78+KmcWd00pYNZ0AtacbOQRhdcO6R0o
OnzLmf7VAmEOXO8QICgGSN7fFbq7LMzkE9bHm+52P10xfobc/uwVUZsx0SBlHAVkfpfZLONFnF59
9K7MaYbLDLke7yLHowTm0Vg1G1pqhiw2P4RomSBbMXeb3rXgkknsUuM67bwjrJW1Kft74dQnSbKf
QW8S9PpdgepCdmG9eM4nAJuBGQM2EuiO/FNHaqdIyuVQg0z3jGfkI3BHBjBss/ow6/BM4sxAM0YG
2SqH6Dq25goK3guAD5gwfHHaeX586qtpvruLRl97GupNkfrwT6iLB7++mDD7E6XmGQ4qY5RO1ehs
lSeYXkWpA5SwW5eKtcLEmh8aRLVgoENMkTZcp656iJwAB5A+75ybO+h4KOFa/Tn2XebM/HQIhYm5
nc418rf1FCUIF8jf8Mfi5qpo6YXJT3MA9DYMPczVelintgnpaV7cxwyyAEXsnEncRXb0E+nOwAFd
HtuCIVWTQqmfiH8wYkNbVowVm3r8ziE8gHmrHlBS0cSkHaIw7GNkoefRJTPB1QEBJq4oG9Z2nWXb
rtBJbIFSYVv+S1YU75NAsmUqFFhTL6GIsMQbfA/y0lsLGmIxlG+Z53wPmQHr/lEbwLlDq/xgUEqm
Pb6wBaQBXUxnYlyovd380PmSlMmBIDQoFAQjFczz+LOaxQ1mhPpzFKGmmUiHdQxPX/aRuh/hSHI2
maTt2AiikI0kNR3jmOufo3hHCM72Wx8jZJJU4G1HSlDBWhkpGk+SpEUABBAT1bANO4FkuOFML8/J
n+nfnohvWZc8OlP3NbohvkK2MlWPOIMnHgBJfhYDd/PSNevndLKNjWzEMa6HW8IvgHlBGmkh6XSM
CVRBBHdBI4U2jX/6O2EzC+wU17uXU3Cm1bJrU3ShpfbkSuzrHAtvRnmv8wRYFirswZe+RinW9zxt
AAOy3jAjiLqORaEt8H9ZyOBqaVx4+LHEV+hulPWJfSNb2YNwVrWNoqjEzCI678xa9Wi5XDHItonL
jo6V5x7dRv/Q/PJHG9zBI/h2yktj4eqkWW8n0GsutC2Q7++GbHhXZPritP2TNONDbb81cnquivTN
ULAVuwQv0VATAJASM64VT4WXfJnKkzOSI4CNV6F4HkKWSNUxisd1aaQE24L+8pt5bdwVe1I7bo5v
9pz1vCJhPTxHQbvraqRiuVN/EfRAFkWur6SF2wGNtYnoCd2j7S58RlOzhODc2T2kBIMHNtk6mNAI
ToCp8xHU0y1i7EIj3TzZAiupYTBiF+Jc+HW8cS1mvl0iTu2YUrjbTFyjumFvYRySiS085CBCUT33
yyQqinF+HhLliqaJdSklfm0xhFEQpHTMWWwjkZVVOYojg2QTTruLM2cEAYSjC5DDe2PrBzIYbNLq
MzPi3dKIYmmsU6dd/End+3nJxSW5wtpueFap+Z3RV85E1wdEBCeOuy2TtKFGhl7LZys3nhgn3vUt
tZLfrHg6FU7wlAp2XlVgbJVW0yuKW/RCNwqGo2AF2dv4EBu6WKE7d+5AwmPjMvaP3RYAUtRcELJw
CWORdEJqSyB7QCkGRYpjdWJO/SLi0tw6cbbEWZou6ZYOPcCV2hP7Mq32ypi2rgFmyXz9VZSlTBkI
Up0zwZYe+U55kW6SiNDRpPpKre5h0CEi2eR/etnwo8ZDVerolsv4yw2fJSyxtI1+NrUslwA2mXYU
1aWZRnbzIfJ5qEpWWisC9FiV2cnPKOId9117PvMhEpaRtYLF7C1Yr8G+NssjqVQPZQvgOsVByaim
45Qtiz1V3msF1iNvNW/dZlW/wC9XcTbwLPOJpfOvPUbupEAT1+AWAXjMCEiywnXFmyaii9H4P3ny
LaIKUctkFp+eMp76sbjMZSIGY2Iq7CfU3WjfpOL0AJxoh6W74JD+jHIe5PQKizhlDc/Ptx6T4aYH
PnsoMDLIaCf6TWGsJ/IKG5wrnUBe2cya6GD6diuWTawZ1lkAWdcC0bz1hvyBhTC5Yym7D89hCZa3
8mHqxF4rgmzpJjoPpCJ6cXiwGxmU2i7Zmqrd1TFbdW0qv4dRC9eB3bebBuIsD0AfqpXFITZl8ISp
fVk6MwkyfQ+qgeW9aVEarsPK4yALdGhnzONM68tw+godtabWyaS2jmFwDXS7AVD6uqWac2jjV1AZ
SaySWKe7jDgNH8fPpmDPM+nLCZ9EnKTGAklWwrwGOWLkmfuKURPeSlJ6QeqstIRsdr+Pn/xhQAPs
kcDbwLgp/DmaYSgeRnRsi6FFp1Ab45c2QF81kuGMhGebRXD00L6fFCX3KnMqMHFeurOpRJD7Rjc/
8L4dd1hi6yiAV5FSqYy3dOJKi/tylQ0tD1IqFDQmEdMTXy2nVDyC5plj/awYpTQz8ajYVSZoUCgq
Ww/6uWauLfNeD/IO/Np0IW8p3bmAYlAyU4b4nOUIhLnXmIjGBfoGwfxuOY35l+3ggGxxnzPan8sY
QRBRVkwr5SXbSnfanRHfmWQBrlKLc1iOLPOtqCTaBeH7XJ62TGOW1nQavLkASvHITEWx1DCKr7c6
KtaN+DWD7rxbHeFCy+UVXhPT0ITUpGY7VK6J8cD4IvvAQqsC66UdMeswGR/t9j7mxh7RkjjupK8c
GfTbtpZv0po4kSru2SYgzFswyEZ5rq+jybyZE08Cre3v0vRhxORFkKJNg8h0WbTiFavYPXvp+zDw
LXylJsYA6HJJ9d4ArllxWVF01I/zqhHh3GJCMrIUJe+L2bDUTjlQeViCh5gNvyqHJ8UgCcQtuYeG
jjLft/l+geW06N0Ui9AYdF8J9GAZaOMAJY+BeUVuy05hTeowdpRj6NCh2kerdc5liyuFCJ4O3LxP
fSVOfZI9e22C7rE9gJddcNtU6B+UTiB6uY97Tu5OIyajsLSbFQ4wtyreSrGwSebUg8Re6xb8ZbdF
ltDpFtUUhKqxAE0+YaBiPrsbZTjhgPKoLbs+ZAIHr7AnitJzTgG5gUtTDsUexTPJTTh2Sp1Fg95U
4JKMDjMWoWeJK2ETRdGhYaMh0jxgXms061DY65ALDbAM9gaMGou8qdqFl4W3zH4txkytpjG9BJlA
yhxa/qWiacoQJh7QrQq7g25gN9uUdEec9J6/itPOWGH8vh8imt86wZRfjow/2Q3Xq6GKbxhrWAbX
iIY3QUvYR0ar4htAN379MkVmuXAMyHMebq/YU7DdmzHgmcyCPkv7V6szfKwg0BKLDAQv0aRgd+iD
yETDusijLSUIe0Mm4bRIUvMkkth+T/NTZ3JHFc4ZQxtRbXTZGRRuq0meawu+dOhUW8sfig14M21Z
j+WJTBqYuT5pRrpnb/yOrTOGQjotNW0jEmzu/dav7miLM4vpdCWj8ssr7007K25mTyJCOCrShuV3
0KqJ6WWIM+gWk5Mc6jygK8uzUBBD8NW077KsnyJmrzOEmCFAW/ZEV3LT9RbtlK6XGA2WSYv5ihRN
DIdmpi8K/6W2fUTwbUgMb9k+DGO4Cjt5ixLj1bLzh0ZP4X8CVuxK/74u0y8rC79E7zykrnNsWBsM
UQ3ASHX3+AE2JiJXIh7yR+mbt5yjl1HYLtbpaS1sg6IMkbeZ2tZ3NVbhWrOZV9C+O95XDUQwQMly
zR21qsmzWVO8oXfqiivWIIwQY73WUm1Yj8J5IHOi4hIBLArebZe5lElVW0nmIAmwiNxaznDEsMNZ
BpEwXOiD+ToEnN++VWbUeNGHG8NSz+7NETGlq1s/NYmcKjMkIXWCZEaD+FRJe1n6SbIOckIJG6wE
HVZ3Sx9PjikvIY1gicOFKw9rOwehzN+EQzymlozVpnf9zxiuTVlNSHjVjwY1ITKXczOKHyA53oxO
I7wsa3/62r7xiltMzwwD4CPo8VSZ8CEmnjUxk16zp/oo5tMQb+O+HnvUpUm9ozkB/nIBAo7KiaCv
FHisF+VPqiyIQ82+Oloc5LOzr2gWfejhm0+iB8uPFVJWg3Y1m9YZgwGqAQDagkaly8kOCJE8WKjn
FkZEzIHmbbT2IrMOh5BPMdrHBLtQFKO0iVD3BoGzqyuA2zhRGfIQPqfpFW998zgk+iPYpGhRtj1z
RNc51BFaQ6dE6GIA5/MalZHGMNarPErLnec5N1lH+sbs4ai4X7iIxTnRiPmcx/kjOAV8jJRJEAgR
mAQhmaO1zYnJaNLOHbFHqPXhYRu9S3VxNPNUoCIDJVs041cXa0CCUH25bYeSy1dPWFhfBiwjdWZb
KyZOHZEA5YdvVz8nwNnCtTYG9JSVijmzaxEWy6D1ZpENgmtUge2qYeEaSTopXD/00iwuxpVG0BO/
1QTOjxxXCqzFhccgcxFEjJzCvnioqP56dM/tLG1H5ftkt867UU9kwSLWALHaUv7pYh9Xj3FdFg8A
5fdZ5ZKX1aDLjRXnzygruXXIPmot+8uZVLHOvOq5E8G6shC1x669FX3uLesQMaEcUjZRo9w4nfnD
G8sa7HH9FAbDeyf7lFAYixdg8Kr14AyvpCS1/z/QAv8dNeDP0ID//O/+wP9ArIBD7WXPY/J/vhx4
yH/EH0ny56XA3z/rD/WHYf1m4yezSMxwFRG+zPH/2AtofMiR9EeKP2CzKrTMvy8GpPMbKwPddqXD
dsDVBVKJv6k/nN+EMs2/7RIQbfw7i4EZVPCntYAUrGVBHuiOYvtguo7D9/DntYDbp7mTD4G7NMD+
MUdxQ2KQ6txl8ze4B2Act9pVhHUmpst0hZSxQ6cMf1tnmlxBNfK3uHl5njpadjbiMj//+q+y1cHw
ge1HbhgGpz5MAzB9TnChBERUpXcnFIbBpUl/F2n8wZj4Q2LyD6yLf/jf/3wh7LT4/go//pFc8b/x
GmQzJGyXVdI/vwYPOdLav6At/v5Jf2ymjN9gR1hKsZYSv5ZJf7sC2UzpwmDQbqEicpWQfwFcmGiW
HMdFEyQMlld/vwDF738fH+MRJHTTEv/OBQii5q+X4Ay4cGzTMpTk8tM5if9hM9V0hStSQV6glbrf
Fou0Y1rV53bUi1tr3nfRVH5Nac+cR6HsK6o7y1WUVuwQtsygedw69q5O3M1AZu1G1zr0tGV9qlwS
rqPBKjZhFtZb0LOfKc0hukii4uN0xbJrj3ywn0u+LD/JXyUgtWA3F4XQJAibsIN2sbHZQRg+PPKS
dHa6ghc2Vskx6pW/d6bxlReIzrdjuqeX/HET77aWVMEuYwqxEHCvzr9+iUlrXRhGDL0d/vFgaVS3
zZTeKH0aDUCguupqtBk9MjEyFA//STdWqoTobwY8cJhot0Q5YSeKdhO+6INmeI/CCIKLgc16DQr+
0iSN4oZ8MztsRDZLO0USMttlEmDmePnScdZUsM0ahzwoyMojeIwyP6beN+fC36QDmOZWoJibAndu
D4gcWRtzw0DYp893SxOBZGWip4BIEu7hcDoY4P1pOc6th0UPgj+aWoSmxJ3bE4Ty9hpK1mudV/aa
l29BA2zS5zuNUfGahs+od4idnNseoKT79FcjNLdE5JsSdN0e2K0h7C2eYUWdYkYTSJWRP4aVQT2r
zpPpHqm5HLxaqEwTLh+J/3E0VIiUTTKHti1taVJfM8UICc9NAV30Gd5nBHHkZc9NHpEd7dql75vm
BjCcW0Fvbgo9YnBEh6gXdwZNNZ1jQQdp1Y/m3FAWcUdraTTvgumu3VhrXCkWR2ByP9KNWnSlcKwQ
P82N6kDHmqQPHv2rV0Mu0hxxIxFFXyPpNhYIi1fe3PZiFehX1N1vll/0W6uQOhg5NApMhUeHnKzw
oYQJxhBlp/KERd20YllFO4iKJh02MLm3GXxo2WnHWiT7MSQSGkN4GZfvBGo9xmFKkjllJuFd+Mfz
trhUZXVRsjgEnou4u1/Uo76dzf208XcQuM5u5W4n0gtB9q1zKYAZGqskeaLV2Kb3DDaIe0p3pZuv
dX9aAZwETFxvnSbfdMkx0LWVZ84W1Sev+6wIfYfdsTUJ/W3t10AvDzngZSt3dyN8fgvjke5HRyvA
Q4caEDnWqa+Chy7I5v4KuzS+kpw+V8UvcsjWcz2fROaXm/UbLySqQqq7MOJG7tGS4fgzWSC6vdr6
noAJZzLSICOvQ7FP/EIcFPskxIzoMTQDKyhzdQaLdxiybqNDMynq2Snt7nOLLO4BUFQXHRt+Jtuk
oNP5emWx6oL3gZ46BwGT8TbYSt+OusucZNzNbHc1dixdd31L189vpT50lla/dpDgDdYPRl3sTF6t
CrKiXT2PniSCXG74ojsG8suQDWlp9Ec3HO7n309pSAwtvB+F2heetnHNt9YcN1airc3W+kU1mP+d
1sWG9Fb87eF2phtUQfhhqHHutbchfQLQ9BXDfdMpll2nSHc0kejrK+AK7HSrLZs7VouMwEFoYaNE
v4hfYVh6Uu213tv64bi3WKTM73SOC6MP8t1mfjmg963axNkpi5i8WF7tuyIpdirMsD7xZowBjfRH
bXDtoWWav1jugz60l2LI12xS9lH8LouQd9Y4xJN8nb9LosowrdRbtrwbdyxnzu+aNcMa8qBWqm+p
c6QF4VYN6cmS+3KycD3gDRicvfXZgURhO3vnZCkuducR6NhqJgCUEwGhUHGBDLG7YtHcg9PUpp3l
DKsu2eAePDKDXrdNypRqWA/0GQ5CMJHaR42owkartiKqVs5UsucHY0hqoCG5vQfE9bxMZkFAGC0+
Uw6UoBx9au8z4JqgEsTCPpYTCTL8LVZ4b4fN23wpz6+5NchVX0Bepi0HstoHoCo2UbYpddxgwaPh
qS2As20UWZfYKC6kMe2wGJ6LPD1BisQbexHYUCYtuPexMQfoL7mKanEEFXcdic+hrrxoVrCdKqBO
ATyM8TPPOP8mCxwRIGv/TCbBFsrzXpBf7UPVpRWbB6JrFsJLwiXn33bKdO0l7s6KgCKAWG6INkHE
e+KfZS7WHblvPNU8hdkFrBFm97DbpAXSc3faIk5cF/70Avt3NR/E8/+36D4lT2smzmsuBIRaySrn
fpylX1menHigbkaTZLNh6cwoE7rR+cMGGA676Ln19ZMZa9ukCa+V1z8yi7nAu/e6mARh+0gU1HHA
faNUupfMyAn7NgkYtpPxTtPVNi6HHwgPlkYdnmVvXgLDf7Yi0CJxAWggqB5qn/0EdwPptGRyM1l1
9sHIiF/ld7NtP8khvsf2UdXO3uX1kna47uBzz3ADpMnbzuKcjt07MSVYOOWnodn4cGyFfIF5oM25
yYudFC8zpqYHZq38FIYgdIB6eNLz8WQzjXF1UOqbku/ajT81kiiKpnjTHPbBZxdcT0+sX+xGTLwe
sphtAnTdPIivOLvffJFtezgHGdks9UQe8FiLDWfdnVgVtlpr8YQvqtyC437Wc/eBEFYCnBhN+1wy
Bplv8CnU+FDh7FXixH/NZJZa19bupK0F/pg2+NIaDlnkowzPFV7yQf9KgGeUuViCKpnRUPqIzARF
Lb2w1gZrb0LoLTeDWazzjrck0Xd6R5bTGIJBzPa+Vtwh4rlUU7/vcaPFEa9jxEE906eIafPz4mDR
KsfBxJOnXzcXzHMrjZu6iNhvziwdtiWb2LDWMdMYckhdxYLdZRhrnJySg4gA71GiJ2/dfW1Ym3An
FaQQv4dtP+58jSBHBiQtP1KOeDYxb7wopPwgToKKlKVwQRyMkuS99N29RSxURYQNS4YF1HxcIjNF
zcG6T7JEBOlHKVZIROjw+4HNGBcZYuqppTae0Eu4A2hVrgKj/p5hNzWJBznLo/nKgamkvooWMgDv
giPJ1Cb9VdaQeGz1PX8ziVscIt9Zgfpq2YA/9kG2K4fxhBQWq1X7kI2EtiOreK0+gyS9xlbEonsy
8fbWTzLh7ywcQjqaxyZtbmag3YuMRNvuh7Qx0nMYBIbaQoREQIOthuQh/3u+vsFiXxGpXKY2ePHk
VUsLvDVY9KLx3mnDh1jVD5ErP4Nqa3fx2QNEYnXqUMBhC/EIGco/dvZ2pm84XrAtEOSWhgeFgWl5
yPo5Ke9oOne+Ki+2ZVOJp0tNfqcROdsmNF+e8SwYbd2/Ib3GBZgsFJde7mfL3IiO2fg8AXswTFKD
Qn9tmOO+pihpJ+bcfsd0kmew7ZOMM4L/EMsq3ESXyF2k8sUIu4cyAoPUf2mBhFbAm69D4+KAkS0J
f/IY5M2xxW1TMvVdJoyq1vEsezWti4VAdeRbHqujVmKoS+QRy8Eqm9N8s+bI3bgc6+GuJEqSOS8z
NQ6IKcuWfQpOk22/iGDhMG2sWmzW3ECTtTJVsdPYVjG242COTHxgbn+nlwCJiGd0y+QVHhjGY45P
dn2kVT54TPJQcZWWu7WgOscmWdKiezJsPEa8zqOmHrIEPWx3ySzn264GZC0Zc+viyTapyzQGhpHx
NWQkt+RX4XAlYoo+aZLIc1NcTA2lDOK5Z1CfWxzbiLTBPqh0N1Nf0j66Rxu7Z7SwVN240WFbktl7
EMQf6pN60kJeBCp8jbPU0nzAL9p2BDHspPPwW27YTp80RZVK5BQXZIOrrBmyDU7/h26MV0QsMp7z
n50aAUpf+1cz9VdtUf8QVfZpRyzCyocZiSP94ObmNwM5lU16ja2tWrANCADaWw02CKfAyBGa8OFK
9ox8x+48PwjTur55QIR4/frp0LberWr4jMF+K5ElWIH+Eov4dfT9p6KvHz3XP0ubwFPz3mmyVytP
rx3hRqI7hqX/EEw6FISnwDbvbNVzK3jP0gK+m2afQgHTZXUZKpSQcds+zh+YQSp0HwWg+Ti4w5f/
4CXjLVOXqHePMxpJj9JXKxgfy7Q4NcWIBx1dSnqCUH3m1boBrb8aoj2LKXjIiFIenQG9zc8x127A
d6bqvnyxrPi9L+PPtuBmi+RyqNJTp3PLxP7T/OT6L/bObLtxJMuyv5I/gFwADIABrwRnkRSp2fWC
5ZLcMQOGefj62lBkdkVGdWWteu5+icwIl4sgaTBcu/ecfZbrXN6Fp8++rdnH5bKGcjo64a+ekwUB
VU+gZm9UvA828ITRynfLXyv07nn5a+kUPLeIvGytOZP/ve0GfVdnZB176TVkEQW98yOyZ5Rs7QMV
85vK6kc3Ce6KATKdhgq9Gg5B1V3qpn2WY/scR8W1s2Yq1phljh1kaB/7NLuWwvjQp/bRC65mNAIt
iQBh7WTZPY3xDKSmuowqu86Z+6NJT52dkIg4vObk/JiUEbgGqKQ/QcPt0758n6g4o5YES/stczrm
CwZhP+6jtPtjLGFKISb0Mhht2q2q7R8cnR8LODpot0zRXZdFsaB1Etf9sXyNGnK8eRxvtVlxirlO
Vny1TcnFjbflEmzynnozO6v6Z2oFe8PrHvvOuXA3P5tuR9DSeIvH4hihvVz+zMtSnqoA4LL+wc3z
q6zDBwHNLIIfEmaYNuvk2jafynTOQ1sgWRweIwcntla/z+QZ+OYUvgRO9jYQkani+NSL8VWzhucR
fBDf7IMsd0FQnaOgucSdRiHoPuKhv5id8arJ6BxqZ820N3QY18uFd7n2mFTB2YjDl+VNZREBlQa0
hPA0uA/5lFzrHCtWmx+HuHtkxqoM407l3uP37689HKhodcznhi9y+ZJnCd3NHa4GK3ucG8IcPrVE
nJeXCmYb/YxxnePwVY3aM2OSi+G9Rj33/dBepM6DBQpZDYWMgfhDPtjnukPYQCDssmwqN3hsneZi
ATpyl0As3sHYbJNLdgkLWFS8Xx3CYAHBhmPVj+VHw2i+arb2rIMuddrx2KLsV3l01U1koc1wAqzi
TOz0DsKAxq2PYB/XJmGgTvHsNVeODoQbnyfvfnljBtjA8LqUpmK61z9TVT/zkBiybaiy44ATYwju
0/atJFGWuywY1nR6UINotzEKkVQhtGkfkGej3CA5FxCTa3CNvbx0hnaT5JebHRjmiOsSDkaT/gLY
6jXljtQS5xSRLDwX4XoO9avATD0nmyDVX3Nu0EFnNbCD1tYFVLWfkr/BDOh5oDKojObRZZTH2jy0
M8UVi29ZUaRXXGq7fUmG6GG5ozoruHpn8o1/BCKlGjyqCdVP8Ejj+FFm2dVEpbpc/TTBNNNhKAvj
fvnzCHxUmBuvo1Ve7OKaKb4nQGD6Qr5rh9fCnV9piqPdyC5p5AFW169T2yJDm/cY1ze5AOUo6ieo
ttdam15d0W68EaFZzKdgpNr7pCNGaCpIpjB5YLotd+lsTq+T3j8QAOXnuX6nWe1D+7vOvNusojdA
C0ZwbQnxU1G7hlfz4QGRG4DJLU8HMX4YIOYKfoVJ68VgFJPgDmo4r4aZC0Ncu5td/apV7fNyTZGU
PywCKJbOjCur54WYtbzHZWV3UDmENx2Xe9UukESl5pG4Mt4nvKaJRyaEHWzUjwUIvQKUHpCaCrBe
w9JGIP0gAO41gPcqAHwWIL6WppQRL2vAeF0+3UgOV9vL3xQAv9ar3/Fg0TRKv/+dps28ohJOV3X1
Gtf12VhQgOnbTGOHhx4wTFCBCAhN7asBH2hTm8cFB2ywgjBSr9/MMw/gYE35kwEglAuJsIJLR+N0
r0AUCpqKAAsXgtxSoI6ttW5JTFx21AI9zfcdkEY7y6LlmfbbcopOOkk8KcuaenBZNHMY7cjj3qAz
9VPbe7Jc6mpzurOD15ouRNtdZKu9gzs5BKG+W/4Xl8u6yNAB5uAVIM/3jAojifvRyjdFcRwCZ5Ui
YnKFPIyAHluAjzHgR6hP62XrLAFCaslVgYf0kjskx0gkzwp0ZAptqgWL1zb1XWzdTwthUgc1qbU8
txyOODkQygoYpQcYpKUELsf24qA41pBO863QEwkvCAo3E1BLoeCIALmMgV0S/3PnAb8UQDDn/tDp
5n1B92z5ddx+6xZkJoyNi7EwNLnhFUjNEbQmkJFjrN4EwM3aWfcjeNBA7SzaTo76EVlPo86xPvKX
z7mqblYYAQ+Md0YNYWGgncWqs2k3Lp9Wq/O1ZPORies+l/UpANvKUwrt4zzkh2AYDmUaEFyHIqtp
TxUyCVd6T8vfZJ8KK9hWDu0uPtKILiiWQweETTtxOuM4NZHM2+jxbjCrtcJLlYIzLcGaFlNF4XlZ
PpMB6KkO/NRhsOyAWGiAoqaLj78ftmkaHEfCwpFbwwQ9O9pxtLXfQVFdwzL7leHP26RGvtMsz/X1
pn/V+tE4lXDeCWMez5FE7tkjNAtoSnV6s+ry6sNMUKEmgHSzbuF1uPBf6cTH47jpTHWOPTS6rEUa
+eldrhSxQEmIGM6TUN8qg/NdqsCDlE924AHdiaqNaPAJ0PEjndG+EQZT7ZMEsIYKH5tgG3iEGgSN
LdZUPDt7iakOynKd6MWwruw09CthPwXNcN+k3e8uDuI1KgJ3THzm+uZKgfxFs+2SJpghTFPDF0lB
/B/d/ICnjaI0fp885zFswLcB64i8c1bSIjJaRKEOxDNhICxGggIu2leZ1q0Kzd2nM2dprQiWjEL4
WJb4yprkd8gRIRzRsWfNnX2NEg2x85KegeINGRSa7iDXX+XcvVV9+hpDcd7Y7Q/XqfIzHhuKC/sx
SWHiKYOg5jqRq1Bq6T4ndiuIhY4KiqZh4bXA0riItIOOh8MRcSt7tIXgBPTktvIAy02tc1camfBD
jUaCqblkqvNptFjN7xJi20QCm290DFhP/FBapm/2XDzGDbp0WFHTKhB0NKLx0ypUtrIjZIxmle4w
1wEPCwfm/QkYuyFBn+hpBELWdOBzbUIVjaMBOEx/qDrCtHMHluUQ7mvPVOuchsIcqdlPLL49IgY3
tdP+HKzuOXWHnRUgA3U4hq6MZ2coEYAG3w/e0U8Jq1x5tnzy1CB9zfQI0Ks91Lc4uWO+ar+cHk0H
kmVZYeQlZL2VHWzdSu0am0BmU9AjzK3si1VJRgcZvBXPL3OBmzkZLlZjetaQPK/QujMrxXbRQJRw
gev0XUuoKrLFkfZfM+hnu0/PgG2QDwfw1f+/x+/fevxM/d8O8R9/gt7/2zX+Vde//vaz+PrbOa66
XwT3/nms//07/jHSt52/MzO3BAN78Yc7758DVRLA/04aAMY9YRu2swzb/+n0k383LP7Ic3DesfJt
Zrr/GOhbDjIAXTKmdHXH4WfE/2aeajr/Ok5FUGB6NnkfOrhIw5Cu95eJPoHwIoqxsOwYz6uNCdmY
odUrr8tqzE8ybhlMiplNcnGelKx8FXXnfIoTX/VgoWSt96tkrM66ambO2BkI6elp1pY5o2p7etX8
ULdIzgqXgSfQhjk2LzPiPAwt2Xue6fAYw/6M8QQFM9FwI5CSHs4FvPnkq0vMw+BZL8iK0GVbCBU5
I2EqiqGvkJUTzS+egdm7tKZHg4RnQr/WBOwpZgbhR6vUzot0b2PPX5nOPe/AoF71Qn7w6r/y1KOR
PWeXIBkLAMA4t2xTW5tpDGvf6zaGZdz4aC7CKt5TVLyB+QUcFeeJLM9JgCiRW7gBnlnTnXU/R4Z9
WTGXa21gLxz1lDDBaZ73SZae65FxMOUgaiDZXmNTveTdV+naW72bz4SLCMAC1Vum8ncCUJgG+4UR
HNsOkNlAf3Pq5RZQFoacNv2InOwrkOHNDsJfOZlRmyENNRpbhFGvAocfmrvxtxSH3v7lYmPJetBv
JYxwTyPgR1zn2U03vVu+D5PDUWv0o1D73bTxF2O9p0p0zg5B0tElvnomCw7eOpa3YTBxRBcbIjtM
P7MsjSFIxR4WuCvNAio1Di4ZzaCblGGfFk9IMIaJTy3NQZARZIshKHDwjPZZfmBr+2Def3P7I7Ut
LC7YlaspB+xF748AV4VaVlAmqmwdG7kNcel3EzgXVHCbxYcj2hZMMT00zZtf56HxEKiyLCTaZgNl
ctfd+iZZz5W+SRnp+8nEuw8GRv55M1z6DuE3H/IvrHssGHpahxL2eesiPtQKgFwcwOF7nQk8LDYD
43WuI42YjSE+HnCXGRkTZQFCDgglPPGIw4arZYrjzU0xNd6MET7ZuqneIzZ7ot1yPvnF4Tb/skGX
1rpbr2Kmo0dW4jNkq692gSwkrgYcwYGOnoiWASFej5RnotMfs2A6t01arlFnU8pFDoLHmdyBAgRI
lifYA53dNDf8fMGldnF9tQV/ZPL4wSdmrPOqo0bm2EPkwrgqKtFsTiGhwH49ZQ+Ol98aB/ChfrfQ
ybIw/TDNbBOO1i5K6gsA1O03LDHBbx91Euitd/Oi8ArqEFga9lySkTDezNpRkQmBNxGw2S+ReAeD
dWAZxfus+mG9ANmEGRyjwtu39CRhZ12lDsqtSoeXcZJbntvvf5Ky/EPP82dkzCL9+E/TMnsZRY+u
WybaFBON1F9Ny06hl1bYyXDnZiyKhTM3Jc6ejHPBYs3+ML+j+/lvslYWgst/eTXBYNUyeVWUCv+q
heo7w9C0KAh30mWSrHtX2/KeBB+rVQEDiz/noT83enqfSKLi0+bt379XY9mY/8vLe1J3bA7/Ju/4
X1++yA2BYdQMdwRNfBS1dImdOgWj7e80tmeGTMt3AVcQIf/JLbBDzXL77y9hAfD89QqQ4drY1F1O
aia5On8Wg1kC/21lI+9a4JcWOF0UuoeKs/dkZZsySP+HD9xdft9fXo/mEE8/w9QlXCDrX1+vEHpT
9+x/O+yAyCplvqvT+5YWzQoIEK5eRpHkVR4wEXk+5/AX2Ri3AhJuZUbHzn1nxgVhs7grX7oq9l0i
6PPurkr6FyDE285M9+SIXzQNZEgKPrHK2rWc1MaY2eoWEGABGmw1D0AxreSjMeJjqN7LOfxAIDwi
ucFMZ3vwF7vsHcyau4LsfJqqsvbjCR+iyp87D7+0i20zioaflfCe8pCjY1PHOMX5Cjdx5+KpZeaZ
m8G1rleyqt+SBlUJU+1mpzrjlmNLqWvoIMaIw52jXhaqhODv+cWs3KfQNV9A7D6x03it/TRVMRke
tXsBC4ULM5WHBuK1xiMs62q/ZGuHGpX9wWz6Xynq9v8vhUnZrMH/Xmznlw3pUg/x57+AIJa/84/a
0DX/DtnK1sHnu7ophcUf/YGBgGvydx0Nnm0gYUPy9p+1oWH8nc3NBQOGENQVJDD9n9rQRuuJndCT
JpgwR4IO+yeo4vrHffSH+vH/vr/9lb9lOwjYhW1DmtClToH6F/6Wls+dznAk3ZIi5Z00up99btwR
an4SNbkBppjITWUCExdudIrFIpqvnadIa5jnTcOZQsA6mLK6mpo27UXcvTJp1H3HBdye5reRZble
egTFNPAc0l0cio72Jr/+9IH/4139+ZHwvQn9adOwpWEvIkKPCtw00Qsu9e+fQBZzyDk57V3JjWzv
x9EYr3Xl+ozjb5HD/RTIwcUWCy0aBSMnQWuZr/XMnJ2YTAvTJuWHQeHW1OpwN7bGm2sn4ujMd5NC
jjr0w/8APfsHWePPF+yg4IX7JtA3mnyb+l8CvOiRENm3tGDUoG+o9FLaHhS3VZcF+3Ewr4UZW2CC
jR3OHZcZEAIUhCXJZmiyt0Tv7V3bA5BREGbs3DuCrjBh1xjemgFW6vOc/52a2hJlBWa4Tpd4WTqw
0vLI447ftCSGR19IsOrU5Hk0n5KyYWN07Ds9fDTinGF+iegwcfIC7wNWC9QHMHdqoli6jKQuRzP9
su1ShC2L/6f/iNP6d2W3n5GAaAQb4stq7LfO6TSS3EM2rzFVD4DA7t3MuEkRamQJ09Gb3PLDKq0G
+1L/bL95jub81GZtHxtWvEpCfMqhSVFm0uutOrc6YVb2a+cDkILYRnFmrM+VZehbO5xwoxoz0wkn
fY4r8YIAglfGZJB0c4Jmk0DggFwP0qMI30VK4IH8ALq8GxtoAd80q2jAhB/Hu7KAq1RV89Po0Fu3
CiR7bt/Ta8mxsHuj34UVDOKGtqQj9Q06shnsCXGKPcAjH2vda+vO8ZqHFWEYo/OzRpskSjMikzD9
tJZuKsDQ1qKv7NVn1qSBhbp9BeRNo2dKH2BQtfmuIzxsFZs2gTcldalGKhTjL5754NjUBJ/AoycX
0s1aD7N3KJXC46GBqzU7IA4qUvf23LWIe4Z210X1mkEoaRPpcyMh4c+bQJr9yRk0fS0G6muaSaZF
bLmO2HZF+kCyVl0pQVgi+BpaRGBArlA3kva88QwibQPBbLqB4T5aLfzLrMfWC5QUcQMQ3bn8wbAB
KpNyM4Lcrb2WFtfI6DxfaBwFXdW2vuVVayPvukOc47YMBzuCO6ajuyPKeeUVJLEG8bFJrPlkkBy3
qo28v4+JxVjZOWGkzAeXLvm20chrJDO53ZW9qKB96Vtp0uq1AQasobkySs9rIixzJsIzEgSy234N
Zv6camX10v7Gz/IEEeeK+dkHgJfRUCScJW5heJmTXm4k6bo49fFzHnF5E0MUVf280cu+OHagCfYl
qpNp8KZ1WY7ITtrRm/06G5qNqO3fMbFsZPgYO3atEwn3EBAM9FiudW4UQ7e6DuWhaDZuXt0HQ0xX
ayKLfI5/GBaiKcN5iRvjORDtuwNHJ0evjLA0LcSTQ02AHFiK6TD0dzWSNwydSOcxnpyJzaxgStnx
CuXYVnb1S1BYP2k7Pjeq+ELbGq7ArTcJSll2N9NU16ZrnsM2wxKWtbQ8gwPJWIaf6ATRkgV80SSf
ds3kYqiI7e4Awrge22CXuxvQ9qch4IBIvJfl3fSMLyl22LlsY2Wl7TnNnRsRfARHeMZOmvGhLSek
F4RWxdYSoJUj1BjN16VhAZmhQZmEyNEoik+Jx6fFlV8VL3Wu3YbxvarNYlXaYkv39VhKDjxF4Hci
F0zETN0f9UTifC0fStLE5GzsrZC7cCwAhZWMHfSpwyQWzbCv8zfMYOUqMt3PMGeQOezqQCHXM3/E
ASVSOA2IRnRAtC2BcZ68OrlT+GYNtByM2pgZd3mVYG+23vuBMFva5FGjWsYhyU7j1DEHCIWRh7V7
6TRPoyb7VeePo9yVWB58h/1n5UwEgnTjVrFjbMtMfdROdAKbzGhmkh/DCOyLp6k/KKpb07U+9Hp4
l9L5LEGMyXqxMBEc7xMpilHbrjXkyubZiVDhBN1FxIXalpWEdiGaHxg4c7xYebBh0hmQMOH8LEmK
uAvTvkIu2LprJ9kB3gifzKZ40HIXdl3JEf/7Qc4RROCRHBvkT066TVSMeRfFzGwxKc1i2Gm9BqMI
4+a4jwT0o9LlMcuRM8SWn92VZTvzikP/KEseInJqgBB6cADCMaIECNGuTeS79nBO4rLDuK1UfiB8
EZpGnEXv5mC9teDfH0tAeti92EjQZH4ttHRICCgg4zFwdrTctf0srfJmpgMgBboJW6cJw4PVGUdM
XnC6GW6StTMeXJ0useTdZLmK7ouZIfI0cjsS4MpIXjzzlT0p1yCJKhKnlLBe4CXiCqxxn1fKuCm3
w4LFzk6bvRfHsLa1jQbr5lUiJsLtFx+FaCoUztYpCrT2Zxa4zBwopp7ACMm1Hfdw+GovXtN8H+4t
teTgISx/h2mcwenNp3PXK7GO6aj7fRj3SC7VdG8rIbas4f6cZWjoZRvPd0bnSj/BKb4y3CB9CNOQ
3UkZ0QfndCg4JdNPlZGaRKos807p5Os5LQkVCMxL5+b1Q2HUBXeq9jR7zWEmVBOVMcGac0YU+2jR
nW/CpV9N08Wu6V4NwlrVFmw+w0kqRIjxfQvL7prErk+IifEAPkWuxwEZYJB8zW6p32KS6R900ja9
OtmMnJfXVqaa+7yaZr/qonkD6j061m78YIYw/AQHqbUk8e0ml0JRFQRZyvxmZbMFUQ8XZOm65X1O
L8S3hL7ra6t+0Ule1CZ5gFhirUfLbQ/1ENVs34mzSiSIkbS5ZQPYVbe+q6vnQg3xIa+4vZsCTFIS
N+6GdIltmboBT9eld5enG1OCzx+wCtfqwkJ1MWrkJ86C0LewQEEVIik+aRvyOtzBpBd6IiNK8F8w
7+sWtrwO8reL76Kein0EqSzJE4Z7GdoCeXEqAo5DfaM56T7qBL+MER5CEYIw3bPhxi1WdsqOqfyh
e852cNyNV0WAYLppx3tCEyW8AwjHFd8Z6qjQvtpjgj2lYYhVdn5h9rTV4PLz/JUfjdmdEjWfQ9P4
cBXVpKe+igKxqOwBuOHBOhojwJzEpgGlEwCf9OgaCzOjudl9MRyHIxSpiAi8RXymxf2KtljlO1UM
Z4GwH+phTA3mubWyl67v2fFoTqVFC8GAUqRrMXEkVkgTAtRE18hNiAqvM+qLoaxTXY3Vqu/1D1WJ
35zaSf2TuG0dPAms0acq6ikdl7bc2D+1cYK8m1zmelyVNcAlAYTVRQSKsywl547BZOrp9kpn/hW2
3kNrxY+5SiBwjRiaFXaIEKuvCcgJYj3jeF3/CvrmK12k6nNCzo1VJOfJkD+Voxiema3y3TQ17qrm
fYYhMSf3Y0HPtYOxSIZVLeVzLsqTm8DaDGtOEOG07WzFM8ZJPmXVwNc25BORBm9dCS9ubOtNp8qX
zAJ6kevJ66jZN6MZ9tgdXqeG4JwosI/GFP6UCDGwMU8xI9MYQXzRj4+j3h6q+sVUyWeccTE4QZ84
nd035XTPXdvG2OpS62w33RX9l0BjnLR+PBMT4cRsECFWA40+0EiXk9Q9erHqVW+gjEclFlXo+jeV
3Pd69TJLb9dlXC5o4Bb1OroHkcx7Q8OyF9c5/BGHQRrj85WVkcKDT2tlpxTLaaLfVBMOfhHlLyoh
v7fuJ5MicXpwaPcmExcJlAjt1NbW6GxQkR+F1Ryp8GIUNKB1Z5rZKwMLzlF5NOxl+jsIiNkz6SFZ
jCz8/ADxA4TBnP8sgR/R0KSdCpj3wAZomM52XJYTwgF1iAmDmapMHlQI7c1wnyA8zdc45amfaxxO
agximK+Yl2HpIV3S0LZjc0IKlN2GPtS3Ru066yYIBEw7HtGAadxXTN/hpglAAlolqW9DvjEkMn6v
8KpTquvdDd7xOcI2NQXKwkhLCtskbNwOTSfesB7v8rx4RTarzkPRt1dli9cSZEcZvGapEZ6ZziDJ
XP41GAJjY3IwkXl0iPC0+CjUeiaOY4eiwhovuVf4tV0FNyJTuqOXgxV00qU7O+Mf7tJi2unKKraM
e6p1zRkA31vBPyiHaVXENjP66ZfjBP3OnkKSFc3urA3WZWLPBpBfPdb9r6xzG0A7AyGN3XWQYfOo
B3Px5D3AWfiiEZheJiYnz9KtnkxZtsh13dewcspjbY78I09+FRmcs2GIkwcihRisBqW1t0HtPHz/
t57sIhcF8ZgJgoQtKyEEptWhjVh7LxHqQlORDaWcTwKhSj95r05pt/swmPMzbbp7OTe33vI+m7xG
tJwPP1Sh84ikGx7OQGKkNus/nNQlGBk788Wk5K0n0hHciJgZe4LB5sTFSTlN78vRwNI306gWzRa5
HDGEFRo6gNK47bXXCikfTiDFYQNyAXG4mqOfEJeNW4NYtDXkcMP/ro4Mx2QjzlPrLjUTns72eKH9
6U/RQvYPmgeNZQQSjFscFIl4pOJ1nAGzkMGcBgpXkVv9oYmImEyK6ClB/J6n8bYN84vM2vE6YVeg
YVcG62pKhvX3Xy0KVayT7rdZRcjGq4eywUiiS00cdLM4q8jrtt/VWgyWDOHLTgbmJ/cdXhiVEUHW
Rf02TLFLJaSqpISSMIT3eyMdb+ydKPTntNlO5DmaKznnIxl7klCTGJLcuOsLHBAB86lNkiP4CUq3
+aoUMEutmUa/tqKG/GwaKKyeItdvfBjYxRpaGSIa023qgEvrejPfwTxhSDW4xOyEhrjUln5Pz/ce
jLt1aEcsa9NUk6Mjw7PRgftEw5yau8bS4IHEqthjxUeKsvB9nGwIYRnQlnFNfqIw4QQlLgm7VSRW
w5R/FKr+Kiv7LmKW97acV3OJuqrpIeG1fIojUWWnhthIkPrGk5HnvEqy7QQcpGlp+wTTNQu9a2/2
/R1Y5HE7Ez0VtfXu+6sfJqiRva0wMVT1VzHHaptHqbcbEays4zailAzo0sbsALM1OduuNdNVqnjv
f3yPgmIgH2WK7gEoWAtHIDbJ3F4q4bADPhK6fbwNa8nQkP/sOmRopmRigQ+34LCxvlwv7ddGnyLK
IU5wHWf2sCPejWMU2Aao4r6dyGRLWvvvqR8zv5idxg/Hb6nHeDHnDOtsUX02MRI4XXuq7SebCpxQ
bo9jCY6bjQir6I8119BYO7RU57aw0DXo7WLjc4mCRiO0cdTcwjIZSSKPFL2naowehzrmwTrRl8qj
/kUTihIBkbqVm1SDmb2OEytYF2nc3iXQFH1hVPLcVxPBLTPyfEZ9B3vug6tcjgZjXnzSPTVOjAYL
NEXMh4Pm3nMoGGzaAcv3dZA9AdpA0l0ik8WLKiNJqEy27ynS/TBAbwcJ8W2Cjtm0tvE0eQQVGbJe
lYOtYeK0e4gUurjI71tTkniYR6D78zqxDt9bQh6ZyV0dVMxY2uzRyX9XgYefdLnJDRt1v8jTU0Jj
zIYheq0s71XVtM001T1Givu/tqPUh8Fhb6chYti9hDTFAsKIZ7X45BOD3E6t+PV9/XD6mpsW25s8
fytHzjyxjLsVou5HGXnaqVvunXxmL4uA59NAw6c2BhHXiTJfK6GRadqo3alAIRquU4JLvPkJdKgG
X9QmoFHo50TozPRa3JAoi6q12wtxwPYyr6IaA913RzTXvY8Mi0K6WKRMu/bu2cJzyoHOukOpmIZ2
uJHIsY5VQNaYtJr94GacthWJW1F3pweIXVpLP30rPFsIn1nqXrDHqh1WC+mbTfjQVojG7Nl5dHRY
VeOy8eLfybUMmHegPr8/e9bZK0Ho4paRJ87pLFgFsxNfzWrg8Okhh5vcdTbivSTu7BJ6xu/Ickuy
pVkGVpeLPRE6OpeHR6Vy4WF5VXkmoABWu9PdxAz8pDC3Lg/ajWnMJK5lc3sJxvTJLAH4lfHUrRul
kg1sqJ3RNYUPBS/czQb+HLsmYq7P0lOUtN6VAzQnkXKP24V2w7JvW1F557oRxzW7DdcjZEU/9pi7
6Elg+3MogwezYRITzMGdMBuciEThpS61KLjC/FNZBzLQRBQkJ0+vybxQCboLWCgHUYGrsxOaZBW5
tjmWtnLKdhMSYZi0AwAlBfs0U6L3i9Kmw7fsEhRY6kfaW3f2ZBcHnoAeYdm/s1rop9QO3xh0DXvO
Xsmd6nuXmRcIGL2Ex4iOuPCLYSj9oU0DTsvipwiy5j7EZ9TWZngSk75v6VfeAFbhnx+v3/t61spN
TeL0joeMWhckKO5ixP7+9xf6fcdo1NXJkD7oNb7FqU+yndCTZ6HTnwzr4i7UkfwbPIfWarnJ7M47
hZ6VEq5FQUrf1TrMMfDXtGEd9N2taFL0j4m5t70Fwx84xGlHiNs6atPdECBcJUsywaQEsVOLBSLK
POo2hMLWKycinnjobMT/eoTTymAgNiMY3FRugn56WUb5MgwonBG8S1Ls6RH2vkhAl7LFf7jTmG6M
rKs2cTqoV1MeAx3intU2yePwISwRQfyTZEKIn0ZroxlOCDkaHOuHHMD9kvNImRJN+4B+Fxs7Czwe
BfsXTLkdxLaPdO4JXl7K4x6RG03JQ7bsR+Ys7VXL2f+PTxTWGXOBdugw3lFSaEk37MLJRRzmRkwh
GdAfv9+Im2XRjpvz3nD65kfUjvRTPRN9Ntno64Es+2NSxzReGBoQHL24iy09eqxY/yw/IsHGISwO
Gp/kSpd1eWm1rMLSy5NCE9phTMBJY2k35CqrHTBpMDwWQc1vu8jHc1W4w7kk4XVLGmfn945Fmm/Y
gWdKgfXXMr3H9KQ/aKrGt2/4fS0gAIXLCZ/jvZ/UugnbKeb7iZvXAAjqkweVjD0rJHQa3iF03uAS
STYTGjL3sSnlcQrnB5HSplqKl9ECJgo17I6evyBtF7VwOUxYYVykr6HZXaPhKVRCf6Fl5nCjcwfZ
YAZWiCanz3T4hSnWXMeV0q+FQ2RK6GkvqUrmFeZAvXyIJuyFWMKCfaard4CB6xiJ6tVMKk7ODg3m
Jp/nJfuZG7GsdokB4ST+EF5XXGaYlNT1SBg1FOvHQqc743UKMpKlFduMVjzJ6VQGrkkrnb3uXY3k
uNoK12lA/x+hVbZFCI5cpxqKC8m+qVEZJ9suvjLo8ttAkvUUo+1ZtQ3Xsjw3hMRBLaNsCweAb6oR
fOm14zvwTtdWTcpEDXRZO5exoW4tlNVcJlgq0oF4hgkjlkoNXmSw8xyrqSjptdNcjssIGUlc79um
u/8uPKfEa+4YoFAJzNR5jvbetMWlpKeMx55lXkShRyo4xSOES5ITQvqrrqZewCYydAmD9hCnyV4b
p+ozyXisIwo40eMPngF8Xtjg8geNxEwmB3I9iZQYDUzI2ygz16KvnYvWDLeCnlROex+m7/gZDZ52
iHWQ1NACvHt2VeqN0KRVWxn2Hc9d2HZzHu0b26KB6TrzIbZaSVh7SjOxdC7/wd6ZLDeOpEn4VeYF
0IYlsF2575IoSkrlJUxKZQKBfd+efj6wuqayy2baZu5zydRCURQJAhH+u3/eAVD0q+ZJ/tFoW51r
A8LFfYlBdtF6sUt+GQLA411DbbRs7yu/22p9RlQ7NtxtmxYrN57QjXWro+wXELrfnzTbTjdpOzwY
HftoWQZv91NzU1LVFVsBbgqEv0Vh1wGv5Lo0wVVrZgHmNsGsDNPsQZAffBzAC2xLLYNtjSfXtODM
Mk/o0MUjnfCskS/LIjrcH1lhB+LVJ7IW9MFjgKh5VJHNzi9eg7OmH3VeKsU+5erCD87NRszHivjO
7O001JN/TIAmG0U40jjOMGRyi4LQZ3xIHCt97GPmXk2o2JhTd4/xaXhsFInq2mbykpalvQXoCsgT
KRFZ+ZxOzVfsTOTM57cFreVrVyvVJUshgeaKrWudHdnpWZsE7qToavAjdB7hCD62cZVubIG6b/f6
xBSQriIB0AzBMix2Xv/q6IUDD9ingKetc6Clvr2rXfqIYnsdUMyLff90X7y7zOU3g7eO3D7Y2vY4
rUyZHqsaYHo51b+sfDJ3LYw5JapyX2YKe7Oyu+2A2w7kljy6VF0TcvI2s0EE+3L9UmvIGZw+GIPO
7zXNAHbPlFIiNzjB9r6GZ4iHXTIv2gm8ZdPuqwiWma0la6cz7FeL/fJqSJtq19rfUXPsl3yeTVTY
axZmR1oJEx39B0aQ7D0We62HndtP45a6mFIs7flNMBf/stu39kYJ4Twfn7TEL957m218FyaLvnTN
nYpUvuZaH+7aqCoW7J7uS9ywQZDtxotVUKNyn3zfT1o5LsQj0dT6mVR68//m4vHfmotnYNb/7BdZ
J//x/JF0H1959bubeP6hPw0jkL58nboQFsVwvYy5t+OfhhFf/wd0L3wDJFFwhVi/W0ZohxPISL4F
vomFwmyM+6edGKrYfE42fAxchsA38n+xjBjm3YP1u3sBM5yP40Jwp7rteR7mlN/tFq6YhtGagJFA
UbkhCn/mITpc/eZpzoXJj4L5jJCH9YHSD7nvpAAOj2FUKhf+L/pujH0f8SBB8U4FxEZr7ceJv60x
2CdQ+hetRvykiwriSGGwyRyHzGcVUu/WQ0dMaJReVBPnd1+1h95xQRQqk1lEjPmSk5YTAWBI7C8c
I2D5fQoxNWjwqOk3zZPvmfM1CYbRNddFYqrubf4TmAP/yGAq0dlBuYRadnl88AyQ+BLRmuCZy5QK
q+6UWb8KQqvdpmX2cv+eWQYvA3YxJSEp5tKlLY0VSWv3/pIcwMJte8rnIgccywTPMIGCHQD+BOxr
rKAwMkX1b95ABiSyGAw2FY+xbw+mE3/MD2toWJfFhr3H00tFPIY3x2T+H8JeyTz2L/FnZAAycXVQ
lHpQfDGn/Y6QB0q4RUowCPqUMXkei5a0KLSB9ircxYQTggn9uPaNGkw1aIEy/e441KFWbviZcsmf
0xf0tXW3lCe/0mtOFPb0A7z2qRi6ZcuOrFs1orqV4ESdnoawKum4KKTRd6q4ft2/UvqK0vF3QiZs
sSz9WzmDa4LuGkzmYSxlztVS7Csu4kyHksvYzXm58GK3rrXRIpaDTVTuRdU0a89wSB5KbEmh/i1l
eLwT/jW3s8vgWh3DC+YlFUDTOubi6Tv2oqjk1yi1U1BnVMHoaAs5hA92vVUqbh65FyMt92aSNjSP
9S8serxlFb2XHj3vaY3B2PL7T5dFDZkaLkWzkc9MJd1sJeMHf7gSxtWXm8ZMqguuXsIqPcuYcWeU
nrY1rH5vaeawj8GIZUyOjtLNscMUSNl5CaRz5LJ2GVOeMKkJho5HE+b1Yi68XiotuPYCM7Q90WCQ
1wd/5BKi18Un4LBxETuIx70SHtUKNIe78dWJIvcIe2GV+oJRFvtPhr4YGUKc8TDHGQYDwNwbdrBR
UfFLjwz8vMwwUN3Fe2fX44p99HtiGNk6zVj4UvWDd6TrxGNeW8/6mO2rAgovC+AI+rbxaOtc6+nr
W/J6GMu28k8VEvoyZB4AMhhFxPee7LpEzuAtSnHIGx7et6FRyQqbPIusr0hjNxdCOMl2ph5+mYbI
VrmY9uyi3iENkiFq5V5Rr0reKN0bQl5xMvxgs7HpCqp8LOWTgJO84imwYt5AEKDX5bwa1JMo3xfN
MjDC/uzKd8bDT/jwwmfH6CFiFIylnD4oTrzuoAxJnW2ZFQuOfjpXpK8O3VSmR8a7e6UgqUjJwr2y
GVikZM0q8ofLtBtuGWeiodC/0c4OhsEDXS+79KtXfTfb5rxj29crlrvBCwEq4LShWMHPD3bdrDhJ
0S+hkE3Mibt6l5fwtS073vg9DTMhcLamGyHPBRgH0DkPKUsX5vy4SXhBbLY5z/TzkLVy7SNQcqAZ
3bPT5cVKJ4Bbx/I7RWjUBT/QgMz4DYYODops1nTz9yw++9HwnVKUdx+MwaoMVroamlUDUKfX0n7V
D4yAQ6jzXi9v6PqbAQHa9zdTOFWL8cUqaxt0O+auIO9WNpnjNftlY+OTNtOpWhAehURyBleU5YAd
WgmbqeOwA1F0BejH9K2TzNhCy+bnENct1uK9NnlrQguQyYcSRjdcvobdpDDTL71r0kVmlLfGg6ci
WGWGNUN3IbMXBHp0PK958tRjoNu07YImXOVWSsgSXAFi/0ImGzEm6862LrUJoTc1xS+tJlE/59hE
3yoCi9O+qKHaz5kDgX0WeC0MKDd7dUJTnhwla+ak6r3ObDYyM/jLHui2LNqE6m7AIX6inuhjSQl+
Ma4v/K7dMXLPAZkTHlejJhf6iE8D6YODkyvURvsJOWqrf6B+khqjPgOoJwcRuVfEe8VpAZB/KUwb
XBbHaLBQ6fAKCjE49Gg9BviZRWG26BCO8Rjaqlkx4gW9XmDQ9zUkOuvQk4qmKMn75XZoSyLxMryA
+FZCryu2rBwZWj2MZGbKMvvh4OIxzZKiLgAjXuYcvJBW51jJVdI3EyAJ+DWMlWsIBUxJDT9+QA2c
++JFu6nT/oT7X66iIjiGxZhtnH5ZxcjEJhikpP8qzGvTa2i5YayfvDACDhiPz3ntf4sGvAVuSu6o
xfwSt8q8TmMv8TTNlLwR4HTMNI7NujcTX7gaNpdR718cg8B+mDC0wwuxVAF2CQd+9CKxa1IvafJK
c9YaHzUtyvggqvJZKCIiSgf7QbVafRzb+Lvv29mu0qtfVVDke4eLup0i6dXThMOu9ddm54fA6oZo
G3trdPNsI73yvYrqo894QerPdqFttIZ+g14Mu1qbLVStt+3m3nDHUadb5ahLncePYxqddRUAQUrD
94aR2ZpSp63dG8ahDdW+LrQnE9jkqDlfhd7Ey/sioRYrbZhwCeFSwERPeTsZ6nqhbuCQo9xeiRLg
SFbBStV7ekwASPfDuMR3t+6kgSetfNDrfDVqKxE+jpkHD6y62AwKlx2ukzWMnOdEIFLVPjln3sir
oQ32o92eZtkZT0r4nVQ60maJcVHRr1ZUm8n012MegnABsJGYmB2wMSFo5uIHhUjGNgGOU1zwBV5N
pyy4HIN0VFGzz82UWLsRrKpNm9baRimKV2Q9rRi0HgOnA6MCrKky/G9TZaFfXonPcBEeFF2f4znD
p0bnHI1LMvP9FzuejVBcir2hXrFlWzeMZEq2f0vj4OlUMUQulLXQovOtkFAjtSAMNy6J0VVHpm3p
Mj2imSntQO+9m82ASNpgdEScx15byWw3tqRIEcvWcM83SZO7vzJ959Rhs2THXD5CMNAXkmXjSjFd
XzHfpn1jHgkyYWEe9eJp/UCzF+fXBiBhFPZ7IF/IpNbGbL2vKOJlwgyBbQkqyXgLMuEvmRscVaf/
0hX7R85MCzsj7yWz0H5IB+PSRvQUg9ZqC/kryrs3Lc3fpwG7V2Rfh77HsdFl7lIl5tdkGzuydhSS
VCw57Oon7sTj0Fb1pk1g5xE0pKiZtoeAZWzXEhVr4girqhivZifSlWZoC8XFCcnu0/eATiaWQlIQ
JPIb4IuueuuToGTFQZBVFt61AuozVPz9tPAJJkeBZn0nVPyj0m+V3+2k2X8ZHst1T+YIrj27cd14
dkcix2F6i1Kx7UzaoGAWYu9MMEoERrrrxUuQDQ1I1zThNAzuNKpMapjwoJJt4oAAATdiIShoq4sD
86cfv3b5MR9ccGWmw8SDIz8W2GQEd8gAY0kIMFwFaY4pzowA5dfJBcD3a0r1zcStF37gvbUPRave
QRHnNEvDIRiiT+HFOBhdYGCwR8YH1zfUntpCp7pgRH5oU/fSFbm3j7z4pfLgs020bWl5uqiDVuwy
yYMP5C9XNtdKb3Z5wdIqr6W/qMswPRB1PLutA6vDIOsYcKk+GE0JFpkaAyNEFw0mSFJJGx/i0vkw
kjAl04vLzEmeYMlWqMh+sdXteQbnFN/8R3pF5CHwsNrZ2TByFxoziPq1qEPnPFiiJ3eX06oVvtdB
LVeW6DTO42Z80LrqCKv2qXPNjYZ9bDXwGi9VzQoLltOeQc1NCnYBIb4NOhX8m1+zquI9RtVed+5l
Dxxq3LV+ekypr5rfaNFS9Fga0q077xVMRv9Lzxp/iABOm+QUY4fsshArWLMH+qcBYBAfNG+GxKF8
ngDhKnY9h0tjsJbSVkuY0N0SlP2tlFRKevgxZIDwmTbpTJidRREz24q8uQiZz+f4fJFGDDzEvPjj
gK9XonG5Dvbu5h4L6gpYZMo56EmIHtPGn7QzV5hNuoewxn9cCgVuDTFEiIra4KT1eZo4u/KHRwbk
FxGydNIb7xYD2F0Ypd2h5/hHVqk/vUvNckiD3qCP5ccQvt5vm1IOhLDFM9GVDcmgjFmb+sSd8N7n
/bEI1WcQsK1zCi7hzIESrL9MgfkZmFu8Dtw2deZU3Ygd1ikZeQfxcNG1gQESbVxlb/8osmuSudNT
RVDUji3roIxl43XAHGgdOBoNMH8xy1OOEX/auACW2UjzTNjVxqbpxXicXVnhvCVAdGyuLXff6SOD
P13Eq8TTHhOYTuukwDKjtecqpdOormP6eILpRdBH/NSn4pT6vAg68/a00T6EhhV7AvFtApx4KQAS
+vin9DjBx5g1wHxz7qrJjBWlX2xHtR/sF3Alj8nnfb+JhXE/zZsq3/z1X8+7M3qvfUgfTGOEu7HR
9b0rOGa6luKryiCM6frhcwF1oCjH/kC/BuUdWcw+FGt7iwfDPigcvvuoza8EfAnpVme8uGHW+CdA
d2eLGoN9lKVsdyjKXYqRhsHKpQSo5X0y4mLc0NrgrOwOyM/YW+Ml72P2GL5DFbcTBDhSVq4x0F4V
Bd8grsmD65zsiYa6Duj50ommAwPKcEG7IWowT04wPjH5a7GhZOy+LOHMw5wW0MmwDpPoU9W4K6qQ
5nZtnfv+LQjyc27WX330ZTS9sy5m6aQzzQe7d7/nKYcMm7ea4cEppJV1zNm6c93ulgXchkWNTYvk
Kw1aJcwzNQWbSGvol1c+8ja4voC3+vw8e3oLo7DsqDDitViFjD4JiQpu6a5zL3xgiXazJO+KINRu
CbsPZJcL5UDRAiaxtagCHpPhOfwTeRczasE+v2bthzQoKvaxD9kQJeCARRbXKnmz2/nKPb8vIoPP
TNNf4B7c8JzRlodoESm0exQDOZzvbwfd5DzS1smnWzt7s+QKqsporxCJF+1A6JtsBxFpZtKpbi/n
v2t+rj1um4bOD60Ti74q4XgOqCceJhs6GsIf4ZDvW0ojF65hvulRW696atrGyeiWoWszI9wnY/SW
sHCZD875uMRSw84paB5x+mVBtplPiFo0AQKONmWupk0g2WSY7AJtIB0Lm2EzyUSbwVJz1lLeY7oe
f+oscP54OIyv2YYQVpzlnQJoajovkjjDIlgwX6bVcpXAz2F4aRE1ZxeGv4FXdT4hQK3UMEynVQYw
suWU3abJ5316FNRgAkv23Bl8lTykfEoLOBcW47fUyN37c6NZnOpM8a2kSXJ5n4/fXw4xP+ZM3URr
fZQeD2t+IcrauRm9tpwt5WVukJYG10HHHCRv1/12l8yilLu7P7/jrJhNvUC4gumZQusZ7OEa0buZ
pOlBxGKdRW9+GX9YwOcAaycr0zGnXeLRcZn7k7u2e7wQ4CITTmGsVgCz0E2qzfVp2nhyBw5iZ6im
Te1rt3TkWJtPkPcT9xCULMm6H46LGFRRbrLoNvPLf78EDE5DZiSwUcTnjInLq+J59SPL0Z0wsQOM
VsBEV/bxQdRsjHLm8oscC+oqFlkAkYWrVmSgS85vkyGUGzsn64S/aT6zAqhlRMDUjqhSjTnVv+my
+yiK+iWeB++/CcD/TX5tbnX4PfRq28IyAPHDgdAJCjp/5zM4lVsX0KntDbMykgARmYv0yDRpEeNo
gyPqZM0PxQEnBhhzEe+uu2iYFPI2PzItI60TB9/mk8D82go/+fLoBx0PA4SdMoKKzEGoANCxG1nP
cqZf6N2y553PtOgSWebVlIt//yfNAbZ/lYj5i2zyjrRcOLbrz9XTvyXysHH5fmMzfZk14bRPWb+j
jNlE611jmw/tNydGTOxNd//vf6/53/1ikzCjz8kFq6JFf8Hvv9jMmOKwCeKprMpNTjie/qrLLAM3
Efb9xrkITsvzWaSY/IsxX/JbKvDSSX3amOybwn9nCvU56kdH1a8hSarWTH+KeXHT8m4OA7XzqnzV
8sCzRn3Oa4Zx5s0zQvz3f8i94uDvz6BrCMKhDr40Ohn+9Q+xIqHr4ajsDaXCKLU88vn812PhA6rk
eNFn0VUPHPP7UvH2pU/RWlCY8+mMCmGPpYfg7KB4WDWyrjtUmygHfqfdYs7ArYX2O5/kaLiebK6Z
eY45deQHrD8XQkJwNp3XMbXlPY+Auuenb34tsYd/3v/S/88Tc0FuqvH6M1D/Co7xOWb/5/nQtv1o
fqYfyb/Eiecf+XM65BENJgLsuRBnGBHN0eA/p0PmP8z53ea6HKuk9cHG/AmbMdx/oM06UBM41n1d
t7jDv6ZDrjXf3rY9ApO4tf8v4yHT1ecj87cj13BILfM43Pv8itb5v6Vx4z6NO5qp6ActBzjt8w6p
ZKtkhRAa/V/pvIOa51Q7msIxyrO9wiKBpyV76ed9lyztSxS0D8wkLup7pvlEyPzpQSaXgU1bPgI5
iNNP9K5nb97VlWzvugfJVi8zSAJIImMUvL9GWXaJ4ow5rNtAqZFNuKLbbRnqHetDMrVrnE6HfN5X
CvYm03CU8WvCppPGyPNoyk3YilnMVuDtGdB3UKrCsouWFTkn1pfsYgd2s0G+SwLu0J/3uZWQIaIn
zLssv5E6fpyM56hleRi3NL3ZcHkow5q+MjRSLXgRTvYj753vaHD4MreNOU9juD6ajbyi8s1tehHV
bmnypgf1sXT6dSjJrZH0sxmI559kBxYTeHI5+ARK2ObbRZovJtx3kCmQVF3oBwS/UZYt1IFgrKmo
1Y7l0P4kl7uXs5IwIimUnvhiwcHczUH1rZAdsDuxcCrfkdTeZBQyV5j1iVHft7VFRgbhghCFPBho
GdMsaoSzuoHKESiuU02v38SFKAFr+Fixy0cXaZFHZplkmAUTD+UkQ0HxAGweySkaPYQ8PTZOuG7q
RRklESEUamiDThmLYrK4fNl03kfeLqyF+8vAfU3l/dppB3pTNNR4o6HmrnBith0lgrSnv1Nl0S2c
WQqiBZu4QuKVdPHCAW4KVrd0NtIb4EH91jMqKouTA9oOnthw1ADuQzljtTiwKkKI0mZJKpzFqXyW
qVL0qiExiXOhYDU3PCTIiehaySxwhShdA4oXovMqmiWwbhbDcCNUeJeBnC0jtDKnCs2tLCGv9Oho
Cj0Njxdj222ffQlvSZHiYugxTKHAAWGaGYr+WqLN9bNI15ebeoLWO7nRdyNBo3K6/uS7RAiIuKwq
lD5wiFAh0P7aWQQUsxwYoQsO6INW+DhpKwPNkGo9mhitQy3wibLaLMGqU7WZgsbBOTCk4SXQG3s1
bcpXW+oEATXBkjAwFaoigiWcGiK2HJ2zlKks/yutmm3Nnka20b4pESct6IUhTiHy6tE7uRPmAzI+
VyilJYrps4122s4iaoOa6jkkQjr0VTkLrQLFtUV59RD2zOaI0PUepOrcCTCrekS9eZnu4ow9NGnS
B+WR9rFxEEeo0U5d2Js4QtYyrNhHMQ6TUxddVUM/JXeVklGigKOIqncZ0hprOeKs4QvamiOVn6KY
3hh7UuLQE1FQWN3MZucE7BZyvbimRs0OvfJwE1V1xG488LCECrXslX3E2TEuHWkHR8ekNqLXcOdE
dZBu6JMA9M+UhYOO95VnssQwM9jxUwzqg+38gmpYeTrHTfdhTPlznQx7V0eDdtMfSTFtHbujFMRV
tCtbXx0RWw51+mnikOpRK8iOTL5p+/A/prFhhRoLtTe6vl2ICKO2SZJqGxhUCWKCWobNWD4AIMCa
gvlRDlKu6orC1yjttl47PrDNBR3MNAzye0k2tGAGJI1+o4PHKut+E4zh1bY1Kh1bbV9JSxxwqih2
aW6+HFOKfX3cTjKEwmOJca/ue4KkAabixz8JWxKTonjAC4JwlTWc6b3YoNNlxLjv1O01suNhNSTI
/5SsroWYGEf6qLeT5CRHGBZKg35Q/Ilt7hFus0JwSXp8tkOju4SURxiO6J8KRVBgzEqmQfgpdvFI
4GIk24PPCYWH0zkw2+G9q2hehVypPaIGW1SkqmxjeMFzG/nTOUlZ/wSDc8WgZL+qeOKkqxU/m37Y
4CzgqPAFKldb/qpsGR8rH7dd5+4kQc5vMvfHYx4zlo4JdQ4m/q0gpiya8/rSbRzr2M/jtbKqVnP7
SqpRiZS5xgW+gPOg0wS8IP9KiR913W9cJyl4tvQYn3SCZ7CVKwdwCMUJMPD1AYK857SbqXCqE8/z
jndntcpA2pycdC46JSByDSy9A2Lg4x62q12nV+OGRTIESstGAzEa/60eklutBv8nroWVb4LF7j1K
CEM8gZKE80mrbfeslOBkoJmv0tbVid0rXY1xcii87KaKX6HHDDOndXga8KwOOqBCPTKZRkMLSwBr
sW8HjoowrcanqSuChelwalVJjO7db520PAwplvUBhGhP40KpU5QS7y1JEN00yU/2aZlhabS4doWr
vOI5KvHLLfDxPSgo0wFhGbsyU+IT1ms7Yid/kBEsbS19AgF5rTuT8WtEdiy0gorTGqnLWBaHIraf
jXk6NEy2tylwkS6tzLSOpAqDHS794VRSMWVLSXM74aLXmPPmGifXW+mE0cognf6diXjeGPn3XOJK
q/UBJOgIqc6c/YGmN2a7oQREVLTmd2g+/rUL4+eGKeMFa+6H5VGBARleYQj1x92Ik2CZWJ6+SEtv
fE684NXIgMrzPj/bpeXtEryzK+HLReBXNIRxWQeNAURV69UmnIKLwppdjF1zjprqPLpsGf2RrE9B
Z8qq9v2R5iYyyJE2xx8qTy47BeWyzadVGcptl88GuDx9HSx4wEnIEaI5w3vVMY3K2onzIj0Pwgou
pt8bO3SJjxCP7ZEKMHgXhqKEHfE+LIP4Zvnz0KPu6gvouGJRVVW3bwILYqZJYtPNqeQklPNDU8Xw
yEKMPwLbt+OOl2FSvybHeHOrCRaEV220zqMCsCGAMY4u4Q9TfauIBhJaymAnWXax8WUYPZkNzHSb
bMVHxmh7oXdaD2Q8Dk4GVxXO8/a10uLmjPphP7bqtaFGlXmlAUCXsMYprLngJFWgjrxBb7x36n2Q
Uq0QROV3Vo3ilAe+tfOoqvYT5phx7B2aiLoto9iW0dHuuMDyXBNkgVBCYYvcujQaZUL/UEV4qVqs
SzHJAtzRm9pgGqz7sKANl444ia2gpOU8IXTkqo5zedpsBTJzo5yjHxvbwg85TsiYhgPD2+JFt6uH
wjIPuNUzQsvuOvOxWwXfWJPUNAewphp43P1gn4tSW45O+UkB79p1JCkMpjHUUveLKZY1WQpocaX3
MDjmg8IsHkXiMzV41+Aztdb63DrRIauYBTEuqHacMs2UNHb13Mr6Rkoe+Anji87YpePULPXxwuZi
5RQ+b2CXuJkRzW3N6PFTnr8nGTMnc57eRo1+Uy3QDcYWDMjKatt2zVNcju3J7O126zfydZohCBTE
nwYCkFsV3rwg7o/3f3wminTPNy3pzZHKn9++eP8wzAVj5L9/+MdPVROP0bTM7W83+uM7f799LhW/
xYRadJi8r/t3//gSg4v++NuP//bV+62qMXL3BifdHA3pUM7/RH4Io+K/Ppqy6fev/e0mKkxh5N9/
5K+fu9/mfg+TqbMq+9vP3G94v9v/1bd7fOibuMZDy+I8PXQgzQ8xnthx2cwf3j//6zv3rzHi0aZA
7itIVYwgtTI7/HWL+0f3r+FX8BFRlz4kvBgPANq/b0c/7vd4/yc3O3IL9w+dtOc2nJLzFUucHhAu
5b1s/syvsirKdexZ2aHpgvzg2S14Zs3EWx8U+26c/vkQcQL+8yNKkd+6ssPDQIaeSBcdYn46pIf7
R9qMakHsIWKRz059zWJWOP8DW0Ft+q56u/8q8owEGtFB8VbzSzU85ZQn8Ri0JGAurkFo0IeqOIS4
x3gjuAUubNtXxSGYw6/3j+7fNyfocYv7F++fuxj+dq3HZXe+8W93cf/8t/v56/t5PQ37OkrkunQ6
rk6tKA6tommBSu+DOQXZFu+wR5JwfgIazwBRmRCcp1gR90w/v6RVoPH9bH4175/fP6q0oFv5E8H+
+9fu/wg4mAw/Q/gp95dD5J6Bix44XDqa3Y4ByP05uP+j5mfjr0/vTxOpVpO406KtYsww8xN3/+f+
vb8+vf+QUFTO3b+GusaV4f75/Tv3L0a0tCylAQ2TOXYQynWikVDB9r3xq3kmSO3XOEEn6K1nv4Ge
EIOlLuWDMD4Yi+2yqTuVgBH0zNibrrcN6nHHXnKnS7Yysbahn2qVcX0dAYwTRGNSwinAuBLq2lVZ
/qjb5jFTr25MQIHuL1fLDwXZ2kLkHxGpWPNYqXGHgXbreHIdVs2usatNI/Itqu22otuOxEgZb6qM
rUbRrTkNPlSCKgLzV5D9ol9rk4rZZEGHhs1f1/cMl/GLBAS36LnHF7QpY2Pjsp7LWkx1/gNotdWM
YhDrpBqXKdDrqFlrw5aZrgzWYRvg7NC+NVX5Lnz7qRu+SR03H1veOMlOFsTOLK+3CAw00oNqEOkx
94vjzoma4xDVj03LQpDuypiqaTeN+CPYwWRvfSAOblsfe8veESc/6I65o3rx5NTw5htzJyPjx5CO
t1aK916Fp6n6sFqE2yA8Ua+EjhoxIJ/YEQzHrhYHJ0X6LAQThX6dUaPajs3OGM1dlZOiLQbCsPGh
H7jkJpeu41KiLQeDSBh1avjmWAe4Vzl5L12aP3m4gYuwxCcmi0WjumfWwecY/sH8B4jhtYnXuZPs
Jt0/tYO7z9P+Z5wYz45lvVS+/pAp/dGUJP9jdmAx7s6QmWfWHDPL+hqAw+h1cEzilv+zB7gu5wI0
t8OEVLrGI/Z+PQ/3Q0MXWs8xieTqWmuyT8t8baXeLjIZLp0H3Gh2k5yAe+wTzdwWbkknKCa/FvOK
1RzcpngN2uGYY5l0dCw8BsWLlECOw6V0IlIY5k6k1LnCniv94UmaxSUG2WJ4yWHSsrM/8NvFdPTe
vCbe5qwCMsc9aPZbmI1M9sy18CSzJntDT8bRwqQZO/U+z4ttDOJEC8YjO57zaL1oNN8pzzw2gf5Y
xtNDGwFkCUj/ENBulLHJPkKMH9ForyvdXtftVvo0Vg68MGDGWTb6PnQdeLGt7Z5sLztXVnLKPHPv
tOo8N8Pm7g1TGeQqFObAJaeL3FCrb20SvhENdnVONUzV9q0wj7EwD0VenShJ33jue6aRy7JNRlGi
7LG0ToeqRwvQlpTGHju73rmC2gZ09bh9FcOnOeLJpKfABXwRDuYmBBhM+GgVjMvAksuyrB/1LOCc
qX7kyrp0GZc7z9k38gWb7V7vPd4GLDUHOiZmda9rDr2FQiGOeu9eI3L/sUO9bRR8H0waobgH5IMD
9/xuD8mVHfXCGvqTRAVk8cLYdXrSau8Qi+jipt6qiYKnrtQ3oBF3RbXvEOhNGPi2UdKS2rzqhXfU
S/c6FeIQAcArsJY2bvWk4Uttgxa6BO7XclegqjjF3C0TbDlDsSklpjbGlzjrP9zw19SQoCxzwBP1
gRE5T+1O4+BzpuApbLt3vN1H06X5tdRWRWNyD/qrEuZ7Yg47XennfgJKhtGxgpCV6PKlDMenPLLf
/DR7jxJaUSe5g831BuRmi2y57LBfFBCTK3c4xszHEh2FbkByxLHhNQ8asKoYu68rGbCCU6U7jn3D
zijkNqZTMDNOkCb3oZefGoy3nUs3WWPva7QQUZ0yhukM4zdZYjEEmg5+wdk9ErdYax5Ngu3RdBok
T7GevRRsDmIUGN+mqIenODc5kjTj0Y2irTSCXVY4BMKaQ2KFuyT1z2Scn1qVrWOM0Rb8urCML1AQ
H5zOvbJ8fZSG99pJeRNAVt0g2+XE2APN2ElNnrtYu9mUF+PKPZP13gpQfVOL6NFo+xgjSkGGGrwO
HBrctKNcOldXD3d5Ex5ygrCgaxBGjX2YBVfwmBcnM2liVqs2rLepRJC0dyFLfp0cWTkNl4jjTBne
pZXqTDCW6SioDnoUclud+z46jsJ5IKf2YoURqngiINodc1jnGeUF4dUqKSktVzVtz1R3Y23H8WoG
OymTnT7lu8wi7zu8a1W369OnUk6HwvS2spu4Pun0LXKIW//J3nksR86kWfaJMOYOjW1EIHQwSAb1
BkYmk9DaIZ9+DtjT09VVYzU2+9nwZ/JPQRFw/8S956YvUxxdswolQIaOH3Wd0xz0suOUafEmYVSQ
ajuL6SJ5FQT9dBDJvLHad3i2T4Bm/MkaDwzSV9lcPJZxfzBQHg0W8gmtPahbkll7pBb4Ozg3S/Ia
w8IPAF2oE66ivBtOwgJ7E5kX2x52paf2aTmtKwDmCvOqJK5i7PNzVhAtksZHpAc+cR9vED+/zTB9
s3H6By05RSMCPAetqoT67eSPc1w+J0wUU9fcCre+FNnO08H9PglrF8/Byhse3C+neR7Sax2wisRQ
5lvVeQ4Nn6zmGlYePtqCx+jOFNnKNohs8R6trGOwK69I7R+xwT3UbfYUj+GhRIcQKH0jkzssbCTc
7skAp4xfJq599Fy55WtZBWuZR+sgwswYz0fL1U76lFxczpNpQhrMWPhilta6BL/piHwHdXxtzXhM
Zk4E0L2RVfJK7kEE6z6fsWNWH+5ckM4Sb2WGRzllhKhtdXs8BFQTAajj8hxblq8OhWMTXnbBqLwy
7e5RAjoNDEpMsz/aRny1zMdGH9azS1ZmmfpZCgF51P0BJDg+6s3Yjgf6sb0t2CxYm9pkchlx6qv8
jIkiI8lnSo/xSD5rXz0aWMHDPLs33ZvXuH8T72oq66q14miKdOtCSqqJeqlGgmLfJgCJIkIrlDc7
NyICKx9PDKanHBOoPa8H+zgGGOID/VB006VqTMRP1Xsb1J90zZl5HCVlFw4Kd1cv9Jt6OcMnf+JG
CzwFrDYEPV6cpporvtY+6Sb92HlIs3Zbg7jpqoI5+LjNxn0mM/JnTebpjCvdEXh9tKvxHGEz3BYm
5Vd46CIOu67cSJ2gUMKxiuLLDYGwyNjPmZ7baLWJ1bsIAmF19POeG4Dym+/1rYGMvbIe7FacHHY0
pRUcioJPNKBxDgmNz3eB094jjz6NKFe1afyD7vPR1srDLF+StDlOkdyl3fQU2/OZuOOdyxzTJnPc
SARQk/TYmB6DAOuARNM3IHwP+uwzAWPMfAdy62yq10JVZ8iqnEcpvcTgZ7mxNmmRJqbcgTYe4Plx
sHOmgFwrFrQSU2zgLmFsscXB3ECkyyy30iy3GmZ1thgIxQiKDtKdjl/Z1Di+09tIZF6oBQcRFpes
pvgGL8rA6bkzm50VFLsCOmJW8vRHz3OprqNZvY3Yy90AD5YdbdnukZqFwbj7aPV+08N1VTQ8Nfdi
M2y1YDoC9vZ7N/Y1QaXMySGlxAQpn5sELTp4SGeu+IeDffkm9e5gBuFeN52dbfwwzdsYIj9PSXQy
kukxUtV2DsczfyGrlPAoQh4VsqRIXLTnYdeS6qc1sAvYNPRkrJVgf51yM3jDBoomakwkJRFEXWL5
eJVtZqtipjZjvvU2k1tt6+4+Y5afA7ks0F4B5T8JFyqOO2y71NpYasH3x5u0Er4h4Q50ud+bMVu4
+rnkMiJZLm6xDqOctFWxG4vZN5JxUzkpryT7DMvspCvWVcWuH7J1qtptL1DJz+iU2ug2ArFrBu6o
FlPckOzissIca99rzxmRzJGLUjqH/KF3u85iA2VQ47cHjm+GvQEqawPh+VGV2gpp9W4mx6KAozSM
9abjCy8WbwgUUR2QKxG9BsY8xz1ZbYwAlsAFokMIAN+xC+sjy+c8PjKpxF7LDoV4Iay+hyhD7zqU
hxD5CbF4nhdsjUxuWzDpMQyX5ctGd8jioTxkQh3zv/GQb8G8BB5eC93YtbCmtHpnOs0+0vpbJKO3
smTMWolr7VI2UNyWFac4XWMF47deBI09tXo7QgdTPgYBvg788tPT6DjbGkt9jHqzb9mjJVBVchqc
hi8C3wmUj03nZD4YsR3g1QlVtUm9CEv/Epjz1RHJrk/J5M6cczC1u8xCzz1+BaAT0847iqZ5rfL7
bmmPBGJ7CvhOMdf2uoUOQTzSCCOuYU5pXkszuYaxfW9H2qaoF+sGD1CSXMpe8XWQS9RGHO3tyTSM
Dw3tm72qmZ830tgF1kzlC2PUM3ZsnKEGE4/SU0RF9i4dlmOMwKpm2ieuuCC3YaaRbWyNKklxtnMC
Fom9SYzYn6ZoS41ybsyTbEq/r+OLVbHxlT0aSMlawPYhXuxar93RAkWxvu/1ZleZal+1Kby6Zjd6
+maeqk0chrswI3lBH2lc7EdmAXsTwEWP8Jz4iQOZpU9mbW4lWOYuI0cd/U9BsFI+fAQ4lVJ916UE
xSykC9u4w7a9K0gOn038Zx8u6NGBC2vuTAx20zou6nVjM5XRjb2J3y4uyi1AUprl0V9+eEhS0ZbB
4yderKrQIvI3O8t4p++Occ+MVrsPK/1gRh4XqoJhBClaK3aSSh8CW7D7Hf7gsiLipmWFWCqDARQL
qfKI+jAR/u+7v2+i5YOFDQ/EbYx0NZYpXIY5z/n9v/8LKcKyfgi02QccW3F3i3rdQVVmNRfGS7KK
A66bsck/TUP+62O/7/2++a8pStxHn23HJ6K5OpU3y3pSV1rBUi79aHQ9PVgD06H/PUCrmcsTzsdB
afWMkiSUPEqacdeS+d1rnbP7jwmb2YJO/o/pF0auS1KSivD7l/y++R3p9BbNu+0UzUaUmq+samSt
ZN2pKee5bjCWViof3kJHyFXmwJwc+sR+BheD/6zu36LScw9DmfUbXKH5g2Gpl7wMNAY7lERGJdrX
pCIdqAzO8+C4qw5y9akMIpTfdt+8xbnGCzMsnOPvLyOWR8SiyBeCTvJLC8ScB8Br3qLEczdWnWWH
399GtN7OHoOdCcIEe2zX4Vq90ljL6zyod8+kYQM4lEIccpMdOdYcFmyh3hyAclPjHiK6wasDi/lZ
M8KNU1nz3mn10s/AVR3afkYtR2/RGJrxmLYZ9Yodb1Q4YGx2MZbYMojPVdIfkF8PN7HEP5PY8BUX
A/ub2eOhyAeYLLk5csXdWVYJap8wlp1kSpHFosOjG9kPss5vMDcMH1CH0m25TcdRezIm9VcfpvYS
SUyauUUWhgyC98zBgYsK8GXIXGDUmZxPY97jgJUpQmfaVSWrjcLV1pkLQwz/KszfnIPPYsAZYUyS
6Z90eukxvYYeu6qzXCQpx5LUlvA8Aa1qd3186Isdk4KCfmeZlCJ59gPJ8vTqumgRfAWDatQgXZ2t
Ao05PU4ZFxDJE79CVVBqXD0mB4an7/COQX/Qb3Alt8IRR08o9pd83b11EOV8D+5r8WEcpubSo8hA
MX2a6wC+HLKcZPbNDr9LXm4V6oPCYuvnYEriuKrq+pglD1lQsjhO8L8RGZkVm6znteBp27JvCVjr
DlIzWdDNa7eNfAEYrNLxZ7X+1FGuyL2HD6krCnTwSE7maJs6+OraaK8xuYkd159Fs+3ZqTCsZRQ4
7fO+3RGjTTfObgW1+EvA822p9t6FKkI0FBTbBjNitilTb2uDkyiakJRAyJ9afADNuSbAGofSh6kw
StaY1c222afI99qCTTBcc5xy6br4qHO02wgWPgzjniGH9Z4H7+hWbYyIKj4SImeIg02UZjedQskU
EKjsksyoVc9SP1XGBV4TP9qjNvkj+9iY0ynamjlDtm3pJlvxhHE4iZ4a+57PhW9Dmz6P3pvePHEh
YuKNBoZoWrWeupsqONnlWxIvChacnCFeGNvZqoksqumbDes60zBcmJ+8J5+ppQHSZtodVh/dOjoI
vZrw1eK5OsZltK9mvHnCPRf6RBKrgzrIxha5qQCZQt2mUjdX06gOY2V+je50ZG79Q0OFr96VpK97
z9ndYLhnywRGWl0HqHOtVG/USMxXGDHWSBpRV7QkU8trxR2jyBdzmvsJWZBykUXlH8TOr7I9iahr
s3z7dXVS5kdpzDfVWHxkdIHmYpo3kATLvUqG/cz2CqVZ4/CvlIxqtczcuEn3kMqZDasBHPkt1Aue
bO3edD4EtUrZn9K2pTMYQCql644uFIot+mvnyZ10dPnNyZ3HI5mLDxMoqzly9pjwcB1MnV8ylXXN
Q8n2XUz4FC3j4tnlk1kaNNyZb4l6l83iIdSHvWhPpent5lQcZl7+GNughHivSSMZuo4nnL6XqJz2
C05cbezQ23ojKVpkwdp0xtWGYyY192DfIO430T5GI8MOPZ/prom/nW9991Xpu1nfqeal5zANH5ZH
W+q7zCjwFwyrHh2AeEIBHkpvVd052l1gLojMuwy6CSr+P+RQDLdqXGuDb1Z7Sx6UcYLtWBLinj3H
7rubvPfp34TnoxXEYBT5jpiSa+EueSGL5THc46dd7CIpns8Khn7/NFGjJypbZ92z0Q/HuOXBFcEW
Ide2VzpbEnMVhddmnC8kyJ0zXDVUGL0WbOHg7pZRg2Zab3mh+SmIxiJFUFt1vvVuES2GtxAOGxXz
Gp8yGGV1CQb3IBzy5+L6Ew+oeJZO84Eak/1oe1c5852B27U0xYlpTcFt0XfNjdweLEkaoR0V7qxi
AyNxK8MByYzFqzm569Ay9OgR2PtvqljuHWCSnfuYJZffVIG2vzfZxPfOczWBaIJY0dmA5Tgcv4Op
8R5dY2iPjtMTAYcC+tNhBNtCvCPdD2S0pg846HLrnHeMlnMbbDs+heyP55yxlcRfXgVkOVl+wyCp
nsbSPGk53iyOYYat2cWbbf2P1ChdIClJVsVNeApKXN8pIrM3N/WOv7/DrpHjNJ5Z3UoMRBiSRbQe
zMw55R1iLEcPq2PWO46v2NLRohNAAtnHeapdXdwZ3nSzicDNdMN+9Jq23NWG7bKer+r3UgUHkFJQ
Jewku4RCcO4s0Q5p1oHGLUp5nls9fHZmcOCTU8E2q2+ubXeQ+Nw/RZyFj6GytAcGt8A2igMRxJCR
Ci27NUmR3eL2JGDQP/5+xBIGUW7SFf7v/8t62z1XWXgvuFFwf9ZHco09MqEz2oLlPRo179La+NUm
zfpkA/XVUZarbTYngDCL37cCydKpneCTJW785GqIwFYBeImju7z5fS/U0jvDqr19pxXDyG3e/0Df
YDuZQES2ZdSuTWzl69Io/1YFQ7hJaMhNDf1cLW9+35twta2yMCu3IChten8LUaBqNI45bIJj7F14
XTBZMPvpSJHLUTYrWJ9u0FLlQgNjM8CyoB2nR6eDwpqy+F//2g4Jkeu5aLQdpV3z9PshCsBDn4zN
NYEZmFTwCQxY01CGp8PvL3WNeOF8xIn/+0uiAp7+vyz832KDkF7/O134viy+u+az/Udo0O8f+U9d
OJAfw3QMSwrHBBq0oIH+M2bK+x8GlgjXNHBEWI67eAn+VwgpunBTOrYUuAxMCy03AXj/qQvX/wfR
RB70eRwpC23I/H/RhZv/YszQmTnaeFssF+ebJf45SM41WBJBMtl6WbFjMUhiMJwNIgYHupTRw3jl
UZ7FPuYlbOnlOQiaU+8FbM1OXeFdlQBh3qXXTsbXOJ5eIlLvJq+/9MWDV0P4woQGjkF3k/s8nQj9
jF+7oX9HSvNowLgIss538+CjkjPrVII20+ardDk9mtmfOxxfmEBl8RIjTUmriF0mFPM8eyATyM8N
HJXR32a8/MNP7/9g+nH/5RtiwNFdpPo4TmyH2Nj/bvCInXbQldlDDZsa5OWNk51nrroVuuA4FPp3
GFBDWIP5iDEyvKAcLdhh06+iJ7+DJutspBnGN+Bz3mHsy2tUNC8jXvn3RFjvmJYtAPYZ+Taaih7i
DnHeZLElElFPrpWQNDxjtm+s0FmlZt08ynSLanY4GlF5NuSPkU/9wZXyPksY3euxuZ4k+16gLHBK
WA82KXvNogToYB4z5UdRpR0Cu4/XAN2SXQNacVX0xbKXH1jKe5PGrVD7nBTFkqUcbSYzMJfRFoZo
eNMn0XQUYZ0tH3MbvaiVaB4LGeFdjAK7XWVHd3wuZ3KXFqifIp9dGDMLAUzjDTACJgjNnTOyz6MP
iVBoATawgXfj2Anz6yxndp6te9Ztkv4aj8gdwlDklWbj2xq1D8MOJBkp6i188wqE7Fp91rAJH/79
T9v8pyBJlv4W9gu4XLz0pf4vEWVt1BjwlMaAtqClS00/yiimHwhYWFcC++IITnoq63FN6/nu6nj/
04S0WLgZKhuqR49S48DGn9TwITx5hXbLM+e5zbr2HmU8mmgFoZtQkr/98k4Zu+pOotOd9Na7uYMw
fZkTD+WEsKVWof0YBxz23UQYE0ZFFu/QIiuS2Va1i/GwjekT8gb/hoBFoWa4SDYm2v+LQ0xfLGD/
YBNZviOOhe2NY2H5z3Ly/KNTK3JrlGceCQ8adg/fHZDgwMYKd6yjtprrTiRdxdRv3kS/2II1wNvy
xxBOfIcvYgv/CAZhRxgV9gVGrROqgdGKQMDo7asZKUnzi9Akb54bDZR5kOfeYXD/uIuL12LLwHiu
2vz7H7H8lwear8EU+G4cYXm6EP/ke7FLED4QRaytUeJETbEUYHc/UEjOfmogSvUmggUg4QMMTKDU
j6zP2OeMWVKtwwQMiZ5A4Zm86a2VdDxS6WjtOhBCNT/2f/+pcu0vwaX/7bvPQNHTTYxAfL74f/7p
OC7aElFzExpwuWDwMt1XaZTv4ri+2jwxu5mcsBPSdK2CAsm72HQgWDnjSDsZmKc8QbcQVRbiUqWO
2jgSU2wlFdYYrfVZBRZbXU4YHmBlhOoq1ABMZCLVwhWOH5feg6npi3dG7LtoKontulI53gY7X7gv
VbsznP4xCX5CkdAgZtmTmPudJxH7NzEDBmAvRSseCZ4Wpf6MjmZb1G14TLLnYCLzZJSLN2YUxwqV
x64eEhhfIWkERlPXdLEtGQT6Wzi7X8J2blVAV16NJdnsyXiLFihYjB8fQdlTb39XwIKUbN/wf2yi
bjoD3eBIy54Sx7mAdsMUkYzP7d+ZFSg2fgCyjgU2Shkw1bBqJPlQ7OMFElwT4RtidEUiEc3mvK76
6Ct0geC05LttPF7To+hxvJZb4npIVi6sh3Zo0zMG4/suCi5ubMq9q2Kia2IGDJr5KerQH/sYBImR
vc8uuR21XcVrNWKJSvIqYV++mpLxrY47/YvhN76G1Phi3PnTlw57Ms+HfR6zmL4yzkOK0Wn4zI3+
mrY1zFHxyfpnU5QQdbC9EMQ9hHh24JGujdQ9G1ZJ5+spsRbG+FTBecLe3n5U8OkXUeja1Qi00VA3
AGn4skxVHHJ3VkwdUdkjlEiwZrvoon2ziW8m2NSe0+g0zA1LCL0UG4GaYcXgmp4qCd1zLVpWtxFS
KSMK1/rc54CAsoEkhuZkzuJTsRQpgrk5ghUm/roJ1RYpwwWyxYMImVLR1xwDNTBIjliMg70Zde2t
7eUjqkQSrHgwVWvtTPAGj5ON7T0Q1zx6QN3dbj2Itm4N+ixH0moqkfJ11tlh6oyLmx6GAj46H6XR
h06+yq3BWvy6pQgxTbnqW8XQZlxS0cdEkJ1mQSCobM05WUQzbzuGh7i9Nf6wUsmmJ6qyxtdHwjUh
M0mcPNPofhcGA3Cif+QhUPVPkIfbCYbVujqUDbtxMRhERb+RogUIHK+IrbPZMoqcFBNDbNqC3Z6V
ffUNwt5pYkAnEjWtYBRgAHdrZ13QnOFbgkbMWJW4snCbT0TDeJhfe23bGACxZuV9junwQFjbCXk+
EjfnXS7ys0pNvkl04yooSrEvHBIlopK7GFnoHImHNNbHDUwMJ2tLGt7Iu1jLmW5ldGqAeNuGjtey
EpzcuLyGtpn8WNIaE4sYMX1ZhtVetTba8qxl84PZkbRkey1Ckepegjpd25Z56x3Ub9MoMA52/Oid
CRQkWwBeQOFWDM2tlq1Hfqdk3dEcw3SfSxWfJj1n/ZDVJB/o5nfMchL7oHzrmQX4GtqFLExe6Xvu
5cD8L9IzvHtIrzdN1Nzbw7MIdBiw0/TRBNNDWtKl59HVdbCiMGZeO031bgXZ5zhEx6z2wLI7wtkm
rcJala2bYgr9ppfdPvY0QC1QABHQahctMA/gbmG+pHj+mjC8OBSN26CKt2UN4QjrR70lenqRI4Xv
qGdvqRF/hLqmr+DyHmoDoFc5i2elJ9pdqox7E1rmKu8E07RpbboD8TholRwDiqPt5CWJOIwwgiLs
7k2PjMLMCI4VOEjfC4IcEleltjpF4aovoFa7Riv2HkOY2qWPL0jqqG3sEUUHCIFB2AegMpvds97x
qddJ9x1ZKAN1LVwPIvyQw3jLDYHpwBoLaAlEb8aMSuhTFGdDYRP7OFNuVvpmWuK/RmRtOoIxHQEo
E9IKhzu6f8Q+1crTyOLERsM8ZfJnM37QIudb4cpY1Tna440XtsyJiCek5SVuXeSweFp+0PPYHEFZ
Dn6g5R0FkrgEsQ06s282fUMuSKeSH89FImmVf7K6IN2zU1TDs7ilo7rXyErYYU4gPAlS5xKyRvxp
0vlDgHAfPOq6SBz8N0H0IgbrLTIYPsmJyIJGOJ9hoc566X3NI4SeSGPRluYR4KKs7zdG1j5lIw+h
x3dwkLiEDPubsfQpFcE58WBkFrq1lsuolxPRAZURP1gmu55wTg7sJrZBJo2Lln4UeFFWKaW2P260
GNci31OdzRQ5sesgRCvIRNwScPC6kZl7tuklBNaZ4xYN5Sfus1WQq0sm7C92icRFWfqhh8VBGma8
Cq3KXDdDarGxZdGC2KyJ/T4M9aMdRQ9hiT/OiXatVQyYW43n0T4PBg9fadaQ7Hr4qKoyvgiefuqN
krCH4cdw2icyOM+9peEhLIZrZuOBaJgYBk6R8tQK4le+EXFra9MKz7befTbh5A9t+NPEp3oAyDlu
Wh7LtWW7BFylxE8ZquMHHat9za6L9m2cxHPtgD8Ze+0GX4ND0e6/k7xMHnp8gGYOF3XIwStI8ewB
GoeSqjO7Kn8wdQ6EfTIbJTGCs3dxBmUeKhrgpbIqKhx+qBTs9HvZdCDOuqE7Npz6y0FnJPP4WOgg
ETsD6iPWLc2xX4Mfb546DnaXID4Xc4Unih+hNYepZBqs+K2+DXpeK6PzmLHOdnWyXZ0y8QnoUceG
54mRcfiosTnaKHB7jk1dBk6rHVuWMGJX09Nt+7ZBj5I2Fy/8Y3jZ+4hvA/cc1PZGmOpYsNKv9WTY
BUP1YxfJJxMDLDs4gSxAc3oFgbJ2zBXHAWqQsHhs3QRxBp+CM/0pp22leb5iJwHlvlrl9vDuzuVr
C3c6zclNMafgghLutW4KSr5XjynumouwXA2VuEfXRQWB3dsoBx+aNjewzjWgW1DxnBT3JSLiTWh3
r7GcXpxaMkKOodB66ihNovgWePa97OKjILR3IwVXJy54c2229ody+ZXba81WxPOTYCOthzQtYg5f
R425JKFRJ3bHkd/UR03csaX3qBTLrVNwXnYJC5NBY9pvmXJdsrHjGnq07flvksbxNqm7/aCh9TOb
E3o54GUqw+/d6TYypuFTw3K3dnT5VKeNtgnb8NBaaL06EPtVI56RNE9cud1rZMwcX6zVK83Rr1P2
2hEiqYc1QlvkOc7AnmiaRl7q5aPL8k8WHWJ1/MG2R3GjPKyM9H/4s4t9Gk9fnmPde/UMLzcjKNfS
nYvOcH7ycPjoBQ7Vog7BzzvWpnc4WhqXW6XWqv3yAxvd4mqX+k9riwOzTrx2eSPXQfMHQCeaZgW2
rRzHrSWSxyIYQMlBG4lhf2JsHWDYq11EVKRsHGREE/rdFJuPdNHNWAXceDN+mnMkUbP+CKruvlSt
sUtMYzNUHWB3XNp79hxofPUL9s+Mis55scMZRds67QNfS5EfcVksLVvhI8Y8GUVE31EHlGLqww3b
7dwmxbpHEM6TYHyB8yShIAsUsq3ioyK5GuN5Es/9Fp8s/ixhf1oCu57rmHvDTMgfz/Bhky4YDNo5
1/pXMfCouyP7mMAZb6kKTgE+4CiGvCvrY+xkz1rZftMuPdchwOFA4YPD+o7rq8lfUyCDbjRxvo0S
UwiXnV7r91Wrw80wK26eFs6fkRYbM0cO2I0Kjhwj9YovPB+JC8rj5i9KXGBFc+x84MM9Iolxq/pv
31p7RBrchwOaQeWloKLa5t5qtZ/Mlh9zlBwlzN1wKN66eQIPb9cMKsABy/otNdMf4tyQ96btWVE3
xS2Xnwriv4FXvWS0fTztwyqZo2+ECjTwlQ8eiPs3cy/QDN0ieiuS9mgmkbkoKbepUn/ShtxKDUYx
kSkrlH1AUruOJBpzJv1vD8+eVD8v1uEfuZ+GM52TIr4WuXpgHHcrk48wM5J13k03EgmOZn+Xm/GH
0xkfs9exku2+7Uh+tIg6Y5cOB7pn7qKTyvBJt+Zn5hR/R77EvG6uE8MhPxcUbRAujkUNuTqdwK/0
obXqCZLetcFClMisB7cyBe68+S6N9BSZljLXhqdOkxsGWwVyfCsjGwVVfmzdEOe9E10EaborFN33
ed4eJLXKigDYL8Lsml3mvlCtOXCwQpTYAD2HgT9MnvXXmIJQSNmxjIT19dzKa43efIq5H8jCwiLE
eTLQAq9dauC5xO9dpry+pVrLKD9j9mKbG/Hj74vO9xKSRwJmUCawClfONmp2DBRjhaNfU/EP7d9n
ofKWcys913IgJgJ2jUPeH1PVCJ1iep9CKtiQW0JxmWyVQ1MFTuAZRfLB0KkydX16ssBWbup0+Cmd
8aXLo1f67nMva652KR5xWa6UrZdAcdlVpOVtNKydmyP8Ko3hmACXIvXO9FZuN/qmNUFLbmoGdQki
xYyav67HCdxdvWo7ENiE1yOvsL/yGPKG7Mu3ekofvLDo/U0Pr2BlRWx4O0y1ytkUYvj8/ab3TkOS
VktRkl4rXXUby1Vky2X2n9i0MfX2HXALvjA6M6i87ilxugnsBYentDOwHQQe69nLWDYopTXrTrfV
SrDboAuJH/Kkf1IyNxGg6PAmzFvkorNvRHQqC2qHvOIpyHPzOSZ23QiNO9I5GGzAJWeKSJPHflPm
ydNs2/eAFK+Brj0Lh4cOrBDteEJaHCuPtsdGQrT92pMvyB0f85m0wtKUPrlx+xYVF4/plXn7V6pZ
JDvNj47bXkMzP7j8CIiROeU4DLedBz05BCWm1xclbynrnbURyC8Wzfs5IYTWFnRsONgy4iOKB6Ll
OezHyp/S9KG4OcDAZjkwpTUXIB0rZf69npcR0oTHoQi/mijeV6GF/QP5RkaTp4XxT68nxWYKOsak
qnuddDw1rN/kui6+28bgjKmacp268d6jmc5d0pTj7xC6L0dLfuiroj9y0p7zZP7qszJecy3dSksS
BmTnDyR+vHQ1gAaJFsGQ9k13rC9pglOd/6Qz0aG4PrW1M8U/GhzobgaKEI/lnwR8pT7MT8kwlvvc
4rogvRMMJ+J2zBxMysYiv7Ok+zxMxl2WfypjJODWjX7qMIIciW01Sg8OxhMrpMGIJ/M1mnFLjc82
frcVPp6HuWupeZaQ+Jyke4hK+EpG1z6mQ8gV7FrZWvwtdTbaENfoCIczw/Z3LnycG4np8Nwu2fOB
omRTO3vClZ6VfDjp+7OOrrMceM1ExLCtojT421upu1LkbCIfeEhy/WaM8bjpWsTWurVtbfPLjsHC
R6V+jmKu2tppH6aZKfBEy4K7FOGb8VUWFToUsijN/oV8hj8kS3PsF0iwX3//aS0bj9lUoZ8ypqOX
DO9pQ4wXJud6/OoLyYMMOzFhp1dKkrKCbnpRLijlmhq3y/o3RZw3qkDwa6rdJy357EaPah/l70h6
Ht5ATn6CkIfGDtfdYKK9df66gt+SG+lD5ELUw6ZSUre+JY54b5T7ZfTuzmRsyW241afhh9F+vOqY
ljAgISM5w8w+KAP6fTWs4bNOK31JmnO8/sF7n0rMWKmObqlomNAXpc0A17BWUw8UtEC5MWFCQJ97
DhMKg2o6G8T8cZE58GWA4mxE+FA28gEfncvMKCC7oyfpmenX5GxtcJhTzDePlIDWt8LoEhhAu9Fz
pUGHmWXATY7+j7xn4OpNHEPAwkrgAcCfcC2h2nU3enDqSxlSc0x3rjK8fSKm+2AEUknebxXK1yaG
IhOMn2alvA3p7c+ZkZ9rxI5tgcUBEPSu6cS0drwrmFq0NkjNw+FDCMPem0J/KUYqL+loW6/UxL62
wZoUGUqGxEs3usNyzDDjl7jlFdyQGOp3WepRWQGRUTPQmMKU9/RvxnFusOBYItqJ0TUfOscmp2F2
Tp5TsiSxOg2xmKTVmJ0bx6GxbcKye5pRdKVy+nSV657jsFOPOWrgcfxBOBHdcgIIeSjvM7K8/SJI
uQfaKNr3HhT1fpTJa2maZHIUXgIaWybgCPhyg7QgZIdDdg+MMNvbrrH0WDG9Z9Zp33OxzAJKfAC9
YMS/ipYUuBCJKyKwDQU/dUht1E81q/iNqyKxK9y6fqrKQtt7UQWzqQTaaCD0596FnJEn/5O9M9mN
I0nX7Ks0em8X7ubzojcRHnNwCk6SNg5Ronwezeenv8fYKPTNLNxOoNe9IVSozKQY9MHst++c73fM
28ck53byCi++eIpV8tzcdTFpjiLFXFRGwr2Ofvbsh1HBwVjpOMFu5kCUsQmdjpkuO/ZonIqjGaJw
GQ+RzMAbclpMM79fjlNsZuelG5DLBs1HwCadCUNv3JgwEH3mWXZJUio2x4U+T7uYklf6/eoNdgPr
aiH03yUPbcZB02ROAVu8aX1qR5McWTC0JOoz8VSQSdl4Srq/I943Yvnf/6TZOdOjud7iZC5PzKnE
l0HzLfWNBx4t5S/DF0djbqOz21HPRw8YudwWm3piFBcjmnict/Q0OEvVXO3cCc6KWTmjluLO1F++
/pS05AbYA7ps+ThljJv7yTcYvCoUOfc20ay9YXloLsqbVQ/lfV5OxcPXF88eS7bkA6J0VR5HIQfU
55N5Q9vcXZTK/lAYIG+5Jb4PsVNdxxnXo79m6tSRg3oueT7emYn5/PW/vr4sTvIQjPEfa2KQvPJJ
cp8M7YXJAueCBjHTNtZfVPOMjDQ/GpOvXqol/ymnptk7psD/2veEWr0ieiqGJTl6ub60+Vki4pbP
zCA5WTOSTHcLguIsqK2XKoAA8Kt1M/QTzwXi+1SaLvwrE5UXOME67p4slw9dDkyBsZNq5dQfz3l8
c8WBMGNX5dN9SWfajrRYt01iFmms5ugdnDzyyXZKwYYsH4XPDmk1xA0qFFiglMG+IBf8zcvc3ynN
HntbsOJcHS4j1aL1owwhjVZ1a0VnXbxO/uDsZcvZhXnHu5HoJeNsy1Dr/ZjM9L7IOTv6CxrY1UPy
5RZYbyMqRUjgr/gAYRAdWtFOeQCSwPz8wEQKAIlW+PsBd77ft9dFMX5tAuZsBEtCv2ZAzY19o6sD
RMcvFxL1KdVsC4/MXvTRuV/LLToL4vA1z+akZRA9O+oRuytFAoR+bDPJz0hh/XsytEFtfGv82D27
se2cB6R0XExJEFouz0u21f6xaxdKtxbsSYHl42VvXsyusl5ZdUDdq5nyWuFtUPZE28KT4n50lktW
W9VxmiIJletwsRj+cfXp+aWp4A8QFo78OUn3Hvasw0hICsptrjHjt38SfmObVHqokaRgiZe1y8EK
0qvR5OllpnNksnpG8y3doHnc3heVKEMvRlFTsk5uQLdvsfP4dcu18zzctR1SeoZoLtm6Arll2yKw
K6tdyjHGxiqLG8t/svTtsF68pMXLO2UdV10y3xVBe0Basxxr3w7OsQ72d5No9kLSTT9zyrowwbzE
3XD2ifB+Z5h1DlL2pI2YQPAqT+Dpoe+Euc14H9T9m98hdVRT98lnXV/WqX7rXVebQlfvkd6R4mT5
vPWbmQ6HyPgIiuH7qqsdZ4/CBagzGDxlibMijcVVwgzcr5lDRvqLRO2MBaPbDItNvl6U4rikWf70
9SV3yl/0p5LHIvsOd/kUNNwCSO4oPgu6K/6rXTzbtJ/mRKc5mT0DqaMDHLdj7H8vp7U/MEDPAAsI
I4gHwszTzkxBjqPJuqpMDnQh+skx6zglGa2cjk/VmI+JkaHN7+65K3ioT7V/J0kTbxtKcFiA8sid
mbkA3WKFTa3hkasD/XAJjObaLjv6bM0fFLWTEwEnUgumfcEzi9YI+fG00sLszP1VlBwQG6bYjdJe
ntKFea59P8ky/QNSaoMg5sCoO7Zr9XZ2Yppxq+gcdBQ0s/86uKb5ktgryDO6HAKFEUjepLvGZWMe
OK9hv0hm6yh6889gtr8ahkZ728LozE7axfxgP+NLTrtS3gyMrQf2+SdVCIgz+ZDXXYLLNtslZLFC
EyB5X584wHUPQc35ca90sou+jLPN9xsKTkBtLjcY0rK+t1O5b1WQ3mpexvZicQsC5Fi6Xg56iCwn
ZwrsHqyO9m6A8gYT3yTa4WzV3EQBZrKY8Y7XOTypFLXlNAVcVtd85L7rOJ0a5H5OrOKuUemPmnnF
IRkzeahxEEQOaWiD8vkwm/qbGeVPw1qcz712Nk2Z+VYsE3nuiAdM7GmS/6HTnqc4w+o7ssjOUEDN
2gUle4ZJtvZDMRY6te3diMZk0voo7ZHqh+ZciuGQIZiytGkKEIwDjBT5FBKqBZgmU17JUtdDRGJc
Ju2rskaFv6Nm/0bP66Z1PgvJsDrx87OMi6skWHJlo/zmCqjQrh4ZuwGsXPOVwiF6tJvbXJY/ihlx
RpcEn6rLXuwsDt6DzlgoMpk59I7yZV8Mc3eMlb+dph7WikKEW1swKs7iPr+W1FmGrZ0dR3vqrqox
KFqxaJu3cTFhN3R3LmYHTDrw3UWfH3s00xuy7eU7unSBMFNR6BT5zkMWG/dlk9ufVE5sUqZvdZ1H
L1UxW5eswciY1UxNulWBndpxwYnQYWA5zGlekH5b1+MYA2EI28zJkVd/moyYRdq4BnDFtFfD2Hzy
476vuWm/Tb19a7hSNqwP1juHhiaXA6W92RDxN6Vu2rIS5ovWNDOKpsCBjVRRIWHzZ6qJykjZx5Sq
y1NANwwejX56olQYiqDl+Gxu87tJiGuEYujOxT2z6vR3h2WMuJjDlnSkYqCvdirod/0K2CooTqes
Vd0sL0CN5o845Sqecuhu4tDVxrkZ9VyJgi7XLrpEW+m4nU+ljDVzPY87sNQLFjqwhpKNypiN9tmL
ArTS3Ndsd5/cEs80osmmBS/i4R2Fw7C0YdQgfVyIovvz9DAG/aHrcOkF2qpHA16z8SzjEGvjXq3d
e4LNhaltfJb28hna0FdqV9+irX0m+r4m6XeGtFhOWX6/jbTjb0D2h5r0t8mBrsN085ijAwzQArro
ATs0gdDeBF/Vz53IgGhibhKMODxshnU+etozqLRxcNLuwURbCFPtI6TRl5VF0xT7Np7jy4iCfBuz
vuImSrdKOw1tbTf0tOcwGlkg2XN1SxeeTF0y9kdGodyCRig7eheC6V32NWNeOzWJrwMbZIx3mP5/
n5hLHzOT5VbaxND21pM7W9j6A+Fv/aZzmC/j1qCOjtVEd2pNktCzFfBoI+TlRodVOx4HG9vjNMR3
cHzVPvN3DYmagzkGyZHznl2n+3tAemc2+8y6Y7p9Wkp+cNtiX6P2R2rDW/LVBJQSE/G69tnVLUGe
o9/Wu0G3B+XUCMFoovXXzUKT7hiKGUfywo6x2U2vAzVEpVdxHAI4lJfmnidyc6usod5WAwd2fjvI
W2ksVGTI5JDqjiMgt29ipPXIo/7I1j1ISjci6XUwRSnUJLW6L8mZtrHuT+LTuYiaRqWOaqVVdywV
rk3cKckeFsZx+EFoYrK0kDPX7UwZNU2e7muKdHOTl6IrG1bawaZjQ7XTbDNwxUVjMyj2x4YPB9U5
U97qTAV0Hy4UREH8cV5AZVRLdZSnK6R0l1SsW6VAjR5r3TNl6MapUZ/oGnRQ4ad6+9PrYqrGBnsm
mAzWq2urJl1gRc8knt2cxxDtr/n3elyoG8bR2Ee8ZjhdWknuwzPQiQU0lhCVJJhJZ+RwdNgsbmuH
Fi2fOi2lCQzV0LBV666trqd1C7vOj4waLkf3cTE6jK4WFV2Cing25rxMyOPQUAcPR1WEzdHa3qDg
i7ohtRkm708nKdsinHU/rWyUGRZETL77+JPn0HhiBeqFNr0toZc+GtSJpSPDCIuCsVg3jVnMvPEQ
MxukhIzJOqNyaskUC5qsJ2sJhfXk6eayUc+ueiiB0KPWLGJQsfNGDqFqyeI4c5sbPtYjZlWHQQ4j
jsDXMz7ot42R1Cefxz9tyybrfpL1iW5Wy+2Rc+KaCMbrknDn+sEePDc0iYJ5mCNjwqsQw8V25I4O
9flv3so+bIvQGQta3bCu+dmMvO7OSrvvTdRKvIcjKnALDWZNNZxrHTqK4phhvqdGD0jhPZtmMBPl
cOgyapCGsip+bnXfHMT5YLIoMOeBzHo5vMyzRTxkbnGiQExktKxNIPUbyh5QKqXjepgHCEx9lsQp
a3K0AqauMdunggrh16iHnLZm/zJJSWNm2fz2iX8yzMNjwuf3rfMB4CjXa3XLnqn79lqK9zAkJndJ
ijBlJRrBALmkP6mk3BhFKfEIKtBmRxxY1HW4HOj16xouUsdEOeLq1r+V+j83+i6MhDJysCLdDtiO
JLPwuO4iqm0Loz1xgXEyEiFNd/UkSvAWq+PfMzZQAQhzSnvkKNQRTrqXMPGK7/bIEZpuLDSpLvSr
Y1+gDOjnh9H+HRjl06R7DlEFvrfRuyxAAm0FRGWK6AlhK/NdpCkiS3DLU5vocbC/VQunOrYxP+ar
+cjZZrarCnKrVHieKmU917qHMdW/EEzScCC6pVH45vdB9zbaFDjmuslxzTgEYTH4x6DkkdXHydKt
j1Q9EGfTtS+kfYGiAtoheWuEruO4F1Jl8UC4jecnyqPUoo9Cm19ZynPEAR7EY+c8OithAGYSCZWU
Fiqz7ZBX0HjtBZP0Y9pk6cb1YuYlmT6+kxGmR91ySRhlvXCBnDKti0qaER2DDwizHNdUndTAuabT
ee09hR4dRzbueAsYZzJpj8JRt2xOA8tAiyWM1wwfhW7ihO6Zt22G5oaOTsvtX0kGM+WnvtOjxpPe
2BdP93oK65fBAFCwvdtxtHZHnvQztfDHYoIiYEY3aExJaNF6ZAapDUXLWegWUScxvtUuCaTMWggG
Ui6hspb4MN2jFPBYexg6l0gO3vLsXgl6SkcKS92KFXGyynMVjzcAm/3ULN8WlSCw8b4tdfyrXfl4
vNr8wwjpxzSYcuctRXEJHg3CaA628W+zL7Jw8oqW5JU0NjjqsK0aOASVQ1Hlaqu9kQ+cWVbYoXLO
Q5Wb7/ME9f5qUXHN9vlq2uurmkB0iwGuMC04f87VTwhPEHlPcJP4M9NzxMLs7iJCGk3522+M4Enp
dB63I9FrhkFENKODYYlfg8Hy3PUgJiXl3SEzXHLZpvnbm+QNkyRTDbtmkFLXy3VmoRXKlpdFZiRU
9mTrdJfk4mHsIue0pAOrW2ATLyCVbZrQ+ILwDQ5v/KTxwMgrCZ54/FvH1MYJ4QR0SiLiPHE2wV/L
Jk2XGoLPSNFV3c/ZQ9P1nzUa8twy0QGRZzFme2c07CqEsn+ZiwvlimopTL9bMppfOEGP2F8d/CoN
QNVp9mgMh5oMZc67gIPJczUZVsgrHm9Wkz4Olfym3InC1rElDZTm3sMa5LfOqduHIsW2VKRbo3Rr
pOvK3fSoa8Ku6ak57sD+puB98Qzz2shm3U9yZrdJFmk1+nY32MgQKrwbWW99pAlnZLHobApbGZ6M
Q31JmwrCbAm+QWqve9Liz3hc5X6l6mPPUe7k+0h2IRn8cXknzbVNqBL8Sv7+/7KF/65swfQpW/nv
2xbu018/u5/x8Je2ha9/519YjfwPz6Jnm99oYBDsckl9/wuroafb98hQu2S9fdq4Sbj/C6tx/sOQ
DuyMLS1f+nR2/x+sxvgPkn+O9f9Yt8BP89ccN4knzsGJcfMXkK73N4rEK7DE28CvhPdcCHiu5qDb
0ZRAEIRUUspWr/yI4zRMiMWNeftomvN18ln9Gr6PuHv6nnrVaVwd9Jnyggj7nu0NZWtD+RLhK/ov
Hy3ruCWuq//BquYR1rtX/+t//ltAnmirwWm4zbyFUJPxt8R/7VqNg8seo73Ha5nkQNbgHqseWzt+
mFpCuOtj74nj//2bmv/GGejfHciFdG0jCDgF/StngIaF5VyKzFHiNBdmHRaE0GrrGmOJYDzFcByZ
uvqBgj5sGAAMd3lhPfsn1+KUcU13veFSiepW1T98GKZO2P8lga//XlxQOBbpGHT/XpMxdsrpFqzF
exQC+wUfVxmL+wqxsCIyDC2zsl0W5Mkn3/4H9Ojrovj7t5Y+NBasGFjK37tlHLR8Gahtt1dkXAl9
nnBobsB3HgbfYDoeJTYbynK3NNHOrRdctOSPmXxkB4eGAKxaySdeQwdPD/3knXry2fFm03Qz5wVv
4/q9JhE/vI6uusswoVhx+lgyx2JDKF8YX2+6xUeVTkmaa2wDxWDOMBHocwVnGU9dkFxi+0bwmppE
iPxk6w5sfTjnG1fv1V+cQ48G1R/NTeUSVUeZCBNyoDVKm2NCVTuv/Ou3xifr2F5Ux4LbqSmDV80J
yxIQtz8dwXIZmdf8F4zpypsEvHm48Zd7s0FYXRmxO1wQXbvLr1hJDvqalqP6harZkU1cg4th0//4
h2vU/beLwYUOMgLIPW5hDdz99SLNpCHNgjfVfnRvS34qktCMb914IWKOSFJ0oReFxFAKSRBhgzVO
vSbJdnlz0WIGO3R4BGHiHkHfZnk1VyIAL9ppwqH3zy7YsPKHhOfoFxq7xp22o8QIJiarQzmEgf0Q
nHPt0nsqEX2uhyJDHcU6ZmRTFbftDn52J5v9XH6L7Ps0JQ877bpm4y4PWozlbkVKKj99ztO7Qm5H
58Eof6Fp7FFbN/o7onbqBVDTvqhODSKEbo9Vw/ZOEUBxv1+qq8x2i7EvyoOJjYkyrvLgUug5hRxu
JPXj4J9mttRIM4ynLqWR6DTUD1VFiPUAxhd1u0DtI4xBTWiz+zRYnG6k/9Kk+AEPsjsbDYb15dLh
NQhIVJ8bxBkcEvjE9Yedlx5nfp4G1Ny+ZNNWRGjTsIQ9zSTgFA2QhzZ94KJLm3s0aXNw69ZvbIzn
5DlOTyufEtUvKd29cBnh2lznWm4FcaCRdRnTG3N6MoJ9Pt4v3cUd95bNyGKrfifNdvD+6VFi/ttb
QF8+AUs0tue8ogz9//+Xuq05puqxLvx8bziXPHj3pueALC7qOJpWNqklNu5KmZhPEHm5YwYC9SW3
qWSOF6sbO/WHVeaHEZGku/DcIcnU2hTw9a8uixExP1diDOdW7lnUEUJBtzRuzendNSW1MZ8A5Ftp
cQo5PLZlHGLMRcJshIuyjjV7XxLuYMhiZ3G9zsWnQdhp6TmLKz49tmMlm8A1z8PIZBE1HRb2NGNB
zWFPwGkvcqbwh7J7cVDQLaFhHwWxhip+yvoPMpGGcS+rp7l8Ft5jUOChOnK2med7hJVDB4ET+sgb
2FcNxQPzDKZqIZoZW2c/F0osK7mfyGpawaMV3I/Ro085u3OE+VzbV6N/tpd3O3/oENA7pIM9591K
f/XQeTPh1clDpVKt5JCwVnECmCJ6FOrgdN9mguZNFP/Dr9ei0emvbwpGqYEvmVzAyrFw+Ns7PvWT
LHG8sty3Yv05l6rbeY0EpKoskyw/zGLUtAV6IcH1VxoPBo+9cI50jBP/pLksV5nUT0Y/3wVD8OFF
SLQ7smGRI4ejaw1nR0W/ijG6OrLuqDkpNSrwa0pHX+vqs0OfKKKVWJgmEiBVtsSHoTI/hC9wV4nk
H2rPWCT9/X3NmsqSICUOoLDFa/tv13LGo9lOU7zdJHBbXhD0OQ+CttYOkjVU9rSypftN6yL1ZqPB
jnGGjhijgdN4l/GJ25zHOSN4XfPob5zf6HQp3W7tD5GYd4aiMyfyPuYJT4lXrpTCtv2wbQfyTSI/
JbH3KOwJM4mJKKQSpyDDNx1Y64GSEZMWyGCncn+/yO9VjHjOceseKxp+36rkjqKQpshY7Bflsc3M
ndPiOL0v8AWDwnIQUsSC7ER9ZDj5sqokDX2n3Y3NinqXrrdtYFNryh1FcgaBGdtpRnI8sw3qkDDD
lNeEdlO0fh2tVlRpeuOLUea7TOYR+z89pyC/UrX8I33FrqviXIqDuCk9qRbZRoeVmHNE2gFoYHC6
KDTpbbjvKEuhQvmjlssQCtX4YVk0wSbgcAmP0fQkhSHPflOCAgSiuPR6XOenpvOyYMPkdyCqiyc/
Sl11JQ0/u0HthvXSJVc/oOuasdJjVDjy0ZH+qxu7+bElwoHhcxyx5NBxCdbTI9Il6qJEx+vaJhaa
CYeP1ZlOvSHcMw+hPXti/ykD4HicSDENpnWt1okkvUPZJp1VnFATgd4han2ILdg/jPDM6Tr1bpVU
Vs7WcN9PVsMBbt3fvLXttzLpg0PbJqg0s/whkcZrbBXmB44358pvaBN78UCj5bE2rY4YNjWJXwdu
X3+aB0mLdjolV5Ep1iV9+lnN2bAXFIJ80Le9nIpo0FSXk+4lZybXjOJirqP4c8wGuO0m7fZJTMDH
k1N7pSzpjSO4aJ8NihdGnfxc/AWHM/Nb9vbJsusdV+yRmrRbP8i3RPsxXXs+ByNThsq7Kw9VF/yO
2pE6x66GHMz3qsmCg0mFEn1YZ7tkF1wmijyAemYRxxhQdtzjFgHeOTnHrkJFtBS8fZ2PtbBJJ5fZ
0eqTV9tYljBBY7qplurmjPkYEiIiMeV1wcGaGBvVTnxyKmfefu3zSxypVFFiRikCDBfxB0f9/S5m
7Lch0tcT9SmDg0grTixZSo4J5S4FC48qAi2Yoyd7hpzBUrOhxPidIu1TZZABRIXxNoFI0jloVdvO
IaYi+gt6w+tU8P4kZrTNcgLhycIGPnIeRO012ypWJG7WINgPNVFskX16/jBhmc3YlU8W/rjPdigZ
dFpkdGTeHVMzbUNZmH8WYzQP2Thch1IvKwocjeRPzV3BxYa7yOnOxSwf0eCnvKPo5jT1qY2jLO4N
3+Zh0+Txw+wByyTYVcNIOqzkjfKj4/d0CYgjnot8VGTORPlc1+iwhv4+GHn8cIDILWmXzhZb1O/Z
zvJTOTOr4rFwrjmtRDVn7vI+EFtj8Z6iWryVVG9vLA4b4HLs7Zjx8qw4sjlE0XhrusUD9A5bj2WP
C0tspSjb1vUQwR7v44FXBjKyY2LpGrVI9fsUYeaGJizW5F1O0owm124g612XHNeXcfvuO5TOkDy+
8Lw2d6bv67h2GVZxwWvTesngWZg5v4+5wco4xif3aee4ISWWsq6EHqsn+8IhILaRknIJyoPdznqj
M97RNKnWoqll7+RDduCAOE9z90AiweLOotG2X9HXeXzdxlFOS83MQ3JSi2KQyAowa5rQ5NBm7Ztz
i2pgL6MizAQagaZvnG0RTWOIs0mU9BYlEAGdb2b7uUEoZ7OnCLOWoQDw06ZpF+ALyXeZuJ6Zmq/k
GOG9EuARyhZ6zLVDT2ZXXdYIdkq2yxgatK9ulkDCvnQ2ojBXMdrmBRv3LwENPoT5eoooelajmdud
gGiPdiC+U9aTh3PFEr2bFKtkIvtpc8rSr/8C/b8DYeZxIkzHe/y1Sl7nBnJITDNVhd70zmMblA/H
Q5haphWytdvLkXyaQD+MK6w9QJidUgbOh3geXlmS0NUyo3kmigTS2qNedalkxDU87OK6xfZtY4ea
Ku9iEV6NJVnKdVXkZRb5FIACCQLgmI15JKMNOHEezmNNcvLq2vKZ04FvxbI4R6aGu2ZS0UlQImxw
L/D0r07KajgrqJSiNdx8iUa5N2he59r87SyxCBWd5oYbRTv2QiXqoO77QsZg37c2CoebSJJfREpw
X7J0TNyJHYVgC8k5JR97mRy73vW22YjNo+g8do5pyYA398awrEE2VUllAHlN6LI90THCq56RktEE
IPZ4aQTkhrQgTjPmHESsG1qmpYlyldAULch+e+8A6wiRqm3B/UquJHd2g3ylNaM/MQDu9pbfHKq4
rzYQWNEpGUeXs4pNpAzrzo4jaztnphN6sxo2U2xBPfD+ZeNJOMC9mmW9IsXkPCkRvnHw7ehHR7JF
jy2Do5ViOEs+DbMQz3Q2sXvhY8WVJc45+8WHwhk9+jAD97IU6SXzrY0v2vk0F9heo241z+SxTW1J
olNqNJNL7/8OFjun53uNLv1vlzXIVRDju379iXU2WIh4VA70bWL0Hk/9HcQbfCT889lpSLSMRrMb
FxfeMhA3ctjdBdD3JcmlcSrqzrv/+pKzXL2PqRZH+KkoVC+YSvOc0JdKX971+svXn76+tBlSVoN8
qrW+tbbCVUo69g/xS9PYZp3h7nry+pepi9cQnwut5jmC694AF2YddDSaiGbQJUuvVcc582zfy1TJ
0K4WrJy1h6GvwXNO6JXH2VKVZzrAedyOa8QxUrvuZFviR7PtnZvmNZZpL9g7CYeUZYX3cZPxyr1L
9JfCUAeZx/U1KVEXjG08Htyp5ezcbS61MbIjDWp/G8dZ98APSu9YMBKh6IOtwCuypVMRdeQitFQJ
M6E9dLgOvOC56mNx5zXJJRPUYBp1/nMIdFGTSrzNzGDqmE0mIV1uT0q6ipcqVyves3b87sfNk2k1
O1hYiaqv4iwtKC606XEOZrRkiIEtn+LEwV3TTOYdc+z+nqcR+CA9z/mCMadmzQOhj1mPogFw28H7
KPgMKI2ipH4WPKqDaT2leFPOZbUQEhud37NKJtJ73frglQNZdpDqjVQptoXcI5ZJ+UKwxDmrpYL3
t0P4Fa8mT1rBKe/sVVnocAhHC4u4sqNbr15jE44oaAnKu/W+XGxw7ETOl7nPyRSZ3RP51Cs8Osuv
SXyUqFCOwxL7d2WjvLvcM6pjllk/huW7syJAYGvJRdI0Fz4kjOYic26VSeV8pl+RCo9n7tjdy9Av
XOPo1FOnHcJyacZnzOEvCtG3W5BJ93omJkMU2/uMV0FKZx3JhOC+srrb0q7xqWIkxrIfYD/TuWub
ALalk9ipzmQHI9OxJSW7MLDrnRHQeVG80iFgvHFyRKY7+cHRTYxOPT2K5UEwy0dJYR56nQZnDXZw
ANsl8pY4WIKwnY2fikBkYSzv61x1u2HYCGN6DHTS3CByPunsuRVdJp1FXwmlJ0V56qTFEWTUsTmf
9uZEqRmOl4ZEEJn2kXA7N/vWJeyudOp91fl3jyD8qhPxk87GR275CeRR78Dv2vVJEa0LGKF0GeZB
r/Y9rGbTNSFuj3LvurTtd4mYftNODvEiCmjZpL6vo2oYR3EOu+r8fvTdJ8wfNTM2PJ3vBzRmALXQ
dEjKYBot6ncL0ezUSFV5ZPd/Ztg9zQvYgANKAwTd8t1Dy6G5glgTBpFMnwLNHJjAByMQgt3KeCvy
8ipHzgs1p1BxvKg0uWCZ09UAZVg105CQ0+2BHBodCNLUg8ynt0ZzEFXSP8Z8Vl2D0oIMxAcLVM1N
gKR/Z8l35kLxOccZz3h2OfZ/LwAueFZzRAyCUQ39WyyXawWakYBocBa1TWcoBTuG3XDbJ36bzLxm
A/E/B6K8h9hU7Mu6g/vQBIiIjecBJGQADVnNmmUDsEiqqZFG8yOE/Hc5QMnXt/Y0Y+KVdBQ10WZF
kQsnqv9GmkgxNJpiD1cTOAHxYPNn/UwsE4IlI8fbt855YpW/Arm40MsgL4tmX6jKfaIFgHP64jUG
jsmAZFxNy9DHy0STZyMYTeqwnsrE56D5mrL8yfqXIDjYDfhNBoaDIuBVOhgqmwXPFjZ1Msm0eqwv
lqmhvuJXr4keCn12liM+wWXEttDUT7b+kkBAnLF8dJP9TM43HDoiP2XTvVlO/tRofqgEJJo0UVSO
04dtVFeCBuNZAR0JFv6bLP1N7exTBJQE5XG0NKXE8e/IpuGXbaK5orQT2iBR7zAcyWbSlBPU76cj
bW5ktyYqRNsNQNQMGGVoQApQKgCYyiy+i8MmXBARcUGqyucZvAqJ+c6Xkb9xAa9qTWB5msUyNJXF
xOK4tutHoXmtwXwOgppOB9BIliyF5roCx78oEN1EA1+AX+t6KzQHpr9fo8Ewn6Wa7I5Gvpgg2+6v
utRHn2+tJsp60DKhGTMBbOZ109VvRq7APnilOvdBuPYjFMuLozm1VRNrZGHPFQibDcqWgbRVoG2D
4jZsNO2mwN6KghZuTDnPFW/vpIRTr0DkoMOeTM3McbYOWUp2tyOuAh7w1oDXSZdls+btRvYUtGG4
l6a3Q8sk/zcULG8SML0WXM/W3F6tCT7UbKkm+taipbhYY6/Aflbvhv1CJg8IcNI04CbSZGC6MGNN
y29M1RE2qA9TsbT0fR4bC7nGxWgXkqgcFPA+PbC2HbaOphBxYfFj2NAvmlBsQBUDzSwuwIsBEGMB
zMhrrSb1k6EikLdJ847Ij64jAGRMZw3L+T94i6GKxomfn17wiSNgPImvM0c+JA4y3ZhH25LmKwEt
PU1cuqCXRuLegxSDLgFllprOxFL80zPEp5lKFcbIMDYU5sJyciwhgDup8uIiBPccNPeZJRCgUqOg
mgkNgEOVpkSDOoznHm8uZlJPUDXnirhkriKJL2nGVNOmEuyUR+JuXiRzGk65iVb5G5DDQ65Z1dJ/
K7/Y1Xr9+PrQI4t4i2oefQf7+JDHdwpxOIcpFPPwjHCIauzT2A2g3dWFPZRGu+Y8XOLl3pAr3HRm
PfloLMCAi+wggZnY9XNY4hjz1kmdc6Wp3FXzudUXqAuwC7i7APCWPJoqgN6GJJ2bM+wQ3jd3Wn54
gL/Et8jaGz8qgGBnvOeqxzRrPNu1l8HN/kgr4zmrxqccnNgGK3bBi51KmBszh2/mcMckYBbnyJsi
zSSvmk62aBTLYVF9q/01WAXPLThmMseYYKL3aj12CourrREz0CXNP+eA0L1kY+1QQSdApKnh+cw0
Mz2wZlS5IoPbMz6Mkj9+VX/jNt1Y4Naj5q6TqfomiezAkBAWt3+4ANpW3zw6ZHE33ojGrSPQjkDY
OgZg3SQGMyBvsQY/lM+vf18BgFeaBLc0Ex4H88cIJO5oWlxqbnweIcgRstJxC1RutczM9AFMTOTX
iHDUFADoHSB6e6iZFtANsSOBCHnF1iRu1G9MaK+Egc6ooQhv0juRxpCqxrOneXcFzL1lfv8uQOEb
8YKSZw0RZnPyBixPqFRLrt2fdBDyO9NEPQNHmMRdA2ivNHFfafbeBsJHrwONXzDlDAD0Ha/9kULJ
dLNstDDqMpPlph+WCFIB3c84eUe/yBLNOz+y3yDriEgxgJVku0XGQnrKG2YytOVNKSc1xHAel8m4
LUgFFHKBfoquMwT+Lm9g86jAtdh6ld42yE6lUoca41GbBBzf+qy8uhZTGTXVzPfm/eiMGx4A/jHy
P+yFzufEosNLdSsNZuufCSlCgRyhQZJQYRrcEhUZib+wrtEmhYgR93ah1Wdjolmw0S302rvgawMD
vs3HLEXJgJqhQ9GQqGLZuNSl4SoGIG1GdWdwOSSIHWYEDy47W9488Q1b/HAotY3DfsMJJx9stjyh
aXOe4VFLWbhLaKbLq9QmCZ/Ath1FR3csROhL8yXmlb8V6CcUwMwu0EaKRbspHBwV/8neeSxXjmTZ
9lfaao40CAccGPTkakGtyQmMDAahtcbXv+Xxul8nL6OClm/cgyrLrKxIXAAOF+fsvbZiVfR+g4Bc
hpsqGn/mcXgj9Hav5pNecS5aRbxwFPtizkFcQtFczNVFVR0axcjogGUgUgU1XfgPPq6YhU5v3JXD
XeJz1LWbYVgO0nqBRyOWoCFxomvCo68QHMqo7MEUoJMr0wMfQbDs+wm7cjU8FF3zKHWI1KkP2cwc
8602lFCnNeS/sO+GdaFBPK9RT4MKsRQzxFX0kOCxVCwRB6hIYbvnLudvehT9rQQ7ol6Y31MsVJB0
j9jvgCTc0fghwZXU1CpImoJnSPYupwhKiaBNBCLUQLFODKAnNvATDwjKRMDwNtbpI/uEwWUWO3gP
IMya0fjsBz8EKBVQVGQfaQIIUrttFW2lCgBH0LCl5bGhhjWsBGCWXNYBM6RELVewaxMGQlfiSJZy
1o5oNnFDQniZFeulGav9KJOP3h/Rw9eoKe0Mb3v2PvfiMfG2WeFSy9EVtM4MDloS3pHI8KZXO1BJ
tw64mRrsjAQ/g7UZSCDeDnB4WEQUoyYCVpN4kFUGxa8R4qeGrnDpKrKNbKZ7a4zjxUBhXbIX0BwX
Yzw4HHRh/RKrzm3ls7nxyuke8V2VoExlP1IPFeV/abLd9Bj2Ot1vesirGvxOg0kKGA+kENznzasN
pCdWtJ44f8+s6cqUUKJ66Opl17Scm7tLJYxfJiB/BOifLu0IewaQMcZ3HWigsIcRxONEoSqpg03O
WdpZ9+h/6bQBFhrcmq2cdiVBrx4s/J1a8zw1cmWhdCEhi1Wrs9H41/SDB7BF6dBT0tasNy1ryVEk
bwrAkaZIR4NCHoE+mr3+gPDyI+Ywts+sM0cCi+o4lo0wkwLSvZfJNKeIy0vE9+YzJjrrvFVZOGm0
TwXeQvjI17qiMdmKvzH0ow1cqL3BfH6WGPrRAeHUowxH8fJij31Mq6q8Cz2azaniPkWKAIV+je23
7rwFY31Gfs6rjedp2/oU3pFiPrGZuI89o2Y+tI1lYBLBgDkgKGCpz4o/VSkSla+YVM1UXxEWdZvN
JbUkJ4KOkWQ/XEBWgOQ+OkW2MhXjCtfYvmn1c4xb3cK3vH5tBXz6E5V8zYQkoCla1tjzJBQ/S4nR
23WnqFpzJd57EZB7Bv2hzle+4m8V7AoXnmJylQGCvQlKlwWuawLbNSt+lwDkhSIYfERSg95qJMVl
BvEiAvwFYTxf5IoFZtf97ZD4zw4bRISW483U1O/dyApsi/ZxTLcoZl7mKMMTp0hjlE7PCS93KPcn
TKbUkwfFJbNqCGUGZ3TC+bAMVzP8sgyQGXosY8uP7a5iRTmTinfmWpDPTBBotmKh2UDRzMFYDxH/
Ur2xr+yi0y4C17x3aoMlAaRaqNhqKZA1G9haHftPQMSxshdDtWHqYoVNocEoRhtdn7Mm56d3YVJu
597al4EPppdVxSkc6Imi7XYaX82aCVsjYpD+P6mtYSJ4yUDiBLA4IKTPwazocWDk2gqEmybuc1Lr
xpDqToJOJkrurai80k2shp4dcajQJ3dBgeIqNILHmoCoTtHrpmB+qkCcU5g03rtWJSm4vGjfwN04
uNvZLom1oVVdxR7xBOWtX0fBhjbOwk0weiENPThdk+6lGULV083bMg29ZVbkV3A+rgKyf9YyGa9j
jO16WpK9BKOvDVmAnIYFPajTad0IHz2rgSJ/kAQc2nGNyDT+YZCgQbXCPc/xagAt2qSKDagDCWwU
LbAGG1iAD/TJK6VKzp6/Ai2I8zA/y+VzFmHmpB9+nBLEFMAIm19UQvCEvZe85RPNrswINiPaitZL
V1jUlCqffUKOBw2Pp+IdKvLhUMNAdNI3EIbwPBUdkeNTtqYNhwsxOlQl+4lifHJ0iIo4eZ+8baTn
1jJDd9uB7kJebuzrweAMa0bvCXBGR1EaJ8S7jNMAunIRrxrFcux7BBMUahmUivTYK+ajN/ON6XO5
LjFPbqlbvAvb+3Ctda6AkdNMy6IgLnhB9HGwdt3dZBjn7KEwbirg5FjnvKSa5XZOL3QNVQSe/ay6
nAj1XRShnt3YkdgWsJcQgPDZwLUc4FuWCnQJ3+zag3w5QcCcFQqTeKDrDjYmkoFmg83VuqrLuj6M
BQblcHqNIWomCq1pKMimCZBKKuxmqQCcnUJxRgrKOZetqYqCOoIshexU8E6Lydaqo1upsJ7miKYa
zprgsJjhfcMOgPYn0F7jmrgVqeCgA5TQQgmSA7ihhQKI4hS4sz2QonDCrHMTyig5BxHrA0CCTEAy
nhv2oZnhrQoxvoLku4zitr/sO3+FCnM6TMUlhjwsQSq1xRCvQFg+0P2+aQp9WkdAUGdoqLSvEgVH
7RQmNRKofHsb6F1Yxs8GtDhE64gaWvN1QiLh9rQ0E+LFd0AozoE4XTW8wDORWtd6DCW5ZU81QG11
obe6nhOsAj2Ds+L6r0YA/NVRsNdk8o91ULFZfbOmAhis3s9LbTKXU0RhwsaXMCl0bP3TgyPbKqBs
BFmWuPm7RnPXBl5VD/JsYzRPBc6XuH6fpbzLC0ghBor4BGJtodC1hYLYzo68xan+5sbmk2VVOxki
5EAyMS+QtMmlEct2q2nTwZBo/Ux0fPSAwNxQ+fXhgLnafB82i7icbjydEuRMDN+YgwCDvGtq0R3W
W43+5YcU7U0bkBAkoDbjPPPR02NHB+LLxLQTMF53VSavdRyM2CZSKk9ND9akvcTNvrBgAicKDhwp
TPCogMGzW3MMV9w7Y0Z0OMzpoYVaeESWN66ZkspFb7b9sSxNRsuvv4zqbuYzKi7L2EnZ0CWUt5qk
fS718z7z34M+jIh47pttHtcf5VgTDRR5WzMIUHFilAsldhWPO50hnce5fInnutn/shdPDZtmNIDU
jovoCtE5fARrvPDm1tn7XQBLD0v2uq2yD06140WXCHJ+yn6HXsUgW5Bige+OzdnEGvrLld2yyHGQ
Do5u7j9gFjNWGNuADrlRcGhxJy4F6nkvKAa4j96rC+drF4SoFTzIL0NNXxJWwoOwYvPmPsowwoDD
zteySKstwIOfjQJBdEZ6P4+lc+zKBGZmRLw3wep0gB2sE86QTQtvHiNoTa6LDi7x7hokK1OeE7VF
GYIkV6yeqZ3duGQQzWberpzOntcesuaVLXa9Hh5I0eFVFtVMyqANybeP410lyIct2HAMNnNe9BE7
yP3c9MZzVpo9HYJMP/qQkIAB6zv4xHsj1BdWi6piIBZkU0aYscXEV+DYtbHrMvuxjQktLjzFDi4N
0PFuZVxphBTqQbWpslLcz00Lkmi8I6lwXDssy4r3UdL1qa8mLbAW42C92xm7BDMLoQfQzCJTUcc4
gqlm15MdyLY+TR/6bERkkrV3eKbtHWAkeYcg9Laom2pLgJ17mNgk5Cja7mkJsrMuzCfXjvULJuhz
GBbJkgRs6vnI6fyCk3xeveXpxAaMps/aFlLJG6sXGq03EH1KiuikC5XykSBZovc6WoNNXvLUnPmi
9ImnMSOKWUIh8Sn2n+FOX5W9GI4MLmq9NBeXenI0bTZQDgZilKv9gxtl5h7mJ20/hzwslD5jv5s4
3d1ROIvRT+dyNfc4njN93Fh6HW6lm5hnWQBGC1nkZPTaiyipWruxG19qqOxsg12M6mwbM3wTBHS0
5ceHuknO+9ka1kFrOttgLvvHVvPY4jedu0pp8K7mBitNQ/ayAV/vuatUoq7mBdsmkCtT1837qcdv
7nIK70EDLzoyZ+ZimNCHjMNFpcH36pt4ZYZaugtZwe5i37eR2tk3aenm60oa1X3edcRA0k1YWQFS
IcFbP7pRdd1YeCj9ySQvSYv0szRGFmqB17Cssb4UOF9X02B9SKcXsHU4RcbBVlYWVa4QL50c+BZj
LceG2HUvkj0qZVQHE5qb3msRDqrMqYxLrYqSpaZ1t7rl1ZcV5UaN7fZl0Qv2W0V2gfpDHfemgiQ5
bCaVyM1145bFbpbMEBQ7oh0HYVLXMWGdjfFDOIJLSGCqWLP1PmGme4mi+bKZGOvzCOM4ypGRjloT
3ViM4cZG/jCzmtzIsfsAYBMdeqxubRrZ+7koWhaEtN51ePP5MFeJHjVPTjg+DVVnrbyYCSn0U6ph
9cgIznP9qGW/5LT2mswZ2AEN9zYVfKs9S9ciGEPrbEarNlDZWEL0jPbl2K16zbIvHSL2Ng0/TcsK
EmUCl50ze+BFZJc/SgPSyMfQuuspaucdQLN5FwVoRXFeawLVkd6xvewlAjq3qy8ToVvHydfjJZIO
fz0IVowMKd4FIwo9GDfl9VZ/1enxuNBJyCoIlOoR4SL/CVY1ofcXebCPIh+puu362zxTAvAK9RSx
wcFGE5qOBCh/94T7BvmvvyshAezpjy+SwTEWek+ibBoqDyCCOElIziLDK32v2yQEg3xgaYCCviAb
27+dyHk+zt1zTfvQ0wfFK033XgG6wiyb/CzFlqPX7Aw1g3IJ5NZN27QdGkAKlnkYGc+Dj34ApdaW
1+URmzE9N25HCaYL3i29u6a9dql5c3aOLL2l1enhGZx3djGfEcESL6mElReUzHZYWfVVSKWOU6hF
mRGAfQcQoR+i+EZkXXwz+QWCWIPT1q//DaqWv8v99KdWOkRNelF5QO/waMgCZplb3Y2Jp93Phkwu
hjp5d29mf87viGlvbjkvucaQkStCZHLV/5QTLSocJCt/EBeagyFCTMGZ7fj9tjenn3kT2Vt0GuVS
k7l3XQ2zdz07eoUIilJ5m+TT1p39ZmknmnftZohnvNzvDpVdgefx0F1IMV6kDLEmb3uKGgjClg7i
Fd9KNr6emGh+Df+xBWJOMQ3j16+/DS6M1HkMaqe9miKvPDfH8hH/MFxU13pyYm1ehe3g4NmwxJOX
AmAiorgBgAY6OUP0FuPd7mGNWoW1q/04WtE2DOAB1e4jTIhiWfu+BWyIQNUiy8naJfzpOjXPvA6J
UTjV6XIGUVD1cOlSTTOJjAvJgJ7GGR/xXUGJaDFWKem3MvxhudCIB6MUZ3g/nA0AlZz/AbvqImey
onpTvmoEWy3MQzBFHDEILe6MUSxT8AtegJ7GiAVho1Q9O/BJC4okbJnL7tAY80Gobw8f/abzUG55
vCzLuh6q4Sa3GWCGQ+EmC7OHAscpOQf6tUiktp2xgVC2bdGtqEoL5eyqI0RG16jemfG8I++VHXZl
0DxMJ+JiJAx4vXoo4kvKqNdGrNho5Ketu/JxGCm0uCOmVjdh16p3wc6OjuFMLlQMtWMZDQhqRNNd
RYk4L6WPsgvp0HDpZ/MlRpC7MCUBwtfxSfr3KfzNrB9vI0e+VjonudIooJTe6FPwGvg2LVjMAtVU
PSLZhctrX6d6/JgIMq3QMj0MoNdaussqjuBJut6dlqLFB3fwo7UpemvauBETAZIyTnapVZyB1r/v
Mxo0wKivU+vnhNOe31I2LxSujKNvtuXSsFs0LIX/CiP4fIrx4ceWmS+9vnlnQXv3BXAcShX7gD4I
KXjLfKR+Rf3BXIxucqs13s2subsYA9SiivCR1wELpu42S+zGSDVDGkL1uLCokHOO2IHCuSupSazK
sP+IQdXaIkUqJkkLTCpsKpX10fX6W1VhL9QZTa1RX2gUxNtGUlFnqxzHGJ95iRAETaJakxwmEBUL
6nuLRqQPdmuez+xdlo6OEjnK/q8k/X9thP/eRvg3R8/qtX39j595G7XTxWv28z//tXit317fi8/Z
XOja/8tDaHt/CcaI7uG0gppm6P/jIeQfOYSzANtxdVTvpkNOy397CK2/mPItS/1B4UCw4k81KEPD
//yXYf2l/h6sBX9O4qaz/0k0F//WE4OBhwyf/9DRMPGPGKcGA0dzynDWbcUR9YA1vvaFu+vQsnS1
daYTsE3cebeALc8+AKyRCmbOQLfqW9OO3woDEDXR8D/yEqAHpK5d1tYr6t0Wy9Smm4HxJKQMl6bx
YxyPPYl0C1aoy9J+CDLnp8YFUQlvspJddUjOVmLrTw7aPBQjbM8hBXf6q0iCe5emsNaOWx8d5Jxq
VLwogTfzMqug4Qc5MUUpVodsxUK97ZAATGIkwBTgLlnRKD0J3gw2if3osWGhh6VAFXjNcBzR1BrC
dNVC8+6jvSHTFYLDq5m+iLCLzZCkx8wx1/Th1nNCIZ39r0TY2aaS1G5jXY+Uksug2oPV7cebYlg4
wGS7sykFWtZgSafiZ5jJs9Ych1g72uwdOUEje0+2dsmPdZ2NMOSmpLHCPoNjG9LJylhptM8CC0tO
xLY2L275+4Uj5KaFGpHqxDuF51CVqVnJR8ifW8Pz36oCwputXzb43usdGP/L0jJ+Tm73JDISOQaK
hgl7iTC5rvqXYugXqStRcMaXUZKsHf5xjMJ2UWXNsyBlq6FUT+3RrBdjKkgcIeQbmIRckNLRyo+4
ifYOtUi4NmdFadw0RXCAMdVh/248uQEhdhUgfjHJWQLMvBRSp01a3Ko7dcUPDaVGloAG41Toa+Ha
qNONoHyLX30t6+yiclH/tBPuy1Ipb4F/VQl0UmE8xzRX2orCB/fc5c5j448br872nTbfWKJZu/Ve
RULq/YgAXG50fXzNy/YsH+pVbezRy3ZQ3cdj5bMlNPL4kOdUqKbkWPVsxt1sm04xDazpijMvogZ/
18iMSb1ZG4wdL2PNmKMHbQDrrW/gvywNQmaBb2xGtPiO/mBXVxW2usy1b9lPH5CDr23n1magldqF
8O8bYLM9beQGnKJoARFpUi1m5+nsv1QjcDX3RmB3A5dyORqkb5jDbsyGXRukxybzVp3RXDquA1tK
BbOg1+UatPtAqXhkLLTrAn7gVBgryGHLUIdcU+/Vtc3wrUSbDr0n8RnulXlg67yKgWChfzsogVGN
S6/IiWvNx82Q35VUfGAzr/2AtAM3vZw1fOgx6zwIg7A4t9RoQpQcGf1KxKSPSmfjBz59Rt7T3Bxq
iu5dlB4lMsVF1EbXtal6eZH/QtWRcqe3ndoPPS1uC08/C/J8CUptg7PiUIcgTe3nyTJWHYqfGqtX
iMgl56zGt4WZWUeP72M7TBB7GHO587UnTtHnjuCTtVhuD5MMr0U+fsiw32GlPBpyRN7sH5MZsVEb
QtKmj1dCsTX63Zy6O6dDG6KXL33wTsP9OpLpri06Wt8YBpG1CA/7S6TRLZmhnKakyWjj/y6j4HX/
818//t0yqsxc/96Mfxf+/I/Fa/iafU65VH/ov1ZSabJcepZBH8hxdLQ6JFn+txtf/0u4QhfAIh3d
svln/28lNeVfpuPh/jakh7vsf7z4pv6XZxg6/3+cZjZdTeufrKOG8uH93Vatm6awXE8qy/2vpZR/
/jcXpihBLokIsYBp9WCMMhulYE+iJPAZAKrNjPKVVkVg9xsYmSGatC5bOW6h7cXcg04u2NZN8L+C
FtU6YQ+oPrJO+yb6zTgNflM/Uhio7YS0sRK6J8FvLTbDeiIDe1vbcCRJkJfgUSqbs6YXXThGdGyr
mAO6DlDFbVnuctMZ0YGmawR5mMCD0qJbU4A8j3S0mYa5/9sbv/rKCPjlPT95iLbrSsl7IvHZsXn5
f3+IRZxNXNFAOEATA0oZ3csmzgjH86xnLTHzdR2mzXJw0C5j7O8XdUx1qzXFfBF1dbWHunT251/0
m7fqKIqDzezqeHhcPv8geEXdFFVxvg3RfXBAn96yVL/y9YrKhlkdQp8q3p+v+JtX5ODicIVLkJCF
yurzFacgyrSx8LPtrGNIlvY+TX1YJuHadAvrm+f922uxjTQYDHD6nNO786uSoo9D2niTKolkc+F7
wSXzrMlr9r9zKv8yb35+u560sCob2P5cR54+zMGsZqM1Sfsm4HFY0M/TzvOZ/BR8q/iven1HNB5F
rC7ZhDr22tzQgqNZWoopRpmv5L8A2rXLsZHdcZ5nYPGS5mSidS3eAdNb2LDz6W3m1FC06RtsgnGa
4cl3jf3WchGr2ZZp6Cf8ilFStrCdINsGtnvVtBobPiJtccqj0jVZMVqnPJ+0MLs2o3u7hYM3Ultf
/3lsnLpjdTJ8BcYKk3K7YOd08r54qIVLgDRjIyT/Bo3GYpyyqzBpd4Xs92OPQLW1G/Ofjkh1VWCK
oMG4+JePUghavq1WZFsvx0rURZWF0Zs9TkobEEBl+M1NfhmUHJNQFxqch0yXY9PJB5C3IogNN0AP
MLIz1Yv7rkfs0PjbClPAn5/nF+s8D1Ri8tGZaqBJskB8/tgs2/XyhL36tnMmfx2VqHg1/wiv+UrT
KE0ZwbhiyP60W+cia5sXjB6SRlhrfZceemryVr+D78/jHGjhmzx9seSCto0r0gRRkLUxqnht1t7a
yV4HaO3E2j4QTrgDBbolC+WZA8C7VQ1X2iwuTT96+vMj+fr0WVxRRiu0jQtQ7GSFyDs4j0PA00dd
SaRkTXO6IozqasQJczDT4OefL8cx9vOqCbYGHIzugrznZVss6X+f8JHJik5KKI+VfQx9fKvZerCO
kcphilDkxt5dkVTfzHpfvyKu6TGrS7A5LP8nL10Mde0Zcxtv4wiXf4SaiA2lRNCcdMEzPsQ3K7Pe
/vltSs7/6iYZ1uJkTHcTYiP6TFgdZf4wHufQ+4AKednK9MbQO1hudUfGm/bNu/yyeCkmEB+vazmS
mKfTpWQOTQjYtKu3OL2RRSwMBGzU/EEsgLzxqvt/fI/S5DIeWynHsU5HjlZSwkYOH209/GO1ljJ4
SZcNYmuf9xKvbvQzKjE7pzMb/D9f+dcb+7SwsE5SCWG64F6ZpU4GrTHHYTzZkl4PlT96QXO6yI/C
rJ0zTAntkBfnkGy042i8oWRIYcwYVKfrFytK6C84WnXRJEevASMAEcB8IhwFBs9V0B1dXGxirJoL
QmB8bIYlVY8cWr9o0OERi3oZp86ZZvs+OXCZS7ShtfWqiayyybnoCn9nJJl7Nrvxdzf85atRRAhQ
H5JhTBlIqn/+t72m3c8YOQAJbgPQqgt7oj0/DClRu7G2Hcv8DGAiVIq0uuLf8c2z/jKmPl/6dAdZ
mo2WhRrUFaItTYKmqlhbVnTKlijm/W+2q1/mIq5lGWpmdE3Cs8XJchc1dOadya3w4bkHOgrLepr4
aPsDzJVvRtCX1Z1LER1qQf/SXcc4vZQWTVMttaHi/QIHdOcnAUpZbYKWmcg2mS/hwpW32jCDjJHN
rathk4mGchlPGg7VOX/LcnNVNE8sz9RvCRQQWkIxNg2JUJza90oZr5hYdwaZyqKIjyGZEMvE7l+N
LMCIGUL9hN7IemrP13++ta97fnVrar8lqSQybk6eYgyXJGvbotqS/konGaMJRHiytTN5M7bVbQwK
EXk2vom+9C/rsU/p8x18HOqbKTZeLR+bhoAruCaKIP1mMH1Z9vhprmCOMqWwOJKczMTgE2ctTbSS
tJRE31RxRjPPNv/pfoKLqGOh41JqhXBwOve6Ns0a38K865foacd04+R4RlMwHWIsn7952mrB+jQV
STK1iQ0iDZz67ZdqKom7U6NDW97mLgH3Tk3OBtBlx8n8de+DLcldokrsIE+RB45v2UBzLbIFu1vS
N6LvNq2/mSc8U9gWjELdZcd4cuu2VQ6T4Y/VtpF2txx8Xr3TThCAjPkSse5LbmJRwP24N7zu9s8P
4tdjPX0QKEcMg+M1s5R+MidndmnA8TBJt1UrTw+svnEg1Pkpyalt6IJddc9b10aX6GvPkLE69EeI
2yPxHFgqcaeqwpXtk3rdxmQN+H33ULQBCTomYpXcKonjSMVumGCfYg/Ge/fNZ/Or7P3p97MloXBg
Uh1n4/tlSwZotOE4qdSdExJ7pHHXw2Dd6YUOFVewxQ80NHhJiv8ZTlFVugAByK4Q5ZwsrCZSLJeS
lMt+XWVopZoOllAarSJsJRxcd7pHtDsVOqCcJKVr6SVPgqQCZ0Ow1p2024uc5cQ28h2C1XOR83+e
FHAeY5pd2+0eSOeyB30JnxdGGbIb2Dj8JTkN+OV7cc1wW/YJdH+yfx7djl8U+h8WoKuBogN8mV2n
6ffzrA+LrsqmNRXm87KDfKp1iCYy2//mC7S+zK4szNRGVENDkYzkyXee1TapW7YotqI0SFChuVpb
/aqMmU35Js5wb6UrsobBWvSo9ArElpmcmIvJ5Vgn8fwUt11Eep53j+/jAn0LZpneuZQdPNXYhndr
U24sBnfZZf6h6R56Aijqnv7y2I1PUalL5OnJXTZgwwOtq2++GelqJJ+MFI4rnGlN9s3el0MErrq8
JAEl344eAW0yIxaSVCenQ2MU0wFoUfS0BRwcv7YPWWocbSvCvQ5dxrCTmuJkdCMGPJJIZPAE6ein
CqjMaNExhQzky/z5135Zv9mAukyCVDU8YSBO/7x1sPxex6Rm51u8UCQmZuKimNEyZuleVNaZH/rd
N3P814OzuqL8tfu1KdGZJxOBp1txNk5tvp38p3QoUWWTvTAn1ooWsIs+RFtR2dEJohS72JWrxPPL
/4979kxVwAF3aHPbn+9ZocTD2uAXaAVSpbLmhQSDdgXJ9kcuU5s5GXv1nx/z10oWd+05Fv8FndMD
7/f5mqPeuIagUroNKwZDl9DSmLT4aDqMYeNpLsJ92dIdU32i2pAHhk6CkSZ/KEp/981PMb+OT4uz
JfM/tTXwcCe7RUktoQu7Kd8GOT01DVMd7k64HdPS9T8mV9uDsnrNY/QbobET6aVo/atvfsKXhYiD
rc66SCeT/blpqVH5tw1rEaUd6+WQb8HxLAQ6E2zRFtEfEKrNrj6mUXvbueNxwJizKJw+WHkvvj09
JROvqpIzqIQA9ornfZCUayysHHNBiirxz7/yN5+GKuwIzi/oJaiHff6RvWf47ZzgWjL9HtOgh1Ah
pMIT2taFekVa4XzDO1Pf2snE8emCJ+MSy8Q4I9zPt7K8rkKCtWuLdLCcmJZ5++db+/2VaDTb6Oh1
SuWfby0VcTXaIVfqwO6kSEWm8hadyUf6zRnwa0HlVydbTSzCMIC4nYw1xwLNAqtNTS/De197Rwc1
+/qmilr0apGOCFnDz0Cbp3bd17nChFI43/0G9Z6+PFaXDgGtc/iqv37j3wZbIKM5F4aWbRPfzJYi
JBYPQ4IWENvKiFt05tFD+b31m7VWT+9/ftDW7y7OOYL9FjwuiyrW5yfdT4Qj5CUF47Z/9IMh2WLN
L5d04K+8rHjP6nAduON7ZxBACbEH2Yb+VEaXrtmQpGaRE7C0Ro4QY+s96h6d7G5WGs3heki01Rxo
cCPkPQSpclkb8xOxynhTPQSC7rRy8vCR/mR3/PMN2b95mLYt2XZD5pNfytFtERoUiT0eZqlpO1uE
HCHq+tYrtembz++3Y8d2BIsT9kahn35/s1syTn3QB73BlEmqwZiiqnUGbJ4kx7U7s/FhBnk43L16
aw/zk0v0ypTiL/rzLRvqazgdQLQgKGIwCXBqOpkI2BPGEiw8pd4EtXJo76thDXEBLYPEWQE7GTZ7
1RTKbrTGcqjT/FY54vFZbVvY2rDhfLOA/e4HUb8xUTOhFvlyOg07G2qvEUF9M1FZBVPzmoAq+e62
1UHw5LYFlBIpTRZrekMnt+3bMozIEMi2HMIuxlzbaIZ5WfjhMeAU23jz+9g/ORiVh849ZDK8pchu
rkZvTgBjhhY0SdyHs7bAbXZtzfO3+4jffFmfft7JbEnaRu9WaNy2rX3j1PP5r0egpeBCquG6NL31
JM9HEwzZd9vXr0cZItINQ7IqOFS3SKf7/E2T7DQ2msOVKw1bS6s3LFagROwEMwUMitqVJBz07ZG2
GWo6rCqT7x4id3638dTjPp+fJoNcSbfAADKYAX5ALUtRI/i7nsKCB0HhADmfAwFtkCr7Znv6m6VX
AMC2XCZ/jsD6ydQf24aoYW+l20KzPYoXaDLKJEEtOT1MaFtRsGtmfx5jEflm1/+FcU1Rlz6FwYfE
2V6gvv382LRhmtJWw6dBvnq9KFSgjMRDWABQqSL/CvjUU9Y9FvPNnCfymy/md/svtpqsQrS28Iyc
MpXrwO44FsmU9a69tTz/yheEgBkE0BxgRNGdgV1M2qvdZ2ufdNQNvp1NPQ8k+dXfbT+/KKx017AI
2aAAQ4Ffpxr7+UFgODT0ZCjTbQNLBA4Z/KkejcXYv/aTcv/Pq24YgSzg0cCZadgHToAbU/PXWlFc
5d1lPr5ib/4BexBm0U1YD3eaHN+ZfThvDmTt+YxCzk1G1+WUdvBIVxL+r4M1wuybV02g6EWwjaYh
vNYpyi6KLLwf+o8/z5rm1+0Td0mZiRlECEpoJ0v/PHUIvgk/22IXSxYpToaFFjLC0hr9MTzQWiJT
gW/aJ+mzPtsvvAULuoh7sDJ2ebkp76WpaYsK4mrK5g8YRrUY9YAJtWbM0jzM1wl/WFy0jVmu4nhd
aSTxYuF4+vON/Gb6Z/qjUs+L4i+oUH1+XQ5XT7vCSbZeDLujmFCKzcSBL4PEvBuJHSnL8uD3/WVH
NkuBIhx7EEr+8S52BSu46cXfjGX0flzx88xM5xmNF9sq5iACDj//Itf2U4/gQgKe2jM16vdFVKMJ
q5FR43goDXn0KxtcHnPfAZ1NHtZURmogqYNtr/PeXpV2gfsySIadXxBqWsSPhhvCIk3FQIjV1EI5
AfJO5o04yta9MeoJhKBjpzs/0sO7DLgjxriWhv9xig9WLWwso1isy0i/0qIVxtJun/kumCt/ID5L
PhNHSvCoVd+FMbgiwPIvGYbGjRXK67juyKypxgaEtvRpeHk/MOU3Ky3SSB9pdf8S15O2HEZzWpdt
U4FYlO6+F2shTFU5AxOOcKxZT0tP46CQcPjksJ/pF/yalS+eZusiND0ogpP3VgTDh4r3we0crgbT
dg/FPHqb2XZfWUjonmY3RiuNrQchZkPAR7aKUyzDdmOgaK+adh2HWo0mTXm1DQLeUcmt3AwULo+r
fWj67Colh2hThR1c2wQ7AA3EN9ZQwGltTYgQSVcYZCP7WnqtfT0XFgyrDfPfthp87xVKe9qcd3p3
Z+ZhfohG0S2BX+xnRBoXozUOa0WgNIfz0e2fsUHCgccLRI556wMqbx+NOLyKJctvYo/BNqf1jgQc
pLbsf/q+9tinlrPNLZab2QFdlQbeMsQW7IQTMkTtBs9ushYmKHPTHW5kS0sDP+BeN+v6AvQb6QCx
dT4QB1FW0IsqTa7+D2Fnshw3kjbbJ4IZ5gC2iUROTCZHSSQ3MEpUYZ4RgeHp/wPdu2iRMnLT1tbV
xZyAQIR/7se5X3GkueZVMqbToVe5wVW20HJkzIzshPiv1KnbEQLiyuwBsR+i7pgliwW3Ycw2ftc+
upreBsvYAAdRz+NcAhBF8Atzh+Frqa7TpITYki7BZBCbto3moup+v/h00pUO/G1ggHHoHuYIxdiy
q4c0Tpmo9TPIeHd6xs3FBqx96bM6JxQrsmOmXyf0Q9avvQC1BeCMjKfXnYXzvAATRwVNDi1LSKYZ
wy5Wjrf1Y2z7Gk7dQ7bjoaYORgvozINwV3UezReEulNltmGpixuM8vtSjpR/kdKMbPV9KVAmdbhv
0PDt3J13LkpwqEltPwI2Bv4fXwidaSSPE4i4w6Ex7bfBx8O3LA9kBw95O/x2axuofmb9iBPjJ03J
OPvTeN5UFaoJ3ZCbtPK770IZxmmskjLkRi/hCCXOge9yS1iCIJG093kuykemRxMIYJZKK5+eZkuU
J5/xapDZQJ1RbEGEVOZ0Sodpm1GTx7Y179GkS0HTLxnVrvDC6TumvnFnes4eQCkwbNN9gRGSB7gG
z1CWCMmMBAwtpVa8Gu2vUfYyqzyGwj4CoGTkwI+mYrt4FK4BvD8la0P/URTmTckGqSpeimHZQt/l
+/VbfVvTe751SWvS0kXTQe3G4pRSGiflcrs2oC1OpG0I9Hn7aKRTi45Vi2hh81oZybiL0B9Bandm
oA8gQWrnqoe9QGOCTQ+iqRsgzqKXKJEMBonp34x5csX8e4c4rWetG1oM7uDoTt1pIUYCoHBj6LT/
2jiK00SyAIArPEy+Lbe1jvuVlqqBatgoAa8hA0lTzM1UF8i1hLL74hucvmJTFMkKNHLsi0KMJB0z
Q0yiQi+pcxXCoS8OXWnR/FGB1KfxkFYU2+cayceHpB5sCjZMcxMD+mgGeuvynqi3juvlQrcUMBzp
+6EsTZh+ubzSAEiMaZ7u89hzg44WL/CgOl5syk0MnSrEFCAH+aYNnktxrbrfGiQFwha138DAINC2
jZYUjtrcPRnI6Wtv2TXQIv+oJP/e1KqwaX9FDWhqeI4AD72ABoXcjZHv+pyOJID0mwV0LAF6Mwmz
n17U5ltLiTHs8zbaFV15bzcAknmCwDEEBrB1te8+R4QoXf7rhMUquUzOPkmpGmzAmz2PDS4WdlQS
pCXoDAN7OomxtLkiaOeG0rDaH3ls3BTeVL7VtX7nKxDSDcm1DI5d1bKoWWrYtbox7nOsZpDrYTbQ
cQVDlhrdCUSMVyPBZ3Y9vhSlsRVuigqpLXx31FlnefmkXKo+aoXrMxMCJZ+AppTZlW9V/YtXLNie
+93EZPle69i82m36OEGbuGZE3e18NL9t3bFY9Z2t9k7R5gGOMY2aCjumC6MNXeDJIFy17PsCZbPn
SHmty5zcuaBQoUpJv861Z+5mm4KMcmKdMqyIomew0yDi9gXtLddSA0+uF8uuNGex/WILtG4o/t5w
mHgYYR8h2iHXvR/M+V6XWbSFFnS+OObGltUIpMaCPECieTPB/TvnqXsxOU1sLTG46NQFt69UfGoy
Kz5F1Y4Pv5e9NOSsznC/en8fD8QM8gyiD5gN0Hjeqyypnjle26CupCjkgA1PpuJknov+XuN5uRgT
gSCJQuGP45PmQHcwl5Dj2m/Zx+dhoAn58+/L/sf3xfjS8ldjJf7P9wOOqnVxGUgn21ea+0rIXLt2
9GzFnGvqEFOV3nAT7Za6otq3Nm6V3f9IRHkQLczWLgNLkfpREGd1tpHZ9J1I7nQwPTBd8O0Ppt5T
70KTwU4f1oiVA2hnQDjzcgAptozoKsVXIipuW7t09tlk/3TKwYPTynzM8MftMJYPrZnDhqzZ2oxM
/PzKI0Tbh+Z4a8BxL2piSXU3n4bEf8vMtvu+5PRmf/4V/WNXjcmWhw7Th3Wir69C0/+ocmaqKDo2
ashyU4LrYhQePNfmd2c5ZUC/qsVIAGtn1rMZTYzjbLdHCxf61qpweKYu92HCqekLycNZt/J/X+fI
0hiBeFPUMHFS/ftNoWaMgiRuute8OA1BnoUl/VWnVB/YTUMN2msRGo+fwkGPbS8cVULbQjLUQRrN
mPcBvl+TJdv3ZfTflNKqIN1mP5T468lpszT3FJpW5OCTUe6cYnADw04skvOl/+gOA4mASVELOvcX
5bKe2p38LsAGuETntJlnpYgd/7Yzcqplpul3lq0BHH+CqzAt36WrzHOn6AP3KMZ+EH3z3+Bc6Nie
XmYgs/TdtLf5ZPgbKTwM9aZcnyPADcCI0HmHa4RJ6p6pZ3Zvgr7r26TZGybH0y9+devjF0yfBIsJ
k1S0PTzWf/3quZM3OELpIhxlhtbvSf8A//8+Gt2FXC1Q77Fa/msS73ZY7GInE9emIWrS9p2v30cN
pr/P388/juIM5rF/WXTm2Awlzb/fj9V3jd6B6NpTGV/f576qEYa7kkEYpSBOHxtXfWEBdRrtgz03
w0W1pAA1aq7IDuiHUQkCHSkMVJqQyUp3yn4UVAyHZXZuWxg4dp/HaGCaHiye3x0qP/Me2GezzfDl
VZG33qYbfdrVRJ/elbVOjfzcnc11Uwp49Kc/du0ZNqe9s0Ykis8/+kf3LV4ajpAWIxi8b5SO/f3R
PTfKOJ87yb4065+to437ahnIWfptuzEbLQAqaXKUMzgQlP2VayfNdxUvd2xgHYBY4sxjlcemp6Ws
/eBAMqqgatOuuDOM+0RPqlsVGXdF52WPn7/xf+jCqz/fwd/PsRwN9P153KaktDck7seW3WzlJHc4
WtiDcvz2wD9OUoEgbgDbduLU+2iTpfeN88oXY4WPQjjvwuISZqIAbOy9VXTIHVMTlM7vI8QVo4fV
3/v50Vu8L17nzyzs3ZrEs5ceZQ+xyPbeK1f2EjPa73mW8JKX2Gm9PW7oJ682vmnO+LQ4BVg3g6YB
k51D49WUevp4ZrAyEHefxm2u8p3LOVhYq1fJcVBUQCNWhgh1oR61NbllOOhG0O4jvJebOtMBavna
rQ3PTrLrgNeAgO0Y9X37Z/uER8niG0YCzbZNoQ6tAYOznf3bz3/mf32/ghgiWiFmIPO9SFYWQi78
ghnqs0Kom/xvyFineRWuPn+hfwyk8Rtx/7MCrO7P9yEDFpnBzyrKjeJmHoDoYP6sQ6YtNzSbCClr
WIU1sAbMMmnLUXWK6+6L585HTRbDokNzpIHMjtH5ndKuKUemhokDFdL6q7O0Z07xP0kE3zZLFGgx
Mp6X+SimODe++OwfRTpemWvKZBLI9um93xZAYA9HLs/2arQ5oaGutYIxFG0zfki2KnSgHNFhA+M1
0veGxRbK5B0BJIQn8JL0/quhMSuO03hPE/BXtkbjH9cA27rVqYYFHNfaO4k/TzTI7jqzuV7vHooE
h02UdzjOxaMBw5Cuov1qvltmOMQQYdHLaXTrq804zR2SA6PlQWhfXJYfd5r4l9gJY6MlMIPH9O9V
kwO9TPRGpfthGF+lZpyBVd99/qP84zf56yXePSMpcqestx1TRoWQRg1GLv1b7KwDWgyp9hdXwMed
6t+fZ/28/7MNQ0GZKf2U61GxuWO3esvGec/WFXOs9vvzz/WvlwKP6RGHchmFvnefTRzbATb66b51
l2t8yCc2A99XDNOgtw+fv9Sfv/Vu0VwNRljXPR4Q1vsQ89wzHYuM9WNNMYzQjHFU+l/v9PYuruv8
Nubsq3vQ/2He1FvfRDi11Jnn/tCXqFtgSRV0oHMz+P8p66dQOK4STh4YJLio2rzDtJXwvsH0if8P
N5PNM48l+tBtrlQ9unhrStNK9J07kjRN7fY6tbKLDfIN1jn5BXsNIg7L1CG7LIo1uw6yyBOhnxgg
FbMEetnsqvCLr2W9Yd59LSyojEEw9KOxvH9odRSJ586ASuaXOoVhZD87Ap1CHDQekptIsLL1WoLn
y/JvXEluWe/TOoCZvuV7BKikyVepOAtQC3DF8PzeoqCI4u5VTenS/SRWlGRpomb0+COmeOdmwy4z
RHtT6QlCGOgl09KfMjHAf8sepoleQh0PzsYyMZ6uT/O5Lh56oQWrIUEoVqJsLNSO7rAvLvt/LfoO
w03jjw2IS+Xdfbwmy5I6LrkYJVpIPSj2dk33XNl0CSRdQ0WBAhYn7fommy0+kE2JNm0CX9qvPuYE
SRBxDKIhmO5eaoXfjUna2kHkTstkT44mVBaTdbPMjF1FhH0Q2YuzxFwxUZKEhKF+UuMxXi38HH43
GdcgbzZqNpz7ZLwtLRmdKHU7GAJrYNb4jypyxyuGieSg7Hgt8RB73R3aGwOEX8D/YY0BzJS62Ah4
WmJf6fRUB4NzFiBs9mV7mTIid4NawgYfCRMDrAg1pWkzR/ogida9Yd/t4skajoNGgn0xJd5o/yzd
EWwkgZXuiUzfvKs8PoCZGzCOC+luG228AtSRh+SpY0BYszwyJoE5Z1gUt2ruLm4hiLLvf6ok4/2m
TwMR53ZQptGqUFZ+4OmcXxDDFZ84GMgb0e3UveTl8jO2ypOlGpqEsjai5SIG1eQmP20YrtvBMBmL
Qd3YReOrYdMfZY86fPmSGewideTgUrzQ4WUH2ug12xdp+O2GvR/kuzY9M9VXu24ojkUqH2L4vGyT
xmpj1nDh6Emc/YWsNUXvqNoCfosT3yXTL90iqS8rCk1hDKXszyQdpfLN9GNQOMmdiKenIRe/3Wfm
Z8/5MlJOIoiGjuIKI+hggFuCtnwWOdw7Gu2nDdOgZtcV7rNN09G+xPGBVI28Ymq+sY0mt9/VOSZz
D6gsn4tsdzO2odb0+6bV2D3OIEpiAv6Bx0QK5vxl6hTLVfxrcHWmiyfPnorArHx4QbXYpD5+yUrW
P/3Z+vFHTUnt6S1dIFyt5sBOz47cM/XGpw6NgNAbRUmA87x7IqTYyYbDNLArHBbtDW9quu+s0g9/
59PSb8EgpyC12c/mWXeaSX5thrx/oHaGqvh8uCamAHypHhegwNkPfCU7bPgAFNgl7GqGMxu3chSu
mAIH+kzJhmKnkjgdYHMGYBtr1ZwwlEZwajDX52HjReIIaW6/sJ8KuK5MhEO0xV7DXlYUT20REUpx
xKXNoUprGG82oz2m4VLo3+EX7b2EajwwF8vWcfmfMXycMPFTe9ciFpetf+2s4C4XD29h6lfCFsiA
ogdolMFzYQr4n5BDHkJrDbjexXW7MBMcMIw0XvYwY7fPu+E1R3U7Ti74TlubTrIVHe102nkq7oi6
JW+akV4ERpjN6LnZ/VjXV91s91d9D4RjQX0OpZk319JnZDwNyyqw1dYewnAb9KVu71ubDa2rX8oe
NO5U+5QIgKHep1G+4nKfDDf9WXbMJfo7duE/2xxJndKVAFFv2kb8mCRFD2PWv/GNp2GX8tkjqwPE
X8tvQBtxORBGheDWtfvZoarAZdUKJ7f51nBtIUGRJtYd5R5ibXztJN3kjoaBB6na3xiWs6uciLaq
8cTpXAAbuxeR0UADftRAdUON744WoM1jOlZBYkTotdZq7Y3NBw5KAHasEfVK6+j5tdyTR6wfbtEe
xhx3RtS+ma5+p+NMuU7d5az7uUXn5kZZzXDtdmlY55XaDR09uFKjI9X1NVCYhB7/38mmEkzJpzIA
VUJ3Sqx4PC+I36bkFDV5ZJEb75lpIIZjHaFiaDT63QzemjDyAMfjxVPulQ7fFj4J8jvj+i5AxoXY
btS0RNGSm785rXurecNp6J8Kzz+xV1VwRSjjbXW0Bw2Sg0/lbERtEf8qWQtIrEGXMUc0rMVFDVe3
afugxQpiWIVbYC0oW1IqZuyxzp6qvm63wt+UdC0YiorNnNVji9V2m2bZW06aka6XIiwQjAz+Hehb
gu/0DipskHaFPMVevxxM/1lYyWHwSnnVVux/6AkM6GNlMZsNxsmZvJkIvlrW+NRmNKHxKcVGr+qD
kY5MkLzhAK1DngxoJ7KEheR3txWlqdtUgnBw6paR5Sz209QFWZkjdnqAmwTmIopFedBc2VRybcU6
/7H0nNqeZpsPUShnyvFM6MzWqK+8M7x8pqzo6hocCR7pMeuSe98fUe+o9o4S8II4rpFpwM0Vgzxm
9mwfW+doaKEaozc/ta6revhdmBPdrD76gT35t14F6R0+58Z2KQPJO98Ds5nsSofywdEeUOLBvzDI
JREEQ0KXpPNr4kjKvopscqLUKWDYzorjPGh4qKeFXaB3aua6CTD9cwDEFjB2wTBEF2X2mBcK5vdt
RvsfYyCIlYjqTmU9+IQLVrurxx1J95my8fmxgaa3Lp5PbVlnl8QQin6FFAxYFDq+xjB+kXdWQkHt
UiIRN6X5Q8bymZKhnscrT/ql4QGVymWn2vqy5D34Y6IgmhhuheEfejOC1M6SBGkvZ373ps/NCxVj
dy7x/FNf/JSJ81IjwG9tzbn0pXluV4p+5qXj1sg8SqYvdCiGos2aXS958KdiWjhNim+W2Qsehra8
AoeHEb/wtlJvHrp8WAKPPoA64kHAxUwBYc1d5WjtqyRX60LJc12TAoic6hUjPeW9q2+ZRVP8O8Z3
RAy3MmEIp8ca0xJOZ/SZm24weRDK0wF3N5CeeFtoln+ra/aPehTACvJk1/QtkxJNkLYxqPXOq5Dy
BS6+rD27lIEB1M9JYJLCCApq6IJeb56imtG5KP3b2Wh3M/aWTeXUTDvx18TarTayH5jblChCyuaj
ce1vvYcVURDwoUGRcR801iyRB2F1oZcPtyO43W3pim5fGYRdYEXiE0O/WSGFjN+OGB7YiyOGe1kc
YTUAs5vn8J+jJL12Uv3F8is3SDQzhz/aID7hQqPP6jC6bFunTDXbekHIiSpfD1or5uRcg8R1s13N
458OiLWlzByKXYP+GLgJZhoWEkr2qsTcEzvpMF5T8XZtYxIJch1k3pyPv+2Eqlu/04GUsZUjELxN
ZtPmWba89WWJ1Y/rjtsQE4cen4V2kaJ4GCZ0AeGVwPeZPA5QJANpD3gnx2TZGlXcbnXdvCEM62w1
NoEBoONb3a37DQ4qBoIVFj6TTa/G6hoOGfXW2CJYChnZkaFT1+UC24kc8oVdT71NgaEHliV5Bo4U
hpcLKMmJoUGM5CUTjWli0+wch2oTb5bJ1gIYl4C20ZhB7AGU3paloGq6S2cozaDtNWehIAZ+ZmfY
kvWG4x0xmpPW6rsei8EOhXBPHTcwYqd+9mDZshEY2fvGrKvuCKAm2kyde2sz84yl4YUtZyZm0nRd
mnZj74omBZDVRwciaelDZvX3xiI0PDb5W2UM7Dy9TAUL7O09Zc2sGYUdX9EmKiaAiRZsemBTrr2b
EkBx/aBgu0WY6Pusob865KG0tKR/fPbZzC1t6kY9Te3xLrK34xoC8WTOB9pwxqvC4ISVmxQfVNp1
OvXVQaaL8cWBy1xVi7+PnraJrAHXyUXgAhvwt9DAX6xqttwRbcjZW2RAhMrWYwPNI4GkfclAtd3O
s1GDRjePHM3NXTu2UMawDm3L9XHS5G2g/DnjYGwCup05zzQwWmGmU1tfIXcWLyBfhq3GxfbFufkf
hzROzPi/EGBxcn+QE1KqN5IC0WDHJv51aOsXExsU9VMUtpFyOKLYPE3jL+D7FFNkamKTQUldG3co
+n4xbd10CL2CoB8Bw6s8odDri3P9++8WfQxMChUTPq5gIpR/f7fRPHErrPtsGNU3Y4emO1la/8Uv
aH1QKf3V9srTiXEdCs575+hqCZA0V3LOd5J5A+i+eRi48RjPNI/EXl5jAwuKKX1GV2Xnn7RZo85q
GkJVz9nBL1sKcbDH3eBXA/xJCjAE0/PiqdE5+BkMq6EaG3xnErhaUVR3wuvgSvjTMQabvGU7Q8GA
sxZLYXnZyGF0MB4bQI97rxgefOWfyRSm3x2K7pHEL8Svuboj/dX0C3kRSf2FDf7DoJDvgoEzORqb
7+ODlgXm0qxyr0cGbPxkk+cpEEY0eFfPB/4LGOchfuoN9ZX17x8vy1QZDgZDKxNr/Cod/o9a10+N
UFSjJfuFeryN3UiHvJjr7UezSfaJEuSv6/jGSsF8fn6Ffbx9wZzYUJPIi6y5NvOdFDuJbJmGiK50
1hM4Nx2TomooprOlZkZCdgbPd22KShgllN6vqM++c1yQQWwVE2VtlRl04JqBuM6nBAz8xp0XFfo9
CLPFuistPDm6gG3TEZ7jBv5SX/+ge/Guddth8QF75xnvGSKm19YaHzDaWQzUN1oLhj1OtYPH1B2G
Hv7TxueJpGhCmnP3ZFsxO0kevap5dA2OH0KnC0pni0orpuceLBZcbHq/7SqKjn1LSWRfzptCdsVx
NPM77HkcYUwaFq3oG5NNnb06N8xkTKdqrUuwteS+pYqB/akW2PjIr5M4C/OqfdEman4Su3vt3YhX
X+DuJqX2KqWTn1uNwwsoIOoh3UXALOggEFAkFuiGURzInqiD2yyI38skjyp7GmjiuMpzqnJSBb8P
tO7ZMmuNOgntRklOYJldXcXCgwrr+BN1yeO4GU3wtS4Pww3bqV8A5EEuluItbZwLw3J1aKShbxrT
LekJk8cm4v8NQPYXtbgMOHP1VE8oroyqgeeZP8rFx0stZnVaBDos5TR7gwaRQ0ZbW/qY6cQL46zl
ON9NXyyHH+8SQxArM4B5WVB+/Xd3icAQOOvwoXcSa+qWZwq4+s6/7mnioS6JHrt16dJLmEqf3yR/
ZlJ/PeOAitkIeThHuUe8954GLacntk6HCI7jku5subxGzeAhp8+wxEEbrraKPuwpGr0wjXto/La5
gSmBXdinb3lqaTB1QEZI7UGLlpjWhnw7sgPfC/KCG84tcpNLIzvMVvSgcZC6LIOIz2pmStP8MrTZ
2i2yQ7R01ZY4y8CGQTIfZEuNIBVyVsZAynB7n1E098Xy8GFkwQcn6cXHxuzCROndA2iSkUTr8/0d
nZdHepqfUt2aw8Ebzo6W/V4G2g8//6rXP/jum/YYvXJDA72wAJX+vRAOfivTWNreLkl09t1DWm1T
r3v6/EXWLcm7F+GvA4Dgo7HUvx9YxJ2RIjysIA8VPaxPfAt692bO5RfX6z8+DOEwzOU+6C2ihu/G
f3jY2twYCm8XTY6+gU5QbVQjv/gwf2Kdf38aXDYE6El+kr5w3z87IiGB6aEu7gpjsHbAmugkUOIy
57jRqOkpN37OKUDodGD9MT74+T2idXZdtT4t6R4RPYYK8DAAe9LFRWYw5eSQx+UvzorTHj29++5P
Ps1GKea6FK/8QR+Sgz7Z/qn0qbFyjJ2tU83S5f741Y0nPuwu1xCpwUnBwFG0ZrX+vh4QH9qo0U1K
nDNJn0ebPLjNlGxBTcpLlz/7Ze8cuZyoDlMnTfOSm6wpX6NiPsxC3ZXK5MgF5GhXiu6aW7agewNn
j5zADfDgQADyjABFEZ8yHUGBV+mv6cTkJBVbvansw5RD/9Rd3LRt4S3hMOHMMRrduu/8yNkqVTxM
dC9uspo5khNzw7oiv88yJ0f2toGAjiOOhYoDAqx7uRUFzlWmU7T+kPOihjKHdh83C25f9VvJxjml
2UyBWoKNRsV+/aygDWzXUpMgM5ne5dZ1zhRgjznY3Mou+z7UBSaOxXmTGRq9XtCSZLgLkIL62Nkx
xc+l1e1bpmGTK4I5sWfqI1mGCs1+ap3mYJv+/ZhZ9cXs8kvsavEByK0MHbHYgbA5Y4u8CdsFDHBZ
08PR0H52Svv+lxufsJJVj2NrXFH0w2UVI6gRf+KLoxLuoUy9tSSjAwOuafemVGdBrwt4lGFvd76z
s/32p+ex5WBKUK/mlJlDbKJuRZu+TGX/tCw5hWOMTkK/663Qqmh4o/WCw/tUZGHRChi7uLcAnqMW
ILy1K4PnRU36G1qkduUl4NEsFoRjav/Iuq675on4JB3aWrGYawc7ozdt9OJrSVn5LtaL5JCm7LBY
tSn4tVdQRy/3goPiRRfJc9stOrN6p9hMUR8zWFuyMBtL6C6Jx36VkaHpRZvcoYEZQtBjmdOmllUS
v23pakeO6d7N2FYX1OIrJKQIB9eCQ8NVV3GU7QavckKz9spdnRnxayeuEs/bGNAP79ym/OlS57fV
mkldO+Yoz7m0MK8puzuabq8F+IkpSdAo61zi2jjkpaq/QSK4jaSEMD64azelo2/T2vYCjOvEdOit
EKK2bie67gLV+f3juOSvFte/5c9gcPGh8VH3IwHyk11r05bn/jeZ5u3WdUQIOE8deOt2SB9UvReR
nYXRwnNQ+FFNw1xz2+olJXwI4XQO3IimxnQ4QW4dRbSc6HLwuNgfurqlR8bzdqTR60vpMtnof2Bn
S34ovFknNdZHZg9MCitRHRbRlyE5kRuO3SXVAF6IRgxxuUr7UCu15M6SkJIN/4dBVfchshuM+PZC
32TiF1eq2inaR7/7WG09hE5sM99VGofsuujQoOYt7YDkF73R7xbX2dNEOwdDZ86BtlTYbq1nBFRj
M0aOdWASlYW6RjeAxNq9E3H80mM2P0k92U26xZ4Z+99m1D0qCGxBdAisPIT6ot5xso23sm3ifdZj
ySQr4AbcBda+HFP2hy53gVjbkivdDN0parZDw1/Klqx8bPLlorxuPmhLNB4TEFdjHxXnhsjSxipN
5zA2ngeVH5eWaal1um8QDnNZv2xJk52CDLUapY0wy5dTr6Ml1z6uLvzoU5nOt31l8hU0naQAczy2
hlWc/Xr0AXRY66CR9Dj5bRuvvP7bnXxU1XqBJECVEebp1D6gyD9Go7yrCzJuCamHje9FO99q1sIv
jbYejgMHgAvW1mz1b2XjJQfw5Nt5IMZWz8OT1UfGka3AzCiYtEK9diyb6Fn0+qhb2V5n5t2SqvoZ
Jy59XtQz6Lmd7Fhz5gMiCrWsTipu5rHKL5aqUaHiBhB1RV2dzhg7W+shCNCcaz/ZN0mSHbuKBTkC
12OU8wmzFcU4WXJdD6110e32TNuRX5G6iuZ8nc+ST5tnRom1VT1P5s7V+xdL0dSG14eLyx3KB5H8
NxUtpZnCZkLh0nKvDTmywFS/evp4MDuhB40nOBpVXNVsiL99vodxP27N8PZAzfI8tsOwNtd//j9H
xglnljF7ibtzJqsJ5nnug9htXvwMdwEn5scCsedkePXIUJdkT9VD/tZMbb5nVxTS/kG2qJBmUM1G
vsfyOqT2Sdfq54Hsw8ZVj5WOPCocslZOhk+L3fhMKTxlpfq05ev3r6xp4psyWPmnybLOCp3KMC1a
VVpDbZQxDlvVEugqpDefTCOe93RRMtTJGR6IKo4pWZ32/Tqerk1O9RYwM9q1jlY7HV0KWQODLkWX
ur1jMjJjs1OM/yi+9CJ46bdudF4GojShJYf+0Fm0CnULbVCY3+QudadXWna6M256KoW8xxb0+6aN
xBpCHOTVOEbR7vPf4g9a690WDG866gm/PyrYe5v6ODQMUWx+i1abs6Pslvm6d2hpFgOt9fTlDYC1
o4eSZZETfUs9G8t6ZYz0THWVQw+N/123m9PIaHMuYirBao4OTeRWrEuTuEoTc2cqrT/2BrMx5vHH
KR2Ss88STz2f2QZzlrmXpufb/vxzfRSGYBhaPEvBduGcfm+2GXCs6UvTurtksCuON8tPxpDYQryO
TseG4gvlA+/RcauP8awHn7/4x+sbEBzsZ4Ir/mr4WQ+D/3N9W1hzi2kh+EIbOk6AcS9z/Timrb01
pua8Pt+/2K3/8wUJXvqcCIQOwebvF4xaRoNzwQvKQlQ7rUqbCyNPkA4OYx42+KevIBr/fEHBIxj4
KaHt9zDQvPIsexjZuBNxOHoWFohS2VSSwxtsVWvje2PC+PmX+vFEAjQbgR33FLbADxbbln8yWg4v
KZWPqI0+t+Fn/0pU+ter8LOtShbijCPMv79Jb4o1Rzml4LgcP3VlhuzgMiz4/KN8vDgtx8TwJDxu
OPsDK4E0IGHKjAYAgFbAo3xkQ50Or8owbuJ8oDXYpwtnyi6FNn7//JX/8btBBl5DwwhPBmHd9x8P
dmBUYGmhMe+M2Xui0tC2GcDE/n7Q9bBZMDR+/pLrn/x7gUEgIG6Ck5MOEfO9q4mQaDLLAQr/yL5m
tOe9YLEIxGhT6tt1X5zBucz+8XJwgNeMy0rpfp/or1PHHMrIcneFayZYhBZFf8ZwN7e5d+gz5V6I
Wo3rFbSI5YaBJO0UrEOh18Q/dDyjATjMX6zIJD7d2SeUVSxXBborvbbE/IiEI5u4Wd6enaX5aTQa
aUHdbM75YNHRblYVcdPmx2Da1wUTltvc1OtTBEQ9orm5aVtyuMSdOX0p/+IxxSq7WG2pMYRlPnKB
b3WzpMysGoghkNQKRqN6Q62id8rWFNXnVPcWTFYDBpPdptDpPIlsmudztF2TJXxjDvZdJTlY1R6T
KbdsQ1NrHxR3JWcSqW9hzkjm1fKYuqVx7U3sMRpZs6sS4621/kcdESCoqErOejI8opbFFqENC4N7
7MyRN57Sh0ffckOxenwz53G+13CX02nbPYqme8XOjChkJmy6+97cOy2ysG6/xZFlPJCjw6eofO2Q
HarevOmN+tyYjtwXVNXjWPKd61n5O32acSLw5d1MU8MWJDeSDThDcfVHVFaZrQjiUdTxR9YeFysK
k1pSA8LOJRRUUe8GzHl5nLlbuyvP3mQMQSYQWPu6OZMwdakZgYk5NFhZm9E9RGOt77zkzpQ4QzRK
IAOakilu7MZb05LbNm+usJrN2z8Sc92nz5qJkbfpxyjEKICHiyJy0lNnfRK3FJzb7LD07JTG5KSY
vPLEmUstxJAGsZ7sa6gK/VF34qcZmSzEm3lDXvtXTRugUNPZyFs3WEqyDrCj4tbCeWnj5kljAQmW
auIMqDzLAm3sem48OhVORe5Z6+D32X7J+INDRatjSwpu71TuPlnc/P84O7PduJUsi34RAc7Da5LJ
nKXULPuFkIfLeR4iyK/vRfeLLRkWutGoLqBQdanMDEbEOWfvtfcYSc92F6mh0vPWJaiEfcMBpO+a
F7l0Nmlj1XUczfnSEkNe9QhEmZtv+xENKUQE+g25p4ViMsgZSwsRGpGJEdKipTvBhWMQ9hrFWn1g
YvvYZbV2iMjC3bT6rsjtFseOEZ/m8Wl0+iLI8zVu3CEQsYvc5xkG4SmdqyjQU9QzXcsAuGxl8lDN
wtjpafVNTfKr1svoMX9kiNoL346EtVtaVDcuvW697UkxhYp4aslBpGiq7lLgWH5RVeUVaxmWOyUt
zEO1LNJPE0sETpyYgVqlu6mmq18XJRF3ojunHgbgFAPfER+VgORoHK3E+Ml/El0UTbBZuH5Dxw1G
ZuHtMNCjC7BMxIcTk5SyqcfLYCxkTk5PqUQMNFXuz3HUnXu4AztlVE8EggpSIh81XWlOJUKiXy+S
O4CaIMdAowngDWFtLMquzgxa4GNDalfnPJJzau8HIr0voz2rAcnGEs8rcp2CwRQ1LVV6blLslBNS
riI55TzoxjTbfYJgk38MnZtZV+qtXP2ZNaEoNVfSwLHy4pKW/ZHGk/qs2M5XZwEMX+MFCwwZk8TW
YS/3ykR7Suxds6oFqpkEXyXiElGXJkL7lMcbEJIJmh2MbTvE10ad7C3QmPtiphpzFTiyfGOvaSq5
rZfEpiBHIy4myQKCkc4500gSc7ZOCX04WRgzVJZ2SHsmhFEaa6R55nt9dJRNp2FwVwo/VYt7ehTb
OYuqUzWRuZN4RMMXYiEqlpxK3yDuNdPMgFzXmtQjj/cjJZvZkiXW54z+YIyPNtdGDLMUPDM6Cox6
KQms+QLZzjQv9SrhBObIYASLQW3ru0Yo6VaflldnmohHpiu59SamhWNs31sVIaxOSXpkObNn6y3h
LohDGhW4hWTCL+Yi1M2BAaFuMnbVHSsQ6Wy+pnRXNIAICLJKQHELsS22lwdtaj0CmnJ9afYPeIpR
kZA8ULmm4jOGL5GsHLo2rXbr+wV7FOPFkFGbmZIVlFrKwZCaeQvCegciAGxKLq8zEMnebqdTxMbH
5/EplM1r29bJ3VznN1b+qmW6flhkuasJ/qTc9ah56wkXLSRptK1jqIbajLMRvSrj7mb+ETWYwvGY
ZUEh6ZA9VFxfnlGntVvPRfNJPmudRA+12Slvlr3pzQYeKfq7oG86eiBW+qxqGAUicO2xMGlpkhJH
8z4oUnXaJlgb+I8Nfn8rfqBcp4tRtH2gju2PheHVtkUOvM3a7DwJ1g2dNLicyvzGyaQ+F9HsF3mj
hgA3Zl/MpoPgTFZrJw2S5lIkm6LreEbang2NIV/C7xS6i/ZkF/2XnjDTjoRefWkDs1IggLfDzhpw
HpLgVJ77JTlPjXWHP9PdTQg2MXBUWwoWlb0q/lbqahXqUsSBa7eln4xfiTlv9x1Qis2iYl5fhle3
nABX8olyraUNwqr8NWqcSw6ixs3dzTxlSKJALWjm8ENvLQAlJUvadiSMchLBci8kNz0OEcC1pFHl
fqsgB82wtl1M4i1J7XIDVNIUlzNf4AyRfps1jDD7CEHIUmj3ioDJH+UVgU2RagVRXRW0n2itPtoc
5OGccEEqoBNTTW9B9Fj7RnEXPyvUBzMvHswFzH2qZeBhAXJuUiaunO9suHXJEHX5r/gpkji9aR37
dbbzbzOqz+8cK88eIeBPsLE3iNfTnci8lywlDtNeuN8Qa4kLcdbKu451jPdJZYE3HBtMzch37rpD
NUcdyuPvJJAaX+qqf0VIE93Rghxv1pxrqukwRuF/R2LukQGaGUx10W3J60J6YaAiHvEMuOyMO9db
rKCkKURvCYWul5TjlR7qEDgKsfYK1udz0nbnPCaYDSRgUEB/2tmTgcJp6tGjLONwiwjbO2USmbNi
9YcEwQF9rhZ69itr2iJAUs6YDO0HYQKHSWpjvoqOWPtvGrlZR81xbsYkvs3Kxn67k2JOvlbptWvo
Znr2Yp3UOfsxWd5riySn1sSEiJmkRznuO6hJZ9TDB0TXKTRhBOy8Dzn5O5HY0KZb8LPbyg6L+9VW
hXUe4ubFdY8dxrmANTugz68KX058373IjVPfjuee1omPgK8OgZjcZxFektq+VtF01m3otnFlZV+B
UY2duXUFDNoSGswmb9sMdI8GyYRI3IGeJZaZI/uYvrdadDzWSmzupvxqOOJEfJCEIDDQvJR54N32
Ep9CipL0NKc50kN6AySzVls2giEwQOBW+DTvM5QZJM1JpINcOKuWRGwx6xvMIsEoHsfRiB/Grtr8
2s9RNFdhQypLmXs7rxl53blOuaNzz0D90eG1o43f+9i0uCNIw3cMZefRgd8ht5q2lUqOXJc5AQyR
lE46+WgEwW2QGc1lelGM7ItRchllORO4QC9Tx31KUCrB5RXzy5aTb1gEZ4ntIqRiv9BEQWp8AeWk
d/NzwfLaZFCEN9LWnnPRyZNtVWza3kpwqRyy8bLqFTktOrfYY7QNyjbIpAF7N4r2Mu2bm16fun3e
19/MsnjkuH8gO1sEXc4h1JFpuupjn+a+2cfMt8F0VWyjufHAv8/+1Jubyh61TZGakCJ0opGyVgh/
NIxjP7+sV+6s4pZXi+gxWsZ+60jUq0Ni/qwb79kUzU5okF4TDLhX8nsDK0ffRax9dop5XQu/aYtq
p5XladD7C9a8b5XDWhuMtvAL1DeBaYwpk5RynUX1U/Br00wMvhqz/lKK5KdcLMcnNnwOc8LcPYOU
e0u3uJYZj17Rn4qRpVoIGm6COyp3jhMF7AHy9XRgylm4pNwRyeo0Hl3vEbFJvLxYGQYfJM5Mscb4
VasfRB+Dby3QqxkGCG8jyqZwiZktKZmGxr7CpwnPk9sWhqpu0AZoJiiGi+RmbmAGzgW53VOX8Gpb
tXNcEvsxH612Vy92c47FvCJKvthVn9zYeKGO02hQBtVcba2+/S+27escjdZ2oEGzkU1ucy3/ueqv
d3MveMoYq1Qkw3RYsknZ/PqdUzFA1sb2ka9Xurjkfz2Oxz5Cv151NLu7aYAI01+NCNbT1IpPPH0f
/Ub0pizaZLitXVOlufJnM8CeMiq4xFpbf+mDVxivdmdVoZkRVBgJdOhe/MrAyiPt0S8Tt2Lm0HxS
rqOj+lCuWyppaevc3MVO/H6e3Zd6XKOXINOYizj3j4TkkTUlXlikuwNZn/aDzmxrMkmA0lZXr5it
9jViebXqVh08QliKAilJUhrojPXnUi+MIDKSeJ+N4Ii65CuIvwu43vSuK+a7pLG6AJFfEo7ZTdvV
7r0aERoWwcRUtMy4A+b+U3Pi0GxBqm/sON2kUHI6V+j/zW1FUGeZPdulfFarEQeMboj7tEnrA83m
eMed/qAOxXhv9cr3wiD/OJv61yaK8ntDH79U8TmbuulFj7BCFIwcSXtujdBUizxs9WoJPC0u9qAq
vSdUwnnwGCetjbm64IiSA2GTlbpZhtyk5rcunZtMp1xYqLPdZt/3ZCyKTPTYR2LpM5zFViPxWcRW
BMwrgquEWPmc9K1zo7urc5N8E4ek9lta4k0wCTGfanNDz1I5F1W2gAJ4ZDjQnkqUxBjbo53wcr56
O/vP6Fn/qTLf6IjNAr3nFjA09nPR1y/AI256auW7fJkPi5fdqebSX8cqOXhGwtbhjg96os/hIKhn
dGW40ay0PCAtiBFakf1ZOFEc9hJz2NSUy67vJjOwONu5HACYsWmR2PQacWdvq8UJFXREz2Upb0QU
b7tyqgIiuuR2Zp7CUk7CqFFeR0oEXyLw3C2m/ehlJje8rv8Cxdw4QAL4AgUVNtU0m1tRI9vTKwFm
R23wkqV7wyyiHVTqwScY3PKzETUfBaQpVVr6iT3f2XqpHJAib4unlDf10Zodzde/1V2cvkgUMreJ
Ir+PsYHsau1BLCRWIIqv/cTSX0jdK84a7PgQDXl7sle/jrVwles4GPZsKtVp0ez5AHeJWMh1T011
i5IpFnfzYt+SVNm+2hHbqUA6u5h9T3WAMdFTFGuHfQzKPOvJGBjOKf1U3VjyThOXrprEbnLtMvQG
Zd5ncUmwucuopKmN+FzN+plwIO22dTVG7KPyrHWyOWKC0H2nYlT1766gtgpI/mwLwktYUbFrnxx9
0ip0+a1HHpvghMGRLWHmqpGfYjQHV/JmGQvYKTipqgNkQ5BcsGi3WU2d9u/Hf2xKst0RkKZzxmA0
ei88cVWuPmlBd7xWGa+KcviRMyHxB1ET+BnNj/9+2q9d7M8PC9WdPjkpFyab2fseaKP2WW8XOhIX
RbJPGRN5w1yBkJLfdEqNB0YwXuyMexuM0UmbiZf3VMVHFyg30mqa7dKpyTYXabNhSp1tGg0PSt3T
/lFUOOTxpPolecIolzlIhzm9NaxcHAtX2y0ymba2ybSbPggSR3wAoUzjU+7OXGy8hTxSZ2s3FJWF
14DCkyPGzfFQLB3Hs9JaNBLsNyILGrwmLDC+n5RVJr78+/tBEPNhNeA09VamBNZ6rChrx/y31VAg
yo2hkWBLlJF6cqXjV3WKJ4PciZsp0FKI44ABPT81lDdmnThe0Mr5UH4bMGKKHZTRGIjZlT48sV8D
2du2/BnFKUGMJUKUcUxBw3Xlqr4Lyia6H3JE/uas/wA18B+5T8xk6b7hGF60MyXnY6cN8tG0ki50
8UUGo2VddGmZX3pg037VTPzjM/04N/h2KixHG/R3X/s6G1/6i5PC6Eo8qz5EzK2DXnFOXbs8x7Ap
rnJ1GaCFYlJSKtF5ZiwfCDOZQytHiCGdpn3RBfR4UJgFLH5d7qXpimNnvi0AISHe5dqraTGL7LRx
vMRTb3NdrrRdP9VXIb38BvoaPY+2TY+MiIM5r2sMRGwu46SNB2so7+cm7oImN+NdIQhO1oq2202E
KW+sjkk72b0lun3IrsJtr0s9aL429V+tYmruyqp8MG053mABiDYtjJPdGqG7OAkdXP1ktRyWonBI
ukgXZBoll1VqrrOuxw1MW8KaheXjDHzVSlMcPBxLW0O6OwwVQapYcagndnc0U+uU0obfAQPltxzz
I6Jp65o12lExZH2YkCFkTlQdDVy46Bks2vKuvDqEBeEP173DPEYR1XGkBwPgOrhwqItqw1QCLnhQ
EvnhMjfvD3biuNs8qBiS7Wm8K4E31G9R5rmbolLFcShYBoQ0AngtkueJhvgpUYboOMODpChsH1jK
8zN1DoV+aXyv4BKegF/SMTbUo7XkV9x0t/HQuHtOqnIjLI2cb10J3amYfbuuHR/FZzDbVv24GN2J
a3Q9DNnZccdXUGLYgStrCOp5QuBrDNZetoNLhBdW2tG6qewUy4p1ynERhm2qAh2VIM6IXES4VVmX
Wskf4qI28G5MGnlF8YOgBWsttbfR7eRO1DOqhdL4ka7ZGk6tMYI9zUTQwc+kk6gwICkZ7+4+ecE/
TmVQaTuM6NZcSrb8d7u9qXfxqJqNDB1kkgF0hJZRMxe+wVQrcI+ad4hjdDYNClHKPPuy3sLjsmYa
UOq30yy4jNqfwtw/KrCBuKvIkPlZGJy+n5qafZykQxNDnmnmcz8NDeiFqjqhhEjM9BZ4/jaZa0RF
Rfys5qABnSgqP9HsM1n8sPOhy3VB6fzCT8HQ/XPny6zMNqKyBA5pJgrZL3ocpJ7cjSvG3dUrbHKl
iT+yq31Av7Q4FkYKLPTKkPRWuCppFZfadidAktXWfzQyLMLLxZ40KXlBIqRLzMHot3L4AbjPJPnt
UY8bx5U9OH6U34VrbWyFDAmJExoMa91ua9WRNwZd93pMzzjtYl+3afJFNAn8trvGqX2bxZp6mOjx
drmA0eBCOs7aBtWceVd7Fi3S4h6ZHhHkxuQg83VvERuaB1MxLtPiMK2KW2xc1qN05mPf1fccSbTV
BW2mavgPK/tyNDBwlDEhDRha7yFpJvsFXvZG78RPurTh3CZ0NyC5z4uFl2XsOyzgwIbII8h8TWsf
okm/8+JKPxem+wISvcNSOs4H5o9nLuC3iefhUoqTO3U1ljsMsRPEygEsnQ6nr/XqSkHjpCot39Yn
xg/gjSFg6A9CU9RtEquYZgU+2wlohNomRwIkyjBRPp2dfhwUY5+x8QSjG3fWGunPxVE7ZsXogvOh
mnZ6J2ELLE0VON3AKRbtbMyBbBdkjbz9+3XVrY+vBh4hXSUsiFgsMlneyX/VaqL/VeoyrJeGjXww
MH1VEeWxuWx0SPqYs7DMO2PUbo0W/3rF1uLS6wtN8LkBc9AgFSaVtk1joJXdcA889Ha0HHXb1QR1
mt7O1Vos0sQI7TVvmvZT5ghugTTuhgYZk8S5udF7uauV5Nmb6yrQO5VYAX0xsFQOrH3XOo5iqA8L
5pONZYCdA1i5z2Ve4EGpuFkN1Y1t1+HBUGzVr1ZpYz2QQTHnsjww2aq3Trc8cQZOB7Oo2fly5HXd
29zJfTSPr1Li0W/N4uxoenOTRcAdskxxDtlYw1zS4X4rBcpQ1+5rEDWowHq7loe4y0jGTqZ7T1vu
ptYb1pEiNzQFZSRkRSPsy96GAoGtPzIU5xG45blrHCRD9tyEOSdcgR/pFuTsXtWNI9opgQZnpbfS
Nj5UznBXW16PMbMqtx42Z5/mK5KpTGH2bBi3RZ3QF1QrmlwuxUSF4bgkzik6FoA66Aiut36cBy2Z
j8cWUAE+bvViCMDHc2PtYkz9FMwmEwwzO5BzQxsv6d6mfvqRGEWxwVB0UaJu2Ef3bjVgHNGTBsPI
OVHj8moAzLmZ8skXq77HojUfaAkara7lA7sjfXgtJjvNQIblzVzn46qsgoIYQq75mgQlan/L8ira
ZbE4i9Vy4qW1HtjYSHoTS167YjrshKlC/9rlsF0QF5k7hpTaUhEBm/H/9HgGoGOYYDCSr0nk4jyY
pzBLr2PRJjcemXeBvXjDlpvF8EC63LEq4Y1xfTgNFZMVOebJxavf+CFMCndp7bNKHpBDsUobhhD8
juZZGAuRijMDn8YZt4stnm0viCLDPOoNYk66wCaEi1AbvclvzDk9G5ih8kyGLB3CGCc7PaimEkpk
YoGiNDmN4+gqdK0IFa+lOI0yFbIrkMR01J9zcm4PM0hyV02Ng17YlyTKCyICzec60hgDjQMVQAol
2XHTHRNkxIkuk5LWiQpKPLR/M/wqn+khQFe04VxyWACRba6gE+1ae3wt/QKRwXLSQwEjMuzn+huT
w8L3hNfuscTlMR6VBrAlOXM2Lil0nGWZ/CdU9eq58jW2lpdZOAcxzuTLlcsPHGBcgPX4ofPeZj29
DFpSPVnG+OBkenk0C3zxZdfpR4EDW+NmRZlzlghVe8WAzSf8Xh85EChC/r2ffawuEAjQt6TY83CC
vNdjFaolVb0HE51MuqCE4qCtbJCTrZEA9ixom9Po/0QD9hdrIuAcEGYAYHnmB5goZpdR7XlHwzLD
Il1GESpshF9AFK0Q88u+yHEnjy1HTD5kP5UKoXO6BMwP8CLTNp1e2hi4gmYxSKph7oD+3XRAh3yb
++hGTZSdNWG9zVCQe+VTB8NCZiRfmwQORtNPVc+tTRzFDy5ch7zRw7HvEeuPqbVRpfJN9Nwm1qu+
UTxhuo0/qa7XO8uf5S4fHVm1Q3VPmNZ7dRh277yDSCIB51DJISzccZn2W0/BDHCJhQOaSZXnf//G
fxGVwvAkzEyDfY7b6T02rjPsKOq8ToSLO+j7Im6Il5jdTXxC4k1gn5U/KQpzQQCi295TNwOMgU3i
zNmm8xBZ0nzZ4ZB64Z9RcNSxX81LxqACPx1yRjPovfiL2jPyUfZJZO+GfrhwtRk2TTn45YIMCJkO
84KHkkTsNQaWFHa/ltVbWzhqOMvoSh9xAX7CfxMhxpPF0NjtuPvj3X6Tyxz2uTOxq5S0LFXc3w0T
YkIOqVyr+FbPouuAUHVXlbmL5N4EBSs0wg8IVtRtyBNzPgyMNEB2N1wYQl5zTBZ9HbTjA7WQGsbp
wrZoKAvRHd9wgyefSLz+8n4ZmgF/zlstbtDU/rym5JJbPKJXEWZlv1+84hJJLw01p/8xmVkVdHL6
5Mf+ywNNGygu7RSiJvAZ//nAQl1U2uiUE2wrgSmmlin3/ALbfQpouFX6+PLvxfWXbhUmMjpARPyu
Trpf6Re/9Se0KlEp0UsZCjDfG3dw0a3MX6J6MUIccWhq5hRq/gSqdcV8o/37ZAf7eBEkm4b/4z7m
Mox93x9pvS5n7x8kuO1mPJiTGoGzJxUzsgPZp/d6whU/rUGVoDH/ZEzwl5fZdJ012phvGy7telX8
7aO3atvRRhhlqGZlurETXxtr5cDHf/F0oR7Izt3OjfH67y/87/Ui3aBfz/3fftFvD41jrbMwi8gQ
P8V69+NW19itFvyfn4IOc2WmGrQiP/j/OW363uwTGUqL5p+UGZNWFu2/H6J/rPD4Z6vEp6kOYk/7
fa9RwcqFxqOQod2Is9lF3/HvMmbRe0KpWq1/0NubcqketDiyGNRnt4s9xDutMIwwN7kIRY2I2UHE
BseFP01RctEWvxkq+Rh1luajF4KoFUWflAB/ecPWjqWqoaECkPCrbP3tBzBl1IqhU0TYsaAk9rRN
SkA8ew4IIwQyWNDKz7CPf1njNsopTul1LOWY7xZaMuXEHWVShAooIfAtX80yJXB2tB/SIlSrVzcj
gBhdwWdGUd15/2Ex6RG/tJpjcbJzeryrdrgR4Q0VJGxIlGVIH9GzKEiuSrcOuzU3ZMGHNupcL6eJ
SQx+8Ld27JdDa3uvjOMRA02SfGgrEZeMC3k4G9x5MaVVp2YpnvtFrjWLKp7mgvMf4xZXcRIqCC4w
00Ofed1W9vGJtJ7oCvYUIj31jKKprywOP9Z6ln9KBPEAQYRGQX4ihdEhIVOTW7OVMkhIRAkaV882
wIXqLwXkUa4YB6XS5tsG8/T9/ATkxwn6mCQ6AnC6zRLlvLIMDELL5vgbzMWiZZhYYRQ5+kZRXRpV
owoWCQTtpu6lRRvEJOcocvXHqPwGhSfjeI3dEE7O5APQqE8KiDaCk/Qf1ai+tLOxL5xMXJW4cfZM
QBm22sb9QK79We1052wa3jYlwCjUOoO0TL3aDnUW3zTE6OKqSfZVDtABbZE4NiZhBFG13MSUqQfZ
LtHOMH80GlUo0xwtyEdR+2qmLXspkPJr4xVNYX1fYbnfAoNQDjXDeIVWIqyGaOPZ+ZM54YOssAZv
Mmu6A67dHFS13Ht5N289BthW4149dKG0xPMt5ITil3q4zef7kUbrjWqJO6kTnRh7y9btGvWmEHLa
eBG56attnkE5Fard4v1JysVHuvNFd6l0vEbl1tfbz4M6+j1CoG3nnkqwXFq8bElElkFb9vrRSYgc
oTPSTPexFh1ipBvbrGdbctC+b3QKSw0l2aFBixPmeCzyvmz8XFI/qDoDMnOxkZ5Rl6FgGOW+EmqY
tumyjzTX4/11DmgQgZZ0xi7tShDNllLvncj2DUKVbtR83mqJYqA9GusDGxZKQxWNZQPwpSfM2mJk
4E96UvN2zMpTOSUHTt786AoHWg/0NiW+OBD2SGGw6Tsl536t05LZiw5GIf7LrEg/udmYXplAecgh
ENnkJfLl5UnJMLbmPUIkfSGYJ+6S54QW7J2iX6bcLrYNXbytkrbKi/7QUl+dogw1TE4R2SvLFQbb
FAhbazH2Ix+hnfSaFa2CzJz8clPMB/hQoRB2dLAf0NJwTMt02pEK5INdNc9EV7S7CsmWbjbQwDT5
XXJ/PM6xll6Mogoie80fcECyZVOlbdrSbpkmim6rpyarO2q4JMabQU2iL/hGD7rwptvRi4ChFcQx
uQ6jZmKIer+zCivMEbDRUknwNJU9WcJtfM87jOaLo9uXRX5Ze/VVaiQnIqGu3mjX1zT3x5rR80ib
YD90agC5IkKNJsnzS70R+kPGQbFwmUfFtNyVnR1tBw3IELFbHaxJ2+NvMs8kAqQXHNJmZiWHdA2W
j7Bcr4xsc9d9dnq/vzIwWKP0oW/FfM8GkLSeiL8dHqmRg420xjasHueRbTMpJWuIfhNp5IRupUJp
fLCN3SfH+QfWwfrcFXziwASh3fz+uV2xTNITThtm47jHCApIA9linFXZw5gl/mh1oYKZ73vE8MtZ
kMolgi4p1u2dqmzTtFceZtXqb3LNBudZiDokkIHImfybLXqy4RuLjCMJQcyJEYsvy7QcI+BOoYGs
idNreG5pC+lky2LKHTvABoO97dJXyIU3Zkbrixr8rY2Hr/++X2jGejD+Xm7xsfE7WPwb2XaIKd4d
nHkJA6AwmpY0p+lVdNQQuMlLtpv5VXMxwhYRGihpV7uJIK6219tdsea21mJCk7m4914UPcScXMiW
gK2rfcW1q0zv0ziP6PwOdAJixK55hXYaqoYbDk0fGvZXD3npkRYxHD91PpujMUDfS/BXCWFuq0oH
l2fF3qZKCudkaAi4bMG0IVccCF826SDp4CTnxnhCgo47npwN4L4/c0M/e4ivn2HsHp3JfgOfP93U
tifPljB3Q8f+McKbL0YCemNI0aGiOI7fS+++KW3j4kzl/Ripcs/UfdejqOAIxUfIO5Mf02bZqV0L
2Q9176GPoLdykuRscWKryIQYocj7lqkUjRDWswCBHrwKE+mFR+O7MiiTU7286l30Mtn1/WyRot60
OmUbUPKOH+DenGodwa/OkGpt/LBAzhHNG1RPx4pMw9QZ+sNoKWNYN0mNGuhYk5rkNM7GWzq6pvQ9
s4S0AsIVJDrG3YxS2rfMBtGebMQugdS71ebxBcWS7UfewIjcFLdGCa/WQ3oCyXG0EDy5/82I42jX
ARxU6pk6tbmTOR+vK8bugnoZwqWa6Bx1lzXG55CTOBFMivlEjq9KWiB3TgHBPKrcw2cr9eNChfdA
IwY+hoqN6909qyVJOBsxloZFVs9wQzqQTabpBrGqHFIzxyDfZJpv0+mwWp3fbPBFnCzHLM7oAav7
f/811vt7Oe/L2uE2yA3mag4b5c9dKmmtzjOtqQ2R0bSbKQUjs+g/vUj74WTpUamAVdotYapGoyXs
kXYMkdq9jSdvRN7ev03rL4tbv1Ne86j7nuOSHBoBpCex7kE0buOiS3b0JK9V2bzQTUanqynIrDgB
iqz96SbL65DoaOmd+pQP8G0cg13FMQnJ6fJXNa3f8qQyfPXFbhMTnyTpjmqfvlr0+SBFYP1psdGX
I1Hcw6HUhx+qa/5I+uzRXZLeJ+HsmGu8tf/+zt7LJt5/ZesV/reNvZyiAbUPG7tcwXLIK3vaaXl8
RVr+5d9P+lBx/3qUazuqhWds/aH+fBTZO5RnVdWGSex8hzrqD5HD17P2MSfbpd1L4xNiqbIdJ7Ct
Amvuv/+A99XI+nz4aitRn1kQRsc/n98DG/aWNG5DhMSUHdzY14vNW6kYd9gmWC8o+4YofrRJxPn3
k9dP9m47RxKPwZGOCgOYX+v2ty+ZMPCWQ6SrQ4j7VH+9egBZgA0FNMa/H6T95TOaQGRUw6PUcyn1
/vyMcAk6UrHaOizL9rbt5ie9zr7UFrA4NbWhLBiD3zbtuMNQqGxQ0A1rfRQtNWA074YSJWhnkqEK
+LGnqreuDjrDdbudP2ml6n/5RrCY4m+lHHXxaLx7Uxsob6w7nK220191IttMzBCBl3V7t1rvQaba
neH4bzRMGwx1Sd8sUAFaJbdhAo2/SMWdD6SCbVVKLz7KN3RnC/L8XAC+Aw9k6HddjN2uz2J5gMdk
mtonDdEP3zQTNJV/QXenEQ0h4t1q7qqiiQePeQSwJW072MWPuFr3/to+yjgtAzJNUAYkpXldCAa6
ullCW3fNoU12uvVW5pDV4rK197qT6LdIZjUYTQh25fTpmnhfC69/6ZqPi28DtqD2vo1KqGyr0rSb
QPKgZeiteqPOlhlq+N39dCvdXFxl3sHbGF8QDBy4Uds7sO5YsChM0QxxRpWVrW1I4ZN2dPz3in3f
FvrfP46OHx0JwETvX8oG/MUQcX0nMQHaDBdsEOdy+qzZ9/4+9euH4gK7RiFjIH3/Y+GdzHLwShzT
6yXGleOPOUpIWyija58nPwdL2TWIrGIOcmGuOpdW3v/7c37Y/dY/QbPY8W3b1bnPvlvxWgoelD1x
DLHVMsgeqbY9F9RuE0FyMPuCS4dzTQckYJVLkSIjBmCf/Anvj8f1T6AVYtLuRLnxQZKVlXbcdGIZ
Q2c27sy5Jze4XjESIj51PXrwBbEvA4QlDYo5czbINa2dVb44xvyZWO9DB+3Xn+JpBogom1rvfX9G
FcTY6k03hlWKQhMaD/GPOX44etvlTg7KN90jDacnc1bVEOQnqdGdQe8gHY7vMtNOt1pT/wTMuKsS
8kbrAv392gEYSWvcdW27HRZl4kbrfBov/rfv0KCJaWORt/g21w34t62csXGZtlbGSiLn85AwVyBa
dtq2CZ6CaqkvrcaIWHhUR2NyytCzWcZFiVlr//4t//La8Esyx7domnv6+/0TlbQCKcocQiQUe2hR
cEaU8P/zCEIrNPvX9W69Ofz2SUcHSlSl0kLLiulbbkaboTdv//2Idc3/fi6yCliKyARVJku69d7Z
LRSntbTe7ULLLC9umvUYPPRzFZWHTvbbyZ7O/8PcmXTHbXTZ9q94eQ4X+qZW+Rtk35NMNiI5wSIl
EX2PABD49W8jbdcnUn5SuUY1qEZmk8wEInDj3nP2scLhJ8/i6c/+8JoQP6EcqLbJbvDxWZw4TsCj
hypAJGCQi+JLTJ6PETH0dbB8/fj9/c1V4tlAEQ+U1kOZNN1M33yEZa0kaLaJTIiH/E2pECc42T81
4/OUhxnLTTBVNDYl4fvXsHoljDJq0JVNRjUSkHiVgVeeUYkHC1VI7/jjt/T9JePleJporm5bsOQ+
3BWhljaAnhRSWRP3hU7iPqrxbygGTjPCSkHokpqsEfn441dFUfbdZdMsZo/020mWYQA7PeS++Sgr
NfYyWiLlilhnEL5+LA99blaLgRhSzU6Rzo/9IQuYk/cOmPzOc5cGknxG/ujZ0Z+Fm1g66npMaGlh
U90VWEFnnXAwVVf9mbEPlX+UJvs60E+Ym8Ei4VxdNqgnN0HBfN/UlTuNZkA+qg5En9xbqH6rXtVe
Om67oP6CEaC+Eo4/rwGV0JX1ilNMXhX67WOE/mBt9SKYZ2gob4pAI8pDuVcS374ZhwLzpOKfBwCS
Cwa5/aKw6egFAcE1oghBiZa3SSflSmgtSFzEbIOI3a2i1jNdCfSFGSj+je+EYtdKLMmWepcG+rLg
Ci6U3gCJVfvhQWAt8DJTPbpFpB09Qdd9DAf7dbSULwbmH/AUFIa+m67rEE5F4zsQzivFWHUtrxNp
4SNqeoaSvXuVZCoRbl6NYalxie9TwwBjKY7sAA1aEPTDXOHvm9W9it2kBcemp0q1SMdwAkJbcI4m
+810IG0mV6mOWyPr+l3sKdqak3ZONOLCm2Zw7oSWBs51Av/NHPilM82FTc2aZDlGh5prY4c8HbKG
uBoDA11KL29VYkUjbBRBVz3OwgZM1BSsibkP3NdQCEgAQL8WDGhR3xNOOqd0g7/QVO0u7+M5SAs+
gLjCMq2HD4NJ33Y0PDjzSRduan2V5E7Bh0eAue62N5xlVjUQh5VfoIBRcIPOgOxgEbb53GTfjbfG
xCiY4m3oZ/SbVvW2zIGTjcQ70GtuftLKSrkSiont29Yf0WPwsbm4ZI28g6yN41uKdRgm6Vx70CLG
AoPAdahMFHa41UtHz4pT6vqnJCBZqbFS4wAiLVPzNVgFmtGxvnBMFEFq6xYEm/LLURlcw9BsN4Fn
EgMDw/YIxqHeGG63qRrrbhxb5WwAXGB+nnzCL6rNieLRF5qV3xShZaxKzqN5ZwTXarqqMF3PYYCo
1w7PXbsH+u8hK1nmvc/0g0MlIta4mrOae4xZerWFlCausXQ+Jx62GTPMtrTrNCQvU6ps0AIqgoAx
CoYd/ajvncj8+uMt5OOJg30S1xGS0MvTW/sovMtDZt15Z5Ur1y795SgsbaZW3asruDN//Ep/s1UR
VDCJFuCVUHt/2JFZT3WRuLxSkFZvwjUUZsl0j+287GdPKtw/ofxMc/r9g2bi6EzPANO0tO8gMInj
d1VM92pltGm6SIP+XLXTOmmQTHgT1J0E7BqH7BxlMXABJAv4uRkySoj1dD22uf6zGen3j1kdRDgn
UUL/QIM5Hx598Gq8Cs5OttJcTLSe9F/L5iTIIallcf3jz/tvXoqeD2UzRxtaUR+f6L2f5Ubo04Nk
X390JLlDnbExiSxgjT/++KX0S0PrffnAYZXHqAUYVtUd90P9Vzp22fAMiFbNhO6IivI+DiTOSysL
pgAf5FtaPcsDp9yodr8IrVZd9XlPXwdofu3br6aRo4EmRoWU6BTfU/lcYC3dwJeFKNlLyJ1dVe89
M3m2+rTdkQbTL9IJ3JWoE2MycldphV4wtPORKPpJcRfREVW7SlnwwHoumdK4RgP9LwSKCL+7ocXV
vmEH/CIlieeJDXZUCa8hU0weT6ByAX8T8u6FBowBw0r1pCcoAvqwHBd9j14vUZiv5Iq6yltzptbW
a1IWwQoX8jX8xHSGrxZ4ovoEefmL5FzB3qz1q0xtdgqGDmAR/k3pFDGNrllq2+2qHWJ9lmCwxSEe
fhWxfYUm2CBSqPQOo2FtKrS/fReurM62iY3AMeImmb1SK1JeglCsqjA2l2EJaccLk3o+gVxS0STb
1u2xBKTlhpSJ8thHubWtAudARgkpOrRFllbnEq7F3YgP7EFPIECpdkqwYpipnHQyZ5GFqY2wun+q
SltfNaj69mRA2tusZkjE3v/JGSr6mQlZZW6wnOzm9yXaZE705RepBfomD/10bsf0LTLIyIV6jvsg
3mC50maixMTiJUW8o0JB00PLCwpOvlE083PL3nswK7x3T1pbKXdOwU6udfrJsku802p3zA2bJVQZ
yikU8s4NcFH7jq0vQmchdStgrI0bwTrjTG+2UWF8QZwp9qXtoNAkGH5jDNk5DXCjxM3gHvRaYkXW
XFaLfqeXMJuCGumS4TjVGmH4DhQM2M0Qs3cnYxOFfIFp8pVYpnblZOVNS/2z15t+2ygMDyvXj6hq
EkQ6xZXLBGxBESHpe1fmKtERf6MYqm8iucrQyvVJsMgxU22NXDlDFZ2YsweURuGhN+G8NCO1ceLQ
reGJRQwexz4+QBtu7MjS0EQGVRtOhDF66wLa0VIV+V3UEp0GzImCyBDVHLcfq7DTKAKi6o0dEb1r
CosUUNsqIEJrEUb5ltOUWDe1vhm1oMKJgVNKUchYIKmJ53gM8k+pqTO4NMeqH998oX3yiio7FbXK
MQseNIgSomSs9GuSVeMyYtZAmpuxyamccj2zDqxPZdZizZk31VCRsgKcznQVby2k8rmR1X3aGNYV
0lecEQGwoR9vUX/0c95tUeT8MT6izYEdD3q/8b5U9g3o/Vh+k1XLuXqeWKzkCiooVCx7XshoH8JZ
2Qy1KpDLB3CLzYYQCfDDuVrwvzLr3IQW4UVJuFWLJiPMg8xwNjNlpVXhNbrnaCZrzTja1gwZwjMr
nE+5UVbR6H6mOQ6cuKk3pqIxbXGdA9qCchYjMtmWRhLPFT4ySj9sjHrmHQfZVXuniB6d1n1DHPZm
x9WSshKrugGYgWHpsVBNgB96y5irBksQy4Y46PCBlDxnH1TstX0ZZMcy23aAFdcDovP9OOBmyLov
Fn2B7WiMd4oLCCVzczTpDQrZwHtT22auGGmxH/yi2DRDdJPFjjYz5NhsPGMbGkp4KsQT3YYHqymb
m95RoF0p3TFqYmeOMojJwqDillWCVTYIfMFk9Axa4p2GgYAfFEP6AnWNXJpKA/EqjfKryHsdvMfc
qJ9jqjLHK8etHehnSw3bkxrrsOIMG29alro3OtwTRFjqvCjd+Mqn8B71bG1yFl+Ywjmlfphc5dKT
WJU4Jhdx3VB7IcYvFXct7eClR6ReIPxgW2sXZedC6RG4De0mbVcMjJjieVZzAMjigcAJXXxWHdFC
ajI1xbudzMV4DACgrHNdXUunrnaZ6vprZdEUTrU1s1D/iXPU+q58AUyOYAFFg+1YwEM/3rFZmFuj
U6OzGauGNK2qI8yECJ++460ZWf1qtuEwq3D6zs0ytqjUbXAn4L79THk0WF9rcoNTM8FNmDfE4qCA
WuUYw8nX8bxlzfOsRSBMy1XsUswdxGYIMLhDcSZruDmHTb5zevwQmjl4O9QV3imeTMd5dAeO9DH0
hgBEcDQrUvNq7EC4jrbbzEeRRYvGIBiyk4OY94kJEFLJofcwLAwdU5uR7SoWeTFc+U1ok+MyQuoo
D63JIcFJMPIANmZ3kJwLLzvAf3we/jP4Wlz/sdSbf/0X//5clLKOgrD98M9/rb8Wp5fsa/Nf00/9
93e9/5l/HW9Xdz/8hs3yvPz4De9+IS/755+1eGlf3v1jmbdRK2/E11qevzYibS8vzhuYvvN/+sVf
vl5+y50sv/7+62f6Te3024KoyH/980vbL7//Oo3P/+PbX//n16ZP4PdfTy/dS9O8/LJt0pf8y8ef
+/rStL//qjjWbyjGsOMgC2RAhPb111/6r//9Jd0hPZXmOWU95uZff8mLug1//1VzfzM1aE/cvpBv
jUs12BTizy/ROptkCw6NEhSmv/71B767gP++oL/kIrsuorxt+L3fgR0snkpTkCztD8xt9HDf7+lN
AUhI6zV/qfSE57avpb0pypOHU6Wc5RYcgKuMg2Gn7ITEBLsc6dxqZIsJ6CkdpiKVNIzulTrTSw5k
uRkIOArswCp5IvkNtFRGnF/a/hRiuuInVT/nzApq0HlR4huzIjszOCbNs2PuOrlwE+IUdyRA1ojC
3srsCCi9NTkLX6XBsVTXhgbG04BtM9PdB4e2wfTf2tMIZo0qeVYMexdxU3EV2Jt+2CvaY29tyPac
5fW9bV5B0Kdr4WY3XXulaoyU3XnCbNCpn93xc+DufCpv25jl/aaxsfkcjfq+1vf9sFSD5z47Augu
hq9G/tqQx6NtOvXRKO9H+7oywb0tGnvnWNeVviGGcUbYYg6fMaLUvB2pzkuPqOjXf74UP0VJVH79
Er18XEnvVubfrcX/g0vNpO/2/19q8xeZveR/rrTm26U2/dxfS837DVM4zVfNxlRLogsn9T+Xmqux
nqYjs8GAjxmmylHvr6XGT3GMdFgHHK4hAHOg/Gupeb9dkCcuv5aFS+b0P1lruvPdeZJmrT0J3zm5
ovP9OC/r+y4e1QG3kTclGcjeH1AVYR4UqL18+1C14xfDLOtNpdaMS/CrEz+pzgjvJAS1m5Gt/CJU
CUl68Ge5hj0zaOV+LNQHtoq156EpCPOXtGLi4STqnrjXWeaBnSfvuwJ/21Er6uWN0AhuNIaNxJye
Gv3cCOudGjunqiu/mOVtm5Bey3/W5XTOosRIyRKYK1eTan9vWNUxTbEEJNOIB9QIfzr9MPKIWIty
fKigekDG2SfRcB4LcHwM5sn363Eb1ZjZtRqpiZbKhxIFJcfC9qy7PVVaWQGSH/d5jjFF6xZd/sWq
0jPTwwSDn0h43HUHL1Pmfeu1nMD5vRAxNwWQa93oHiI7fAFthSZRufIcQgQzCJw0huBd5qteSXdg
LUgvG87CqRMIhePeb9ilhvTFQAdFjlCzYp89Ta/epAKU2Ljvrfog/XsZPzfI6MN83AcjXTNHnHWj
PFjaQ0bkglswA+99BJzjg+o9ydbbd/bwANiTU0z0olTmptO6c8HnYo3qgxYKkIa9u6ARt6o69ic9
eSFUbIUca2ObJXDpMHqpabA7er6ZPhggchvsPZu4oOnC55MU1imAIlPoRB05OaavEOlTB5cvf4kZ
dVxupWoKEOa3M+ze6/qwF8RaVO52+qfdiEUw2KcwwTA+WqcKxSg57oUxs/ovUTiebCN6cRRjE/AO
px8YuS0GHoG5dxKmfaKF9pArQB9Uca5zluvYn0G3EtUXE6FsA0/Hvx4l4VwpvOckSl86EZO1kqrP
uhVtRcPDoG7KdUKKBb7Q+E2WRK8G1gkMwTJpJI8Uua9lsxJi3JuJe1JifIT5+MTQYMms78CY9ylE
ZWqp6YsMhgeHD366jLQgT7b7Ztlkcqrkjs7A2t7J8Jz7wx9vQ5F7Rzuq9nCcLo7UzFMcqnuVKGRJ
Uu30ckMJ61fEb3rBreEjfh06slGnELiyPGQa/hzFjV/yjCUjSsDE0VvTRy8p71HN4N83/Xow2slV
xb+7s6PYJ4bCDymapb7jaTiMx+niThdJkZIPfeC+MF5HxYP+ZJ/y+FpQP8ykvXeCUsFSnoNztlfC
szfqaJwu65CGjz8z1YHzLW9LSV+GktWpRmO3VuL4Qeu2wMre3Ag1cFHMA1e9GVxuqqYyf1JTX/y8
706BWIDZKeHAe/SqtI/KybBPrSKNwikOZzgnRfISNOI+pCFILtObl6gPVG8Ptq4/VAoUBq/YhIq1
kVn65pO1a9fJi9KDcU/c14BhCDRyPqvkLfM6fd40LMiYfkIacmt6qXy0fHj43dgTfe5dqZG+U1NE
eBgb3qYXJ85iW3v1jtbAW92oD+hfHqAoLrquPzt19mZMvQYv2xbTZjntEcPc8V2bLCvt0MLBWMgB
v/ZIu6HFF48kvP2iFMR0TpuONW1dRWXfurjtYrslo3HcT5tXnSpf6w40Z01QvZyK9+glT1q2qSh6
m9Ztb41Xlf5AvHgymzaoViGdWbBmNbSfDaTMJunPWWRsprM9LofNNw/GP0u8b0s6l6rx/RyS64MV
nNkdaHJKug/6ESeEKNxMGZ/T46FFKDL33O7s2+qNa9dbtGTJrGejKuBkpN594RpbVzoMDjoSaLlz
pwdKr8jXVJjLeNr8rQj+GhwkbP/1YxX5L6m5rPX6U28OZ/Akw6xvo1U6DISkcTPEqE9s5W66/naH
qlbVvM/k3yxLqmgvo8nC73EKnlPYGkhOz94spV4hf5unUvs6XSOkpg8xvwjT/GpUk09FPkApsB6m
/RIS8IvtYanwWOZh9gbasptd1rwZWJBouqPS3o+iu718g28hTKfnjzsfTpriePBhG/hIbdKv//gt
QLJaG84nkm76GlCdWOlqGb25afTm8z+X61qo+jrISURyYDxX3fmfF3J/dxp6V8P9rw9d/wcLPYuq
6AeFnnh9+ba8m777r/LO/I0qjHwGz/i2sjN/83ACYf9CYD2VffTN/6zsdOM3rEEu2hJsPEQBTC31
f1d2jJlRLiEv5XjG//lHlR0l4rslxyvgDLNNByQRBjF3+vo3M+R66AdZGMQEmg6wcMUSLAjfpLUe
AXNsaQl1zZQMUgMzrETZzWVOYldMs+DgxZV2CvtyeBgIMZ61md1/HojGtQn13kahCTjT2FS07aN0
77jAfr/5cP9ms7hs1t9u5ipAkyn3joQBJB/sGO//ctqWcQNRKlhnPPE8UO+4HTz8pG15iKTlLmSD
AcLR1G6dlBlKxsD2oaKe6mDMSV0Dc8Mb3w4enUo3c54S78oIGYLRJ/5clipfSYJ8SX7AterF44OJ
lK62k8dCT5niNX62vHwd1ky3lG5/awWVO+97GnE/fpffiQJ5l7w5iPJcHlel8n7/Lqu0yMcAQ+2q
mv6oSkLhLw1NECpW0xFU0DuLUjDZTJ21rQY1NFPCenu3+ZzKCJiJxkikJjZ36xjl2Ymw/4w54ZC0
nfOlylxBnZo9Lsm/tC2COtjIykWezJ3w47eBofHDfWYhLplOMJPYTucR/GFr15wC8qOS0bKb7rOR
K7dWu1LujTIG31+S4EpwgLLB1Fqtjap/FQRuXssi2iRqvkksa9jhtXKIHpfWMdayB6mxyYdxpi1J
HS1mkSKaTa48E7TSzUMjAuROlX64fGjS1p+QPikLnK3IAHyytEwDoXrntfvYaaDDpwZqeT8moElx
iq0uh4ckGfm0wc3Yje9OoG0VQL4XLkuccMukRg6vkzC34NWiNc0PwJWEJ4ygh/fSGcVOGGLWVmq0
9gKMdZ7q3aK+nsuBzl0dmDurGKtl5jUCgLX2BFuxQ9JlFnNLhuJQBMqDAbx90ZdWC50ZDHo56PPC
CZuF7jfVdaECJQnQAu9CaMm0ELNj4PT3MSk8Oq93b9fmzo51a59jL903gz3Mu6yK1x1J5jDWfMSg
Ou2DRKMx4IjoUZooHC+r2RYl07c6oXAMH7KcoK+stvR9nRtApuo2WrtD7O0aJcHgF7egzHUPvFsW
ODCFKwY9VqiYu8yqz27vt0drCEEse2EwF17MmsN+tIx9U276ERc4E2fE+WqeL91IA9GXR0wJunRH
dPy9DI3hGgZqUJbuTSfBgreZ/KJSqAPjdW5qY/jsGDVHCuIE+4hPXktLuatF+hhZiEdr7ZSROzRT
uolbqyhTDrtrYg4pNADeoH9MaT5N9abTwO6Ah9oQwEUIpOyxISouqViXHUDgqrHGVr9XrMfehYzr
mfEBnODatTx/j+3+5Cam3FW+EISa8FHHtPnXuZlH205N7y9Do8Lsmj1QrSs9M8lGD8voETzHOdBL
B3lvzVwH0Dbyxz6iV4vFyWu6De+lO9itZsyyoqivazN99eoC+ls0FsBulYTyOnpMcxiYgkScNTFu
7UIdwInqBNMn5ngypDblyyncfyUZRhmjxWkoKVH0a/HCr9ommzstdo8fr/KLx/fbLZlFzhMEY6Mx
ucj1qVXx7cNEhm6SDKKL14aU/Qb+qLlWB99A/STvHOnLGw/ypPSKrena3O34dCwRVnOQuhaHSfr9
l001J794rQ2Ubgz1WYVhtwsYOs6AJzvL1CPMdcq7sjDcLHRLOLtIk/aSWhs/H93lq1yExVFL8ltO
oYta+M3aZCS0GR3S0NTry109QOT5yQ6nf9evp605WZMIaUbZhqz4/Xu38T7lweiDKFHyg16EREOx
+66AyKnwQXYtAJodBW1ikFiUOb627qRGxkPSXvcYY7EyGs5NZOAZVAHmzoQ7mAss6ay2DAq2CDQT
a2pVPo2O/qke1OwwUfl/Un9bNKDeFQOTeJPiAnOwSaQT45T378HITFjkWR6vU79oZ24hwqUuN7pJ
2namlM9pVl1nuoN9NUJHXgtvuAK0jx7mqpAh81Q9+Wx2mJ9Aa2OtDOts7YfiPpmssYYm+z+2EKOk
5WoM3TYxrW0SxuoGbd1jrYlwVlrJm4YwfyaFeKzjTN17ffwqOmSkY0Ofx+kt/qjcPSKGgbZk7D3O
bKtLbaHE6nMgBtCGOtmSeSMXiukGCyyoybZWSYHjeBrPW2l3PKrJMqnF2m4kfFyFHQCM6TF2hY+z
6YHR9+LHq+I7yhQaDNYEFgREKPT49A+FiixBozvJEK5poFeLKo5A9psDkYA829exIK038/vrRtHk
tdCUNQ2T7s5DNhQXSnUeULNm9b7WTA+MIfNJvRqA4su42qCZSfYeXQxk6I2Twu2X9VnU3mIwNPPB
KsUVXTDw0H2/LjPzc+fnnC5SNBlq7u9bLdLWQIKAZ04FQZCq7TbEysnDim1+DG8NL+mXtAPDeei0
Dm78fNFg6IXqma8VKMbzLg3ObV/Fq6HViecOHX3ZGerbjz88bbrl3m0pGrMHthPN49AOd+ODQcXu
h1IMAUxRRgA80YbhWUlw/saNC15Qa+iVafoOz4FzTPTbCnCR0kAqTrwbJlTmFomesQWFv1SLaviJ
wOg7Pz2lmUvNrE4tW3KKP8peIFLY2SgVd9Wh410yKSbEgEwyFG2imAVuR5CplZpzvQWsq+qdPI7i
uqin/DBDAffa5vWKKOmS2EbzcHlw61kaoL4NFmC55B0Ix5CzPLFZVdbRokFWMHPqUD3AMSTaR+8+
lZWsUL8R0IiEn+6cVE4Eqbaoxt2O1F80C5NNWLZ6e5JTejL/0Q3lztP765YE2GVswXODc4rr8fI0
79vmWemBk7mGGx/dfLw30LcIpy2fjHDH3cWL1eP2giHOqCCaiQEKbUc+9qhEEE/N2sEnayZ8Crnn
7wqujmUP40GAEjMx+ij2V2GmLxr74SktoDqzmCE/1LVxypT41nSbFs6oXi7MliAcoI8nvWTi++M7
6pLp/O0dRZMddw0bND0gNn77w3KM8izgJN91fzwbAzWAGOpjPJC+RaY1vsnL3aQr6za6a+2Gx7pi
ryNG6ksNTfNKFMPmUj5bSbOMDL/bgrhA5RAv6xL65I//2O+8vgjXVIchsIqGS3PBl7/fkenud8Q9
URj0iosvpbDA7xPd2XbGVyUTB/xakGoNRtCceIYlKo4KReoM51jBeOfaNgvnWBbxPqQom43leA+L
290N3l0b6NWN5gfPIUkDM3WMTsrYW0vLbMqVwKVXoDFAOY0NttJFt8RABdnIVE9DOJgUhTFZNAQP
wdTGO+tz9//4bX9HOeJt44DgCDzxlZCkf7hGmjDKFhyztuqq8rZs03bNKBwkr25w7BRrBshyG2OO
yoTYkwBq7lLfINUt0O6HWV3jRChb31u7RgVBOy3ztZOgquyr7HMVlQffMV60CHKDWqqCwwbW83Bs
r3pSqQzaSQBZ7OPQFpsAVyyo0KjbIy+iH0u5fCmCPS+DYJcZkCGT9g5s36oJgz18BW8TEQkgLOQK
k2ggRw4EKA6xUEeW09b0rWsvyYulKM2OmG4Z0eGzaNC0HA2aUiGIQ+krJo/g1IaWhil6i2m5ADgl
qAMPz9qK2xd6v/keA8RsQKe4ti2yOmVJkpfMtZ/Qhy4awW8XCpMli33XsyZ7EASiSdP5TWuAqCXF
6DkyrlQURSs6BVcxcVm5b2z9oCcopETf5QDPwPlJI97Pyj29plXPWMUJve6QA58PllZqG4sxQ4XR
gxbeu3VxlSfiDuCUtgTyzNZTUtpadaNAkE0ce6415p1HpDghEE5wBCRDUWzl6GtGpQEUyyA1qNAQ
6GYP3qMYbsNO8feOjSWv4pRSmCVaEJuI9com/4dIb8kcWBRo4WUeHnVBrgXE22qlBA3B4tNUo+jU
aD/o6TpILGP7kxv5u2MvnyHuJlvH5MRT4GMGLFk8UhssHaJSJDyICiAODJFsAxVyLdK+ZaGOIJBr
+8GPmfsAq6dv4YfmFrGX3yr7PIv8RVIl3lqv8AoPekvMlDuwOxJ3PmvU5jZxonFLkAWC/qSEk5Ph
O2461Btlg8u9imx9KYlVmTkwd9DvW+MyKYH6e5Fiz6oAgrDSEeyFBdTndFJAUoz9cyn8jRLIm9EE
PVqgQ1pooAFdtyBaQ3zuy3Rlp15/HANKrXJQ4NcTOrY1m4Fv5mCrePk9+yvXtxdPImCs8u8/7XIe
MVR6kiatJqrKaGkn/IxfjU8//ugNbtWPtYPDBk+f3zQQCkBp+FDO9vrYypYDwMrSEIsGRWmCB/ET
LOajvUApGXH0TJAPNf7JDSnNSMU0F57BEFzTc2+Kb83nXe+o28LzhmuFNtSu1HX/VKsI9UZfhHAy
OVyDQByuB0cEs9TK1G3le+4BtKTwbciDZnlOe6ZxUVvfBGgj1+Q2ZeyZZHqIAQljJMyGJu/IU1N6
iwQn+FqPEi6QVCmxhoE0BO5ynj1jAcyiraidg/zVI7X8UNR708qUvUnm1YyAd7jpo5GLRWE6h8vf
xDA2mdf5AJqyU8adqhVHDqbtuWnsYxxr/ioleoKuMb1uadcE+VYo1pn61fjA9c9eNTrXf7w3WufL
qXNPzBo6S71O63We+/CkJRwDp3DnNofoa58zCjQAsH2w3xi7IuvO63HYN0yXNpdPFEfdVRH0ySEq
Y6C29R4vOGUIWQH7HEhLXsn+AAZWnZZlXo3l0+X/KxwxLi/9IEa5i8vH2wdoOBPHDI5qSGBlm1I0
dWFXboaxerq8RydWl/1AzFDfj/5G941Jlsspux+D+spXfWd9+UWdLO56w21OnWIbWxW+Ou0PuUTs
D9nCIU0i6Iycax0xzKagWrnlQAK1T8o6FcZeD4dntcQoOYzx4vJUBIwz7mu84opsq43SpgQ3qvTy
yd/x/rgogWHEOzIurRUROtpd2ZbZzmlVfaU2TLw5EDb7AFuvEkfWnFONsSjDMp5C3xJEYAFd2On2
Knz7qtexoNE+6XNXOxMOTfinli+JT/exCp/McqzeSN+JLcKbm949DG7xhul6Mr0YzrxuUjpntAMo
JUwePUME9sLWr1rkdWuMNDdO3jgLjukHYCPpvAjUeKtYub7K3bxAP0lc+eWvj7RdYI71ATA3peu0
TFoMp7Os4dDhe96LYUYRSl+U2FpEmMx09+X0ARr6lTunMsijmsKQzGryqEg6c5em2ai2pDW0AIe8
eADRSmxyCSEcgumAUBHuiFd+4jKeeOPJVcazgfi74RqdqQauZiBsMGRrEdMFbRo2r0TPwO3kScoK
6NKF4me3ovXtJc+8YYG5Jl8aZeavTNHHe0Xk8V51RLbUIp3BLmDDtzTHRcYudTQV6p4GVR4sDdtb
k4b4wMVVoJem4DPMTizcToUj5dq3lVJXB5sH3uVyuUnd0BdznoYk1s8lsdwak9EFNhRYS4W4Uo1o
H8GNuJXJJp3u+8vdKDjLrjBDoVKskOpRHYO5VQeeclLfxFoUHlsCXC/rpFRTf6HFjbYtgnZjhHoD
wcE4Yc5SNloFkrGqkRoNiXxUw7DZX1a1ppbtkY4fW/x03YxRcqP3Jp7SpFnLFJEX+OEuJFiM3MPL
t+Sdc9UKW7tJmleMU11YGrdpZudsViZrWiRfq5HfwWQLBBHxREUGutYe5SY0bOKPdHuX9TR5rLQw
l/BuaS60gpQWRI1GZXLnCEVHe+V/snzU4oVLYTUBX9ZZmJAsx/F1nVk0rqqBdAaH6d06iCP0KEmy
sA0R3gpDeWo1d+yIls2KDdyWZGO5aDftAvuNYpd7u6WLV7rod4XN6QwEst5qa27DYFemHCo92iIr
L3dyTsjQnjhjkoILzaryaNyGlVncBIn3Asz2Puj7Yu+MzHszNzWva5iwrkmMkdqXO69igJk70XOq
duPRKuGaEAmruL587ok5WBhkLBGr2W00JuUzQYwB8VKtJCxrCDaF0Ll/ofjDwDOLpW2Ujxo61ZvO
6Mjy9aqYo/6Qnmj7fe0Mq1h1Hi4oWl/+3rfcG0dwXEpx5u+zyHKJVoKbaAr1YI7j1aV0VRFJbOF7
3A+VQQ0lURUXoKxnntHoN5qEaWCwtAMEnRjXQtndBIN1Jj3N92LE3nqXLcaxz9DE2GpC+GB5m+qK
dufUNvJOMzJuLi0qgsoVjA3KuXaHFAqw5S5NP22ujFj10N+meTYXHW2WnCy9WRvhTbn8mIhT7VaL
rgZ3CA8h6YYz+uzeGmL180Dg4h9/lGoG3jLOkdsa/rjTA7taIi9YNBwX1rVbOBsJQ2bmtRUN+pS2
8mUDCLP/R96ZLMmprF32ifiN1oFp9H1EtsrUBJMyJXpwWgeevhboVpXVb1aDGtfg6Er3nFBGZoDz
NXuvrVi2pmpdx/2r7sUFhghyBuaBdu5EdxAy2pHsroSULrM46TTby8uE7mabDl/fUxweTIyCWjse
Ybhpu34S41uHIcwI9QMfLAWSpd1j5suHQUv1jdI9NNtmu7cyjYTitg9u9qR4iJlk4VgU7rxDlHhm
RZaOTHKSaOVgXcHv/fsml0PQsYa/iachPix07RnIWbqa9DeZWM15qqZNGDI+dI263bslsyQDN9Cx
0MaS3Fddv7hANB/UzkgUZX6wh2m46UVF8iVzz+WvQnr0e1Ao1ENCKFcVMZ5jh5o9NgkA+PchGqTk
Qv04IEGuDjFOHNYiK5JDmE9P8rvJWZkMpYsgyG943ya+C8Egaa3rvUOwbq4Ontl3R4vUVRbXxJ32
lCflqIiKxUy0LVW2r4h/fPiQZYe2xw45KLnxgDgR3Wb3h4Hh6XaqxpagR5ZDSW5B+9OtN+rS9ubK
4qfQg1NsMc+rZG3TdTQlA/604vjBZA5nNiCYREgUYYe8KZ33Mclflm9MGv1HF+nDo3Y7IMSKsipP
m7dOA4O4yKowIaCtGmq5iQAHgybmJytbQjM0uG2QAoMQVybfKVrSH7GiWKgq97swrffczj/1woox
B/KSrMRDit+vPqqeLIAu0cLngWyZ9iXXTeNVDS5FeVakuyQ1qMz1iYKAQASrcjbgIY8JObZHg1Ar
Qro4G7E2jDc/4l1A9PqICF3ecwL+jSMqSg69ep1XOJioot1HQ+2WJ+TklK5SsEs4BBitC9Da/ofN
xHCUKjqFRaHtLDnxMIr6301RfJWpuxrsXnsnTY5pULiyGZn+8L20IH2ka1eTY/uXIR7Xod7IzdQa
5Q+GatshHz44FbsfoWrM1Rjk6l6nKfjfuhN7kfTeIQ+TY2a749V3fnWV262Gqu+eY0I+TZe0khbe
30aGTr4evdI+WVhY972TaVvVH0a36V9tu2z3ddp8lLbD8QcF+JIRDLbG9zUHJBP/EzIxXQuiQ/eu
yUnU9qw70nIadppD0zNobnJNcrRscfMxG3CIy3Z3ZUnLIjCerbgxSPP2yvxXmQz3gsE7C8l0ukDV
osFs776XiJ/ku6zTMkAW04qBAPF34txquk2kt1XJTdUSWchzdCiOTE68XdlQF0X+twjQFMYRA8CB
0fohJNErTvoeqloUP+uaDUusOpnFnnFu+TDUsGefnVxl1JH15uMv85X17Hd+8UJVOuOwTdjtafHc
1s6917r60kj9899RH4/dITWGZB0BXL75iJZLWcYUifGf2tYB+UYduGicRWsA+NHeGppVpbd44ieR
f1nQojsR+xfWDKecLdbRlFh1wihyL6GyT2Gad8cSW9x++VNIbttyLxEiGRpJhYxqRy7Y3RY5QUF6
Qqi8O5wCCJLbwMOo5MbYWDF3mIdSU8iL6V9ZwHhbP5gw03EVrQuYCHtFgNCKU03roRzDjZlmz+Bn
WOX+RTnOt2f9DJqsvOoZTRAcahRRM0+TmQE5rRX37DCnEU2c4Qweim6dponkLvTLTdrbahtVuI0y
TshNQaDiaUy7ggFBto2y6a64l84yqVaqzM0zapk742IYEopxWpXVgA9BUd546HsH5TS/l1NyTNI7
/16e9IHrPnWxgyvcUfTZWP8rZEc6+4csdMUG16S/iTvrhASnOVaAAY5WXmiEOAXpxnMJAGjTKCIX
J9xN8yxo+S96RgRHSPr+BQCXfWQ2KD8zGtR1R5IWsWkg6us836XYVA6Ec9RrN2q7vWPGxtZFgnYA
55RiWSPJJ47M9M0ROZ93Uv9lv8/svkC7QUS8A2O77X5VVik3xjwaWa4l18u09UTYBPPGiggHg6e0
wx0ei/aM0dLYxVzBAY5QuAPNtEnI+AtlkfyYvOpHCHuAMzLXeIzzJ4fPBt1gcw00eyLuoiMz25OQ
99mRSkOvXxANI5siDnFos/esZWRB42LvPRFtRyt3Tr6WvDdeU2zNJA7W/SiDPTs+zh+nd/fEmICL
xcWMTcUqsmMqE0yevRddck29M0zdS/yHR89Xd+UH8YuWkKPly88lgl0fMrXOhGQxbUfhHukhAgEb
EUf0vZRKZEro9oAo2Q92nVTvdTLEt7Ap9nZVJru0BKEQWsI/TKW4hmbH03yy7szlwsF2P4aMRQ14
bJRf7+38SVrx9E7yn3WjuP7JvoitF8XPcrTbarKIyxPWgXvo4rMy24Dlso6Vca6H2nlBsHxY6pE2
Zlque/4fXFT6Ts7XUaCK6JagqKCUFUDvGvN1zD3jNUxjDoDOy++gDAjs9vJHgKnpX/GW2M20tkWh
7sht/5D9ihRRmAHrgOQ3/pu35fFF+VydQ008VZ7un2syz1f1dF/eh5aYl5AEkZ01EwZXrQBaqx/Y
TgeXchwOU1MxDpl3lR6+vknQx7Z0oafeBhAn52If2dOxTlv4jFT3Sx+5LGukFPOiARisGA1rGwaK
8nOeaiwKvUU3onQMnD5hOA877H87sMIcAsS1wQ2PUW2Y5399UyUJ4U2rb5hzFmNHfqBD2nSnZEp2
HRvBfeBKe517/IC9aTppIp6usHG2GHSNjdXkakM3AEcgJrFybrY1ExkdqcICNmM87LKp8jaqIjdJ
m+zgPHXJzkwq85RmE7YnM/uhGvh4WpCZr0lmE1fiG2+eM7ECYqYEG2D0IutUasQaAOuaj5fsHrju
3q2/ploGhCbah3xkyGpTx6Q26cGBVYB+w4NSm5IuyeQtVyb8/YLODcXJZzgUv8OtTc7pww5Ud8Od
M8Krm4xXs9X+jnGP8ICFyAoZKEp2Mdk3RFWPOAiDfSPD8ZxrBJcJ5ctmb2Klx04yJjzJp+elikTZ
sB8ZsY4dz0Szku2qV01LXCyZXKFs/yojVodOIx1ubHVByWLpG9yv2Ko73HigFcgnr8bHgOllWazE
tY0jr8+OJbGAWojiUaaMML12Aq7VO5wuaeus+vFCU8pMQSuOudaI12H+oXpe+tMo5HRnnnwcXeJP
fQs5S9VZDV6DGP1xVpZXd2o+ch+7zXJ88nUXR5tr3R2UtbQ6DAemgTRMliKYzvToQSrdCZdTd0Hh
fPWc5rvRK/clc23uIb88DY5K7+wTqGZzEojj2rKxKaAiq8H7ckNKfy/lPAcnvPRVG8S3huTFMcPm
VI2vVsaioaYGwVu8nupdmDJQH3JChrt+tDjrB+vQtQahV53YAWwzN9Kcl29O9E26b3KXPif6f3of
IomILPfLvanwWPacvZIdysoKRzQ6JY98P2yzu9HAJ8HzjoC6bu5VUX5rYdtcdB2xqlKMJD2dlXNE
aNBYToSHNuPabkm/kh7Zm0LaCMB0DrelHii5YbcQR5g+aCRq4i/UmA61OR3cwMAIS4LzPNQD2thp
C2cSJZ053Dxa1V7J/qA5CWM8OwHEidBFdOZRtbRo1qwAE8Vcl07asIcKmcEOjcvTos1oe5jAXlXe
MJxHtV/coZPhQa4j8NaImbdoFyC/EsmKcGf6pZS+D93+yW3Mep+StbYOgl5H8Zd4GxF4v6yBujnm
AHyqOmrmWMqvNgwA1BE2+zb03SMAfrkZktfCksYV1MqvEmao15nwOPL8VrF7fiztmKkTMo0c/BPr
tb/PdeuWiO6dKBskTqNV7JmfBciZiH5Znh7WLELKPPmkIPgcB7dG1KBZjyJs7b3ZGPkBU+vK74Md
feApSlV9UO1nbyiqhch6GSL3TzGZ46Yrq3o3KQVxu2KI1Riafutxyq9Rhi0/xgxDxDxQtSUz4EXt
Vphj+qxqgAvCPdt+1b4t20pNZPVaiqJYlRMUdTOzQop4tJwZsQRPjmHPtEOX9iINmjdpmxRygrSY
Rde0fMXUt5gFzZowapo5dxjTdL2rrN45+yjBwrF6FETfgbqJd0Fm0X6xUsjc/Cir4mSmRXOS0fRW
kzJ7m9Nfi8knn1x5W88y5dbqAN2wypBP/3b6P0Jhyr1ssEJPkvYICwqTXDjSXknycDd4AA65X7ky
/c2UDj8Jw7m7KcB3RirOjoKXcUo3b3Ta8qk0dwY7mJWTVk9xjpSlx7BSWOpsGUO1BlFr7NtmeA31
qAABYRDsnjizKT76p1dxfTkwxIKMHUmCAkBtHEuydTZDYT5Bvaj3orIwQS0L9IpuaqdZoB1kwpHe
tESkJFpE202Pw56CPLNksFdmMr5bHGPvqO9+GBbvTfD1wSW8V6V64mx4qscRfVjiDGt90RRmrXOl
4Ug2nRkEW9dsnxScI0WY3t61FIcKLUhdhckWrZGzztBGlP58G5AczHDcSS6EpT8xlu+2tu7OzMg/
QWtod4fWkyB1XDsLOUfTQkq92ogOtqGiO0FKPvYjRm4JmNuLQ308TIZPSkPsrkbKym1ZJs5+MsVd
wJ6Cc+5RsrsZ+nZ/fOavNs62mqU38yVVz7dfMt+IjQ6ewZfcKcT4vU0yd251Hmz93FAP7tdfjGCR
OdWSidZEUxh50bnQTaI1GbRs1MTiBA3Ko63b8GSE2rlkZH2A2cCqpq4E1RkIEhKzk4PdUuY4pg34
zreSnV2oCDOoSnd17D1581jfm1XJjmqT1dJYLL+4si+vIndetJ7cQLfxUAS6U7FN8vDSAZA//9Fj
6R8jjdGHOxjBOYNUm616QyLvcvgd6jWm2Jy8zUcbV92RyZe/G4pvex7KGt2bY8j8llf5IYtJrJEb
osqi5zEkbnmekeUkQc/fIilPxdpEbnlSpf1c04DN6C5wKQ5e19E203ufd9+yjWinLSu7R6mfrj0N
3keaxfmuNDlTB0S9q7gynDN05Td2J3JvzdwIK6S79zhZNoh/2TOmmOZcfjDXMYDQ34Ao2RNO1xxc
pOCmGOmGIwSV4WEQQExcgnZG9lzMzIEqx11CdoVhlNtcc+Z6NUNARHUArB6Got9Gz/UG5ePvlHBj
Uuu6lTBK/97lZHzM475j4KnZthBBZx53ys0UutbSvLqBOWwojJwNGoBupVgHbwv/he8n3JaO27wa
yZhhrCPPcaKnenXMwD61hf6HgcNOE338UWf9SNAYWWylOdvRfdNZ8eAHPeJTDsZ5S3KCQMvq0NSg
quH9TMp8M2TrbFi+fxlVrx9T/BxrLwDylFUxkOmULMTBi5xr/h0zGoQjnnELKJA24A6AOSdWtQ+M
Dt0psinGE5rB9UP5WvUJUa/ztLFp9BLBrvcdtf3rID0N7lbbwYdygy3rH3InsQAFbCn2yzMntbP2
GFo1uwn1GrkiJfic5L1JmP8uFpHAK7IdL4fcxaecO+kZyIJLbKz9XaYq2HfVfOw15S2WbnzXYhor
16Dxn7WGoeGGG2Lp2X1HGpVmAKCbOybe1oWnrjkONhsxNIlwDje1Z22d2FWnTi+eBpAKR3qEex43
+lUkstkYfXBY7m0G+v2mgiSwc9qiW9mFj0TAFW92pZ9IGFWn5ZzRy/Ketlp5Kga7vS4PtcZ2yRqo
y2fyBdnd5yHJFT2dKb85NbF3pOFtnsJGA4Tqdye/jGJEFUN1ICbsb92b016z4juLhU9ZI84IO40V
uRF6PI1cF55m3WylwC/TpjA9WisHvUWo497J24M2kERSQn8911p/q8s+OIeJ+63Qe+CnQ1ma545k
dzgBJ9PB1qDWbh5TDu9HIs7ishHJDrcWdp2oQYcuIm83NPpHY4/tXgfAuQ5VMrIpTf/Kyov2ERHp
MDVaWpEquS6XxkR2hacm40wuMTtVWvNbXXlnLZiM09JH9YL5iarcTeh3xhn+z7dh5uwYnDDcLNPV
ZIKhii7oy62kc45s48EwfrpQF2/GeaODAWW7nMKVQwmZtU22N+whJF2Er9VVrX0pBAvSKDbCq6M4
md2A1Kk08b4a6Qcn6gUSc+/LlqVygldtMtWJgRbQCCAHmAfThmkTEQEEl0VAJgRi/QEyX4xBHX/J
jmPKPY/EeDFtZ1RDnGXBbmtjxprLVNkhDCxrq3vQNfcElP66B5N1lo2Vr204RKEiB9ukh6Cg4OJX
LtLTLKzInBfpgc+GwINKfwfmi2bYat+NgFvYti4GArNzKNGPe2bI2BCFw46BV79L495iMzyWRPMi
UxX88tnZ3SGym+pc29W9yipxkVleEuRc+gzuxcvg1MaLxtW8HkkyaqQ1vlSCqyketi5nCsme3Q8h
ou8MMcYKEXC/sx3tQJIp80wrOzeh874UYcsla1rTnJDBmxOHKC/Kcx8RwVZ7CIEFz7TloCBMId8V
ZnxWRvlRhPxkCpluwjQjwXMsm6M/ua8S38MWb8qPitLz5iBo2ZRJ8NdlwULoJzDAQYY/lCnWDeZO
hFbGzm18f9Mjb9dLoeNtmZyN7Dq2AkIzdxMHOXqpbWFm5GPaUXliSMX5OqtDzS5/Icqe3ZJTjM8S
Heq6r3x/fq6gPdVikgcaU620KPkV5Q15zGNbIFCKzL1fEJuKbvfLryN57wdAN4RmHBd9vTGZqLtd
LAx5ok7LtcjJ2Z/yqVoting/Di+55HyNfe9PLPp+U5eoaJFWJaXf3iMnvEwygi1tf5STq9+cn/WI
JRZO1BpNHg2pFQRXlYjqsMhOVDiDhPOYLLzJcc4dUWC32Ib7pqR3hImUHZd7pIzjo1tp5LEzF9os
n1sJYp5vXZ7ZyBIMk8sDnnXnN8uZUYHPb2zzJ+ZEmD4WAxfbzx/thIg6QFPBzRYPaxPP6A2Q1L50
ktcosKxrMv8CemotVdZcMPWGt9o9I2v7CFlhPpOh2V36rHPWPXF66Usdmy+LAiLzIqw8KN9CGbKL
1ZlwipTgcyTaO31sr4vGIWjFeK2dH0s/oLzXLMpnCSYdwtIzMCSYxVI5DKBmO1Q+duFLJJzkHCh+
P3UGGbCzuaNjyH8rdfVqVr39VofVG615tfXaMDp0A/JNXJLmKtTIc4VaxQt4/AuelTwG7SEnhzzU
3yhGqkNgh8GlnfX5VT7+qJMR4zHDmthPLdgc7U9fxsZrij0Lpn9Kin0Hltux7Aulr9qY/uDcNYOn
SSrEIw3s+uZ1bYy2MdtlMwyzMf5C1CqulYndtRUwfz2fgUNlGpcm0bZkxsnnQve6syHCp6i1Libn
6VsvYWNBnCyvdUwM4qChpw7C+hzn9VuVqOYIaHM7zluONGE5RV025H8HFE2P5UHnCGZPoZU+m3H4
lLZxfjUH9Y5jT65Da2ov3hdRBu4T0K6V0+yCQVnbziIRMpheCr3OdqHpUH7Nmq4qI7YGXDLCRnHw
BbmGfY+sJeydi2SRrI1a9VY4gXdImLWpYPpaVvEMbrja4u7cWj5qaL3YxtSZ33b9VXsNyw1PvtcR
mZpOPztSkmhD4IN9SjlXVu00+YwFeKcV6qd8ytmzoSN5VEytj7CYkDYp3z66pp6t6II+7EYzu3Wu
tdbGzDpAKfOqSg55fdLM8QoZ/YVAESQpUxNDmzdWLAABU016+bA1G0rW3BfHXXPtIu9X6kU161ty
oxx9WnPLBSRnede8m5rdNLksx20KD78fabFTZFkuu7g1S6QG4L0xP76tPwH5wHunsaPHBDgx5/4I
3MD+YuJjpC80E3M2ocuEuxn7h5WFzVF0JcYu1TOMov2/pkN4TDSCe/M0d9eGZrlXhSoUh3BvUljw
DK80KdZFhejDmWt2j+fzdqQ23qQh1CQo5syAvPn+iGPj4qwS0RQP9EF5cXBqq7qQ2ez86OJBrpze
0S+ZjpxWE0b6w+756VcI/b7HXkTPTJdAwMYbJurBFZBvtRkLx952bUHBZdLL4lgMd6mTjKtAS8ub
6cD1DwjH2JMQtzMKyBlNxQnqBP2z5oNEtFVnfJrV9F35imMe+YvhaOjHms5YGaxAoLJ6zTdKc7ip
Y1TeyLeCSZR1l5BM9LXNV18F0JiYHQnzuLy+HllkREXi34fuGoc92g09++p0RByyD41PpwJw22Qv
OcKkS9bpZ8wq/m4C0noMh+h5pmntQrVo7EzUloWzs3ogrsskNNR6tr8stfp3pCbiSfdTFxrcBOBi
fnORoT6VGKPjch1EKU17UXnZUfoQrQzPqQ6jFV11vTGvrd0Zd7LoojI6k4nTvRANGxxnrXTYpRpC
+Gpad4RwHdUIklmRQaiwCeGt/cN3AuRew6bUzkQ14RfHPmrHi4iLjgRS5ANYE9eY36PDMs+dGhpA
3/oyVT2seRhXn1Wn/vb0XQ8roX5uMsfciZYxCjUrSsvOIMsAgfDaLhKiu6uSwRMaw2sAYQNN3W9y
UmswJmN4KSaN8U5aZZuQGc16YGDxMmWMUlLNCrdFBGayN9IzEtoPBcD7TREFPvX2dnQL9y6YGo5s
5J/71HoyE8mVh62FgJ0E1kiUC7yKo7/KNFvjyDLu5H2JuzEfgmAyIT+yawhZqBXdw80uXT2417ru
IcrBFyEYyaw3NaH0R5+Uwl7WxNhEEsS6eg0YQN7aPielvGeBUpflkWhZ9eTGLC5H1rL5oC5VDkoA
PG56J7JzI6K4uaTMjP5p8SoGKkeD+ZjMUEiR8QXjTcwI38QKshuLqpEgomUu44+sfv8tAyZWPdva
0tNL8LbsDhStBLBPvKQ90oJ/FzmpvOzGZGWvAcV/GRMx1qG09He8xJAPIt9eN554W75WXcMKdYIw
3enDQJfY5eV0oSKiuF2UcURCazt3Ls+5D5oVw75pm4sSzlOf3UelmN6MdO4Qerl+bZ74cEWtp7h3
s7v27XgaE8ZaPLM8/SXDZP5KEAXY9rOH7d30pXCAUmXdMS5S/0LAOgeRI2oDcQETUCeOb3qQdw8r
8Dn7OcotZJuvWm4cGp+ZaFGznHAxiC6DbuV1HKlhop0tVgPvbs0izh05uhvFERqYFAm2iXdxOGid
1x1qTby5RvpPXoA/CJHD3KIKLTiMZuJenYpWMO9ddMgec8rQaZtbKLkiG4szOQRksc5mHwAJ5/4P
PJu5yl994T5KFwJQSFWwHWr8bu0MTxkjwwSEgvxyqU8IYKKzt5FcV13roeyeCLqbf2Ec/F0NwXSP
U+NFLzHIaAMOGthH7Fod62p1/tZClH7UmaiuWeH6d9cDzLVcB+6QPkfpNhqc/MtokzdJyDbhwu2x
IRRuHdYWd3Lg//HtznoJSnXOGCu85v48AeUAh9mwUmY4PhJsWagMOvs2MDiImebIRLKBrs/V7DIC
pNgcPO8zKZovLx3SSyvbn/nsmUWeMGfiDhXfx5Q3p2juyRNEYTYa3VISZ5qOPauC/lPiQNlGltke
hTPF0IgykrP65GvZ2fRGOdysLgBhWlnFoSk9JAWk8ZT2k6Z8JL8I58BSIhvvPPmtcTxcRMRaAnLP
z8mRxpMRWl9e/2eK9ei3HzWnZK6W2pYmaCJg6xMU+36am8IwiAsu3SRjwQKGXTF5GhP/WJTqm8X0
eFQxpBDl6Nop64iWlgYzk7TnWLNrJmPLgELmmbgIJf6i1uJ4ZVOM4CeeZqNbzI5HK7cKV+SlnlWY
CKCKbVkEHA3RYQA/ul9UiIt0s7Pzc4Z+Ep8uIQSphk4skE75tGg4Z39A2RKpxk1/KVWz6z3DuEYi
bJ5MTIVlHCJU8hAK9SN+7bSL5J4BbbJRs+JiEOh4wrRrYCHxGOMjesqSfWmlNKSRlz1N6pTPMuI6
oujqq+6DI9TE7EwCy36RUWIET1eglIH7mG1/RoYLr3c5GEKI1qsc6fGZSUWJKMuF3jSLYuN5WgpS
ga9DxuJKBwAF6AZ6R2wKyHLhFRyQ3DR9RLJnyNoCS24OT33ljVp6AKXubBA6ef905CRRHFz/D+ch
zTG01SNieW/TSRQ/CK8aCOLxtTaHfofy0P5p2TQt2XjQkjA4FF70jYoYN1dveY+xJ9w0bRMA/5kW
X21JUl1mRM2LW9l/wlb/DTo1uZmRbr6xUP8NBi+5eSGxnq37NHawdKfWuxc2ylyzVdqLG30tt599
q3vc45kwf+tuXd4sgIJMWak9cN7p26gY3lonLQ4MFa1VZlbJQ7oVWcCtv0YV/tcZhhRnRvOiNEEZ
Ej3rxUwlmgX1TYKvDRmXdeuLy3Jnmogg512wd/KM7LwcPhpXomgLGyI+wKbldS46LntyvV0hwuFp
2ZJnlOLYKlysiuiIVz3L0E3vdugrljc6iTsrCMTy2mdtNPEhR+ywSwyzPvl6x2BQ69Cwzx8sgv3+
Eswry6Shx0lI/Qsi7WeRDu/BthlM9Vxr8XRbhOBL1WFnc0De4pbqYipsfZWa9qHrW+tUBLZEgojN
32ZYfaqGBKX3/H2PCugOJIiOABDydVtMtsXQbfx5q9+N5qeWBDut7I5m6cpLJQL3UXsBY4NR+ywc
gMAlgTb7kknSlVZoWkk76bd2ahvnkmyttWlRTsDcrtY4wDhMGTzfpyH5KL0wu7E+hOqs98PFhAxQ
wotaHquDr/3Wh7HeDwTLXDt7ROUxP6iagYoxzhhzgmu2z4XTP6cUurfl2zBUN+0NWjn01mzCw7JL
niuw6qsAHf22ECuVF90ujVzroiY948HgRtvE691dQDrgJiwa8ejRTs7lQD7pyIQmtSEWBZdQrs6l
SaRcUrnNIdU6+1FiVolH7Ttu0vxDBWBm23hFEox8iSs/3kzDHHxjmagnLF+7pYnfrdElHPvWcFGY
GG9mOpb3mJZVd8fwXs4fg/jtsXR6pDaJt0aNLkNNLwinUL3qOHNBU14NQGDzP8p2UcS2jvPMg7t+
8hXuT1s5CXeAA8duaivwKQxBqjy6DuIlbMzkQSxI74vqwkkGqsnLy303eaS7q/RUsJ3VtMh6q/tj
UhTjvlLZG2pqdnYepokgCYxrU5LHNMjawUgyBceQQYuI7Cu6+HZXOjSDMlXFMYunS5a02aX4N/XA
BjR9uDkaKxk8TYGnveZVxL+yJubDAFI8/a9jWh0xewjyZm1miPquQEMKO6O/cnsQzKQARhd+RoWK
NHzdWF3+6unVRREOtRKIH4+5jPVbHZfvTRdg0jfSV98fk2uaJWIdpfQybBPkzQbGpizMPz6buD1a
FPIl2PztXJE8pbgUXmX0RrUcnJvEjv/j1PD93dIZINxrNmhx41fQHM3637VoRBghnSSMtj2vWKOK
YkZel+46SdNbk5O8qHMA/CsOO2wFO62BlVAYPJhC6BbHuszpRNlNaGIY93qfUzypsX4qQKf8+woK
4f++TJBQ6L5GCJuBnmY5Lt2WZ/FyzauavI2QI2vNgoack8RK90gTtmmmfia1ks9GjnsWS/FlKY28
wPOumamyY0Bc6zpWmLiUnjjXgtyLfeznah/3uFvodt4IDxQ7WhONhWXu7cGr+c66EbOLJo2tR9qN
AhJh6FxJQN2gYusOFLjtps+qH2Pm6RefJddSgC0HmfUZYZpa+fkYn9yaymZu4EXDKLNA6YPsR78V
sxAdM7BGYI6WXPTgMxG5B+4KxbU+h8kvTRzOEh0UujU9xV754aA2E6JpCe++eJOG2AU2fCPE0dGD
i5E77Qv1w5WhysxgbdE/MniJEaCx5PN1FnSy3If11RoGiIDCyVAQM04OB+0OeFzbMkpJcSyf2tz4
tZSqeVueEnLnYTJDNO70W9IzNLJaPdiMhlnOa8KPPHOxsERNv0Zix41YjNbDKd8LHscbz4zYezjF
qz24LTpfSXJ0bnkrjCDNETLdtxHYHREN5At7mKaIP3hGocTw0pXAjzPrj63y7KHYLsWVTuK51eyF
FFmwanCGxdqArF41xc5BwbGHQHiNLH+69WbVbSIcswrDGlRsuI11g89hCF/T1kyfhHZisXZr4zT/
0hCUkDA3Ree2HWl6iNpGZ1dwBsThfai0ZqUH9t9RSXHRW/JeBpLR7SHaxhWjAR0RlOtmw6lOWlBx
0v9UOeF/YzFeoiCt/uEvZgjX/8bx/jeg8n/74/9ffOWZePx/Z4FtyhzBx9f/wQObX/EfHpgw/stE
dEuGBKMNSMmzM/E/uFf+lU0UJ/+Xg0Bxto3+LyiY4fyXAK1CJKAH9JgHIq/6n1Aw57+wiNtzuIrj
gZhwvP8XKJjj/nfnpG+g+EDByV8HLJ9w0P/T+kszikNOzCMpsreHUj/LDG06lEuYhOi4K7YyySlj
Rh4C6sOKcLY0eE6RsV5Y7JH2oziaxrgPdYAe7FuN5Jc21CcMrwcBjQeg1dZKSQJJ2h1VM6Li5OQw
Jq047Cr7I8rTqz6qeTu3I7j74EQ8Xiv97GJ4HsfxbGKg6aBc9f4wA4lOwtCZBjdbD0bI/L/ze7bz
TRd+BGYDGouHpv00YHqdVRgA1W7QcqltGQoW3dmipxex8XAEj15266ZoCC6xSS746n3ekgse3qmp
7ibsDvo5Lptti3jO09d53mxNXQdgTpY5gj9jVm/zT2Ks51chldzNP5H53ZQ6BdxEahSvtpyBgD4a
FX8EC/0/yDuz3ciRLNv+Sv8AC5yMA9DoByfpo2YpFIp4IRSKEI3zPH59L/NEoaKy+nai7uO9QAFV
mRVSuJNG47Fz9l77boYUNZZk/vGv8G5FFkbUnfoz0psPvrFdtpWGrJaGvvmjkeIIwOGCBWIf498p
RfE5VutFQvnwlpspWw4m2XReSc3P19PX4nZmaKPuAHyjM6+js8bHLfZVNb3E3EWcwYfE/uPzmSNf
WvPuHK52bULnRSg5O/ltng5Ru73g+t052hBmCTc6Wz4GTSF1ehQCLbp0IyiZGjYd93brIgWy9Dkn
pZMerHDr1QJRX7cjASlzPwVKJnWpcdbsPcH6ksuhNMwjsp1AZ2kwQt+rK6AaitcrSPs3oUbe4kPc
crfgvDaA3rqipwuqBwkBGOrOqg8qV64QX1/dQXUJTMCH6rYpbq4DRFbdCHWDet2lTOUCQ7TVW/1h
6YqzWsLqprkWlzEZKG7OPXrewpkP6svSLwzUH7v+mnHA0N2jpO73uGhI0LSPakHToolSMJKe9jrh
2GvwqKk/pm6K0XW09j4mmL0Cwob6voquWYEUdwkoR2x4py7ZvLp3ncb3V16QuN2nRYeTXQ8TDaMg
x4Qpv609/JWJzljoB11tsrV0CC0qBOxdfbSFB8ZoO0aq/V4tt+s3L9dDHi8XqpJbDum7voeU7A0h
4pxD1XcR403ETX9AhHPO0ISHY/edwhkeG0NzF6e8iSGdWUL4Xf3ZmvBmtUzUve2WH4jkY1QM6por
8G9TEW7NSikz/aHiT+I3D3WWoGel5x5mhluIW6bpgSyGB9H3e3J9zo4trvdDXWTDN4Kp7niLtXuf
e+mnXWQ3+W3W8WbldQnchIiGMvL98cVy7aNCNg/mfKBJibeoQAC4ImWDkDJOl6hIBwIp5Lu6LGnK
AJO7qT7U3HABV969vFNbPpS6D+ruueJcmB071E0BXsrhwjkrgGY3PasLo75wvAz7UmZn9TWNsotW
07lTF7ky8nPcED3hLRepjvfpL/VNMv5C8kUv6hMSGx9NXfFOl/tB862j5q6vYu3oLvIYmulZakST
JU8Ky6oYzEVffKJ1fmySF0Vdnv3pZfPbXclNn3is1U+W3D2t1vDbdtHINTPE1wF7OXlAdy2LTxMr
MHkKNp4qdSXUAkHlvFe//XpbeNIYmRLNl982vU5LjI4JUYIFyZYMdA8um43HHnRumuFg+/ssS064
I0KFA4b1vGtQZG1e/o6O/FImd6UgIrBPz6WV3SY8ifgSInvhUwGDtJMfaqVuzRDmPNfIymiHPa+z
EaQ1CYJAFwuadDhDKh5Rm2VBeE24UIyWXNde5/Owu1ksYJ3PzHzGzYuLwXOFjP5cuNnZ87gSbCjq
ZYGSGVMWVyRBWB+vwcAeafblbcFtk2oDtwFTbvm5W5h/FrAU8SY0jxDs9kS6HU32AU2DQ83D7cvy
rD7MptalgqhaPC1DF0rrcWK1qD+mINqN5A3Ef6u/wKTrtA19VIr71S4PzF2weYHwLvAX4ctWv6XD
8t0qXDQPusksHUbCrfrautgucrLf2mJ6qYvy1uBshBx2p36uVBtm7LxN2kJ3k3kYl8NOgAlX7Klk
e8kkvUCo5sYl+nZZF/etNQh+hg2orlDuHxtvPTqdRbJ6e72WxuIcB9jY6muCXgo0nHfLBGVMntPc
OupefqbC3KuVpv5Z3Y7GWF5szoRTBmyoPm7L8tJ364Mx0RtfwPJSIyRddQsccUvzs+dkt+oKEx91
6JbhxWZHUd++0NFzZnlUcz6pxvWgPgAdwr3b5HvCn3GFsY/E89P14pbi6JfnKRsY42S3at3GbXpO
TN4YvJWnfMPv9M3IN7K9gfixQ1BWHTUPk9EYR4u/PZhacesZ4xOtwv+Lkvf/K/ytA3zor0ve6j+e
fjXjjyL9+B2Gq37278Wv9zdaqNSopk+UwO9RB65J4IgFVMCB7Eo+t0eGyT+iDnx+ChKSAegDRB2/
7++1r/s3gS0BTg0/5Bm6+LdiRVROyj8BxxyVl6DzyZh78SmvSQi/UW/8tmrnJO3n6MqeIBTMj+JK
+7UtOVo4RkFl575Ufu4E6TL7POV0TooZzzERNghf8XQHXcLcIxEjKBeMpE1vR0qj6yDbYxiOQ3CA
nY3+gwrZ6XaGPRs7aC6I6YvT3Pvf63ZFS6ZrYj+MyRdEyVrw2235H8C5huP+63eE86cDJAaq5sId
/hMYRbN6kU4tvmPXGNuTXuWvfhqfpT1MN/y2lkY1REK/rIhVcWz7ANSREKxKZx8RNcKhfImgL+K8
ynv7aYMHUpsPPZ1Y3SeMCOOIw4bSHiXTzUdU6+BoUjqvJV2KpolDMdrIqPr8U0BAOnTGJvDKjGQA
AW5wxESbYrC0Qz0N43EsxOO4oJfTgJCfJ4Mp5JbZu6bUB2LZivkWiixmzqGJ4olSUyIL2zk+WrN5
ddZduTIIjSGj7YBBaTTY+N3p1MOQNahRx2GCD5613dFI5A/djyfCzny+g67z98VaHDSLd9xaMkId
cyJsYmyq86AjTRo775vbaDQLfe+rs2hKv2n5kVOvftQIjOZpbaP+xPiSrRiGscbN4fW3ttME1kQh
+R00jrqcHV6+MybTsvnSG/YPXv/LA6EWX/2BpmUy3Yuemy9796H0pXbKdVi4+RfNTfrvyQrbtzW+
JwUvfS1ttkjdxM2A3Zcb8X3i440vgIZX80JboGMyW7i4q5vtm7F2GjQpTGEKFur2GgLdWb9tHGVi
1c2v84aD1k/NAO2GF7oO86/cFG5QodfcFfmITllLsr2seX+120xzdaPdxwjZp3+685RuqiaV1yps
7aZ3tuQQ19mpsuHvSMhdwerSzxvHJ9GOHZrh5Ow37gPc9zJgxucGro+/2P/KuQPCPX3268TKrMbs
GBvN+Wpt06Oybl8axocRUjN1w8fLRhPrWI0Q3xn1kXhQtPgk84koL+Jrg+vMcau8Hxbi4tteS29q
C5kDCRjL2SBbOwfhbjnZvDMrYZ2uTCi67szwC8JBZjXEJPIY+BrSrz9Ykzm1cru+llJ1DzPzORYo
m3tnfeuK5tYdsvpylcP1kHFC255xLyd0DZfkhhYfZO2J/mXZTaDF5vi+Soi9FD6jMW9egV8NfrRt
qBbWHu7HyIxKvRthmOQ5/I7S+kbsGWC2yumosVmp1wu0GNAofNqTS2s3XGK+uGfmn2bOmNexdDAq
VnU7F83D2GLRw0V9U6GI3wnuKdo//jRG+FSigV51wZF/fL1esd5sLqMv4vvrlRxTrAIVpgEclH55
kK7KFoBQGWj7rYc7kuvaz8oxUeEbNFBpLURzy1zeT+ruKEdgpsQupuFobD4B0sPTYhIsjgv0Mx8L
+7Q47j3Yk18afGs66V19kakKEAaurOPY++OhTNirAprrH3VRs5CmDvAk665P4g88WAPKkFPZb5Iz
XobZhnnGzbRlkdVP6HiQ1IfX/ToR9cFNl/ag/j9Dt90dWbeYAEaGIVdjX+yT8xzPCLitTZPRkjC3
y+LxkfQFkuukMQVlZfcnD9xx6KVoKWPp7ABdpAeh+Trn7nq+eb16FQ2teNaT2o2uV5PES4WqyDgN
6z1prJ37nBasj465Uil74iQgGESYu4PEJGN7ybtjQmb2OnjnQa1kx2vYPPT8SUtmbaexhAaXZ/v6
ksJyDbVBLdRqOkwuEXtXJgWJw0aAnSNcVaCNNZHPcd0PKomE1lHCzOvj4az9aVi9n5qftGG/9d9n
vhf8oaZ/IKnII/XRbc+buz11FSCjvFo8GCrrQ6Hn98wZKxRNiI/NIvt2XQ7MFTmNJe0FTiiaIgBU
dNSTKMe9d/2sruN/0iP4df24W258GWqDxojwKZGFQhCYrsGjyd1xnJrU5S7jfUODnlP1siQiui74
dVLPdpE9jJwaKNDZJtn2ZaT15bBz7NKnMv/UJoAE0ndSYCj3fjndIe3xo6pqen7rAtlDXVZjwMZm
O+uTrzEPvN63NuWAXaFLMDEDpet60Hy5HMvaeRq3VJ6kU97q6u+3anmTigEceAX6+opKQp3PtNV9
vV6JCjEtcTz09eG0WFhHws0hF119CJdeBYbFLg9z/F/RgOOFQsDckDsQulWu4/66d2jzyuWb6lNW
+gn46ebYF1rB3pshN5kba+/K4lKXyuG+mAvUjZq+84wks1zWc7KYG5gckskbq56izp/2rApMN1tV
3LeO9p6NqCmua0uzs51RIxAYegOBu5YYEExwn6K5IXxbQ6ONXzbRkANdv5hXYuVxavYDZB5buHpo
RzIilhdLxztKA44aXNu1xoi3iC41M6r1AOlIRlJfO+ziiTiUpY2XiSFWZ9sk/zI2QY3cop9LAgnJ
gth5nWrL4+M2etmBkDDxTTDcY6ekaGCboKOQeQdrJkd9tM37tcVgOYzZGHGC64CRo/RiiotNfeoL
nhT/e1FMVeRzTAmtzr4MDUImX+fUAdaCLFnPIixX0LdoE4CkZXuFapPFCtllsJEUAu+tfK3E6wVw
q98M+5gw7Tfzvr33e9yyGURdOnheSD7L97gqvpobP9pt8nOO+3mHZP/IAkGnq2RoS39qsknfDzpm
WragKjQqqg9YsacEKltoT8VuRLNmKGWWGyc/t7ZFzgB/JTQNYe2MdYzpKezrUgdI1I704RbYMoVd
7Y2iiJqZU1Eh4g9cpk2wMXfcK8JXrZEuNW4jg/ChI+zNetgEKom6TeB3zOijFN0CTz4iPJE2l8xM
9vRGqV9mxCq1V716CAVS4jzDa2mbNC4LTYD9yOXtbJMVJAn2bZBCHWhTdsBgiDllhuZ6N1mMkMcV
3QH8cr8z1StuUu+BfD03/sjbaZXAWDhfAgXfWzDygi624+dyrnd5ATrFYQd5cth5Y616LFHkHR3T
dE+ld1Mttf0lM0kDlW3+0cNIop7YXiFOm4+V4z+r7lWeS8oCYToHGHA31wJ93MDZ2J7M/qjXrT45
lm13GpeyvVz/gK9WeJZaxCjX5SljUh7oGpxyXsCvOLIdxMHsqIDZ2NcQ+yPwYBQzZE8AsoiWkPut
WxYI5nTZ0J7urIGMlhR0Q60qFBu2R+dOv5K14To0vMOXhOcnGXBy2SWgjsW6X3r2jaxDMs8k2Wef
xvHj2exUfkcWWm85WFH4QW+gRGtV5abLX9qkS5aM5ezgtHn0n/SeXnTxI6kRjIhmlYHX1GfFfvI2
m78hfepNwk6zpi3J+l0wzqDZoRrRgnQ1Vtxp08f1X9Xa3t9sFPXNkEVYDQ4E6aY3aQdwI5b0dDt+
wlAPY0IyWq+2i8nPADQs3yUYLrpWM6JD+zsjK9TzGqZgt3j0Yy7ftSZGw+036OJ1OWFkK9ddOxLF
VTWAIK53IteKZW+a+Zuj1GNehctDtx8S4cqbLe6PTaKVwTa6TuTnGoElbVXuVzPd2RYCUbQFLfXN
bF80IuEI+RABMxeGosIj9E19XTwmfGcDQqWkpilbshc2QrhxsU/qb0u0N6dsJowYDwtv/p3FrBI9
OV2umrcNHf88fnX9ZXnKBuOVTPkVt40DZcrgMyeI3nezPxIe4eUYenKNRK2t+SlIdDqukJMC11yD
OJFVYAxmj4/NLaFLTns0zvoJIRYO7KFF9nQtW1pnGncFXoIQjZgdrAR8b2J5ApaSpBn8kKsg6arO
5FFMmchQt6LFyQg9EPPL7PlO0LSUVYWn+kPDt3zo3hwq4cs2OM9XZYyRkMY1chzS7bklC40cqdTz
2qPezFGM6CbwC467MWJzfQED5nozIdOSkpJ2+ZNm8Qb2kjWNON0w559VPd/NM31hdehKGI82hSrR
qWhIOQmvi8bLAGttyAhh8zCtUTtyOZOyF8vu6KrDVKKZD8yXlmOmNTf4+VYQfc3zVAknsgyB/b5h
e2L+AQER/ZXeNOFkDFuYJixrSX4zuJFTDlaKcUpuBeSSziS49cfS58FbnbmLOiIyOT7UF6eWMKYe
LNfsCR9cfuLmp7A13WFnDOyRi8ibM8EV31mNDNwxkZ2tJhuiKy1l3Kyec0sOorlBlF8OCHmxYdn0
NEHuSQ51d+Xa3llm0h2vOk0mzt1jjltkW0oRGE4x3Drz1sP+jAPcat7N0C5vVT0+CLQakYVNMIyB
F+7yiUeOJefe6MX4XmMl3HsVDBOmWc8D/AVU/3QtrLpEjbnw4Hn1QKBCeo+zbqZjWvGlF+OM9kcL
etdDfK7ezZZYtb3WtMkOaHlQMb8Ou7l/SWCm0I1ov6v0kAORAeOu8clBdAeSqwRnKp1T965Yy25P
snh6MJvltI0xf0oJSSdzeFwLOJEJurbIXpMf160G0fQtY4fhfPWsDWAnuARC23U1hteNSAc4ae+t
QfS25bjzsUjsg1tOMirl9nDdLVcLmOSVe1RNzskruY8mEoqJ4p1XwqTSm2mNIwdGbLhxPDEnEXZo
CELNYv5QGMxZOp0SVp+/rdnQ7TmyTUw2EGB0WV2HHmkTO3dC4VGCg71wBoDLtSFSS9LtnGtaWG3p
eKytFGv2RBJg6hqvukUWi55tSE9942FaNWpZj99aNJQtmEI9rPAceNyFLWn8nNALUWO09t7HMdux
Tq+LFYGphxdYqbOnZLeMlhdcD5rXZ2sslKsa6WAg2P3JTkEkota7KJPhyTvpGY+ZqarYVddua81F
KS7XHzJVhaIvzqKAx5EZiwcvrNrjQKTlpN4dk8YHRJLNY5kgJVx/bTi6wswkf93Litth8DKcqk67
65qMgnU19rwEgA4xcqxGzmXbZpfQUEesgvLR2gr/xvLqNDSnU2Vob3Fn8IEcj06W+qySBi0Nm3q/
dLyRM2uMCMbUD1n7DEX8E3QP4ejD9jZszS2HE4ZW9HYxMTxlmbmAYUysQ9lR6RWYImKF9fdpJ9Re
hzpLRxCjdvJu8vIgH+3PppjvslYQFIfA6bA1OH18yvMcZR+xEsN0aOCMpOrgmjneTpENjqpcjtqE
JUhVP0m3pufShXFnRldBbjmRH9zleOGyduN963aPROJxnyr7pbdpomSCblnfCVa/1mtB7N1jlWXQ
e87LmvpdvY2vu9torYFukJWe1Bw/kCtDYeAdIEBnkzPDGxEWlGCIh6J+HqCvXnfJFDWZ6TEHqTTx
c+NEU1XcHjTMRwOdaXh9sGLitwSpdMFMOc31gvyEzA8gaE/YuxLVV3F43VFxxt1PfIHgjyrHzXBt
9HE4+uQmXP+V299pxFjsNqrSfQ5dlYGoqmN5SsmT5IBAX4RexETMjGUEpOKd8BpTYzY/MIux4Hs2
v3xwxE7v6oFSZ36/XpK6p8vHuMeIedKT2rdDpvyKYaeH0nBgMTf2c4JeIlTLAV3Mx8yWxI+Px2xl
J/YLebA8joTXnQJu37u5Ai8xlodrn4XXAHsbHUUPtWcgp+rr3CChd4GFjGxOdDzQ8y19Vh81WQet
cN6hYiMcmwdgsIP14/qscSSzQ55/HiuwuVp80umlGY314fvt57b2X1ikaOUTOiWL/kHuTsLYxaO7
p6yBZonotZvebbMmPVpvIEnn3xbaASlvJwwFn6PETIWuIVp6beeWxISJxQCAl0bQn/YuloNQywGR
wCFDGNuSLl3lHPKqqjul8fyWM8qNgUp4RRV2cfVFzkeFrBj86nXZKpXl03yaTndIJPsPr57ans/a
Yjwu5aQwgPRGSrqdFS5lwIbF0ahJ8vSLobmTWv+FI9UtoiTtzsmMOdAHAcZbtTGLPqU9BD1575ui
oIsby52VkxmddriaS2NDa9qiRSt4jrYi7UK2mm/DWKY8uhkvfLJwDUOjB45fSnXRCVY66SmTUghB
6Z3XdNFcZkdDrBaMyeGnaaQ8BUyUJOGU0vCf6PjR7s2+uJv22lj5EdM6077iNo59dmhgU948vndr
+Uzu2TFLj/bEl7dgYwVWzjGHzgRD9jxYBdoJt+4DlApz1E7+M+wAO2hSp6eVMwSDTaisWXjqAJPu
tfllwCOIIk7/mAuYfrj/WbAk3pFlNfidu4Oevh/zL6AoW4sELqt7FLot8U1isEhh+urer6yUcD8a
75vdpp9u0aFDGU30CduxFvQRZ1r7cnjMquZhZiS9GNvXfNqouDXQtUNCx4Ayr2ux3a7GBzE3N51m
r1GqZ9+9PiUGaWrv6o4kJSnSY2IgXJDaXZXwvewKqFuS8YQ5Z1NiSROK6YZx/AcH2Uj67P2CIKbZ
OcZe9ZSsBQ59fUAGu93ZFA+gAhyqFgzBoOHjbAbEmZ5Hd/qWSPIXWueRp/PVaJsvrdRnUnHn1ztO
LJEjh19loz2W0qujqa2WXePWt60jSsbSaHqnL0tFoeaO/D/tMp4Hwz9Ocv6FCog2XtfS3UhlsMVf
u1afQqrrbFdXuEtJ1PykQ3YxpfVmpB5qWOxMS8uiHAkR8L3aJKy9eaTMfEzS+YuTuB8NWRYc08+c
d28NrtncHKGItiJ7slryhaAiho5GD2IuhrvB7+ldyTqExubSNKXoZiAUmrb9YKJ9zfr+55iYh7Qu
XhrShTt9vo9rYVAHsRoqvApWiRl2LbILSUwPqdpvaZAxDFqHYI5ZihMO0YriEIWmvTHKHt3QsvqM
toN9T26De5oynE5qtElwVLglrX8CVq9EJjhpyxmrjixfY6P9Yc19th9wy+CNpHDhcNFPSYD+bL4J
fN4P9yYy4VM1bB+836Z9EzcvQod4kN2RMoRmxnSzQ15aA9cCvyc8z97KlnCQyXYqpm67mVO5z/qR
KPo293aiayAEy23XpTZhGvGqoCNvuGHhaHkDas+Bw4CNTzSweRkEM0bAnd86+8Tx3nGGABxZ2kcw
aPcc9gU7iUWJ6DU3oGXAK0K6OszkBQXL5FfhiKnXAz5C/3jXOMl3fTHETWeZnJtxvqhIoqi6M4sR
SrjN37fYOTVYM6FT7+GJeUtYOtbOWS1stZX4StNxz65JvtkIGtD0cDNak3+vk/1YxisI5udiK2ha
yQaakiXtV6P0LqQ+PTednUTNlOFaBUMVto189/Qtv9kS7cBc4DHhbn3Bd6g9+J44VQuhItIr5QUF
7Pc0SziuFn51GRZuUK/B2ve0N7Lt8rPoZ5otKe5t1u7odU/XfzAWd4mwAM+Rv47PRm4yoND4ABIl
/ddugo+nJ0DfBg9rvREDhPO0d4KeB1Jvx6O1MWQsW6p0wnQeagbxZbnah94f1CQxLe6zPv0G5+6L
6yrfS+x/tUGsAgZKQNx0oFF/5WTm8Q6Me36NvJdLSQQBgb5s0h75Ku7C24dY9NH6kJx/WQCkaN30
rfcWWx6IsL64YIIiZzBWrHWTWQDVUu2jERo8qktLhMbSPGilC4fR9K3DjPg42IzhHasJPM2JmGqq
ULISoS6WSJtqpgL4CDgzON7Ww0liKITBDvm5Ahp1CU4YTKNXz4umnK9mSsej0IFVreIVUhettWv3
kfzoXsqIkGNENmRcXKc21wkWD4iPCGV7avKKmcmYY7djMLZyOh9SsKfXAtzIqNESz4l6rfePiZoh
kVKH5c4KJlThMIIIJDDU3z2XHMes02yM2LNXzC+sUa8TvLFWIg7/oLPTTDdCukTBaNIbWaAK7hGI
nGKOW1fOYWyULGxvfMOy7xbry2bU75vDOWISWwaDjHytNkYL4X0n2mam9J2UDZ9yHbtmjt5LfoC6
j/8icsdQaS6/p704hjDBANvCNYTtOuJPkTv96jmch602up4L2248DQ7ulM6w6NfPv0Y1bbA1Dulz
D1IDHgnvYdX3JNugZaSZzflTOYnn3iyUrGQ7acRq/++Da/HniD2s4LpP19M3DAepq6lUq7+N5suJ
Cc3qmHBJ1awD+ryJ0+xB30Ydhi5QPvWeSji1BjGxzfvJcTmjdcwsstHyX6+Vcs2jRdc6OSdJCutM
UbIJE+WUkuqfNdOdO+9Fp2dzzLwG1MBPDrL0h7T2u6M7Z7E6JyoCRghmmyhmdEcrBKaUp4CCc1Hm
gSvWdxv856WcYxkaqNUvLiBTKcQJT3p9v6Uf1xnT6rMCvdbzQlzCengRMxugTeQlc3fAv5Cj6Ttw
ouMyB7bMsz+Cy/4trfYxeor+U/3ER92sXcqV+a///Kd/+n8pt1npG/7PwpV996v6kAgA3n/+YnLY
/Ppdt6J+9O+6FQN1iu45visQCTtC6bn/Idr2dBfRiGsi6DZIgvyHcMX5G2Wu6fnCd4RwHZUA9Hfh
ivibh6bF9S2bPyEw2P07om1biTZ+f4B9uJ4OmU22QNFBvD0Kmd+fjhyGhANsoUeS6b9MQ3sbNzSf
q3S9W6A7gH/EjFSSs6Hpoci7H9qIvZVoDNWItO6RwGlHwdR+Fy+E6Nqq2YAUw5BFNHRlE1gruk9R
W9cTWtaVJz/BvUW54A8qvBJEd1QlPPG570UauJNz077KzWt2linup4ZOmij726WsOSSn+Pna4t5G
0u247k+G5g2oFhnYZc8YpBGnUYq73+7o/6B5sfV/VbQj6UHp4jkqq893uXm/X53NIvoDedEQaiNb
tlbzwlziM/TNi5tMYE9GGpWLtB9R3v/IeysqLI6ytUq5q0ydCqdJv+Y9TVmCbZ/wtuzKRTzWHfqU
1GQk/A4/10I2I+6l7GZcS+VhtT1EanO6h9nFQ+01X72K2h4gzn1tlCcxD29m7JxK8P0UzEiMEb8X
81tVQBoUJqZZ7FGB5W6BlTrPxmQ9yoY7klpM1Qb2NGv0CPvT3hamT3IyH2l7gbHDIFk68Huytb6B
nogq7iOZ11uswPeTvBcq9TjrMNbrKfwLdHg2M8OdH+PN1DDu0EcS+IE0/KMmH1mrQ9+XqA14x28N
Smgaw8T5AZK10s/Ftu9ySzySVL/LdPtbvRWfcZM3OPHrbz0BQTRTbqTvPgyd/6IRUS39+Zs71De5
7N/8vmWMhXeu9+xHsYiDNbaUbfJJbhUwHEyIafvcT/PjKHqm+DGovoX7gzN6hRLpf019Pmyf8GJu
ZYNyhCJ7W2c/BPnBsVYh1r+Wesv1gJ6KOJp4MgslUEeDs1H/u58ORmKDiOxrkzpa+57K4VissQdk
IfkEfPoTvNhY92rU5lAyOxaaaezyJWG9u80ov6iFosXVzWDYKKHA7a1AD2sd7pAxm4i7UOkAzi42
ymEvMfkNtg7qtbUiw5WvdY9UfnQIvx2ru2xV2Wlw7rF0U3CkRvpx/TvHIv6JzPomK1ZAerP9iaER
cyXJVILpYIwBdIcW4xksyY9YgvL0nOxmyW2SS5acz2jLvTCbt9FpS/z7KUwK8TjM+2lx9aNbsUoW
nNY7D1LHvt6MV4cMnqocp9NKJOlO25AjQPUhm62eUkbEy3R0KJob97sBSvcoKjqFUG+1k8ubZTfR
2C4H3bjoonsgJQU9V9voSIfYWZZSI7HHO5omstvcq4ywsygqzRWmHaKgHaGa29GdcEXLIg8Wi/QJ
u7vLAfEw2ECDUbXK9lQ1e8ckps+h/QvuUQ/xed71Tp7uh2E7an52Pyn7rOWYF73DpcwQZ1eU0z2O
xsfaAdWped/ghkZ5i3pFyk8nb5+0DjNEqb1JJpS7yjW/uFyiHuSYR4kj05zGmRABGEGaHgTwxs4I
662iBcaXsHedu15EompfnGUVQSm32DofBSL2kl4brP4xdIr7AvzmWa/0WzQZX9O64yU/LWyUYLyN
sUOp4GsUITL5jBPrnQykewc7dFhMOFRU/xpgfTDaH8UAdSYmWRksnvwFpPvVyj6t1q/2zuSM4WZ4
F0Onq5Qln5o307QUCG0qe7m3PfA7XQGTksovj3xGmb0/RbPM70Q1XHDkEhsmKEMHmgRQSIKuTI9N
h+N5mp5A3R4tfU5CaDjjgesRFNN2IePzy2rIz2INvNHkeYFEjotEOQDsLt+5pkYc2iqYMJTvJEfw
q0oX6aRrBskXj2L5ImLj0Vk7OnMlB7+Grjsh58lOdsjTNoaUMN0vBIHQaE7TTx4Atdn058ZJ2zAb
y1OrrAuw6jC89MzOxTIFd7JVlCdQwYQoAo4qxM92Gvz9mNCa8jqIHR4rxnDRLMshDuOmhedoJEil
2du9zfkZbyn0/G3eM6JBvtTHHHroqTnrT1SeJ790vy3AiXdSS39IPszOOYpx1WlEsx0T97ujuc5q
VaPttWKnokFBYgYG9B1Ka6A1CS8Na0P5V3Rs3Ub6vFnxr07Yj11Hg25p36R/o5NTGsi1COmfdugY
vEetMBaGPSP7k8ExmhW4FABYtAF+CqszQiRK+VkQosF5gRGKkyqCtAJ5TsMLthWPxWKyK9KWS4fk
HiM66BFd/lUErnpr/qnmAApso5nVTZuK6E8+MYd4k6QYgFw0C10PXKneOO/F/Da2D3n308MYOxCp
Pgi8IsKKcrhEMwMY30r3hDMNbfejzZd7qzTvSmxQlVN847CDQsSGQLZc+I+JoG6KuygmJrqlWzEc
GWtHtsV9lvr9Qk3StfXZBC+92nMAZfRgJa+e2TPZXW8yvXjoyOOVmXWeONzFiKZ4F+8NWZ2TrDly
xGz1NaCFs+dwE9oNwR+z/tQaZJF5dzkbmrbsh0vPnXDRqWPziZ3HLi2ZAxVP0vUO9MEOHibmmXqh
8hZSwaAHY0MfGUP97/XLv4TWUtz55Muj1/VtB6efUvT+dvTJ7IFhm5FQvsAF6xl157l1WrrtQB9l
h69+BwGK4cxdBVqedAspy8Mg7BDe9LFYurtyhO5ROkcrplij49Abw19kh7t/1hT7rAGHmA4UIpwg
QV/+8ycsptjvk7LuCbh2sPPHGxlzhMB3GtpI+nkkR8COKR10tpA+vgEBBo+0qIFxzivKkG8DEJAw
K7/bOmPklo21+nCbcQjjcqsjo932dtIzcrW/0j7CTiUVpUUQ+1LxitpgAiH1ebScpGQyTjSmsLL7
us9v25hyqpp41BkF/KgNE6xo2u4aum3B4junPo9f9LaZ+YgEgzaUFKOFxpGO67vVv9qlAW9Bn4JU
IANkYjvHb27d/Jp1cFSJtb4R94HodeB1GYtb4OpEQzkQN2RXk67VjDeETQVFEYM0QYpTlBAIbBM0
90jqBQ446Ogs7Cg3mr94Lv8l+ZKbYdqO7bjmf5N3JstxI9mafpW02qMMgGNc1F1EBGIOTsFB5AZG
iSLmecbT9+fMLLsklSZ2Ltu6NipJKQKBcLif859/oOHQqaI/fhl6OvWamWnNClL9dZaxBZUif02A
Rw12LV1nmDWm/kOljos58Rc80rtwcpjdQGVdJPP4kqKxnDCzxuSIjUk/4vb7/PslbUhA4Ze9w1R1
UwA70LF8use2HHuELRiYJ8WLbpG30ONB4KZrvZwup0zcaqLbkm9Eu25vseG5JJh+M6vxWqHkoWCt
qh6ZSH4Gjy6raNX4oYcAZRXH7KLxsIQIip3SqhqtR6U2dhFqdgyFFqFp7CA2qrl2W/jisjF/qnF+
igz1NqCoNVVyw4inuMxU9cXwlQvh6D9+/7F/wVne3mR0vK6tOSAtn0EMbewqvBL52PRBixhHMMIN
Emihg+ovbcgTNk7IMSpBnQlgVcIeBXWSXguOy9HqEBEKWzmpa0/k+Z+bzD/CBU7Rj5qy97X9LTjw
JXpwOq9vP/+ED2gD2vG/7mv13D5/+I2Xtxg5X3c/6+nmJ/6xfyITqNDlf/l/+5d//Hz7KbdT+fM/
//pRdHkrf1oQFfn77l4ziZP/Ehk4PddEq+DV/QEZePu3/4UG1H+j2daApwzykiUr9j00AKyG0sJB
ng1gJlOU/6tpMf5NbDNnO4kFOlpwQcf+X2jA+LeAhE/iPQvEhC8p/gk0oPGpPr1qlgQuQAVcXXDB
T6+aa7apQkeRr4jHXDzxOiEC1VOM2canYgppB1WmStNX2eUScPj4gluqy2mAT42AX/cGWLw7s8hg
yDRFwUDdch+66c7Wb7QcQhbRIGHyFEJl6NZkbC1FfldCzIPRXigvBHWV6Is9cEgfo1Ydh+/I+Nlk
d/ikuNGZfAbD5+DGwno7Nbedg8VIdVfRFkIpdsJHS4uW777xqz9v94+8y66KKG+b//zL+Aw6YqwB
6KhpLqebq6naJ+AA06kpHFxImjmE/Lz8NrlUm462VtRjMnGXmrruGhIrAD9K4gzM+R5ayXKEh0/V
00KJqOAZ4r5g++3WwptIIa+0p5nQjZIEErIf8jUCyMr6rsfPGL4hjB8xxeW8FByDmJkqwDScJwz4
nydIcqF/k3yHrQKz5AF7KYTuBukJg/f7T/0rWsKHdSybJShIPnlDU959dRFGhkFWWYxo4C5GUQ7G
zxwkmLzMfh0ohjPfXiqBuf79VXW5Dj+tGJ6w6gjhmKoAq+Hv3102NMfIJygrX5nSr5DMbxMzKHdr
+MXORUcKML9Wun2W2dSOpIpUuBJWGngTViiusipjuUu+DN1t3jEOPmIeusyYGFkXus1IqXk2wS6k
pcbv71q+pn9z17zdQNKYIH9GzmusRWc8CAgKSNZYDHuYxq78dDfCtRutVzyX4VXjNxVeNyMRJ1ik
+MZSiR5E8c1Aulurz33u00mco/4qMrZ1NzGovGvxfxNeCEmA8cmyYIilKAj2rWzV1Le2uI1mF0oG
Ccq1/8WK/5vigbulnLcllmhrlpwUvPsW+jYcR5vwTNpgnbFejey5ZZxurAZUR3lhLlz8huhHt61u
7cBajhSXjfIy5g9aRdyEvq5NdTsTBVKMwxdV5t/tZB/u7VOVORTW0KnNzMLUb+cQ6m2teLOqwYV2
GMHDFatPbeKsVNr233/L2q/17YenYss99t1Tabit0A/4lgXfATxbWDFkX6mQLpiRJYuaZyOyARak
wJDW+qL+134tlj5e/VP9j6QFj/SGqydl5LmNS3t3pedntRYwX59JW0fTCyxBTreNb2OmhV/dwN+9
mq6BX4ljC+BT59PHF25LwvNEzQHJisgIi5xRfLn9+iLsw105Hxk6XtVhciaD75T72VEJ93OtQOJF
/OaHG5Ty69IJvyqm/u6xuKAXbM6w88y3pfzuS6mUPCkH/EyhlSLrDodd3YY7vawZrJknq67WpVYc
dLyRaPKhzVXXRmx9VWv/3cJ4dw9vrdu7ewiIw4LPzZMhI3Jf4iNLuPsFeq2HJsi3/dRd0pVgFlId
uuRWyfsv3gj9V9iflSHI/3Th7IOXfTqf2qYJM7XkjRAt09AG4Z6DxsgHqq3qRcLss8ioGdsFHIxV
6WcroegrH3yztZ8gscOpg7p0qbFtsXBWNiYBIvoGgxpmNTR1sFS4Czpsty/epr/dMwUjD9OiSdGt
T8up7xBLKeg+VnEar9rYXVf07idFrVY5sHUMrJdluoev5TZzOhRmT6gDMauE1sRG/8W9yCf0+dQR
cHtNTeD8xwT045vdEQ6S4h+ZryKgIeawq264oxu0a7yTrWg5YnISf1NyKnZJC7z0x/CrHfdPVfGn
e6BCQhGNzEeXxkAf78HHBidw+yAHSHHpCuEmw3bOgsXU8yoxpLBCbd3X2bIw2k0GUCS75mgOcMcS
x4qkCeC0k2unj9Ggrf36HI3Gzqih2ekQ90nELkjSQ/EUQGimeLLcn0xIPQsjbUaZa0zc3v7KjAkz
At5oJ8h6s3bMY9RkULOdyVi5bPsS+8WbfhxSBkgB+Y0MCsix6ei5bcq8ZU0Dr9qV1/XJVnPSbW9H
+LyQQFI5BD5oy9oRe2MOr2AQ7AobQ/VUX8trVT3ev7B0q0A65PjHscu2JYkiEOHXUcnCNnyvJp9Q
RaEE7Xk9afqyVbNtk4ULyznjgOdJHwnbJ0w5Iu+8xXMxpfXTDNhYhMk2G+Ydi97Q1nD5biLLWJW9
4rW2fjCxFrGcZDUpP3sDR00s0jUt28YYNRoamZsByD7xMKZYyWdFRqfWPqjJCyZf22yIr0EblgY/
XpmtXTCoa7XUl4mTLXVECf5Abag/ja0gpyxaaDPfi/6kqTWwh0zLOWL+hQ/1kmiFFcRuzPKxsQ0e
phEr0qcZpVOWaOt4yrZA0x1wOCPJlR8/VRrMV2NeRyp5hWkLIRMNW6UthxZB2aRjWoP8NeTYTvBZ
H9EqqdkhmJkPhAOklR7D2RgVhbGSg7hpyh794QRNUSkzvB/spRs/TMNOC6qLpDBW7ZAvXbYCH3c+
q6wQ02JuzRPTJyJ5/AydA/fCFsKUwZNPFV9WjFOZMkp+j6kvBvzj+2zZo2msuFyevZDIuiVc4R60
cBHqxYkB0uNQNLdMNhH+BesxGQ+nEuNuXyVhTmtgfmK7pEK+pxKZMWQpME/OrG8jE7lutjYJ3mzi
h4m5hg0CTFJ6xIe+8SNEykm38oUMlq0Z4FFMYpdhagEy4n6fddo6QMjcUwrqzuA5zoVW50t/YnkT
wtJjmh0vbBt5XSY9L1jY4IDk87rJlWXdOjpx1+XZDeCKMS/IcnbcCPkvMfTYHkUxHsB4beYqpPNd
yMBU7rk2PKViusqBcYey4cHdVshfR5ZKTY0dAhNrBKXhR7cNkDZnmHF080JHgmxbN/XwzQQ/r1xJ
b3EXJlBAUtMz4DOXo80IYZSNLmaH+uC1OUlqVIltGHtmq61b4KzYjon3zvHgnhd2/q3CKHPeIHbE
ZR31UuMua1P3MMix1XxJKMqqfCOf3zUOckFsStPRX88FOtP+uSYhxgJ5XBaljgcwWQtQLmpGDHlo
MmZ4pv9d9kSBFDZlODhKMl2ZqSe/yYDF4qf7krdQynoFjMyK70dvMAGqhiV+UODvhafGOsucxI+R
J2+v3M7wklCs/SFYa0SkwsxbQMBdVAqo3UstI3b5B6mO6sl5KdHFifmFcnniqfoOVCfxxHqA9X/X
CohGRImRYoGxfrAQCE7H2l512PF0waXaksjGs/Y3LaFVOglSecuRUxZkv//QcN5KqS9DTWxMTiUX
Fl/PjZGFtc8w8AWcQnFQEEobr8ymWFdoDNw+xskU/jbm2ZHF8xv3A0JjnwBBQt0xQNBWasBcd3pV
E+TOXbL0cTPt2dGUdkbTkWxNCFNqs0eWSHC6jteL4WG4srJVRl9QaydMs/A/XjRts2znepliu1DI
sTF1KLlsMNx6bHuGJbHCSzNxF3XTewkycwNWZe6cwsLe5S5eSB2zvuii7+R45LYJGBfUN5Fxb/pn
G+aJFmJZbxo4RQGbjQz0fLHRcDtImSPBP72boU0OOAWbq6B211HmbHPNPhYxXPy1UkdX46ys5WwX
8whSkrJNgRxzCHE65a1x6uIESd7Lx4GfVe7QEVQk/2STth1nHag33xmA6WTeVE7k5Q3cNB6oVdYQ
kiP6kO6Av97WrEqPYB9UVxkkRjarKt20geLFqbpNU1ycVSjpDK5VPgkGYabPGkGQVY13gf+wJj5o
KPn0XsVcpiGnzprvpiBcWiLbtUOx6pHPdFhguxlaIv1W1Tc9yWoYqq8mI/HyqPQa2OzEAy/wqSDx
e1zTmizd5FqUAQcS4YcBMV4Ciy/tIWsqL0+6Db4S2yBXtnqRrpjNbKLAQXui70n122ozvkfTKu71
dakfyTU/NAoHNNHrQ6yeSUFcNCxiax7PCpJzfb4qe2slUt+bQ87oVDuEqr+LxMGsbci5ZIcn4qCY
/rYfxL6ujVMjtdxDupE7F2qzHcbsa3kMAz7t016sDOWhSREccaDJU7lRjAOpK+x1lJGJeYDhss8L
7UC88mPumyvSk3a1lpBjYOwHu94oGjeVge2oggSfeiOidgPMDuOa00bnxqksNCoC+WcBs3l5Yqjc
udwjC0esEFigkYUqPlP/0OXSW7798y6Aii+ODZeKdW0tDyLiAA9Wp+KekTE+ZCZsM6thl0jxUnKg
GK58Uq5ltUQRhaRtRXClk2+q6iGDRTrIU6qcz6Q2bA1S53td2crqZugJiFKOrSNOeaodq6e2VLbM
XNZEUy4VgftxW3tthVxPYFPXqmvsutHa6iur5wh0FM9xTwA0a0lgkXameARfpi1hd7192bXKpVb7
XhA9qSUFEYUWcbUbHBBVa6frGnnVyarokq1T8tCN5Jpw8W07wDdLwmtrEAf5+0gTK+JOD4Ph3uoa
2nN3Z1YpCglzHzLm7HT1AP+fwlGc7JqTuS73GLXEneKZkw8JbXxKUKVoCl5SQbjrVf9yHF+C0riu
cttDAutgeFeH4iBi7ej37eYN9uGeZJGkOdVG7YyDn04PbY9P6kh0SHNW9NmbKTyS4t5IkU8oJgy5
7Fr6nlkmsmat2TiYgVis23DWD75bkpdnXvSNc1s4xW1gpsepFafad27JS9hSVa71ysCji2E++pLQ
rT178rcjDMqY13XCwpwsgCOI6pL+4dgb/TmotQdAjHCh4aa2qPOashA6O+hERX2q+v5tVSTENVU3
IBZMwjtxYuFFuBssC999O4AtEK5Ao2xpeObVgx6zF8Sw4NP+J5oQV4u7fWVgZg1UuhNEbQ96xohH
pP0G/OzUDrGyHbPBXqUmwlFMJy3GcWBcByzJbqyeVNmAi+NJXuwj1X8VJTWooj7QdOyi0vKQriOr
9C9RXf2kzTt0lvoDivxRD8Z1DIyY1ONFE41PmtXcNMl4TqnMoH8S/zEa35QiWevhZTyrXjSpP3Jl
fhrC+saAGASNDd25OOC5vs6z4QgP8NzmpM4K6nKODCnOg187D8GymYwjSOAP4ef9yrKc+xapKKfd
sbTFUtUhhHFxpIz9U6VqZ59nOdrSJ+Q1FsGVTUyP0R5sZ37SY/Uh1ayLPipv1Kq6C1JevFIcC0ff
2/H32Jig+U9nodK72Pqe7g5FELSlBjK2gS2NyJLr0M/vVeJbUfl8E/V8tmpmPUOePE7qo1EOGvN1
QyYsskGlxqkwaTd4P8MBJUl/bnkNea6rim4/hO+W1yqBrck1hioesjQOdzopFlSrC2yE7b0akFVW
R08pBZd7G/PtMLM5mgXh9CxT18d6kyn9Gqb8w6gah8kB84VkQnYXodnqyYnEslHVU4VjXOET88Ve
LT9cARmF5IlLt69xLbZ2PW9sJ2s/GbdBp22yWKCTewA60AxIRQm9AXnamI2riVAOHmS1b5gc2lqP
nOGBmSn93lqrngzsC1IrwH6uPhDcsMEhKbu22uxxrNUdUcpzlG+1BpDOpzIj1hkXxib8DvvTM9rX
PuiWw4iaGy8UP/CkN14dcdRM7I/lGpnM9VAmW7mF+FOULpq84cjm9Z9gRuNxPOqAwTza7IkIjJ3c
ACEhbeSVLMwsdHpDuUmF5FNhjpkIPN7U1VAG6/ZbZ3PYCbHH99ITvtjLrTvLeohZqzTUDw758yXk
6So2d6QvwDjGbpIOSh5CsniecpgysknjV2ywl0lJgceUj8CntTxHa0U/zVm36aCByOMQld6y6JqN
YAdyq3qjz8YJU6RbTDwX7eB7vRbslKTemGgt9L70QFLXpuIRmLguVZKOCndnU+M3Cl0Wx7MrrgVu
oYVuXghUSIQ9IcWPt1XbbBIrX4dYrpsN+1VJprNNKKOtbH3VuBCNvtr3xMIPXYmzDKWxqa4DMH9H
BGvO1oVWJVtlvhiKV9m4yhM0wK6lzohWz7VjT0/lSJ9BjKJtfss/rulODXY92eLPBV0nbR7U/VU6
quuyVG71qL6pR7SJBcp3/9ad82vGwLDcZMilc2NV5n5GhgdVc5P3/B+08jvdZujq+gVagRLLqcQ/
WvnWQeMVlnfylkwWlF1zMHOCGFrymMUWzBxQX6qtUSfSSfArbXxXsuND8kyBJpCKoAznAKJLxiEW
os06qKJ11YBDab4XYZwjv1oJSOCZAKsMEXtNB5n+2WGarCbZ0hdlvozlXlf7W9f4878JkD+5RGPo
Tr0ZdHtn2eKkJMpCJbguN2oMRsQ+aAGqQQjkcCbgINFoEoqggZEgU3W0w5TTwXbtZsoOBlx+YyIo
qfEvk1QcS52j21K2HbT9Nr8DX9mhADzUlY51ClWOKU6VCWRm8+q6Oporazd8Z4VRInmBDnXcEqes
pJRhPNvyrkD+PdiJsxMT35LEdPhBlq8dOA47tJu87nasXE1Jeh2b05NcRVqf8eWZO9NEL8Yd2Qou
hrDaoT/ppH+1r6UTvzlkDsZOAYcJm0h2k/4sVi6SgISc+nJeyEcY0d7Jtynmm8LYgkYds5W83oQA
RwoezCy0RQseJI8TjNgJuUG+YPI2kDknq1bbDWj2gQ15wSXLqfYBhXjzglDspzYDAdLffsZbJQvu
0dPjpf5FOWdHI1TX8kWUYY05LqHIAnZYSjzJP+P1wKXH2NvoaoR9RTwJOxRhuRiiuxkOGDgIyyvJ
O5TPoQlqT/X1vVxLtO0cH1jW8GkMq7zPTdaWhFUJhaUQJBt48wYM/jV3/mv298nE/NNv/+f/r3k4
k+t32Kmct/81R794zpijn9s/jt2PCKLHn9P13ct//vX2T/53DO7YYJiSziEcRCRg1f/LkFdtl3Ew
Q3JDlWPF92NwDactzMZhrtumI83IGw6J8D//0sS/bRWjQgSmlumSUmv/ozH4L0i9LofqOvdgGEKi
5h9B1kFH0TLE4ODzgEEoYseE4BPC876BguAzQ4QHLxPzu1n9Au7+BaP/dGE5Y343IvBBw3AHkhcm
gih+iCEMBcoddeIXQDI+N/ykDzgyHpmSWiLnAeavxu3xaEaaJT9iJ8fPJBYoeo3xd3BfUoO1f+Yk
g2gr57LMr6wuvHGsbjdqE6lA+a408yMxTztFUcrFoGIaPULqtt6QvhU/lg3AWvS2exuV7g3e0WqH
Fg97SxOyF5mwmzzq1xYuMFnSXcLqRDmTHvUx3je80UE9r/pBua/68FueEcaNY5rVP+HQkMHRZpSL
2iV4KPOZjT1+rDFctsppY3I8DR1cq6a/QE11hJh+Gtrs2IOauhJa9ptDYSv3CSaAo64cEwo7HQPe
GLtnNQEVwKC4zkKv7pjdD+6NNTTHKSFewm0PsTD2XZFey45iSlG+RjJ/CjVDVnUXZjPjcwT/2p5X
Laa0lMnnxkWlV7urGtg3JfomIy1unpLvPz07mPd4Dq41qRyCscTmpjZshI57k1A/yZ2a+M2thelf
WdjX34JFmVqgbyomZKAQEPFJqKDFYVsdIeUnwRb3cCP2FEy8S5LU2hCSX0lImOPcdpRxs4qu1uo9
p2RIkHm9RZZTRmk8wqM+QUpf23O2jSwyMyz9lOXpNtGDx0FNthtwUQ+zJlzLQZ3s88R8I4bXUGUY
WcEV74uC8MNshevQ7TA7x96hWvUTvCPO1ZtaPljkAB6zbx3iSuZxPmM28JqI8FFBAZmUu8aon3Xo
CODCx8BOrqsoRJGnSMPBfW4qxygw9wnPzsKZpsAzPIiXjRJfY6q0lE8KN6pF0XHUlthyA5GRhxg5
5DCr3WFSKfmw8Ol0XF0IF/UNeiQ0oCHayZR4dqrktYkzHwnbFpXs6NXB4A1BuHH1wwg9n5SXZR9s
C1bbOHaHNLX2KoCgmY04qw9rmZWYKoE3V9GypbtC0LXo6WX5FWAbBX0zXdCjrlWUbSVGRy6lMomP
UUq1D/0vmy7kvzR8cynXLUbhh0JgiZbNK1QzjP3944wOX5l6L6WPD5nydEQYChDakDdDaxvcPucV
fqTPkkbbZBRLdO960OyI596PKT3meO4guWlajw9teG268wriiWdmw6Icsm3PII8gaSACpuK+sXXa
23Yev9ngRtYUPfYCQy61vsy67En+py24gKznSf1cdi7prerSb8Lbvp/BO3n5lIyXLtiYJCemWnSj
dOZ2SEyotorXR+Y2m+1zbShHG8sZf5iwAwlxoL+wSu1K9QCPD/LNQ53hyR4fRZvnOtfyUnnMe0R3
mzDSiIoRTW+/sDRsa+Z0W3AfONptW/nh9XJDYB/BTis0kGsdcS50Dg8XqVPViB9v3y2eAut4xnuw
HDd1qK7UNACs6ZblGOzThoTNuN4VQXJdK+lWwXw6pTTrg+GioFIYLZMYRHM74RGkRM1liw6eOS1Y
oIQhsCYhVDn1G+wtml2CetaOES3VJDfQPBXO3aBHa6e6ckDEGZiG/WUrsFIhZ1ZhfuXz3Iok3kcB
ipfsXAYAS8SyMD8TbA8mhoCIR6zV6MePmc6bXfv2XdMoDy2J42SHY5+HYyXbZ9kWz42dX0a6fcpr
cTJc+8VWg31VBjdlZt8lWbszsuIqUPwHDlawbRYTYavB4BBvESzBg3o5fYuPoiNqEWuXViYJVI8m
kWAONFQFD3UqKGYp1OUjv9bBrZq4NyZbvhiAfbFKQjjsh694pV0HevgaqkeFLmWu+++1NaZUh2BU
mbGvktBr2NXVvHw0mgv8XElORGgewQYHXszK+rn1K3xRWpxxEJIFMh3a2pI7RLJQc1kGyBL6llBx
fZ/zqiRadyDsiCY0pi1PBVYkL3BlHqxuBLxSjiE782xZx7rj6ThMFjQ+TV+55zZudlqcYd7PCgyJ
fCaOTY2So5oM31u7WRkAdNJ+h4dxnqGgm4N6rNbZqGwDrKdKcrycWmGuxxwQsqhZ+QzX2F5s/eS2
xpY4nasyGi5IEdrIVRldVmF0HTh8KJL7dL+76Ib8ys5/2gLSUghOWnD82AMpP8SF6HhXuTQFM8+h
jJHIK9eK65wbEyszJ73R6/g6Zl/rYvNkttN3TDUyVFRl811RpotkcO6I/wOP+Km53dnKWbp8J136
VAHtVsGFQ7YnOUdAj/Zt75aX2mTKrMoljwhJH/ZO7qZPy53Tp0DJiJnN9juZGk9qggRFzQeOl5HT
DPAtacaLlIERh/hhbNKtP86bCbcTh20qon12r9ymeI4AX+wouRpHBAk+JrV805NK19Y7d5izeXoU
ek47H2r/J8bXL1QAL64Z7UKcV7U8o5LQSKvD/r3ezTXlfvqsdrifFNNG6dsdOvJ93IitrE0qGi9i
8m4GG9IZYi4iplpxOyKhQXe0AvBZVSmhrWSrkza9xQFz31HluNiCxga7W4Iprj9v0rlfS96aEqL1
naOnEHy/bqodne9zFwNulVLZkTjlIyVNOgVr4zLA7jKigOqz3osw9kh+yO8hVIJLHWOJ/tmHXtGH
LsUyBNN/1HN8ya59iJKo/PkSPX+m2H5Q8P4/wsGFvPO7nuO2q5Pmj+f85Y/lc/SjaP7YNSm/az70
IPJH/NWD2Kh0HdljmEQY4RMmKUF/9SDYyxtYlZmOQAQqVMPir/6i4urav9/Uoa6wTdkYSA7fXz0I
f6U5Om+sDncXme4/6kA+016g3poU5qaNrSf3YMvy/V0jMKp1nPYN68s29WQxd/kmSImr00V17nAM
gPCYPNnzeG8Z+Km5SByDgzDBpnUdtN4X1wnxY++e5l897nt+6+fWRN4RJHyifw1aB7iXH+8IotfU
ggIFazcyN1aLTslR+nubXOlFJYbT7y/2C+f/z6vR4zlwyGyewcerVa7S1+2g8fkDjdyKDquTIMB0
PXc3cdPA/UEN2Y7o0UKIJgbk2TAwyFJGKegM470xZNScpnFXkRA4Ke4O4GY11wZzVIrkviEYd5yy
17nRVszzsOj299T9pSIeGhPEzpJqO4xRlpmwMDvxO8/J6x9KByxqCiZJE4Ld1CTBox9+mP2KDuUy
CGt9GYvi6vfP4e8fugucL9DKOG+c43fLQO/THv996DvwOvtFHBDfg1nja91iMdN+0RN+Ju69PXII
FBBqoe/pb8zCd9eqQr+t+pEl5+cAzgzFkkkgXw4DEnIaiC7D+OP3H45X4mMPyhUtFYIdTHPbRrH0
aUnVCUI0U+WKalSe3EbZUpZeNf2UrDEbu1WzkGF1sMIfiZkCKkPDmKcDiohLvAMjHKb6U6g3J/S7
V7EZQZobbqr6FAaYxwXj1km9ZhspBkl2vBu/v3FNtuHvm+fPN87+8P7tJH1h6nFpCtZmZ16Qv3Wf
KdELFSbOs35O6HIbHfxA3xUDdVyFwC/spR40Q9LZV+YaE/YvYIO/vyFofWw8qmQXf3qSfpUhKq4p
a/uguGWjgPJAvECl7BnkvOTUAKnNULeexnt9HNdZNx2ZY2zoRG/qTrn9/dORiR2/PB0BK9y1WEwI
vD7dTDGNUWB0IOUWkhuUnpfKHB7dXDtNVap6ttE/jJFR4ByFSV0ZRu5GzgFozBfoA7/B2z11tn/j
t0d4WC1T2WWfpd9V1fjWMunQW158HwS4TYdhJ9zsTHQ5hAeLtEOxlEpxhnL3dEsVvHdGJV3Oazyn
jbQrehkb6yIqwu/aAASrtN/IfsT4OUueHJF6ATr5zk5ewV83Q97eFJ3+pOTWve5iaadS6cDvYQ7I
d+5myOYdSonQ90Q8QJuZ8ocSMd4iiMNXfLDurdrctKH5zeksz9TZtzWfCdfvH7N8ip/XoKATEEhC
XIH24+MarPwumlXMB5jnZU8dUCnsyPle19Fl9TrLTUrPW1WZvtglfiFWy7UPHm0ZqmYD01kSO3u3
TdhdhzcVO4MXNwgw67uuQ9CIGuIau8stLem+Z3oXZjlki/iLZS7+Zju02QeRu5i2wVL/dO0+mssq
N3ChmkYzPTT4sXUxkzyZtmXWJG7AnDiZaZfuNLPb2s2tjY7i6I/PU+c2S5+5BHMgYljmWJoe1Cne
vsm0EGjsMrxxY0b0YrxEGjbOM15WMWdIGtPcKE1WLZ1EvaS6qyRRGVHyfIiDJvEmBqArtyedS+v5
05wxxe+/Ze0X0YDpIv2BB4peyMJS5O1te/e8cZgcdBpiKk0NXhXDkVvVOHVGb6yZa6HWY7jR1nTv
nIVYYseLTvW/98qmcjgr9NncGVr+RCyKu4zq+qxRPwj7e+lDxOnGskdkk13Vhom+NX2aElTJSmSt
Z363SLESz+16K0SA+NYmV6odd8LBgKIdty0ZHRtdUvyh2WzDwrpwUf9Tl+vrqVb2iqHek5uLlwdD
S7s7qTMSYytKruHt7qsheqltXL1T31/ULfwhsp78H1jmtV7SIuwXikWWSmmvNDd6NPGiC8FTNmZu
v6YGWOWQICV3zQSSkBUeyoEvtI8DazGqzPUBcG76VlykAZ8l6plJpKVx28wTol5z3FG2tcsqL/BX
dOZ9rCrPYowtj3FL704+/pRWAt+Nf5rpgnyvmXDwLtyr8MDovtjBe6bY6VOX+UyE/SsdU58gMU9w
APY0ydiorEXbYrLszsv8JmxEshrL1F2P5GEvQheEKodjNfK+1JZ9W5cgDZNAvR1ywClR5sU9R1rF
0N2kQ7EN2maj78icELh3sYd3MT27BU4mLOtHmySHyQw45RL1e2L58P3x6wrU7CZrk+8SQTATg6a9
9yjVcDayxPXvV6Z0sfm0AaFQpETGzgZBN//7uBHkvsDtU6tdsLMR8o+zHnP1Jk3U+yLhXuf0uYXG
9iPV5YwptDeW9pxM/oiPif1AZYbE9ZUlOskjPlrMEJo1q67Q4KfofkPnmZLhPqxCSKrSb2QY2csH
YHAsRfk/zKrTDPKSCj3FuZr7/KwUYlMowYtu1t/QfXzDhfBnqtmIguBM9uiXKB0R1WLSDauDPzIF
2H0q5qOR949RGLoLu8WhCn+vc47at1MrgkMUSXO/INAcw9XxycxNb5rhNUIa3BRDcQ5xGedbv7Gn
8un3z1bWDx/3dhoIRIBscsJiqvFpbzdUw09B/5iCWXG4agImEJY0MBFF8p3t91vqv/oxrvGyFvyn
V2ZLx2lItTUKQSy0Pn6pDn44Yzw1vmc2Wsoc8Fp03bGueMcaG0aioe4629hoA6fw7y/8i3CdXC5M
QWh5XGGamvNZicyfDq2i43SsDCZ0WwUKY9/5rzCBL+y6MNYmavthSKnn1O5kmNV1R/5ph1ERCZO4
OxgzlDBMSvXC8Mp2nhZldTUkLAh9vv/9nf765UhbMdmYafAgUXJ9fEQls/7C7YklqEf9O7vWATPe
TRrl51pJvBq/BvxC53Hwv3hAv1ZVHy8r//7dOaDOad7XMW7nIab4iNQAvUSYXjla3X91JfXXVoBr
0cmiZZTfxufagrjEsYHPgrN6OHpD3T4q5o05YbuXT+u6c8isZjCNxc0YzsSA9PGjC0vXHMb1rDsJ
WjT2M7/itSaOYoGzJHmNufYYpRnKhOIhROY4TPV5JqIEr5AA2qXJUWvVw4h28djrbL+YZEQ4NGj3
QQfDHXLD46w0vXRhLol9kjZDsUqwZz1f6lU0LwO7P8VWMS37WjtXrsMgJDXhyQSkV/KqtjNeBuGr
pLAFYXeaA2dtd7gihEW669r8Kugr6DXVNQ6SzqpQIE67kb2xu1c4POZhlmYdrrGJTUIx49l9VCtX
RSyIRYCToqGQ9WFy5WPeuYgb9AKuzQFoDkzSQ8hHvZG9tPH3qCY1if55wKZDOvdqSwgbamjAfHSx
vTRwPM1FtARVDnmQ+aWKG+7SCZuEhwPhycdpZ4XyeJeqwyFq/w97Z7LcRtJd4VfxC5Sihqxp4wVm
gAAJDqJIbio41jzP9fT+km1FkxR/0h32wuHwokPdLYkAClWZ99485ztJhjlghBpMCxKKGWdCDLrw
61dVdpcKiloA6DPPz34l8XgNh5IS1S8idKa4qUVxGXtqTeR49NAF8ZOwlkpjacu2p3gJD4lwi3Wg
0zdNop3HCludS2ubwx9alslYzFO/pAzBwoGOsb/oAu84euyPXVG4ZKTILrVGd+VOxUmVE03AnNPq
JfsgjVZIf4oJZVJqAnr3x34WE+4SlMpJN4KnD1tCnpylGiY3YWvhdIVfPbOi/Ni4ys6cqAm8XhyC
ho9WJSxO9TBuvITDnsFRd25tHJM42ztFT5RxepcSpuyE9WXZgmrOJv0MuqWbXyjedVgDA+HE7hj1
QsKJroKUK1dY0FzKWo0RK5GBonXoQSkz7L6JUQmXx8wtMMqkD3XP6NENUBgYzp2uaECOB76IWi+w
ZKbMRoa12xBjhA/sMs6VC78ocPyq8YKEh4eWcwM7jtfNQDQD+T7EAaSQlOqf/IG7dACJIQaujHEa
N651ilMV2tYAUVsXbTqz3XKjKJWPPq1tZ92UnjUBy7Lb26elo29k7dBEbGGViSIxzNSzWgFAotk7
ofkAdHgoZq3d/rRqfq0oLcIGcTA0nI4sthQaWBFvCxJaCmjQqHuBUGvpXaSI68R0d15MfYXS6IZJ
zRVF8AGnHF2VsusUiBFa46DQpMQZMgODbRY/+Vb4UgANXxcp+UI9CC5HnLsBR+Zjw24uIupUq3vO
tOER4CCsFQfRKuCLwWTiUIEJLvF52DX2ELtmAxSludVHaDldYK2It0I0DQ0UYckiSyEqV5PCnMJn
ewc8dm81h6AvbyJZq7cTRbAio+3yUbnQm6mdQ9cb8EZXzdxsb00Ob/pOByM2KSjiI+8AzfjgKdFT
bVzVGlS60Y8e8gx2VSBjWPsEY3NCwHhcool1yLg2nxpSyja0Z6ddAodtSCiqFdCSnEZblAr9U5Sg
JhWFytxuXCMrWCRGd12I4qb27RM6GgQpvbfguZjVdQI5U7VWaintFjTD+tQcWvdoGdNl2vbqTDOP
tgXS11I4eBFnUUZdI0w15sQIqNKkV8UqsP1jMEqt3TBLqivVNG+0hO/GDppd6GVbKPOXSm1f+bl5
3YBfNvSEsZp9mPI9KkOSamW55ZdogBRrmkWI2rJ8IixwMk8UIScypZjTG3Zz+pJD6sDPN4J+SWYS
2BJI0EWbHVNil7D9TgaqdY4tnbMm6l9obWqgRvp1o3v3ns0ZY0I6RHjPeIQ3rTacTzrG0UjGHddx
A1/4lnRAwvC0nxwzu6vebzDKNOGlWeZLq+XRAYF6CrCNK1a65a6F5L/At7lQC/e6SH1IWv2vtEnm
lizrHAwOMA3lOZHJYs4i+yCmZKlNno8D0qfE0pF0gLzqMnE+TiQItRYH/bEtZerVmelzrlcV/oKT
CCBHBH45LBQcll4Orrch4Npf9ENyOua8hTE5IbPl3mqpL7UwOHGUEp8N6oE6WHM4i5C2oWNifGKi
orJWo5HwzpT0vqbuhT01t3SwYm3FYyk0nkLFnNPJoXI1fBJ3W8Qol3YSxGRhPxJvDhItgHwVA0uu
C3deFoDD8/xShRIvTNkShRTYPOx3wWCvCpfcmLQ4VYtBmZkKoRu9gQ/dLG8GLbusfbQB5IXc6qN7
2cKRcwvlOcQLbzW45Q0kVHqc71pTw4E+hA9Z1T/4QKfqqd10w/TEOcoT+Bb6NpPjQ1OptjgI+GRt
gs7Wor/2rsyAe6RwWXost99Ezc+yy7kvGWK7UXSBVfy+jbloTpM8mEVnzDAxx1R9HLdkDiPPUYMd
pkzf1Dp/uGIpOxlngxCgzWai/5F4IXIDh1uWu+CEKULql3yg8MwMPgSa/IXas77pA90v+9t8KAkN
96ujHYl4ISIeyI6cUqHaN5HPyqca/fWQRQybR1QxmjitJuMYoa70nOBcDycBziG0ZwpMsK8rUkOa
YN/3C6BBVFtgTlVVOSZ4XxtiqXaaDpb8ssQmEHT5vkp58FLEOaQXHsEI3hRVeUwaewTHX5/o1VH3
rXXiU6dZGeVCFEebIevvPZWnY2qSo5wTxP201QN/LafaNimG81ZBz6/ml2ZeXtaC9Oe0XHSGwqEt
pdnXn+jVj/3hE9FRajbjTAtc1McpUxmA/vKYLy6n0cWAmqmXKG5Oc7PifI22fdNqePqCGzLFZ+U0
6OSO+bDw9eB6NEv0hho3P6EaBhG7V1EUa2sLaI8RVuo3QzjxyZWHe0GhjCbNYJr9oRnwjEHrGE/g
iyCIFod9vq8L2UfKXpauxPeIHwrgQi7B1vkBy6bts495hCgkpnnFVDykAeYIxVMt8IackdfZpZxl
2hrPCSjnnHy0fMbp5bPel+eN4c31YDiobn7Z5R3xghLS1Prz2CJ7TpvmRN95qDapKCim7ZFGt0/d
nRLBAp94R26afNOpftIpGOASLYNzIZvRoP7+zqvpBkvVM+2lSV2JFY6DeOZxuvSwbRWR7L++LT5p
vXCuQ4JlIMbk8SNbwO75Tt2cuyL0i2M5sVpMTPSgHqp6es9KBp6/IhhWDgH++QvzgAGvUx1qHFNe
hjfNl2j0Kgzdyaav8KFuZDGO6TS6jrp4Jwbnp5/hlEqxcmKAT78ZuH52hQGrGI7Gq6PU+/DSkxkp
kv1vL7sBWB9f9HnVkivXMnMcsKbY5BZ8/Vn/AFiwJHKuxQTC0WDyWB85BXkQlWAAa3uZlCzhmcu/
dQiiSCGVMR/B7URooy+NHq9zlTZxr6wo/evg63/2ePv/Enqae/rN1/SHohYiRxPWwb9d0yiG2adn
2/IH/NbXih88IGwGzI8ASgmDw4Pf+lpYUpKlZoPnACSlyd7+N2bK+WFzlICMlvmGy2bCb/3W1xLF
riIidZgNWa7JucM/Ot2Wc/q3q7tjOuS5yx/E2iGMjyMUooQJiaZbWWCbu6uT/Hno7W1siZ2MUgwH
7dHI9QMw6o3SFTRs5cWbS3f864XeHmV/fKReX97hkYKDwdrlfli0XM90oSCyUiKg/OmlwP1Qg2ao
xLzK2fa5d/b1y8k0+j8+Lme46J25qo7+kQwVNNRQhKm4BN+Ii1rbtRFRDpW7y+rqQscGlInsucQ+
xOBrE6XaXjpqpJ3NmZDmdMaJqul7ePKnhe5dhU5zIU2Y2H1PXBmNY2mHhDjX5tcIhNRpzNOq2pPg
gNEedF8pFnZik4CWLSYv3OBanXWZu/O1au87BMl4yx5XY4u8Lwx3bnw22NOjR3QdCTyd6Z/Xe2bP
O3S2myiwt/KP6zGSfNwrBfYTF3KBoyc7M9uRnbzRdJ90VwgTanmBE6Vv/G2uJefNpJyZUbopCw83
K4TO7i97h7RWlDYyouAGt9rSVdQT+UNraAtiEqfq6LyM+K6//io+++ZdWBYSGcXNJxnrb9dxzTHb
OguEu9Cz00IMOLIxPtR7j07bqrR/uHLL2wwSDtgSRAzQkT7UBkqXxbnVmZD4cJi4brXOMadH1UkY
w7BOvzsP1D+9yyyLItviHgPg9v6z2VFomm2vETqj2usJhIN0RvZW/rPwdorh9rMx9Vadvpz8Q+JZ
G6I3TpoQwaM3/fIbVIelhaPNHR/7yTiMAr+r675wmPTNw8Aa8uezwCkWVSrgLs603r/LwAtyM3NH
ENy5swJMsU4q+yozg1NzSm+//rJ18+MZ6es3wPEZFQM7GZva+xcTRiM8gjNcvHDp0SJuvKjNjZSD
p0wC9HgkE7Vb+S728ijcxSg+W3VtxPWZ9OaNY7+OgBuoJEVqWX40yDAt4ChYPTr1el9yUGUKcxN3
49rrOhSU3UmnGguRP8egUga8UNIsbGmIkmUoZuqDHOs5OOSPwellEEpbE+4cEstsw5pLfe/UQtBJ
27mv4eYDhSQRuSOzh7zv0FZDJ/WhoGL8DgZ02DTMSmXOnQjjnF7O1PimxaBnYuE2xmFVleFOStnV
4b4Ut15tzgvLZJo3rAt+WCxliTCwdDKrM83cdFqykZpbIjkWSR8sraI/cdCWDnq6qbhCiY0Y0hYb
aCPY15ptDEo2UE1qWZ/IQiT74S9XOR+KOxOBbtTc0VHLIGAmOP7aQ+rbzEOBUhWRL5nOa3TZSHCG
Vaxyjh4ulWlaOG0yy8GhtoZ3gQFi7SGO5dxwG+kmekticPk4fgVhnGTivrDmmUGOG/a4HgZPOm3g
aLQgMerGv/FHtPv81CBSVkT54NsL+MgAE5DwEm6DUVZZSpcS6pHlhBs1tEfyNFGia+CpMRmeaqIt
N0Sl9nDD+72nR+vcJ1y17PMTpSSLCeDZcRpB+Q99iVJ3VPO5aZJ4lCqcReY24UM4FtcK7isseFcJ
s++ipOMiwFPCBRJoIgXXQ+n8pRhoujBITamyIiB0Lr+BiP8vHQN0M3MRttswA6/ftid0yoxhs72m
9KdJPBCKxjcV5cAOILfmDFbmrL647quzJvEY5IidX3LTIDCvXOJORMOcG6tHzg1ohTtOEh6kecpq
rXkoZ4dc7tgclq23KsiSl9LMokHJHrTzDi/A6Buc53H9nBfXTzZSgxsUDFX6cu6iqW8L4qp9DB1o
bkv/BC7fCeLm5SAYXbjRpua7iyfrcsr60zTMjk51pmvhri7sy77nU/Ml1IB4xrCB/YN6lE/mJCqc
uAEFsocbDyYW8V/BeGrjow/UYKOFxxz7h3QI6DhGI1T2Pn8LHuCOKKoNTmG4EFIu/58+L8SQQEM/
qRtQGnxcvV61eLZtcyCva1Lk927/gNsbARBL0eRX3YmNIbsEB64W0S7zMKSPqyYUh3Fy91k/rXlv
+4AnAVj5Tk+bs4hGwWhm/ITzumjOiKZkcg13nf2QAe9JhGRW3gImkJRkgHBc8k3Y9uWrkJ5H2/GJ
LOL/DXAqCLCyYw6ydSTzPGPEXc7bGiiAHu5Qm+w4RVhULUZM8yERKg9eeaabsBuKZtMwOPWyAU+o
sk91aBmc9I+V2OmYIyd9Myokn+LOWCppdyJvF9ND7R8fhmZaBwLEAD1tGlfbRO/XFQp4+Y25idgQ
prl2ioDg2PakJZrGdPkOHBTqqNMxZ69bFOtOgA0RFzPI6YVs0pxxRvTCPBbsQRXmAOnew26smjVE
xGRvM4P3oSkY3dIliK4egp2t+5AEUD8EgvWK/8YZKpfqTKBGsYmXdKe18JhYYFTpOcOUPzobyc+S
OgWQAVNmYN2wF5NOpnxyMO3oPOQ6ODGzjDi4cHPSmM2eD8qIy9xIdXIyTogaAErAnJA/VYqlmcGv
RRCtaApnOZ57BAT4xLGmGO6v3K/ugzg/IgeZK1uja6EE3WLTXTBunQkcJJFK1kau7KOqO/UT65uK
45VA9q6wppxmnGVLUjKnuB/71E6M1gT8210UZb6X3h5nTPE6RbtBaeYq48We1EUnbiHg88/Qzgnh
juy1XGaE2yAv7XA8GYfC9FaIfE5jN77zglQCMpeoD1ZTd1qm7dZu+lOp0Le533oXPwbGKRNaEMEp
S73Y5kTxWvh1OEhe1xpDb/Bkqj9gAppOYxBdusoC0rOuqMlGBf/19a7/Sp384xqYCMJUG1QuMNb3
z6je9GqfZYULLSvcmsacJ2TmOjxMUb+y1eaVL0Jq4TxUWd4wuCRusJZPkbSiB9QGcv3tbHNTdeO8
aW7kUx6rMHN88zCMJk5l9h5FzNsw2sURPwIjTD7yKyEJTcIjQH4Eyv5QI2wu7lZ6yz7p0KgbrARD
z+l2sug7ZVUIVi0fWAeXXq7FNZHXzU8dASsZ6+tGw/OsN3iVW/IcuXzJRL4Cvp2KdA0Dx8JCBXWD
EW3l42iNawK02Sal70QP8Hr4zZbc3GUCAujri/sHeBVBtGCtQJDLtEeDQ/f+4iY2HPLSJudSQapJ
0Pv81bnBU95AdQE/4ALhs9UJP326wYt/bo/TOhrSPRkSrDU6sc6XPWh5U8eq1+IZ8bkX5cV3sAe1
vkm+Vs5I8k4+2fJzf/3u5er88c4gusfV4HzoliZkufhmilNMeYBQP6L6D8nlKvultIUNjXvx9cvI
uv7PlyGAG1+rSjn+oe6vSn8CRJK4C21g0U3MjYd/4uuX0P4oo/kesMdyTMCgRiKl338UBV5BPGSx
u0irgPTjdq4q/rqE6EKW+CaOw11esuKyYUpTo1o22zwDPMOToOBREkIcANR8c3X/6K0+vCW5d765
uhlMBLP1eEvEe28rFRuYnx+l+UbHsuVM3Tet3GvX/PEyMzvQBEIFujnrw2U2rdL3GtV3F30eXEir
YuzHc5i0yzb2l4MGrgnnKjjSlUrWZdZaFP4R4CjxzZr7L94HhmUY3Oig1A/rDa0fZvzOcxYudXnH
oetAmKnEEIZ4VeEJN0myke61DJtfjHHQ7YtZo2y/viH+kM/IB5MZrDCh5KvIUz5c/VypuoB8KmfR
1AS1ptABvOE0p2NwXYxs3AyEr3CT8GueHwWkYDVqt/KpzEp2gbzdZvVd3XVLH0egXLxJafnmQn0c
3n58h8b7+6Oqi8LRQt6hh9JNxGdjh/utvhkJ9cpbSWLMqGu+vUvk5/54l9CHsWQx7WIo9mHBIjxa
sS1qJiB/9TxLCyyQ3VIAA5C1px3v5Tfisep7zcC4hILe/MbK8Nmig/aXuY9qMVMz/vhiBlGmxJ4v
oDqOolvhFpCN1je7nvnZ1SVeildwHE3qdt5fXbxeUa9YIYsOtk+FYqg3cTkFOE6x/1IKXxBMga8b
0yI20BoGVs73buNIm5TsOA44JymlXc4aCjaNvhUEkTUwirEF9hggfeunH2Qk9rzYCBKjIN00uIwL
tIhCU1Z2cCui61Z412M4rORKI4Z4Lw2dQwxQCten34sd2/1+1KozkmAuWnSJddgh/YQ1S7GRtqxQ
2KoHnGHyzyY2q1k/LWRfJDuagZtWq4Klwpm/opTf3JmfrVyWMJl220wmGIC+v3a6XVh2Tawah8fd
SYUU8bWwjs25obPv00R9/azany3enIOq+DDZTVFavX+9yeEIl7Le4aOrj1Gto32t7hEXnI8+XkFk
GTaNmVxBJrU8k7Zla8DwmrPZIrseMNdmZHQb4tS1yvtcDuIznu+AFluuetKIq4R46OGVBE58K5hn
FNDuHfpsT30Jcec5UvYQ/mzy6aDgNq/Ueqs4XGhVIK7F/86dYdQpCEyxkQ17Z5MVk57IPquj15Mr
xKCAc+nUOdrixoznUTCcDMpLUChLdu496yRdrr+u8agkfLNxAYqyORKKMI/Y1MfA3ARxBe6DksAE
gNo9IIjZeY72KMvBgRJA7v/yBtVK95sjJP2zBYHTDQC6eL7ACn9YhoJ6DBIStInU5EIXEc0qvkVk
/bnX/HRt2nGIN9Io3CjyGNS+MpzkwDqOUVX6B5nn4AdEKFXEM7CzKK7EAcz4ejD8i6/vks8eaESY
csXQwTR8NMfkse8T2cdy2Zfek0Qs6hH0Pryw8uspLFSyjPSkdfHrl9VfdbsfV0xbVxnP6xwmi49C
zN7UOzEholu8DmlMhjUanl012skHcEQUFkT+hSw3aPwZWWPLRoSR+1iwjWUbwDsKFjJ5ZDnl+lHe
0G6a3kqLu9Wys9jpvnLZoNgmW8MBcgpMqAkuXvssh6q4P2lwaGZOcqsBBifD6OCMWzGq24RyzWlk
sdjOQ/6RwzN5Myncc03cbH0235g7VBrn5bIXB922LFa0hDMD9LsEAkgYgtybI+ZmPX57eTOTWOfq
+SoijE7StWRbL+dnJCRvGgp6+ZVzYr6VLZTBpom8ZTtWe4PW1qMprRpyn8gSk74lr1F+DrjyytTc
vc4Pde9CNoBy3VVolgCKz+QaS9vbo+eNsK/mhOLJ8SfdJLqCbn1aEaKYQr3sw1OvvZN1Sx4tlFBb
jD6dPa8fuRxuRlCotF0X1lvfGgiuYebGnEz6YVE19QHpjPQckzaCn2xOYlLGVVikEP3kCsGhPqkZ
hPi1+7HeemQzEwtpFACjWCasqwBInwXcy+qdvUO5pFvM9RVjM3aMAiDiFfq47rjtHUh/IWOq5qqg
vmxRibYFgzYi4TSy6XFd48kY1sgyl7KDiV3ePYNLK35KBgXCEPLiaVrXeKwj7q8GG3/LZI/daFUi
oByNF9VSFvJvWZSNU15tU3Eml4UW+7mRCQAD8AKiftlhzfNhbHmVsqqycBljY0coxrFSD9UBMoQ+
Hxss7PRIhgM0gp0pY5aJRYRUDvtKWrhVx9kAUJZWf6zJCDqQjEJ2rTBjy8GGx8GG/Jp8FqqyQRAu
dgb3Rju5V21b3PrVZWfBGMXELEECQ24cIuITvYnWTbstU+56BF48KLPRhUAxjovwSD7X6/pmUrIG
HQsz7y5RDzZxH9lU4EeqV9880p+VIDYFECfIeLIIB3u/32ie4RspqH6cCekmc8RGghng7839AQpa
CFhYcEPSAasGYEO4AQAerZ5jJHIoDIlTDOpnmmXvPtS6Z/kUBewlruqvZaEoR3Gyhvj6Pf8xuaec
tZlgMCS1Vc147X/eNBO1UyoQq3nLoS4xclQzV+XIncX8UU4GG9gmX7+g8VnX5qA0sRxiaEg0+bAp
11peugERlCzvRDlXbKYBHqYguRPM1Gs63QTgp7zLW1XsCNHZ1NT1chYbR8q1wbQ7ZuSfGPEm5ylI
PQcaO4MTJiR+zi1Uz0ciZWEVnlgxEAu1ZCpyntgXEo8t4SWNF6wG5dmv/v8g/ZuoJl22Pv86qol8
tvuwen7nCpd/4/fJufNDczk1l/ueyazgbXaz80OwLZJTpKJ3oXjgMfp9cq7/MJgoyMRnQccva/zf
B+f6DzzTGrGM1OamzUD5NT7773nzXxyxv//77bn1H0d8aKGkJZ3qRTi2qX0M9xsGHVXyZGiLvNGv
Lat5GpVup0/WQfplgTu/MLDTZ6mZPupa8pBNA0Lz7jLVpZ1LGgYUF2m2NyarAqxn5k4XTUHNp7Jd
A5YwZ2+u66fTclk3v60keLuCJYcLw/NADvuHIUXb+x7MpFRbOBA0vCokiEYjD6jt3HA5BuHBT3+5
WePAIZn2ucYeaCZAlQx2Q1/LOaNhmqbGWDcb1Iozz0RU6tUA6NQWP7A7nVV6qXOoKWDDUAR4SXRW
6gd1oMd1vAncbuaVpOA2szJ3qlU2sXemEdC7WAdGVPsgJQdI7+Mec+gms407FQvJTGvrX2WydbXp
ulTablaa4LJp19gwwP73LmzLWORUtc8QJhGiQ3pcWVzIoGHIyT0FNcIYKVTMO7ttRhot/RcD1aup
t3GY5vHRz0EJYcLexJVULkc1JM+g4tFH4kxA5sxDqbmp+TOx0aySmMBRq0CqDYox7cDvN5y5YIa5
TNWgnBfBQEAHwR1UJNOQhrBSkU26CZOdciK8Vo2OZCg9KmjTRRvdFSC5+1LZ9LTDGGcsjWMGAdMV
IqA6PbaJ/5xiY56lfU5IDZVRBQF95IulxIrYDKtQWdexs2vV26yM2NStu9FxL8fJPy/Mo+9De+l6
9SpULWdZ1PWjHqohoVdAf6eo2hcVMV4e5OXSeFRNJKrBhIEg9p/jNIEYgp4+UEuyDBTNh4y9HdWI
IAaq724MLrrJ/tn3Rov46IXhbM6hXjwRAQBGuDXw/JAlPYjkNMBP59YjqoegI6JRV+GiRkjCIXXH
dokr1imqhR2AsX29z/9fqvSvwvBgXLxZCf6QKs3b6v7xPn+/wvI3/l5hCTVkCCvQRMgMPJbR39ok
94dmaRys4TqyKWLerK6uoXKsoaLX4S+yjvxeXsFxMGhlyRY62iVV/0e6JN392HTJBZY5zesIDUXt
x0SrbCCo1vJsfeEGzU0Sg561pgvOyvI5MSjk41rziKreJ7DCz2gNWfGBwK1JVTpEt/YYrqsC0X6P
T30cQFdEIrzARJIYGHDaqaZFN6z9MADi7+NiETj+fdF61YFhXsJjG7UY20G2SYfEGI9EzYsevSiZ
pHB1EeJFI97D0SK91rGOA4A3NbJOG0v+mSF+0uv+DvI9dLikVV/y6pcwh+sB9TG+2GhVabhzbCMu
ls2vrj5JgHuvQjxWm5CohMh1V87g/UwqHNucqAxU4C2Onmo6SScmDqk3rMOhKhaR9Gi0U3w3Bfkl
Zx+uTDNmedKsYl6WXroKB5aHYhO1HcdiRcDqDDCEyWO9zCMGsWHNsXbo5sXatHZZmBRLtfP0BZtB
Ud/6AVcyjcubogQpRunMApA45cozOTpq3SKYCVC5M7QLzYzcDBKd17oKs6h3J2tW9tGLGQagjZua
lkaJFmVPVkptFyx70aXfNDBRbRzrA7Pwk9zXr0z9vtIO2I+7LSIewjVJmCbg15pVGKhg6/cM6zTo
1zKKOfMep2niOo9ASCPmMJOCGTMO1GsrMs7TCiG4PVTOOtKLmaCDSqzstNajaWUAN5srwjykdYDb
3MK42E/XNSKqVWPypQ/Juh38s8LKt60XPUmNheMUl2Ta7FIUQjNnxAdQyLtOd3Zmws5WZBgkIvMu
jxmz1PTmZB+Ghrk6zIsq4kZxh3QmCdNJEJwoNiEbjn6uiGxP6i5jR1M7ViobfVjWN1KLvgwjghaL
BJgUfXqjX7mA4mdIecncaVD3+yy2oe3vnTB7QcoTzxU8Flhqmly54ojl1OtIlNcbb0O29J2Kfk5z
73u+eDjcCJNN0R5GJjmIVB9TzT8puuoGi1W4qTLEJYEgAauxudEaG8Je2D5EFDFDzI/XA47BuNOv
8yo/lipkr6C9KYg/jTJJ1wCwLE0Ck2AOUybYSrAFguFKsapbKy1Ur/WyO4y1zSTSIga+OTdIy0bx
4VzhCqPxVppZR7NW9fET2FwO1XSeLsfGYVxn3EajtZWjywgfRjYdmhCxi6ml+zCfzt0BKxG9+JVL
mgaSivAu9HQ2YTHtXBnQoGjF0mxKZ502JQkcg3KfQ/7G+N7gZeeRqWpyOCL/JKqBYwvjPHSCyzFk
yJiFzFA40ZOhIViHBvtZsXIyfF4DIvXHPMBoqE8nYS/2Qdydd8zLJ/yXINBWY2zfgBLaOMh98iK+
Gwt0yNJaEpKvPMvLCeQdnHrDIUCjtW4ipbw0em5fOywvwyY1mIEtK5FN8/7XmMTad0XgJzWgIetf
ql/rdcb6vvc0OgGMp8n0Bazguar5u2kE0Q3d73kAmh7CnyawYZ8VOVIDbfgL1PI/uzX/34Jk2fS1
/7r7ubx/uH+/MfPHf2/Mxg8ZKgY9BviVDDBlbP17Y+a3OGdkI6I9ZlN7C+W1f1gQgxyeD2bnEqT1
9+bMb/EDsZE7hqbSVbv/pPkRsgF/201wxodHh+KAkSXo2o/NT+PXOQY0KnC7ZaTXP0yOfqyM7oK0
9p2ScXjR3ZgpXohMi3f40jYsU2V2bqPSEIGyThr9zAj8UwMEf5PAnw8fRPar8s2NQ3xbr1YXTNN5
0nEYGVO0ow7dJ2Oz0xyO6AuaeNWqZh5A2Bi/bKTfqIpLvFqztSL1LKDpV4fqwfWsUzVw1gV5DSAQ
hNFeDDA+Z5Xonb8eq390Y3+GbXvHdfuv3difQeTk+3gk56GC+N/870hgxl3y9Y0dZs2/Ldu6uW/C
tn5/j/M3f9/j+g8UucAFoE6RJC517G/ucTgrLhwqZCOW4Ljw7wLU/iFjiQ0GUSq6EkKa397jxKcD
LcAlr+IAwkzxDxr8P5XirJGuCt7aJKTSQMLzfrXUsBmn+oh0RI3sU9FbOEyN86DNyNDFdT8uRXuh
K6SRde2v1kt3k99eTiIhNiDfVBEbJ+4TjfSznhlyeN7pLj7GeWjhdPTLrV6Ny6Ygj8cT6zK05l0W
XhV6e8HMew68nRnkNB/aYU9E5d04NCtOqa7YtVH+zSkcsa52c+Ixni1+HI0miWvdxZTaK5cRvjv2
c6+j1HTTFbf8a4hW3ScMgduFUOpV3CmXmYdYzQnpJmt889hXi2hRGaQ8Gf6JoRQ3U4OfycKk2ior
UD0r1cc0Hk0/adxforzeZT1nkJY47aYWCMp0Jh2dRkgsZLdTrHotbOKf9P4vtfI/es4+e0DePh//
/l97zj57XP8XPmdYjb5/zmb3xKM+J8/p+PZBe/2rfz9oEMVcpmRory0Hi9zfD5r+Q2L9YJWBNsG0
KE/ofnd6tnw8bZfdhBbx42YCacbi9+RZPtvQP3rO/txKGKHBlmOnY0AlYfZvpSrt1NjJFAh9oa7T
U2+bbfJ9vAi+Ofj/CxP/YcfCVioXDak9QPH+/mWsLDO6RtcYRY0Ma+4Dakd89yRQpKvcWQTeGQnO
ncbZAoGlc1DsVKmWtu50iL94h2fivLtt0XuFM3OBhPjB1GbDrRSz0WUwLDu0JdE8M+clrmc436hh
qZoBrDdPzlH5GV41dAJQ587slMcdV/0MCkN2SSPUnQEQUYtZvZ/u/XRlvHAm5y30ZXFb/GLMH0cz
F/pDKf8luC/P1SOWb/7db5b2ndfsfG8mLsNzKMAjfuR85QvCxRYuZAi8iNnMqTfNC8tOcp3cmSF+
UwR1C1TsxECM6iKBXzKuw19v7sHPRo1/HhcwE3U4MaAWcTXMiO+vtIJlMp4qhn7Dql0rp+QB7pgn
OtFiXBVrcuL5FcDXjt7C/2UU39W4fx4dvH919pu3t1OS9xPzKUNfkHyBo5bcuBn++MW48GbJjBya
VXKgmftvfuQPN5fJETynEQ3MMoIVn5Cho+voHnD9440XhNjPzPOJgdp+3A6HABIB8N989/V7sHhS
P5RkPMLgU5mFwwpCyvD+g496PVB9qeQE34lxJjkHLyhPcLCuhyvltL3zT9Rza52eV9v6uXmK19F1
ArBga+7qfKY+wcGf1DlTUhOZ4Iw08LV7qx0gcKyyQ7TUlvbSu80exNE4V9b2zviJV3/lHs0n5844
ppfuGRNTmBNnPbohNLULcg+//nivxMv3z+/7jyc//ptDKOwjkMflxwuv6bp5cPRl8qu+STbus9jU
D9O3sDcAtN9cUSqNty/p+BSWVQKJLnsU9+mpedU9daRWCeS5gP4WqjOvGGKCemN5OPiXOjP0mesf
x2TrdxfFcTzE9+YtTl/vItiXBEmRc4jqFUOyMS/Tl8bbJf3JACY2JlBzVsUnqod6eqF0y9xduTmK
0k0lZvB12m41njePZEeqzqx0ZimP0BUBYT1SungR/Sz4eRP4ktVwlT7YN4hOGVVzMi2ckyjAvLXE
IECenyW2RjwrBsJ4gBGsezIRHkcmvM6T1ly5xh5fWre1FUwcy8S8EKm2buyf3aqw9kq2MrtNKjY5
JvNiVbYz35DvxbnIVeI45p0xt88aeyOiLfFMlDVeOJtDz85I1lH3Y7WeLvP79GGAbu5LcEKDXPxY
v/SEJJ6PD56Yh2dwmkqcFbN0WGT78WHcUZXU0OY8Cn2UCfOqnVf1Rr/w7jDkNDmxubPyFAW/6GfZ
WeMSkUshQ7jyvO23Trsgw+7MrRdmsx30i8bbstxjSn5wydSdlvQYza/i6NkLh8orPYzGeeOggD4k
sULUwKkb7g39ySZIV0tWCpP33rkkDkCHkADEgvMby5q15WM1HUdrkdyIbgEXheGSX/8HdWe23DaW
bdtfuT+ACvTN4wXYUxTVmpJfEJIso+/7/fVnQFWVKTMtKTIfbpz7luG0CRLY2M1ac455Qz2KvNqa
L6ype7ol1s+GdeSEg8t66p417hoo7SvloXguaH0rrh0e6KJK+rLPVkqOMH7Z1rsRsZUe3YJ/n0HY
pKX6FIm8KVvjTwoE+0d8N57arBQLrt2hlw5acJloq7C5ratNHlwhA+kGgkxdp/M6dR0rP6pkQfwr
tnReHKNex2JhPhaq24Vuh53DX6dPlY/mYqk1NTKDF4dUEDdX1jSnUgv4DBmzRFW47EKuDRI3E7g2
CxI9W6BkQC4khAM7utP5dNHZF8RIMPU7xg9/3dd3TnNASBCnx7J40PpLUqO6x+iaDS893eRCDxhs
V1qyY4GThmWprex4NWUr8DeWshZgVKDlAYkP4To68N+OdXxMxjun3OkE0d4TItnWhyblHXGn786z
MxcZeW0g0XjiUWkXIwP1RJkJToZpLExCThUAeQu9o+XiGfdqB0Bp3fk7GtjKmtOqmXtUDSWyaanP
hSSkIuBbWznvAYKaPWluMlv6GpnI/I0IO2K1tfKFOSAFJwBl3yFHKhnfa5kMhHhLIrBtrrRgPfX3
fCNN8kqUgJOXCCR5LiYUxOroIFm17XCLO0IOvFJx5Z8T8SwoVFw15d8snVdZRci1ULhFYPXaxYC8
AtVCTMgIOpl4oVXrwiFCwGNjkSRLWl+j6tY/ysRLKXDBaUNHmqz5/aLdTtXKLtatcURZIZPUmuL4
7DA4PbEvQSeC4sqEC4bc4m3u2av+WlgPlQH2f1ECR+gH0CsvwvbSdNd1u7ijtXmVV98azctgwosN
jbD4Z3Dh31LsI8TMSZd1vUf8YhTLSXHbyes0N913pO6aO7s/bHV7yagfnhJ+TLpSJ0hlrlMgdGOE
u0b1XMdbx7n1IQXJW9DS3OhvcAcH7RtBAiufsHUkq9bWwl3TbN7iKpZW8YRzLzmWOxD3V5lYZeqi
xMBj7uvuKWZcUxGGx79Nt+ou2DSBpw6errjxU1zDLtpKZLn7+ya/Ma2LdHgFbhGQEDits/y5Ha5y
8tzaB7lmHCxteeNQhbd2QbY1tRVUfVO9rPP9SK7BoVII+SLZFk7LZQwzPGxOuXQXFwdF9cxmpRVu
8S05wapSv8+IxcyD5zYUXjJuShIxxi2rxXga4qWNh4C2GRms/YIugWTf5jZDy+19T9ZPBgvCEfWH
jrRKXjhirxoLNb2KpXWkrUzWY2JwZhMJhjS2pgpGCgR1m4R4afyQ3T05OcexueE5GSktzivCuq7E
T7YAvdjqMzRJe0nkfaJdOuERPFf0vX12dE9jvTsFTODFFm6p3B90joa3Dol1PS6OVX6ffy8eg6f+
QK6FmXqCzRYUivDEw2MrFi96nVuaLhTJY+UkxbrMVykWZtQ8iMBsGDwAkJakmkM2DG3m9vioXJg7
7RidxC2tnpRUd9M1XoLLQbjTgUJQc2P5i56l5DUt3fQFQVSmz5eyS6SDbnUg8mXOn/NM+kQsJVf5
k8PWfOs8JxVbZM+geaAs2mzJKKjpqBBMS7Wc/6gRiFPbgrPH0feCMVTeYPjgJ8lX9ZKwHnr11KqO
QLKI57SgsVDe8srX8jUmNP5aJWUmIdkedRYkLS/hh6bLrJy3EhiBUeyMXmtjUokOevcgi0si1Qbz
glx4KzkkNmVir/7OTS2zpSVDovN8/I2+x5I0AtggptumDbPKTvYp/9kzK7g6w5fjAuzS/XCqV+xD
Yx0emce7PA8EtmuQ+RBdg/Wj4ex7CLZYp2EEGSN1DXYfC2QxPsuldTlTYGdmFSEdrg4+UVnlL0pM
X8hT1Y2tbQsHj/Ci3tkPOiKC1BUJQStubS3tfiFj13ktEtinC+ubwsBXV361LtU9+zNrUb5Yd/zt
8FVcFY+WSa8MmyROMK++HO6qEyikQSMJ0iV40CyX8fcQSd6rtKf7FOTuYj/tQgiH4H+Fmz5o7GDI
5/g2xFv1snwolJ2mMsEuhHXBb0M3ttK4t/Bey1U8XCf2Kg1ujQ6P00oKNqK4sRWvDVgePWXJTbYl
j+VPTJ4heeoxVphoHJ73AymXhUZ4OfE0MQN2i6thTJalF4GOIjvmiYzO/mp8iXtUjAX9MPht12IN
69umN3Jb3ahG5fK2p2zxnqbgpyJf5YprZWgRsOkdigAdp2cx2KWLZtybYjWZS7+5ldlulkSiXA3l
Dt5sOe0A3sKeiwpkivQSloRwx0z1M4oKHSNrhvbSXJu79rGOMbrs6mKV+YuKRMcSoeVGfiiO0nVx
R+SqiXXpyPCLLpxdf2/cZYo3bdnyndq1/ZAncNyWwRHBAe1/wjaBCwfiwkG8qT1Zwa6UNiLal4fp
VMxsYs9/oTlnXYTXzg45bHBMH6rWTZ7kPbO/c+fvp719qe9aTHqu8s3Z2l58g+r0noNfeak9Vfs2
89QDizw/Lk6u5I4wJhCN+9JaGexyKhKX3eyISyA+MENaj8WTehk85HzrEprcHdrKaVNKLgSz+x6I
1iMbv32zV7RlT7rPrZm5CPg+P4S8ods/O4ScHW2VWBFOQpD1ApvZk3+AFnmb7M0r5ZSvymN2MJZM
HIyDapvvgisSrZcmnmt75V/mr8bVsImeP/8+cznor2c+FfE6wX1YW/SzQxHMfj9vdPZb/arf9qfg
Vd+OS+SYiVd8gdl/s0b85aerhk7Rh/APOs9nh6GIoLOWwv3COVXJCypMxbkm58k04FrOS5LKy5sv
NFik991jMJOhqN0T9+vJ1PzR8pQroztKQMIBl0n7+tpulto3Ou9Of1dQcPnKXvYbDw7nxXff9+w4
3Lca4Zn8jcXMyWNjYS30ewKnnd5V1ZVDdszTeGN8z2/sk7JUSo8TS309SXs9+2LMKH8tSPz6Rc6e
USFNsGlHnhFfJLyDUiw28LLWyXW79zcpGRmrIF41XzyuuT/0m5Hx5+M6O7umSUW6dc/ZleIWp6Io
PPjfEnWVAfEK3OhKf5Z4RydXSZbaU/Y4fXX7vxwuZ2/KFAXCr1TKMNkTiFn2u+ZTeaU993f6EjVz
scLLHD4bB44Q/U9kcuw62id7A9+AqSV71vcGoif81w+sFM/srE/K9vNX581f+JfxTBNrpvWjaXXO
x7PclUZKE2KRXw039dFmDX+Ob8VdfmE8VJfhig2ovGxX2p26zNb+ujkE9/qxXtJXPyrLeoNCepuu
+6VyHVwNbIl+mhR52PHu8MVsINOdpC3Z6rSrpb28r754us5vxxRaXN2iaEqD8OzuAsWiMziq3F0c
vP4S2xQEWzRsoCQ61wkXxTdJ/pZMy6LyRv/Y3nU/eWHtA3qCoFhGTyq1KCKB0asbdzFUb4fY5aWG
mSAi6nktzGVpQ5vEVM35BEf6QuFs66xHIsCW1SF9oZTXlktebV1fqpyQWYYalzMIgVWTMx8j/Tsr
cTlfzhuYDUei5FA8UKkc7wVKFtuLOJ9eNdRAX+QOKqEHOhHAvH/HlCD3dPkWk3VUgbRflvvwJqFY
MbqBBHrBDatVd5qwOrmjQkXiugtXn4+KmcX019cGjjp1S5RMeEZ/neVSUYVKMr823a4hceBHwLDI
KRCv2HM0IfhHXmESF8fyMEB/Yx+iscpsULjLyVqTEGrMe8z8GVSlyZnokN2zBTUsLwrWY7y16y06
bdl3LXnD8ZkI3PL+8+//F1SfjbwTXreGLAxPEwjvX79/X0Vq5/i8dvbB3A2H8DGLvOFSv5uO/lG+
UPfRMd4Qc7xD+35LYeOLq/92WP559TdA37saHby7AUUE79T4gnygveqpVVEMp17wc9Y0qG5eLNlO
yUDon98u/f+oN/S/sPVDJ2Tu3n+iHmj/z4HOz2v+vuvzn3/1376P9i+aOviGEAMgVP6z6aP9a9Y/
I9ab/QfgiXgL/tv0sf81a/xRWdFZpfM5D6D/yvv4XzKNWno1ZGBpMpqAv9Fd5Z/85VUzUDfAM5dB
f+GfPivU+6Ef2foEPUuzniMKZDVW9JFi34Nh39t15KrKoxx2q8ielk1toueVVxMiGgfxVmeyY2B+
Kfsr1b8FFopY7xXosCvsgb3IPjMISo9+FpBhwvyeyEBXJiQwtChKDDoCGxRGZHAGBk3PZlwr2T1e
ADdmO034FCplg1BINnEy7Bk+/am2xKqXX6dx6+C3pPRIXeM6CY7U2HKN4M2Ag2iScNi8j3uOo6Tw
qWyAQxjfYOQ8qxxxScCDhavSFrU7EYbD7lrq0Q6G5oIPjshHB7wscxC3JI5ilsJb43t2fRrkUxq+
qsBgHajQNiJagL1L0Tt7xw/u++mm8W9s8i2mSOYM1ZnHejSeo1751qQGtTAi4t0XRTT9BuFVv451
6OQKYYa9D71gFvg4s0dxUPOZIPQIuQkyAoxSl4cPsFy9dnRrrzNdleVrld2b3ZXBzJ2g0jBoNjm1
70UVpTu0y3FLW1r5BnaGCHgzrhaF+dxOtJUN1JW89rp558Sc9jEpTjkaulNj3gyq7s1/aMmvJsxN
MJHUCgbAPPxQpHK5wHkZSnCgazeKX8s+Je527Uj+plbEqmpfSUpeOO201GIg3OEm1jC4jjDXdjVJ
4xHixDKNKCo+15Q0J6oZhKt4vXnK01NJSw4wSytJ+JBJKZEcV81ecwNKqUFZ0EmISn9t6M01oNxU
At26Hjl1UnuYyZohW6o9/4mKSxrm+nRNM20EAdVDZL+GabaQW6Y35dCALsKe4+lZSjH/fhLPEXei
KhdpfdVhbo5GKFY8Nbotejps6uZEgKtOeSqUWMLzBmJHhywVc2mBBQYJGcafVevXO3UQ+258FU4G
v0z3ljOpxzXBm1bkvGs3eXGKq9eo0i/smEPp0Jyi/LUNXv/+fHuIXuqiKX62nwYaftmx//+kFw+f
TmY38OWEHP06If/7X/13QkbxgtpFs5h90dBAI/hlTp4JjI5DjuGZ4gUbDBoUsgwJekLA5TBTvpuT
wXPMSR2gWOlt/61O/Dzj/rolhkRJctGMsTAd83xGVmRjBKZuaYuWIJzUAOafo+7qvoDOve1B/nIZ
9AbqTC6Z91q/7lGiki7DQAN/obSoY3J6leIaesRKIVREpjxUmumq5xjQFvnapkM/o6+SbEP5mjRr
T9ekdZ1Dwe5uwzF24xzEzYuIL0zMH0k7LEi6yIvCswyc2hkO+qzwSJMI+85thL4EtrhRNVzyo+UN
7M7VSt7YPakXuKTfPfyrf/+e9/6g39xMW5kNSAY2JABVZ+cLqbaScZpUbQEGmLLWAU8gka7/fg1R
tHxgQvrtKqqgdpp5F3iT51X+fY8yUHzc65HBzVRxRfcsMrqQe9yfcr+hfRJHJQENLAYhq0LF6kAG
w5HJIfdsTWbJvemmG5u1xGafxsI1mq9d8TO27wcjoHScYQMdvZCmp66dqoBHQf8ojMD8Gqu0NqFn
aEid/X3XPovqrmed9VlII/1ZDNetqa86R9uO3N2BYmqr6m5Wk6MBDytgzTDYTssQBBqWvCiR1l2U
ETmvXsry8Gb7zsqXnr5irgvPhOjjlAd1PipgWZpYeEH4y7RhlNFxbfD7xkSrPaQG7ZgLv1aQrm+B
5LNaeiaQIVkNALj9TCIW2HlDD7RLy7pNoxqgta4rTLlTX3q92mwHyEwNS01OBpGEdNqUXzFaezkN
oEBLdzNzz0SxbOtLf5q8vES0Qtg4Bf6GWjworQRbMNk8bgLqPQ9plnb3omldWcrXjfPaYEqsqTim
qraK53zp3qDqf0jDOZxFYl0/6OLVHKVFxPYjjdFKh+XeoDStXFch5RIoWk7vbwe+bK7Ii5Kqbsuz
6amKJrHK0Q/DU8XdtrLlGFvXpU5Rz5RWUKFWaNn2hfo6M5LsVoHd/ix6e99TFLb0BqKwcNlWSRp1
GtbbIsuX5vTNfi5Ej/N/yRq80eKI6QBihS1jAAbcNFaHMHoQc+27xl/FIVGQitJoWITXDenAYSPt
YPQtVAdptABPTLvYDvYiIm1gugHVvTIowMei3+rScOOH0x5IAmp9fNVa6JnDfDJ8iRgoRdPxHL5n
ZI+RMO1G9inprg0FOx2XpwE78BNFTlddr1eonzB3aLtxjv2R741xJpKrl1qdP+SFfhEX5qqpcAEI
5UiU2mLUENxPEA5ysXQAqrZ0eAe6FXHWbCMfKcea27EdSTeNnEPfKG4+b4/sAIRUGn3v542TPW+h
HPZS3byp+nwKeWNPnM2UHEJtlAnqLFmyzmpYcQCcD8S2BmAqIJz5Vm5WcbayqYeTTkoNmRc2fogC
whrbftFSVYtC9sWOq6PSH5ahOX4xp80z82ff56yUxekyGtWcmTuZDuNAI674mTmUcUNXysgXcZBP
dV/McL+dRiluziQd2dTPme6kaZelMkz44ggoakgyYYEoaLS83em/dXxcvxaXT9lr8+lu5neblV/0
h7/b7vwvPF4ijf1kK/N/6+CVXNT86f3Zcv4n/9nHGBo6c06WLOKIbVGg87/+o063tH+Bd8UvTnwD
+FtMu3+cLSVCmS0H1jRQHPTns379j42MZBj/IkUOByr/V7ZZzv7WTmYu0/w5ULnQXBhjRTyri4HU
0XNIiWKr5XQljUUkbXJddkvp5t3t+M3i/muh48/PP6uqdnHVd1lug96YI6TgcMQl66GEou6fff7Z
C9ZNfVuXthEuW2IMnyHdOkdoI7T8Pv/4X4/ef359Htv7zYIR20pgGRTo5Fb7piZ2TmNfrTHxhLXX
SCRKEDgZrj+/1lkh/s+LnW2AGjVU6s4oEjjU5ujbSyGJiNP1CBHdC4pADh7LVrNY+sKSrmGWlSGU
XdVp+sc26c1Upg9s2KzNVQEzZB20846Em08OVd/HDuqmsq7SNQhcgHv5hAmqsEgME11val9I634t
Cv7xC94wT+/KWSGZF5FQeRpdpS3LilpqHKVrNSBODiDKD0f045LHc/r8hp0p3f683Pw13l2uLS07
tjJNbFtW6MmUroThgI7tXDkY3lb1UxFZB4NNhF2Pq0nXDhDCv0ov/nW+/fPi85B5d/FGSqTBGoHL
aNigq0eoljH7VkXLrPAhahNZ+Wpx++imng2LbIByKnRZ3paSmCNPlZ2u6VeqOV0WkbT1k5FElK/g
3/NU9bv54By2ITddSuCyiq7DhE7cFnQjp+CxcoyVHMr0a8v8ZkIul8c+taMmgmNSLT5/mh/MRMb8
5+/uZ6JMlUwMHFxnTiNsILLCB+vROJUJajqMkM2T5uZ8MW189PDmP393MUdKsmlMO2upZjK6xN5A
L2AH1jbOp371+e/56BJnM6tJElE/2IrYJmPxEthhtevVJNgkRNR9+/wK/z4a/Wb2nk0f738GhChF
iGwqt3GcGtmVETYJOiXfN4vK3hptaeYA+7MKdZUaS6VOdnDgE7rnt1rL1tEshN89aXXhwwzVS9av
zRTljhPiu5PYM2HbGDNbIdVF7U0BI1wk1uhZrdzREwkmtR0fyY8JkgGlnTCQBYWJUQI8tmugT6hA
WgSoSwIna5MSYhOFfgJGX0rfcKtqYhE3xTRqXvRxIzU/7CAAOE8NcQhK2c1jeYwosuVlXvwYCmcy
HdoquE2tqywOUokyoA7urVgVQReA3+5ojpD/Ni4lBZyVIsWmvCwlQoGOlZVZBMnkWWj6L5rSWMMx
z4yWNoQ6TFWWLLDhVijcq6xJinIhbFsoh6I0kfBA+XG0jUwFIiG6tQZYe6gS+TFVJmxRZYdml1pU
anlxMmj1hQGKQPRZdV/4k49AvbxRyTWa2HgOdbIefeyLhFgZA0KErprkNebjMLvm6VCSnIrQcG74
U+kyT6W8Bz46WmzIwyJA6iBXFHk7s65/mFKTUgHjlAHTmqN08ARdRsMlnVeyFC7ypGnAK00ENix7
UXXlqqyyqVq0UdV1i6mzwNnqAlTzZTN0QJC6jrGxjls/iqZVnOS+2Bh54pOgpvu6ei3XwvSPodHm
MKVMHx5T4vKmFOj8jLBzlsKUIg2xld8Rt7oSNlwFEouSQGzDBnBGsjbGuC4bV/YT+BHAGJAbJaPJ
2t9SZZfQ6kVNTl5dq4E9KCtbJ26rtnvLvo6azJYXZqAI7Vg5AaGHblaMuu+Q2GXqwUF0SYEqp1Aw
kcNJkjnzaq6VaFYJFjlQwutMC4DHGU402sfSiPV2WXRS4u+1aAzbGyer6/Q6HOQ+m1PR4jnxM+qN
XPre2sw7h1iSjCdGslkCqC1rDSQtQYzf7dKvjNtpkpP0WsLxXggP0H1rXMdpihqstYSabNOWCGmq
iHNoe5WUDVVlMdXqoSRDY+Y5Q46gyCA5z35sQ9U3gYxwKm8qx99G7ZScrEDDSp+ovkweo6QO+QHL
Uj7Hy3O2CbOloZRq7RW+NOI/hxTMqS8lG83Tc5QW8kI3uzDq98RZDzIG8LRSaHMOAW/f2lLDTG/A
OGlx/l34hUhXFGV1ZUkOp2yS42fl+sUU2tVpIGXQP2ZKryRPemaXFi5nMLe6Su3Z0Mqfk+r3yk1K
aN206n2K1Eu/w0Nt0qcacuMpl1Il38hOlH7LQoFKbRhCzd81Wmv6T5Uwq2zZUZ0bHvrU0qVbckFM
ND9xWQ5IqmzoIYYEc2+R+ybzh8QeuNlIdjglC8kaVHnFcVUeqaTz5i+7ISqJ8SjMDgx5qepg+Sam
Is/0g1T3fK3ViAeMHCTcgT3JwbFtojJ4jSzR7TJ2TpRfnIkdla/2XUtBw7HSYpfXGWXvcaSU6+zK
vve1svZKK8zt7MIXzCzlSp/USreJEMlBHiGP1DXqD6oOzmRTp+kg54eitgUSnSwqh5lWiaEdLBlx
LtVSKqvWSTsOgG0/otcq7MywBMrDIidIsrGiCcFgI/N8qpWaA/8GKpO3FWpQZ8x7ytzqFDSzPh3P
axp4mjNaNYNMC7CLjpUvdYhNa7NNoq005VFGEcEh4o/ArVw3T1SDVEFiyZRFd3YUWaBDEe07CN5C
S8+TS70eZ83qUFtyxG0R5QjrXkvMEexaV0orx1eqxPHats6yAfC7E44X1KTI+4KoksZAztSmY1og
Zdq0cXNU1thXFY460Ps6jHUodN9hA6Bor/Sp9J+mqRi0VUr+HjA3JQiyfD3orU4pJs0xDPq9Hpar
QS6s6qWtLAppKfWZ+B46QtBfFgKyzUGKOkNeZbITO5eZooaqZ1emIR2BWYUOfloztklB0NIEeW+G
LX4pakYEgskoia98Qgfxb5SB3i/LZAyCrW1XJGWnYTd2CM7oeXtWBRhpKZc+zPZWV5tyoxP+oGws
os966AAsfkezCH2UOaNTEblRaIXNq9I6hr8n71PPb5gnJf27Xw36sArUMffXgaaNk+c4xVA/VWSv
lzeYdDL1gvzTLCo2oZgitNU9KaJ2uLAGYVjXvV6Wxh7i6/SsyJncb1VpHM0jSIg6WhD6lVsXjUZa
3sqOamgASZkq42E0ilL9ZuUZKR2FZCLcbEIZlXplKBMyLD+SnFtFGsn8gEYxUP4NVCcYEvwQqSQf
ErMai82gRHWNLzhqh2tNljJjObZykRD/CVKCImHiTzs/h7OzHvOJgJ8xKIfgitzvvm2oT2kBMYNE
XRcoArLMb1TfFSIIi3Up1XqBsnToouIoiKY3d47fi/Z6dFrkGrQoye9x0Gj3Le1NWmXpODwrSWpK
e6mrlexQ2I38PYl0opnNRokJ3GxQMQ2Sl5KzZv8gr76AviHJjj8hyw7V5lDbQPgyKAaEOC6HOs3w
JiRN2jQL5ta+u4gtJVM90dRTs1Mrp50BKVg52W0Y+nSn+CXkl0URVAxVV4eqF+2pjkWzQiMoJPm2
CIuoQQBihfEI7CNIg0LdmPo4Dda1Nm8HghWU43wksFbFn5PesOqYiG+NyJB6eT2OndbiRmCv0efr
koy8dsVEJncrIqZxKhSBpBHOqMI1JFBZibSiZRuTc7SKHyM1kf10TU1RU+9DwxSgzDONqOGHJAm6
nBxSn1SAcCrGajOaTA3XTlqXpDXEXRARbGS3ftN1F4GSQ3UNIqNGoiEFuJUXSSoIS3BbO5X6ZhUU
xYi83Mobh2xrS61UZ59noD63GNxyeBRO4EtTudD1mrBVfD6DaDsUrAmZOvm9Dp7G1Ba9oyRtRZHS
T5LCK7R4ElAyRFD9IBd1IL0SBrgpP8VaH+FYycnqJWTWliQ1woZHDrBx0ZdKA7JFpZifZ25uprWa
7e12EEXglg4BjBWi90Sggg3GxrQqz6KVRINGr0KfHKNCZEYKA5XpUn3KdXvqsCGk0FXZCBJUzU1W
sDJTq8htkvGwe2WOFDyPiaLisO+byA5eRNJXysg2dygok4/oTCx6lH3YzRuFJNIgrrZGqFmLqcmV
4iE2slwJVuooF+O9CT5ExyXTNYOE58+uIloJPo9GRsRVErbMfmgyJO0+TTqWQtrnoRltayOrpIqJ
Ra/alylKhxqnTFg4gphXK1ESCDyJ1U97QzRSOnpa22j8dV3zM8I7a80u25M2GS1igaqIWRKVGkUM
DpeusLKfAn3Dgt5cQRzA2OvKAg5NI18zKpwixRMInvtRN9tmbDBFUuvie5Q1IBNyG3uGGcolmsp3
pdBa41tpxZn0LAd2HL+EZu3goiwlVQN30xhl5j8VrWLRvaaFVWJMilJAigPxsQ0qygWV8FKNQHcZ
MwksttWwDFwBmz3+EThCdfCo1LmgtNmOvIfssYI+io5d1Y0K+xYifAaXBOssytzaL1MEC7wtTfUk
yaLkyOrDYRkfs4lBdDU2kQIklbDRRnnQhGRJ9ygaSqBIrVHggCJlLa4IXzJGX/M5YagyWkAtZwnb
9nZTVL1by3LTf++LpJqeuWuRoOUvF9RmGpOkQYae3iTIJ9shC5t9JVJffcyJPyL5vE/sbBEFTkAS
tzaYJZqnKWI6ZK9MSe7UcKDQiPt1TMmO1ljqZk1BNQ2S20hIrgcz00jXcSiwr1k1erNfR5wPILvp
PiebO9XRWqwhxlAH9pXT9j7aeYQS4FU6iQQ2aiVRTO9w0QSabZ0yUifb64iTcGwseBVlom9KPnp8
sdjmE0ea+dPFVAlHRyytSoxQeuQFQdqSPNB70IG3vyRDmxfXjKtBnjytrmukb1SDMFYvhZ1r0msP
6ifH5BK11nWTTzSnmirI0h92KyuEzlqOZNGdYq2IUmx1VtC2GyEUzmLLye410bhs/UR/V4lk7Alg
6IU2XvKaSMaPDqOyBd0uZrfMQ69qjG4pZKqhPWZi0FF0ZIpTNwcmSWn8UaZOjQuKUqxcXCUTZwIU
8wACZMs1jFhu9mPQVCTDTbEckU0cj2WdZ9iKQmHX+vduaiGGE/TCMvIPyx5nBUwhD43Zh7LY9tVD
oO9n8C3+iUb7SlX7QQHWOKtg+iZf2EyF2MrID1s2N0hL/a8+/IOazXkkRSEoNModX95Q4k0yapvS
LpgEZwB/TK/q8zLHB78AFdUvRY4ptqK8d3SxLTD+WX57Kgpr+88++qzmlE6pSKbGEFurCS+KtIVo
m3zxrT+6NWcVpiiPyOiWKP8M6PM73+W95XRzrZXGF0b9j27L/OfvSljDlGKoyEexjZlQtCzexgC6
Pr8tH1Qc9bOyUhmmrIUEH9EUOI4Kcpv+uiqvUxNy8nTRi2bx+WU+LDaejX0p1LJ8kiuxNbtpNVj4
FtAETzJwr2k/JY1XwnJs1Z2QfsRopz6/6AdlOf3sfWiEFMfwrcQWFgvR4rGcExr3xXD66JmfV2rh
ajENct/oO+fTDz99HKuLzHr8/Jt/8OnnSlW/iWMHqRgvW18sUnx6mOsIyHK7IvvigXwwpN60vu+H
lJJqwRjw/fVIxQT1ovf/rC/wpsl498EcocNcFnSZHAz2gbkT2gV8vxkHL9SHEj3DP7tDZ6+zajiB
rnCC2GYY2Prucgo4/eqIJv7Ze6GdvdMqABk7yNt5vKrfVCIUbdoyC8m5IGxKasFipF/V4T94A99w
z+9uWJtUfShCnjXhOGwDEHzUW6d4ooSBAGenAPn//I7Nc+hvCshvNP1317HTlgjmDAd4NmAcRxmA
zkXkLLeQ7L5rAz2lz69z5r/5o1vy5n54dyFdRxfTJkG9qbP8qub458pxQ3ClsWZzcpnYIHKRjEz2
of/ibfngPZ8bru+nx2ks48xM7GoTJy3k7VqwES+KcKUQEfnF6/LRJc5e90iiAWVQwNiKoZB3omUv
NYxBNQtZx+Xn9+2DS5wHVtGUHYaW6C86XMleVANRjdTHOL5efv75Z56bP57Lm3/r3XNJ7LlZ0I3D
Fs0uVdh+iFsJEJIxnmKEN7dqTaznJlYKT4GStEhVDGjKYG3UUWtuybVvjn7gg4JUjPqrNuhHP/l8
uWfHrOXo1ZamKtkXxN2ijsnjcp+3AcXOz3/2R9c4myhooNZlSr1jqw31ktOw1/YBdtriHz61+bLv
bmrZjIKaYDhsRwW7ZRdc2W1xJBH02+ff/oNpWp3//N3HVykn054AuS1VGAk7cGsvKaD1X9ybD5YZ
9WzxD8lXGP1SIoCXIgG47WyV+OB3ImG+DPYU/cOrqL/+htK2ilApgoHSOthWqxf92ikn+BIpMI3M
GfzVP7tXZ9NAzPjRfdXot6mmvHQ9BRW5yaQvnvMHs+e5YnGMA5MzmdRt9Zyijwi8Viu9ON30s79J
/apX+ba8/GaSfrOwvHveelBZJnmGzbYKp76+6hoO1qQemBNxlGNIT4mdkhWhqkTCP6BAF0GdaJjC
4FqBzumQr2LAHkSIFpQGuaLE5MgSf0omZNDTdNt3NMpiKOxhoeETVf3gf5g7r+a4rWZr/yK8hRxu
gcHMgCIpSqLiDYqULOSc8evPA+p7j2fA8aDoc/OVy4my1dipd+/u1WvRFB1OeTbfZn7fiAc1z8f3
jVaIUgT6fs5m2aH+EpWS54fzAKVDl8l68ruYo2D4RlozBF9gmhnyXbtxqKQSpl0gSaPvAy8kEek0
liiW4m1tAJ2IcB9F85DrJoLqG3vrn5zay89PJmwibRxrtRh6vB0+l1VO/2T0q0vkd6l4r8jDg6Ii
XBq+D96rEO9QTyGXkRrHKtWfrm+6lxbPSyu2AiagqtfwzlQDL0ugrG9jYILCkpkgO1hDKQdTOmBh
yN8HUkrKxyCS0T4xHbRmb/sKbCOQZrsVxweSZF+y5RSGTXivROWO7CD8wN2POoxvK7GAEpLbgKDg
V1LLP4JwICBZYJV+vuvytN+ImFdScf97R7yA7k6nszDLXscHeGkd0IxJoYzMRnXQAtrKWmO8bdKs
cBU4cmn7gvEGfZawam7HmA40w282vuIfztpL++bJR2SpFEmm2IReklRw0Ez6O0HUAnpPmnvFKnZa
MB+uL94/DnflvdVem/UoZrhlScd0FTX3Rc2js84gdRGowugQdzQaBdHg/YACCenRu7xQDuSaNtzK
PwVLL192Mlal9bNy7DW+AKZ6kiFHoQr3kS8cq5kyY1cC4kbYSiVpZwmfXkb9JlzfJUTeGWTvn4B/
/x/C9lSutX/uQKA/M/3rFLK3/Of/bT3Q/7Mg+0WoMVV6uE6Z3mF4/w8Jfwr+Jp0JCyz/b8ieZPxH
hQHQFJG6oKPwtB9M0PT/aDI/MmQFvjFt4e98Q0PY+UlYuhbRhufbgO1ZkG2uY/dKpv2iacvSG4ZF
JeqYmLcRathI0CFPdTIrF9B7q5342tYq5KD9ITC1sQpvtNiSbsOuIaRmU+70EBn0uoCIR6GJ0gG+
/tNsk28FnRlbiZTFxN++9PUnrI5lawy+rmvF6OlBnz1roGo1tOX9etq4NS5P64LGVHUD1OUq/qkn
yc8rJR+9LG5vBSs79Kb2ToiCG3Vq9nlQbjyJz8OsP8PS5UUDVaLkQwvteSA0+1CbB6EU86qnYWtR
Oel0eFSoKMRfNhZxPYOwHsB1p1Ot1GiAMF605U7cimwMMcobqXmjzj8E3pSi/9WU9Z1cjEDwVTcK
fqfdkxmymULRGZWFa8t0kK/YmODVZ/ANNGBzpJaeSBowtNVCgghA4DGy2oNI028sPtfq4/WBroRm
yGiuLCxzfjJQcsNlOKHHdTBswbbsH6A77MKB88b++ZO7azfZcEPan8kTO+nG9bTCIv6xrSCnoyH+
J4sM8Nx2OGsqOr3Y1gYdEVXDeIhm2r/NCX4qK5E/R1X/0Bbl+3RqbqUgbu0YQluhs/KNjvdlFk+O
y8scILcj0eCK0pSor76DxLWepi2zLCs94m8V/St5+Cy3zbfrk71qoP4zYI2eHZQgJbDN+uoVPPZZ
GA113R4sWKz7aJJ3lFWf1USpdp0xHWUEIQ50fd7SNekWU3PsoRQrYzrmBx3UgTgcmyG8jehzbiq4
nnzJ8Go6b65/5OpM42uR10Aei02PlhHH7HxR9DwKw8xSYm/S3tVoEbRA1vx9mHzK6X+6bmp1nv+f
KYPLQRbhUzZW7sOyKNIDeoi8Wf7tA+/Qxd+V+Av9mOtm1oeIEWnIfS1/Arl5RbWMlkhrdR0A5LbS
NBdkV8ZzHCa8t1lZDtLp2q6cE0ijvol91naUf0dAIapiK/G0Ei57vX1W+7RuO+QYlu3zZbpPd5Xz
sXEaJ3LTHYRex8yx7dvlrOZOtF/+DkWKU9ux+010NBuOQ370O9hfH/R6BZdB4/1fUPVL5/bKP9ED
nPkSrP+HlPRXTn7ASFyDkL3pN3blqhXtz9hPLS1fcuKnphSBDqXAEg1FO6rit+Sid4IbuPF+PFqu
ufN3gABxXYJzCxmV81W3ZweKn320o3HpSPvePj/4juGRhNzp7vVpuORAdHm5LUw6KHEh5x8nk9rs
MsZ9UJrHcbo3aRMEG7JxF7x02526KRkCYXTHFJocFIyt3eUYqSNZ1TGj9W5yeliCeHo6o/1X5hTO
z9S+/f716dfvm9j+HTufo62jul5pjCsilLvcwvRkwNJzPsRiEi2hAUhyRJjzmDuAVaHShCLroDrN
Eea+negAYHAF91l1IP1zaKPm25LDD8MeXBivdvruO8h2h3rdbthXu9Hx7c+DDZ/aLneAbDrw0cGl
S5ex6+r2X4+SDXjAjpwnfU/nG/+NsTGil6zmajrPRrTyPrzddYMeyuxo2d9i50vnYvOH7MiO6Aj2
c2B/RVvFvtdt3X7q7HvYll0el1yDn4KNL1n7p/XULr9+srUzHYSg2PEhY/2hjh9n/ev13Sm9PPiu
DXV1TLu6QlCaku+xjZN3YDdvYXQ4loF/qEwdHdIM/pY4ET4ZreBEWfkQpv3PWm/AqcVwVjal7FQJ
xfcYbrweRdVYGv8CpXaQIaP0TeGdUtKChwgY5KqyPtqx3Hz0tfrdDKeg0omfK0nyZBnmyGjqH0Op
UexhmLygBo7W6l/KNr3PtchLu+J9VWSPqowAWhybdpSHj2Zq3fgome10n6e+AAod/QZ52mWjH+/T
WLqTJ8nTjGnfRdI+trq7QA1vGx36Z+B4tjJBJEu9HsxL4h8W3yGVCdVFq/nBUyZ/0NIo3ZFOm3e5
YX6FzQKOYa34bEzdl65I34W9tRd07Uso1v5tGgG+idHhIRKbYdUvKCtImfagJuMT6Z4HQ0x0O+iL
G+JX6PLMO99UYBotH0V/egja/pb0D5oTsvADjPcvsxHgVVtQNalEIR63rqLSXT8XpnknlSZsCTE8
oqan6PN9XCoHQ+3fdbzcgeN88afxWJTScxb4C31tCLW+/2Bq+WOTJjcxIGoU1w/4kYORtfvrG+ml
o+HaPlo5YUEfJDwg+wjM0gHp1B0UgHa/M2zD7lzz8AxagtMz7kpvxB9MLgg6uzlAaYsvhsrP6d3P
pf3zq8kPhr1yox2Mg3DXupoj8hORGyt1tI3DtWpz1CGdXxyXqlgQMcEYbq6/GSwnpDtGduz3yRPU
RZ/CB+kdz7/bbp948n6+qTzBix1xI6aULztM6O/RMYEySVudatqgywoioOy4+GqwcbboPM/2A+hV
u7Ife4do1s5hDf/8uXa+/box7a3H2eUvoOee+Ao9QrrEz/1KKqCf3maMPEhb0iISPdfquzTQvkha
Rx9uB9zcEsObITXnXdCJtz1ZEnCL0PbR1JpXZKYKgNDtZzXKjmYYQ/RoQNY6y8egQbdvzN4J5XAI
yv69JOSwgOb+xq269otL3GYgA6NLi94MqjPn36+DUpwKqRE8KZjFpz7JUBWntiOpG++QCxEvQiE8
QYBtQcSw7uPJqgQhRFMejoCRh+AwJMH0s/LT6GFIhgqvL9ZF4eYF07VxnPj+9WmSQM/Qtri8PoxV
5lNQ6gwFvDwjt5zufBCCSv7puoWVyt2fzS+RQZF4azCJ66Hp1mgSmAzZsXLH/RIfxURJoNmcn7zv
Zven7Fi2tIt3hUPrgTO4xj7fRTZs2U59bO3b0kal2P56D9kWD0HJ+drb35sdHMVu5PwVOpC/2ZEL
DfwOPnhb3D/1Nme7dT3AVfx/1m6JvbQdtNiO6Sj2F9iJbZ3b/Xu003YEpJx6d3EYpZc71m6JWY0d
qGjHdx1IdDZW+eIleDIX2ipIS0tTnwKBuTB45z5H9vuPqHFxAO+fBvt3Z/++PvUv5cZXq/v31K/B
RGavd6VOU9BxcJ6BZOEZBV7YlT0SuIFNI9KBnY9ZWqaBrgaiJ3wBKCr+tXS2fMGLzsW1r1n5gqZu
NSnQGPy7JWyssL8EWKUN3QDPBOfXYH/6LGy43osRliTrGikUmnItaRV2hJmc6pnUIddmW+8nNzhO
LrHgXiXGSlzBgU7VMe2vCdtydKY99ADEhLMDos7J2QBIAMBxeX1VVonq/x6Ivz9pdRs0ikjjKLjx
4xfDvvsm2OyBw1Nuf95Y/bVLWS4dGdelLoogKCas9tpQBobcjJgJZfTTg3c+bKSd9rOovvOM2XAj
r1I4L8bIiBGdI435J/o7iR+FSvSrRq1ZWxQC7OfC+QbTLP/0ONo/oYfYH3/fAxdiV12fyxXVyp+5
5Enyv3ZX/jmfg6zWDewq8Fb9mJw7ngPccxZ/VPzkPWdsJpv0aOBtnK8xixw5Mw+Ar9JNbT/BN8xT
1XRu6MHY+LJlX603++mHrRxrqyidhc4XDyXpJhK/ae1tUmzkFC6b0ExTZ3WRUVvd7sScYyWpJZFQ
V0HQ9a6t4CkeP1yf4Rcf8Xogf1tZHSBdKRtzHrkhoLV7cR/g7Zd3n4Pqrf0eol38eeJYzGvpfl1O
z+KHmx0sWHay+/ClcwrWgh4q59OD5HwYbJ45hs3vZd/3Lp3ZHLPNzbjs7GufvDpgeaRLLfdodhQI
uGDr35ce1MLucu8UDpqoLmopex4GrsCrbvN4r0OGl6MgL/loXqh0cK+sN5PUT02kEXQdOrfcZzfk
Ro6WM7rlPZyau9DND9eXaJ3tV2V4AFTI7IhRlkSmtj4EXCpGWJuJ1wS9S4PiEW3pXWUM3xsx3zex
SPmv98g2OYGsf7tu+9Ue1MgGQJhLaWNRsFVXuyMrQnJejWB6w9QMj0FVAxCvkIJ0K40Wneu2lok7
W1YN7iiydAZkprQqWathQkQyhANQ/puxhnQ6BoMA93gUH5owBA3sN+JGNu1V8ArtFGRVaDahtkZW
VlytJPqURV/SLnks4EktXNkVbIP1RA/2rn/XHwXn4bZ0UnfJ7CBI4GouFOqH4V248R2Lqzgd98tn
wByB3hupj1cp6qBI5TwcjO7oE6Z+rdTEgLbcqHUEv/XUynZaGHw16jgI3UavYbl526yr+p+MkkEH
mMVNavF1J569VcN4isxIpBe40iynVmrxKUml0qc5yMx+BbFRbUSM6z2F7j0insurZdnSUGycWzT8
rPU7RZuOwEpKr6us6C9t7sO9FpjCBlXXempXpqzl108GF9CxYsRS7x/omq9gSBzNALpyf6oaL0vj
+JHUgknfhxAEv3tagbuNHf1qpITDeAm4yMyF/2WtaFRHQ6FHAWIxmjB9KOpIRf1xNN3BnKPjG1dR
BsRgLrVHcoRLSfN8oJmAuG8aFb03oigZJObDFEyG3dQNyUo53Hh3rj0gWmfIsOn0fEFnoalrFFzY
NKYSjhHtd30z7apOy3Z+Cuby+pBeTd65lRcwx8naGXVkCZLg6wdau6NjRm9IadPoHP6K40B8q62X
uq1i6DxgKCKvUcjpCL+nUM6xF+gQOsYahEqkq0gyv3FIL2YM9r/+woaknK+S1ldJ1lQpdQ/FjFzR
jFsgBZYOhrTfwjwvC37qVKiHsxv+NrUKHuq5agJEFNObVOmHu2gYSqTDmpoyI9wkUG/RFn4MKn0D
3flqZ2hwPJGexoGjOUk25HyAht+JsI7JyU1pQBZOm3TqtoAivOvTuDiI87FRsddlSAOhElxEXM+t
BHXct0KgCJ4ogSaySzkIFXsCnW48BLT/3VlTgZZjHfWoDA1TFwd3ZY5E30YE+GqGV4d79dxp28As
ZiOHpKFve6ePRXGyaYqJElr4otssABYySCG9iNcH/+pYkLFYBA11+n4gul1nLMq50uJUsELPSJEr
asIfIvqZtt+8td6wZEZYRQ36Xa79VxUtSRrh5Z1KxGuz0n9QxED80BlatIsoqG0M6dWLaWVLXU3l
LJdEuqSFjlOTIUNY5wsvYjCadkmhKVN/ibH8pQ+zzlUzS8qQVVDiD4PCMbUy+rlqUxCfr0/y633M
4FUKIJaFtCSZrfMdBripCwJoco50Sd4koKLFTtgY9AUT1CPJFkIUaRLVrUyUbR8mijpEN4pJ37At
Z/0YQ6RvRdnhzWMxYEsGfkJ+jtTwyhA8TGPdikbg1VBEWg2J6yK6vW7iwp5cGEGXUi7RKT70fLqI
xdVO1lPfE7t5ISBsSy5bM8vQbNOsLRjWOkxcAhY4thbyTUsxIIE+NxZ040hXrGF5QQqZYyrpCJ1D
BrIbK2VAwksYNhbq1eDOA6R14a2uaWmc1QiK974VNYdPmw2nLofoWxVP1e83zuRiTOIyx3mKHDrl
fHCpP1t534SJ58+Gm6MiEgvIbHX9xp54BYt4ifqosgF/WpK36wvPaOkqEI0ivalofP+hyNTdmxEl
qgJsnUuv/XxDcymy8EE/OrqeZG5ldonvZEKMDKBobdHWvzoMy7AX0JSpkl549cKBkSam+9yfjkYG
tj7Kva7eujQuLuOJiVUoGGtD0BJ6pl5pIaQ0ZAZcjYTD6J9Ghnt9EZcdeHY/rUazCnCjAoqaeqCN
bZJqmB29pibnVvzVQ3VDJ/N1W5eHBRM6BOQSqqCruxCRDAGCaIhOYIpoPwVZgxRFOxlurFXphlPc
MrXy0nEJA5Qc1TKdL6hLKJGb+d2DTq/6vxgRmryqDpCO1NbqCGhqDnMNbAU3ZtCYt02SjI41ydYO
0qNwI1y5uFA8uXh24roIas9PW9Ar05BFXeeleW8XUGHo1qIaqCQAafnH6+O65LfMRfQe6CJ5O321
UgVXydzGQ+jVyW05oTdtIuyK1qgQbUzgq/Bo2X7USZbogFfl2hubQ5fMUmYlxJbhd1TUPCtX75Qp
/5gZcIJ3Sirvkkz+KRiR9y9GSB2It7sJk++afrkb6PtXjVTwoBQxKNtJcQ5DkFhM6IgNAjQwykzW
8ut1o5d2pUXjMozPgBaY3PM1NLNGL4cqt47K0Hqkw+9Jme2ESN5dN3NpUnnD8QLncQUUcbVVfKGp
utxnUoUkLsR9pIW6cZ8PgryD/U/NXdUYrOb93McdbKyR2JaPatuYycbSXhisQiaQRworbBE9nA92
jJIcL0lcUqpylbuwcsGoEMYKqd9mflvHDyknROPJrNOWsMAxoIA6NyZHgmzOQNu9XkJA01Cg1Pcd
lBs37tcLvv/UzLpmEkC02fedPh/TGNYfuy87lCLTwZi2AocLhlSFhxwJH15gyjpwEIAgikGQiB5U
+24lzAdYCDd2yat8A0fvdJesMkr9XEh+00aNB2T9g9GgTQOtMMoNkCXb3LhOEu2vb8tLG2IRTUbR
wKKuuH4NTBH8P4Hcxh6sEhGg30r3+sIiMIY5b2PvrdqC/+wHkecWr4KF5f1VINkoEgyPpXlUUGyQ
+vQ5rbpDqBUfpHa6H9Xy1zwot/Xcvm+UfLAVIdy4f17lQV82JN56OeYAutfuWqtl34I1xTzCEKd+
NiIwf9BOBDNMyvQ+PFld2X1sgzj6QNRTfjYCS7iZWY6N/fr60jAXuXlOhMlngLI8PxZsIbnJjMj3
jKmCHGFGh9wqkhzhR90iG9sHrq+HW/jCCwHbkpZAu0TSFmGT9ULD6iD32jRZR9H0a7cW1eDYlzGV
TYif4BOFX7DUtd6ZZwH0cNH77jQMVLnUOfSEMpc3Om4vzQFnSTfJb/FV6xSeX8dSFmqzcNQSRVTu
RD0qBXRgyWK6QQSN+j4ILe13U5n5l7fud6aB5wzzjsiAuM5zxZHQmzU9TZ7ky1Gy14HXIHMJiLqx
+0TMhY07+/XxwhwFGIJxnsJcqudrbdAjK4iTFntJmnk9rOKZXxzpOtk4WhfNLBIIYGbwheu0iUBz
cT0qWuppjfZIzuOhGBX4vfMtmffXHhBnjs4MsFs4igkXz4cTCVFvTXEa3DS9H96WZRoQ9vRdtNWa
dNEOr1sQ9Ej3cFLO7YhKDAZLVPyjqM2ZvlN9QTB3ceZvXcoX7VD2JYdPzokBndvxB6j/QDjFXqFO
5oPZ+6oX00P2Zh9LIg1ZCWYOjA0O/tyKMktlSG88mojqT7X7mEJHMsvDxk5bfpPzN8OZkXW2c6aU
2MV+ha4vSgBVUv+gddmVlQc1rW9Esf00QqTffb9+mC7a5NFOyniBpK8fgRnRg5xkkXUMW8iyIi0x
f1lqOdMJOOZeIsTUy5P5x2jKwc73lW7jrrzkQ5aUwX+ty+fTqkHSH8mNiDcvfOqn468qbj9muoDS
fHZUfQjxr4/20mY5tbfaLG0dtoEfTeYxV9SSDmOTqp2AANx1K5eO8qmV5StOstZd1hmBWU7CEcKq
o1KG77Qqeeoi+XDdzOtAg+1iGSZ3EEjZV7Uy2LK4pMem8NR+pASulnRQNsYRukc0paZ9MGQffQgl
rxu9tGKmSe51qZuhyLU6CGXWzRawye4YFbSk9mL9s5oj5Bki1YW09JB0xafrBvULh+LE4Dr1QoVm
UrIJTXurED4ECC+P8/w0kn6Re2PjRru0O0xu10WIhPt9/XapZ03KpSgLPals47sMomobjvatPMfF
GTyxsgz4ZHdMUNHCCDUIR5jeYheOBw36OCFNd9grXSVJ9IOY9NpGeu6yVYOKAAU+Go5WO9+E7jWm
ZbX3NAgFYw0crOpoxjdD+Esx/7q+Ypf2JZ0dPNtlUjk0xp4PMJ4lFWIUNSKR9GBknxPhF+LrSv2j
gz14ah+uG7tw1ggBlk4SXkT6Kx0eAiXdKlXf8LJGKH7SIhBYuwxGr6e8A3z7dveBxBvTh/wRda/1
3dmngRBoxZR74Th8jVRahFXt7b7jzMTKd8ytNig+b2ZeQprXZPkR7s5Ppq9t1JsvbHVK+YAKXmbt
VaNi7BeRhUjI7PnFQljfujNK0G9fGVoqrQWgxM25fi1zXfdgu+WJFnmxfOjheC0Hs3OGemg+XLf0
qojPMEBAyThCutgsXkHnOy5S5kbvFDO5EXyj/61C+If+e6k2QFLqTnpoS6n6zHs8+xHHUXI3Cqr0
FCSW+hz7knWXdPQh2XqpQP/WpnOM1mNKa6AD9V352Prt/IkoR0mdDrjP96hHyO4glFbyF1WmKt4Z
elBkdklUle7K2DcfxSpMt/bdpU2OMBKxIWpbQCOWw33iMvSlp1JURcAf6bDva3BPuQzDycfr03hp
T5C30cm5UVojr35uxajTMaeaNXlJ3kDF1BytoNmosW6ZWCVga3mIhLEXRy+duwOcbp98DY2c68O4
NFlUbixDUqh4vHoejIlei/FgGMeseqigkoNf3G6i4l/sbnY2CSdkJtlxqy03ov4VsVzzsbMSBJeh
if4oyaN0CPTQfH77gBQqKxxXjixJrvN1gae2G8ZUCm9goF2YRtvuZtTyzJMquf113dSF5zWlABaf
oILaIp1z57YCZfB51paR13T+RyXKHAtjdCNk8uSU5rtUhrpPzb4k+taqXbifYILkTbIUPgAUrAaZ
wiuYyiR8vFELv4ipv4PVEHLVARJY8GPxxq1xIajAGj1GZChp9F0/GmohnbUeplFPrefiKPVJp0NR
KedfojCwlMNYthB6X5/aS9vy1ORyNE7OsDW1VQnSffSUrqUtvIXf+CmCr9h0y3Rut3p9LoT1DNBa
GtovFfxao+rzMG7Tm2HSTHtOKn9fk5p9TOshdUszMvZVpodHMQT0o5coSr19sGRoliAYbdRXePAo
ykW/pKJ89KsvIxnQCEk0tduY0UvOhI5AUnnAT4D9rv2VIKhd16QipMvCAY7igx+8PV2IahNi8YZC
iE3NfRXt0gRgcbdEkoc0S0FbmTEMd3GiT1vp+ktDocxMBwKYGop+q93f92MPXaCW3TR45xRda7S+
0rBOflxflgtmqOWjwUhYBI5wfSVXgz5xHkbr2Kv992nKPsjzFpDtwjbX8BxkI7moSByvRiJYeldo
ORVmX1CU+7wv5/bWHINedwQpqca37zOiOL55CWpp8V5tAast+640reBGkoTKQ3ZmPrYW/UiGlP6L
84spjfyjCOaErNfq/HZZakyDJnjw/fVuU4/ml2waPvYtEqnXV+niFBI2oSlMnAkJ8rklnuCWGImN
eSxE/dBZ1o8yGHdNZPx13cwFjwvzBbsBjBD31zq1n6GUoddzHHiKET/qzUzre7KL5PgODgYvEtOn
6+Yu7T0uRBJ3dEmprwJ1FGRyml96/1j0MIf5ead6wqBuvYkvzd2S4JcB2hkE6qtVQvVh1KKBzryG
hOA+COLikKeK/j1bOvKuD+jCHbJgRqm4kjUhgbHa6ckghI0+5CYJrtihkT6M4WmmU3HcWKdLE8fN
SCRN3YmC6CpmKidTnZRaEXDWNDei/zke+r7YyuZuWVl5Os3KS6WIrcyrFZ1wRqOlGSL76zN2Kbqg
SeN/h7KWVjeFZAgKWP69NvSBocgf2lwGZA6DXV2iQSyY9YdCnFA7g0l9jrb6oC7ciWTuAG1TzCLz
uX7eq6ghlKKSht7YIqecVYGGxLHi5gPdk23+gEIo7aX6eNfBw3194Jd25anlZSud3P05ANgkTtHz
ZOfWRyOqleekHlNXnIUtUrXLc0zyglt3AWeuI7hmMv05Q67Vi6vHUFD2SgyNSCQcwvodei43dUWl
ROkfCj/z/sUgTwyvBgkapqxTmXoAcljZHuKsCk6mMXIrIDyH/5upldsfwwlxhxKtVfrho0chS6T3
gSHSxj3Xv69bunjIucfElwQzPuV85ch/yT0044XXLxIcurwvBc2pk/sRad/rli6546VQ/19Lq2Oe
m/ksd2UIpXxspp5vDoNjjZn40KnJcw9wYZ+30rhx02yNbnXorbA0paEY4huAcJ1s97mZTE6hGTGE
mbHUfsT1RPH++jiVDaNrhr7AAtZYCEpPegja+LuZMLVw2kgKw/dTnmbjfSVlJUryaJqibx7Evb4H
6zk1O31ckhQTvPf6cylp2R13op7tJkPJ/eOk6f0HeQyb9+VgmN9UeeiRzrWUYnaLWil8ty44GN+D
KRT8z0M+z+OOSCv4BlkTgEaw7uja0LY94GKJuzQ5s2cFdZWb2Rg0/5ClU14dBbqsLCQ7ws58VIe6
+1kMci+5Lcsqb+yGi76K/28hi4EYaH05jymxWl7VyY2aRD0abxJ4DtaH9CrrA6bVFgJLQn+NjOVn
X8mLZ4QB/I106EWv9fc3rIvyYi1INfpo8c1kJWmwkyst6By50PPnlvrUVpnt4rYgauTahntCXWM4
eKqZZhrPhtfHaLU4KHlU6O8avgysd1wEQpSuT7fqAZemGTYNemMp7oDBXB0A0Zx4bgpVTzVZu6GV
PrHzNvw9JD19CclnmmZROpnNO32ut4Z7aXIJ9pfyJXrlBOPnjqVU4EE0wiD3zKj9FY7qfTEN702j
ijc20iU7RA0mKQqNpPa6DKeSh60hbY09APR2mkrIUj8mW1DZlREd8JREyEVBAFiT/uolxnOPvZpl
ltea8z5Ro5sYCD2KShtJyxV5JE+fxQ78X1QuCcJJLZ5PGsSneqTN1uS15bgPIQ3Wk9YdpNy2ohjR
hhQJzepWHHq708IdOnYfG+FD3FaHMN3IH6yipT8fwnzKFjhFYs3VvumUsSotNYE8G3VLcQyPbbnl
AS7OKb+5TjFiqUisbp60m/JBGaTRkxLVtvpFECu0exTlrrvjiyMhnw1gX1RNax0waw3QCdCs7EOj
vJVL/VNZbdI5sConZc0/k0WMvAAmeEmv3zOjLy0Y/sHw6HGSPqJr1EY7wMHdVo/cyoP8scNBpsUd
BsBXlWAVGIgAvb915PXmynCpgtxASWIKPAPuio1ztVzHrwZ1YmyZ15OQrh8qsTZqoPGItKS7JCh7
u1SlzJ2iMHGiIi/fZaUMmQjodOPz9SXbMr3snBPThVDJYWKUoycr3xrkRsIye5KM2BuQVrRK7aNh
iW+LE/7MLBO6TCzZsnXxyJrVsDFrCxVxYbzvQrQUu9zU90kY0Lc/91tbfxUKvZhbSBlVi6cch311
unpznCIudcuTWrk5ZGIEqWibUIE2G0VxkhhmhllRWvft00pdbCHAA7lIUHo+rbOQx4mRzfEN6svt
UU3jxgYgrOzSRFd3RCHZXaQjGMHL+I3h7Mt4Ty2v9hLA/V6hCTH2kAiCqzVz+6k9IKe2cdRXl90r
M6t9U8OS34Vmqh7zhK4RSYBavFIf27i8k+ri0Bsw7fTKe91ETun6zC6/8fqsnI5vObgnGzZT1Ewv
WjHywCpObqtOql0qKUROPMr3/8YUjIq0U5BJW8dNvgDYa4zzFMDTXZWjcYXkYI0m03UrlzwNVyrt
N0vykYLg+YDQWiSZRQHlGBohmfJnUXoHkpcG/GQjxXnpqJ8aks8NgTgZ/SEOKeoLoxf43W9oSuxC
RXJAiwJEJA0n7Jvn64O7uFpEQ5CoMj5zffrCWmjUsg+ASGayKyn+octhF05N2fs/2bGWDu+TXSEI
IIFlvY6hAX/O/L9E42MEp/3bbYDoRMmdvBPSuytPMlSoH6miEHklz7ew+z0DLk3Gn283QrWEWIDZ
0ow1JEKnGCdIYyN6XZO4NE/sLWspOW7s7Etb4cTKGgchzqEpCmLdeVZzqMYnufzY+oId9k9mftd2
WxXHdRrhxVksLDVgHIFQvoJvSUJqdZlihDedWRZOqZVAGoVQsuNBkg6EWcpOiXiACKpWekgcIs5G
ifLT9Ym9dA+AICDUA0wADatyvkOS0JdQNgTvqKnPtfpbQdQ0mYFZT6E7CBv9rJd2PcEJDL60Li1c
oee20JAri8qYRw/1KWcIA488m6fq5b8wA8hvaQjmpiGjd24G5KyAEwauAH62dMMJ4nE74RlCrxsw
rI1r+4X4ZO14T62t3IfSUEgwYynykirtqoOqBQMFtbZQ9lStF+3SetjlwyTK7tAK49PcqJATGVXI
g5Nc+uiYShrLR8Tah2LXiN30bBbjIG+c0QurLIv6wnBB2w8UJqspQUAjbjU9qL2kudWR/27HjxlC
bUX3rdvMUV1w3JAL4LQhYeLFtz6qgyEKTVTn+lFS9Rt/9CKTYktv7JCD3hjVhf20MENQXTRwDa88
Txkq4KPi2TrOo+QY6ninGt1DqmxRr18I30/NrJ0okOBoivy4P/Y+nORkEhTXKvwtuPPlwTBflMFM
iiCrg1ihgFarY6d70Vh1u96XYicVq8SNVWj6rp/5LVOrWKiJszTVBsE4tlE676x83kM5lTiikH7+
F4bolifdpPHXV3d4NpdNq8ficY4s67aMtbhYGoXFr3TdlRtX3ZqQd/GmRJV/G1sdRIBdfqyPqunN
bR0/FVYGyxlAhfy5rtrhdigm7ZtSBPpsp3JrPBMw9dGHlqbcT1oQ4yEkoJsfBrURnsoSqGZCS/Gx
rFsLAqcOgfDB97VPFkj0j2+eInDdZEeWm41Kx7JWJze0PJeRKTU6dH9jkd6m6WwcJH0YDj7ferhu
6oITODO1HNwTU/XA40NH99ebjCCGD1gI74qwQsG806M9+OvvVrfZ1HnpRqXoygmlyAsWYBWAhB2K
jn2qasdWHXet+NFvKSO2qELcazKw8mSrm/rCGBc4CkV5yka4n1UwktcqsOvI90kWiK6BpSyXkfs+
hOoHoVTt6xN60TGYmqJAsUkWYV2uRFNyVLOwT28ELfcf9HYEhSpNX/6FEYss1oIol1+lz6gXtd2k
9SNSGfVNnA97bRI3/MGFRcJdwySwvAYBaiyTerIxIpCEXYX0LbIdkgtjgq0l8qETxQMnAlX2vTUH
G7v+0h1xanH5ohOLZWwSl0515QG8Af+SqR+bvM+c2Roit2kFY2OA666OF99wam+1LQok5utYnsIb
edQ7xFP/h7MrW44U17ZfRARi5hXIgbTLLpfdtqtfiK6hEaNAIED6+rvwOfd0Jkkk4X6uCu+UkLb2
sPZaY5a/VKDw+BNFG+tdh1b2X2VTgKIkq8rub1WTFkJdWlcYgdXrlrMf20FuFNo2tmDZp3Mk8KkF
KPBjRetSC822UH6QA1fADhPvSopOCMKV3e3D9BHOLaKV+WVGdx31Sjydi0Cgh5JVK4A7OkIX/a63
mp2RF7tCsn3bGV8KSr7w0r3Xa+/BoV2s92qfU/vOxdt3+3esn7h/fsbCV7NiwG9gXMIVJRao4Ank
0JKdo0GRytVDAVBjIMd04yat7/g/RhcvLPikupaSMY8bdF69DwWZPszqp4ZtPHurhtBmnEEgQOcs
cVboXYx5qonilJSshNJ903UFKHfH8g8+te7L2Jtyq++65opQ9fufycWGYirSpkNmj3Hp9uixyFgD
Zv32N5tfoquj4wNvjPjEAwH74g6pMc+Ziyn9uDZpWJlf3OouqbaGFDeMLDMwhYpUms2zb4mLh9ef
gkwc4PA2HPfqB/pnKe7iFkCht/EmMKfEgDe9ekW6813ofHZuqE/jX7d3be3DWGjHA8M4p63LKnYJ
zd+kHJU4Eqi68co6urLceNc3TCxHWqq8bqRJTe84qtr/y0Xt7idocssN17H2sp4tZCksWHZeOTZF
z2KnKwKtzKOpfNQtDQVKFahxY0lbxhbHecIQvpn3ND1hCJRGvRzNozKzbzyZz8LogJqtcuvB+xfH
4nyJCwfhZZNeCLuAJJZvGHs74799c1Z2HwwjsnT2yWb+x6N0bm7+rmePoBrdTtol9Y6GL6LGaQDY
NWOasc+nw5Ad+d8JXPL62wWIoworT45+Cfn2yZrDiJRSJ2qHBkpqt4/7mmM/NzbfvLM1dR6RuVUT
8+jWKqbDe2f6AUsfGgAktfRpGjZ80vrRByunAdJzoD8WPmnopHLQyC5jq61/VWB4QgL1cntFqyaQ
/30QrxgYuLhcEbOBrJdEgl8aJALQAn7SS++P2ybW3BFIcEAujbQPHdKFicm2NAau9OI0oIvzarZD
+S0l2R8G3uOwtTJn45ivXq4zc4tv1CKLGrq+wBSk1lpHh+l0x2wtPRopeOlKR4hdOkm10c3bWuP8
o84OhqdnWkfH3DtOHlqwd5r6keR/qvTv2zu5/rH+2clFXNl3prSzBOLQwKcdbI9HU7V15NZ3zwdt
Bs6bd8Xo4iBgRdAPPEcH8vkvxQCtNAgn4bGqbfkoKwbSMUApDrfXNZ/j5duLPg20GlCmc68qZ5nv
0iQZO4HmEFKaggcG/VsZWehzM+jsvzXQAHXpVttydaVnRhfnZIBCCsY4LPT6JIeizxjY/XuZKQj4
JaArtcn77TWufrszc4sTwlJGGCMgjjEZjVhvnipbfLttYr5It7ZxcTys0qqxqDaNPWgE7YeOiPu2
SuQXZjX8c8CO/zj3s9UsPFMzGNAXJibIQQoQ/tcuJw9WWWj3bupOG6ZWrxZQTcRDCR5lz0U0wyYJ
tsXanidzmB7S1kTI6Vu/fMBB98Lzq7fbm7j+nf4xt3ibxykD35Qqccdaz92LeQa+L9hWbr16+FwL
gnGg+Z/hI5f+wizgggCvL+JhGoMO9KvVqzYBsWTdK21L7311Rf/YWgZQAlSgwAc4IMJ3yR9myw/W
aMW3N231G4G4HxkXhIu8ZeOzdxRlVIeUoTJzBW1SMN9Yg3eEmH0REv5v0ut5ih64WQzQYXrmcvO6
WktS4aDAXhDyWGj8GRgjcPaWaNV3EhIgn18b6leot2DwEVWExcWteVN0qK87R4+Z98D1xFAh+FHa
/WtrGxtJ89oFRjkJySump0DLsojQxo4QkUkqYqX4veF1930mX23N2DjiK18LXQrQVKKQjXrIMkuW
5oR6POl95OZZcnAc/gsFzjGSPGv3qaW2oKsr5w82wEqLuu8HTuryc7WEy1LvMoANyia2TA3NrS1S
pJWNuzCx8HyDZqdyLLsh7kcVVaP+ko10j2Dn1+2jsGVmcfAKv0DpX4METCe0h45bd1XGH/ws2Rhx
W/s+mAfEECfGw0B9sDgGSY5TRjq7PNnClIFqquy+0fLf0Ac3djq3t/SsV80BU43y5TwxsCxjK0AW
RdWjQ2ySGmTBGH2NKke2J8Hx7g7oUe9v7+K8S4tnau4Kol+D+VcciHmXz2IlX7nm2Io+Rdf2dzOc
qiZMSrHL9Aer+EKzpyHd4ktdW+A8pIXZN3SHrgbDFCWqLnVUvU0qTnZq/Tnpe5WDhBzMuhvB59pZ
RytqnpgiGG9f9hvLZDJUqicqbj0Quo888oz2++3tWzuE5ybmn3C2fVlpZv6UjmncTmXI9QLItS5I
NyW85yuz/EqIANH4nqUBUAW+NEOrzJYCOtJxaaFcVddNnLh0xzX/COf1hZI6xnBrfHtpqzYxOAiE
0DwqtQSe4xOyHJO1KN/VBDO04xSVmvghavEA2eeXqRr3SQFOoM8ZRVEJNc55/OJjbH9ZU++Z1NhU
ORgoHbS3FMQRRd+ciGZFpjmAe9X28oDYW9zHy484G53dIdQyQRB6VcgnYua/tMAGU/Ve1LFd1RsH
P9s6+KtW0JbAmzJPhS15Z9q0oCYK32D1kxgXTOq9Q8jPvv8kPzVq93gdZ9D5PHaGPv/iqFhd25q9
WYCCw0+fujp9r6ckqlS2kWMtT8eHGUx2QiEXvderqVwvzeXIJ1GecllBf2lifmCmUxoxOUDE2s2A
LPBVEWqDpm94rCsow4dpywFXEyaCrgl8EGsWDQa3ACZPesoj8NLQR5CdVF9ttxq+5nxKw3pSIwkm
mjf5fswJqSKaAYu8cVhXviikOkAxCKo6EHsusbi2W9hgHQeeYQIhcZgpf8AsiF99HWq5dS+WXhNr
Rl1gZumapY3gzy4dQGFkAweJnHcsxzpMKnangBwXiB6z9l8saiaBwpcFU+MVFBZpC0B5QDQcdTWy
O+aZ3gvaBy1QDcXwb2wBLY2oGwOf+tWVGCaAbpVReIDdiiHyvazaO5JydEmzcSOaW74F8wYi30I8
DB+KTHpxLQxBSkQ93Isp4BoPva3nzy2Rm6j3lSMBFiuMkcyQE+eKzoxklgTriGaAh4FHmGrZYUIp
tpgZ3XaTy1cbq0HIaKO/gNFMQFwWYTAanZiUZG0WC4u9QsVhR6R5N9pOVFugjvH1YjcVkM4Q3vG2
3WWm9GEXOwj0H8Q7r0itqMktWYhSxA5aNdDcDaxpCNsx36vmV5luUVutWftY39w+AmJ68c2YZdeu
W5v1SfZmYBaPnfWVTI/KAx6c8Y1jv+LPwP2C9G+unmP8dLGjVT7AkTGDx6T8nunVXib+Q1O85dOX
TAejhr2lgLr2BXEiMboGRDje14U9fSBTK10gztuk2sPVYSQErOMKmpjmA/EfNK69JO1ng//586Hr
CncNODVmRBcbarmVZvBcq2I3U01EBv0XoIfmxk6u3TQ4Z3Bg47KBw3Ne+VlIhNe9BwACJVndx/QR
GhUlRgiArbx9Etcc4sdcCdBkPohy54t4ZkUIx+/0EoyyvDKML9JR0MSilD1MjSZ2Lku38OErZxGn
Yiaqc+cR26WvH92CDqrlwP/0OsQ+q+7EafI0IRPVaPvWqK24fMnMOL/jMysjiGVR/rgOv1JSOsOQ
Dvlpnlj9IVMHA69DCi3NhxqEKDJwiPTGQMs9fcdFqhHwHfDisWyb5rmy0/6TraWPXwN0LOYjkKde
TUtTMPYapgSkuSgpJpRA7hCwUtc3SI1Wjg7ybQhdu4AIgmVu8VHLpEuR/YD7rR2KHYawQmfYuudr
0QMQ4ShsIqWbQQiLO2AnSWGVKStOYw1tdEGk/pQokgeZY6q7wijuhFBdqPPM29fgqw/syduqPq48
EkCp2Mi5ZjQOJPwuz26KqUCU67h1BMknlJZVeq9L/zWbtviv3LX9BPgdiCofA6RXugI55jXJ6DeA
/jauNPGigxhuZ4/9QCNs0AC9ZersSgMg8VKj7wOTQoZp3eHW1slfOSr2sd111Y/KMkQdiLaX+j5X
FjTIPcZ1P6JdTY3ASBOM901u6+8MSNv0gYkilxXSzkyGB4I8ZQo4a1xoOmRUNjteKfA4pXaCMG1y
RXI/ScK+e5lsfjQ2M16o1ACjcWrpgPmSTQIIEXMAREIK10WLdrCyX5KV9SsUdDgLVS4aPXCTxNcP
BCPpkVtmzp8kTwEA7FuLfu+0MXnTeY0L2uQgvg29nHlZxFwXy5czsWJEbZI9dLWf4E/oHf9lWLnv
gRNeFPegIZZ7zJrbd6NRyRbcaIZ68VpNsyON2NPXfKyqr4k+tdPOS/tej1LCQF5ZUo31oa/nvv1F
uj4DSNkkeawIpJBC0RpqCMdS0K0i+kdx4DxNxC2FWAxGofGsYOJh6Xpp32qjbzfmsYOKRtAXaPU1
XlCbbw7/YaRtMNJph/JwGiT9DhSYe8tWKOn/QofhoIYXQt7lrDXHgiRR3xDmhG6+UUy5vn0z34IL
bNFMJDaTL14e/XIA9zdEHvwjKL1oACLWRyS0kdWgxQsxE7cZYtOWD7wyQUg+7m4/GVfXDmELgLog
fQQzh3nFdVsmrNd6s2Jxb7ZPCR8PnPFnvd+ilryKJGAGhRsUkgG4R4S2WGJfmNwxCj2NLf3J0B97
xwz6DHRmDcZPDsaW8NLVOzhbI8iWkYrN8haL15bUSGpTxqxjMYkgazr4sSTIsm/lsDHsv7osE48f
RGkxV7YEbgGwZCZQXUpPwmksNw0cZqZ5CDkYr49qMwVFduFZE1pEtADqaZxy+fv251tzZih+4MPN
kFUQ7l0eHcmJUomHHluuOXd9qf3S2k8yM81vLmAtEAeZNShga7GZrO4c5VN8uj5tjghh7vvR3Clb
3ziIqyvBA4e6MujsrodaBt9vRw4tAfD4YGiHQA66mT7ZicdYJSIVkLJ5YEiY86vL3aqoy9nQA4Bk
uhItmh1vnD1tt1QR1g6Fh8s0qyZiHcuXDBPXNbAoEmSttRDDbhB6rkLpCitHrZJmaQS1IMAvi4oM
IeqMrfhsFIhVgioOsex8/jEScrlKT3lEpRjLO2FYVO1Vz7zAI73bB23p8pesGf64fQbXXIg3Z3cg
6ERmsnSwIGwWRsP6Kjbr+k5k9EuRQIKpauN/YQYaBphfmKnaly7ETtH3l6MARUifhZ0nw84H9fVn
cVzzEUFVAcEQiihwIIsL5SnHKnJLF+BOxytYcGrucf69b59fCyClGPFFNowEa2GlL0UufDOD7A4d
vbDj7I3Q/Hfltlv0UWueELhpcOmDKwbkQYvALieFk7Q+MGNiqgNVsRP06Q+al4BIfOPUXc0tY+fm
5cwHDk22Kxc/ofHm59Sz4z5XdR0i9qrf/dwzG7ywffYmNZHsx9EoagipmfYYCNfqk12H4PqVchzl
ve9gOjHEO1jfaxOA2hsp2MoxBb4b8S1GMOayx2LPc3QyStYKwOcSB3cQXeiI5OVfes63WqdrllAC
A482ygEIPBaWjLEoULfn+YmxcnrhOZXxiETpoIMjZWPXV03NuHswoUAW4gq5otD4Bb8M+EgS/atm
qdd+zPYJE8+3z+uKS5uFLiCciHTPvXIplZ5Y/WCAVcY3+jAtHqlx77eP3aQHXvqaELq7bW5tVcaH
BihmFsAQNf/7WR6bYKLNJRrQFm0j9rmRPXNNhkaffbJvP59YnAV7fgvA+r+c+CgKnwtWtFWsBj/A
aGzA0V1KQHU//r69npVbOOc0cFxY1Hz4LtdTDTQFkTEUf2znp+ZAsa26G9jfvbfFunv1hmJBkMLD
NUeT+5rpwae+rIaZRrge8ogzc9fUW6jpNRMfGKl53zBDtnxc/D5FdliIGF3vHd6Td+UZPz+/WzYq
nxiKRlRzRZJB2wJYbCTCaN9obThoHKwtXmZhcrjOrcDKc3MjLJh/81mGgGOA5tEsCooQB6WF5QPm
VH1XjQMpT3Ki9OAqFK/BtFeCYKEYdi0IqWKFmsqnFvlh00EKCoMWBEKXCAHLBO04uPDKWIz6fijr
EMyFAeLGwEk/2Xr+MIW7C15/FE3gKRbuyMymTGqTVp76WnonOjXWcWg1Ehm1TjdqFYuLO5sCjg5l
WODbZ6GmxUHn1O5kUWPDDD+jAacW9N4GUECV/cbVXU79XVlahHJy0kyBiQL9OFQ2uosZeE3EdzXi
7Q76dNDlAXW2BklnnY3JTuW6MYRlNej+XungLAg9qEykR8R+5g/T5O2PWhrjjxaDSlujXitnC90z
PPKoqhCAGBcPsM0TlpSWhoF7Ln74GPAPICpMdmWakqgttS52xmkLj7Tw1h97gxONPheyrWuEXOVP
PXGL2j6WJhh+8y9af9cbLxP5mRPIR/MtHau1JZ6bMy69m9FYg0BYoR/LgSdffYhFmqEaK7BRYFTP
/u5pWXbf1qR5uX2D5i+8uLWWDSpfC7X+Oc9beCLXb3xT8q6PB79MQ9fwuyhtxySUnuoDhkB/5+XK
u+MZt75iQn4rslo4wv9s8pn5+SOcv1GiwZcdev0I/QKLBBjholADrdIq2fBOK3cKTgJYGLQwEfUu
4xZlY1av0CsjhipKG6VALO+dKhvD0ffV56KJeU0wNQtawfvOucvlmjinosBcrxtTW1BjJ7CBdWQ4
uVkHViJtthGRrZzTuegBLTzU+66L4iWvReFXjRZTx2PvjPMMcJWhv4OYr4PSh8/+NDqNhJ6dZ//K
suth7BpJGniHLxdqMAz7UrPE4BhgF19qT6mvBHiL91TR9ImBdut3JTqnDqYq2wKdry56xq0i0XDA
Q73YY0O1WlqDED92XN6ErWRj5LYYB6w1YtxzP6tPHZfdTgx6VWyseuXIgncKc7rgzUNvf1mt6BIz
1Rq3Q82Njo+TxcK04Rsd8BVfgJsGfMXcDpsRJpcbm2qWpg0+GY4Yu+/+SIDiDd0pgdh405vvsvOL
v2hWjhueYO2GzEVJdFYASriqn7VitHMULmjcT9Mp7RozIHkVlb67VSdfWx0soECNajkix8WxwWFW
SsmqPFGwG9ro8znUCZPesquATilwkoPRa49dh9G66Laz27K88DZT7qJsKngVQ0svlQAwQgGozQ4D
bibbonpYcaxovf2zysUJ9UunUCb3QGDpTlFrOg8QR3uSJnmFf99XhjYFLhfPo7slw7a6RrA5foQQ
aKks7E7Qhs+UM4J81uPlPmsy9ZB5mnkCRxzdg52sity0dze86yI0/3B5M4Xkf40uoacWNI70QlGQ
EYq/xuQ+NfWDJn9kkm9UClfPqD97OfC1gkVjcXRYpiM070kTDy2ceCXj2mevw1RunJO15aDOioIk
YjCQti72EAwPlgB1xBALiNkERpFF7dTVgb739Zps2LJwlxcP8FzT/X9by1ExD93gSQx5dWot1UUJ
sLdHu8qnjer4mr+cGdeIpesIlK/Kj6lHjbwD2c3EbaQBj5pWhq15QAP6zvF+OEO64SRXd/Afex/F
+rN3naU0nTwosceVl4e99cNRJNTav9UW5nntQKA0jUIJEOOg314ciBS8upkAB3wsDBe9tQ4hQIYE
tMlBUDaorerqirUZnI7UHW/tnCRe+uW+dOpUFx60kfvpYGn6sevEKRHicNtNodhzfSjODS35FHlH
XAyBlM6xRID9ijx0ugezaBO4lZm+tegBQU0uM5pD5wqW73sDdJMHBV1Lfp+3LooLetG6+Zc6b8cy
4gZUvEJLm8Fasqy0cSfxX18nDA3SvVa0DATzjfhD2jJB8yqF4Ay48ZjjfUVPQz5nsrSRPmLe/ll1
1J/ltnUJGVeruHMSvJIgCTTd8q6p+27a97rd6RFEG4p3SA94HpQ19GwKehSjH4vOsH9rbg9yoH4S
U37QB717NSuQUQQmOKzR/yv7gsaVbFCm8LknVOhVptSCkbdti+nappN7XUKNZgclKszhF8Su0QzU
oaJ+nJxcPueDqUSAJdpHYOzKMfKhIzrsCqqDrbFp9MHGEKvulIdWdu47RibyPhxJaRvQAoNa824c
i1qEICdUzitJSu7iD/RmuqPT5FeRKVJl7CbSiTQcxmHAn6xA2RYWUP5+1wBqSSJkIbwJ/GLwypBB
R8cJ8kFx54g40IUIZ8NqFWgQFX4S4NQyIqMaG4yjSNNMI5CA6H/w2pADwiXWajtvopMfCM60RzFa
kNOSfs1pqOW29jtxCLJsQvZ6kjZRDk3i5p1UHpmgol1rDJK+Zt2GvOp8G83SNCkDg1D3mSsd0lmI
hNFQ4dpwrxcJe7NVo54brlV6UAvHGPc+h3xZ3Ok5ZRGUumvQSyQZ5gftyswPDGK3am7iIZjMcm2s
AqvRpyEAPcIwBbTp6ykyrAyASuVI4PT9vHKaqCoqwXZmlxpZ0Ei7e6qAcXrXqhqMFsyc9Yc1sIvn
gdlJA1DaztP6fZkNgxs4RYZs3hx5Vt7b2dCNh8FCQQFMjmqaDq1Hu+mhIcaQRfZkjNUOvVfb2afS
H0Tgu8zKwsxuqnd7lKRFX8nocGdKLSU7sL5rZTRASDrfgdaViMBiutfHbivVj2bgObbDTDD23Nea
WYUQc+210MOZBlVs6fC/WF9ack8lFhwWI1ftk98JWRyUXvTuoYJzAOOSHIGz8XKPvlpoibs7Veqp
E952FrPPWbwfKLnM+CI8VXgZFz4ppYC6mXk+ggf4TUGtrCLY+jyU8tWtvt02tQSOzM88UkQ8vZC8
wsjq0v+hI5nXdWE7sVO6w5FBhiMoUtP/lqrKPo7FWIKXO02+sBLVGCGrLjCb1N51qbXFT7e66LMf
sgjkMtBzcwgXQ0G+lOSQFbIP8mycAmGqYcfKItkxfPz49vJX3jR07qAfBA73WehhsdN+P3CHMKeP
QbicPDeyJvc+JASeO73QdgRO8La5lcAA9Z85r7LRzruCqA1QWs+EZrixZlLnK2sb+cWy5NbUy8qT
hvQBq8HIlQ1ipWWqYVSVhD6zikcdEI0HsHeYTjh2FXff08nPNup1a2tC1gaFDLQOdHSGLh9QyiAH
J4FWBlNp9b2y+JuVJhu500cz5vJCgGwPhKs+ujX4WstQx8/d3uxwLOKhwABPMmBcJXJsAYa/0W+B
XaC5QBcPPsZ9b0qzJgHp0F6O+qLX/y5QL5/CDH6qjUihEPzJooOyInEEL/ZC66oyVKBArAICuMav
3jdQKWPMSYdw6MX02EPOgAYmaLl/6ZbV/xB2a31F8OdOu4qZpAy6zunroB9QymIFVHLMJq9ewEQ4
tdE4ef7n5d6RIQP3NEvwYRTDnL/HWRhGKt56EAAYYrTXURAAkjJjT1QbN27G9SGCGTQtZ5JToJ+W
rRqhubaYZGHGJFNfQQd+cPUqyKwtmPv16ZmBD/isCL8QMy0bACX367EkloLopRtNdvKF+vqnEwwX
kDgoJ81iLvYVFk8J4HMaxE5x1+5Z1+95mYU1ClO3r/a1+wK+ELNmqPLiwwBGcflZ6rSfUN4DW5Im
1d4cm+ak6TUIZJoUcB7mWOBvEdnhts3rb3RxLZYReZp7rddjdu+oJc1kBD0RUgutUpRPmFfdEgxZ
M4beIEACs6jPVfOhHT0z08ZSxiAcAwt5dqCz+vmWJOiaFRTkUSmfgdGot11u41QAZV6WLh49OwFc
8Zvdq6Cn75/eN7S1jJkkGLUeKGdfGqn0eoJyQJXHjkgjBA2nQmUxaohbZbzr1wWDGxBxAW5DB7Bh
CVB0G6fzMxNzOBNmwWSWhbbFAkPceZ65u72ia0uXTmGxImdqjanPDPfIKaYpbfMeiK53ng5/ua36
9OahYj/rB+toD1pIpy83Ly+qwRO6m56STjVHAqj+e9XzMfRGKp9ur2rNOczt2w+w/3Vulil0cMe8
bWOZOPXeMBgBVV/NP92aAbgS4iqAVs8I6+VpEHOIhPlntLaE/b3m5BkzWs+0Njcc6sonmsE7M6El
Gt/oel7uG5kszCRR34oNMpjPXm22kJTA6MJPcDm1iLkHDlKA2/u3anIeewFGHfxcy+jG9DSnKiAE
Frs5IDZgemSBIv5Tm0mMNBgbR3DlY6EaAeZtkKCCm25Z4EQA1ba1gPDeoLRHrg8v+qD+vL2e64oH
SiXwQS72D5DY5WOhoXipaUhBYjhgwCSc4mEw+CHVvZMwtVgI9wd3N5U5lgxdczn6wuq8y2cPrlLE
EHraAZQ3JDYSIo37NLJbWC8NiEAGOkj92hfd66oilKieVwFK5+xJLyoHwprJaD6mdSKzz5/aucaE
gsWMaMLLdvmrNN8upNFAF2ikTez07Y5o/i/DtzdCr5WvemFmEZXXilpcawToxYV5sNoqrCt945Zf
u3zMy+mO4QLaDOnBZWXOaXW9wHtFTyD+EMe08Z6twjXfWiOzN3qj64v5n6VlXc5kM+Qol37cKiQ7
waRMTQ9S0PUMG3dh66AuPo6p15mU8J0gLiF6NBLMibj562Tbu4Fmj2rKHpkPkPLt27G2j+e3Y/Gp
MOhojA3FBSRZMUaGmXnBBI2JU24C53nb1OyrLuPxyyux8GWaz0CVaEPJye9QZrSd4hnUqt/GfBYc
JDzQ0wQdFOcHZ+7bbcNrXxB4UgDUZwrFq3nnESyaji+LNEY9xQrcIisPyITyjZRmJSnG+jApgqwY
M1OIEC4vF4R+ZcnAXYGkeKoCJ4dY+NieGqtDz4bvzUpEfOxPPWMHg4poMt2t0ZuVbwkMPrII9G8x
MbnE+bDaZATKHTIWznAShvFmjfnRzoHFvr2fKx8S6BtIMc5CwNf6D6gV1yVIRb24Ako8nDBOty9Y
xQOaNE3QYO4n5CB2jMTgjXvC0Nm5bX7lgcKL4biAgyJzvMpUSwZt73GYwHunfdGt55GiKjPuUVPb
sLO2nTAxY3/mmG8ZiOFJtqEbwcqYel2gT3koJtQNx63m6dpunptZvBTojhFRoVJzanLRBUSb2oCp
ug2A3GyCmk2QaIdCXfPosKraITtIN/zb2nbiDUZ8hraNCcjw5bGVLrSIcpI7R2X88pqHtJzCvvvp
eq+3v9rabrqAjwOxZWP+efnSpxOqhANGk09JTQFgwFh3jCFiYGeAb9/dNrV2E4EEwjMH0AZKAMvG
O6y7el6wJJ58FF3d3un/Hkf9OZXSiKqydwM2pPZ926QZeh+VByGw0YvMMus3kshrx+PNIjdIVdEg
xv4utrZIdF0MLklPA+YZUQ+fyqI89I7TWRu1v7XNBWYRuSq60TMjy+U3pL1T5wMIu2M0NYPOaAET
omHZbkRSswNbOPAZ7InRBgwTziMWl1amPml0imm+U5Pp6VxK9t0krqHCi5YO6RIwEQ+9f0gxbSEP
t7/o9RlFf32eOEEAh8rCMn0oJruvKcVIh0Z+d/JFoiLv9UfU2z995WGHQKMH5BgA/C0hjEBoJC3c
mQc+gsSOIDLWP1Jgnk6S0s+n4Zem5rNzFiCCz4E1aMyqmCTO3uByP+rOznHF/l/s3NmKFicjM600
bzgA2F1RvszzObQctRAUgN/QNNkSjlr9TPPUGbwIUqIlmpEysMzUpdSOApJodf9S6XdGPwb6FgD0
OlLC3pkoaIHNFiN2S8/cJqLlCYDG8WD97gx0wwoSUWJEdf4raWlIyNvtTVy7x+f25nWffSs6uwsI
j3hH5BJPnlmj0N9uRA/Xd+tySYu7NRM9j8mUk5i6aMUy7ttQCBqysQ2TZJ689HpHstBMaxDR317c
te+4tLyIANOpTFAHGEHc61X5D6cl6W9DM//O/XJL02U5mYWkaDY1CzrNKtpX1SBDdWjlg/8ZpECZ
5d01UGfjd+nUtNVOCH/82XbDBLKFEoPFOD9OMU8E8lw8Zo6fbGRC679lhioAVI5JqmXpjbngDRyR
lR5VMRZB4hR6d0RtF4TUreeOP4GkohjYxINmR5k3OD+NrB5I4KbJJ+Ht/9mUsx+y2P9c731tzCiL
k+wt1Xhgp1OgD1tx/nWUga0/s7J4itLGgAS1qCxQaHlNYPp9jlnJ1IsqBppmJTjsDm0C2hcNPOMQ
59hwrKs3dsYdAJ2LYGf5QIEJuWl60LnGeioa8FgQu/1uEY3T3TTU1b2pIa7amcPUvbnt0P4LaXEQ
2szgTVQHUYxcLJ6jLeZXpqYdeeXuOe/euWU968rYeO4/YpjLBxJjYzjghgnCjnk24tJPZBrl6Hz3
CpFpglPuM1fu9KLMHjiEA74ZaCO+FBn3T5jMGh69Qm8f0YfIXmUx5N+kL8lPiaPw+/b1XvVdZzu/
8F2uj6jVJY17rAzrLnW7vavZG3dp1XedmVj4rr7IZVuA/QK94u92Au7SP9T0DbJNIL9+/TeLgb4k
8HZQ21o6/kRicLjAYxxbnfXTAF4m4NUWNmx1wxA9zuPTKFYuj2qi1WromJ7Hht02dtBAnfgR2jXW
Vha17oHODC2+DK5rDtojhnQtSdwdBOLVjuRK7dBzzg/ozrtvGsMsLzpH2b6eNPLXZDN/49lZXywq
mSj4ge9uGdJ1iNgST+/8IyuqP4lXPY+ltb/9zci8juWt+KAj+q+NhYPznMHIbbPNEZy2nYhcMjZZ
2HO/UN80nzD9wSW0KQPTK+mjq/EkzIzK6p90U43WVyAxNPVNOUy2e5PWE1BzJQAh1JYc0gF0wGj9
7Z+78hxi2AjJLdpYc+i+uMOlUeYTNHUhIOTndwlL94bFCwzQ5xuXZmXnUYADCwFI+cC5tXx/bK8S
BRrGKrbHLpIYYzTcdsPE2lIAPSY6GIyRdS35KyCIKfGsiuxUE1LSXW4nRRVZXl58UWjSVRsufusz
L5wshFEsHwLnztHQv9f2fZ2j7l5gCKhvNpKdVXcDxoGPAj9WtmhbgKyWeQOQHieVT+XdlKQAjSsD
kAPVTKCMyNznzkHz9vaxWMkp8YCeWZ2/51kMWEC2Pa04miUOT6GKmk0Hg2WR49Ejl+wgcnKym/rZ
p1ZUNsZdrfgGcG/lY17Yn//9zL7jSpfxnvnx1PoQ6q6TMg8M1bM7DqT7y+3Fru8wICToP31E8pe2
Sj8xxxq8w7Hhven+c5WmAUm/UwdEJP50uG1r5R5gXYDHo5ECGrhljizMxoUKbY6ZPo0ML5LBIc3C
jY3a3bazvn//s7NE0qVmVqUZAGj/x9mVLUeqK9svIoJRwCtUuYry1G233cML0SODBEKAAPH1d9Hn
3L2rZKIIn2d3R5ZEKpXKXLnWCXCdsI6AewQ5A3BA7OvAg/L9YJzFW/61pkWR2YaxwfcgoQs5YNdC
6PtjluWu9MwoJHwjiK8t7TztsC8/lxLgfBh5m5/MXs6nCpxpB0D6oIKZ9vPGMVjzDM9Z6jguQLdv
5m/cQEwycDDyLYCMjVGc+wJ2gI9V5+2oCL4DYbYlN76WOJ4b1I6dGqtlpLFYYCkczahvjfHCysfW
k5ENXmBK2EYU27KnHbPWNyAIL4iReKZqDhi7bu590TuxPRY+IIm0ig0AfvagK5l21x10LX4ipuFB
4aL5iwmVy69oG11tV2bvH0NnjNF/OxrzfWg9GtXWM2zLkHYfVxlwfXCnIrHCx4mLqA+++jWmi5xg
w1nWDYEJaoGl4TrVAjVGhNHizX1gVAfA3aKGWmURDwVBWxFTCwD7jSMfNs7Clk3NX3wFEM5gNmFi
VwOYImo27ulgpn/aOsMAXT19v/7RVq8FVPb+WaPmL3wKGZ9V6x1NRncFKipQvY19+ew5PG75z2ny
Hv2xjalMwc+y5ayrB//M+LIZZ3fCaMhiqGw2Ji7AeMfOGc2D8kYHaMZia/Bu1RQuA7zfFzCa7p1G
Pg6DBUhxMrn1k52Wt1JiQKzeEtRd/XyAloEkY+ks6Ml3CAmJDnI9LCn4a6fQWH+amw9+9vv6V1tZ
DHi4MdcL4iK0D3UrPpBbpa/sACBPph5TinK3XZQPba+ab9ctrdxumMr7NwXTvlBvmXNLMXsFmDbq
+HU3HEkw/Q8Z63JNA9EP9PsbClo5dBKkNpCsnt3uERKCB7Bx30uxNTmwEvqxlH/NaCcrHbpJWoCm
JM30mdCfXjjFhhOg3xNjwOX4P2wbRocBgQG+C+RjmmPXocuafkI9u2F7q/Wea9reXDex9iwBwAsu
AOQVWoP6IGButyPYBvwwCRxgs2M8i1HTTp3aTWOLUiADC2BZ+iiQbepEcmjF78If0diD8mb7CQfE
tg5zxVr7ZIpMoiNcT0GGOnhe3rruTLZeiysHw8I9CEZc1KvQ2tN2xHECp689F1T/I7OPVcGCUz90
7GDUNbRHDboFGNTsLXz/aAchsuFGQj1XT8vENBJh1v2U+MH3YfrNBaD4+TML/lz/Ctr5+K8Z1ODw
Blq02rRLj4JCktGmSo9tofYuG07FJtGJpV3p/7EBbFiA1gVKT/qLrp7GNqymkp783EvL3ViN8gVZ
pvsFtDXyp2vMmK1mZut3L6NZE+tGmYX5eTI7nkc+KWgHMWgMyuGBHhTfetqqrzLLCkD/VeUbUYOH
SB0BueNuVez+AlPO3s3/+d3LpDlY+lA20xG5JiS3jZxgdMYBpw1FFxez7cCN3CNHjk155wdfbQZq
n+arSds4Kx9maDtW9XfbuVNqispG7Pj4mxYDxDUUqAvgnOXPAED2uoEu3Px0/UOu+svZj9WiA2a+
bFfaGeYFjA+l/8jdz5Dhg9BBct2MFoT+uyfwFJAZgJpfB/MwQJNB/TGlR4tUFpihbHaP2qm5N7NJ
xBIDylFaTVtFEu26+I/RhXECihTEeUPnF3BM0bU1Gs7IimMXQxPWzA8tPVxf2uoOArwPtiEws78h
sSGCjRhvJ8GRlJ9Z99XOmjhznoz8fe/I/y4GWOeFiBq4TC2QdNmU98ysvCS1G/pLVMDjxVMKGshd
FaRlvbu+qNXzDQrC/7emuYWDMRhrVvmcgFB5F0IvSfbjBjx+/ev8a2L5+1kSRLhl9qRiWSKZuPPq
HpiA/A63/kZxd/XzQPkTAHx8oTc5Q2uDMKnsbHnsMEdS3diG2xykgUFrjIkxte9cN9uqqKwGrjOT
y086W1lfodPWTXV56pWa833T8OGjcBs1HHsy0dsscLJgn7ViAtKkqbbEZbasa6GZDGnJRyeF9B5C
W+Z/yNIcui91FLivKjd26ThuXPp6QfQ/rokZbkBnMFnxRidgBvPV1DIHrHbkNit/VsGEOl/sNeWt
ANv9ODz3w+NSHrjuoptmtW2uGoxxN06dJTVopA4+9e1o7ufmUDdukZhNMByEVwY70YVjVAP8ssvJ
3G2cypVzskAEcNGiTbEwBlx+asxbAfOLGk/SF/M3MWX5nrj1VsqzVOC0CwUXIJBsACUsW6wd/cxB
FdXjLYhZrKLf22mNYqxp9vu0r9PfAetyYCBmaIo6mTqUjlW8L0/9+3kBxAZGG/UDPDA185bsTVKU
4HcF4Ax0hZ8MEkRttjWVvxYOzq1oEccMmJUTG1oxbfbD4jQOFZhnhtfrPrNuBLhD0PJgiFYvm5cg
+i4F6vQJ1MZ+15kARMj+OlfT1+tm1m47sL7/Y2Y5omcBYAwLplD3SBPMUeGBblU/p97+keZesOvL
0F/IYMTuuskVR3TPTWpVXDAe+6QucBgcw40HtMgwMbcBOFrdPBcYCw93KTIbzYTbyzGjCG1JjqGb
G+Cn1f3AfRkH6ag2nuerG/ivKV3qHCXM3J7qMUxkaAzPxsy7OOv5i6gxCpSDv+/kFEADXd/B1eWh
OIacGei4N61Ow80IC8mETEjMMXhxks4tb0BJsREtV5YGXjhgptHVBPuDDtsq0E2cal/SJGhnFTVT
j1TB31lt/tGrp5OF6sr1Za3cf7AHtB22E2P3+oNgkDPPm2y0EpFZDsh7/frZqqryDoKPU9Q4fHx/
QnluT6/XdmDwFSXg6YnffamUjMGXmEByaHgUtKk//Q9rw1NnYXPC9aNn2m1TYYKEAEzcifK3m3Vd
JFKDJrU3Id8TOd34dMux1eMwpr7+MaeFKMJq7obj4GI9CITkaerb/dD9ySvrBip0QfP5+upWjrRn
Avi6MKWbGGpaPOksinQjyRiKYhhlCvIn3oyPtTB3102srggDkcs8Car1el+29RXtDVAjJ50vumjG
CDVosT9SC6j2wDsZvPkOPrAt0NuqRy787ASPd7T1rct1KbOrzHCGnl+HudzB+sBQkeBduGsBSn3/
8kD3uPQD4f9o211aMqUjPLfpQDgnmoi6PJEVi0T4i6T2sXbNQ8G3oLxra7MwXwu4MoCuGKi7tKh4
6BmBqEuQhvxw5jTqnAdzKPelUW8c67UwgtYL5i8w6gaBMG0T7WLs+NiAj60w+W0Osdg+WjQMdjP3
KWq1gfqB4ubWAO2aR6LADUpVTLW8HclgOev6kCEsE6PiRxZ26lj0Dt9of67uIXDYy9zHMvOo5Ru+
MXpWk89zkmVOfzvUBr31QC8fWcPM0SekbKtmsrqXZwa1c82Jg8tTZIj4zSvtXwIjBzD5OeR4uU9b
7azVLUQ5DmgqlKHgl5cOAn1kGWK8Fdq+oFnxy+CG1luusWHib958FjdUXk4hiAzCo8qaj2po72YQ
r18/WCt3JQLSP6v4W10/MwEegloVYScS3xc/zbT/WTcYz8UY/et1O2vx6dyOfblbNk9RpPdSEOlx
o751qjKgsWxz6ylvxkHsOejXA9QZJ3JrYm59q3a+fAs93iPeAbC9UD4jyb+0LmjVWRmUfE7UE/Wd
DJXasUx5cUf5q1844lTZaRYZuTnv5taqN26btfcNJuQxQA42smUoVzMf5I2rCLz/5EAV4OR7DUTQ
in5yPihMA+07R1p7sH2UR5IWNOKCYRAaRbmNvszqlz77EcthPfvSlGdVZ5qldyxx5xV4AOQI2tmW
As/qkYeU7QLwNkMoyFxamUWfZgoUaEfRF+yzpIV44FMpnxVGEU6ejTTiul+tnvgze9qJ92VG7NL3
oLTpmMgZwgq6ONMf5jgdkIJjDBqP9+fOuAwCMNsDSQ+JaG2B3AhM0B4BtViO9ScoVyRuL265m298
rdV1nZnR1jVBAXiQ6GAnXdkVEbXTPBpFnwif7EVHD1Q5L9c3cvWInBnUfHQCi5vyJoX3dtG8yL7k
UZBbL47f0wgTkB/AlP1AwT7oq3TD8GqQOzOs+WXq2m7qthhMRY+y+S7BZ7MDkbS9cRWtej9GcpZX
waJqpEXrwjDSUoDrJhksEnNx1xty5/B3NnaXBzb4wv+xor92PLNuAiXNMBmaHswEMzTV6CkgDPpv
te2VfjSRot3S11rdwDOjWgKhbBBCgoArPQZCUBYNHK3kOmzyd8Jk3yxOC+HO7Ls1rzpUaVTBb3id
hXs6u/7eNka1carXvxZQyovEBSr32teyO8TSISzTRJhkOs0itx/aQlRHw1VbAoirBw2J139N6a+c
sDOo446VlYD1OYc+JQ1ONrMJmH7y8FdlglxQVVOwUWxajZKgAAPvQIj3jl4HCueqbMepx4NA0e9A
0x0Ln+0bWt/0JNiomq6ea7yDocOxNJH0JttgLHoKPR7Dpv9QETPJh+qHJZpflGQPvUNy8PNO38AK
v7FCZ/GGN1cu+npI1tE4AZzi8iIwuaBKAlZ96iAbWKAtB855VLqNMIKQkSPi3OVhFlNqslfLN3y5
byAL9JJagNm/EhECXtKZWfbTylA/uMnxPKyOocknsDLYncJrIwND7k1NB+9X5XOvjgfX6wlIryuc
Mt7IIozcPsc/TIlXN3HYeRSdxIINd3hc9tZ+trz+oSvtKvyIqVXmoUrlMAkyJl7kG9f/mjMDzIoc
CwQJAGAvfz+7eOeyrDyvBntMNpnsXlVWenDwEHzIoKaTvD+IQ8wPhVuw2IEDXNv0jgfZ2EORAUXT
Fnyq/aHNhxvQV8YDEeB0AlMZmmb03h+zjc+9lt4tEErAEzDEjcb+5Rp7r8ATvq3SpEur+a4cbX6X
M8H3rECHrp6zOiYOmFnmgbbD/xIrzhxNC0tVNVaegTibBDVUKSYe4Y0cN6LbX9/atRVC1fMff9ZW
KCEnlZZ/lVGAVrhjPiSCvByXCE3/aqSiwad8aGQOGI3cXbe8Hiz+taylAl09V2qqrOBImfDuAojd
7jyP2klpSf/GQiJ9uG5v7T4B7BZQZBSoUSleIuaZvzp5NYJgA/QDAA1Px7JQ1cldyNSuW1nbT1TZ
AZZACQllNM1VhTt0c9pK0DeUcwJ6uyTogNkB/XE0svIWmeVeAve7YXT1KJ4Z1XylmDvL4HNeJzzP
P0lngLY9+2Qa4831ta3v4L9r03wF0w4SYm8VCESI+wl14ufc6DY+0tZKNKdQNfOGkflVUreM0l3n
zOqpkhZAXnJW9da+bS1IC2Fln44tdTDdaPf1jkCzaSi6DcaCdX9AcQe4o0V2RduzqQGjtZ/6bVJy
Hqn2W5D9hHoOsJo3vfGr9OuNqLF27eP+hYgIVBLfarzYrQFJC2ckR7D67XvyXTqfBUpLns12udy4
gld3b1H484F2ckCSc3mg2rZt3FBAP8cy5Esom8Trhw132DChUySkCiB3USGJpl4zgbRIpLWF4Q+B
Vvl11179TP+u5S9d5llwKBo5Nyh6QA3X5ZOKRl60zyoPq+qWdW3m7NnsYIjJr2u8p2uUYMVGGF5L
ZzDW+v976esn2CDG2FFrTnIDlZEIA6jVTlh5sZsZy0DmW7NDkYH9rqorN+rU7H+6vv63wXhhSl6e
EUBmow+9fIiz9WNQyED3xqZQdeJR6/4YZ2PfDE+qYxsxZM0QGAQWhC+QTOAUvzTkiYkHrV1kp4pn
8ojxC+vk5lCursDaE+EnjK/XF7ZSpEB+cmZQ89KR40E7+eg2D0V6a7bZLnOGKJi9jyJv7kDbeRiM
4JGSYedWZOPsvw1mF6Zd83KtPGxT5ht4wQCK/hEyqY89zV58Prz76X5pRrtybNKUaV0DP2eC1zMx
67Z5ENzqTsPs0o3dXP168BTcbpBIfcN8V7oQzwSf6ZDkLe6XP4tUlmvRyLCer381e9mayzQba/rX
kF4inADSCaa2Bf2yygwjTgdZ2B9GC+LR90E3yPZLypE2x7ntt2Minc5M9wBYyBern8Uv9DbrHGMv
faegrogAEnsOwIyHLIV3n5wx856m1p7rqAiH+mNpd930oUa5t9tIW98GFYx6YZsAsQI9Fe6Ay+8P
Qcg6mLzCTHwb2EmzP02yvTNC51QG5ABWmR9AfHy9vnFrLnduUrvR3AnzgOFCYSGXjDHzoQD6FbLH
775lsDCov2HGCE3/N8SRoF9lfcuDKikn0uJWm3+SUp56EX4cZP9VTMPu+qqWjdK8AVeaDZ4DiGO9
5VnBiLQ9h9YowaqOKWxC2/Yw9GKr8bnh3HrNuHfR9JzJMCe0py/uHDxWNtQbSPnNcNhGGUxHd6Po
cOnfWrzvUh8aKCTLk6Jxf3SFsauI+8xtGqMjdWRQJayM6j5M2QdX/hVE2UIAvc0TLu1raYkiZrZU
qIsT7nB68LKZHRnmn3amRCGk4sUBt97WqO6ab56fae04SHSdJgzrCujtsXs61M+pDMQOAXIL4Lji
LhjiQtQHnBwtZb0uPc+ZZ2VNqJJqMiJaOgDxBRuJyer+nZlYfOnsvkwlSJKrFkSRrQ3+3enjmP4K
vVs7e+lQA7/u/GtR5Hw1y085MwXpm1YGzVieDEf8GEHHAd2wyjlVEwQR8R5O79jkQkO9ZlsTMlvb
qF3VknR2ZoO5IuEmxt/mLvzcs63ZlPXFoV0HCCSG5fUB6lKiRjJUlp+EpZlFncjCO2JV0zE0GuOm
tNIwtk0DFMk+32q9rnojEgMIYwPg/oboH3K9kueBExyblt8VefoN5MxJ0bkbjrIaVJacyjHBtocB
nMuvV4SQhA6HBgwPQRpVEqgz/ysfmshKtzq7bwR0/8aUM1Pa+QoydJlFVdennBiAyPrukBmR3eTW
ZzEjtwmcufiGSY5FShfN02coDY4crO1N8MEHWTePDbMAs1o/eRCrcOhQ9R+UDFvrwBrZnGaolDeR
pFI9zYawHbCd2/Mi5+Nn1c11h1/xO0R7BEhwboJXS4cVYITfF4aHONHYAMZVmbpzJNnImdbSQgLi
YwwGglQLAAMtaTI5rxA80jLBINaHAerV1tScQmbsbcW/gxzkUdr5DbPIJ5pb36+vT6fw+xv8MZMI
rAsIU5cu/KVPjC4Yen3C0bKSzd51+UNTA5Y3WLvez25kGCD9R/Zt84NZ5fsZFS7L27rBV/YYIr94
I+LlBifXGb2oAs1tmTGZgOAnLaOpwTHb51lRbul2rB3wc0N6oPQaweYOczcTD19AU3jbme0D7dz9
5DT30kMdoel+Xt/fLZNawGQonLXdhNKL00FEOvNIdSygqX3fQIXlaBhFG4Fov459b6w+X7f89hV3
mfBph32hlEElAeIALe//BEDVHpnq56PMsw/K7mSMaGBG4Mwf4w7Nk62hrZVQc+HSWk4RjLRl5oDh
WstqGZgoaD/FViGs9oYFxaQOyrIk2V9f8cpeY54d+nhoPwH+qU+Cj2E5Yr4BzzkuBQS7wdgQKyaG
iArQUmUD/cnoWMcc8svH64ZXHBhktsCMYZRkYcXTzq8UpOqCAAlU33Y7P0do4u/UaFmOKbg2QxPy
T3isviFyKRC4i6DMjWMo7stiuknFx27sY0G/XF/Kyk2E8Rs0e6HLCxYzfQ/dfsS7xAnbxAhlbUbg
+qvbXcYqruJahZLH182t7NyFOe1EOizIuMJI/RFaAzvh+ScUPzaQ88sJ0/L1CxPaCbSVhZEi6IGe
coUK+Sx3HfVu8pnHvTXu+yHdyKa3zC1OepYhNaispmOKZGyhYeMYWgz6KPeGSNl7a+tlunLEsTQU
zMHbB6ZCvb7bSGvCaBFkbkD8CuEeoy1vZtKbkd92QeQXwrnxaD7f5iNck2EXXq9/vLWHA44ZPGW5
IJeZkcu1shwE8Z7oeJKbnN3MXh28lnzGxHRu0LgGzw16RbYVTYXhferc3NnXLjTo8nAK5UZeurIT
Aa5paKXil6C8qX3kAh1AOs2KQ9evDuI0Z5+HUr3WgkS14d4A6/0jyyBkEg5bhAUrce7CsPa5UewQ
DKh2lYBIvfrSyLoDkzUtTqlq8mfq9nTjwKyczwCKkEC6oDgGDkztulZQ1A2yuiuWdoFzwLjOFE9i
Bq2VMW49dFdMnX9dvWurJlFirpQ5aOf7j67T34cUCi9BkFz3oi0zWvAsgjm3VAv5VN6UdZSL6tGj
TTKP5cbOrYYalD6gNW4SOK3mrHNRcObyjCZ94JxySEdDWGujCL26FLCnA60MON4bHXAIpk41l+GU
GPN0pywSjbLcAZS1EdEWn3oT0cAGDMJFsC+9maGySK+gmj4GR1U/8BKYKqicqQ51/PkUKihnz++f
NgCMEYyrwNZCUQvn7PKcg3ZBgRUEHKEoIu0YqMYFmW9Emu6ue8JaHuxb6N4uWeAycKClLLTvmMi8
0EjMXJknmy7UzZWX7fyhbj+AyEsgyPWOu8sLYIsx0c/n4wBEy++Nn7HkJvr+nv+MxZPOQjhGpkeP
OKizqN6CnGMzgMXLZNUBRBPOC0aQpgi09vZ3K+d4RbEmv3V4yDCKGEAcI8i30FcrEQb3PsHNvyje
IMxf/ppwLGuDCHCaNT246nwQy33kNUbYmhA1KCU3M7fVr3BuULuTIdIwQB7JnY9sQg8FbCwD340l
9fJ9DcLROabWiCKe0WEiEWNSzAEcjOUFyp2TMW54xMqZhSMsvUsLsMI342jSrWezqzEPTMHkLdLh
A7TiDte/9tp9DXINEgI+sCRwms+ZEn/x2zJMFsaLJiJNxr94pKx+QRXoo9ermLlNsHFbrcWJc5ua
g/Xo3AyeD7yILYsS0sP2sauqr2Y+bl2Lq76DfHQZPEZuqkP+bSRsOQagsgSXST4cIZwljo6B0V+M
ERIX5MWs9LdO8eo3A0hrgSmAA1ePsy0ZaZi2VZ540PSKiMk4QOTZ6/Wv9rc1o53R5SyAmhhi36hl
aCFJWC4BGytDrj8a8wcQ4PZ5DOankkYMXBxPIIYpPw4Iwa+ct551X4iCOh97s22Hp8l0cZDywCr/
pGKC1BgYEYZpN/izGo9qLMgXs53Gh5RPgYqEk2b2HgpbwF+55gAdy6ZP1XcKlKn5OFRD2DwTK6/v
Ub6QxT7kpPoThAVo1Evm2g+mPeXu3mg6PLzKWVpWXILi9UvlAu0eV9ac/aCdYp9LO5MYWU5JBtDX
9Y16+zUwgIEmLAhXliasvk+sSgcEb9kmTklmFjuTMtudgaf1lqut+vRCJAc+XPRK9DeQLw2zmiwI
cY4DdR6GjHhRBrHC58Lb7CtvmdLellYftJJns3FMC/RhZdDZEZOKHAKzN3bXt0+XJlzeXWgs/Lss
LTy4rBa1F+bsBJFjcPNA5BT8JigV9F8ZmPP6yBjKMgf9YSnoHjeD99KAZPNbJUW6c7LceWYjdOCi
dK4getM4wXgXEuCnDpVpp5+mUjk2OLe9+pM03ey17yz+02vCFgJzhHcPtPe871U4Ggc4ZPFUQVWu
2tetkhQqa6Nz9FSDkQyIAA6/Kj4JJ6IptF2iHtIgiTVmoGkRzpj+5iBId6JeTN4e7Wv6WxYEMo4c
jhhNrADDj4+fkcXY1fCEBGaubut0GnG1uVMmdnNY2h8Y5xBYCwoMG465aUVGZ6gXaFrkXcT7cPgs
R599F/Mw7FpOAytqIZJoRSyYp2/5mBpjNHmtIW4IgDxdrJrZB+kAKgRfG2PGqNWYTT96Zvl3HvD+
h6kI6U9gcac2KhkD3iz1uur39c+6eioctLhB2GNjulHLOQMG1UMo89GTCCuSpK1lP7fo0+2vW3l7
teDsnVnR/NSVUDgPy8442gE9ivbBKejOo/djha52885zDloUiMGg5LLwUQcA4V9mCVDfaMKmscoT
K2ZFI1kK97nPybDFEKffKH/toDgAzhLomUBw5NKOiaeVlc4dyD+lsGPDd6Iw6zuIBLYo5241NvSD
/tcY5nUw+oSM0NcBxSFNS4gmiwmvOnJjTN1zPaQ7s8k28unlrji/SxYzyyMWzUPMCL2pvlt9D2pl
mhenZvTQlnftZjcop3+AjKP/FHS9/6Ag9PEtQwfnJq3bLT5pPZ3/ax7sFyggQdoQxNyXW5rSBkT4
apJJVhvjocqsbu+gI3DMRGgdFRC6O0CbwP6fTdbGLbr2Mf0zy8sxOUt0jYCowe0NwG/7NhYT/WRA
rNmx6AMmSjfSrLVPudR2UVhCqeANRBbjsEEtJr9O3NkAVbbzixTpgQt+vH7k/m6W/i1BsLKwpwMN
CpW2yyUJwlAczIDih8pTxvdzl0mEo9DpvyLBRsI6ZcNkxSFJcS+XZBjJvkmDAbQDIwmfrWLK0J/n
XgtQwTxPn6//OD0e4EMvMoA+8HgACr/pJQRpUPUKyXwyTMP8PAzNcMq8Tr6mQ5AesGnoJg+027jB
9FAHo8A+o9sCRh1sjP52S0lXc1ZRlTC3empdsnPIe3FymgldDjugHWZq0pImeDqw8sYnVUZ3hKVu
cajngn+/vosrC/JsYCcxYQCGoDdiUax2QdxMQqjJMbPwEpo1aowxWGG+N0tfPhfYcTHB/bclpw8N
qmGE1kAWQm9tqPfY23jO76HCen01az5xbkS7I6hr52UvpEpKhdo8VMPA7PIkbXKLROMYqNKKr9tb
CTbQ4oN0Cq4LQGb0Ka2mq6B1bDYFZlh979uMWknsj950ClTxaeBed0PR9tw7U71V5ln7bEtdHnAd
vKjesKJ7nHm5dNUCm7Dyp6GrCKji/Prp+vJWwowHJqcFnI1WQKA/eNIZUKE2DeipysBRCuptcYAc
hXU/myrYuDXWTOGZH+DWRXoI5PllpCG971KBkbekQQfVd75w7w7F++j6etZ2bWkteJhigVqDXteE
OKu3ZNEqaUdoQKbWMTe3YI2r60DOAAOoL7yJzGKYR2jLFuw0uO54kDWRT6xULx7xjQ0I2sp1cx6K
HC13GIxirOuqNJFwjX8QMvYD626h0Xjn92LjWK3s24Up7VhZXV5jhKtH2w1NfQkIcu3Rm6YJbWPD
0OqaFjFQ4I9MArqHSy9go1+RMgzzJA97PD0lNIC/OAQVwC2020qgwNg+6CVRaMcMgB7HezILEPfm
QcLxVDy4QH/uMkEA+JjLNvwRhHLYlZP5XgT5EtoXljdQl2Ec782VZSEXN1CuqxJkUHt/mOYIlN07
v1fQCp9qwMg7aIUFw5Za0NquAmEF0kJQTmJ+Z9mMs8QE3UMot0Kl+2iPtLkTfjXtuiL4hpsZ/F6+
t8XftHIE0AL/19wSNM/MdarovTJDz8aZy2PV2Eifp2PQbeGhrTWvRM0Wdz9e4+4b8eoOJVMmfHS7
MECD1gSUKIp+N2I29R4SvHV3U9iZ8XmSACdhONVNESEJax/Mghdl7LQFyQ4VmZoykiZIRzF70nr5
RlBbSYUXngGMyYcoFoBP+3In5jAwJAYhw6PjVN95Lo74wGKnPPKhaMzYSccnlCoeQeWwYXftC5zb
1b7AbGC6ZGw8wL3M4IBr/cZn/SF0643Tur48MDggXCM91It9vFMty+zOTJram/O4h45ZEdVjaxkH
1ees2GVp3x4kceYhtp0eIvEdGdMt715Z7PLQAGQVSHUHA2qXm1zbLBjqzCpODm2D1xlMNJFZ9sUH
g3lq4/7YMKVj1merQjc3rQwQKub+wVSOv2OhP95ls9y64Fcyi+Wd9s/eLs5/dogw98EhKsT4aS4I
xONtqFE++ywPP0IHom93xAjHKSlNVeXRMARbo7Vr4XERaceFjBSb6H2xnOdhAxB1cSKmyk5epppd
M6X0kAJNEtOQv5QT36LmWDvOyKUWGWjk89DEuFxxSEHU5/uMJcM8q5cS1mPlZ/NGQ3ktFmKo3cJw
EmDZ8NpLK33YBH2XUv8YGHdD9mpyf9/maYTS5ft9Zen7AwoEQDUIQLTlQJXBcBr0ExKkIzE3StQq
CXTCt+Zc1vxkgemiEfe3AKPdmIGB8cPKD9QRYJxnqFt+bCzrd5WrL5DUe+B2n4TDFnhizSTqFSjG
YJrAeaP/EA4S2m9OLpOiLeZHc2zTb2CWryLm+/ltENLwGyMAaTtham6k22sugtlagK6RJILsdzmf
Z4ei6yBHwAxqJq1s0czyQcZUd+EWBfXq+oAehJQHbum3jlgxKcqmgaZm7WGC4bXj+8Ywb1R6Q70v
wt9iaV0JKlAcRisQtDTgG9XLMsRuqW1izPDUjWb3gGnsMh5dKgEWqbxP785/ESpR10JTdWFk0Zyf
VgVShBBUBwAUursUvdADqEJIct3KyoLOA7I+cCMrhH4AErPE77LYdcEpz+ooq+aN22fLjJaU2qPq
WdCwNOE0qx9HbuSA6jJ717gY3r2+ohW/8zEbh6f/otaJM33pd0Mxs5aUAdiSCY3MOT/KZt5dN7FW
akFLbnnOAZOE1pkWL8K2EW4AtEsygom1O07cTn9l0mMYDAIVh4rmwJr7uwnN8vyYWbXhRLblchKX
6BOKqML//mxlwsMkWprbW3u9ch/4f0ceAU2BIJIOa2QSDN5iyMuTRFdVHBxGyo9GiWfabAFxEFsC
k537kC4w8+vbsuysVoBacFroJdpol795FuK6HzrDw9BgI6f7Is33TkjvKgg0us34iYJKiYDNrvKd
m+tmV24J8HVCgfHvfPCbd8hM3UYE7eAnVDRoL/R0/tgJSMgE9ujuOsgwb9xKa768MCm5cAEcTv31
qwbZpRagi4kEtqmvv4gA8mL1l/cvCnVRgKIRAyDHuHzks+jZDsD6lC3xMZWbR8JcpBcfBCp0eM1t
3H1vmt546Pho9KJwCKQvHsGaM6usGN10FOmxVjb/Ls0hHKIKE+0RuO37hJDUP5p21j0WXk5vRN2H
d77sN989a8cWU4RoXmJIZxnTvFxwCEQzzpllJVVogvihv61d6+v1PV01gfqICTWkAIPHmolpGAeo
OjdNMmAOAU3MkzKsjXf+ytkDXROK2bj5IEasP1VpxooS5ODQeDDzyJUM9d4fLV6L4fC9af9cX86K
HwYgLXMwLRgC5KVfsBDqQJtNzhD+woVHKn6gnvWAB/TG8VrZNbCvAQJj+aibYdbi8sPMyhJV3ps1
kpPxhxyrlwzElNdXsnKCL0wsfz9zdlMNFl7SEKkakDO8Zm3vGAcEdyjx0dYn1r5muVHtr9tcX9YC
JwUbKwh/tWtCGJXdmKIVCcrkJLK6RoAPfoyvG1n7RFAPJ64JuiLQy2kJn93mrsFtKRPiiQOT/j04
D+9NW3y+bsZeczt4HZoLCEqISZqd0VfC7AeMHnaYkxqTVuzCPstix5nFbVh0O2ZT6zUFro7dKgG8
Tv6Hz82pBv67P0rTD4y4MQ3/M0Un1dzx1KL2gztx8AGb/lTgVfp/nF1Zc5w4u/5FVIkdboFevSd2
7OSGyuIgsWhBAgG//jx8V+PuLnflJLkaz4wCSHq3Z2mC0su8uWu3cC3znCLuFUxGzaJVsG1hCuO9
9mUH/iG87dsMRkpQUf78CS+8SJhFIHcGQwDaT6e9W8ioJE2cQKpMyG9lHRTck1vtmCun9+IqLuI5
8tU1gp28xnlqhijuqnJfRb7cTIEedjO+4TFpR3ll+13a8iCjgM2IAAIc68n9XvVh0gwVPB1CVNoO
3KCHGVCObyX24udvzru0EiQ71qWQDCCX/Hi4er+DZSpT414M5ZcYLNGgGYuG8i3KfnyrLjPLuEli
doOPmS/sO2QPHfHHErZTSmx5/dvi/uobmFExZ1NBvU2DMmOUeRkYvZmX1wrcZEKrKyfnwvEEzxmF
C6aSGOCcdn9bY6MyNQ5CD6KRnBbQXMefn7+ZMwwvAt+arUBKbB2anZWXabJAQCdW8KwsgWygbUA2
DnR4bxfYwYIDFencc4GygKmMPk7A4W1Kl9WvfQ+n8M//JheOb7p6ukPoEpEJU+yPn8jxRTDFOL/7
yXfyACqhtfpFO3wN62dOc0VL5dImB88KFngADaMVdLIfFjtwVYnRHnjc32oKIm7dF2o2xefPdOkD
4upDGkgSNIdPIyFfzBAHrakhd+SLO7cPydPgXguBF6q/1R0KDwOUIIA+Jy/ORDVnTA3xnkZfMKuA
N9wAbZZftn/AaHdTw2T284e69KHA1/mf+hxaBac6NNZRQve0Xw5DAwUcKseyPOLsAbzGGhpNsHdW
zpvsK7v7fN0LZxiu3KjgQV6L8Ovkm8l5qaJSAA0QdsMNJprNduzjZt/MXOVCTtdC/tljQk8JDaW1
zoXKDySBP+5HyvREa+AeD+U4SWzGJMysD0Qq6YI6T4YygSkFIVeu+LPqwQeoGw626/17oWypYAo5
SWudfet09xyiBLCIu3NMfOvw+hbYsePoNc/W66/s07NXi2UDmJ3jykdaeBY68dbdBV7F8cEB5RlC
ibF226ztWHxDlnZOMsbov5qsIaFf0w60tFzU96C0rEf0P/nONMEEE1yc+RDGD1CbzfRy9GH+7Opv
QXuFYBeeHXesBRVzmMdD1hZN15Mj0geTsrGgIZLeYS7vZ6deXgemdJ81Ev9RFmnXRo868brmVjtT
9cox8TM3lZtCRJiFdoTkixzKOWMzQ8FqrHSrnYVXMr2pMOF+7FMPQkxTMpjbGqi+oIgAdCJ54oLY
98oXDy5kST1/kV48fV/8eqFZ6dX+6+y75bd6TpYuh8hvLHIMPkY/d0T4FYlHpHZOxfpXQASnoejk
AhezMYDV1hy6drxDZC7rjRMs052ZrXNvKeYYGe2c5U0zkF7yvnPYFzb1nZ/HLh94Dmo35RsHbYGp
EB3ULmAtosvgGxdC/umrVIF3TVIaZyqmzYLnjsLxSsQ/uxDX4S+GWOGarGNKcfLRq2GiIwCaIehF
3EOJQ031y2cTqJWf3xWX1wGfEPB4VMSnd4VxbAuBTDfaCyVfYsKLqb4GNbmwp9KVdwMsB9ofGGt/
3L8GHTBhUBIeGgg63InOVDkjo7uxDBnT509zaakU/T10ZyMXLMmTm09EribAjsT7FpLauSul2NMp
rjMdLuzKBzpfCkk6JmFQjFrlz09PJR0bISYKDVkysJsoXZ5cp90p4x7+9YlWTDdkfVNUudD+P315
veonP5yBFvXL+A5TxjfERS8Hs23+8vlK59c4VoKSDJIKhCxobX38TB2BoNhCOrKvAPrJWTwN91DJ
XV74SMZNWSXDjWmba2Ib5+0EbDoQGXC3wRgFCqYnq7YOLgBGB7mPeLDXFcqCmndbacOv1kqbuR3b
NlBE0sQrOnLNEfcsIcBthwgJ5DwcKNbc7uMjh6pxwwodwGMQ0+nBGjIA0JFqUHfn+iUeaJyjv1lt
/ND2V3bPhfCFIQUgZevpxvrr7vrPnU5kLWB0JZd9vGrZJOqGV/WmgsJZVEENmH61PATcM/jXZG6l
W6CwhOlVsHKYT152N7dyjtuBHaCEgPa6W9Qj8EdzciU2X7hTsAy67AA+IkCfHvhB+wGF8SI/yIV1
dSH5wJqMuaBIXnmLl7ast1LBoX4LIPVpQgeXHyR0fVodpVePvyhElcXtWIalADtqGe9SAurHwUWC
dU0F74wMvqoLYj4CLjowNAj6J2/Sk1EvmRlcaKmo75iRvjSzp7LIfHcSWyxEvNDobRm6w0z4lzJM
t9y/Bni59OxIvFxISEfodJ12JCAdV8k0FNB5gGVF3/EspM+NrTd82qTXfNYvrYWrbj0k2DVn7UXm
uzXlnDiHYNZ2W3oTdo5vRCZJCvknjwO2PJTVlV10fkSQvyKxXDXh0SQ7BSh2QadgcwEdprplLcvD
jvX53ACaP6edt5ORivIApkQbIax473p6bXNduuBR9OB2R2du7dJ9PKIySsGjEqgWiLE7ytyvOmg3
VRc8f37tnh8WPCbuAA8MELQRTgNwHdGu1LBF2Bt4SCtPQQSfbT9f4uKTAMCNlBV37VkdwqgK5pYD
MxBOYZFEr40pd+AJXckkLm2SNeii1Qaa7VmLzJ16wQdF2mPLJ/oFcOR9SMa/tUegrdLJNr6jAUr0
4vNHu/T20MzH3AZF3fn0AhZNHYilEIoeguBPlba/2v5f+RrrUce1maLzAsnNs/S7pY1ChSMh6Tm6
ZM/E4B1K4r+PaTj++PxhzouLdQvAcWSNRzCiPLlUZBiAiq+m9GAxCd0lQ7s8xN7YrSiSLs2kE/Tk
yje7GH6BGocZPOQHU7SYPm7yoHZJPI7YGpi5fXeG4F5Wbk5r9biEah+hy69CN1OKFcR0V4LRpf0C
FQ2gqpHpYl+ePm2C6g1UEfcAxZNNNaidTv5SY4B5QCM3qP79DADsDBwJpFYQdE8fVAawQzQjnAI5
T/at6p81lbmT9NcKKLyvD0MtkGDCVewWA2bkE6dxgRgJDbcgcPYcQiRlOu3bGAIlIvr2+U65cKIh
fxLBJR3YTUwO1p//J32QSTeGNIzjvRRVjRKpf4LXZeYOzpXh1YUd+WGd9ef/WYfB5tR4fA721FOF
F7MdGv7F4pnNFP8z/Bpvbp2yoPhE+wf74uNSjgmrwLceCh4HQslmaPl9OkfmivL6hfsCaolAEiFj
cHGiT1ZpYNc4zeAL7F3HpEXjU5XrfrnCbr6ws9F98dAkQAmyeh1+fJR0MhVA8o53YK7ZJorugOLY
J3V173XDbQCI3r9vBgB50AUB6AWYjZNncvhUzhCOq4/NqNI7wtIOHdvR9lFGB+s4V66MS1vif+9u
7Xqj+DnJmWnQsUE3TXWo0jIXVOxcRvNAqay9ptp96Vth9+FiAsoGRdDJa5STpxwoAHZHFpfTcx3X
0X7h9hrw5OLzYFAApCiQhkBdf/xYknqS103EDhMvdymH/qr24UbxYPk1+bjzlcAuxZwbv6FEgXf3
cSXB1NKwbk4OpPa6W/RB/a3XEJov8QJnQ91eYzSeb0OsF8RIDcEVx4z95MkWrp0ODAtMnocXad2M
Rd+H8aYFvtctr2GVzpM1rIXWKo4v5qVnwBoB3p3XKl4elp6xLVPBslGeDgGIHMFigQR6DtpBewft
OJN3xou2nx+Bi68WALM1Rq9M15NHJXRRsHQDwMzOCfKP3Bh3qxu9l+U1WsCll+oiV1tnqWuoPtmU
VvlapqD6Hfq4zEj/x4N9nH2txz6X/77/kxU0AkgGhoHwaDxJQOkAjdNqjNkhFf6T7tkrtG12n7+3
8wIYS6DyRscSXuHoeX/ckn7bgp/sQkIzYkzPm7hq3T9dr5IfpdcOuUPhwOwm89Jtk0BplX+++KWP
hniMWTQ8n9C0OVk8oERKxXA1+nWXNc1N2j1GPsARw7U+/Hm0ROAPEPVB78W9fNpDGV0lk0h4yZ4o
8sYcnkP75ZZO7J/vYSyDWByDb7OOz062xqwT6K+h5D145WOKRxLgxAvM6j5/axdSNoSUddIFpzPs
xNNRybIgm3MmKKd0Lkpf8Gr9+amzlm3iTkJnYHKXv2iO8a/YxMt9KT21UXy4Zs566RigeYJRJELO
qrX/cePIxKeRdGV4qKF9ZOMQg6fyAIxTHg3lHmzOK6/20j5FxwLMbNyc53bnxOguZnJM9qOiy35a
IBXUtkn8pQMQpNAerwuDBmmmXGmvJHSXLja0LWHDioT8HMLXT/D8rkjZHfoxzVrz3sxR3sVPYuyg
tpfJ+38e7vmrxRvmCMiBfOTGJ5ndDPWhLhEC3R/OCpuKbwJ3NQyjsiApvyr/ygjb8/CdPuarWA5w
qJW1sEpFn9wxbtvME/dNeuAyHaZ8BIziLuwT982by4E8cjk7jzBJ028mig2EU+CImOQmIvw7YulU
Z71TRQcxTmFUNBxl7A6VNPm2hKZ/0QaJFrykFQbwSS/TKVOQ/gLZHQqmI4zLiZNc2SXnCQP6lshA
AZhd06DThCEZKwXNRJAhoML3QzFQeqsq/f758bu0xgoqWIXT0EU77W3V4CSHkLWN9zopj511ioW7
V5LuC9cVZrtoaEXIElYT4I9ny1+sgowrzEoG2SwPpUmroi+X8pfwbPf/uIIh9rg6p+NonfVYvMDo
CTVGc5ARBB3iDAT4ra63o7ny1i6dIszpAMmAGyRmACfbbHI0JHpm1R2Q5c83QzSlXoEegmvuJHxI
wAmqZ8FzXyXtKwmFDW94o65Zc/yPXXmy1zEtXK/OtUURnArMJhJlE7qW5cHTqUczgv6ZzVJKKN3C
/qWRK1MH7lZtO1b51BB3yFK39W5FZJKXaKjbP8C9NTLjbeTCFRES0Xvoz6cgmQhCyzxdfCfcwhMG
9tiOnkO0c6HGG61CNzE0Ir0GwjxQFcjl6EFWfFYe2yWeDPxslr45yhoqxtkSLTwqCPCC1/wBL+0p
uBcB+YiZ0spH/7in4IE+cU6n9tBjtSxOrHfjpI7O7IwR0+cn5OJS2LxAWAPKfRbW4ReMlxVjXAne
2a3p/Xs599AMudZkvpA9wO8Mf1Z6PfDcJxFIOaMtI9fWhzT+AzuDXPQPSfUlEtfQuxcfB7OXlVsP
WeLTC9nCwyCBGAhQPiFGzZmtDEpgPY8eVDil65dXbuQLgRWVDrIUWHMjwTwtgweIzpvRHRR6dfAk
BCRwlalr3H4Dwaw8ZNdsfM9RLajgAOMEa3LtI5+1H8kE5G1Ss+7Y2ETm3jxGOwiXYOAjdbSBrJH9
O/hwvjCkBUG05/OmbVV3D4zcfKUyv3BFADe4JmjoBoGBcHJFeLUWMP5EcyZSclrBZqRwRjYVYco5
sKYzBD1ouUK0B5Y51rjv/75rkUwh6kI+Cra1J9vJgXBAlyzwT5ZaZWGynyq/YN41ltGlTYs+L4ZO
PooyDC4+HkM8j2P4CNFIP9718RfuyG0clFtDvSuh8NI2gkYyqLArHxadlY8LARBVhg4bpsMMFlxL
f1jXzaKAIYD/6Gr3Skp66YgAWLpiWKHodjbgDZiplUw5OQBbfTvPdJ96ekPIciVYnS0Tg2a+0vOx
SQCnOY2LjYqAPG7Qq3QCbw9jo2CGcddVD8ezT/S/VRAhVhTEuRXQ1CjTCe5CL0nPqw65brIu8sY9
dXFdkp64T59vvIvrAVENXB8m5GeOu13ij16HevmQMkdky1weeYi0iSo3J3D6/Xyxs+wFD4fyYFWX
QJlyNrYyjhjV1FfDwV1AQ1mEzzLYg3/7fJFL3wlIFUxNVuncM7BiNFC0qyfHOTjJstyBMU3qjJIh
uec9bpUrTwSVAWzlD2Edz4QqFm5mcDQ7DwTpkI7TUDmYtc2YBrXTnPcQ7N23TKkC5uvBJlLa2bY1
g/inePHY8m1RoslpY72imQgkgmyfi1QcwlQdTBXusFJhLKCpnU8fB0yANuMkaJFwv8oj1vD94sJP
pi/1ewvVo7wSdJUlrt4HG5AX1XZvoYrDne7lN+lGv8M5eUeQfPGH/jjJ4Z5SdZiCMYFAX2AzS+kx
TO0Wd9uqndVkXqtF1lHx04GKWwbFH5IrWRXUHwdM+RKeoaX+iOgKye9RdduysU7GJn+56zE5yCff
wAuG/eXM+xn01c8WPnK7RPbP8K7ot51twaUl/Q6Mw/p36fsvdZm6G2mGeYP+SZLDLieHi93vZQn3
wlO7Xpg6V1Drc8Zl0zXtYw1luaQHuDvi74wjfWrk8K7jHt55wi8gednlwuuOIBm28JS1j1HX4L1F
37AFblGyOkUwdlsAJ3a0UvvS1wcLF5mMdEkBWmIxQnCjduhN7YebPvZzkgJH2ifBJoGiNpXdF7Yk
OW27b9MYvJVjdbsw76vy5E9S9mm2hM7jsjS7vlpgSdPuBid9ml3yB++qzaCgDoHCsLrx6+km4c5R
A2bo0AWc7PaXBi6uXYY9TBfvqq6esnTGQlDbvhXhULSR/qvKN791X2jTbYlHH+Y2ORooVwaT2TEW
57ziBZNVkLlu/U65/xQscaah85Wz1v6qyxnUPQnM6BJ+sYtosqqvD4vqHyEBdfRZ/0x7GNmk9XfV
h19c48K+ov9K+uVO9vHWQFe/9Lof82S2QQ9AbaP5lrV8C6z4AYIid4s//fBn8q1CZezW5PeIiRHz
5J6Qahe1ZJeyYGM57An9ZEMs20PnCT6E0cF0/XOYlH/jcY5z1UW0sD7ZVsLsk1b/jq2AaOqSRzZW
UMhNdims1Ofu95gEt86c3FUSjT1dAx4+u81uSuUv0rU703tfRt+5YbXa0KQPinQkXWHnUefoPz3M
gtzYmXmZhgxYHrq8KwLVTTvuRxW4UIubN1a2xaK4U9iyarJIEZ1zGrzUoNEUyM/YpmtTdBRbfzmM
XjrmJZf9TS2QWK9TQO5NeSnHXYw5EpdRHmE+3jpPDezc9iDNtTdQugu2c9jiX6n5riRLcO87cVuA
YvbcJfFvNKuSbPHllGmwkqb2dYalR0Gt8IpBaKhJVzrOUifZGEAaUk23KYWbDvf1q+6GvJ04yt5J
ZaWOnwOn/DNVCc18V70kCtprpWJfO9Xu2qi6dWOTz3XwpGFktmlK/w+dmu9Lt+RtPOxdKPX3Is0n
4v2wZvnpNtEGCKSvqvSCrF28Yyut9+Bx5cEtBvl8UId4a+iUl6LZ8oVX2TiE/oPr4xWUSVjUqX6K
gYFHEZN7TX0j3B8obTeeKn/GIvVwYSYb687YLy70kGVqwvveJncYz0GtIXiuIiny3ud+ZhW9m6P0
YeLBcwAr4EiNOzC3odfuDj80dNKEVV+bRTyjLipoAEsC7T7iaL+V8ZhxnWy6AVOQHtsqGG95+M7c
RR2dxvkpXG8vnP67kOEdG2COGU43zTj/DQQFvYjWf+O+fe7QDN0GvoA6X1lCg1/DMpc5eg+lgGxM
hoeEN8UMuHk52u99hRJPxTh19VC/o/WRVWm9YSzcjaRvYUlbv0ObtTnCuQs7pL1NucmbITwAqPbY
m8Vsaxg40oWDy9/2VeaX5HHBZn6wc+rkYWgkNDnch8UR3xtZQhMKvqAu5D9F6SFrV3lQyz0NhxsZ
6aYgs361fbJ3yHKXRuOTHvoMn/Q56aH41439Nwr7t8yzAsQ/Xe3DCWk/8pMDprYvjYwLOc8bBgu/
TMQdL/R6JuBJsZLyRFFb+bNuIekoIWbbKlN4kSl6hyCJTYMbPUWwImiKgTcHqL7fgmqH0jaG3kv0
rjtEMW+Y0pzbhmSkrG4aAJJzHnrP1YSQNrf3QWycLPUqXDZIg7T42XlzmkEN68gp4GFuZXIZy2ed
Rpsk1AdwZNAcG7ZTTB5CAo0POqmvYdR/aURUxBJqHGNtMk3Ue2URITTkeJdJoj8p89JvGAB76RcQ
EOqsCsuHWtW30RzvrcGhN8tNWcffnNLBGFIUrmJ3tHRuYxvkgnnQzidvZar+wJtyFyr9zZXRwakE
zwJQDWKCxhYRYxY65qes4SQgvGrv1NWbPydFutaO6/zKBAN4s+NL5PA4K3ETM0hMuaSK8rh2wCrg
rikCiaYfVzI4CupthhIgWGNvhr45Wlb32Vjy35CWexeWw7u9Q5tgGU15oBZ9WmGio8U9D3rAZmbB
M9HNVggHR8Gh7ItvkuQN/N0ryeWlVAxjEZSSySWCGRSKOnh1oiU94DaZ5/q1FRGCo3NllP+/rtdJ
DgZ6cRyDpw7xLABJP5YbRJfWYbqaDkZVua7e+yW4hZlPBhRrNtBC8AWCkF8h04bu/oEH3dZU0/fP
s86z+hHYCbLW50ilgWY47QfMjt9Py0TSvQ7SJUvklC81NOoEJOq8+SEhS4ebgLyXkvz6fOFzLBhW
xohylVTHzO6sE+HKBph6My8HGyF/IOw9NIHK00rezeV4n2qz6Xu11XJ4muboyEuCDk9wpd47a5Aj
CU6RmGIKB0DY2ay0tN2YtPDYhfwRz6c5LEId7xdn3rg+GMSMw9/hypD7worRymXGmBuspHO4jwgt
g65zdfRj1RzCkszIfiJYijnjhiBDzmuIhRQApnnbz9/3hRoGpMx1npNC8QbjnI97TYQNsuIyrI8T
kBEApyCXfeLLVFabz9e5UJitA24gGTFqAQPmZDxFIT8wEmgaHuak87KxTWHk68TqBry2Bw6fuyv9
jwtHFS0m4KRX3Dd4VyfTYRUTGlrH4r6bCNIav2y2tMRg2Dbi2uDtvOmzYvhWARDIu4PZczqpQnNz
SauOBwchxhs0onGlfR98XVjRZg0Pbqj73Q4daHPVhg9X9s2F58RmQQN2NaY/F+pqk1mNowsncxDt
s8ibc8tkppzqyoHA/+lCYfjflYJ1I/0HvIJaM3UW6fkHywNzU6uyL2qAz3/A4aV/nZdpXnaNab1f
kAcKjiUqkYcuTJYe5ksolACm4RNM6+I2N5VWz3SJZpIJ0qlHOSJMsTSC7Lmtxf04pHQ7zyNKAGAk
bZ7Mg4C2vK5NPuiO7Sxpg0NJwzATQZNu49kLZMaAbn7zp+h2YLL73dHJyaFpK9FqCM2Lbgc0gJUO
oQATjI2DAUvq3pkhCHGnoQTxASTI/bFHTBWlsZlvaP0a82ixciN7FG/Ih5B4+i+9gpswdLccsWGe
4t4uTUTwI6gR1A1NQURPTUmQR8xii7F6/4Yjy78KEmBqHqD8cbfhHDPcm2pQQxaEXaORQfXRmPWq
Sth2rJvZ39HF9CkM05skLrjlbrefpmn4i75p9ARlA2dG6JP2HoK7jGWxwovGa2RLkAduOHMkALW+
cQy8weGeR+huruDAnrd9q++9pjJL5sZNtae69N9SZRIP9Ee/eiodvqR5IJfgboH4YICEEUl+Mbdp
9HNM26hFo5b6Zg8X2poe9IrtqCt4Ny3wqk5QNddevTGQV+h20O4NvvK47L5gRjbvUfppuZkR4t5L
XC1VhmMpTI5B2XSjZW0kmo9z+yslmE/MkOats3Sa/BzKYPVvA5SyRrYamreID82dP3TmBeQd/Y0N
nnlNBpxl5BEd2TqQg8d4gabiPlA9YdkY4xtmEMbx0c9GWVoPzGxYNYVbR4PFBOeCpi4WQVBjjGMs
sil2WLYMtZPNPfG3FcBT0Gfq1Z/SG9MXiBfLJ3+YyOtQovLTsaT7YIoWc8DsqvpTwvCEb0JpPJUD
9d93eZQqHm/pkHq/u1hTvNnGlze6SsxDO4VQjYSD6JhVrTMDx0HfCSiiWxn7yL4i6sY7F1mQgMwW
PJvGoA2eejn5Pwa6IEGLh0VnEmZDryJcArnxB1v1ue/wNsk7OBjITFSt72Vx17N9Ag39r7XbT3Mh
ZUShkF3X93NKKrEq7S33GJc4ugiCer6DbjoGJg3A/VsV6/CbsW74KxBE3vvcGigiG0PfoAwGxuqi
WfxSAiTHs8ETS7kL+6AmKDChMVYgUxzcDABL7zGJTJdsF9+DWoHRcmy3c1Micwu0hTR7uzrXt6Su
t2nM9QE8OkifgUPU7RKeONCKjpOfpQApOIMB8DJn0zg4QYFGgq7Q2IiSQ6WCKFtownKRIAtTix7+
DBBcunNh/FaQeKi+QpxYo9uvk2pLeq99bk0T7RwfgrtoWsePFKLp954v9RPzCYSF3Yi/cPjobIOR
1K8W05LHkKf8zmJisRFdEhUQ9vByO+nhiIM4QPwblOsCSI+3SC/x46TtiPzMiXHPg+IgaLbwAEfH
c8bXsJ3dLXBgyOEl7XZM6OcAxP5dROYIOvW128ndZORwG3XCo0XjpPqr73Uhnmtkha9G20EqVrvo
7mDkhBw6IOq1wvlJb+subN7rlEXipnSn+I2nJZS/uZz0/azd6S7SaZ1LvtJ2PGYRAduxsbfMh0qP
lRWqfVLPmecbv4BCBXsQlfudjhLCF53XpLvGg7UdYBcGVGX0yeSx9vr+SNTEB3iypH4xBVXzZUrV
9BWtyfgunuekRhPDp7dosQQ5C1QQZiTV4NVCPH0XxiaG1K2Kyl/zKNWLMwh/IxsqssGdnbxWHgQ6
UezYr240xrt0NPUbBqEcL0lJGJvA7OIhrUpMBd3OKdFVHtFhhIF5DYHAij0q6lYbAZX8bRcQ/S7T
Ds5xUe8MbOcqleRSD3Srki65Jyo2G3yq6a6Ds2SG8ESKKHLQK7aV2i3GiX5Cv4kXY99E9xBen5/x
DOrOCP3aWvsa+tV008P7O1dDicGGL4yrM3Bu9biZKSFHtIAeZQBlS9NzsZI2RpwXiIhsMG53jkJq
9C/T1dVRTRGE8dF7CANIbFWldPOKjRBwlyFmnji2TcT97iVpGkdtprBB2BWRzDsvYZtJcH3rdyOr
MI4gyW3j2vZejzrYG/zT22GM6pvZrxtopAc9XJBctgOdD83DlAMHsQCUn3khBZs/rUXeoG90bDTQ
J1pYc9Ax9Iwx0RzdF2fqKpvJipcbkDPkoUS2WnTesGR2SrrnYa71lx5N95vGuP1bReuQ3DmBhNED
XZpJ5Lqk1V+lKUDJjDHUmIN0X+F10B1cWqfbLmnEbuHstyJDkGHiARk+bFhoPlY8KWZ/TsEMjcxL
Q10ZALnBI4NWFLRt0EDxyAHxF3rwOp7T+8l32z3p2ZRjJFW9wAnSRJm2tbOTOqg2k9/KXSXc4HFs
+8kU8ML7OQb6rpYTns9xS/6aKji8zPA9fBOxS19Kp1vSDYxZ/LIIBgft58F9wspd7sbQDtKAYBQI
57aAL4WLdoUP5T4xtUXkxGY3eVYHUKfx663v9NHWJp66ZbqBzn4j4MkQd8L/iZv5Fw85XB7aKcVp
KuPHvjUM/UUWFSAea0Sv2Kw9HF6aLRjy3VPZlG7B52HZMErT94QPcyFkJB4X4fl/l1k6OSaprsx6
SlTeczs8pGBcpDmAHPN+WaDlGY/u0UNCivsokhD5aBxOjlIZUeej8MSdEH60G3GYccUGskH3w0Pr
IV7QWYgX9ey6TXOUiRpuFTYRMhA2YwOlDZvKjI7M3lBnkLnC9f5XzgQnmlVwutDNDJXmetAbA9xR
Bm8ZdptOYTlkYMMHR+qV+nsNP1lcrBAkXnlKwCGNzjOMFmY0QvxgO6QsPqbDAsUGMVh0HiE8CkE1
LQHU8rzv3A/GY8QSkgv4IhR2iM2DVd2wgdsItO/BNbhNMKV5wtwrKaCTWQWIK15/gHE49DP6mT6C
eyyzgCVJHrVyyZnjRd3GKnC84CEgDyHyNbBrLT7gADuxbQSWxm0J5YqihaGlu2+mKJU5wMKTRVZG
pbcFIKD927OxNDnaOt1WBaPZholEToCR2dPQ9+4EgIPWv5XV9k03snrF3rGbaYBBXQ67Bv+ZWBeT
cmTcwXZCfnIH0mGCxjmscTLZMQwLesiI/CAwQ0BYdOL0m2UESY5VsDEWzsqML8mfGnohmSh5m4c2
CbagJVcbgt09IA9xB5LxarbFzDj0JJLpR+x29gh7a+NmHs75Hb6n30DUyzwPgDHeBVDrLOJa2i9D
5/IpqxhAkUiH4VgjKlil5bIi7X0fNfxXF43tkUzNNzpoNmYejdOXKvCqh7r+P87OY7lSJVvDT0QE
3kwx28nbKtWEUDkg8ZAk5unvt3vUJSmk6NuT7og+R2wgyVxr/a408eBaa6OM9Nm8k0yhRvbqGmDQ
nCfyTlOO075ZnVB13pPfacx/wKsThEPlmtiBGk+gCzJq+6b5kzX9lKTLIO9HYTb8QU6ZJi/P+3Bm
3roiddlTGGuzzRcPZYfYeHGc9epsjEZtO0w7vaya15WgyGcCytE3a2V/ty4BG+TQ9EVYdGTKGmbz
Kkun3bFBbgermJ/RABqYaAZ9xKrLdsPk7Zk8B7u+m37CzqrislB/SCrO7mS2yjN343WY5z5yhZju
M+z/47nuvRCEu9ylK0Y8UR9o4lfuQ91J2yJ9QtKxkJnpTnoXjWWLNEzzJhVOVTpcsYqGy7TQu70y
7JR0kLmXlLLGFCSwYiiMpMRAY3G6p6Ir6gtCL5wLC8LjwLr1ymTEGft2NfBz5Dv3OIQdAm0XYI3G
6MTJIUDi1sHShuOYv5aUxrjddE1WRuyIFUhxUV5bYzNZIcDZcMkxZsZbpqXRPNtmF60+AegV0r1D
XQk7CcjD3K+j9sfF6AOQfhM7XbPKMQKXCdxoyA0yEitgAdn31pVVOsNh8OR2jVt/oWLEj3VYD4yK
BQZgicp0Ehn8IkzZnsN2WdQ9h+GFmrwhYs0uzxYUwxgJHd/HNP3xW21fUCFc62kAmdrOtshTswyl
XDkDR7VwCDtFnvjY6Oxl1ZAavCH/GE2sjRVj08epMkkAQwHfnFJ7VgeRZv1r4TnrL58K9hBM/XZ0
eXxo9Yv0gV887Rs5+tdbXTqRMnPnb1o3CHO04FtfOb/a0lXx7IjhMjdI7TJBmK+qrh8PFn+OtsMo
A+qc4BbW3AJSWV8KvXIq6gzXvGI4lkdNr4lLOTX1EI5Wadwam+n88lBiMHAdzdtepwoM+mA4NFh0
7LMyuy1ANPYidYYfhedttxV1Y5Ly/Yx8tkaM/mqORONnp4xHciXHfv1VnncK18wtor9q77bTsABl
0M7ovupSFP1uwOeeLrtAlM2uIzaCjGKfPR3/9wSjaCNaCPs5ajU5U1bBecxkvDnWGo7v7tpnejjB
S94bkNxZJL556XbyxhzHOdTLsb1rMm3+rXVZtytRbMVblz2lUzWcxlo7/9D6T750TaQC82WFlh9j
ptckLegOx5TId9Moi7AuKRHtNq0uTJ/HG7BfYQJe7bxp2eKqKIzdtGB0HDjEQ+cTvfsyr1jO1G0V
gPbQIqMHLW8n252iGaO4kHxH94J6xDn1U/Ww5naTFI3hPXQm0yzq7OaucTtFZGF74W2uGWGEh6NM
OkrgrbpMbN+mgO60NZ4Ko2ZEnw4JOrzbZQAAyFtFnkCAQsIvtzExBsuMzG0kNse2OFtNzcETI9cv
yo41D69mTcZMMYdUs37dbZm6sCwJ0ZARRux7lpeIAkC+l1l3MpxKxnU/aEd3Wsqd5uDJME/tXWr2
y56QMz9hr6NdXgUZlcxkODfN7ylxCuHaCidpM+3BSdcyElVmMY/EikRToC2kAhVhlTp3jqIQHIPJ
gn5YjkAbW3fh5zIIh0K/n42GTtvkETg920TaZVf65IEnpc2jPxdYH9eeHRGjxc/2KyNZqlayvCo/
dN0h/WkxKoixb9NDxbggCvpRxKN2xmZsTefHj+JRmDYTS0rxk17y+Zm96carOy7xOs+lBIMpfgnf
G+4BZP6svdtdbhTET8Zcu5dumY1hZWbFKVvUS+UQchQVmxQNwKcG2gwlKtrWQrDUq6ehGYBzu9I6
rQhELkUu8hCk69zFzvV3f2NvQ3hP4qjFln4xYXW3zy3jBxP88qp1AM2MLK/jcqzlZV2AY4eukuPO
ltK9LORAHeOmRZz3oGrmIucIsvBvzViNsJa2cym0iq6eaoRB1fyNOS7VmNfZmCQVcrz15/T3put1
4vlCu6tbcd8MdIlArtrlXJBWDgoyXIAV2tif+WzwnrslZuVQDHSl5IOr2y696bKt3/dBReuRj+0D
G3N67efZ/Ee0PoOZMrOMqJ4hKKCZNGGALMZlKlmHooJbEqnBJ3F140bK1rMvggFnE2vTAkYqA5W5
GGS5zyZ9JJlqI4nIC+4ml8Au2NC/IFjOCXhRGxZba8OVrrEAVtZYhwxP2JgXJgyXo5kf19nRItda
uthPV9znVTZXceMM575w2Q4O05A9TlKXucrrqJpd55s+drncjampRZwp1aV7JgQ5Kbx2zdGCs4lZ
h7u8r5/meUspgDkyyr550Wwj/73m5s2SU/NP+fgH7tSfjMEDqXnbePStibOqMlAIVHb5FDTZnKhg
MffFOkrmP6KLAE7vVLrWf1vP2i7hHxvXUqavC97iCcWViO0xsL8bA8yDdbZkPNnm7yobr7QgazFY
s6ww88TrKHlYq52Rk+00WN5vDv3OKpiiOg46Uu22sOwmXJ0BpHLwF/sgCruLhpVIcRP8JCy87KFo
xMnwsgKni1UdRgt+hNXiRpHOdtiZzDq3uSmOVs4/bg/jcczN+dCbwUh9oYbXsQK9l30wX3iFKooY
xZyxD4Sydp0Jj2vpvYmqVurONY1H/ZD9Z9+CovFqqkkIyDjYd0y21t1IQ5ghpuPBQShP22ltwEFd
cnyldbpd1AsuPH2hLUm+0nAAjvz0TcLviO24r85eWXWlA+w6fbFSdpvNo7PM85WTnb+6paKZaBje
nWcA8eLWKSSftI2JAGNIsrWsOTFOscjcLELcLOJWluZN5qLpC5a0O9XTtr6Q/+okozbPSVMAOttC
ETMQrN9N/q2YqRa2Oh12uaPY2p+GGMfL80zyh7E1P31AhsiTwsBGBJodwWHOmlg+hyVzgyGLyR0b
KIhkC4/nbL/RdrXY2bnT/0ZRSUGCL204bNV8XbbOsOtnt9qNesdQdq6Cizz3tWSDtbObYc+T+EkL
SSbm3ywr2SirrHajypE6PUHhhB45J7u1qMzIsq3polo9dGmYr8etNYpr3xPGnerN/trlrey3wjD3
Zuf4F0buGzclConYavt1N+clBYiukfUNmUPGnI7bnSgZXUM9qnfZOL4qhoiXWZ6ZNxj5bFW4GAPS
3LxwrrZuXBJm79W1KYclBjxsoKm06402ExxOpmZ+2rI6i80BqtgYwFTyFJ4g7kjduWCdGdOKztdG
J63EklkKFq/M2Otz0YbYpmFkS2hU2DYWoHo1t2rFLy8wDi0y5UMzaOh2sc+PN6LWj31QshcvVX6B
5cq6E3mfHo1x+b0to7Xzq605wEsi89ex8gtsyWfqJrumZ8AIXIwb2H46dUzDJhJXM5rxY5rpw/Wc
ktwWlT48mtIOhiutCrq4VtA2ptrjH8+VTCajt/bEjZS3hjKZyRitD0FA0dEsLZ/JXMzr7XxGNVTv
i2Q2px9Acwan1yqTxneLqMTO/kZYPRx6MUkEmnLCThsqTsc0a2osGhgnb3fmSkmFUpVDfMkIqjAx
pkX85V4bS/Nqp4zcSdskoXeSZPa5DV1MO+ZFiEXUY7BOvzTa7URtTI69Rfs7yukVwkV6okC17p3S
DSKFwzx1KvNMChEWt0u9uGjBwJT7DG9J2yDRPPMugmZ6MHB0wv6pqCM19U9oIWmonFnG6ZSOiDGD
KfHhLj0UAhrGYrjLVWPNZSx6a2Y0wr6pBGeE1pIrMrUUbhXXB4LR/nZGf37FdQCbEIZAPdEzG2qS
0KaG+TC3LelvTk48/IhhRlWcXRzNqtt1lpIXa3neDVgVeGOx1Rlj+3SOH41Sto+w0o0nqdS8a1On
OUMFIgYL364no5rvHXPtseCuRqglHeLsWlS7PlvtxJPN46htvzMnHy6ylB8JIYE6ti7I+WJFE6c6
bZB0tAbWTrFysGpNkeRMeq+GwqrjzhLVPlNpGWnu2O9lOvonc/SXCAdwKxSApru00nd89OwdLRhY
iTAidFPbuPFT40XK/prBu0WB7Hg7b/AeNpOarM3ZYEbkiAn+OnVc+Dgo1cvSxm658VI1ZlliCp5W
D6sFv5G7ZoA2Ya8MMQbwN0EERcKUebuRVv/gIrCI+m0yOcvBH3jT5GjlaR95hftn2hjBBpX2BCKF
Y6XtwKmp0jXGyrVmKmlMUS+8F9OCpCa0DloN3mGJKkzKZGhDP6tlUkxW+/rC6iaGwL0fVwseI9LT
7hrwxCt9md17/p3iSWcOHHrNRkm8dtWhWRh+qF67a1d+wWYEz3afPglnee0yWlfV+losix5i2DRa
L0JYc+JpGgUDqRZRby/dd/YW/V6a/p6TQSe1PFU7n3SD59SFyWgG242BkPy6tGzvOOv2LRGTZmxk
hc6HQ9GuXP+u0bwslqim51SlicIRCyZi7v8yu6pMSrP8vZX+N8yA4aA1iqpwNVXIFNOhYMmLyGoX
7bVfavGnNsllB1Lyb3VnvZzdNk9mB1M0fyHfFffQ/lYv4WRJZ9AfRwI/I71PKX91MYeuDvcj6Mbm
sSg0I1oN88kOmuV2gpJJkOjInqCh2cj9zb/AR6aLWScpf66uo1nAhu2Dja+R7gyc3+67UAoEm/Tn
vyy1CDqLMY+qdpwSu4BggqGt8djRN9yP5oBDm9f+EKmmP6mqrEMMCstvZqGYFFrt/XTWh9nG90w6
LOV0+5On+h8N7+7Y8hYrMRxiX/VOLyJIsuVJr4FytN7xwmKa5sRv/VuUHxA7RBV749Tdm81GBVLr
SyiE/5hRHDNZTX8j8bCigdd6qnurPwWDZu+X1MZ7bvKZmdbZlW1uD7SAv+hvX7YeSI/F7DNrH8tj
PckW2dEW/NR1kpns3H9WsDlDU2weO7/0rwTBYaGuyA42ybmPVLo4GvDf+KL71jUVORm5Xhl4sV40
K9ojmhmMaddk2lT6IvJZjys9/9WwmUWWmvh0ynl2TkaJpc/QGNpDsTnNwZPGqWvM+hu1eLNTYw9W
0aGxVBv1I3Lay4VNRYYio/nbQBPCstegVS91d/Rh5j13Sn6bgqxMkJgE7ORQoc6GQfzO0nwEWdPD
wVqIYs2zSz9ln4DceECcu8G8hBlV5d+gSljX5P8yU5uNR6Mo6K4t7YazUqMq2twjwJ64QSSSJkbN
ZFT52vBknkN17aEe40yo4MKRS3VVmHQUmrO5VOei3Wc6F+jbViY5n4oreu3kFF3H1HrRL9xS+qd1
bSjllSuzw2KA1EyDulrzEtPnSqdS2oh+BSHRkWNLIzePOuLmw1CW1t7RMPOWc2Ad3HoyY22iaynR
loSCJuoJLaR+NVoCdEDHpgYWqpfQXqV4AWQqCfyB8aJnF9mlQ130aGBjkdhTt+/p8hL8lqqDWEXn
kJ9ujL9UWaY7wtqaPYap+h56/ZqUIzD9SAL7XjM0NGyLCSKZP3tO/6MztO6hR8odosU/pobXniqd
EoT11SR5M4PbGgVzxdIP85mW1atBf/qNU3rZxnIv6pHv3W5n4k60K5v5IFtuH4TCGe+tBbEls+Sk
wWQlWltl31gFbDukx/m3PmUKLxlOtcyJqY0Wwjbgt+wIQabOBzi02x7gvWWGAV8DTVrqRZU5eAdT
ei4xIMioPWuysQyGIbzlmhbXK33VNEz1UxcI++Q7RvnY49gbupo0zzNS+LtkRYZ1gOFL7Na2B8Va
1kANXvGjAEtnAqQAZuleoxwz1l/mMv9lMkpP4nrZfTo61D5n+uZijW4012kuw0GkViKHzk00z27/
TkPHlBlXOhG42aEeTffGHjN3R4tPyjBYWjwTinmlC+Zv2rTa39eNBptMsudR+A/Uh39XbVvu+04/
12PQoXti1ONhWoc9QE0dAcfBbG66jFGIXf9l7Cyug8aa+H8pddIqVaG2aqDh+bzHomqhoNeGZM0y
eAi16nZEpv9dGwblRJdfjEy4/hpN5f0VOJnF5jrc+RpYqOupZbe4jjgH1DMMG/p573QFZPPASJE3
ps+q1v54LhzwRbrjK3CUc+HlYmWcwQhaWvlLCW4W9wKk4qySw+CWnnwMSvyRcneD5TwaJ2PJ3VBt
7Q/LCcYIUyiX4GOo5lupZNwHSlxWgwXtpfVusYrAPNTp171mWqC+aePdzMDgO6Mb0ktgvGdN+tTL
2jbtMJjvn5xGljt7baiyDDLlCnvOomwzyAsB59NGGiC3a9hzhG3uJKsulK07REO3bddLWjPdqtsA
xrTeXsB9LZPWITE6JAyVRlAPLom82aC85uhDAns6Cg8UXDqaftVUy52TWUNIzZaeCEk1Qb1AL2B3
EBavjF2RlVc4qbkNEohJfT+P08LSqZ7yOXvpUmUlrmHooIJulZjSZ+M37GsIQNtByRpBauqA9k2o
NaN0duWvtfPsS09V7SUMnhUYVeuCG4f8xn09YLNeZbp+HG0HZrszuqGXe3ALCJOSodmW4qqeWT9C
bbwIaR43GTRezDepdoLDN8owmHhp1828M1MADr/q551CLpMsKwgha2P9/h9+QTUAwOdZnV6oSpdD
giZxvUUbm4advcCRMYtpo8ErJWNZ15rcZ1LGt8uciOsIM/76Dse2/gh6JgWz2VpxrJvFd71mihcO
EyF1sHvaS9ROy3WaGv4hyK31oKP4f/C2Ym3CelWQRbbN7XETt/rYsSrlRn7OcY/xgfYdAEP9LlvR
HltLVSgnjHImU90pYrPOTQ3d+VhFaYHPRugFfX8xrYZWJNoYLPt5gsYSuyNTjbCxV2IQ8et+LaFa
Xk15znC7MoS4HXqV7skq2f7CpLcPlJc/tcoPdrQNihhuvTzJBfyS4Xbb4t9GXRIWrU+lhRg2QoeX
Y++S6ae2ZpTLrrUAuAf9riArowUG9+yQrGob1qQN2NlnWMGpc0hQW2V349AHN8M0NH8MbwDjS936
7+hwEDFLnfej44vd6sOvz7rWZp4ROHdbZk2n3pbrdVOUdbxYmfXUG638XdvGetHZTQnLwrSjxc39
MC0W63rygAjM2oD8Byus37dNNiZVv+R/VGWuR2VBNOi9TbsyV1kfLHuj3mr7EdWiKh4qLddO3mYs
EUOFNvZl83fJIdMwiil2K+Dhg6Gdh1Da0D60reeJ69lW1b6zdTr4hRVry5lqkRiy5dbPtfUuB+QF
9jNYxficJylJVDG+RnmcLXB91swbcAqpVoTTs67UtU6+/UBxuLJNiwZ6gtF0CGdV5t6lae1fOVo5
U95MkLf/Z3ooWdvOmaqJcQo+Zf+yC7VhGedcG/Lj0ik2lUOBBnyQu8L7gsL93u+DxO3A4D+ESmII
8E7KmTfa6poyP1U2J3PSUQcxJWiC31PWmUUMhtSjRXCAWbRJasQD+MLrIuEZ9q/P7/gD4i2Z34x4
8MPAEOOtWUzjTDBcBIaIldCSfp2+26L/4mY/4NyS3uYgBOacRkH4ltuL+tKXhWkfBombJtUKWQfg
TR1O+8fPb+adQNbTIYqjgYB3+B+/239fX7u0i2Mr0z0EDP97+UvQ+zfOQbXPwfL4+aU+uimmQdjP
wSbG5/HNTVWLMY9d5mlHL7O+19rgnDJ3Mx4DXZUPWY4B3ueX++jObEbjwdmjiMf45nIlrMCKb13g
vvpQsexlt8TufC2rPrGMr6S/H7DAAxtHSWwqcEiBLv3vY1wsTdnEvazkoqxPfW4zuLMOODscTCd7
kN78Q2X5F2KDDwjEOFXogE0O2AHmgf9e0ig2q5IVAkh4TLFvIEBqcnRQGoP4zx/kR++NQDULVysX
xbF9/iH/xR/mbbo4Wi7iWHTjlWyCk1ZsaBxr+BTe/eeX+vAxBg4KYIyX37sggyGT61fI7FgKpjMm
kZshLMwDX3zi4fbsjuMf3Zb/jwfpsLfgLW+67jsi/dRs+RAgZzoyK9ZwO9esV0l6HFFKzLI/v7+P
1iTB33SfsLowtXqzTEygQuE1unWElUGNbORecWUPljh3ZIwGk7SRGUbB6CGd/edX/mDTwr2HtWLg
VcQ+ev5l//UShUu4W7WM6hCUTf8jhdV4tcKB+OIq5zX3Rv8CpR3rbHZVZPdvTSLMnsaiktNybIof
VvkCVp6YqX9I7SBumclW0jtNpvHFRT+8NQJodT5bFwfUNw8VWFnCzJjwoQAS1/10v87lF1Y0H14C
RwbC433nvXPsvNhVD91uOnoM5OLKwJa0s6DEf/6OPvqikX+itsD2gtDfN190S5ts9mNTn8HK4q5z
J5UYLankTFu7/zU+Fy0UJxg2q0hlXLTS/y4HbDN91282XEOaKl5gV7TzeZr1VeDpB4c210H/jgsR
83Ae37/XWUxZ6aPDWelO3qO3lqelFNDV26PtymQ7szlFwTysv1xItf1CEv/+pRk6AdiEaZ7tyN4t
efzpBlyrav04Q5AQfXHAUeGL7/n9G+MSGPrA2+IZvlvvLexqnxEJjsIuoUfFfNl0BOFs3Rdakfc7
sAGpzXMJn0HJ8U5WVpNNX4mWRDnL+CPSn/ZZowx5T9Gifb4CP3hkTCgMMmqJLeOVvXld8+jiBF/Z
3A9UWpTmMWLX4+eXOG80/24RBukdLO+zbgkZ8ZuVZwPF2mPu46ibT99sX9uXyt6BSjJVK793jvbF
G/ro0fmQNNgdzjZSb8vTEYmjKlcSo2pxKCVKj6qNocqcAZLP7+uDpWDDFcXAlxdFEfCmDs5K3V77
SaUHjEhw+2q/D4TiZo7x7fPLfHA/4GKWTRV1lhj6by7jj7rG2VHPR5HV0cSkraG3NJsYSc0Xa+GD
KxGBi0unq6Pa8N7qvlRmqG7RWQtke03JimNM6LRU15Cjhl2pa9UX1/vgAfqYluGlx7n43hMmsDtG
MapZj8aiktbVYnwRo3W0vzgtPlh/50REbN4sTFTeuXKIJp2GzS9cvBtmgKjezk8T2SbIm4Mfbs5r
SxkQ/M/vjO2B4wPXLWSJb41pN3+Z8f2wy1O75WDN1eTkdWiqDEJ6YLY//Qmi8//jYTLyO2dy+ESB
vV2NKLibuiqn4JijXdzbxWbi31AViZj5X5/f3Ud7/DkS65z9Qe377iyxkVcK2O31KWsMOCVkfPIw
V/Ou0zU3cloo/WVhaY/C8tddvTFy85nYfXG/HyzWcwYnMkiqj/dxbWZFCqPldivOB5Jpb+FnByIz
tBguSx+ufZv/76+U1GuqKRufQsq58yr7r3IKIgB4TcBnaCxGyOR+Ej91D4HP+FXx/b4ixpWKB8uG
chYrvv3epa9p+L2fcyT1/Dm3h5CIsHhZ5V7Oxe3oDEnmzV8UO+8/RFPnYuwyfI98kG/urWTh9F3Q
dQdDejFJJElV+jsBYPD5unn/yv69zPnO/+sRqq2AaddSghjLhTeiKoBwyJhSF1/00h/dDi6kyCw5
PJFFv7md3lhnM2O6esSPAQaqe7EQFAGB8Qvd6ke345Dfcu7aDZM4039vBzJNgcTZCQ5DP954M7IE
xBNHTaQA8/b/XL1hLMYJimMs7o7vDB7z2nPzkkbmGAwrbhTCzOUrhL7ivpZL8Pfz1/S+JOCbxjz5
fAxQ1r8tCdaS/YXvqT6No2xeGjmTC11syjO/+II/ug6lKEEXZ1dCypx/n5/qhGZ6THEPpMFCiSyo
5vuHz2/l/Kb/LT1M/LNNig/mKian57+XECYKraJDR7plfpqMLOmkdOzfanWLEyax85Hx8vr0+TU/
uC3LAI44O6eiSH9bABfuCr3QU+JoCxeDFGyZJ8/+9vk1PrgvCsOzaxbv6L1XarsKS9le3x5zD8p1
3cXlSpIuxiwbvutdJ764pQ9Wuo0VM1fzHYZUb7ckb62ptjWJLwdskWdEOX6ke+CO8MX927b939Nt
PNz98aIj9gnzZ6Rp/742vUKdYjgjbVGRMon2UJv+2VK/uvdNgL6YEmZ9bTYNT6jPH+uH98mgyuKT
5rm+9VnTOmFuuskwAnW/cyvQXFxlkML3QjeLnYEML/n8ev/pwd+sTwwbmAwY8D54xG9qu3G1ALH1
SRwhGZFQUjvjUofOIqc5MpqcLL9S6bPPYFM3dvM2I16xYYtpISxiwkazQVbXC3AkRjFt2ZQXQhj+
ty6AfRUiPdicCN8ETXv5/Ec75x/1/kefD8OzCcK7jwoVmmPkq75dxE74ow1v7KgPIZyEKtajIPyJ
MCS6eXy8/1WFduiG3y4vL0M/fLm+ji6tUxNev74+PXTRXRVdXDw78fNXoSUfvEPHpOayWYXe+RD9
d+2UE5s94lFxSn1gzTDwyhleB3XsXTdZ+mut3O0L48rzPv/2eZyDL86nAN31W/8NCJW+JbRhOiIs
h6/iqvUxKAhImlUjvihCPrgUxQdFno+ht8We9u/Nrf1ybj8pV73Gj4Sf76ttAGuQX6zLjy/jm7gA
uh8YQLAkDbfVyFlNleed61ZysxDhYceO98vnq+k/7g5vnh4h8bp39mk5NwNvvvXWbHSQMXb/Wa37
qTQv9Lzc9xVMaz/FJqbjexgvxLQ+dSQGhMiS95aenfLS+OKEfV924Qpx7hEoa02W9pt140NfDYy1
Xw+FWIedXsj0NBFyCBEOQ8vHoiGhVUOOHW+Bve0+fwYfLFmqdrKvyb9hTPjW+RSgvNqcxUOt70Hi
HXpc0GRienhtfGWh/tGLBcigLSFdgpbozXm4Mff3hXRxqxmLfYoMazHWHYqQ//2GmI3b/H3AEias
b54lRq4F6gqlHZWDGHnIfe+k5tG80tfi5CvHefr8+RlAMe++Qa5ElhRBRfwX7eu/H8YmJ7doIcwf
Pa0CatUxk+q0Ci80crZyLJ62pccpPWgbuZ/6/JqFaF4gODJl2G6lAzi4aWcG1xpR+wSRNDJ9Vwr1
W1jZQ1F5e7KAQHzNTcBQWEU8mVg2TVJ98/rqNKjxHvnWHHdb3qD5bvS7IbCvcqs7lEHxHYKYttuG
ukvgm/+dM5aQ3yMt68ffm2ZWB0jkmBrUgi4R9Tv0gq3W4ZCNeBvkKO13MDWrXZEHOpbFrR+Ql4Eg
loCTei2gP9l+gTrKgGdbtDig5dB5npZlbX5sBrqOaM7Jwp3KFN+wsdf2fuGNOBKPqtunDraDVEVY
oLGj3VrdqN8jM0oWVSKshc6I26wZZRhMxKnTDWHgLzjZ4SEVNoXgB7YWnJ3Y9Bbjh23oeGhzcB69
ymy/EZdt8KE6g2PH3jqraxpT85Tqmr6DDMLBpqD8YYOtbirTtWO5DchvgwV16LiJF6Nom2d8q3I8
MRSdI7SwH+0WWOig+z8Ktty+ErCwCvk9h92813N7vhVQ3F4zBG1YWwunxpcEfy9jLTvwhLT4OWXC
Ch3Q7jIqynU8bdZa7z2anj2KrP6WMTW9OaKEeb/lQkHFhseBCcLwispp2UPCLxOJMCrm462eHXMm
EVabD9s6X2TUEnfZ1P2ZtQVEpuxvjFmDJy4mxuCEqC6JOePMOVX6hlxqJo0Vrh9S+AW9Q9JtvtuF
m9zGw4i2+hB4cGADD39MOFgoZFqcD9PZ0kJIO+6lzif1UG2qO4qAtWYOuv29aw1YB0hzo2CC6BYY
AS7Xg+ldzbZ0sPN2GuDROdtZmdl+l63fHDCBsZ7TUrMOtqYkChJNHtYG+gAKBNTL9aCrmwzWTcRO
Nz4bcCjv00Zlj0u/3pGt3O+nFG/RtLXzexw/YKWOyze9b/u/jj3NT0FakiO7EGJUeKihXOjgEUit
ggNuaU8tgrffEOcMFQZtVfxkHbn7DXcbmaiRI5SvaoEYsiBmt/aGSDFSQtaCi4WVquCkT870CNSL
w1ymBe4148rgN7MB7b4XU3eEkwBvY5lKNYT56qy/585ozQgqt4hmkzdouNsSG35WuIlTBfKvp5f9
c4A2FMh8aNcnE7VeCB0cPK3tyn29Wds3v2ry/eIU603fp2NojdrwA0OMOxR/vENjDi48LV1goY61
CMuhd1/LEXJCSKBscYneFfnEUrZ/e06WB8lIH/PKfIYFZL3IBWLPxvK6aiaoZXUFks4qHR8VZW7s
BmsVn6uY2LCwSfPVTEy3pkKkcdM19Yx5WRYMNmGNuxf66NZ4iW5+nKVVdxCjLX4Vjir6SASb+Vis
5RLP0hdXPgV1DP24ewE3xxVjgwmxYgC0AyaC9SSy4abut2+wdh1cSroVYRBeJ3ri4C+IVgY/hKgY
oK3VhIX+Wjys6hgQakfcFusdfxDBtd/JP8qrZ6iU3lK9FKJcrr1FomJ2uyWPLD2dkLTh+4/OsXD1
uMVJ58YloRi59yD2yHAabIqY2ANgDyUizrnfkYTYXI041sGZJMvkZcuyKfIr395b/0fZmSzHjaTN
9olghnnYJnImxXnUBiaKKkyBIQIRmJ7+nqy+i2p2mWT/pqytJSqZmUAgwj/34zKsr12nacct3lN3
G9iVdyiBO201Zhx1RqzB9y24+RGogqDcxFY1tBsrEdG4Q9/sfsWWwfebXdjgm8LpVqAqg553fWfk
ealCPuEBx9amzv3lwe2cYk+LhAAUokj9+FAmqk3TMyc6rl4xHLgSuJW8fHwSiWAqlVerHW3hyGRX
JJzk3nPw1C/D/JN1Ovv0awtBrIxJ1xCKNcVfs5H6NiuK9pxw1MZV6vXnwRtsbgcam2P4349GJ86n
o+dx31dyfSgW333xLBxDmyJSeIL16jQfnaPhAuka0GM/Ejjf9DGpsNi49NwlenyI4ApsHcf435a2
HVN8kYm7w8FdDgfDmWzbDROqDBTeINk23C13LEPVrVKaNBcGPWETBLDic+I61i3w4T7c5FULM6mY
CGxPcetfrxwPjk5BrjKvLNiXcWl8goBJQMPrXBIuGoz6MftTUEIwXaZb1RYADYmNMaB4i2p8NvMY
Op/zsNJDbbnTzVgqRWvGSi2aVbbU2FB/fsaXfCmyJrgXt9Ohjeng7tdowNkeTttAQaoo4GCmS6lO
btx+LqIBn9Dy7+SNGrBFzURliPa6kUMep8+WnYWv4Nhjat0CCqHak69mUzf+VYzFVHkZ/teqfnF9
53vr2Z+698i7LcWJqbFzcbqHONzHm7yNwrS1ICp6gK/EgHjixX8p7O0HldmENvp6oVooz3bcPoQr
a8HnF9nG+YjqcUwBMKmbQWYsRDnp8/vJUbjiIuGQWrWnrR5bdehr+sTr2pAYJx+xw5Rbn0RU+udp
iT4Kab1Jv9qxAVT38TzHh75c3lfaD7ZGO9jmgJXT48n6DLvCETsC3tMVLXcEIrIOnJOCzGSqYv1p
8AJvRidy9zPNkhVJRDKwed3vlO8Pe9kH3rYufH2krYMExFD4qcJ3tAvZmW+srJt39DXluKLBfRH/
pW+3tonRy4WKbeBRSUe+sI7U3VTX93NH6FSIctsKK3qCXrIcsz4Su3Ig7BasgKdhFx/mKj770wzr
GHfnrzEMuifPMtP1VIS49EkhXA3ERIjYzcwZDQlNFTJU97pyO/ixhBlaLtscDunYRvMDa898HRjz
2E5AmGI1f2+G0T0sJgTqpAn+Aazo0zLQrJcLCGh/AfsBUzoNgoz/329jDFo2/mwDJqYcnqbYPI5j
IA/U736DmVWCB8JZnrMZevStaD2SkZ2bbeXqchuQ2XyrYv3AA3dJo0k4YNFgkTsdZ9WhwwwYuhDR
FosqKHgQCXIi+F/fdV5zvztHwEiPipIJXpfEFAFKB+++euBYNd3Fy2I9EA+8bKRkvqvW2ewrvJhv
dRB8rwBfHbVPdqnmKJbW2eJtSmGV38waDucpKvKDgLvVWtYd3mKC5JBqs6ppXuOGq8Dqxc+6vjzv
NbhWs+gfusjoxFmE2hDHnzm0xOHB1XN9ooT4Hdw1VtyxztMFKSKVQU95fbuy7I5hcjTR2JxcOfXc
KoBeysAb4Ank7rYvB1T18Sau++7AtqHYB6u5wqDab3MyCNeAmfJ0teAihcpW144EhoSq+GMJB/ND
DZyEhaXWvSUJLpAMiXjjRXgVG+Q/VRTuefZsLFVFydi5FwSM4a5eGycpbyx0KGBmjcUFnQEXmOI7
UFo9dx3Ph1p6MQHeZf4LlgyVZ5JaIHf1nyZB3Hk2gbsLtLShf1R30mAkLAsQCo43vXWKT2cWLpup
KYr2fSkWfpkAwmHslY8oP+228SgpdFsA4onpsJmXHiS0Uf5E77nP2/ZNe/GBvSQp4nB6XrmRD7bR
fHsT3DM6sNxNHJeSXRHvIe+b7sUB7Z6Oi+e/0tPDFwUOOE00CK8LU5JmGSRcDWJ3i6n7Dnu3uymD
PDpnVk+OqJV3swNxyYXS9qjCBMdq5S+7BcGBEH5UH4PGJLcr693O0kORbybG43d170M+IUQnux4S
2EyWJMQBPzSq2VuZjU7YlQ9+rqLrQCU6lePi75k1uI88ufhDq7f3rEe/Ir4gIMTFfBUuVnidj8Pw
6rLXo7lvnW+rGFb9ZPJHuL0U5uCy7nK9C9z6B7CGnMyDfy8LqznrpnSfepNxeO7YDGSYpKsWJ6Vb
SRDouquvMnd4nePkxeqKV5H14V6szi9yW82RwO+QjpZydupiswYgxU1Z+x4XLmtQmZtLE2gICph3
tkmmkOwDQ6CeTdXVnJmHaLI5uoMk3PliXNnrWA9UYTpbiITTlZWDuemjun0USQE2VLnu01ivPhE0
Is4iXIerSMDOxp8dwdLpx7e863aTFwFDi+NvxSUEsvTLFUM9a5PZ/qNrRrmrywAoRsmv/DiAVSF6
EpptqKCEBeamkeYvp/Gf+UsPwA9OJUv6NtHS41Gc99NfGHVHOtC79ShUBxPMPlwUAyKT2rqBvL/u
LM//LjGBbzLLkczvomoLIc2QJUy6FNFy3uDkvwcQXW8MFKu0XftnRaXSZa9R8fyc7QdfeNd65ZLq
mwCLpsNw17dXCS/+wt8IrSS1cmqHUCueqQGB7wG+HYjFm3/hdHfzVVX7Jf49s3AjltBUdADfp2ib
HWLKr+TCLgdytGtFfS9lpfaaiMHN5C4RjPSeTFlCOfhMsFJaQfHdsxqfX5Sp6xi2y304sZS4Zc4e
wgKzPZIREqkzuOyFmOckSSDxpXdkznqGbw1fUXhI6ulTZQ5rR1i/OEHx3oAMoK01oHkuLI+mD55X
B+bFUCy3oIZeB1HJHzkIua1ujdrAL/AfdRxZRyuOlzO5H5vjAE5qq8Ht7xUZVIdVjFfOQoDH6CX5
UI4wR/DCFCexQG16iKXPbM6z67Gsz/koskezEDHggUhKHF73vjFWeDX203dXk2KOVAmBTrZXuUv8
h0PcrlQDdMDI/anHQQBidB6zOvJ39UjWBdZOuNVLd7QUe+N9oHR+31mJoTR4ONhjfKP85a98bG9t
guZHveavgvHTr9nBISUspwWAIAl0czHyaB+IaqxgJxwp7kh5tMcwBzVSGPDqHFqy7mpKxLClwVzt
sxaQ1ljFW2v29ladr8cIHiLM2eJnrOdiV6uk3Dp1L3hkESbQIIdTXU4lS1jCwSZzIFYMHReuE5YQ
ltbHSrEYR0TCN8gD41754RPgs+9Ny4aLnr2fwVg8BhI6yxocpqKCLdPK9rEvxHTus35PE0ZJ5Xkx
POjQDE9qDn6Anyh3YUMQDq3liU+LzHefdYdqBvERkII7SIZle9HCLFC23QF6JjKpcRUeBOI8tbQQ
xGHrIUtpcS4jYr7joK7VFP3nf8SBeRmUdz+F9vdy5vA+jO9epR/cgZt1qRLi/2P/kDl2BHY7Cm4Z
LgJpVX4L47nymsPorSB3kmK4ZJoMHCNhySGluYmBpKmn8NtEh9OL6P2Gpa0YXshjs+mwAv8mWpyr
WWiLHVEI3TJHsBeBQVuFIhYXTfO8xN6yx7lDFMlR/gHmKoetEQWLU91rDt/vEA3NSprbOUfdKt9k
KA+WGs71Wt8Pvamfo1Y/9ZyYdvU8vlaSo98Uk3tfG6pEiEcw0k7uySkTxg2qV2emksPu4/MiZrRP
Tnejeb98MnM1R6csnqO0cHtnG/TBvYpj4OVz9Im7QG2J5/GXVHxNLRfpauWpLcqOn5rYLCn8FLX1
HM74djusHJ6KfiNmqPU6p54lWgjgBXUwXbNvN8dgcaKT1YGRVjwjHqngird1yJ4qkhW7mNKVd16V
Z8dxbR+H1SVbrVRwoTC9aVeMe8/lWBfHk5Wyw3+Cx0JQrEv009BjgpOheJbUHG6mpGdPao/9rnM8
NlRWWwCOhKlCxjWv3gcR5STT15uCmfxer8nnPA72pojnn3Yxh9/yPL52u3DZUpKIvUnOly0qkfHZ
jTti6O0H+PcGCHxmHdY+6HfxGN7qKPAug4K7ObNA8ANeO/FQBT4HsgQ3A9i3pHXvoBopNqBJA1Gp
K7maqTEQ8RhBtLZeQU5yl9cA3RpSanm3oLEFSLyaxXbus41nFgNDJryq7Uvjx9BdR3mRXLnWkF+e
xxgLwGhwvmisNKMRo7RRZyXg9MrmrLAIYthZHgUnVmW4Fh4pwzDhnD2QkwKzxY6NIxc2OATRqn7U
OZEe1iyQNMUnKo7alX1MEIdRjNg2OEIh6TivQTvQd6CTW5zA/HCewX7UPUV3dfdMbue9M+bVIciQ
NguUGJ7X84NlBZA2+hF6ThUvNFgU/UMyFY82v+SOZcvax8H0KdRYf1bSQfNDXT5hgRc7v+cpU/UX
lI39OOHhSIlwzamc9K+kAoeFDzi/MW7zOcWD3Eqb8HEsyj2cvXtVrzAv1fQ62OUHeQZB+K5dH0aH
DplL7n5nHJ4CUhQ3SVycLW2Ir8ThtLPjNfwVOOWvfIwfO1fxvOIZPe+nOf/l++QlXY5r5ypsnpKG
hhEnnIn16VFsxiKuz5S20qs2OReqctOcuNF+hUq+J5YSx5xKkcMkSnHfCvnpMNDeO/l6u3A64p+Z
1tvW8E6Vrz4tiQ0tQgW6qcfsR+tLc6Oa8HUGe5hZYkb7yQmoFXLZqUktqecU7xIzeUaYd1u1vd7r
iaKCqlK/IFadcnbKO+3nNAFlk3PlQrXFyyOOzcRAfTM27XKtXO/eZLA2OBgugr6CoSvvHKdzdl1T
h5CCKfFRWhOYDgrMQOODPbX1NVtWB2LScJNn+mOaTHG8qNB2R8WJyolaOn7OQcU2xRVNTXrXZ/nz
WFqG3TMMHxsB+saAtLdSHcqXSVXhNUGuu8Vz3FssvN4VSv4jcQt5n/UiSr1EFce2JySLugnKcfXi
DXOLfldPebJDF3jw6EbctEb8dA3RntXrYLDA75lov6qf+BmM0yJ7C2tOem7LA8fxx/t2yFEoOcpu
yA2523i0j8lYhADonZIPkNPSBWIedYt/39U5nZKMIjjdDjdiNAISX85hcvX15TC3crFDWF2qiB3V
BAhuHGNMU33snarGqKOpwhsP5kiazdEb+/NPFKw7yoSK7aB6FkRwNncI0PAIZ6hOgyBnkZfdCr4t
4NgIJeXol66+Hle/S2lhSB6iClhJM3b5frUq+NcwhT5w48nDGKwr+cPkYx6GBCWlbAitNeC+Zwwq
N0T0/W3uuc1NA8Nig9eyPWHH7rdyJmPc4EYgTYg6vAviMiFLOebZ3iOj+h2d+y82tWwmnOIxm4U8
m9kz9k6w53iE+uYdUePvwiz+NvZsisZS/DJV7G8ZpHhnk4D5M7bXo0ZmsEaH+fty2UhOZWuuJg9M
QDNPL1K085vLyrwVfeLQj3FhIhDoJMKprhhpguPoh3FP8vRO2M2PTvu62KCDx9dOG6qdlBfYMg9J
kNNWZQN/EAS/2irO0zgPJSqxPmMYuFnyoNpoEPzV3lCz9Y5UCnVLjfzYEkiqpBT4X9G1NSWBrCDI
JjfAEw+dVCTbymDerdCeYNT5bBmgVtIP5L5W2kWrb785PYU6Djo8m2LRpElC7He5gAkLqY51hCo5
DwkssfKxHOzjImy0mQh3de727YNd+n/hnA+2lh8F320Bi5bnMfSivjo0DvF/JgXyZpUDcTnHJ3s5
dzy/sfwiq9lRCjvH38p8fAuqxN6LmKpcioXWFMqjfwplnRGV7F6KMi4+bNKp+6JDKhkccCQE6ON3
0r6AMcPC/MQKk+yWaJ6v2g6xZqj67gKLTR7YCGaH1TfiXY/W3fh3Qlm5xPiKQJwLJ7ZOFcfc12Zc
uX/6RKJAu5l/tCVuXmYaRyE7WvAUnMfcoPjCeF1TlCfcDuHMQ5qB7kZRGIyS1IFGszUg20g23yrt
ATbqV/3TzXprO9bA3BgsFgcvoTmZRW58phJIoJuG+YFF9wfTtWWnyX5t2XfFJJX6j6gAie5F5gFA
4y3bMTgVsun3rfbmDyAIZhsHlbkPIv0aefqdWlZ5KgKIirasHko7kQwxCHPvxrGQO7uT9p5naQMt
rUM45YCwcWhhJS4PkwNzKMVlrfzUgJwZQfXd0ZDiPdhBn3/KugOqFBYLRXHhM+edX7oE6qn7QN3l
vo9M3UdqP2p5JdzgIvh1SEvOWEBN41bF0xV7P51pcSCuxnIfsC3ZLxb1bMO4bOiOY04WQHSt+YlU
+YPZy0Gwe+XYvhmnNj/mIkHosqbo3HP226ysRVVCD1aOvrnVFc/ooC2vurL/JZPsYyYXuuWxdMOw
0ErdZDpbJraRCpCPHCjUW0C6E4OMdt5FJrvqY7qiqj7+jG0xP/Fz5TVSsnPUuIKIeyTLEbU436Fc
moOsx4a4+VBzdzjkkBO6AuKWU1ON82yfW7DIS5BjoP89i76wamjiBy83bhpEdnMaS4oow9A8wD1n
lS+p4+sXn2Ozt3BeVRULXhJ597UacM6ESIbMos+qjh3GESsLVWbX4O3WcMsQYLmkcq99P9u20tYH
H4GMRypYhejy7BPd/FR2sK2lHSkswPXIW60FO6wJlvwF2J/zG9S9HXGihkKrUfxcTQNWg8N8X+cS
NCpj31Nbh8N9bZXLjqIT9v6uC1Mi93M2fAmyeBUrNgdtSZ1wET5qa6AlT+fhgQD+dM5N3NxNsy1g
OIbBVeDBzNnwwP20sukt9hWBV+OpHVnV25W710zFwefX2g5SPuVBDxdeUrvg2g2QXMeGs8OMbIpy
69b1JuZpiulWltyMwXCjKSQ/kDY3WwbMHU8Ht5BXwWX/hhLSXXuDk9H+Zk03Wc4Qe+7kk7L7+yHC
LZX1nYLIQTQqsgDeOtM+16jusIcuqBE1fjNR417VvlsehyaMt1Ih4Ay2+hyqZTmgZhwdAEQbSks4
/E/BR2OTWraXKMOr27zTU+BtwrmmhyDarU4BdGgxT3ZFD2Hgs/fzmV+lQEHe/HH4XCI1kfjvP4p6
eaPB/lu48qRDSKLqrO7u6b5C/a9i+gbzjBEv4z5KD2muKHnCh9J+ZQwNYDfjoFSM934//Vpjb02H
NQFp78+fRcssPjCQCuOC0tAooUtuwCWNT/7YVCF5BU/CQRCVA37QZhfPVC1+coepBio/T+WL240S
68M6vddYK3ByUyNwMnqF/JgBagMZ/TwJAQupDfdaD1bqJ8sLP2k92a4JkNCGm6y2n7nUrC2YEUYj
sWyPYCtAZeh539TRSZAhu8ygplR4gX5bmXIfSosVg3S2tYO6edev4sl36wUwa0SZm9SQBwJ28HRG
qg9oDnAYCZ3tVRNZO9zNoHHWgObItf8Ebj/S8QDWOy8rjXrnJlSAkQVQYThtAouzYClqAbu48zZN
xZzHyPJe6eiRXCK+kdE91nDYdvPKGE1FBshQpT51Fx3LsP/g0NHu+WNeIuJ5m3CcuxAAJwjN3WvA
wR8AtkQEiywcTWbeUsUkd3HNEpF4Jq00rMAKSj3Q5+leXDrjOEL9NKvoGDWyx57rcy2c19AGg2SD
fOLGr+Wu9KCfXjzxO70A94Jone8juV63VNRRy+CoLchQKveoVXjt+v4+w61HJxMLt+tdCKxd3+4l
9TB7cGHhdSHilx4F557JfMX9jUQTr85dUqp72PssFBD/ThOsjTTIlHMMskbzppZvVFUQ3i/lxyID
+jkj5jABXIStazn1tmnr/BS67rjDo4ZuksTrN1lTdRAME+KBWyOaN1mCKWVqxMYeeIJXJai3ssve
ettkwGbydtdHQ35V+slP2Ue/pm6J97hdwY7CxUmnijHl6DbPIqz7T8regB01IG+XgEniH9xFFwfa
Px1qANNjO7GxxuP9xzX1xVuU5MpmFY2xLjn98AThDI/BXLbTYywiG165IlDnghu6xQjRuZsuNOtz
UvXJy2WI/L5Coy7TsfCTKf39L/bVsRY5VOdi2WeThQcdV8R/e56WKJpZU4L6xBPgBivuIRopru6D
15qHmcr7n5apXn7/khd/2D8/isghE3zxbINm4K75+lHg03CrxcOpxm5qPttg3zaWgcmAu6s5Vo6H
wr96+gXWKKuyVdSfv3/5L7ZnApL0g9shzufYIQkVffGVVZhh54ZD2zEcDQafXw2nhREkywiTi8qR
37/YFx/3f16Mz/eSL7mYE7987XVXR5PvR+OJ3fXdOCE/JG7xB9PhFz/ef16DSHdIAhp7zlerPVqM
MfbkVefO1xhTtEPsqszpeE7Un7zGfxtf//Hd/f/XwmnPMxFr+leDI/D62BG+K06RUfLe9Srs0/S+
zmwCWe3NpmTPJxDARJZcd8oOcaToCnl/dNBmD/Vi3bnMyV4Sg3Dv93HzA3KoZx9k1AwylXBKw+2c
udidsnCR7S4v1KDhuLnNj99/L/96ERBKJ91xKT1OvqRISo35i14r+6S5TGG5oz33S1KgS8AoR5z0
sdOgnP7+Rf/1YvjHi34xTvYOomJuT/Jk991Ppd1P3P/rHy64LzbQ/3xBsUP2Bx8BGPkvV3eGY2SQ
qiJ+V6jPHoY1u94oncfvXWN9/v7tfFk6/uel3P9eOoY6N8qX7mXTiol49PG4x+WU7cdlgqPXRNjN
mUo5qU5y7w+f5L9e8lBkIHGTLvG/sgV6jGVzi7IJ4paOgdoeN85EWeviuv+3UNN/3uM/Xujycf8j
bcT4hJ7fxGtP2hLo+uWO7d+T35r333+Uzhfr6f/cV18+S1CHnO5ahDl8eZ9JHTzFfWK+FbZYAFYx
O6uXiH01AYA0cPNiy03DCCP8U+r1X7/RgFkZSzMx0a8fK8A4pnC6NafAZO9JM97HznQP+xXXGgI5
OOrv4LWb/1te4j9vPWBpjJAiuCi+PIHqpOLplwDm7kPfXK8ZB8qiYDPnlY3eJ0388fuP+l/f4z9u
wi8rst0tgOYRjC6UrTbC/Ipxc661ucVJ4+yyqKJVB5Hx3OV+/wdH85+u2i8vXYVOKWn4Facyq1IF
fXCuVbrgw/39O/zXJeAf1+yXtW0pI7hESF3nkgT7I8Ke2JmK5viqNnSL2NgDfv96f3pbX5a1BH59
xwA1PpLR3Yd5D2nZOTrqT5CIf3uZiGwE/wppLC6W/74VlxHeobbG+RSGA8Ylmqrxs6ks+cOX5Lr/
vT35+3r85+t8ueUtO8nnAIH7zPaM3XuFeet+VpP5BXSberJMd8t13OShuI5UHnLObdzvw5LAo1VM
xlH7PaTYzeBFDKi1GBtqxMIiX/ejieWdYrcLUz/bJP44CzBDwcJFzh81iFaYnv+wTv7bxU4Cw4l4
isGG+J97y/IHUbKRPjfRGr3Pne99SrhHUFAvpjAga5cFNAORTO/y7y+K0Pu312Y/yTw09mG8RV+u
9gDRUg59U5zrwFnhqfkzY7S+GQ92O7Pli3o5vgRTi66RW0KV6cJx5koAlLjhpK5/VL1PizneFDo0
6WE4NENQPdQZBvIprmpKMXqwiA7kGQh1dn50wwGtalXLndTS2VSTbd7J9uh7jADyGA9xuC/sHBBr
3zLvmvDFnqMpI+3kxe0Ou0qQVvhAj93Q2M99JbrbjrpjjnTxakso/WO1xTg7ZRu4as4r7kvnMV8g
OFqWsneN4rRM/8ZHjyFrh2ss+ub3OthPrpfsMQzxLxL95FzWJse4jcofnT8sTN+pEfGpp9jF4OMu
bMzJuqOhrzlpAUIhawPtbm0xJC9ROOgXUw/UQ699Rr1jXGbtNb6zx7hqZNqqDL6bxzSuq8poU8Od
33U6oENhutjV3VwqzFWAjTdNHFuPYbLa1TbC9bdBDumP3oKdN+qJYWzQIzh2uh6qexklp75aw4Mm
B7XJKbnPqZWeunefxAaXOh0WKeXnGCJ6HRbPlMAioF5s2J4c76wcE8RAq9KG8bb9AuwrwX5mmicH
S8DZD1c+s3wYD2q57L31EDyW3kDnH64rWkbYJDvYTV79gTNT6trmNQa7mPpmjJjtZNMRGOd8HAJM
TJhushT7gP1pRR1fe7/UH/nkT49i5ChukOdu2d0iLRUJIw+sMcz8weEegRP5O9/X2YPIS/dcML+m
wigLUqikOKkJ96WzDe04KxIWziGi2oBP3z9gzsyeAuHZOxn71XVfNc8BxmHKmjCAdDTj4c1bA9wp
RR3hwopEeUZfb65H8mOAg2Pr2baVf4VPAuGPuj1OPZNjkD/ZqB5oNKIzvZNXf0NNaQQsHsJ8Tna0
Pb6uRfNULKr4mKUZoB73PoRwJ3/QuBo4cTddd1DgJCHQ4R4JC0iSBQoFnMtBpVVnBenSgLKmgbJi
JgkAM5i8/kC/GkQmrw3fRm2AWBYhsm5BgmQ/tiGCEKvgKWI8slMNg/I+bEE7OvJCdOQSjsy7NVHn
zS09X8W6W29F0j4tsp++hY3wX72ma3/qBbD/wWOrfcvQC6bWUJlvTUT9ikvs9bnVhBcGhxCocGx4
4rZpj/S/ogK7y2CyNI7WAbeQcYYnIXG3d5BWJ+T766Fu3aNbrMU9PoTskBOKvMtcHbzoxesOXdBl
OHBB1NdB+BBOKNsgldGRltl9ScIAnCOsyL3B4oxYYZnTCtR6E1k0GA2yh5Adt/QyGC5aMqL6BU0F
2/VYjPaWCZF6C6Yeb0BQM0/kpDwE9ZbbG3NZ5U9dsGFWoO5k6eD4YcHhv1VkT++RW/PpzbGQz6AG
gpsKYxAoWq3DTVZU8ND9uLoKcX3DsDbwwUkd5XwfCLalJ4I7pw+WPbdHznszyb5uqhh3gIU7I6W0
DbT9UDXzsYBIcSxmzzN4hyv/nY9dHVpHBktq2qr4NkRz/zjFI6zvPpZX8QXFnKFcX9PRN2TsRqIB
UL/omlus1PMVfFI3pd6SMXao3Du+5+y4cOK4z9eu/GiyxrqNysHZQfH2f1BqgCTqUKWiiaAwWkYF
HQcqsLwOG3Nt0UpGY7JbYvj37e3AQPe68lzxzTWWdVMCtTjBG3Rfw3gUV3A0dVpNjvNpFZOD/yS3
Dp0fTAeyd/YL47RxVzPJwUJjVz/dmkt8la6Dmg/MGjtgyCCtYq0IhK0OsX/JuPLFbyqGrAzPlmXY
apS4Tc6/D8vbfqJLQP8IbZzFRjRyT9NUsksoefybzdx8K+gETbYjqh/jJwuHIR2S2WHkY976tqXS
Dlf5dWiVsGJsGQ87yiWC84LSlNKpizCFcPUErnE40ymcHZKoq94Nfe9bHWtWy5liJUoMsbkmvj1e
O9BpX9sxyq5luLT3vjOKU1BVjDeliDga9/UVLbf6FNJL84S5JNkGS9YsqUYnZ5SUdNiJqbWCoGkV
K/7mldYFT2bBYayV9xD4IsBtsI6Po6CDZTcmnnqVQ6ledFt5P2cMvtuYeucNDVR1vW1ZH9753QIA
8FnPmDCPzTvzpYy0GLD62xWEnL+RrvD9DShf58YOnLDfQoINodk3ZbrS4HwImrLUaaOAjJZUhe2q
ZKGDyY+RAOllqjdRKKKnoO6nl9ya5XEQDZbfkEEDvNbw+uKCPQzIcgcmWPAodRyfMr9SN7awpl0e
izxMEx7fx6LJqh+Aei9lw9w7U5/pA7cTEHSPthzXpx9Og3aCpO55iLyOInjBPBZvE6BaAJkLvjCr
2lrCEp+WTspry8l/DADVdw0nsJvBz8SZx+OyD22yLFZgGpYuTW1w5q7jJpSjfJbeXN9knRnPUZ9T
cIdL6QZ0Kx7aWOWPQV7z99Ad750yoIA6WSdCJ7V/v4zem2u143XQjPSbIbrlZWr7w98NnWShrNo5
sH40mFXoWeYmo3gOe5ChhQNTUkwCKGXVHVI/UxmPeI3AGg7yAe7zegPKmZVJwsc5e36JjJ+z1bhS
JvzOv7geLNqkvmG2DfCqLt5L4gQNo/hydr+pLqyOpV7dh8nU5ozXsd/gSKTAT5jxsQ9kdp563AMY
dhB5ReEfTNQve2UE7UfCb38WTY9ft5/WU0PpyMllyXruuAgY5Bp1CyaoPQvGK4eIuBhrL+zrtYRc
1oqhifbkV2EUqbXHW+LTvtMW8b6Bnizhby/RSSWNSP28peOrYWmmX+YvpaW7bauhgPpHF20w4uPb
aKOSs1xGd98wvrouionlNuxQl2yw0UB28YtrnzXU9coC/bmrHnVniXd6s36ERCV2ouytxyga8fJ6
yzuNp5d0oHRA1hfMYeeAFF+Nb9fPGWDaKwx0gg4BT+J+QANbXLpiXHgU+zaZQy8N7Yn/ui3Gx1NA
ae+6Kalgwpdt28tELmCmSSjBGd0Pq3XIrWC8Ht0oP7ZaW7vKypM7FYQfOdgwrlpR44JqSRHRhNER
ggGze2oIJKcGgCD7VQKd6MzMFTBInR1IJnvjA9ZJcTNRNl4k1kHpytrPMG6PLpvwNG8ZwEgZzGJD
EyaNvWaxIccXhXgtZv9nKIqWMNj/I+28duRGkjX8RATIpL8t18Vq362WuyFG0gy993z681GL3ali
E0W0DhbQDiDMRGUyTWTEb7AG08fE3kAToMk6lsGLoUspbNg0PdooPG2kXm4B6GrungsNr+RcA1zj
00wJQsiZwIniHedLRjkUnWAUKjFlAaF8XwUFbqpFoe5SgM0btdffmqHwd8xw9mQBlDpVPNwRazWL
XZ111Vf6ZN2h7+3mbrIKQAbc+IUnBPyIIWhPSDE9ox+PREwN9gX8BbyjEmjVAGk2HB4ocGSHJElw
nLNBkIxxREutDo+4t3dOaaaFiatgjAJ8hXfgSnlu6RGLyAuVK/QU9Xfce2gtQqUZqDtc/aBrxAB1
qChi4HBWB8Dn+htsORgUNYNiNyKOsxcYeCIPwGscnVKByJCp05fH2Gk8VIU9fLoeaqnmYHGV/TfU
rOYAGzQxW7xqWYQIhXu3XvikBd/b8mMqCb/f5paCMKDgwEbUeVYDqBIAZCHmdA74qk1bKneRHt0V
RbsinLc4cWdhZiUADxIbMF1FO3LYPOpWejvaNh6/wbD6Sl6oNViIlqHIIxALmZfuuWZNmsAo8gT+
kPgbGOTdQ1LLz8K34LJ1tfonK0Kh4QNjHfr+fEWkhjF0VW4JzM+TYymGl99YYXWt0LW4GsjgkSQx
0M+Y6xD7w4jBkawiqyUXz33MueYGMeLywPrG7Mv1lbf4rf6NpcuXZaFEiqlo0TFw/C56DKL+xcrA
Jxi+8Xw9zmI5g76HxcKzFhp48QDxEN1uJyifYgi/nRs8tdsp6dryGltp6SxNIOoROv1CyjfvtGW9
PLVBaLulQ5Z7hJXyloSKhLlI/zk1/P31gS1NoMlZhHwuEoEIU15OYKQjqzgiFInyeo++pr/PRoDL
qX64HmZxSGiSTarfyOjNVZRU3FdkUBKjg4ACd0UP3zK7VcGfSEJfWeXa0q5CtGU6J3SMlGbnHoWT
vqjokB99texUujsm+LGgK0b/5vqYlqaOUsHkGghtl891OXUxSVuQg2Bw6tq/A4Z+C1v61CXi6/Uw
1lQCn3fdLEQ9LJp8mkyX7zJOB+BJRG2oOEgTdmCtcxyUAjxBAqqgbV6gHkeTMfzS43zTb0tDzb+T
PYiDF5pwOJh28eC1skwCHylkygaGR0C+wWe+VaGvAMBskgwoF4q4T6GU1j/8Afwcwvvx8CqQmiAv
DwJ9y/OevB29ahPHiE4dKcAahnTfi6q612jH/+W7GMNvNLOX/zLszP1nTKTocy4142uVIWQBaj91
vQmKhC9XYLewq6GRqkcDssrkaMEjemN2AZ6G0CS1aAfCD4RbWBjC3bs4bH3m7Q3IFlCKgBdZqbUO
P2HUvrgVJbyjBAsscTCZ7Y54kzcNaESBpacO1+wx8IXtAU9VgZ7EIPy/h16cgPNCLvfF9lG32Bd6
iHepnafS38DfQBAmvgaBSitilLEAkBZbrVbahx5WHND8Gu9TCmgi+lEGcnBjxHFzqyXlqGzSGMwD
8PnQ+tZjKgflT50cMYWRQCZ268r4BQkW+k8TJK6xso+nVf1ukaA8Q26hwKrVZ1dwEBVqpVINcDQc
w7MYK8tXL71D6v5maP++viAX1/0kj04clD7nR0YXBA0cb2D3qlIBYbIruAqSrhRIlHj16/VYYtpE
78b17+JXZ5ssAs+BSkgTQ0aQzXSXky5hhNi2INoGGK9g7vO6kA5al1o/ZUTGWh6nSumdFNA23xGZ
6OJtE8nQQvXMKlUsaXUZPQ49+cTrs/5SRj06H71i9ukB/Zy6uivQDetXvs3S4WfTa9Z10jD6atMG
P2sjFnkl4rTgPC+aN1yeSkmcMOTaWfTzrs/W0tFnqzR/VOpniIJNX+4sUD5SJqitDD53FgAHgin4
RR3GtY6PstQjOQ8zjfcsTNVnY411hOaMSn6js/Ddutk31j+5eWsKctvXJPjuFsDuDQD6wbBy7C6t
9PPo09+fRRfpkEoiK3THSFPgoKCDrfqolmoClargpboLeEhTtRrMIL+/Pr9z1dLfGSiuB5qqC0HW
NpeF1MGTeoOdJafM96RiU2Sl8YCIHBBnK0UG8Ii9uyyOlIJ5G+JbKP/ANz1/DPuez379p0yH/nxf
nP+S2X5XwjKw0YqMTxnPlE0EDC9u0Q5K4u4Zl9kQsKJBRQ5GzqdgNKqVK3ZxQSONyp1nc97MYUOd
BomoJNFCCPxTkt/W+JJhMz9g+3V9kGLaGZejtHRdJws2BewihEUvv7VqyimKIahAjciERxuvKoxT
FKQWKGI4zlbXVZvMM+Mb5l57zaqADk3vDj/TRhMnvHexvUqQ9fXInbCTDs2I6nA3StDA8Q9u2jSD
rS7yG4DABgZMrf5ktLqMSIWUHq4P5P3XuhzH7ASADGrXWWazZt2WWpOwCjXZu5Zf0cSiLgg3yctA
CQ8NCjdoPZoR7ryGNg4r6/f9d7N00knkdrkhbGWuzlyEqWyEARR7pvwHLaXnnDf4VsUeNNCaz9eH
vABqIJhugLai7kdZbHYYGXYlk7+2Og5vKrol6WfVKnd++lZDK89w/kK9YGObPnzyCAKk69bmSs6+
OFqepYrAYwOrkllqizin1/DgJT+zHqOo3/TypzEogfaupOvvDyQGCphIsxBqBhY1y8+8GN+ouKlG
x7RodBYPwsPBqIQv2uyS/p/rs/r+7iWWDfmUXI9u+PzuLe1cDgu55IT37b0bpt/obTpRmr1+PMy0
69BvnYKZs/WawFcTeokRra83N3qRADxXNrWUf/hitFhpUx4h86xS5+uxCZpUxzNKO2bRq9TetGa5
S+yXcNVh4v3rjTg6yTPiy7jZGbNjREFwZgoPbx6OK7ZUoD6/0o2xf6RQPyGDB01R7qRChaZfCuy0
Vso+SwvRpBet4DRhI/M4W4h5n6KUQFn/qFg0DL+HZgPRsoGs3q6cl4uBLORVOTM1ij6zzwZLnR4P
VGskftXqKEK46hEaU29DXjSnptLW5IuXVv4kk2nT4EfQel7AaF3scpSiDp2mmYrsGQ3xtzB+VvvH
0ghWdtn73IZv+G+s31fz2bVvjK1qgyGOHD9o7qOwP8rIul5f9UvTR16r8pEQxDXmhYuwMjrIBtRe
ckqiQ5tvG9AIyDfBEtxej7S0jc8izZ+OlhwAncSA1Um1VPllgaUbASQE8aOdhnn58VMfAAinIE6a
aA/MN/OISTa4ilw6BsLtwLQX8biH2r+zBR6VG9lEQuHj34qIFv6yyDJPd83ltT242G9LIxgCOFXZ
o1ehgaHHUrtyeiysvoso0+c8WxG2kaRthKrZUdTDoRV3qVI9wqBRNgMMmtpS//rwN7sIN887AyQy
XAncVjQUe9eW94rXU1bNVka1sM4vwswSux4P37YoTPOYFtkdbmTJhrJWvrLSF1J4jqGzLzS7s4LG
rFvVV7DL1YIBBQ8D5okTgUFMTmoRRz8z1RW3neoib4E5XCKelbbExTV5jUJFH9+gfXbeysCnRTHL
9ahUU4fSLZmHpTY7pF3Et8GmlJ1TyT0tYeQW0x7maxmEGnSNRPWc699zafmcx5sdlmDfXRgbUuQI
0BkwTlT9PtNJSWCYG5mxsuEXjpaLwU1f/Wytel2vkOxVfFXRgs4YjPRYJ9pfeSb7OzfQrOP/b2zT
XJ+Fk/ParNwSaj1KMOaOfs1L6Sv2Ycwk5QbZB4Q+apxArsdcWrhICltiUj6VwaNfxrRQDPBlxAqd
oKju3dh+U7Gq/YMQYMooYAvlPda9QCYxGMxROHpn7Q244IU6rkB+Fz+UCqhYlm0d9fXZLq990mLE
SAfHaw1nECpKReoXydIPelaunJKLC16TJ+li6qLv8LZIJVqhQWPKQeb0hTfHvlDq10rKf1yftOUw
0E6ErIn3CFtJCyi86YFBhyt8oGjoKDGEBChf18NMn/fa9p0lObVV6hluBpjXZTV0fAEfjP4o2dhb
XIBI3fqqzvvQKjx6npJfIp5juOGqbLCyOFqkrbG9wOEOmsnlKvSsGhE/K/RONnRQsjk+HfXGXNM3
aFt2/2Cki2ks+MCofsRRNNAdhPzTu0QCeXWovAS6aGuP5d9VnSX3ElIuza4j4V6Zq8WtQg4/paIa
xePZjxxatJWw9xydfmiOpUnfGf23659jaR7YKTrtHor672g2oxe0du7Zk1012jFypFF3Kv+GI/J0
Pc7SfmEIAi8rqvvvekqtH8SeW8nu0WrAfkgFqjruzygDP1b036+HWhqSaahYaBKPVsxs1lCjl6oU
/pCTAUzU0YcJKa520gctRqjxMAzgNgba9IZu2dPPODs7uwj0k26mGqq2D9HwF5iWQ46SGa3blQNz
4VViIMVOLYuUXbxr80BDar2oT2UnqYy7SOnhTBpbyQweG0rh4UYP/Q9qd/8eGuczHloG5+e7/nMB
mT+AF6s5ilHlJwW21dFUA5Bn0srQlha4JXgTk29qkznH5RxSd4qaHtKmE/Z2qRz8BlonbrpturL6
lpbEeZxZstQCz7U8UnTo0B6KEcgMHc1UBXMd4NB0ffUtDgm9c4MSuzU9RC6HRAMlQvlcDk5+jUAN
Cs/+tsFtemXbLm0nSkUUbydXUF7Gl1HA6IyeQf2OmsVbVBxsL3JC6Mg6Fr7Xh7M4c/QWqY3w9mY5
XAZSwgEaMxReh356EezQTUIaJDHzqMbbObXEzfVwS2udgpMq8LPixpu/QcJRygAY5oZjqW68afoo
vWH8yEWhrTju1I4KopLjvBuESbWSCy1dTDb7mGqpjKOPPpvSusTgJ6xMbKaVsj1JvaCamMG/9tIe
jFqkTTKWtJk2bMfg3hJSsjL0pYVDEQXdKJwBIB/OzpOYHddnthk7vW5/RoVj14zpH2QSeJzYk+EO
afJ8dhO99gEHusMRaQ4AX1Ks5uWxA/dj3LQJTLo/yJzPw00jPjsh87GPoM9Eo4P003EI8l3biH2C
5SpvTwfHn4+/XzFZ/U2exUmT9vtluBIF0DJRx8Apk2IX++Wz6kWPqVVAibWHFVvXaTHMshhzsgQF
dYURmpgXLUGVtSEasd5pGFzXsdWmo5Qnx18b1YR3rgIjTscSEPT13bGwRIiK4ySVFOwA55uxF6Ex
6F6gOb1r4mDL9nihCJi+XI+ysOVBY0w8X9tEDH3u3JCFdjdAlgtORT4ERxlSwkMYoR3GWSc+foyZ
TCCLHe4Hbhjq7JNhPInsr6we4+EpN19irPJ65T6n4nt9SMrizCETP9F5AdLMMynEWJo2SkAYZkNh
PGhZimZgEYR4M+WN6cN8pL6/zTorf1BaCWBSYsLAafXM+GaikfEwKEXJdx2jvtrEruSuVZQWzh4T
svH/fp64nIcmKtO6UuXI6egWjayeAJHSUP6VmHsMALYB+hixubKEF64QHLc41iHpTjYXs/OuqXOY
QEjvOaVA6B4VmAHvBuQxOBw/frJeRJrdvkMdVKYAFeyghyduJsrPYzEYn00t1BHtVm26M5Jo/H1K
KrzJBsOUVz7/0ormMWayqCnscmNeTi8I26Qo86519DFEJ8DY5Y2BkYb4MCAMnvhZmGnGz847arV4
L6LIh5GvYt9LldmcagnLCSVCLOf6gl5azwoJO3TIKW+alyClMIzCyQr6iBJB/jQCzN5HRpbsr0dZ
nDe4s3gfUmh550BbmMg6QdMwjxkfD3XaHxgd3HZVtrI+FlfiWZjZvKFZVdPESgonF0jx2HclclW2
Wtz0bby7PqClY5vC7f8GNFvzrRmM6KIq4zGVWCWbItfyG1uu41dMCPL7RhfBTzU3oEddD7vU40JC
YbLIJjM0OewuV8bQWlnXhY3rBAaqBvswK1sIfl2RIywy2IiVPkEmVb+7Sh++VHYAKkfNRzTVgqaU
lX6DsCDy29d/09IKIquj28F5iDDabCpMo8fTQ+dVQTZ00Fz5vjfWzHKWZvs8xGzftxmyUWoO1kSq
TnL3MgBJ1gxKoj+aP6AwWtQCZY28RqVzMu+t1V5rN4laSYitefi83EYpnge+U9BGlEukWVcSqaXz
mhc5m48eimrOsWO8uCqgRIF5HPHs+DSVA+4itW+eCoEn6Kb3pOiJ6hbuE3ZmvPk1tLmVFTXbmVhl
YdNLr5KGCraT/P/lgrJjC/8C5AkQeS3wbYlwm3mFzKd96kO4rx9aKb9jARXhmp5Mllgql7GgzwR6
KRl4ctUwCIf20IXhygkwW4zzEPYMvaNWpsZCzysHouWd6osXW/FXQswW47sQs+wwV6pIl/oxOLla
vBsb40lSJBjCnhXdNJXcHZoEMe/rE7f0kWhoK1NPn6L0PKOvCtWt3bEwj318J2O1YdLSr6qVa3wx
CB1DgIWIVLD4L78OCvKqUbW2f5JwCri3bYSZgdFhiTOkawZqs3P69xRyVJCmockyKYlchtJakgnE
jAIa2PcZqv1en6G8+VfQfv6DeROwtJCm4Ik7rwrECdK7Mdph2Gqjqoqrwk4Z5a/YlP/4/8WZTR2+
c92kHIiae917d2jzSI+GqwU/J/2nldN2cerAo3NWkJHDsb6cOh1+nlSqg3/KA+22pMr62kv1jZUk
1mTbWX2s3PGfD8XRPhGrVWZwllZDp9ayRKVf7mXjvlbSR64UR1LilXxnaddOZY7/hpn+/izfkeCF
1G2WI1Ec23AcYVLkyko1ZWnXGhMpfRKted9qxcS3RH47lqFAQxXZhGoV7IfGM/6GtfuIaJ28h8US
r7xKFrfUv0HnXde0cSvdDA3erX1KT8kQSDkDcthCArVW1sW0xM7ekf/5UhrKMgxOV9696IYKgU7R
+slJCD1G6Q7mNesE4ezEOE0+Ulu5NTU82yCmX1/7i9/uLLC4/HZovkj9APfR0aXwa6fVt0Ya/8nx
dxZitgoDRPRzCcfRkxsG6n1VmmLjd5rxffAQwLw+munkeT+NPEBJArik5k//LjHaWE7t6ARHCmyX
B0ETnB/c2kZ57VMR3mNmU2I/10kPuCGtbIPFNQpeCtqVBXpo/iqvI7RxKa5nZBu/AnHsI2XT9+PW
Lj83krry2RaX5lms2WezgyhLYEZmTg3NkZfMTRG6Wy7M7R/MJ5B4k8MKqNK8O4KeQdghnBE6VlAB
kfODDLF5RB6VX3UCHR1xYDtGGMAkD9p2ZVUoJ91IkfG+/isWB0teh/iYrlAUnC0gT6dLyB/S0QSN
s08GfXIjS+Jd1ZRrtuSL3/As1OwoG22cRyWrTU6u2uLlNOrh1tLz/tCoyCjjyIibXlNUL9fHt3gp
0HtC+IJiO9WWyz3Y47GTI6znYZkR48jz0+yyY42tCif3n8wk9w7Vsd+iJbOZTALF1GEs00jq8bqz
0CC/t0Wobus6DFZOtKWDhfIRwBgLyWnquJeDkmNfRaBXNY5Sn942WBJp/hoXZWm3A5LiOjCnxog8
rZuze4eurNmqjcfj18SICXq7g/zqo9urj6qJmGpqPWOaedKbbuVAm6Mhfp/WJjUESiDoV7yrjGmZ
EXe+BBxHwxrDKOiUxYjmJw+1sDF+Mm8DzBTxmzv1rnuqXDSIpXLlPlzaEme/YJ4oy77ilWOgu05R
lyg3ZCL4u+4ttDR81Vs5apZW53moWcqCUwbqCjmGjfGAMkJwbEuMqbmMiuAPzs/zQLMzjTw8pmeX
NE6UldtU3bXlq446pqR+8tfcYpeu2/NQs30gtXIVtq7vHvVJp9x7lIuvBsxrXT1CHdljPr5yji5u
hokIBqiPPGme9o1Bh0Ft3Xmw9PTWdnyymfymwYVLWtngS+cXB6XO7qYTSYnjckuQlTe63cqq00uI
8soD9nN9Eb9GndKfdAmiiyQVa72atZizM1OIpJaiptUce5CL+KYwXKl1As/N77wkGHENgqDT7msd
5aeVaVUW16ag+M6FS447rxuniqpXCJvYYIb1BufGQYXhFI/bYYjQe/BGmDgxLOQCAweU0WykyRML
Ly8pT1Ea1IedWeSYdZaGeJCSvEV/uSlXfuLilz/7hbPJiVP0c1GbDk7YRlW/cOfQD8glrzUb54Wl
/5xIZ2FmR6FMnR7sVYPoQIXoq+7G8k601V/4oHzp5Dz/WViduKlS03pSmMy7aFC/FhlKztcvssVT
6exXTJ/r7EDuUbkwQ6Q98LKdQARFdzNkCBM3sBuuB1r+7lhna4YKEnhe9oy4g/2qo+xRTZK329zs
8m9RVgwPo0DvpWiAhq5EXF7k/4s4fwtgdRZLwpxKoCrmTV6yKbQvWC2icvS3vyZ5ujg6FaIB7RDN
egdcSGOqg3llSEdslLVTk2FjrOpSfgNrrLpNJDN3rs/m8jbSSCfR1IOmMa/s1FUrUaSTY8ePSiwW
TC8S+k6BgTRwJIao+YBHnlgSbm84Y5CV+YtpFMMbWEDsczpfycNDwHX7CQld9K+qjH8FEJmYFJvL
0fiTJwuIHU45ylAmMJLLVRbX3djWIIlPpSi92yg2MS4j2X5ZmRTBf2b+lgD8wHPMljWoK7OjtNKR
MGoiMz55Rh7kGxXnQ6TUtVs1s4tDaFTDI2LGHQ4hvrnNyr7BkwVJg7qruLKgOe6u/5ylrXX+a2bn
iIqTlYADHDpkVTeWd2t38qar//mDILqYlEBtHX75bMh1AdPQsEYYAp0pblKIJZiPA5vrYtt6vh5q
aT9B7mW5TS9DEDqXHxGfPhPKEc5H6BeJg2b6KGtzSO2AKIV7yDuoeiOls78e9Pf19+6b/ht1DgqP
FPiVeSoCp5Ph/iA6c5BLXF6kKP3bwGxhk6LihS7vFsbsDfSgpyIy9yAdnKZfa1LrSxcDT1SOL56p
KsSoywnQevjZZo6ucZW7ygMa1h1yHAq4672k9762k4Vfd5sSINavMgl4S1r92I5OqJWwK+wi/Rs4
SGzAsC1gkehNFf4IOkUutjK8qLcUAOkD6MrspkKQa0S6gqealoHeUJsfQOMPcpBsRZtvPNEUn6VY
gB9SxqL3drraIl1kQxB+NGobhzNwHtKXxA/9WzlXlVuczDVc3PEexCIV+TvVUZFgwcnFbqrvHd4+
mBbaSR0ejNYNPueNrf6I6I3zu6wGiT44PW2+SxCsSvZp4IXKNk76rLvFBAsLQbNqsq9uVJbDDpHt
ynvL5JIj5/oiWJp42uYgKPFCmFiWlxPP2grbaJDT00Bv+xZ7e+8OO6c1RO3SGX4eZXZIVZ7WG/jl
SsckgIZq4Q2+rfjmjwHY+tusL9dedtNyma9sVC7/e4TPHwSVmccReWuMXH23tyXrQDVa2hpK+ew3
yV2JoDSSVu5znOEnfX0+l04mcIlg0mDLUOCezWdpRXI5OSI5KBAii4T77gbl9K8jElHXAy1NKYUI
GGIq3AR0Ki8/XAlPn2cPOY7bxOgL6X2RHLwyK1itpvcZ20P1+PGA5xfNbGS91MVSFqStM6p6s4so
EW/Aio7fhraVbvw4sb9cj7e4MoF10NShyYrS+uUAmziCaoKaoANpHvP3jn75pxglnMP1MEtHLyUy
WuAyuJV3PLcyAjSFk9DoYEOwy1DDRxkIr4dkow3uZrWisvTVqGmAJJ5YhOb8nEtt3InI1lSnTZuj
AttC03DsS8Nbnfb/9YEthrJpZMr69Oc8K/TbtkaDNXVhySidBqFWyyYpwyA6Wu4AbYae7MpZshzx
37NkmuqzhLdrecHJapM6eeDdS7F2MCJk4r2BRYm/1cevTLSQsLybOn2QtWbB0NurOa0wmEmD9EuA
0mRm9A95FyDv9aJW367P5cJ5chFs1hNpdC1qhtwLcYRKcF9MIh1xpLjCJmnif4rwmMVYM25wzO3/
wR5dqzeItVq/rv+IhenlR0AoBM4FwH7eABqhl8Q2L4Cj7D/XyddY+WSMCLO22+thFjbERZjZWBmm
VuUmYxWe0m7xzkFrtDPEp0Rx25ckpdJoWqtYgIUSxEXQ6QOcLZ2+CSwsX6oEa4tCbJWhNTeKaBQA
ttmwLd0gxKytrfdypf5Bk5WmHWRNsi5bfdeD0uyi7Rvsr6mWqTeDOTzESX53fUYX7gRC0Cnmo6kK
rbvLwWVj2ao44uCFpH6TMCm1x+++6D5+8VwEmX22JqQEjlOR5wiv67ZN6HlOL7j9hOGvveLXxjP7
WGDfRm1EP9HBEwxPNZyAf2EkLqDvJmm2Al9cjAXDVYOxS11jrlo1lsghuVOm38cyJqg/uVs3vh3u
rn+hxeXHXQK4G0wPhdjLL9ThgxZ5JZ32MqrSbZbToYjNCB9xt7RvEuwZDmmsm4ch8NXX65GXahUU
ulX2rTwpq5vTrj9b+ane1n2VQzDJ0vzgucUeyconb6iOfVW8IOb83Sj6AyaZpxSV0gSR1OvxF+Z3
yrtJYcnPbBqxl+FHPfVGHQ1mTIDCnTDx5UJMWNH74/UwC2fXRZjpsj8bpeYhEjeWtu+YqqccjTTH
qE7KMAVqQ0bqY0RwPd7asKa/P4unayjKpIYSQzf0dllYbowuhAe3sjiXXlBANAEzTJATMMqzMJ4l
0ahMVZcs/6Z/LUaMNL0nwO5cer/q/u0twcuruLfGXV58jM4xlbguIs+WTdKXtQ1/E/PnNLzHWWQr
IblfB/nHcRRUTsmkJwDxeyqCQfHFQ6gUV4Mk9/ddPFR3fYjeVT8oa6xebWETXsSanWCJGeHU4yF6
nqZa12+lFjbHPqe3WW50v+7hRwd+8NJB0X7qZa1+CUw1DDamGifRNi9L6asUK8E/HtygT7XeZs2m
NhGr3WK60lKhiItvRSGXf+eylTlpncvPaBDjWqQh3ghyHqhlu601RPJvhtRF0j1uXC/7JbRUNncU
17R2p9YNmlG1EnA5hUmQnro4r34V3Th+bTzzDQfU8m804aRqx7dTmkMX6FgCgpxz663kIvtJDtZr
JhLZLo/rItV6ezMgNPg5irz6MFToIGyCQapv8dWNupUTbuFWB2uDbh2sqYnJMnsujF1tiIxisNMX
TqvdKejaIFaOnMMnv3NXMohpM89eXxexxOXmw74TUrSgg+d2VM6sBDlI3eyrlVt18UhBoYyUSJ3+
nO09V3T4htm5hTIXmXoeVPTUyjfO8be2tVc2+sLSpCMJb4V2JLtg3syOBni0o6xJx7TLi1d9SPRd
EyC6vLXQn38LcURymKBqB56lXjnJFj7cRejZZHo1Cv/1UMjOoN3Wd0n5FBrf3fSxD/65fmIupLg2
NxAyS6CeZdR5Lj9akORaKpkR2hgydQ70USXOS9ye+2HMXq1EBwLt4RhplO5neRDVp+vRF5bMefS5
UFUohjwpqrpwMld+qv360Ft5ujKTix/x3xGqsy1gYCLWGWHmozin7fuKdMJEQpVNFyNz7brSIYxW
AJELtxBbXQfjSuX6PXlmFHqruorVOqWGmA5WT7jQidfYilZO6bmy0nQbgGsG6omfLvoL8565PfSD
AJQgHXO1aJKtn/jxJ7WqEfAjtbDExjDjEgNO9Iv1rahGHJtEpGJFLJdF0KxM88KgOcZ5pnDITFtm
ti+LCAfsEUGno21VLZJKw88sKNHsqNf8hRYPgLNAsyuw0PB6RNmPl7v9oKBvNCb47BhfQjNdOc+W
czQY/5MwGDXa+avdhWzuaYbUOVnFhr+J+yL9rilt/givE61qCt892vpJo+8LVxFIooFsivdyHIoX
xCj14ON3P6Aa1CEU2K8ypZHLrWqPZiGZLZ1+31AfvZ42baN8wUJ8ZVUtfEjCgFeAhAHue76ozDCU
B1vSopOflfVBpc2PreKAqZGFS/f17b+8gCFWavi9TVWt2aKpWiuqAUgEDnaagMDr1gx3ASZGN5EQ
SBl7abqlAfFNrpAjLuou2iqThfj1H7F00lJLQLtEp67OEr6c1qrs5XHw1NbRBpardV+46daqkOjL
Xkd7bU0tHUbCkFVD4B3IwpoNGGOTqoSzZB5r+II/qGthGt7m0j9J5EvtzpRa9YtHRzzd5CUF6ZUF
vRScc55yL8CwicNwOdJW8J7PkP89DRIM7x1deEwiZRGr2o3am8FtJIoE/TNJyb9IcY6c/B9MNIzn
yQaPw3EOholMvQa/InIcSdBXMHvrGEijAz8h32R59VcerYljLN0uE1ISCDxobZ5al+NNPC/p4nJK
FYLeu0Hm29jhMLSGWlzaLwyIQQH4ANo225ZuY1qDgq3yKSzl4i5XdVSJQcv4u0Io5uv1KVw4++xJ
oBVWJqWLdwT1UGq1uFODiLTD3Ug5XueK2BThQWnClbWyGIlQ3CsoZtEvuZy7pisyXGEs+aiJrN8V
nZgME7pDBk9pk2Kzcn1cS3sQgB3leGr3dMRmX8qtKl6JNvSrMLqjB4Uy5j1i53brHgrK6ddjLa0K
fCVlxK0Q2YGEcjky0RpKIsI0c0aUpL8FvWY7khGnN9ejLI7IgotEbYl7en4dDqbcJaNeaSg7JtVW
xbFniwV29xgmmbYJw+RHXseNcz3m4nHK3fO/oLOrsUsqUxWVZjpt07TPXRj8UETfPXnCQqy2bSTd
2phtLg6hbNolDL4xvMlTOf5y/WcsTjCZCQ9Hqjfvrk2hFIjs51XslFIU7bEg8h5d3e5WcvOlKIjH
TRJaNA9p2l9+xgFDn6hHGMMpNKs7aHlW7WgdKCuLZWkb6OgVg/CHGfiuhodxyjCiUuedchzQH7I4
GdNdqjTma+S7wXdPGPkH9cZ/53QGyCXyOfO3DdjluMZWt2n6UflqMRnWa8yLC21jymuqhkvr8yzM
vFXWe7k+SjQHj7Fs7RVdOgDyflRFsO90P92odqz9wYFCrYu+DoAsJG9m34seaNLBpYicVs5LY4Pv
R/vitQlP5Ujidt6QWJrFSiqzgFEkPcY4gEWIZgQUzsvJrMYCNDQZrxOO6g7NSFq+0j42xl1n6ze5
kj9H1NJN39ujnrOD+XIfx+mP67vh/QpCVkVMdWD4G/zTbNy93FHVd9vCaYr4RY/KZxHjNGFZxYPW
r+nwvL+KuH6mlapOEd/p8Aib9kOU1onTaxVdOnObCuSZPpyGEkSnLETli+xw3mCCu9OaQI3ws9XL
m1G7h8+3N7qf12ftfaoCnZxTGhEWxJFwf778cJi2NCWeRu1Br+rYUQcsa0IENwop3WLmfS95Jprc
wUomuDB9F0GnI+eseiisJIzairewX+A8niibBN9uSFLXh/b+4GJoIGY1pB34SvN+TthbhSjrMnW6
pnKaQLmV0mGNG7+w6BTa0BM2iFNEmX8jszZIdGPM8rLsSfW+19q4MdLvtrkGQVt4IjEYGt/y5CMF
vWY6Zs6mDIdJnwRs8E56T/luoxu935NSajpQjbLAGUUHfdcf20QSX6t8rO4wTamajQjtJD+kmeGt
kR8WvyGqDijoTbKV80dSWzS5yMfEPSpx9cUux11gu19ytf/0Bx+Rpy6eGiTSoEwux124RVvJpVo6
6Hep+yKwi50B6O9wPcoCJg0yGzkxYlfID1CwvwzjGYBkvdDuHTqMOm7yXZl8y11f/6UFPrsgbqI7
K67jJwQY9U9aie0azICkhiQLWplszQiiu1pCXP3YVEE37hrJqhss2rRQWbmO398n0y8FxwMQXbPf
cTBbGJOtmaRosBTP+XhnIdgmMlTryev1lVN9aXFPQZBjQAiV/11OStKhJh80fuO0+mDf6EU67tXS
tN4kr0QyN3fXdIgX4007CaEJ1vk8YcxcnFrlUYyOXRVOlcbPaRhRlebBhI3bt+tffOncM85izY6g
QZVTXDLQoIsy/C0D0/+Vj+rnREYEAn3DV913x43uueHaQ3zpUEJ4Aj42ZpSA0WZzaiCpRAc4pUiW
jdI9N2pGu7cZNqMeh1tPRY8AS3IL/z835yJzraPVadFNZEmPLdzpO9eM653prjYHlnYztAZjeqxC
eptvM73rba8tPNUpgnZvpzg4evFBSdYwLothuGYg7yFZAITnckX5mlIi0J8HTtzrn6wC/6RBOwSu
vJIKLIVBTRSyso3QB/Y1l2HivipHq+wGuMPavZnLm9zAZ1zKVvbHUtbDS4qKNWsVGMj81LC8wq+V
As0vIKyj1m1iVWT2NosUz7vjvh2ybe0F6HuPPl4seYZ86gMuI9JzYJpjdGuEQ5ceQiC5r9fX9vsj
QliT6u30VEZvZ15+iIaoQ84OgK2Grkeq/x9p39Ubt66u/YsEqJdblZnR2E4cpzo3RJKVUBSpQolU
+/Xnkfd39rE1gxGyvosVLCBAOKRY3vKUVsfR3GTIYnMyNOcmgBXb7QEv13ul3YA7i1AInINtZt6P
VeVzR4AfsnhBDtkSeOgN3hT3UefvPOrbua29FQ9HB+iZ9RBtwcPwpJ2EXTZeroIhJX50glYfgrwi
7k3vOQqL9PbMtlfSy3Bg/KD7CFMiaE2/3UnRsMghmEawCc2mAliz0alsB3ZPl9bO4OW1VyPbXkvr
eJAjR9gHtyoQmzc7N1yf9WZqw7xw4D3ZQhTwhyQR/e61EUAvzHWrp07oyoJSfCT2dFevDw4SFbC4
PlTRtwUWCzwGXzvAuUMQHm4B7R/RMpZUA3PjudN1Ms4RoA+ra8XtVb72UbFvoDKHksRaMXi7yos1
MCY8CD+6sM7qxi8FsFswSRjgFkh+3x5qncPr3tm6wOjQ4WpYVUwuSnMRYLCin5Yy95q2PkLhbrxz
g7L+MwnhxN3stR8WgHazwjCsL9VY7bE2r+0niL5D6BIZNUQvNzNtJhY2KpJF7q/mscjGPDnCG+EJ
ndmdnbs9k+tE0W0KQ8BiIBa9vdHLkRrmIDmEvax3oRrTcelB+t7bMtvn7GUUALhRKsOULi70CF7k
nZxR+Rst/zuOyGny3J0Tf3UI1K2RBEElHQZ1bzeHRnQDvEgz5wy+tLFRMZVSo+t3SjpbHyPEOVgv
gDRgUoODd4FT6pU3hlXYQKvJM/qHtoeLT9qOVosn0RTV56nQYL4px1ZlBj6AqWLpL+ojHI66p3CM
FFrkjq3Dc4dY20HFMIgOJWq/y72jJHnf+VO4xKNl6DPqzX4Ak3NwLA6NGTz6hjy6VOpfEgCtzwRh
1T1smDX5NkbWhK6kGofynoSqG/6YpcEhHsHhYpvArK94NuByROK6gcbJCWo/giWy0051Zm7D78k8
wud16fn4HBmd/xmRGzr9vfbpmDqMzvCp7WuSdI5VR7EK6/pHRBf13RX28BGIR/9cQmuSH21mwF7b
paZKusp+Mjgt3yk2+4+A7CFg0tb8iMn499UiVzF+RdDzg4tin1VMml+J7EovY1Xj24CZiZbGsm+G
h5IOnp0M8MJ5AEtbT0foUIHo50o1hx8AWZVOPGnFqjuPwz81a2rPHE+uO7S/jB70Kd0bPIhHZ/1R
YdOYczzOvXfP4D5wbwCwsLMDrxxa9GyRRCIXB19lG7UYDIYcM+tQRjeB85xT1/3ouXdi2GtFXzmy
aNJCaCpYa8EXKZUPNofdTYBPDOgWx9SZHxsHqBpk/7fvwKvjQOcCx3WVXNs+anpooLIOXksuFlh8
LLCmNHXE40rt9WevHF0E8kgeUL2AssH2DoJ1qRUQ3whxhNxeZz5vK9wQkaThzoyufiEw8HG1o5R2
8XKFfBrGgtrlubcXeopqUmTI5uyTUF6bWR3Zk3q+8mAh24ZCOdYQqP4t2sP0pO+NxlDkIgzrpEA/
XYvofhJTpht6bOke4+7aF0O2APja6pZ5IYbTLI1dCuiJ5vNAz6JRd804o6deyWknkrsSAkDdE7V6
8JBg77cFhU8aLItOh+LMolrmQLCIh1Ez5yv4q2Bwm50Hk15rSt26pTuf8HJkPIro4iMudhz/AohY
y9m1KfZ9bgYkGfRwDye4O5cYD7Aqzsy2ORhuvZNKX8TvLkjV0LABNh05D074+plfFVXaci5EERh1
3pftu3bhR1OFh5qF9+Nc/DLb6eg5+i6IGsgqqkMIra7QHHfencsvC1oIUPjYs6uF0Lb+Vi2AFghj
NnPEmSwZfTW/V0Szb2Hbsuz2sb88jRgKQTPQJ1hnhNFvZ1uBEhOaM0A2Axyzj25B3ByC18NOhnt5
FDFKgKsSM3rRbno7CsRpLcaJg22qHDCAW7MVaNB1NK1gbJ/2XlU9/+W01kAZ7xHAv0h20KN4O6A1
cXNyoHp5BuV3flqM0b/rwC1Ib49y+Z1AVEQXC5IJAAZctDh5HcCR3h2i0+AYSeEhLbeg37jHq7lc
PIyCUw7XxhfI42ZDOoprLhyq825y0llOsBsc/HNkgS3OOZycb8/p8shhNAwHYiv+u0huAtcWcq78
Km8GBCfycQZ3h1in0j3Oo3xogz05ostbc1UvBSkD9UukF9uCLDBrzcCWZslHYt1No/OBKFhbz6OV
Gqb4VNqwcLw9wcuPhgFxqjATFE7RYn27NRymlQ1j9eI88KjPwgXgMaf0rLsOD+DO4bo6t7WzClXL
NZLcHK5iEFM5TzUaxtP3fm5iCjvtEFrjyEyhZrzz4a4OBhwFag+Q5w+2C6lrQ/kSij25OwgDH8tB
+T7iC+zEvFXOb67ukKl3OzO8dn2sxjP/O+i6m15dln2LuAzmgLDnYvLYLuPZEfPX29/rckOubatV
zAbdjksHMBU0WpWoAuZ2A5AP+xIuD0NdZ07pJguUdOAP/C82CHgJIOfhwQHHa3N3zCoYx86cotMU
AEzZxKa5pETsKbJd+1wusFoAvqNXi6LU25Wzo7qHNlpYnmsDMNeCqfZ5mUoSLw14iVE/gAEZqd+3
l/IF0fc20cUtgoNto7sDFMz2JR8hUr+opZ2h1V3W36Ji1DW4ngsDXEKBBHpo66otU5cyWKFPvip+
QkeUhKmupexikMMkwpnGe5LGrH6alaOyxbbKMTaVCXqlHVWQb+X1iCYEnUn5TfrSexfC5/I7cwb9
WRINAs8M8FgXu2xxykQbLeCcdj9RjasmoP/0hUnxSSfhRt9uT309ahczR8cgQG8OF+m2jFEAaESY
AwdQom2o30XpLPoUGdbx9jDrV7sYBsyCNXIAu2X7VRceUq5tXp0NMi+PVW1MT2bQQGxvKZH/pPXU
jRQABJtOqfLBqwOSuoc41P/Xj9gKBdhmUQaFkOGJj+pL1y8fSE3zsnKewFT8pDqeQT3/Y2HrP7eH
vbajUcQA4AfNVlwKm9uum5TVB9DbOE8tD7MOYdRdpBR6eE6n08Vs0QDpA+t0e9DLxxFPx4sADtSh
0Otdf9SrC2gyVpIAoI65OSOlLHjGYbMq3Daup51Pe2UHoQCABovj4aFCVPZ2pBIxSyS0UeRLP/2o
mXtAqP8EQOJOTHGxioCmIc9DuAudlrXD8nYYURcIUEm9gMtq5F0dnTs93LWWlZVBCVK8tXMurg6H
avKL7gLCs82sBkUqYxlr/+RAYOGTyQN0KaNu9N9NYed/msegPZSOVHvIjot3w1s1IlG/Qba0Rp6b
vWJZgznahJF8VLJANN/0RYJ+tLVnYnRleujD+sg2kb6gGLWdnp4HnyBPOnsgCB9QaVs+ytqZ752p
p4nTht23ktfTHtbuYlNig6z9MRSNUFRE+Pn2GyK3ULwqmZUD1vFk9XbcFiDDLEY+tjtV/YtNifxg
hb6tDyOQB9vuWA2hTWZPlX+icuZHj/JfVeFT+DN1f9vadTESuAyIDFfU80WPqmuU6npnGE9j4JIj
6MimiKHKbMB5qp52NuXl7kAd1PdRlIXAPOjGm7cRwrVlbdSwfwun+oRXLOnNYIeoe2Xh1tY8Eg8I
9foXybr0NDGDuSdQrXZgiguT7GhJentH/fICE4ZVQ5VjdYy0wdC7eHAL+PUI7cIIoC/dU8B0UlXi
6zJVR0pYzobqC21lDmfVpLTNnXjwcobgq4JfvV4laMhvC1RjFQal205NPjawg4mqmJp1rr09xNTl
t8Iwa1iGXpeHas4mWpqgd0bhWAvLUqDtJSBgfNm7Eq/NBJciWhBQhkEXZHOcmsUrgA4eIe7pRF/6
xUXuY7035j2Bz2vDQEMAbxf6HBDG3szEYZDldYZVU3Z23k8NXzvAVlLP3V6HcP2H3gQJmALgziit
wkgU4KjNQATkUMlqfI1eFCqCVAKOQRZEzAR0tR8sSIP44wgXu7X4Hfs6Gj+4JSzhT+gP4jpup86i
B4eJoU7V0Kq9dPPigyJ1Bh4bCRl+YQDZmbeXFxE10S0itRzVpVNjNSyxOGxHbj/bF4OgbAU/X7x1
AGiuqt9vB2FdENG2hnic76j2wFFOyRSo3p/+fhQ81CuAFpkzVuvtKOXMQaPzTI1tD/QZac3oDho2
euegOdcmA0wNwnigIdEy2F5XdHAoMdv57sucTIcgJh8cFheJkxZJkxjJ0/F4vM/i5zh7J95Fc/xs
ZQmUc+I/dzr+5/aEt15iSFiQta8WOUBmrtTB7dbSpuxL1YcnWKhJmS+D6/zTsAWCQLgBKDkIyKyX
Gdz12mTyTZF0egy7B6/rmHlkPqp6R4FG+UciGfsjG1c8a7h8yPT2r7xYL1TXUCcNbBvC5St95u1n
cd1GaZ/A1Eb1ZPwxkEaL1AqNudoZ58qBRmUGYKtV7g5o6s1ioKkh+hCEsVz2Qey5n4XfxlP34/Zk
LiJ+rDgkLFaBppc3fzMZSX3bX3gdnUTtvcOGTzsvSCDm/M0M+yZltPgl6vmhbvfa65cxBhgMHlii
CN5WUMPmBAWN11o8grnsoKLYqcsEehrxULmJMe10Oq7MEHs6wvUO4AQkCzcjgYU2wK8KBjO4t1bT
dk8jYELrz4YOK6mqDz40gXnq0bDXIK7BzCOXreHbO3XZTSSHYxXgwgSZEkQBhDpbIhkoY06jGr/N
/RAqWLIcP7TzchiF+oMd8M0i88e/+q4X49lvN6kSUIGqWdlCp7TOlv7O1L+MpTsEzROyWmjMnOWy
J2Oz+aT/GRLasmvbFPLB2+uq8pp6gYUqP9el6O6o9DiwQORDIHw3kf1k7tzBm+/6MhxCY7wiZoQR
twHCIjQLlrIOT8NgooJThcoCU9VzKZDVYf2MnKE+mwBr+LEJ36klWTHLf1kFWX8DaKTYvviiiJC2
XadgEiOuiAaIJvPsyTOKH4k3VXE9fC3777c/6OY2+M9QeNYgXALZmQs8Qa/WMp3f6pw1QXHQUI+K
F4d7J03NvRLjlb26llfA40KDGrTOzYkBucafopLLPIoQ8ZUsCXp5nuhaj/tGhp07/+q8UKta71Kg
WrfgF8O2qj4URXhqS+8I8/rEjYwqhnP219vrd2W7YFKIwUATusKrrAKcO0InkZfzDHOe/nOtyLFy
l+OwPEv/M75iwrj4fXvQzVPxn48GMP4KyAcQcxsnrExJ3+UQHZOiS4Xyn2y/3+lNhDjIr6KxlyFw
p8AZAaUhHIR1fV9VEOzema0SUoh5SQOvOuJ1Gh/8qZnbY1Nb3vCNvii9V07TumlgMfL32xLBFlAn
wPGu1JHNIzVazRLwhiDXEeWQ8KZo8nCZgvdKSG/nqbo2UwSciA0A5kGBajMUIzUx+/Woa/ieVxVL
A1RU/fKXKx9M3cakljs3zJULLUTig9ce9eFLayARoqYHGmF0MiHNVfwMp28ENGdz2Nkk107A+ias
VXbonm/TRbMgI6uoXeSuMx8Xbzz1Vf81rNXObK4O40P8CA/RFZqUgOuQ8P1O5iitQxkHqaPBPtMW
ecLtPX9t1YBQBFUPpVrsis3twaegGG3YQ+UjwARLsMSi/VV090C47cRHVwdCEIEaDDgeyILf7nwQ
YIbVfRDQLkPIczDOYCIGXRA3mkAJqK6cv8u5X04aEAawzgKsC+Hy5qR1NkLLuYVKr2VYh5FGcWV/
rKe9XuO1zwQ0FWRrEPmtKvhvZ4V6p+aDhGPoPIMDHZud6f6WoVl1CRRPZnNnDa9d9aGHYwvYAgAN
l2/2EimpkbM13jcCp59p+MOcMAEdGwWfn7c3xrXz+3qs9e9f3VSmWYbK8RgFHj2scjqp5gPs3Zez
62uaQNVQZj0FFF4Nck/n6No1/HrkzU6pQxqWnlPBocnrz6ppj44Z7kSZVz/b/y2kv/HdkQrSkkRI
P1eR/xHYHkC7LI0shZM9p9frI2HDo7C0bv71k75axpIK+E30QJNbvffcFPx309o/Wkp2vta10wVG
5X+H2Xwt2NUKFFfDDnK1QEpGmbVYmQ4f/GGP23V1PmCTrVcFQrkt4BgCOLTpK6heuguUMoHMFBPP
gEUpRghuojie396FV+f1arh1r7xavsirzID6ZM5XU0At7plx5N0UG7N3vD3Q1U33aqB13q8GChGK
rMUtnQdmT+EuYRgn2dM9Hfa96ax//2oUwDDozExBTrzTUw4VUp24SGVSGqBZVQT9r9uT2htus/nw
qhOHSKs8V71dvIfx33PfGxC+gSjEo2m0e6phV6+MNWtbg9G1z/h2dghg0BL2NT9TT/IHwD+hF2a0
kNEbjf6j3XnoqJJhZTp6f9lF/c9l/2rkzTYZvED6wQTDcMOFRCzrTsSzEofv3b9XN/+rYTabZGLT
AlN2UERJHbRPtPTkT1jJ+gk0yPt/8XwhakIzYUXlIGN6u5bUn0aKnT7kvPXuRm/17OtB3ff+RZjx
ephN4gm8ihzkYNGzDtvg/VISJxm54eY8rJv09mb8T/9jG/yiagVqJIZEaLjZH4PBrJGhhpv3rJif
JmuGn6hQunsUoT+PqSWwVzraAFoOFvN4N3l1oQGXcGnm9V2XGkNwP0A+KUXfb7qHROlYxsQzHoFT
/11Q3qczHamKR7Z4eV1MJmhpQEsGlceh32t/VlyGqQArIDEiQr+UsxfFqxrEM7iAT2CudTTu+2pI
rV76WWuzJuamMb8ndteiG600wOAQeee1rWOOsPfAeQGpd7NCN9k2q6RTVCZA3lKGf9XsUl75Ko6o
B17AMLLMs8c61uNQZ1xWOh1gMHkqnJnBTCYisH5opxQScfLQ2Vymtl2rzKcAG/duY8bwvoHK1IzX
tphB5uCthm6ptVDwvFsXGlj8saHTkCIdg6WDrvEdPUB7e7oqqocjqn+QU8YVM7eZWQ1PBSv0Ec1a
CoEjZ/wAkvmUOX1YZa0ZTA/uaCFoHmmR1otlPM6LY6VTz4PPiLW842BqHGJh6g9icn4gGQwOzTK3
aTjxDhMt7Cjng2emVsmtJIyonU128GXpJiMr5to6TRqlqUWLtUoWsS8eUqG0ZIT9noTxvdWdl3Cz
bFZvK+dHU/jsVzu0UY53DxQzaU9JJ91IxKXvi+8I/NR5cBcv9pq+e26lC7nasClAvjdnmfa1G/w0
kMB9b8k4JH7odingugZg7517bsEuhVqPAX6+71VIEkqRlG1QfQB0DfQr4PbfTSPpnlGzkBnKYc0R
f0wnyy/rPOi4OLSQfv/oLNK7B8Je3c1ATNKEovZ5nMPWwD5AH4nq0MqQrTwKUXxSAUORHWbwQ9zw
qv7EVc9P3PK/QQbpl7TUPx4E8CF0PtpHA1qWmRRRIWJaFO3BELDsrE1fZlNU20/UZZ8cUdjnwMfx
AK4b1XvD8lVqkop+14TJtIv0V60WltWz/tGF47PRVuXRUxSIIF7tqYxfuRVhtQanvxU0s1YiNldV
w0MBQF+dcxOHZu4QFtgS7r1TMO5BNK88aJCQAQcVdFc8MdsqEtwWlhIq6hWE+72jFbGERCQvPS9z
e5Ldvq72htpEVEB1aBkFjXsCFjKximdrCJKSwKdop2t3dfUQuAEFvTqlbplL06QDwUJwhAv3H7v9
Yw5tRofx7695rNt/B3npHL6KO2AH4lizX4UntUwHoClg9Gw9tFbzdHvNrlRt3gyz2QlS0DGSs2nn
VaQOtVt9tZV7xyrnd2tNuZzH2DLqHyWjO9H81U+FpUOqvOKotqklqUBTMGvIfEzOmEhGUtxQP1nf
4jiZO4XhK0PBMtZca+HohF8oCAFnXUlfjwAskvlsNgsQR02qCg9E6GinVHQl2cMz6f0/RYMLDp0g
cCJSAQlOBq2/Au0Wy+pLxTUKNuXBtJqdNbw6GpoLqCCGYABsMRIgQuDGKZ0mx3P5wSDOAx30e7eX
B7vrHl273pH2uz4cDjFujRAYsc1OYW7hek1FxFkNwxzzauJ3LbHV+8Ue/aQxoiGxZiC+bm/PKx8P
YfxavQTFGn9sBrVVQxdXhfaJDI4XV6ZbfVxGFp1adwke+36qdr7g1fGwlqA/4XDDovftxegopTwf
fPgcIrPDuS8d86ttdsZdWzMvGa1QPN+e35UcBuEVUDwo5qBvsT0HEO0J6SSVmRf+DNqyCupBJtEE
z6fD7YFQLcdP34RyEXxC0DZAzQYV7k2ODtVQz6CzB0+SOah/ol8VfEDRHR3JsYNrSFcDTQQf8MM8
NM9tQFgm1UjuiF9NDx5kAVLOHGBFS1JmStlNNkzTGIdQlTwM1hClNd6aP5Hb81TSyDm5RHx1gH8/
LhAWyWYfLqkx8IBfmSecw2gbv8umd9MKsiCIQwYl4i5k1nHojI9AfYMP0XH4slSgKMVUUjC6C/kA
BAPsi23O71BwnRNTtm1m63KIA90ZeP8rPxYmaZIuInUWCHhKTH3dJq2NtqGpqjkeJJK4snUKzKJ/
BqrSArgoMns88ZplDE6dWVh48HwIOAV2n+ukGGZybAuGJ9hRn0u6sNgBAPEA7aXf6I3IBAEdzx3l
iwIMB1ffezUvk8bSEr51hkjmaGgPk4W7LoP06XdOlEorbyl+2R2Eb4umZu/9qlDnxa2chAxL+Q6l
IYZmEjwn5spCf9ilP20EGLFU85FHVpcyq1pOointQ096zeJWmXXaazVnMHi7lxC5yvxioBmxPUTm
THTliXS8PhTe2KfeDHkBOG9VB0Lm8l2kaAjkkd1AtKOGWboMoeJsaqYSm0Xtp8Lt0f+tWz8rK6D0
PId/ErYYj401G0nlVL/13PB4mCU5SZDMYjcKOYLryLnDVhOfvc6vu2SayjbxEVEm5dgsMJkmGbOV
HS+9gKKx8K1ET0aRItKiSTTgl41iXDF6o5cE4FQcJpP1VWL5zVcw06BEJmadNzN3krmpP+NteXZs
lMalAyHaKWQ/nIL8MA2QMo2iJAdWWsaX3h3hbtc1wdEngZM4kIRI1Ciwv5y2fQTIBySDYuk/WvXo
w0OyHOGdJEEfk8MCGHY5W785g73QMlfPkd+pj6IJxJ9BoYQCXXKIfjr9o1ZDmdhLJA7oAxcxmLbe
ez4Uy2mxmx+OHDwcj5FjuiY/wCvIxOw7ekQ3zVwBMTxlQThCiKH8EhrMfegjc8ob08SJMdhP0H6N
xGKIh9smOHEF3YF+YTWUcL3oH0NG+s5eUGEeNCzE8eOrtIbcfhYwE6eojn5pp76j82Ilfh8aMWBn
NTQYvEeGmzZtZmbFipRfnNEZHwbIjD5K3BxHssB1i3rwIyss9Uy4W34BBtX8h662tgXqpThB4bAc
xzJkCSTHZ1DYW/SYm6b76A+qxNc0vkaT6x27Vjz3cMx+348C/p+h8FMw8774piS5E3Arg0zVPzRy
RcbxdR/ayCrTsizlQc/kgdUIi+EOHCb97BcQpQYYdx6ge8ccq8lKuQDDKWA/KeEMC6agk1KryKNq
6jNf40ZpihGzm6XxmTJnOtRdV5xCH7UMVZZ93DNkRLHv6Z/NiKRDOvOTZ0OJE9q7wc9CO++jELws
WRn+jwZNZZY1S+1DoyiwD0qK+771fjdLaZ2BEGOnxq3rz2Vd6RPTuCTJ6HyHndxy59gcXrLmo18C
IW5SZOtMVtj7QnzTwFl/BuKPIgXrKRCOQ91DZAmiFQs4UyiL/JRTi5sz0Pw5AAX0LiJjncBxk3Io
rY8uUATgQoopnJ4bkLwyk7mPtkKXf+kkMNSVrmLShl9II5Yzo5ykRdEgc1LdlMiqjZJ2qAewSMf+
AVAiN52DQRxvPzgv3aLte/O6cbUp8Ey+JGMAj9LcpEMKElFsgXY6oqM0G37M/XcR3EtRis4E5UmJ
A1TQb6A1xbd/xbXw1gZoay3IQHJhW35vS/j+QXuf5q7uaRx46uRGcxFLi6Q24d8by3vnUB97anb8
naGvlNbQwgC6CE8fmDnb0gmrapiTQZAgD72JxmpqSdIwgs4aykTAkKmKZpOYV1OKSezUbey1LHOx
9oDbAY8M8BQaX/j7V8mDsg06QFGhyqs+kubJIHK6q5el+iT0wN4ZPvAYNYM6a82WOROLo+9DFgL4
MxGgqGN4utV/zHApvsLqnrN0bGUbJLCWbU5N37gMO7xfziMu1TmNmt4vcg4R7yXRrncHwDOnf50K
rbxT9AkBpEGctMWrdwM6Xnwyo1Nv+jnsFI4aaqSt/fX2VrkMxTAKQkwwHwA+BiP07ZqFkYa3hknd
vOss+65GOessunmPBHoZYL4dZZOjctXg5IZNmUfh+1ZnNfFT0fwJ+j1p8WvjQMPEBCVm1ci+iPbA
HYdRGrr+g9uIhyLoipSVs0j6WnkxhJ3Yzpa7HA9QWfThkeADVxZuMVs2igl10VQoJFPRnCpqNIcB
gcyZWE2XmpBb3NkTVw/26rgCpCS0Q7YQ6mpUo8ftMTiF4MQU9HEs36070y1+O8BT0+556NVOCH0x
RVAF0adeYYnAHqPu83aDSLsEH8ZXAD7294Qj8x9jd3nnTHpnKS/KCxgHCSuygZWIdgH/VD7Ue9Ze
3gm4xQmlSd9s/7gwPwxjwBUR893e9hdpHZTBXrIP9MZtJMjrVfLqqvAmv6VL14OVYfIqNeqiTAmO
W9wu0szo6JlZAYj0Tup6McWXQSGdAJ4R2CDbr1dou1QshKBRK3EL+RV5HkMncyd3J328Ng786rGc
uD0gO7Y507bVeugbtsGptX41IF1zXaWB/Zd4XRePF9Ip9JRXFSpcT5uNge81m8M8qdwIplTzO0Y1
ahq4Jhv5UUfmHbGtd/VgJmFb3s0huwfJKnOL3WL9xZF4+zO2FSNfA4VlKh2djAIwlhhO2l2BiqYy
TwVW6B3Q+e4C3WQPvNDIHuzPEXfdx6mcxjaJGLwQTq2EDUMsmoY8GKNbe2nQAX57sry+Ugm0DGh3
BEFHxtwK+501vNyFWDn0WxF3rthP0367CxVZWmex/TEvCxiq8N+O1UH6YYz94kmHe0apl7vi7WCb
Ld/rUquCgUKjPZ1F6DV0E80tSXfO8VYfDvviBcAdIvNZRQa2yKuaEo4ycTDlIxqwbk4XoyzSvu8j
sJHg1TrFS+siCB54O4XnqR8XQM6GFojRuBUgP38dHElMkNBg8/gweaSwj02pmzAuiNJlao3R8JeS
CNud/CIo+OoymEY4os6zhKYj1Lwr2PHS+mSgTSD2yo4XwRH26nqRwiXCBF5mi+tb7LL3RwvWkjUc
j/HwJ6Lr7j1uHsfejxK/EO+lEHu0m9ub7EKQn0GzUoYGqt5ttBxB68kiPqIzZIvMavp7o6T57av1
IqLA9/+/Te1Em7eezEbPJvT4z0ZUVwQpG0ejBhZ9zl+q+79stNcDbS6gYu5Cp7ZB7aXlRwmBZr+q
APndkwK4vF9eTwdP0NszOsGszsYbS04BBylzfEbmaxhnl372+BR77Q8nojtv07UFBCDtfw/QVgbX
BG7atccBwlY+PKxmg3txA52AnXf92rxA8wYGDdgw4Ps2j4QBi4YCLgzgKIMXKBNETWsFadFOH5cB
m4bT6DNtHJai8n9qFdHm01AGqv/bpsJ6WazEQaB7TSCFNiE7vMjVjMPP895a4oV/WMYgXuo96ue1
q+/1KJt7NgoIV5SE7GxWI3XTaTai8jCaNGiwsrP/bzbm6+E2N22FK60MTKvPhW3dF+MCIyv/aHN/
p2p7dVbQQFgV3qAVsA0nFuGhBxrUEbrUPLUgwghpjvczUR9un+erw7zaKJvzXDfdXI1tYZ6WemoO
UEMaPviInPLKMYa9sOzq1kf6DFwGQO2o8r89bMw3mWUK0L/tFvuw5m1wD9uD/svtGe2Nsoa8r+57
SNgJo488cjIXwfPWVxI1tqJAQfX2OFdXzgYHDN8GQh8XL+HkFpROXpiH3PkcQofpRzFRtEkg3vLX
kSWOEe5CIHWBIrwo4Ls1vL+ZguySqqBN7xaAYoIyS7MITNWdFOTq4kHnFJTxVZtti8xFcztyZ6iN
5u4oPsGZOGv95vgv1u3VEOtPePV9DL1EHkVn5CTFnwLOVJSWceT9perby/MB1wvUIlbBi4smi3S9
uiThTE6+ql3j3u2DujsMkNKhKZ/Df5FxgG31arjNHYSkzV4kDO7ypdFzWvTSeo+6Hhz+bGs8wIy9
PVEBq9fbK3mRvOF6fT3o5iYChdmlIJWWiNGhRKjAHVWz68VhSesYUvw7N8W1rQFkP94SVBKsaLvf
O9PuDTClgRmHmjkJkRWremejXx3ChlcJsDlQ5Noit4KWt+FqF4LmoneeoTnoLHumo1fXDBxsZPSA
ZlyQL8rZ1NpVa33d/jQ73/B/8SoDGomft7+NfS0wg9A7GpkResIXkl/N4HUQeA0gMlQJiCdRMY5f
dGMHIBMt6L4BQ2KaH1A1lmhQdKJjKeo43XI34GTA/qYktDiVFsq/2eDJ/pNHIuBjCgtGsMeeWOyh
XZb+JBze3sOqfHyHLAQKFNyrq+jcCG50d0Xg1A+d44TTYzOE3btCyx6oJKvq9mKoq0sKZCIy3xW9
7W9iDRtCtuDuL05uhLR6j59Yp4PqnPetAS3wwlXO79tLe3WXgM8CpQkIzFxgP62KqjKcwfQrONK8
httRHNLv/2IMbEMYMWGki9LPGHG9MGrZOVnCO+TIn0BHT28PcS1Ew8//77JtXsOw7mt43MIor7b+
UBmdxol89Wt0nPWSGOg9dSZa0JP9t4C+9c54NermdaSADTGTQ2bB7FsJJQ4d9bEDo5z7uTTN/PYM
9zbGJraIgO6AJXm9Wg99Quk/cZiMdXGcnD147lYU/j+3fbQWsQBUgFPzutav3pSoiAB+sACknkWE
bqO3RH6mqA6KVFflHJ0nDzqQVkjEfSUg5eiMjAYxA7H7Lmo5X3Ye0WvzRq1r1SX/H9LOazdubFnD
T0SAOdyyI5UsybKt8Q1hjz0kF3MOT38+enD2lthEE/a+tqFqrlir6g/Qii8AqK01NLPAjXXOi9mY
Z3JjiZ5gA3ci3Rjhta1AoQvLIVBPPMcXCbba9UJqWsnwanrn2EpWkyFc3a6q9HB9KpWtSIsLrrGj
LnO0Prkx6Mh9DqfQ/JzBdg121D0yJONQtvhoai0gMDlDkveQyjI1UzlXi69DrAUpk+8Mgzf5VXOX
g64bNnYTdT3m+F1/wIaPQNoCmRCJgwvoSJlBPi1iWv7KjFNV1OrRlmv5JXGG+PNUt0m7i6jGfNT0
pKJbaXcOjbGxkRLPyNr8IQw16xV0npLQ9IWbvS+sWkn2ZmdPMg1BYaboFeniS172/mNeCRRrUzWd
YreneC/2QSAZiatUlQy6sZXV6Gwk4UTfrFGSJyPVwvrcWs6YgFqkTZqpQ9yfRqFH3w1J1Dq0icYe
dkYwyrTpuRtrtw163dk1kuw80UBtO5em+KgeMmf2yh6kUcBiMtIalwUePQAp27it3MToo1sjtJN0
n5Rxj/4GvdWHIGszty7DzjOGphCHsA28YowrarFtrd45GWCFXRGJKsb+FFhKWAV6eKPWoocOJiYQ
rb6JVO99kA9KcN/Rdf1apmH5LRNt+0GKW7xKecc0gRvVQay52iikm56KULYXBuJ9Oz2MIuPki0xP
dhr+Y69tGefBvima/J8ySfuX0Gyacj+lg6ycM8UqbtDmS7uDOcTNgxrAQttNQ+Z/EUOQVm6m6VG/
k6JyHPexaJgXMymyxvUjEF97uWusHzJ7wmNGFFwkbfRQj0o56PdZp1vJEY3eLNiFY+2kB3bp5O/F
pGZQIRC825XC7GSa7lKKRFSj+N6QWT0KRkGv0BUSWYz8B3351jWibPyiJPOYFxIj4qZmAnDAGnOU
ZstqkP+h2z+dqqySTyIrIqAptlLuW3viDm6LAdOzUMQYtUb4LXy6vlVXTh/2AS8FfLuUuUv4/izM
LepzA3x5zy+RubXNHvymHe+myTxNk/HjerCVLIdgzqz1weF7AaCqaZpnPPKF54eBq/WmGwmMCpq7
xo9w1/39cxVqwlx/BDlFgX9xyvswhIN6aLFh0NCSH2uX5sxedF+pQW2cJiunHeNHJgq7hOrJ8vEd
NyLXKoVOU5AMT/HovFTZlnXW2sgBrHNgc0BTgJH8fpowqUp7moOTVxTDTVSa50G1z1qmP4zC2NX0
ITceC3M6sTwe38ZbHOAShMG4muFC9Aso3o5HZKTuaNlvpPDaSpyZF8YXAeAj1Zj//c1VrJRdEaRJ
igKtPegpwOYwR1ikNnZBwArUCiG7gTXEBeQZK0vcoi00DQFwKb2xIkULz2pZ2aPXtoXyD5/Ho2PX
peGo79W2zXoQB7GszkekBO1sCKePTWHEn83San7gq1YZpyzuhslVC/yUUcP3+3CnFF1S3IdpPtj7
YrSHz6AapL+wtc48uetANEHZlN3WMadwlzg6VWjbysaNx9NiU9KAhcsLK3rOCqCfL0dFl6sQ3AOW
fX7e56fU58iQjbT0tLzvHmoHUMVv7Ut0Y5DonF9QvEl5yy+BjXJm+WPnq50XTo8G14md3IbJq261
J7XbkqpZbJY5FiUQThoaUqgKLevedtz5VaCU4sahh/2ggQ170QJMQ69/0cUILqIsk0n0O6OgbnMe
u16Qfymzb00EA0v+zcb8v1+jYmDEGmbCluhFfJ5h1MYCiwjktPdSmz4aw3jWU2PYOM3mH/xmQy4D
WYvSc9KJMCrQ9vbMVPylJjeV3bq23J7k1j+NPqysv64P4Oo0/ffDrMWBU1mZpJROyIGTSAeLpqEv
utOfhGDrc0JT4F6uBC6/RLBXsXbu8mPv55wv5rc/CDFPDRpqyN0uwaxxFeWY4lq4eHbJMTa7gxql
G3tndaXN4vdQrOA4LEEufit8SxmU5EbiqAFVoD5lZVUfUTAdn+oy2FjXv1qYF+uAlvFcJaD1v+Ti
56Ipc2gbsVeN4lWLJleG2biD29i6aZHdhJGzi51kp0/5vdpKr9eHc3EL/bsI3wSfx+LNaY3MP0VA
C6V8pUJOfhxKaLxpYuMciR+NRpf8M/CwjdLI6kLka3lbz8aby8s1R6pxKGpAROU4dZ+rHqxk04jf
Fb/8dSphcDG7XHD+LdOgIpDSapg1ujRZOtplcxRKwXYOnq8P4OK6+3cA34SZP/bNAA60WK061EKv
Sv2TOdpHbChflGkL/bS6JgFQ2HDwWJnLbCHIFKDOyHJhhQTbLIgPGXm6GFA4Co/XP2h1PaK+P98g
eELqy1BGAQuw01CJU/36Eeuvu2hsbwG4fjQl52hGhteP1tNQG8CNq9/rF82Difjd7AqF5ADKHosj
SrPyPDH8FGI5veJ9k2qk1AqIW18G1Xv9M1cWPsc7LmeUQ+YO2WLhy2PXxTaoUFKhfieal0JtXJH9
VPXB1X/fhYnPehNr/i1v1khdAsMMmkL12rCRwapmj1HWf2qULYHJlUVCHEA8SNPRb1teXWZQ66NZ
YZVV9Nkzm+u7rsKHrmzHs1Lx+fr4bcS6uL3snNwRqw0vprU/5t8CjKvz4BZVkY2JWguERdaM9wI5
S5bxfvBaWURSNI7O2RrFfViaL6Vu31AH4LWbjxs9t7W1D7QGD3KwDWy1pcVrJ4WJAmfdPiN7Vf00
h0w/FxE2Ia2RY0qm6NMuNiR8O7MOvHkSSiekgLfygn/V9hc3gj2r5KGuNSu4Ld85QWDaUSAPvuen
U2Ec8eVurX0cg0/GdIMz7SERY/OZpzk83AmEe74Tjpxbu0nPVLoNo42wqDzWWQ+rM6EXMCapbO+F
U6HICYsHDmnT2jtEdOyXcXBqwbvXByvMlCo440zKjGGtptTV80w8GVbX3qe6LH3teuAAR/JwlXzS
CuFRTZElKrh8deYZsWYgKm7oJbDgpgoetbCoyn3m98N3Ki7VxxTNc8dV44J3e4b0VuqRcmML0w1B
cC8HYvw5UUrR3Ur4fnAk0/PNkx/V9peUBP2xRbz0IPdSQgO5imZLJE3gQC2FAIJ2nVGM55hiTuni
Wij/ZUpd8aL6ox/vnSKhNlCnkf2NCR8kTpZ2Ck954oxPPBFKsWsUB8AygPrRfI1608wOogLUfZxA
fj4XUin/VLCOPKJpbut735HU+lAlU1Hs83yoC7cQoHt2yOKWPY2lUns2oqL+boZG9nWaMkgU/djG
/MRWVCquMKntn4tWq/JDHI0BH1BnkuYWmhPjXDgWyt2EstvX2raqp8oY2+m+FGWj75oxHl/kNpk+
obEIyEZN1PajUVh953WpqqPq1Nbmi2UW1bmNi+TRlsoud30RGqrr16r4OUQ9LFOrHEV9qIGpOG6f
tcrHmBdjuvMDP/84ymWIxVWEjPRLH7VCcWFjyPpOVaTx+xjlm1jilZuTVT7XLZGepHa3eM2jsTXF
ipQHQA/tfaQbBwCfniS2DEM3wvySB39z+Cp45TjxOMFp6awGFAny6bhe+echGMb975+JGFfMijwI
uF5YWIQJC0Ua8BSH7uqDlUtA4ujWPWTDP4iDpDc6L0jhXSAAnVgrawD3oWcNR3+if6Q0+2S03Diw
Nr5o7ZbEMeA/kRaPrnyiQlGmDlR51fR3WpOkw43md81LmvTlj4FFphxVyOwbT6OVDJHx+2/Y5dIY
fU1KeUfcKL2sPzqIh95ntfKbogO/sg0dWSj0QHi3XrQCy0GqEZ+zKdMr9UM39juKBj+cqd24VNbG
8G2YxRiS0ZdxOtb4lObaDtY9PKzvlfEqh0xc511fGWuL/W2sxcCpQy5rXVEFN1Y7ld+pLH1sFbl9
diIYOdcjrU0RLlC4jeDQhwP0IlUbUzy0EeKBhOAn+0SNj9GW8s/axf82gvr+4o8E1eSpCsUN7dJ0
34eiPcT4ix3KKi3g85dbnNrVeZqxyeb89CMJfR9PiZRZ87WiR+FMEJI63XHDLL0L7OLHWCp3g5r9
rmfcnO4iqjUDYmRS3iVIK3fGXq7h6pzrCA8Bkd8mhvhyfZpWP+pNiMXis4Sap4UShl4Ll7DKStfw
H7mwXA1H8LjaOmvXpgyXUZ33ORJbF8oapRXWbQZj3tP0cnycOP4PaZs7Nw1ycgc8JpJP179ubbnP
DGgUw2CEwAx5P2XoJbRaI/NSd8q82Mdh0974FfLZtdZvKeGvDeS80hXUI3XYN4tQ/jS/v/IpvpFG
mEe5VgSHBGu8QwB4zhVt+RXpjL+vf908N8s08G3IxQaoJEtS2zrUPR/QijbRNrMOhvnaQvTEjFJk
G4O5NnnovFDJA/YNxnPxhWPepnKTOZEHA28/+R+mApd1/1vvbLTWt+IsPkvqyrCHw+TD4JHABjf9
s56lgLjV9G7M/I/Xx3A9GE9ZHf0aB4TC+xUy6Ukm9WrDGY8cSDJ9bypogGHn0svaeKdceGjNu5kO
CGqRc6Xy4vZv6x5ZJZi6Z/qx/cxMya0fYYUjLGnXNDvzadbQub3cxg9UR1GXdhiJp0ZYinWnTOSs
d62UKOHGAKwtIqjmGHzOpvYXhWd/yPEMdyBSKhOGe1/LvMzCx0FVpQbsrlW0+yaaGdKgNKBHzRyi
w/UJuNyiGho7VIZpR9GYlRcHkNLorZmWY0hPj6ZNK/mKN9JQOg91OGxctJdX0vtQi8uPGrxUZb6Q
vVjVb4ZJ39e2utHduFxO70L8ej++SSZ9exohiSezLw8yKPQzcXBWJuTMIXleH7fL8+Z9pMVunP0P
eiN3Jm/CAXEAFtImD+ZYH4f8p7lpdrf6WTNXH7l5ltsSd5WWadobVpV4sgLbcvhbyqedPbfyUfj5
g896E2mewzcDqCW1KudKV3qWXN2ZavgI4Q+cfH+KguCUb6F4LhcfWxKNBcQW2JQXdsxGa1KvhR1/
Q78ouu2wvvgw1qZ5ii11y8/8cgjfhVqujK4LqtaAg+0JvzsMqX7EOe9HG8k38E9ero/hxlctCQ16
GUlt6CSjZwKn9if9Q29Cpx6c598PA6UJ/azZKuKCAdQGuL73tarBj6z2cGT+6uV0n1fxxpZa+5pZ
6kPh+OHZtLx22nrQqKyTM6ST5NxOCZX2cTTMnRrTPbz+RWtz9DaU+n7xGTgT1YoW156GHt1Dro4f
jQgpXzV4MoDSbmzgeSUvb290Fuc+3Ox0tfwuKU6BNvci9eSiPET2dC5CZ6NRcXlGQN4zoZzMOu+0
/OehfbOZOFf90io524Hf+NM5HyrtnykZTfkogUm3ziPOVvktWtiB8v36SF5o7s+XnU2FkbY/5oa4
fbwPXXVpkfiy3XsqOgIwsPdhkT4b0vAUoHsjjdmHCLV9PWjchsJFrRf3km3trUb6q5JRc6C1cf33
rCwiVEA4wFiw6J8uDzA1BYcfpVQjoxybiEy1XGswjogBvF6PszKpDur9kK6BPMw0n/efbRWhGSJM
J7xWG7FxLbPsRpqKrefvyjp9F2WxTpOh8gM4bRENqAiWfxPkz3JogYVJqO80Q/10/aMulxG9GOZw
1s3igl/2poMxMYbarqGOwTRorVs5TRCSiE+K8jptoR4uJ2o2rEIHFyF/Wacr/n4ApzRMxw5bgbMS
FzsVPQu6NKAct5gGK5/EaT+zPynDzOrP78N0cenjsQgsxfJt+RbZKedGKZXhDiyY5QbTMH72G3kD
WXmZafFpb2IuMh1hT31Zm2rgyfHHuNtr2gfJPBX9V8zbK0xwrs/Z2jhSFef9SE6H4vpiHH0fc4/a
Jlm322oHH57zH0AjLOHrYda+6W32ttjmpp/YOhYtOpJWz2Ed3qrlVz139kbxQPV/h8/28Xq8tXl7
G2/eGW9ONLkU1MWtKfOGsPkHe5EvShx9TVv93hirj63YQmWsjuKb5HSxTHytnvxx0KMbvTTq56bq
mlOBo+udkY5bxMnVL3uT+CxG0kizdLQ13fcyKe73Psg1itemOApokUjW5uFt3zbBz+vDufp9b4Iu
hjPh3a2oNcoMPRqOffUzDeWd4WxoaF2eiWSqb4IsBhGxvSBWRQlRT/GHA+Yf5nNVKPr/GGWxuwCv
F5I2YSva+bVXNcoRm5ONS23rQxZ7CplEMdYjbuBjID1oZuoV4bT/XybEXtINU7CAWpsAwmp7ex9q
06FFoJC7e2PbXp/3i2vKLCYr85UCL2VJAnhViMKNOlU9NFq+0bFdPSD+M/k0b99vWHBbipqh6ec1
Cgo/idCyvVU02jFsivGucpzqKPtWdz+W8uhdH8rrG8qWtfeRu7HInbLSgLPof+f1Y+rEO42+UBQ8
Dv5vUu6pFL9d4uQY72PFlTqhop5EnjZotx3mOo1mIgFj/NHq0HkqkwZjnbbILhRJ80WPfIlXW+Y5
6u0nRWk+4UB6uj5y66vjv2EWc1YEjFrZkCwFvPbg+u3i4AFvoo2PmXfL+/x3HjOLkgHyJojtLnaT
miPe3euh7clt00f7RlKnn1WrpYg/dIl5U9PmPwdaaY7AGSQldYGs2lv+OfO8XPkNy0cZTNuojBPc
C8xiVqiNhAA0+EdX8X8/dPkcw3CrCLWsgY6i9ztVGs7+GO6REfuTG/9NmMWspY2jVEY7SedYRWOr
BTZt9vItt8lGnJUe+LuJW4pnWEFUZ05nhDe9jbWtiYHUUXHa4iCiFyvZ63WWHNIh+BBJUnerpOan
64tzfVv/Z9n84iG8yQCSUZi5n2D72Zf5zhgt/C1++vKXuvsR0um6Hmtrecwb5W2s3DRKEdnjOUwM
VziSK/nD+Q9CsPgNCBo2qfXictScXKWr7aueIVAnM7vS+iuAi7iReq5+yJsoi8tRzTLZz4rAOStl
LX9K5C67A/3fb9TXVqcGtuuv7giC4Itv6bEqCLAOCDxDbQ5D9C0NPnpTqOx1tPOuj9rqrfIm0uJ7
il4eI5y99TPFdc0Vg4NPmw9ErTkNYfssFOcui7fwYlsxF+dVaQjwRpVknxO65DtH725sO8MAqkE6
2xEGFoQqleMtgRNt3raLI4o3iupY6O8YlEAW11gyBX6gxBoqjmPlwGtAo0Q7GYir2VykfVSf8j4u
VarjWubseWNEpzaq6pPMKfAhRlZPcSurSBHSlaUHTKBbROIAeVanpukQaBNyk38yayN/lePRfMh9
o6n2mo+l7r7Uuu5OBvvwU5kltndKJ6nfLQ1bgF0lEuvOGG3qjEqv9DVSg1plu33j54rbtqkebmzE
lbFXwWBhGk/jjZf1YmWhAJLmymBIZ9OPz1MgIUdejS5M6pe+ch6gczzm0vjX9TW2smfmNg664nSa
oYIuNr+vaiNVwzGgUlzkL1oM3XSHsKe0BQpY2TWov6C7Sl+WPbNUWMrbGLQBPm9nR3T+PlPiG7Ol
DNJah8aqEYfvLO/6h61c7yD3oCyCXOWxsnz7RnkYWTLiEjeoB0v5vhzq4WTouR8dpyYwt/rAyrwv
3i5gGn026uEyVDeK0mizvT9EQ5kllvgTMA5a9toBaXXwSEBb8tGNhiC5i5toRvAVlRzd2GhxZ8dS
iEnfxb0tJjeA7aHtuNqcLzkO98m+q6Lh76pMLbCNaVnKu75VGiCPvdNWh7STf7tl/uv3IwIye7Jp
YOcWGxCLr9ivciy+0sB56gp8vQDq9JKykSgvZ+VXGIrZjBGE9IsHe9c34DjirjsbQX3mxHwM0V40
k61n0nK1/RuGyhwamuDXlpMvyXVkOJRPz2p+awUB7NjBk41818bPWThuvNZXpx7bVIv2P1XEZfsV
qby2tMNJ9vxuKBK3E3VzSkT1injyN07uVz8yju0wfW7Cofz79xb5r+9E/NBGn436/rL+2DuTGSo2
d5EIHibYWm1Jtaz0N+6htdFEZREmhYHKMDXW92s7H40a1d1K8myWCe7qcLWjDE/3JsmjAzYP/qEL
LOtw/dPWRtWgbowINhQn6Bvvgzp6NlNxTRPpijYJd1E5KDeTpCW6q5kW+kFBNkz3oZ2On0Re9BPu
S0X71/WfsDwb59FFOAbJFphWIDwW392hLyYY+xGaYKrdVWVXfuiCzWLP8tT/Nwp9WepmgHCWz53J
qiNQYZ10tqzsHx/dJ0f492oen/VOHFINJpRkbIzt2i40sIShSWvpl5odSJzK5mSrWOulIBLUAr2O
QI7jQ8UB510fwyVjls03e/zOnXSH7is04PfzKKwoQDGhEjeSFDV/N50mvYhewMYbCGscY61KFKq5
7Uezjo5ln3enRLZCcOpGbj9bRlF9KdD5vR+HxN4YhbXp5TE1F2BB7uAT//6Xmehflg00Hc8OS15j
Gjm2vKF9tjbQbBooGsiIcK8vQvRJO9KNTyIsapz6HOW2/1BWnfXQhTmYyOsjvRYLFNxM+6WyDGHj
/eekWdTkg04KFQtEYJHGlhTn3MEw/ZMw3KssHQ6E5WkXSvg/GQhme5ZdPkGev7OD6R+knP8gDLOC
lTEwGk64xcjZwiyLsjVsEAuj2IkUHGFsN/KRd8SW6d7awJGRzF4ZaL1gEfp+4OzGjGolG6WznyjH
2igIKc6OmmyU7lbCAEgn+QHlSa6wrATUlWIkfTElXmfU2U7L4WTUMqY14Im3CjVL1Y15072NtXzx
i1GqbDWUfG+KbeteZCg87GAwS+XM7c0/Da2h/jO1RdSRiWXJq4Iqy2cU/61uZ2e6ckR/vHiIRUnj
KvDbmKw4jDFWKu2uAT6V6oU41hhX9p/VJOp+JmrEBioiJdFPCVZxN30KI8nt4xhRhb6gY08L34zp
g8VNv7FM5rlZpF0AKpg3DRkMLqfF6WIn+WTLfeGDv/N1mNYAw28l2XjEnKLOj3h5Zrc23mi/n8XQ
zER5wyIsOpeLCpWEAK8mxZJ1Vnz07a3Q7RA8rv2NhtSvksnFx3HxQM6YXVeXXaI2L83AzFU8zNM+
PSAtENyh0SjT6AjsW4yKEtqKpXHIAgPUtN9TQprA9uqNIf3BKOOmbZK1MdoX1uIIgeso3KnGWdZf
m+C7P9z01YjP1sHeQjuubRIuH6woqJpBBlvsRTVDQMCPc26mNj+g8OKarYbo+JZD2VzxX44sPE26
YjTcSZwWy6aqkMewtFhAKxPmrqqqfNeVuDopaoeMfGS9Xj8z9ZVwML2g9OiIHV+UDIxQbdBgQMRM
VqvuoRoK9S95TIqNPHRtL/y6zuaz2b5I0ypYk9COMQ8dYAAk0lMZxUeZZ3vl/9AAy1//pLWJgq0P
/5y8aH5jvT80gU/1lW8MPViZnse0Yk96cUZNAR0/0AT1VgFpNRw1VLY4qcSFmUYIQUvEUw9xWHKa
s58hrq1bUnGndZW+MYyroci4qD4DiL6wAELDpwuFliDPFmj6Hksrw4u6UIXyMiq/WUqaj2kgEeQH
uFKTHC3OkdqokOiFCEhimyXHpAie1CJDtCPOZS+Rg/yUDFO2kZKsrRLas9B6NIcEcDlxVI5QRm/l
wIu18e9EtE9h0x1DzXgcMuOxUvSNpX9RR+VeZcoMMj/e/5cW8qMvkRY1GmbbSLWXRXCO7PLQqNE+
k8qbMRl4JNuvdpB/kKSttu3lLoejh+wxjzIAIhc8OpEnWhY4hX/Gp9WVWTJtgOJ58JwnW37ql2uG
SBbi4lxE6CUsz5Np1ApqQ1PoGbXzSfGj+8iyXvnfX65vurUPUul2g8zmNrjIVHIn1/OqsWlZyPcW
SH1FD0/UoVwsqzfgSJePEhTVUOfk6Ywyw8X2LkYkZOQAtdjQiV1NsnZZ3Lth+jMrToUOJ6bZqnVe
4EbndQIQYhaCmKGjy8eWn1p6pI0gJCXJ7v7OpFz+1OYIHyCk02Y/U1VUEJisXn3sgaX8iMdO3Ge5
ovwN2Az6US+6jdv38sw2f+1Jsnek6UGGvD/g8DyLW8cYJ08xp52uqa+xikHF788nEwlY1iaTuLgX
SP/yMm+MwqtEdJPkmM1NWevWhnJjW7+pxkRKSCJBD4rHAfBTKqLvvwdPujSIEnPyBiEnxyEc/8mL
Un3oRJe6Cft+I2VY2xGc1iCRKPSgB7y4H1Cs9Z2sdVQvj0cPGZSjX1lHUFy76yO4NktwZPA5o9Bz
6XY3tYFj1F3snKHDjafO6tKDKLjXr0eZ04H36QJ/ntyHM5rJQkjx/djhPNYndTVMnm59xJrYzYeX
Fh11W/mJrZFTfrLHeGNlrO0/rlcAhzrKUcCo30dMMP/xgwLhTskacYX5llbfpgFTBzs+mulZwkby
+heuTRccS1jivFTZQIvVniRKhKdPaZ/r3PzpSPFPOYq/YnD+9/Uwa9M1l3TA6mkYfy2rjLidpOnY
j6k3BGLf007ozfL5eoi1MxIkILkjdljKhRJ0GxoI+I4pgrHZiMyaZ0JMcHBSKst0Y4lf3qRzaYiH
3FzZAB+6WOJK27WB1uG6lSM/dktjwT8OneB5mnS182WoA+0Dztn5Vu5qrMwVBWa4JTNJ4fK9aiRy
2dsyVouwV5TuPg8zCHYyPCT1riuM3narhNPRLf0MfxAjSiftlFtO9G0Y/Po1bqPhewLa57uJBtmr
IvB5dYXagc/PdeTI99IkbG1vZAY6MZGDbKirpIn5E/vQGi6E46e3Zqo1N72UZcY5C4p6cGfPxMEd
1CnJ9nlpod1gK2N3hwWPfookbqxHa9ZTh1SrqU9C6tJhV6SZsF2VRnh9UDKE6PiA0vikBKXApWiI
0+roWKmEj04ztQfYA+JDOhhmdIw6X+D2OuX6s+2H3b3SRXawD8bBUl1L0Lg55M1gfU5lkWauE6mt
5eIR23+w5LyJN170K5uU5AIZAigVtKyWncBB0hARqrgiAF3uRgzSLDS64gbfsi7aD0I7jFOzsU/X
0ili0uea4bSIIi8WXd0kcRY69eBZIRh1BNVjpE67McFbVj2Kdjoo2msoZSfeGFuS3WvrbpaC5Jbm
CgHM8P5MUvQqxjG6wLxCas19nxfTsbdoTILJ/F1sBkc5hxH3LtqBtOGXz3qRkyHUGnXtqWrvfaGd
yrI7sgw38u+V4whZD45ve0b8X9BiFJjQMpat3bky8vwUmIk4l9W4dUetnEgK1VaDUisp1UUZGdK+
OSW4EtyM0+js/DAMzr4k5S6i6rmH+NMW6nOl5Mqrlle0OsNn1QvMtYp1rtN1tNgqCDe47Uamdg//
xLmtJDH+JdW+dVsndo38TYBXXOmY0vOoN6ru+oqWfmhse7hDSs5odjll6Y0e/dpgcJHyJFDny2aZ
KcsVQnZZYwbeENe7KD07sY/Mq+mG2sY9sDa3bwItlRlUySx8dsvgOfV0Kib70QqarZKrtpIYkN7g
8ohCGm/7ZVLVxJIdplqko1g29K9912l3MZZmL0MZDDdJZ0g/WzsID2XZf7FF9K0xhHSgk/xdTGF8
HJviy1hmdwPKajubBObALZyiyZjhOViMH1EbNNyxROyv1LOvSqx8Lez4p6l3t7Hs37S4ON1Khl5/
dWREB2k9Gs9GqdX7KQhjL6+SnCdPEh6LtjT2KdJ997IxcuHW7Yl0Jds4ly5H26JSy3sW6txK3SYM
Mz/Vo0lBk0q6Ad6HffWWj8jl8UMIMiGUrHHP4XZ/f/w0dTJRcoiM85wSNTqFU/lFN5KNhHKxPikt
zDnX/z9EuOAXUTS5Q2bcNM+d5btj/UnReKnmj7q0Va1ZXB7LQMsSbVKGk1/0RuY1s27m9HWEue77
jquMyGzJxrlTjI05WuQrFxEXOSXCEMpEypBQTnTqHSCW/CQS+mlKDgA9NmvtGA926f1WOnYRVF2M
5zgGAcBJnh1DYByqYSjY6pqgBz49xv241apcrMOLcIvrsQ1aPGUKG91Op8CSPZuQstzZYZH/r4M5
/5A3oKmwT2sziYfQ08J2b6D44vSuPOG8iDKb+fn6GKrzIL15f/z7VbMY+GyAYEJzeR+sCepior/p
eJUdhnvThzQqpsoVuvzQ4j4CkeB27PobRRK7SG+fjM5/daTyqNf1gy20czU2OzgbuKGiDFr2t2GZ
HHw7dWO/PGmd9u36r12dgpktBRMZSYvlwxlYDk6yo+Sfq7bTkOjQY1cIy9lYzGv7lN2JwKI26wgu
S/BIoKqONDnjOQtvY6HupCoC1PgQVV+uf83i1Pk19BgXofROe/bSGWwMaSy0lQwUnwNVS8xDaT4L
ykh/EgXYxWzqx6W4WLadFnZ1kaJ8KTTxAGT1RpOrj2HebFy+a2cOX/KfMItFWztOrVeiaj1FoaUO
YP1pzJxdoA7wqqOzpeefW8k+Xv+0tVPnbczF2i0x5Rn6JAMuV/sn+pbUHf0Xo0vuoet+wD3ncD3c
6nyBI5v5WFRVlj0T5KVKwOU9nc8oP2pVBoorfEYUeYNztrr8uO5oCVtQ/ZeVW30c1U6SuWhj0T4X
iII4Y7VrS2uv1enGAC5yjH9XIPXh2XwcM6/lK0PPZGwsc1nymroJ90lhvWIxq1bAiowMp5K8+BQZ
2nhvFkp8ygaxVftYHVByG+pUgDcpH70/e9JkiPS8BteLMOirPPk4bBbipSh8fWNHbwWaF++bE3UC
eKRH3UhmiPZogO6xVZxQadq431eX45vPWdzvUNB7hEEGxStEh1dosZ+a2pXSn3QY3Kn49AeL0bQM
ymBUhSEpvf+krkZTt3Tg8ZiorO2rtrEPcBXbw4Ag9OF6qPXv+m+oxT0rWnWMSqXWzyIw0x9hHyoS
jtINYpoxjgoNaIsQC6CMK8HcGNHVrWChU8drjWfOUpks1sIx60GkebpDXd2Yug9glkG9Nc1XFAG3
Sqarq8QmDUSaj9LsBeIJgrGhZnhjCC342wn93A0S/UbTymBjQFcDOTaIZQ4iFIYWC8UOdXqt/pB5
4ZDvDTzTnR9p1//Bmgdz4HBTAkOBRfp+gYRN3M0agBA2K+mTj145mfmtGvkb9cu1xfEmzFL8aTRj
FcNzMHB+dqKWhYV2fYxMONp41k1bGfSv0u4yW3kbbbHqmzZ2JKJYXickKDcYb+YPkeP031UYEJJr
T4Pp36pVUj/l7aynZWRZnkOpLqdzpDW4poZyYTZu2YctGnOp6QC6DyzE9JHmQB+z0srI3yG5Fnf3
nab3/SdKTqqx1/pSkl3H1EXEn3R63821WOvvrLJ1MAIPMpP+ZFGru0kbTH2n+6g13MlDowx7I8R5
5DgCIX7QklL+1leh/EgCKc1a9rIS4QafJq0bgT2vvDDLzOz/SLuuZjl1LvuLVEUOr4Tu5uRg+9h+
oRyRyAIJAb9+Fp6Zb07TVFP23Lp1X3zLu4XS1t4rhDlkShPN5/DJJp4kdaBxlsNaM7PlMe8IhdI7
lOvbBDBUoC5c+KxDUbFtq0991bS/PCWcj+gPQQqJ5Ea2dxhsbUmIZEK2d3FlQuXhfFl5hshc8OvI
CSVf34883WqPA87xr21XPtWDrfY6bVub5X3A1dldT3gA5tYIdC945U9+6bFjM1EBGbdiPl0/6DZD
gdAKwjfQiMDsnI+twV7KBAfOsVTWRyUa40WbXA8q16mLab4eayuVRY0CsFjkmFCtXsWSnMBgRYI4
A+2tHzBu4GHKvL0zYF3S+3PBv98vq6O7bWbBIK63eEp0RiDFWB1mN6evVen736zSJw8uRNITwy/7
yDPkFNMp39Ox3Pyq70a6+g1EFbZW5ovhlV/qedArT90qZxIP8GUud7LQrVhoC6Hd5eFBc+FS0mmd
cFIYpibmlP00rOGgc/e3q40frk/e1qHnGdB8AeAKjJO1LACErMyUdpDJtxr+6Mn03rOmsGx1Z6mV
gGelPl6Pt7VYoPaMmbQhBnbRbZ4pHx1oVEIK1CPji+4X9AHg7r/U5f6zWBam86JKi/79OvGccrNt
Qc1AFBvHeZo/562ewNV3t4i4lXa+D7RaETrEzAYC/mTi14b1Jhz7WOgGvDHSrsdjroUSaBUwarJb
WjD1C0rRGbz5BmO8g9396MS0nXOgKg2zvXMKk9xyeH2MwVQXhXMzTlqdBqDe5U3o+N3n6/Pwp++y
vn/e//LVY0pDvIpVrp/odJ5OTZr7jyZz1U2RVv1p0GCWYPsSur5zUYYp8B9BWjLnTkE1LtCEUwPg
3P+1oxeqSoCTYHUAY7io4J8fWgMdS0C8ev8kS4Dppv4GAPWX68NejtiLUeNahYQfDHsuCAglZ9BV
sgwG4Ih49es6HkrviyBO1Ck3nIpvmZ3vtD+2bhnIBgKkhcwPwKPVdwZbUZm4S/Okl2ZQjPeVKGPl
JBAEDa4PbS/QsvPevQwmW6VTJ2iV2DiaDGhYIxcznHu7c3awMVvfcMFNgqcJx2f8cx5I2byFlAg8
pdOivC9UBfvH2QiMlsZKmMeiMb9WqbGX0W6O7k/9GKBa3PmroHOFUqeFESYmxFeqvrjX5xZsnI99
Sv/hRPTR6cBlBlT9BVhy4qT3GnMawBWGWa393KB5UzAv4NpdzfdkJbeOX9/CgxEOIhAlWb8bQU1Q
Vd0IuDW6Gf1twJ7nvs46DwWqfDjN1ixuKVCUh39YKSCvAJmJdXnheN5kXj3ag6xuGt3vj7MuZNTj
CjqOqRjv6oFUe9zJzclDExj9Sw9P9HU7g0G3wx4XzJ0/k3DOjtDojDzzp07+IevB0/9/46y7GZzg
8a8MeIjB+vtgi/YIJdyHLLV2wmzlIrB7gckP2tpIsdY9bVjYpdzmOKjyHr3NQPX8s8rrDDK9FQ+J
QCoEIiD0hCvPCfqxHO8bM91DOW3sQpT4UToEiHFx1Fnyh3fbvUDDQvhux26ahrZxLx3xCdZ0cMeE
xnM06BM7EJZ+VtDl3dn+G5O5YLcWHBKOfZBOzgMDibeA/7T8xjZclgzIf0Igo1s4PYLpSVNbhX+9
WiHL8gdJ7wBHuX5iNkID2dKAoak3cBIpNuRRXurdLezuyBOTdr/T7twa37t4tnY+viLNBr1n1gix
ZHkrp+IRotfBLKLBa3YenBsp3v80arCaLns1Ti88WErn7gktKFx4xK1OmeP2MZLtPZ7Q1mqBcS9A
9biK4PSymjQd74wJapdNYrXVXaWbGRS951tu0kM91689Le60nP/6h4mDVhfOUN2HuczqXWByIToY
L1knjzw1FjydKzPy2vo4Q070eqSNLAxID4BRocfqYmGuXnKjVGoGw00k9mB8Yw5/mlh21/RNArGA
u8zujnDOjkq/25m/jcMbdFAsSZCDkHKuj4ER4OQOvoWQaWHKgmusyG6mlFNw+60mQpLjPlZZP+yM
dTMoEDsgIeI6BNTqfHlmvNKrHI4byQCvNeJZJ6BuH1im3+KQwMu6ZP8wixCDXBiCuCku3iGk5W1f
QD8jYaMZ57b/Jlj7zGl9x8EUvD6NW/vBgPQkDnDgpdGTPx+aqCGhr0kbFYMZSnWhIRnNksyUdhqU
/QLCvR5uDaZcXgl/iHMokKEpe4FMsXKzAlgDIkwQkIf4dvfbknC6SrUPY60HhtJ/1KkNbZfm42Bb
r/BI+lGazc5VvDlkB2/mxQcHCdVqj6A4XqqC4Rx1JQT4UQOZkf/P8Ku6PtSt7Q8i2+KfgtUKPNT5
ly3TFuw9NMBv7NTNEtIRHrcT7WElSO1wGPv+UUw12IFOPu7skc27Eha60NwFftsFKvc8NDqmNt44
WnljVq6OWmflHymQTJDm7wd5ymf8jkBnuV0H6ELaTdSlvglpDHssp52PsPWtF7dH3CV/zvfVL4Gm
giUlHMASDRwYW9z6Yx2I2duJsuaj/FlV78Ms98v7i3lwhtRy5+qGmW0aGBlvA9uDmUIDVHRoqfo7
5J14IGD8BSuMibtBxzMKvwhtfrk+6ZvjhTOEvbT+AGtdbSfZOTVAF+hk55YX612RpJoTmJUZXw+z
dSABaI2d5JhAFK4r2yB8TpqcmJdYeWm+pMLoJXoEg/kEx4RpDjqH5y8Qtpj2gFbbHxoJEP6FStzF
k4DbOPS1zvKBS/L7LNKMin+xagrkqSml+WFsPAoPCQW5Rlx2pvnNEOMI04dSeN/7um//vl6DdGjJ
i/AqQh90vbq0CVr3Izp4OKmCwa2DfLjrPB5d/9gbcwphXhsGJ+AmQFZxPae62Xdma4xJkUJlgtjP
PfUPNapd18NsVGneh/FXORA2M7XMcmaJr6Qf2MPw2jRypzm4ORRgmUHGxOMHj/7zfZJ72ZBxAls7
4ukF/Ennz6TxPoDLsZOv7sVZzsZ3+5FMVqPLsZ0SPdXqw5CpnygkGqd+6Lqdr3YRCc8bJFmLNiny
AShLnkfyfC7KsslJ0hop+W4RlBS0CrjrgBve3ol+MUN/YuFI9/XlVbzedaBDS9+cBFzc4e9wm6ZO
hqrJtEf6vNjbiLIoPUIQGjckKibnIzIgxDAZwigS1+Rh31eBnt4ulpMtbGHoHs9n6/Mtr6k/PJ9L
LYqeFGZvgZd/ymBlUwQDs7GuLYjG/GptG5Ii15f4KtpSXgJlA3cuukpgeK9LhL3rdTWry+pmbu3x
DpIAHiC8OfqqOduT6Nz4ikCjGOhcAayJDGr1FQVegFbn6rChc5gROJzcdjIHCdQ9GLS88QbvdH1o
Fy8YVGXwIZEJ42WI+udqZ3WgOw6GM7LE6O9657UoZJjyL525N67VJ/zzzAYBEdIg2MXo7q/GRRtL
dYXm5IlXaInJj7wmJwBBdgpof+jfZzW7ZanbeCkh29UxWavkJR9nW42Q5VxkoBvY9OIbV8+2mnTn
gfgVgOtKZ+1vhuUPiLMv+jbsGsfSQl5zS8bMYlIEGkgW8C6fSgsTQORcBlIb6ItWW14bZL2XGzuv
yNX+/LO8AC6F+v9S27nowIIUg9YoJC8Sh6GbV9D6ofLF6/V53vr+YAdomGugRFE3Pd+dQBk0favx
OUn14mCmLMTZc5KShtfDbCxf4M5NjEXHLXtBMiezRatUH+B9rddJXdUJmKafGx0ehEN2GFjh/N3O
/LOs8AKATgeQS4COrIYl2m5QZQoshXLm18nVP3CCniH4yr+vj2tjm4Dfh/Yf3sMgKK9lB9Jaz+qm
rbwTg3edSM17adRH2FjdL0zp66FWq2EZEkBLMBpH9rl8xNWOdNGGFQDz64ns9FjP3KPl7Lm5bIzm
LMTqmnMF7MA5mwDJ5PeDfPN8GtTsnrd7km+bcXAr4Oj8c8ishlKOHAJoLaAhjV7eavr0ra/Gb/Wk
hYOhdlKqVahlD0Hke3GkXYqxF/0AkjWZ8JzKPVlFETVtcZjBoZ3mn/oei20jEEIsR9iCpL8o+Xp+
OswDokGT8usE5TgjbU5M3g6i39lKqx27jMjAA2yRmUe94qLci+g5sb10Ok1QSSkyFvt4mQUVcd2d
QKsF99+BkI/jyAQuD8Ca1dFQzXkDBLuXdHpePHTG5N52ysl3LpqdKOs0URl2y0QhikSl1WHM5LPW
1Ds7Z/OLwdDPQtMGTId1BjJRLa08AQ1oTyAF8Nn4WyuGJ6MkO7fM1hJYgDI4B3BgXxD/6gmWLU03
T1Cmam6zdHpwC/rZyDS8EKedY3szFKYf9EIsBdBG13ODHGiYLNiMFH1g4IkkVB+g4gijvR87x86S
p7+7Ov8sAx1v7uVdgrtzfe6ARdRIKXzIA7FUTiHkGtuPpRhVEU5a7lWwb/XGMlT1QH9DxEfGnaaK
NNam1K0OE7G0L56tHHWvG9I2g9IvZXY3o5CSHuXgpVXUoTvZwCmoMsuggPJzFxUpTBGjqW8s99Fh
XYdjAaAU8dWuJGFRp6UUYl6Nn+pHaahR3Vll22soDWBeIM5Qsixyi14Lyqn8ltb9YzN3Ews57Oju
iaUyN3AcVr0ZVWF+WzhnfQik5tzE17/a5vwgV7MAjITY0HrJZcSE8oFeALVYvg2VHSj/VwotEpt/
vR5na2mDYw7Ot4niy0UXoS10S0inYTdZ4/thCWu+R1PUMAgCw/B4PdTWRsU7AbQkKGBdOtvg8pnx
XLBpogY7BKInKhy289WWE+ViqUHrBu5KS09wfZtSQ8tdtJLyG0cffTdSepfq4dCllXlwR9ftw04v
OHzrh+oVBaouCw1auDsVj3VJYFnvwLthlFCIQhn44thrYcLFNe6fnIVcpgvKQ1rosUFIpOWdDYpI
g+bkHGbNtymrDpTtEXrXbfX1L1gficbMZTpifZ/gP2lNcaVmSw+zUWlOZCwLK+zgkUxPKXKqIKUq
k0GeFVMd2M1c5aGHauAYAg/B6ghGnEpE19fBkgSsJun99/FXqTTBU6ShHh4doMfTOw891BDs2hwC
NECX3bU2F496CSfzIpV7lKZVFvnfHwYsQKg8wSYEWJPzUy/jmTfVUpY3lHu9Chpqzx+7vil+VH5X
jyEKgeSpADtsLy/aWPp4oCxvLyDTsSpWQ9azrkgNVkPwyXf0UKjsU+M55HD9u25s5bMgxvngWtb5
qGcgleznk6RvmfljnP8hdwBxCJV/lNjQd1y3cIDPK9KcmUBBGs4RLoEnu4TsZ7onMro5FMwP2AJI
wpF9nQ9lcbVrAEiEpBRO3robwdeYQpV9+fsPhnMPb2KkkSAxLmfwu6KMxVpYW00EuTewiXCklUWY
FcUUWXm2ywTGX7Ve8+9DrQZkFX1vF4XHbpTfO7c9yhw08KQm4tJ12rd/GRaK3TrexJc6oRoOlL4c
UPvtJ979rvNRe4BMsAhaTezpf2/cUkCiQRMB4jJoHKybJc00WHY3IDFKYbajf9W6Pq6A73TZHlJ1
awOh8Qq2wCI0BtHV86kyRll2KfCXJzhsP3veAHT9LPaIQpvn5vsoq+dL0dCKejmK81QsTPFXbTrW
+rPdV0+Kdoe8fJvzCiZasLm3vU8qyyK//P73c4e2E2A64OQs9N3zcTJJca9Ahf5kCRjAcj7CNJrZ
7cdpNNKd4sDW3KGhjQWysNMvlLH0htW5hLZdgpZEYPYJFmjgjW9Vu9d82Zo7aLsuBGGA6EGHPx/T
yIYO8ACrvJHgRzxr/UB6EJGZH7Nc/tRaHSpZQ+rE7ayxg6PPKvIEpaEQ7RSJ2psfSOM6gWGhgn79
W+/9rtV52ZfIhyTRyMlOO+3Wq3GKOf689whaVuZ65wNCCagXNKxQ5Fsl2lUKe3PI/AE50LrNEBCz
yT7ygrdA+2d1/aXOhaChmbZFtZMLbQ1vEWFCMwB0ECg/nX92iw4O8/IFFQ8xMhNlYCG7ner51hJ6
H2K1XyzZOoS1MwC+PfNaWGCb5mut6qwMK5Ia/lOXddbekbM5LFD5wZ/AZXrxcIGTmOkyAbmbTnkn
mapEiurvivVLlgCZrOWqRq0UF91qyjKtpbmjJIr1QwsiGb1p3F9Db+w89jbSIIDIoH2BYvOC/15t
i2aACYk+GWYC9EgIf7S4sO2gAMsKTIa4mn5Tude137hVcUrjvLbxit24vFXJx6EmNBmyKYYOJHq8
2jPSrcP1fbUZBpQPpDuwTcKXPF94OZ5L1uCCArnwDiM8ltI7F6/CyChE/uGvQ+GWw+r28UbC4bL8
lHc3uKsRYEZpyZOsfM386aHLshiN652DYmMLn0VZtsG7KFktcc/2+ZzU2VNfNnE9/LR9LRhzN4Rm
RvAPQ0IvAIsQ2hGQoDsP5o3+qFTlw2LXbZvYHCE7qU8uiUkNWY7roTZW4EL+/E+o1biUXaSTqIvq
ZrCr9ECrpgo0u3yplnLAlFd9qFC/iWpPlX+/wVC3A0cOIAAApC+eaa5EU1IbmmRSWcTFcPIncfSA
zLk+vo2FeBZmdTwZOurEnVDzqSjlR20uOhi213ASrsXeVbJxECISLtPF0245Os4nLZv8EZatSBwI
uFyFS57Q/0dCWcEOwNtZjBvn31mo1a0Fa1Sp8rEtEgAakn4GdYwU8fXvtjea1QZuOK99p4bwQ4pH
+mSi4kUKLMLuUEz5TqitrfX+wy2jfbe1mAZpuU6CkYbPB+jJGPjmHJgZ4OcpgdT6X/spwikYou9g
b0EDBn2p1Z3Y6xKGqxSda4OzsJqHIB3Ku1nVweDQw/WPuDkylKGwHlD/hCbV+cicHPhxKWGua2b5
B1+6x5q2t1MHoSEyBCJ3TtfDbc4ZPPGgigt/AJRAzsOVXQMwB1POaVav0n7txBCNzdHy90xyNpff
uzirPYVWTyFRmZJJS8hhQekvzKnrQ9nctv8XwlmtcAntI15POB2sqTJCQ8tIICgkeyyr3UvONkMh
v10uRGiCrN8vTFdpxuseicQ8HYAxe2rT7Fm1exr3m5ODkhTQ4ejwXPBbeGqyrvVqlaSiilnDbpnM
Po9NsXj67V1Wm0OC0yWcBPEowzo/Xwj+XI4aSzOa8FzcVVoambn1vUdJ4O8nCWIQyOahGwDdmtV6
s2QDSSfbqG7MzE1B0Rs8aDv1EK1AJ7Tuhb5zTmx9wffhVsvOTnXIBvrI1TtUslJfixR6qKbODjnb
A/lv1e/gD7F4Q0BXETiX1dB86G4OKG+QZBrMoY45dDjmeLZr9tlBbx7clE4NJxizQmCfZEXdw9qI
znasQTbmU5e57C8pgks6evZ7VmMfm6qyB8cq0cVteZBV8w+RzRJ19B4OBkR7+YeJRdsTpzKyN1B3
z9ePx4uB1w3AgAX4QOCaxV4NpRvbFXuJzuaUvgu0OvpHKP7QeqihkNmZwWz/HsgUS3rMzdfrA9o6
scAwALUMjy/oRK6msyXliHKk453GwgsLYZ94JndS+c0QEEZbbOWAAlt/MwLZCQJgCpjOUGKiUGfK
ocV2fRTLJK+ekR5qLMBTLMfVhZa7o/UzN9KR3sAGQJ76LBUHeJNYz8PsQg5iEkagckoDq07Lw/XI
y/c5iwwfCeAHEBWLAYbqqwUx0rIffUWg0pdb/Ae0xuo6IB5rQ1htcrD0Gu/OLKo98v/FMbaKulod
Azi/bddDeH2o/U9G17x5jiiDWlg7VZC9OMufv0tAfFihAdYhpmT2O5i7pPy7NswJtnV4/SterPbV
eJY/fxenrCAfbNi1mYxVl4ZWPh1gdK9Q3GlvdVlG14NtDgr1WWjcYgejs3MeTFio5WTjAPYQWDyo
2cZArEQe2eszbIeBtwBA7xbAnatiVT5PIm3t0oFDjGHFwq9Z4Eu/Cng97BlAXB7Ky/dD5f1/Yq01
mKhljx30pL3EhRLR0TNSvFVaCHsak12hiGqnwNtI+8V0FWjr6Twcc0OHIO2Q7cH8N7cDJFpRcAKu
BlKw59+WlPBFdUBXvyEWN0AnyKewgQ52VFduF9q92eLZq/Yqk1urB3wLSPlBBA/KdKv3RU9MZ8yJ
lcNLtADxzArAb0K6HAn26frK2Qy0GI2g+gEI0/pab4Q/aRrv8gTcumBEe6gcHPgF+EfldDuLdDPU
H+14zCzAwatzBbLdeubnvZV4DhuCdhQJnUcatgNcFnd5iRcnNJbPQldYbLAtiDisdkSmE15qM7SB
Gqe9MXLvnmZ79baLE/pPCKAcoNoDEeL1w32unCGXqoRfkgY8wlH1hOXR3OP3wI3NaVnAlM/aA2zR
MhbOYL3t5UgogGHtXRzV79bm8ufvDhklIKHdlMB+FloxPjtcd2891U1HCIC+WYRYYZtZXVhxmx1p
3RoBsI48kkX+DZYG02PVd+ylXAww3amEPBWxRSzRe0fvu7LlTe+3P0tfNi/TMOoPgpApFIBtvgi7
7oKOCCjBFHW1ADR9K8gyp40HUGdDI4NZLH5UCdPssjvOxKwPcoIKr++qPCypQcPRmiwoYHWQk5DW
76wa/VCVuQspD+UcrJr8ShWdbyAdRSKYf0zwkxRDjHJt98YXIhbsCqmOF1ye3Q3WYMJ/y3AOGq8t
dMu7/hn9xSx2mupHLTTojLqVpAHFSRJUnWCRJWv+pPvEekXar0FGVfOgcjgaY0grD4TjrnKAieDe
z8nFTjBKh0WFrs+h4/Amlg5MFvyeBRKLKxwG+Yl0qTiRGVBEreDNjcc4PxZipFYEBJ6Fv8AFBN2k
RpoMc6bCaXa8IK+H/tAAN3W0zHy6y1oopUzu2AeNobcfm7rgsV6aWLYLXiuFAWSMDTnEaJJBP5bB
qCoz9G9dbzE4oeQZmBTEi6HlVkYo3EBpy2P0QAeqRW1TQ/S1qFo451kF6ICunVCM8svIIf0wFlQh
dYcwWtAORAZlRT/ZJnARWokfUEEBHi7XIqKwqonBvPFf5FAW+N86azq2fHj23JRFqdeBs9+W6oZr
Df8ydUZ5T1vHODUoPN65jGdvjlOzEG5SRaSUBLe1I9phAAM19DJTPEveNJ/zBh12eOMSN7AtY4z7
CeSbSaHe0cDhI8m1Fs8O+G0/Qw+zfZqG2YTbINfvGXRKMRfO/DPVmX10qG09ZRntvxCSOqGv+nut
mt0bMU4TiBDuGJd4wgS57f0oy6kKS7N86ESpfc4hPRDwvpKPqYVEe278x8ar+vs5b7+LFO/FcJrE
fKMLa441lT36AEIHrrK1gM/6Jz1L7RvLFv5d1cjv0Box8U7mvRsUM1ehGOb+gTlDdtdl4rMGRxlg
EjzAr5yWh+Og2cD96N/hQOdgvvsmbGw6ffTw38Qa/Q8qVeKAqgL7ptu8jkx81ofW6YdQDbUVdHLi
p9y2828UGnfgoTVuxFOmhYXRFmZQMYVSn5yL0C7RTLEcKqIyUyLEomYRTg7tOJfK/zr3vbizMteA
PmXzvQf2sXMkPQxI/TiG2Yigmnm1LAkBlSIzvx/HzkRHXYFWO+DSheNQFesWlG4DQtrxQWSWFrh+
/+KV+oCpH8XRgQUfkM6GGWecF2Hv2WMEhvpb20NqeHSrX1VHYIeBFob2OLVWdtfnWdUGFrTQn1Jv
sn/1otMCYHeGH7PWf+KlKCKppt+920DHU7ZdlBOIB6DqTiO4PTdR0YrsMGpmHumz5x4EowLYcc9E
f6+0H1Kpxk9po8qIeaTA6aWTtA88zaNFqLlp+lxlpnYCv4TIsDdSSJjkTlWFtQTstBpn7W12tSpA
C4cFwNsaUY+u6H0BuMsTHmppBJR+fQulNz2wJR8iAiMfcPSM5jEv+iqCqi4NbIfyIygd86EFQzEA
ogmawPBBd29ZBznssJhJ8wWr/deMs0oEjjvyiOUm0LbIlMOhcfKIyaonYTfMPAYJhoZq1ngEFIcK
3aHEWc1M9ZLpsIN2KsGOsG2WwZD68lAYwFmZQ6nfcSiBnnrAIEM2E+fJnovpsZesfDOEtCN4Y7XP
TZMOH6RM9Ru4cdKQOBY5lAX0JYQDlyzwYLKg6bU55mY9vLQAdUTUnYtD33swoknljDmbs2c6DioG
III+51DmxssFdQSJRP+ElgjIV8vCqgAkO46iUqfazq075dM6HD2K+ZuIGUi0uBOzFci9iM1CnMFF
pOsM2okks+CL6EAAux/EN5463Y3TF06o6Y11V1nm9KI1ANxMlSNCvHT1EJSiEVJfBNqTzcwjUIdc
aEvk+ht0PbQn2660EHrN5hvY+m1IuNOH6cT6u86GkLOmLP025Y36IX0tP6BMCs2htuSv3jBoj2ah
YT1U0IAORMXGBw6rRTh9aSpm7jw8CVymIGgWGq7nEii4zIIrUGvrUDCiaMhO/GvhdQ+0Rx+YmiY5
proBtA6YaXeV7OugaD3vZUDpMdTaNjvWExtPFB5pB/COWFxDayQYbK+9bUvISWZt7cXOiM88Vb0K
fTv73dSwp/QscJZcrjefzcLKPpsuxMiLfpRRVg7eCxeZfl+bxIg7huuEdjVcXISXHmq7syFprjkf
R+A04JKFJ68FucJTiTszJrb7Ox90575G3SvUCuGFdpvb8Tw2r34r56jxYc8wujqL0E3JX4Aw6I52
x/UHR8g8aGcrvevw1gxEKXAON8RIWq9ykgyPg3h0zIdB9dUL3On0wMsz74tfZEhlbJbGJTr4YakX
foxajDxxC+catKnsWJ+gUtdbEFOqKqA2oR9Cbu1SR8QZLETYlv3MaTsgk+ghglV1/Nc0F3rUFRPO
Jgj+HOSQV29Q+oeMNnZLUsLgKUYm6EQWz/WwtDrrt0dlfwDDCHPqE+cXCB/dUTY1rJFoP8XAWvpH
OKeCYEh0ej+iBx7CFrF84nX50W8xC07pyhvaVfyWMWXEeF3kRVgT4oRKM4E6GGCM4oNNAOyxqu8c
2ICdBl9q8TyNP/GxmkOV2lbMx5m/jBrPQljtmm+9bEkL4QgiXroKaucV1WlIdTXEMG/SP5hYG8e2
72jk66IJ9b7Rw4nM5jOClQfYhPlxDdJcgOeV9lUoX8SeUdWQhMh55HQw23VNCqsD6HiNx2bMs1i2
Gi4KiWQjhczwAZDN5qZws9ee1N1rg75+qIq6DHBvVwf4xgNx0EPoK3DLSXviNv3Y6oJEY2mZn6CW
5R17YnwDD+cr5KCLA7BpfWzmar6Vg4LQcm3PIV5fdlRk1UfCcB4Lr6RPtGJ1YGWOfVtgdJFw3Cpi
tlVDhszsInTevXu3ZtMPZnRfId2k4TC1jA/moj5fdGl74Bkky4aS1CeoAPxsXU07OqysH1wHGweu
fTTJxFg8QLhrevQJpQdcECSWYJdGHmj0oQO97sikXRuOVPNuLeL2O7ClzSzf89BqQg8cvf3VW8ZX
A3yrhO2fYJoLVN+9tJ5676Ohnq4/BTefTODrQgwRVWugKc8fE5xDe3ZuexCG1HiY1fyhLKvX6yG2
CghokQAbYTqwRF3XKQbH7akySpA6PGj/S1Ak6TMUwg7Xo2x9LxPUauBpFi38dZkisyuBa8Wvkmn+
agIebLq3IgWuJj39v+KsSxSZSXPIiyyuga5dBb6fk2hOO2j46byUwL0Y9c5C2Pp8Fj4d6E8o0OEJ
fT5DJRw5WNqy4mYWykPaTnj2atQMHTRIPrV/zVXD+3ZRagHlHx4KF6gIq8oryGXBpiPTYXU9tiYO
Xb/65pnzHlhua8KWKCCwApfsriEzPkkH5AD4kMxzP3CzeSFtB88+ivvb2GF3bNaV3sdadsG7J3Mu
wY+GWluTtAAOB2zRd3fgavqQE0niuZu7e+VCkxMKp3bAwG++lySDYYc0zZ3ttjmZEMMFiRgqdsDU
nf8QmHgUEzxXWFKTOTQseuqU+dBm/g5kZ6tKAZrr/4ZZq9MICH5CUHhx0JT2I52LW0hBfelcEamC
nuy6eSauv1Po2RoZwJUAGiydogs1+ELTBCyiClCpijmErHg8as29rlhyffttFeZQe1/smWAhdnEs
5qSfUE5yoXxRu+qlor1xrGd45kJqWw/HwhVHN4Vr/D8EXZYp0nfoU6yxbd44Nsh5QdpJZwP2K4bz
aIJi2dranV8Cuzc2s7kTcXPFYk/8J+SqPUodAy/vinXQFbnrNEBfOhmW/FGq7tZLzajuSqDrqpCg
WYrH2s5H3tqa74OvLoUJuiYe64mXZG4rIjmJny56YhH36Yw6h7VH69+6g9C5gZPgMqUXcEhoNNjT
SIs6Kfos9kn2hst1B4uyPaL/hFj36fEg66BNzmCyZ6i7XOl3Yil5wtA6HN364/XVsuzhdX3u3XDW
yHf4nDpeXbt6YrM7N02msQ8b6R6IkGFXftL0MiQmO16PubX7APFBQRjy1zCMWs0YaxQfjAoKqJY9
3aKbq0HloSgjAez7ztrYi7Q6SiuIlgjoe+TJiLxkHI7UJ4EJJZHr49laEujjLaglB73Zdf3drCTq
BkUKszcfmXeqYmIMh+shNgfyLsSyZN7dCS5UkvsaslbJpCvSARubolphySyFySMd3J0BbS3A9wNa
pXPKq01ovUGbTwPcuKPsWDA6BGWu7hSfv1wf2dYZ+T7Wcju8G1njovA6WWOWAKwK80oysajNG3pQ
TKX3Zll6MBcfx511sTljNuyU4VmGPGydf+UCSk8T7COTkvuRO1UffOy26+NaC7zgYlmwCEiIkURC
8mudE6NglzaEkipJR5Tk9Jh4HVqTnyxUDiYWABkDeRcgE/K9xszGUjmLu/qgpsM16gFElHCpG9Hk
clR/BcQBQbtMd9bJXij/fO5mQ9g6n1qSKKO3Q4WyWMQdUj+2xeDv9eY31glIHvBUNfAAAAFttSZb
PEMhbzhkSY56XgE6WIfyM+ouZv2L28frc7ex/s9irT6hLNuxhmAKOeW6E2sdSnIp/eoa6A34xvf/
Iu28duVGknb7RATozS1ZjrW9vHRDyNJ7z6c/i5ozmF0sooitvwfoAUbdE5XJNJERn7kdanUK4dYq
5Ms8apZc9baiq2zpleGaXqt/yfQ48WxjhBbmI1L4/R9iAW+Y9SmBty47TmoL6SeI/gpJ0EupBNo/
mq2Ef25HWftQ5P4wIlSNDbbkC3Rqr6eFUQFo8yoXwq+tlIk9mu19KX6Wqq1lsbKTyce5QwAtz5C2
RRty0NKQDpMfnbFc782DLE1Vfh/T49pSSVpbEzKgaB6ec2N5iTnwZVR8Ig0Qipa/BJZum9r90Ou7
kJLD7fnbCrS4syS9lnwR3cJThmJzOp6tznKU6antft+Os7byXg9o/vPXBy8eOo0v01pTSyqSapgm
iNngmBBm6tZHkuaDYJFlIIUBogWSP4Tl5bNQVItAwYJJc73EGw9V2bSPVdFh+ZxYKRp4kkT3Q66k
l5SNLzlhWCbHuopi0TGwyXkpYy5exwwzeZ/gYPExa3P4GpjFdy8oV3Toa8vVwxjobxQh/XuCv/7V
85d6NUOmILY9oo7WqYb8gTio7YsfkjEDX+hqFOtvf47Vz/5qihbnm5yGeZZWunUqo/qOCtTZmqxT
EUy7AXrv/y3U4nhLBLpV8agbJ41LyJo+N8MPZCzsrtt42K2tMCqls4QbNSm695fzp7Ry1/X+qJ6E
ZNbjQS/fao+WWW2wedYOnNdhFp9JQ6RAKgSpciXqkWPiUhmPpXQnpGeefrvbU7d23IB6kGdVXQyO
l09i1WuVKCvJjPzR3EHIuMNwa2PWpLVpm0GzCoYt4NGXV4IekjWLYt+4YhselDynGzsd9PguxmXT
i8dDHtT7AO3ICPcdxdorqQhg/SymXyzzX84iGFJY/6JiBtBqsSh9s0u7wBzMEwrdiOK9VHgqSNoH
MGEbS3JtXjEWBvLK9X7NgoWKFdRRKZmnItQ+e0rm5Em1UVdZnVae/MBV8OWQlnYqGAx0nSAkIZZp
w2nMdFvom2Odv5mOStpH9WZmiIJXvOKJVnKJqgnab66SjAg/p/Rqm90UyxsLcXU0/1/XU5qFwS/3
lj+Fnm7FJhNm6nf5aN0LA8jTfDzeXu9rp5L6Kox8GQbmYdiWUuK7SlR9kpJ+14ypaJuheOyD5M2A
wnnqoKgjIcy78Nooecwp6GlK7PoTveGy6s6tigpiWHh/EH2nrhwdjU7eopyszSS4IthbczUWWa/L
IRalImgCsmG0yaaXLiifm07Z92P25fZMrobByVqmGMTbd3kYTmWsT51Wx8ykeOoHvN4yE77tVqFy
K8ziMCy81p8SFsapj5BWrLD2lUuHMvDGft0KszgYRjOVARuXHO16bAf+R50mTlZ9/Icpm71VJQxr
Z6zs5ZcZJDnWxiZqXRHkZWSjFR3s1E7vX2qp7jf209olAiIXNVdYkdYVGgtTINmjT2qerE77IBfm
U1z4DoS0Qy1MB0ndosyszd8sCMFymyV8lsisvu7CetKUyY3R/Uw66ZCrDSoHW064a8cqEweliSrK
NdNTJTtNER3BPNbKUt82AWxYO8kPkHq4/anWzgmqYXPNCuK6umQtGB4nbjQG6VkfEKOO0UmxY5Ws
qZg0yoED8/j2eOiCouHGf66ZpL0QZ1IT46ejY0J7N+pW4JjoJ7Chqt+DUmwokkhrw3sdbpExqeI4
hmmTBmePS2o4xrQ+v6dJlD4Vne4HttyYufSYaFb3qxbH6muoTeVzO2nRXYTyD38OciR3vKI1o11Z
k8EGQ5j9NPtA39IIu+aLc4ZCnaarSwcGW6jFnomsqFP8torPfipR/k2SWdR1yru8xKlzABaX02P+
MWap+DOQASnwMpvAiYhq8EtXsv4XPWz6jyEoNsO9/cnW1iKQbfDavNLI1xZHRq9Lo5JDvDsleX7Q
NeFEEr8RYv4My2cGVyF8FkRAr4m4nZJppZ/iXFSReT43tEVUu09LHC89HBIfxq499J2JZ1QqJluY
9LUdPRPKKRzgjnDVLNH8ROhxxspcGn67zAj2udy+VwZl40JeO6dehVk2SywzAPKkDIkbI1ieePEe
mctjlAXu1CfvhKzdmNF5uVzNKJoaCCfiF3NlpY0NDw+TRO5OQ5HbSF4DCot2Qiw5QOaOnhfaptU6
Wi99ur1WVotnPOr/G3fZuAQyYJqeTDKve2nwdUSV5QHSeuEkY83T2xuih3RQC7vQERBVgaE8gR+T
ftz+Eatf9NVvWCQGFig8axiwVyt8fJWhakINsSfv9+0oa2sWOSXa2TNNDtHXy0suD5VKhJY3uIrx
3Zy+Dcp3Sf8K09We/INvtBv39la0eZO+etKC0JksQL9ggib1kCRPidbv8q6me7hXZ8xX9PYWIsfR
/0Y3z/GreCIv/zYv5MnVh+AxAiAiT5i16dPGsNbO59dh5j9/FUYgGcUYru5cSRAf6F28WIH+3Q/7
j7XW/0vqQxkI5D/ZKs+IxQcTFJ8jJvQ6V/Csu6aRXavLH7qwP91eF2sbnVwYGhDZBRfqIoyoDRqK
KVoBvLZHUOyzhIOsN57FISZP2NI1XtnmFKih5/H+gl62BPP7pddMbY94fg/Azh7KJATRknh7wLup
3UraiEBj6jsBNgx246P9dXusKzsNDwaDJrCO+NuVBhJWeYIy5XLkTppvd/0no8ENKvuHnGFmCzGV
vK75+2JGQX17itmbrSvnNQjQuzo29rOaug/U7fZ41o4vnn9wHbnp0E1ZhhK9Qa+zXLBOsS406W7A
VybE2UUcP2VhV+h2A6rsG86o4YepydgNMJqtzu6SIhL3t3/KytSaIgY6s+QGNYVlMcHwhSxH3ct3
m0R+L1eT3SkD76stavFGmKU5iBR3slEGlXpK1PbsW3gWduYB7PPG7bcVZnEkN8GIC48axm6q9vve
8B/8IXuMYnWjorQVRr48TvIa44MiTUW3VxPjVGTtbwETBlzJzK1nx3okHcUnDpNZL+IyUtil0wRf
znflGJxqHOfPQgSPqM/6YGOPXZ/8KNzNFBqqBVSW1MXJb3SB3/WqH5yrriFDSarJpOSnYHfsaOY4
3AOzVoEZG8gWC0MvbRk6/NUbuMwkZoU9TFf5L/oPy5FK/ezpJisQQdD67A95HGY9ejMBAopBWI0u
UoCJbmd9rTxWWYa5WtOJIyjyeOo/mY0iPKq5WP9Qukj8hKVQaCJ05CEeZanpqCPdJwM5mKLB82wd
Kupj0yQCnj+yOZ6RW5ROuWUIH6e+Hz+YXZY8W1ZQNfRZRPEwcF0MtpfLwJWGqgIGahbxoKA26BXf
CmThniO0dhNbNsu0ss2s8Z4NqTF2fk3J0zHQxjy1vhh9mLpkaByx7PJojxmx9LMZp+pJoVXwVc4i
ETsJQGehE2eykNpd3ki/g05S3/mdBhTYavQYGUocK9GarLAodYp4rO4n1YxNAO2NykXdirVt0Gi+
hyNbynbCJG1lB9d3zswfI8pMagP/tjghx8jHxCSKfXf0sV71JtFRuvCxr/qftSF/64QtNYzra3uO
B27Qmtc+p/Ll6perCN1+T0GrqzJ3FBQ+hkJyzmQt+FKT3v68fRJevz8ugy02dVbLFJHMnrdANTnC
KJ9rc9woMS6dU+gYXMZYTKDq56kfK8roitJQJR/bxFPSxM5RPgSXi8cp5JSiGN97SanOTthKpey0
WKsCLgRyJNwoJ2DmGjp8u9tjX070PL0GMEOKG7Mdqbn4XRMEB03JOwRpjcjR5OdgEOys/plueUQt
j7P/xKGdOWus41ezOM4knFU1YN7xOerD6V1d19GdAPx911SwHm4P6XqtzurnFBxQ8Z1Z4XNK8yrl
48hqq9bCrE1tu8HutSrZZ1yibmok4YOWe+EjXo3V4XbQ5fjo074OunyWeIo2Uv4IAhdc/r5MmydF
gGggY8S8cVqvBWJTzLbOOJldvbvCycjEbLKou6IN4uSxGdlpXSbPOYivDab4ykRa1Nc4nNECA64w
//mriUxrXalx+Q7PYd71pQPBqz7rEijY4xCVFAzaRtc/e2GwVRC93o/zbqEAhjeKhBfLYq3oEZSD
cmqsk6TnT5j+9jY6ulsqOKtBeFmhWWugN7ZMxMK68JCerhSqrkjAG2DCx7eHUIH4IfhEDJiTyzVf
IqcGqD4L3brPof2qe8nz3r112UEQnXHPEmgSMuXFWm+mUJGzjK5T3oeHOhWOUl4cPDXdIJ6vHF8c
DUjv8ZTixQG7/nIphJ4BRpf6vOtrnpAeoQsCGRnHqImdTvCTyYHPolU2yV6bH2qecobj+yUlxULM
jEe0owRrh9/OVufm+nUy/ywL7VwyWKZ6cXrVw+jH2FwFbjNig628xKl2aOXQrjRk9p8HQ7MFeQOC
t7JuTNrOLBz0UcwrGHhqRkZmxn587puystHJ7F4wz202vuvK1psLVcDC5q4HYObL+W6qEX84Awpw
HXyo5V++QApYPuhK7sjjVn9ZWh3Sq2CLN7KpyYIUD5HGIsq07N7TrAqyXR4jR6wIfertU8n3azxF
pPioRG3/0vqy4JWQp7r0JCvNlH5Og1DMT4MBK9pueEx8uL3Ml7fUfLryBgSTC2MZo9vFSdR0mp+i
HeCfm0go9nkCU8VXFTS//GzaS2VW/MMhC5pjtlThdXSlAp7XhuFDt0jQ/Kq/6mrxBX+ML6Lf/bo9
rLWJRzsTVDxKd9e1fnOcJK8JY7r5cYJqdhqoRw+W2vF2lOu1dJl6zL/i1TE+VUAcxcFAfDCxMCZ+
UfpPY1MeonGnbPoKXr8liIXsB5VOvNSvlJ3ikgRyIut1+7TTv8bCoNpm32Yv/M8zCUk0nLaTKzf3
ZfHT7VFeHwWXkedf9mqUYhmFU5ajwVHF2SOPqkdBliJnlIIfgCcMu1al4ziad1kt/rkdeOVsvIy8
OIPluFDjfIxzV/GsP1o6/PCM+inRxzvDCp0wih+0zoRdVZzEIv46Wd2pSreqXNdJwcVP0BfHc9Zk
bYQIkDw7GT+bRnkA+/kO2YSNbXi9Xi/DLLNyzRBUDUn7cyh0xWSLZgxnXqrNWtj/3+Z0KasVUnLU
+zH2TlPYf5XrrrNrTaVbUT+o4meOS0ccP1NX39EWRhRSgDi3dXkvp3ROWKnZW+TUaDbisHS5nvp0
GsE0BI2baW31IHhFtg/qVHvypjbZKOhthVqcv2isWcnY9ZELZBJxKmtfG72jw/u+PanLc+DviDRa
Y/BUOHOW8DthmtGfAgQmRXam4M7vrb1v5edSnWCThhvl3eWJ/Tffx1iUI8DkvlwmJglC5WRX+YzR
HU/YJJ/wRXs3hfpR8puNt9Xa9HFM/zfUsvER6UHvZWoBJjlUnUr4aLbAMZutPuZqFFJFpk4j2vJG
bkeZMUWZeOKZdh/oXuwkpvoF0djD7a+0GufVg2yxx0yx0XSU13K3iZratcyxOcdmjCGSp2sfb4da
WxCv337y5RJXPYqDCGaBYpNFt8s9R0rrL03cPhVReJDbZiNzWt4NyyfgYpnnkRdQhIXy7IsPcSXv
hukdQD270FS75a2Um+HGVMpz+ve6svSfiAbddB4xXEiLuUw6MVUa3RfcoQ613/I4NL+9gHb4Xp/E
ttzn0FG/5K00PE+J1r03hCpWd/Ek58NhrBAfsRNVgqkpDrX2IWmtILdLSfKlfa8DTLRDZH3eT5nZ
yY4/CiPSGH4nHaOiyP7EQW69T/qiCje28OquwmTjvwNafDFLHyZUI6LgrBah4AwCibcftBhzBkWI
RcNYbMygtP7N/hdwkWCHeRUZshkm5zHIpofBGysDBxFxgkTqF3BMq9pTv4l1U3IbxFNS2mHThQcz
5GVga5mnHgQRof+TFyGyi2wOs4r6itiou2Ck1m6ned9EtjFI6tfbS3t5U81fnobBX38nGhfaIufp
EwVd0J7idpfUx3Q0kbzQ0y+3Y6x8DJwFAGrwTqRBt4SNjbNAcYhWxkmuPvnpb6n4MiVzmv5W3Bhj
AY7Iixj0E0/iZfJbBj6mLqUK+Cka7VL4rfXvYrN13j4Y2h8IjVqYVF3x3ho9FdQYuY2zrLTSMxpq
hVMLqI5Ezej9QHSs3d+Ot3LMzU4uQCd4Hs9O1Jdnj4DyoCp0Ez2yYLyfEtEJW/EUdm8lFM1zx1/g
d2bTvSuqhQe9Oww0IXQ99Aczoad6Ou2DaKMrcJUCUqCc0wWNXi1pPHqEl6ORY0wrDYjfbhSloaMW
6OsEOQYq0c+sSD+gFQORneu2KFrkx8p7XzBefKv6c3tKr9cjP0LH92+2LtIhUV3+iC7uhcEssbsw
Iy+2B3QQI0C8iEzXSb9RD1gPRXWW55iMEft8s7xKtsHaYQPY66EbUd/qjeekBKPkfwqm9HB7TNfL
hDHNJBkwfxbKnYuJFcIm1IusL92qbr7AOP1Y9vkXKk4bN+H1cSHRj4PNOnumXcsujsoANLMhA8Ne
Jd13YafuVE/d8oUw16aNIiuu6wpQ4SvpRXmMrVGofMwuEh7Uji/mAuImXqfSuKjS5CBWYje4ojqV
IWpwowo5Uqtgm4sVip42Gj+9z5M3ecZLY3iIhDh3gtJHxTEb1PhJ87PmLAQZfYFOzCffkeIaQpuG
7PJox43cDU4oZeIX06qK99S+lB+DWSnJQRDS7kmtjI4eTyyjAgJwT97F5FSHtO8RMUFhNFEcRDGK
YafGYyLZQBmHn5pZi1+SVMDZokfstHLQvYpwDwpb7avAg/1XqWG27kyQPSJ7Egv1VxhRi7VrqZAL
28rLQXiMBT01d9Lo6SFyVeRXTpO0KhXNjCaUbVbw2OwE78kXrYUkYDfUQ3GmFINWsSsFDclDNATh
uKPtPkk0hPr+SailaED5wRS8U1V51NUrurmJo45jGWEr7SHjAHHanA5NEFJZL2T6JmMfYDmAQwAA
+xo83LlETBzDS7UpVURrOIH5XSpNnE7EDudUC0MkuVJvCT+QTgiHnZGoWuEUdWn81gqpDR2lVeS3
tmA4YxSa0zTKyD6R65i3yqs9V6ZKr2QGjjmZLv/uchn9kmlvyMK7JJQOau+9vHnnkTUBE8MJYqXO
pUcBIrImGoa5MmX7pO28O2jf0s7LUAO5HWplWyhcO+xxEGoApRYjE8vACqkwgSWvTfRJwkeppOmT
gQWLuh9vDwWE06K2PFP8lgc18j6mPgiD7pqGBBMYJymXbvy0S4ELOZOl9v9wflEAZg4RkAe6vLjm
knYIw5SF6vrpaCdCtVMRudTFLeTJygyKBihL+IQwAK6IAXGHjLFYwCgca7G/Cwa1OxgJLFo574+5
lm98L/U6K8QFguIYC5LOE33by6U4WcowjAM10FTLA9+WNS96xz8tPUa+XDS2iU/RfSMUyldZicyX
CmGOE+dJm3AJBmpnm52OGBJZoIyTX9IhldqPHSK0oqlLP4u6U0AkGr3YkyoqBdB1paCEEonZrpOD
8mujppwfgxHzQFb6dLhr2kpTELJBz+LeACjR20j8cLyiv0rdwEAAKUSnp7C+V7EkWDRqk+Zji6rZ
HYBoDpUIQM8XvygK3aGrIb5v8T651wMrO5c6Z+cRNW6jQyzHoNPCD8cxyOd9zpHmGwr/9lBN2fHN
i3RW5gUfgnIn/rGL6bWqcBTHGp6cUCmemzZMLJSo5iAFfrDrhSh7dzveyu1HjZkUc3Z9uU5kqbqK
fV7oODnCe/Cy+BBH/saQ1kKAMJh9nnAMoi93uWLMNJ4sZLVkV1CNnRhnSBluceOvoDUckMii/y/G
4nFUzhJFlUeu0De6csxLBPsKLfjN4hy4asfyvoyi5KG30uYxbVTpm2rpiCzfnsr501y+OPkNYB/n
srEM4HkxzkYbxVZDddAtiiE8FolBW8JS8/1UePpZzbsWrKSlqRvEoJX9CHoCsROJahUKK4sFM6Fm
VGlphi5I9LGxjvmEnGLwLCQ5Hol23WyUdla+JbXdmYQkAkoUl8szDJFCShUzcAtxuAf1ijdBurFc
Vs6zixDzgF/ddcEwlmWUAftCv9AGEm0b9Z9Y+mmSDtz+XmszR7Ga05nk8ppdVCs8cjoz6NxMKfZt
whN/UALPrlrjGzZoT0ZpwbQc6uHtywRdVyKCpoAvtsyfBbk1ObObzo1qDZXC5xQL7tgYMZQ40zve
3x7jfH0u1iQWugbwnlmZnb7x5WT2QYy1XlYZqKjE+0wI31WCaTndLIl3O9DKwmBN8Mzi9TF3PJXL
QHWVi2Hny9rJ78V7bTAeVWFLY2NlfzFhJOr0ZnjiLLGPdYckXFrQQfALRFn13qmVg65MR6P+VMXJ
xuJYGw+JOjtap3l7xfzwQ9X35cxC2ke1nvQ6fyqG+nR7yta+DYkPdzZ1BOuqsTXpTd60JShK8Aq+
U/qSv+8tGqlRam1BD9dCAbCfr2seU8h0Xn6dUBVD3UxBvFthB64IfVoMDcudIdYfb49p/j9arDew
rzo2R1iLAi65CpRIYcQlfRrzQXHFfkSPiAcIxNhDG6f9iDBhUlk2Xxd4cYLkXvQwDVNv7m7/jLVH
ucoKISuCKklVb3EWZ2GCIEtS626oDL23r6eMFnym+sUR1/eW/rQ3qmcvtaRuX8XmcNJjcVQcIR0G
VB7jBiuZFrWCLVLZFYlzvqY00A207clDwB5cfoe6rbKuMhDCsvTaPwl99skzje/joA0nzyo7LAyQ
c6narOBxp3yse6G7r5KkPww4s9tiCZc5ldPfwiS/lSC2/GHzdnh16ApjL5LOUbIXh+8i78es+i6M
X25/lJVFeDH4+c9fxfATaVAERFHdMKsfRnlAFg64TPBW+NhyKPP98ipMFYc1JoR+eBb7yXuKkxg1
SmtSFfjaabyrJCPd6EGsXFhoHJkQBVEcNfRlpRkUYiH4ymic4lr8HaTlcfC0vZZFnS375Y+3zyGl
Js5yDnTKWovbnnqBnkyjrrq61UAFUEPKS2ep6IfQCTLdSN5+3VOmo442n4JgxBbbqCnqWBM7s3ep
jx8nKz4knff2i4PcZSZt8STjYbE4MQK1VQIB2eczasTaV0UJpqdGtsqN43xt7b2KssSwKKHhV2KF
TkjRxJWDrmJ1hyCddq/IybBxrK8tB4yNqPWQ/wCfX3wiK5R7GX47CgpjJN5Zem48mo3xvVMiqgeF
Eri3V8TaiWuA76LODUb+qvzolX4ZSO1sUqwhMgR/VDsofpzaVWfd1ZMhJLaKj/hHs5Lqe00TJn9/
O/7qzGIPCE79P4ZOl9sNw6JSVgLTdAejCD4hjyLvOxTz73tP/Xw70sqVTLb0v0iLjW0mYFDbRG9d
Ic0eszx9aoRsI5neCrH4dgZ45FbtgVSFQr2T0W6iOPgPo8B/xdJpJc5Wm4v1PphtHKtCmLumFTz4
mrkXSDNvT9TakuCWB2k5w6NgS11+EsSa0Z5D5PmcinrojEYzHqcpe4ZeMH5XQuW7UcwIZwWMNRLk
4cYUri1/kgeJI5EFCa7rMrjqD3KNdDVawCltRATXUM5FPT+bzKM1+dnZ1/S4ePuAtVlflF4MVEHM
7S5jSn0aJ0jtSy7VBSQ4dGD5LmCtaR8GRr3zvVZ1wtTsjqUlcpcisvr2MQNhx4wTJvcKscNH7DyA
22GdtDh/hyPA99j37gLdeqlMtIhuf9yV/aZx1cAQptLLQpr//NX1VnBeh/JAjzizSuugYbJnUzOm
QEdR/ng71MpuwIZCQYGILj4iN8vTnxopnMJ6PGld2x1RZflSxdYWR2TeUouMkYOfOhkwaU7o5auZ
2pieTmKDtzUC2fgJDCFNE+TRlWNTlgYK/Cn/Kibv6bTVH1rZJheR5cuZHJIUWWE1C89dV2d7wcvk
YwUE+w50e37Iy0hE2aVRZiJCgt+20sYbq3btS3Ll0UNliq8BjH4j+2OA8Pt5UjrjPkPOKNrjJmc0
9kh6upF8rX1LaFQ6VqfsD2kJaanIzNrQLyM3MqRfCLeZNuTsjRgrWx/oNSFYlVhtL5PuPB7E3og9
3yVl2BnCTkUHuZSjfbnlprq2Zgxem7NOIODAZQ2yMcdUG4MuO3eGXp4Emv+ccpZ5KDLsOpBJUp2u
ldvD7d2wtlwISKeIQgvyvIuN1+K71EejQvm4a8Zz58nTsw/XfC8FKC/TEPuutXJyj75y4wjdWL6/
HX1tbmfpOMoG0HWuGNytL2FXjALSWa2U4FPkWf2XTMFKQdQTHlidr749LeMRh6I0z3mqFMvmWyV1
jYGQPo3nOD2avvUoTG9VLyRR16mMW7NVEGzG5fFS+wIY3ihPZ8HHXZjs1AKAAIDv2xO3svDBB/11
QeLVZS0X/pT6QVpTm3O9sq9eut6aHv120jeaoisrkiiUOFEeRhZneQMVUloNhZFabiSLH4R0rCg/
ao4142uKaOfp+sbZYV6fmqxBCIsStywA/eXRnFMMVbNUOBmGcG+kql17stsO0Qlf9t00+bsELtTt
iVxZgRBF6NnD4UAjcfkW0Gut8IIR69iu+TJ4GDqotd3rv7LNF8HKuTgzUkxW31yYXnI4irzEmqdW
zRNbP7yTLKxi6lgsjlPvbylhr302cNYUxgBysKXnP391mUbSpI8emu5uWvgzG1kKX2IlHzG0yOeV
nyvO2CNudHsiV8f3Kuj8bV8FlXwEUDu5BNBc1b9Twyi+q0mfYK2e6hvPt6tITCIpIJzT+VgmRbqM
lHaiWeJ+CRJmzLA9U/aFiEeS8XJ7PFeTOLNfuFVmBTy6hssXXB8LM9MhwlzdUmJsEenm4IeB+Z4R
FO1OibVpPybm1u19tRz/RuUJPPtlXaM7SkwEWjH3Mpf2xW8yop9R2Lc2Ljzf/QIvgttDvNpu82pE
P4O5RIHoGj7ZFvDjB4V1AqUberAyOGBB8p2BtZwNkmzY4auMdZIS18fbka8rWXNoNt1fR7D5M15+
Q3pdmSEaBb1YX8XRIu9E/2Xy/A5CdifOLkKROPYHSa3Nb3qS6fhQBK30U8XPJdoPaH8Z9OYLY8v1
8OpUnX8V+bYxZy/cwYvzpxD9umqjLDp70Bd1B1JSK9qe308bmfXaCqYRTbAZbQJP4XL07RQ0Wm8A
2hGHtnTKSdQeoQz+yYq+30AorkaifzMTx+AeLfPqTraquOjT1vVDNx2ks49735SPG3t/bd6gs89S
rIBW0WO5HI9u+UmgZ3nkprK8q/zo1BvG6faKWRsISIG5+Mo7geffZQgjydUU2wrI+fAjijo4I71/
zOtsA/e0EoZGOpVxmJry/B65DKMECT+AnMhFS+Ghrx4LrTvVublxe6/s8rldz46bHwhXPXRMaKQy
RVjbjaNz3BxGv3Kq+A/zu3/zpDFVlm4Z/DUreF+ORkd2XWzFQnHTOnnUvWg/md0DBfONz79yVAJI
JN1n81CZXm5mw0pbUWpaSGdib93rI1asp0hWi8rOYmkIT3HQphX9u0nPNga4coLJNIHm5B/D4KuF
B8nH0CpDhPEvoW0sBH8MQzpMRvpeyuWn2hAOarLlvHyVMJM5UjMEUzhXKklbL+dUSGZfkKBJzgj8
yE+62WaOrk3RPguC7CAEg3SMe0C3BnftQU6NDXWmlZ0264ORRMxwD4h+l9F9vccnr0h0dwoS64gE
j2Z7ZrpV0V+bVhV0Jv0olOKuwHBjXoxG2zTIASTfpqQ6hUV47+GIp7efrDQ+CJuljtWAJqtHQlEI
gdPFpOIoDXA7rCN3dHztkBiEMp+zKd/n6Yd0S39xbfchKsnQeHFAk1zsCnPQcrkOy9atZwb6INsC
V6CFtFXXbhxaaxuDZxVm6rCugOYsIqEFk+pZalF4C8N4B+LNP2vyGD7l2O7sRdSJzxT/tD9v3vQw
TMm2UIdCQXrZHE1q/gT4aO7qSQ0ETbYpXDjGFjRzZSESxZqlfCjZk0UsFmIexrqBI5iLU9gujHs3
qLeUKa7hDyBpmTj+LnGsXKVgIl8q6WGtneU+n05KmfbHpMTXyAd1/92ravGkNZq/y4QodGWx5IkQ
5v/wBeFyYuhOFqjxqLscppVbeeIDTT8PVAd/VRhX/mnGhJNNDSzvO8LTgWhrVWbI/3BDANhCiJSC
gHS1A81R1QsrkqOzMkXfwEj5D8Oklo9Fn6SnXvLijZR65WtSUmWM88lCNrgYJjjLpE4k1Ac7sIcU
+HdxuwWwNdZi0G1B/wOyNzKrixhgIXGybgrRlYtMH45h35XeDvTXr8yPg295niSfkEzzH7xIip6C
kUouRhojJnfqIO6kAKHKUG+qc0tF8BQkQfheT3pxr+ievyOj6x/RmjR+CXi9OmMoqR+RAcALkbfd
rzFGXHqKrOIYUr0t7HbqfoWWX/DPhcUx6gwwElLW6bumMPJHpc7HR49HqqN3w+deNnugPZk4OpqS
ZYdRo4vZ9YX0CdNO6xmND9kOIyv7KYmRdWqmOLQzkvud3IkwvYTYcJSwjx1ys94uTGgHMDB6vAzz
Nv6YjlqPIVpuvm+MQf2A4or+rs2UfjfJvbCXx1R4rLqoOoRtXHxQ/C6FnpxMd4ZXgzsVBAef0/5c
dC1OI3mdZq4StMHeHBT1bNRRvhNEwFw+/qMbufvKd2RXwqBHZhFY0FUnKNJKCQfUyjWb0BG8dJfV
W9IKKye0Ls1amHNRb35/Xe46ns8hsNChcAfc9/zUnzUVdjVesvqGHsBKukcg6l+AxOa362JNjlOK
+V9VhWfs+IKDNGn9cQJC+SnS0i0Nh7/zclESBkhPjYFdhvQqGP7F1W2M3oiGLtazVBkxNSwUu6nx
PKLyhcVzpQ/z+tD3fdFruyhtTTsoa8nxvF60s9KKbBQeQifLNMCITQ/mT/OHgyYO1UZGJa9cxUBX
53e1TlGO2v/l3E9DFXRgp80TOZvf7vRUD+8tr/BY56PYK8dEK8LvdVw1yh3AZlMDk+/l4klsjLhw
Um1431WqkYNLzusPCTZ5L6AVK5sKsPRijl6O526iQVzw8jEC8RyJ+k7TKk24K9MoqRyzQ+d3FxVB
O+Ex25ixk4ph/nFsBfWd0NXqcLh9Wa4sZh0oEcx3FCGgviw+igKqW/fjElq0mB8jQ3iEsLFxtq4s
ZuAwrGMqaXPranFTykXCoQQ++yQPxbtyKA6jIe9Nwb9Lh7dKRqF2MmPwedHT3LiuvctR1XWTIBsn
8P7TES8C7yEJZf8gJngM3p64tVHNJFJAnXAzrrwc9Bb32Fma6JRWsU2+uEv9d32PE57w9pvQ0LW/
qAAIE1fZWpcalOgolpyUes6WnKrBHqgMdskWZnRlRJTKmEA6jKyE5cKvWWNjgSaSW1XUH/9M3e9J
yewmjjcGtHLmkCuQ0c4itWAeFo/lssAYNkib1m2l6i6tlFPcip8BFm2EWdnHzBfp3+zsx3m9WNl6
2pf1IBT/j7TzWpLbWNrtEyEC3tyiLWaGnKETzQ2CIkV47wp4+rPAffavbjSiEcMt3ShEhbIL5bIy
PwN7PMzdLp+vqUdp+gST1s3lB6FvrPKVjUT/AKI8AbHeXJ6kVa2IWTLMOrNWHq0EyKYWbBzWKyE0
8llqtTPGiI93fTKFpt13cjDlXiaP0t/ykHa5a2gi2DgSVtYBYUjd6BCCeF0eCYqeJEmZJB0Oq/GO
B5erx5M7lX9p0tYeWlkJHAlUu+dW2W0hM226ylIkdM27LnMzSBZ+n3tWtSU1Ps/08uKBGQ/KgHrw
bZkvwq96gDRln3Ex/hTLIXKbFeobndIIN+jjt5q+ZVO2MjAoinNPZ9bmvdmzWdkbuhh57ZRwBXY0
A/NTLJIaRfNqqzG/sszZrQAoZ5YABZXF6Wqg4StFTtt6ox7lH+MIQpzfhFYIEdMOz7Uy6Oau1EN7
N0hBsvE4WCkFGLjL8EJBMfa2YTcjiuUibYyz1WsPffINJ49SlZ9EVe9bk6bvcIybLWDRyqel4o2s
BFUq3srLB8lgCuyjEezzGiX1lPC5GtB/25q/lRWD2gVa2qAOeA4s63nYObWYBlgm3esXEG10io/y
9LYPf6XZFm54ZbfNBPS5cki3mIr+9aYuOHUbBd8mrzKLv8ZexmU88h8jmEmDaX65f2etfbu5tseN
T5XqhnaalRiqdzGlSSWYvvW2eBfKWNop7cayWDmnOAoJwq1PH3w5pLG21cmE0ffQKyaSpnU6elmd
hhv4vJXFR+N7XgEQEJBKWqSu/tiXEaQQ4ZlZ+JL6lkeJ1IXwusu6FJcY+ZtWj0ez3ugIrnxCB/7i
vABZgeryEafVIoasJfxz3qeHYpRPTZc8y9awMVMrn5Cri4/HfcKHXHalS72e/MqWaAQm+UvtBE9y
qHy9vxh+f6DFsQjFhWP3tyQR5f7rlWen0gwCTCavKtIy2mPYXP0daU7/EZdm5EwcLI1jVypxNcau
fKy0Y9bEbX9UfRjAByUQsnin9nlVeVMkBjh8DGXc5aS90bESo/5Gjpz0JzX56DskwvRXazcBWnQF
rnw+acihNZtYQyeduu0hlBUKbEEl3uVjJ9Bm1BP46QYEj0JSfAfKa2VprrCxIc9bGxVQv3ECV+kz
NTwZUByzhyICbuHKY5o9AmkzyDU74zzGpraVVvxOg64/2+9iHNh7cgrmaF4hl32+Mgwnu04Sz1RE
ke5LvS8wfG4TejRDM+LgUlcTDPisHJ3ONUscq93Aodnj9r0h7YApe7Ep4vgAkRHr+Hosuto1lSmP
j/mgS9nbgiLyS65YvXyiLpAkh1ERbUp6CQppV3FdfvUdA4c+BStqdVdDcNuqmt+efnRnjZlaQDUE
wPdiYagyJVYjnoUNk/YMNxnKyTM+X2+ELrMSytP9dXi7o66jzVvh4nuWWTxXsuLACx2VRVcy3hqY
o7ZxKP1HIGAxcfQV6AMhIUgbb5nXVHrQto5N4Tpvs+kfUMTG0a9qzJ6S2Hg39YpFyUGNvCAvpTd5
xFJyo0i3PMcMaB+bw2wBDIJf7yIdHfa6hw8ewk4ba/MDfsHpU5GP5mlQI+W7MEwJmwKz2LOik3Mb
6wCNJsnZ5bofv9EozuB8o5W7aNCsB8Oo/KMFt/WNFINSV6uRLr82+CcLOeaTHbXFYWAtnYVRIrar
OtKAq2senRHVh10wZfHfYVAXu4yN9yUMgOKLfKbOjV0I0irOdpEUoxmPcd8HW5HSfSVL/qnPp+aU
jMjv+OagPYZYFhwbaMYnUmb2ldWb5Yswo/5JDkbFo3OvMuIIpSladrvMimovl9X2SW9E8FZxhEGx
2ldOfRza0SGMBuWMv317yOX0F9iCcC+RqL7xVb94bNMaaeS+gReqdT+lkp9rBr35sekix/V1yzlh
/0iDLkh/ZnKXHIWqIVfe4iXtG4H2MOL8vvMZ0EdBbfec1wG5jV2DyNYHHYZxph3CAUUoOwwgGVam
fEiRYXaruG2PcRuFZ30c4DZFSrWHUKXsmk44eMhP6M8W2C91jlm5cYOGMw2Of3LaNY/l5LRnJfcB
e4TV5KFx2XWnvhDxc2RawbM/JPahb/EUdiQwJPumKKXnyKqKX62vfHUyHWdEGV7lW7qgsI9bySJl
L3QrOZLSiT31rzR0i1GMXzC2a2brE4pcaWJFp7yKy6PRD1hb4QLwVbaD9FDD93hypjBT5r509zdH
qUCypkn9ne5rYq/Ac/7W1rjw2WhxuM5oSzvfNrqT2bTNrgvyZA+hp4OmuelxvrKJUZLljT+32jjT
F4eikQSaFQjco9PJ3GV6cCqD8jEcqtefFTDUwGqBk6d1seShhJJjl32Je7SsSvJ+GPJ070MFd+uS
cuD9Y2klvZipcDM0WYYZu7zoB3B1DnKtIOsa+wkHpmMwJh9ReHjOq4YjCpOdKkJxCQrK/n7g209J
rZ0SBvV+WFf401yfh3Xi97aSyNbZruvdVPueXT7Dsd145N2e8UShxfW7PTqXTK6jDP68ZXIah+Qg
4ccseRvrztt66CbJ7TMje19HFojFPxjZDCnRUCW5TXVr8oHWsuoQxui0R0juOG+/Dq+F+2FWMmp0
Jfh2c5ar0D64Hlo/+YM5Bk3lFXL7Nexb/SCc/iUa9RdVTraUtm9ni6c+f2EQAG7iFqcP7JgzJTc8
eVak8823uVP8U2X6q5kOWCNBkaMARFLNelxku13bheDqYq6jIt43KKygsZMo1mdH4v7cWPo2H2hx
UfKgpLVLkRsGxxJfNAzsc97llpckdn7swP4/5VEL3SoM9HdB2OZwb03/IE3a1oNyNTINEgp4HCI3
sgF+BROwNdF5gLmk7Zwx/icZrGOo67+wi/4LT7y/dG20Noa7yLVp3tHQBuKHAhO8zZvhQsRylETS
nfNcgRi18CjiLQO3xW77T4jfqmk6j2WUXa+XZFA4XdOL1jybjYZr4YulPqOiSn5xcLYsRhar/ybU
/Ikv0inJhHY4ta3pSU3+oiczeEpX+p0+2NpRmNx8r9psv8NBd8DLxFQoHS5fYWEXU0sCK4JzxRdT
C3Zp4Xtxdk6bcuO5tzZLHIazaDFalDeN/w51FfyOpMKTUpuSSqLnhxGW78Zw1iYKjDP/fyRjAA0t
Dt/CDGf93x5BM/utrdRH1MZgd7/UGHfF1ff7n24j1pK81IV1MGR2mDzk+lgeuDzbQ2BW8a4fkNrt
k1K4Gm2f153B/5mvfwdoLM6RavKTcspTUKWjvwdktseBcmfZr8W33cRRr5dhIuuVGhhV5qVxrOcv
Wa2rZDoo8wMGbisZ7kgqd7+6rnnfJ2aFjnKUtO1hSqT+c55UZfOk14NZbwx+bQ3RikD8BL0eXm+L
bSiCqAxjEacPjhb1IVITiZS4Pf99s3EFbQVabMK2rnKlMsvRi51+b0S51xnpn4SAK0IZeE2vib58
jS+fqnqWMQFb91HlCV9X6/g9h7OvJRfBDDi9ObUGy46Spo1B0CI0NL0z4wJo8D/3d8ES5PD/o6BW
T6YBNH0J1uW+C+HEFMmDn4rk1A6kqvFkk8Oi7cDbrDO8KJFYoz0ZX4AK9WEao+Tdxo+Y052LK+/m
RywmLB7GLFRjI3yoaM597op2+pL7vTLsHDNPHoesbZNzPgTTs2xa4zd815xvGIOGn1qyxH8y1fin
RbX6D/YqqrYyVzDGCRx9i8MoRySOom5vnYsM/YIx2ce27RrdK+Xn/zN2nRsXhA4/fxkm5I+SQhES
CWf4gsWtJ4XZF6Paojos7vZlmKWmZ059KTDjxvGgJomDnvrV9y5U/CdZmJ/APtRPZqokb3hB6d79
yd0KvDjy8MLRu2TKBi/utEdTrr91HC9yNOzzrv8QVurXOG83sutFVngz1sXpN0ZaoZdyGTwo4Bfe
VsIXbmWbwTnkBb0Rau0W4UokVaNiA0Rokcj7QVMokag7r2pRQhnNs272L3kz/TRy8xPE0o0zYS29
wO3ImUvVNKGWRRTEMslk9Go6t01T6y7AteAT7z3lMZYC46WEs7qlF7cVcbE1w9aPSlkFNuP4Yj8J
mzw0sZqdITTlqRiVjeNoLRoVIqqucxv0Rl/UBq8WoJeanpvWr79XQ6d+NfwqVp9KTGWQjeh85c+2
+Yw0pKR42yyiwTJ0slr0HrSnH1GZJm7TYEfaTBtTt7JSZi8gEP0zxeSmYx33HSW/KZ9AqlXuEJlY
MHwU1D4synrWFjFNmXfV4kS9jLbMbqj2WF0TzIpHdvcUF+9y7dmxf9rp97au92gpuA4qq0ZxGvJs
I4dbu3wvp3Cx+azaTyPLhkBPqb7/iKKNMiGZJ4xsI5tY2eTUB2YJFgqlM5L/OsVpkDbUkbOrvDh4
n1OzzDoMXoqtKGuzdhllXrAX+byoyQZjbDu9Ues8VGQjsEBIVTki+UQ9L8e4J6w3HkRbIec/vwjJ
0RwXZRpK58aJKjeU1W96ar/pm/4c9OJo+9nGAb36IcGa40yi27wtFwe0bVasFCmuPDmNdnY37BVR
ncry0/1rYGVZwGWn40HNg47eEuJn25isWCntCiAaOsX46nNY5x/+IAa1ZVglINputPI7oD4ygpD2
2c+t6q0a0IFKM5ws/7coixOxS0u/qirReEEhrFNNp9KLaoq+fxCFpANpQogaN7CdopwQ4bZLgQBq
/0RpFDFi/fC/hZin7GKhTT28/Aqgw7nuguiglixu3n7pxkDWltfFubd88hhmicaxA2NilEv7qAe4
RtpSjjmvJG15G64ls3QWkAGgHw6WbfnCwPS79U0uRS+vFQfYo1NN0S5VsaY5ziYj/gHrBJwPi6b+
ZVrh2O5G3coqFGRh8W+tktVx0+4A9EB16kZCLCnNHp+LWvekwlLpSylgZ01XGJPjuFJiOr/Cib7b
HiacVOwhGHbFQc3b9kfTGFFLclRARso1P0fAfkzTYh/GffaDB0mTHOIJKbZdb+eD7wqnpC0n0Sn4
XtY1TY84ruqfGKCVzoztq8NPps9mqONQz88TpnSdC1WgmMWkrdwEgFHIAYp8gx7tm0r8ksM8OqZB
YftuJGiRAQzBEy177hIfAKshB6Xphn2kxu9xMtLsPa2HNjhiiGt+EXlvfejpo8ePfltNk1vJ9hRu
UJfmpHt5r83wRY4psmUYAtdrNs1GvQ06suXMmvx9IFLZVe3iGEcQmeIsfCON2XM4yB7C/Mf7u2Vt
PuHKgEigY0vtexEZKXDJVqLU93iZpLsuk4J912lO5JpJK/11P9ZKzoxMFnJ5ICHnSuri6TGLrMe1
I4KHpojL94mitaprZaVxmvqx2bUdTdxI2DIckKzfuA1WQ1tAgiwH/iGiU9cfuESoGomOIfWC5ime
PuSGcrATy43lUxxUbp6Nr2M8zbn6LLKpQncD5W4tM9oudAq5SnJUQ7UQWz6BUPCYRRZ9NP2VhdWb
UIuDO4FEKTeAccmJ7OCXJjr7o+SM+qeqGyLh5o7WNTSbBvOTQq72J2kmyHYQLbaJv+GyqiunSd3r
corQPACJo5JoqBnVAdXV3NniQ61dtTBvAc4YswX4srkQDnZsl0Vke32ItDAYIONRCUv/0/01urYf
yBkYCvq5s4nQ9ULBfk9P5H50zrWdP2l1tWsM8TaUt6RsVwdzEWYxaSFurmETRppnlthiO42iokQi
Dv/bWBb7DdfJfkTqZDhLvNAdNxk79cOkmd3HXCl+3Q+1MR5Vvv5stcDXN6XG72nt+MR7dC+VysZJ
tcRQ/17oF1Oz7FagyySNfSYnXpxyP7lFps4GnUqvdUerGNWvY6wGjifkQm13oVkr+dFGMcrBtT4T
L7VaB5qLxqdkH6qxz+MPmg7tZWfnVhHui8KsZ+KzOXerRSvcnpRyegaFRi89U2t/J/qy7HYgKAZn
pyB4QKGvkJJ3Kmydn1qo6ZIbc4JuqfOsfdaL7fU7M7jIZeCZClAZKNRA5921tvNS1NnG1fObU7S8
e6gDoZOIkdgtsCoANqPVCAQ8WFGjPIMXqJ7lMPtaiOS9LBm9m6rZ7nAOo1Z+244SnfMpc/Z5i3rG
/SW09kCYLeLR9ZrhrssjU+9M/I6olT/0lQ0KyhqgCneqTC8+qB9LXBNPwhb5+X7Qte1ObgUTnS0P
unKx3TPqqVo61OlD0YvuMEz5sOen6XtWs7/RazDZAsvvfBlqseUrgGVq29FBzHLrr6YxEaopjRS5
o+anMootKYvVaJyVFFmhTtKIut6QyMSLTi3k2Mv193r6g2eFpylf5HbLNGw1zkXmsnhm+aPU1mre
BA+pnVdQesr3hZyPn/WkUQ9q06Qb5YatcItneIocFv3dCWBjpVqftdJsFdx2xeQmTlPjNdtor0Rg
z2xiHT9xPpBGYrZ8j0Nes1Cj80cvMcM3aO3sM0ts7MDFGqTvRAiHNIFOL8ysZXsorbQmG5VSOifl
P5D2XE37aNuvdv6aWdGo4MxKW/BllushaEVpNOEE4D/xf8VO+5KP9odC1z7d30+LA+v3WBBYAOHg
8L7jnXC97EofpE2iKaWH0BuyylJ/Sut4A7G+WAM3MRZrAPRagTJ7i4W3VA1nIVMJPYTscVSMdSc0
z5otqnf3h7U2RcwMhQScLZmtxW5CfCktQ0p4nmqmH8eoeBsm8lOmi1/3w6yNzASzO5csAFIs4f7Y
wlSmGWWxh2u0K8wOUsupVLxg3JL6nc+ai7Po9ye8DLT4hF3gjCK3sVgSiexy/rsWUCmnm2imYSJf
iF372jbZTcjFQ8NvzRG0vqB0JyDP1vEpz/sNWYbFK+omxLw4L25LOy+mvNaoaPVBthvUkGarZ9TZ
PuzJE6ThkCNoGE1bmvprS/7yWy7WhkBaSW78mk5HYL1BSM5NI+3z/XWxFWJeNxcDCzCyRNMsnbzY
rs9FM+zlbgvfsrUiFhdh31iRBtksfqgDJflRdE5+0nLMmaZANz7yPP8ZmkF+AvQrH/+3sS2uRTRS
67apxhaSbHxOxvwd2m5birXLuvHNylhkwlEzBZWvjNkDIm29Z059uzMdsSsGiQy/bEcTvnFb/lSk
GABdHjhD5U4Qd3e+qLYKyTciLfNxf7FeljmdYQ5qUzqNdI6d+qkVozcYWHv34o0SVF+7OoWnSJGn
wJahcaDrjcNnLXe+3//o67ONPy8ef7xTl2+pmNIYWj84NpdRMHR7oNqN6w857mp2kjkujOwPuaIX
FDS7rYLD6hmnEZVaB/fEsjEYlUk1hn2me43PRrW/dbl4QCh+v4l2X+ST/5nz2Ud8ln1D7XRx4KRJ
1Uyhr/nnuH1wkPLvfnTKI2a1Ozwidvc/59r1MEsS/jfU4uARiGWoIRDes92V72GY7szc+Npsqsqt
ztqsqkUPhPt1eQtRrxewmYPak/LnsDpTf0MICkbM9ELp0UUq/vAHw6LiyH1O80peXkcZzmUUSpTp
sTX/tsa/HB0sfPPhfozVWbqIsbiJtD7vK9TgdcTI8g/1JB2bQVVx3xqfjaQGNSz6jexh9Sy9CLhY
FhFFaasvQIZLU3xEGg/zk62X6upyuAixWA6OUAo0jiZ4FqP6vbeqp0iS3ky1vFHTWvt0AE/42wa5
hJDc9a3Qmv1gq6WDFpn8EKlnKQse8+59LModooAbK3ztqyGcQKWQUiEaO4uv5tSGH7ZxN+JXEe8K
c3g/RuLL/ZWwdnvTc56l52eo6pIgUKP2XQSKk3kolLlKVz3UUuk2UuvmyEWp9mNpP0+t7t4PunYa
XQZdTBVwxUqia4kAuJ+8b+rBDcA9xwYksGiLk7W2Kjj5kYuCMYjf3PznF5d4aVZUmwbsR43GOZZy
+oksEIHZfqPyuDJTzozuAOkIgPQmVbVbkv9KSKNnSNX7NKE2MqWv3UIEmH3soHzBaOfVcj0SJ9Cg
YjVq69m/dZzy9yV82/vzcvOxFiEWGY9FHVgazJb1hjT/WU2G2SEeikMKXHN/P5Rys/AWsRapj5Ah
H8C9ib0hyUvjHGONBJvXnAHLkUFTwO1jjG9OEVYmGLDFWL4f8xjb3TcBENCXsIrt1KX/kbzkohuG
oxqWVerCEk+efLTgnJ3qB4q1w7qsm/uexig23sQr3wqBHxDyMxV+rmVcT8cUYfVXJxDw+tZ5G8TC
q23wMLF0uv+dVsNgdk4M2H68WK/DaJnl816MZa9D1AOtnX1omU8jAND7YVZc5mkr/Rtn2eMv0iSS
eykjN0GyCd8HtDHJl37M2PIj7S0cbsda7IOyEGeAohRqVbU7yGOGDWusiJ08jf1b1Wq3cGs3p+28
SmjCsX81lv5y+GUSOc5kh/5Zl9uTRQV6yFG4t9x8svjH127iORhAEfQzDORqlmdhEtSB7EwsSSVT
ehduSrrXZKnc2GQ3RwVR4CCAT8YxdIYqX89on0fC1KXB8fQ8Rvva0PtOP1VKm/5zf0rXPh3gC0Rq
uBTB0M8r6+LkK2Q9LdMK+cWpDDH+M3vVbYPpt0HfKR2Vk1+IVwp6gS+XLyMujo8k60O/swG290PX
vQlMvPdSR1JfeymCngdFQT+J3izczcW4YrVT616m9Qqv5m0sGx+zwA82YvyehKun+iLIYih4SJmm
kBvdM0ZtVPZFqUjjQ85LrTkUDfC7Q17ZIT6JedZXj3gXZpLbaINT71qtyLUdjJPBdJOpqByYQcF0
DNRZ66+R+/KvQCihcY5kkZigMjr1paV29H7CJ3v83nWJMzyrhamh3Dp0ebSb5TH0HevWknZlWJb4
Z0VB8HeuR8GbXHOEeUSa2+r3mtrJVImhGn4yzRqm1v3FtLJogUHMyTY9tltJBBhwJWYtRfZgREb5
xcbSoNo3MFujw/048+QtvzsTy9NBBz+KoMD1ok3SIFfgZOIWzjtmz0uq3elhgxFdgY7z/VArFxAH
+L+hFjlwE0wToqeyA0tQP0e51O1rDFp3oDHK584oagTj/L+7sfc/B4Hx+X7s1WGiVA2gnuI/WvzX
w9SqDpJXCtddaxS3dibaGC8UuV6bZs08E+T2EU+bm4TL8wxWL7IM4xh4WSedIusJl22eZjtJ2dou
K0fNVaB59VwcNRka+gX2xxH1YbDY0FAPeivvtEJ93zbyHlOXjSN0ic3g1cfIKA+zIqHuguq+DjiU
va9kFaIM0DhVdzSU5KWPo8kTwswQM0+Cp0imJlTJ4AxqIPI7xMnycuPzrk7ibIoyN/Dpocxf5WLU
SjLkqFG0qdeSvQZR4qrSd3XyN6LMJ81yR/Dw5MKluc1uXywV0MyURwIlhi00Tm4YS5jPypVnhU7t
Wj6E49evTBVmC88OggIVvx6UbjVBlA8llG1VpE9oe8rv8tj+UDql/CeRAErCg2KJwiS7jlQ1Zpwq
tR56MFu+FHb94NfGU4zo5v0B3VahWCvAZsC4slpQ2FxMU6+jmVaPcfIAmMfMdr3mJN9wurKR+Em1
k+gghvNF+/A9LUFt3MP0HB9pPpY726mS7g/O0VmBD00ezh6UPq4HTWdTTXKMZh6G3lQ+t1FfHsrI
bLz7Y15bmZdR7OsoyEzVdV0NvWf56dd+LM5Zr79vg2pjG26FWayVsMZAowyE5LV6TU/XzO0D5R8d
cV5k9u+PaHUX/Pvd7GWnO5nsMp5865y3DtnpTyMEkRR/Q7Rl4+ZfHRNq1SxMZCdvVNRkBdH0SOIC
0kesr1ILMVvfHRE4vz+etfuUIwNSI8hSdvZiVzf4RGuFUmteOorsQ6imBabkQ0XqfT/O+nD+jaNe
r4TACvS6A2Ho+RqqTB0vLnfKUMQeC4TL7odauwQuh7TYzwGsMgC6k/CS4btCZYzHm5IHvNEe8k3v
v9XlcPH5FhdOMJpUQ2g7PUQQ/T6pWSVDHI600IGcTzPCBc81/Lo/vLUvieIjZF6eIqyOxc5tDSml
J65Nni1L+WHSdWmfy61yyIds2Dgk1jKTy1CL7QsWoKidmjefFhnpXsoMr8O5xi+Lb42e7HsDAGAU
yicnKF7bE+WovAy82NCgYsypjcbSK/Fv0tTs1AziqCXt6Q8+JbUmnA7hCd3UnKYhUqs2Th1PkgPj
sQlb7Ww3uB6aUvVKxsHvRAHNpv8LtVgoVt+DVElQvk+mqKzcMTPNR99OovfKJP7SnGLLOWBtE1zG
m1fRRU5QILs+qEgoA2t5i6qXiyG5K2EvlvVugRjBH3xHHcU/Hl3gF5cUetTF5A4Io3+2ilrfxTCy
TnoI5wD455bt1rzkllkIUMn/hnIW52/WN6WawNr0skT3T1ioKCgMm6brJxxccRE4H8ao6/aRnMTH
PxkkasokJUhbLvFHtJCS3EjDyVPH5B1CHIc6rj+gzXi4H2Z1gOCxwJXPr4JlWVc2h0IvEAr1ZLuP
9jIvNw4R0zjqbfojDdrsAFxF2kdY+m3cBKvnClwRGFvADHjqXa+YGFW2MqOQda5GbEzN8suYyc8w
AjdSgtXxXYSZT9SLhekkZaC2QwEKFImd6hC2ZdIc9GCsP2M8yi7PHaFZbiQX8bsaTYzv97/uvM2W
y8fQZvDyTMy+EW/vS0nprFwqvcloH0vf/lqn7QbQZ+07ksVzm1Is45xenM9Rn5byMM5eNar6V9hA
QIVg3NXjn6yTi++4CBMEvRlPaY7IZnbSxD9T98vyS2+QH4U6HjJRbZSk1i66WSPjv6tjcRVo9eik
lEopX+fDs684T3oSZm6fRIdBK9/dn6T1JfJbgQ5WLUKV10sEWZZM+KpABtOsvoi2pvmsBW7CmgFE
frDt/itU4A3wwNqskVerszr2jAVbxFQakOxymwOQkbrTYPGc6TRx6J3s6/2xrX/Hf+Mslj8yX6Mc
SiL3xk7/kSgFEm2ql4Bll7gM/iARuhzTYomguRuZuWMFD/IU8aaPnFh/24nABhWcdO+zSCp2UoOX
7f0R/j4Il3vsMuxiqUw0LxW1T9OHSaj9V0VHR3DoaLFnSa60CA0F0ssoK03nYlTfqbvOmtrBpe0U
v8mrQH8MqGVbLvi/+JeRKPAFNKCX0w71EukUw9v7EafJ6HwBQVchEhRb/oMZVNqP+4NYWw4zCNGe
xT7mXsf1Ekz9flDRPUzBxX+rUPDBrcVNgy1b8bXFMHOUebmT79yg7324CmouBRYcqOrM8nubGMmz
E0X7zt7KB9YGRBKiUeShTkdH93pAqppoaZ8U0UOcas0pTRz/lEiKhODGZj1rNRQtb7R7SAXon16H
ikQ4agUqfih3+9kJz/L2lKTlcJh94P4k8QCeN0NG9RldeR1KwhgvHlWMpro2fVfiRuw2TfirLaaN
V582pxXLNU0hkFOdfhft8OWYLIzAFI3Czoida/QmBH8Y7TBmNj9BzJlC15B8s/dkLAiaB6fRC9lF
4r9F8K5Wqp9mjOLgzqTcmru2aCNoKqLqvhWWFn9otaArsL02o2HX2Q18dJl2l4yTYIiG6RSEU7zP
QmlW5NcS2+B4sidlJ7K4fQtMnVpINXbtu6kozXxfmVMZ7H3Qar/u74a1dwBL9P9mdPF4Q1zLaKfS
zh7ybMrdRvGzwG1jaTiNeWk9yErZ7lrHSvc1Yzy0KgCy+/FX98lFfO16mrNQRwasqkyvF03y2Eh5
BYRMqDTVkLKb/OKVuOs5WUfXVUEoCT0oNuciXgEUtBQJorjINP+oDZuLrtkCPq1cclcxFg8Cs8Tc
fBbafUi6aDrUgZ//EmmofZ+GHj0vuDIIJWatHf6IncT6+ervSWxuOp0GEM3oxekWRn7WDrEueaGU
qafRD/SP+tTavCMLed8k9h+kRAi6UjxEzoim9HL3CLUMW2nKUHFJy+IkD/lw1sFAHfAnUDbSy5Wl
chVqsVRTtUqKQcAzHcZPkYUvQSg8WFV70Qan+x9xJZVkOFhp4AEE8G1ZQVMo2DlmVyhnOYhCdS+F
JJx7Oa+04vXX+FWgxX2aWlZmqYM1cMgF6btiCpVTrovhYyCwWJnCBLk5nLU2Rrf2HalrgJyCB3Pr
shIOvVx0XRV4FUsRmmauYvsjCy8ylfw0Slq6scVXjhh7fvPPNHIcj5bVZROHgKqMkcNrs8E+xBAf
3ppGr1Bjm6box2gD5DxYTVJ0LgTp6s2k4mP76vmEcM2OIL1g499ohrRlXwwcoA+GhdcxsMBG63bT
FIstybKVT3sVaDGfZTckk9oGhTcfpjmusT6Il6Z5isaNW2utOzEnMNAAsN2iYr84xyqrzrJJK1K6
O+ERYmPqDmX1YIZIhrbWt2B03laddu6V7AkM67gxoyv7g7WDzCz4JF4Nyyxez5GYjzW8JiIxHiXT
mtv1WwNcSTWIQdmBNQpuaHn/9xLwNMMCBaBm/fA+V9kLiD2RP8m9+b7A72QXK1HxkBgCa9nBVKhZ
8e9kkVfYsFZ/TSO6PWXRT54u6q3a9/r4//1ti2luYz+r0SPAv01Sj7L0TaRi46xbHb01w3zs2fZu
eU0ZpeCpFNc2Z53/1Mt17SZG9TAFW8TNrTjzSC+e7EVXFXKZi9SrWSSRJM6lmp8dusb3N+DavmDz
MQ5aWLf2PCqm9IKUxj+rKqjGDDXk0eVhlGof7sf5XSFdJHMUcMgYwb/+ZshcjyeYtGBoLH04V1Id
HGJDm8p92iog7ZWh2XH9Tm8C1Fe/k7CF+xghHTfX9e5RdFNuuXoBW9SQ7DI45BKYAhpF6qGkCf+9
bBNpg34yr5F7v3SxhhwR4nSDStE5t8rq0IdWf8jrYYeU42myi9Ada+pPyBJucc7XTmOEk2ZdspmW
smy+oTIs67hcO+c4+2aMXxLaUb3zt6g+tKp16PJ4Vw4bk796VkFwh+KJU/ncJ7ueFMlAhZ2nce4p
6s+hCw568922viBwstcVAdvvWUs+1+HWC2x+ICw/MK8ULHcQ858xw9dRA2xIDfJe61ylHwbV2qU/
6mmXysXBB6Vyf9mtzSWiU7Oa6ezAs2wVN/04Glpspl6v/UilN33Qurpy1sWDlgxHW3l/P9rankVB
H1IfBL6Zc309MFtKsyEpLeEhRbuHpXvS6E/36GDdD7N2yAEe4AuCBKTevLhhhr4VRTeQh3SV72KH
8KZV5I162tqxAOaTt6s+Q7mXmQGOxQUlekSIAv8lazHuns446ezG/q/7Q1mdn4s4i8wRo7KyMnCq
PNsi+eVL0aMUUKKviy9pHD22A/bC+RZ8YHWSkJsHgQ+nmbPvepIqpym0bsigiSvWCbbeDlvwo11t
AUxWJ2mmomMIAI9tubUAHGitpAKH8iHZ0nKzW+U7/YB2CyGwOpyLOPNMXtwT2RD78FVD2RtwRhF+
/eiPoWspYuOoWDucWAgK9GxufQDQ12Ho7CGdVkxoFiht+xyXTrXLNSn7XHM+PgIaKPeTJsIdjoho
Tcjq8CdL/iL8YpTJmEoxDBL7rDuDOKRVWRz/H2lX1hynrm5/EVUg5ldoenLb3e14iP1CZTJIIBCS
kIBff1fvl510fO3a976dSvaJWkLDN6xBxUwUH+/Gd+/D32d5tTfa0EBsk6fhFgKHR16zYyOd/Tzk
JozQDpZr+Ai2mZ9YniFO/+/BP6hu/67w5aj89iHZMutqAmBi23uQ12gFEJgE0LMuY3BT+3ien33M
qwvY9xPK1ALl+wR7Ji6rR8gTfmnDZp1KCwB9/AzHjvPAzCeXyrtH4t8Z/rP6v80Q1X/XtYuqd6lK
wMRRJyhHrD6e2ftDIJW4IEsQAl9t07giZLYLkGq0DMVGO608QY7zMwLuu2cu+XeUq93YDtDZTCCB
vCVxsmFMPixeepqa4DN69v+yH/8d6Go/gqUBI+W6nLc4cI9Rg7ZUT6OtaMS9g846kNI/Am1y5fAd
pxBx+3gtP5vl1YY0Nh017QCIRW/oiL4R+m8+XrPP+t3vfTIEHzg6QDlBHvHqk7W0mQNHI9xC5XpX
1t1dMH4G7b18j+uAA81L0GkuSnB/5bkBmOwRLAbpPvUcqQoQVr/Ok1LwAZi+zGRu2Se78N3xoL94
cYKBp9h1MVabaTZQTcXKIXb0xKqDtrgX3/jxJ6nYu+Ogiw5/uwt++3rpgBinlsh62IUeX5nROWji
Pyq/X5FKfLYX33up0VxD2Rx1l781v0HwrVQZAInWkvFu7ofHxoq9cWQRLvG9TCmqrKPz47/vQMwK
FHB0ZS8v9p9Xog5ZOvBGxjsJZz4/ixytmjxyy2HMwBH4zC3jvdUMEQOj8wD61V9YO5To+8lAunRP
475cDRyV5IlxvUp85hxsO31WR39vvIuAC0zNkBj9ZTxLnSHVqXDoLhp01tZh3pml6CnPUmjSf7yQ
7134uAwJxMBxwv7qrIyaD8EYzGY3d6SDZpR98ub2puuTVWMUy1i/8ZEuQ6j442Hfu0EuVQJYdiH+
/oslIaYaDIJO6p030+dqDr6GfXlIHeft42HeW0ig3CFxhtcTedPVNikD3LyxBBTT73EhNtMPkfYP
RsuD4Prh46EuF+71TfL7UJfL7LcnjCG+oTKBpVqEMhJ6ZPnShFlV33fLmA/dZ/HIZxO7uhrNUM8l
mj0zSvB3kz5P8maqbD6R/6pJj9I7OAL/LuDld/w2qzZS3K0uHr0JYeoOGHCes4AMG+j5NZ8Ecu9d
I78PdfWigXnIaRkk3a6elmXZmMQGZB3OvHNyE3UyBoaQqEwtSeyvmlA35OnjD/juk5pA7wRqRigk
/0WpSWotVWgXbzekySbtgqwDz6lazlDuBA472Pa2K3o0bmHl8fHI7x6Gfwe+5th0eINE7/BoB0Gu
l8gf3AN8YXQOxaD6//AsoIQA4ACskC8eFH9+zlryli8VYqxSo4nSqXyJkxVIE/mQrD+e07vH4beR
ro4DbQErDe3Ed3HfgNHyUBlg8qB6BMOkJPwEoHD5t/46elCXhpUhqJd/xQkUWtzExA3AzxJMIF3O
T3PzGa3r3QP32xhXByHhftunqXYgIWaSdSh4WrgtO6o+9d+MY6vPSPLv7onfxrs6DUKKGRK8sFX3
IDvaVzNcumjm9J8JkVzAq++sHnDHMNIg6Hti8/+5J0gP7yIKUYO9b7Q4zCqNwSR06BqwU74OuY+O
f9kuGYKMaAW5arqDNje8MNLkm0vHZ3NJKqeUfQtse+9QKMctAXdXuoWLGIgOaKXOd14yw84rmQuQ
yXhRC9qjBKLpTUiBdmhqwLs95h1AbXwbfC6KYCnP1VKyTQLp1bydtJ+3IoXtsy3FK7PlE+TQ3wK3
eUSpCE05v36VLZsyOBBhOOUMRaXDpJigS9uG1QDVAL/fBjXkvNG+m7/HKt6jnYFqTwvRJIh713lC
+Zy5k7kP+qFfdQSPrbTpgH+Mwq13inUufInXfunv5mY+M3gE58pbnnVHyKby0Aft+ycDu4GsgpfZ
buqDMjNW9rd9VKVQTErmzAwezKU6WmXC9bZJHT3EZFxOFA991pTjjGaK/1xZj63bpRmL0Qm3Exsf
2xiER8WHJ9pARzGsvSarIHiCf45+T0wVbqBdW2XwDjtKJ3lYZH9fNm1dQHoRXDVNN1UZ0GyArUim
gvg4ehCQKllE8wApazYlyZ1h5b7swmdK22SlWcJuNOEJjihUt8p+fB61epkHb/pWhd6YqWgWx26u
IpCNnG4/+HLtGAmBxwvtToVNs4YZebIRjZk3CIvGvOnmdhW40QB+9xhndcADKHUFMo9dPRQ68ubc
zHXRGRYWbmJtTkNewrPcPJBqEneO9m4D15a3ZKrZapb27CBk4KWbZL3TvdKmj2CtFPRrhLo218bA
B6bFJ3abaOObmuwEUHsrBPlzjgpqX6TxYvLGZ3UORUwBw/UlyghQP1uzsDPsqpxscmDEDlusZR91
C4UZuc/zHvZt+WBmN5MWbuzGyG4F6Aa09ZYh+qVF4OVMsHDNpjjMm5b2GyK8Gqienv9ouEBZOOiO
vp3DFYysNo3sj0Tp09J0r43gELdKdZSh09UWjbLfwbR9DRA0Z3AUPfMycrZeO36pFERT2sg7gbZc
ZwQW1f1ig7uLw3QuRm1usFlgQOZP8Z5Eus9ETIZ9DI0kZaElsYwV+nSsxWEpuQU4on7igehy3kLo
bgjKb+Hok2yJ2T0vq/rg1S7Djm2UXmvILBcllFwuhmHVCp4LCvCHxDnEcMaKvb6BYbZdd1xtxVze
dJ7/5EBj/9gtkYVNYOps0D6cs1IMKJJQx/tu2yo9wTzLhTB1v48c+abrttzQMZnyStTLypSdl8Wi
4dsxSd6iSYqMNtTPO+6cvNY5lKlTZ2bx9I7Fw7KuE8WLVkV6ZfvxR+WMwSoEyzqbKnYrVexAQWf+
2XMRrGRXgX3U4S5R6UTXS92dgXqHvxbv8qGBHU1Z1j9FMt0uZeujut6BTpPSPteT9yVS9GaUxEGg
Kru1P2v/bfSauwYSDDmx9GEhHV41oKIyI+cgW6RpswVZZQ5XNHHDmKvOJJj9necrsJ8ubEDmzW7u
JO0CSJuXk0V8x2OSrNzWOzLNbuuxn49eN3anuHKPEKDYK0ghFsxtpjsgJJ5m7p29QMKVGjABDktM
1VabJWydPIX+XuYrISFAQEhRKkjj9YF28kaStxI+nd2ai0EehrqB0WAcrM3A5rwCbGtdcz6vRJNA
RVYGXz1/ZDkkZYfnSmELYwn6zAGhGvsl+uUnzVFNij9SFkFoVpdv+C1THkDIaFVrbQ+VdvyVh/9h
Sj/ahu0iMlaXcMPhwIqkMfNyC7vuYgpbJDieLnlWUg+E4kXBfQ850Z1bovo/L7ZZIT1nRRRWZyM6
aKMs+pl37CVqhmDO4G41rcqpxL5ykSjJwdmbTs45BwUe5onIyyxe7Szy2Vr7Ftk2jNRuggrW8qOD
G2ewzbiBXEi5HuuxXpm5PC7T/NBwiRZSUnWrbrICV1X7qCJ/2dSJAHWssvWxjiXMwH2wgDhcm+5c
J/puMEDG3RpovpFu8JDwfCbNrZXoVxNm6IZ0vbeZg5lsxDj5pxHh7mXdye3YIlUGO9bLZvzhfowT
2AR2v5DgPjXeAn8MKNweoTto1lXpysINrSy62M5ri2Q8kzjqa3BTdMaN3A2j154ZqcEMlb6Dg+Sd
3aD5MvPlpIb4Vyi87eLhbvLr0VtRPza5tknTrOBcl9yXXTUVc7pAUpHEdc6tiFZxs2wZSPU58Df1
akzJV9wlLgqQOKYCTLsvdZT0m3QgIpub6gzW8b1awvLQtzXJfA6RR7H4eIPgXrwc+egChN6x5aHr
onGGxiyeXNJqvLYSGbVBORVp9QuFDNC6bUezjiDfvIGKy10spwlAlfjOLJGba6+sVrSByrDxoLgi
ROie+gi+XySycbb0CMYWGrz4JnqFQqkpAGYQWWN0mA0O+na2Hb7qzkQ7b0Kqlk5TAj3J8WwTnF0b
zF4OAvZ9XzrHmjRDlkB74AiDSDeHoCsyfsC9iJmg5+BUhwpsmdytkOhBhSEnrqhX/gRsGCA7ajU7
5S9GjMpdp7qFl5H/c6zt5e+geRRDWf62SRPoLrtunZeVOTiTZwqoZVMAQ51hBXX/X3DM6DNeufMN
IJlHVennOFWvJV/4pnSMyFMGGJ+aYMk0KPBF3TGmO3SfAhzg9peSQPx3Q/cYQeb7DK6bk3mkA3uN
+HXelZwdy9FdMsiptwWHj0WGVHnaVFLWqwta++IILtYw8xErjvsCt1mZBWV0aFBIyNw6aNZhzcKV
79nl8izSA7BZYsM9Xm/6OZRnHOc0HxXXJ8B/xIrRGWLSHoBqoi9fU+3ZvQ0hGDqH7FvZqe9RUjUb
uCI5xQy75DwOZl6k6HLnjXBZJtDvzSDSJvcxtLByNQmB7dKH52aAp6qULu4PQb97gDXmeJ5c3Hsg
Rwdz1WY9kMvZJFCUAldh27X9/RBInfdp8NWp4ZzVu+F+caG2rwKTZJyxtw45Xh4LfdtFQbuKRUrz
0B3OLhmPy8CfElX7OURAJR5LcC5jw5pTDCVc2FJybKS01LfA0ywFVJ6/CaECVN/svVuV0JZsZpu3
prZ4+9PqXEuWPggzv8SycR9UJY5+1/9Utj9ApE+cJf7+JCLopTty6SGeasm6kZOzTvRw0swLVw1O
tBW4A1RjFRo8FOL6Pd32BEtUEmAQStc3eUg8ARQGm186AsNuS5KtGskGqWaz7hYr13iBkxxSmwNC
Zkfcisp8LakP0XBPY2f2pc1FyAYADco4I75lBfEHHxOFzRmNI5GZCvJ4TRek587xyFaU3qrrh6Hg
juvelFX00w3Gu7S0L/jN1cYR2K6K1nU+zlC3U2gXrWbinUtrf/qkfUwt6DhB5ZqnSbSQOy2DNzX1
mMEUhqva99D0QL560yiQnSyH5lIlJ7BsJ0u+GBLbzARhlfXSi/JU4/NK1zZZG8LPLpggMVaz4Ya7
+maI24fGcZqVC758bpwp3kH02wdTVz5H6bzp4VaaTXQ6wRMVF8w4ydyostAuv41GBsxKDUcdBCO1
/N4485KPDPqXonLKLEHPPOsmh+fwSw02IwTLV4lG0wTmB2Ux9AD9tH4yFnIk6kCCJSoCoM+HrvTy
ZR7ie9aN+gD4IUBXcT0ieZhf5YI3JDHuQSVlvJn0sOeVOMe0umnG4Vgr+NwrCZVdzZoup2mv9mHt
PsNI0Gw56ojnaub2aZggJNfYcB9WJX2beIIAP0nYtEr9oclkFNT7aCzJWgV+tGQVRNl39eDcTe5U
Zf6gsI+EpFnJPRdeTaF4QF4I3Gxs2cWwlq4nz2+zxBleFPMeZWrnwltAopq1iHKfyinjsjNFTKr6
ZYq0RkwOw1lgb53swh/adYnhxSIDsBA1QnGdLs63UZRqreDbNxQJkeIObcbxUQZlsOvhD7eWrg+E
zThCbdQu3D9BMQ/YTKafShgqXYDoMYJPOQG60tWehUx9m2RUN0vmt+XF6Nf3l2fV9lGYk9B635Il
Gr/FRt4j05iKUdsnTicvd2tyB2FqsFgXvueW71whgow6sJz1J2CES8vGrAYPKZPhohGP6oPnTtCp
1osBJoccp2n42rC5XgXt+KpQRctCgY1Imwa6WpWocj+a6cljgdobrfGbBQIWAT9Y1A4tTl1XUSwz
NhFwxUiWPTiB+O200mn4Cs04ilsxfJRhdxAdk5kDOs2+u5hS90q8eVBRdq1OcMyXW06EfNLL/FCa
vspGGdxKB1g3yCt/61L+SjpzG/fsAEmZMwhbE1QrkrCAGIX3wzUl6m49VOif7GABwuvlVONjxwEy
FdhFvtVdYr+5ixd1WSjNdJAObrq9iQBwX7mzwFVQySH+PpGUkaztwVn75sL6rd+BUF7rQrOOXSIS
POINLLqeoWtjp71DkHBkU0ucQ7PAjsCfVbUtLY8PXRtACmPpfukmBNQKYDMc9LVDgc/Gd0EgDmud
rDe0zoCx/4keyFPvLD87qn6iqLTq4QiC1B/ZbidQUVGjUhuJtCev5nEpWkSgeYy3FZ9ziHNeVcc2
cfjWNQppnI6PVDkRnqPki9shvsdxeGE+dlNEdPNSLfXl8ejOHnwMgINuxwKNJ4lDE50Hn9GNY/RZ
+kjPGgEMXkOcTQI3A4c0N61qGqREjirqBvQDYGPg5YueWpQu/hl44Cqz40XIzq/bdTMN3xk1TrFY
0hd+lwwrj9uj5PFwEeqiyIzwR4orcmdhjZpPNDIZsI2g7yw11LSaOfeUcnYM/lW5N9FqPSXM5I7D
zlMd312E8nNnhAc1DFtwu8vWX3c6fI0XvMGIIuiT9i6hkTrjKTvCFAchP2r5KxiemwLECZx++qV1
IUgSzYi9VGe2NklOY1TVd9yPTrOtbyQnZoVWb5VBAbKEwTlPQCCsbk0gHVz5bVpU1VLdgDdhsmAh
tih9/TrM0DlgURje1JDBOyqETxvRwj1ZuRK/DBtkW9Hh0PUjjPLaPkbQpODHTaqfasTt1rcGJQIq
v/ou5zewql55ysU+R5CbLvJsJdITbyxRWZjHebP0MFZuhoFtGmAm89mJ66x0YSJIyLCjBMn6GHq/
hAcr0YU6EPt37zy/BJ3GOg99L2DyzWP1Qw4X+UYklMVckyRHxETXCTZOlqZDtW4n+TB5Ds+Iix5B
RcxF/3w+dT46+5HbJkXc0ZdgMahANPNUWO74ay3DI/edV7APxIbM6Qb8tn0aN1+Eah6UkXvJA5YF
wXDfpxXfRgxqvKGO6gz/Z7eQJDV5Elbjr5LQ40Djr5AiEgiqK/8bAi1dUJm6mdM1PPOXcdyWw2wP
AlnE1mf6OLB2Byadd4JE6EmgVLeuGjXBtY5LiGN295q0HHmCPo9iVidjPW/NrR/fxHUMY2y0meIn
kIQsjD2J3gpllm1qUYVp0YO4D/5RyqmWxzCt9oPAVlMSE+lK55kPdb0WdFmyETadxHcepBN1RViq
C2TX7tlFd1hU9Kbi6V3dTkfbJw2qkLQFGHCZV32Ei2T2NFmXolxWS4saRgWN+BWhdV/QcmoHpLfd
SYwjMgi8NEvmgOt/s7hwRzbT8tNriLdltroPBOJXMpkoYykqsvXkbyAugbY0KlIZGwga1XRwUCoN
2vvU7xkqUq3OZoEMPZ6rYYN6SfJsXPTxGATuNoigkryZhTlPKuZfAt8Ge39iAMfXKJMByPWFaCQ6
oUh+VNEgQOT1p7xLh1sIxESruqsMMkaEJ0g2yUF1Fq+hQ2ihgzrKA5jsrRUJn4xr8InG8i7Bg5kH
jYSAkI8yZIzuKSRQpp1fkQ744+QWfuIPixFfWWy9O5Ugcu07lFUjHLmCom1cpD7UjEZB7+BD397O
U+vdti17JVyptSxhkmXjluBWsnUGQI6zGnpcxDiJJ2npG3zRbwMzwMKdkNuZIFKCWCII5WM4oPIw
1gV0GndVCq3qQNcuqjgoD6DSfq9mEeRLb/yMo8B7F0UtaC6VuF/K4SnsyqUAM73JJfO3iFTvYRbB
t8w14PtUgm5TMMc3btJ0d07veRCk7qBiz+2ti/JdIQR5mzuPbWCG1SAjwi4BU+qUggZXRAYAMLw9
pzFGTNnF3jGJ0ZEJGEMRhugbHNHw2U4mzUg7NBviyze3j74kTMEl1wEhuPZUkwUW8vnuaPDvUmgW
4cvW9WjyNib31md8xZAK1R4UoECXNi8jCHkb7cY8qyWqwsTDPktJA6be1IqddheCR8B9NJDPza2k
bgYNCZldqMt52Cq7nkewb0B2RfHaDN9jYo59ieS97GDM0W/xHH1xaCdRRO5Rr4xQsegGuZ59/bAk
Kr4Lx6HfowyqTqimOQVtbJ2nwMGhXDrdSGj9b3zHzHs3Zg04TkjR6MwPvW1YBoIUFK9gSnzTV+Fl
0v1wude7tYvkLPcH5hfJxB5DFXebf+rOyksfUoscf9ZD85P1XnmRwbK3FZneIq8x2wGqebA1GCBx
0MFcFm58VuEVhx9aLoNufoudwCsiilIKV5NcKc3bomNQGHJq9qhZYIqxmdoCHnjhCafKvUXr/iYN
8F8xvZzKpvnphHOFUnFyL5varOFJBCi+79E1zAbaNRLNOzQiD4YP30eAXEREGmSG8pgE8klFNQJB
6fd5mvKy8Kv6OAr+YGLjrap5qldlO6zBkTh3Cvq9yIH4img8OmH3C6S4KUP5xuD29iF0LGF0OtQe
OiJzPGcKeeKroak+TEBKo0KSQKCQLL6P9BdJ4dqFiTt+nxC7psc7NBL+FggCcqzSt5Mn2m0dzoWD
Su6umqIkm+vlaMbmOyL5TT/hkMFYMq9TH8k+OAq4wOiji3Ij1FkietPGSLLjxkE1WEv/hoGvuEFQ
jaACkevWupNfBAmv7kKHfx3TdlnzmP/yIKxYgAb2vPgACsimfQVGjmW2mU8itGdUUGOUAFENkSI4
cHgBw742xKMauuDQtTaoHyJOdkHt3k4L/+pQZ9kvysuRBCFm8cvlFZ2loICNycamQbruXb3D76we
qINrKKZ1XEC03aCjKJ/bEJmD17HuBrio7ew44wlch+nGC0dz5w3kdlgEQzgee8Axcw0vMoPTxHuf
4aKkB8dX5yqgz33g3ZgROrcwXkKfuwkRiS9DWhjNngjT1apKcLuPszhPqJ1lSOuKSYWv8wSew6z8
lwg6yqLHwRGOPfWDxGKAdPgjHifVZ2jXI8iCJN0mGscT0SlH/0P9pP0FMujrFoUemEegVol+GkDg
3yNcIfgm3CCRDchqaioU/SfCHmoYXiG77FFZCpokWvtJ/6QvpzRFJwz04nTnVbK/84JqAzQyMh/q
n2jnPXlN9Ui79GuiqzqrQjFsG2pBxlIvSUlzzuvuADI5zf1xhD1s65z6Nj0vg4vyvItIe/S9ctU1
FO5dzRYiWk+QX9gPklIo1PeycGrcWWnC223sji0iUu92gG41SJUw+RJxlQftck9BObEzzPLKXpxg
vtFnkvSvjOkvxJ9m9KcQqS5NXB3IEJ8wf7FPkj7OWi4TLEzM9pMhJRTd9U/fBT9uqNx+b6cYACM2
HuHK9gL7C6weHb6qRMK9XpuhaMLoHHN1UG54h24Q8tV4irM0stGBReYHcyOUEVtWQ2jcROuKueKe
xFMNNrR44U7zlUmj9okkX2gKFJ+M2CMo8G8DqLsg3E4bgVwiZ3455pDOhvGF7+Of9b8hq/1SI5RB
yngspVpPo0kLx2qW1UONRwSvOOqwTzb07vvK6lzN9BvvU5Tc2+YGElFPEU3X0AdShd/OBZL3Onfk
9Kt0AMipOvcbtXLjREpspiH4hHj1Xuc5BUAAhIMQVLproCTErTgjCXe2SMYyj88Fo3JjEDL8d4DA
78NcNdRRw6UUlsvNrtffy/aGl29i+DlFzyXZ/f8Guuqkh21LI829alc50C6NELmimgL31bHfAXf4
yazegwlgzSCSALGQGBf1n810wBtYC0lE4Psk2s7QnUU5Eq17paID1LdGsaq46T9hpXw25tVKwgrF
cgN7md2sA5yJzOFDBvBFVpWf6Hi+vzP+ndzVSjoJMtzQ7+Lt2GGkBDrheax1m5eOdtYff7T3wEC/
r+Pl73/DHQG90neA/gE6AhNb1NDWUsiHWIrbUnGwDed1WQ1P/78hr6DPgbsoN6qE3mlAazMduk99
Oe1RU3xmAVS2TX+Au3Xx8ZjvIVd+m+Y18gfKst7ozjA8ilgT7BI7qceJ1tX241Hew/gB0YQbEvzp
AC54fy4mAAXoBi0AcEOLp39ms2IPiQ0DPNNLWURkcY9OL1k+Jy06JL7b3388/Lvb5rfhr6BATeUM
kTv79S5q29ulC9ZWuYij0s3Hw7x7DH4b5urokQ4FOdObaIs4xoFJnJdkWtnoKEFCzmsB9MrH411/
O3RmsJzQ/gP8NAWt82pazHFgwQ21TgCsfRQmhm7Yojn4mVXie6OAGQ5rTxeFMfjg/fntQH5Bq6wq
HaiOBm7WJK5A5aFePpGTuf5El7n8PsrVFQKBtlgIXMko1fjVuRwAHa8GNziREt3U/75sIPGHIWQO
oVt97TiRygCmqDxNd/Ni2HqCgsArH+Lhk6vq3WX7R6IAks1/I3YHimMwJTN0XRK9Rv32FoII//GK
+mfNYkBX4YIXutCq/PPLULs0ACPWdL/AuufO7yDhmPWpg3YsegPxzxkI/QNJseXnZfA+Ezt+94P9
NvjV/Wiph67wOMBnFlCRxfwIl438VL71+kRdz/DqRqxKQJToAAq25nG0WVpDt67f/+C89JG7Bv2v
/8POiGPvIiQMgsY1/aq2aP20s+12ViMdatVeDvaTp/LyTX5HCv4zI2jxuwGw8QBkXc1olDwpyxkE
ZSvRZhpr8kRd+ezQ6QyMz9Z04hNey7uf6d/xru/3ANxutx9gkIZ+eMYnN7PIu6vPQql3R0nhVwsp
H1AK/kLwWQN5iXEBlVGbJzrFL91Sb9Bs/EyZ9S+E7GX5MEIQAiQLI7u/zq6nPTRVIa8IrdIepQ+m
MuGOGkmaIgjEDaSnpWNeIfdob9G0jPIyJsknu+S9yULZN4b4C/HB0bt6zGJRKxigmnYXBn0eVXAT
d4O81Z/N9Z0LxHNJgBgYQ1y82v483TBYdBwpl3pXK/6s2XRKS/X88X5/53j9McTVpRs1YWDdEaze
aEj4yhdVdVh4W95O6D49EJ83nzyQ76wcrEYA9odGOSQyrs8X3JK1XWQ87zir79LUuQOaE6gHIGc+
ntd1uIFd8sc4V3eTallfmySRO2siIO1s+qOJyffYoucbEbtH7XVTVt1DMpNPMpd3TrfnBgSK1hH4
m/5f1NTYnwQkU4NtuqCkgS5m8ATlkTneV/qTe+Td3QHNc7xiYGkAOvvn7vDsGGqOOjm05pM7yORl
TLSffK3LKl1dVSDdp2BVQhrvorD+5xC9gWOIcJTdUeQRDfqSGs3R6UeNEnRUH0LRfPKckX8Clo9G
vPpuDWnbqvQmaBDT2tYbJfSFCKXrWmaqHvdhUMd14QB1KrLWS+SyGrwyoftKLfLBCKnczQTwwB2v
F4AmGR3Ur1loIDVQcR94Frf49V3t9j/qGYqQtrSAq5kyXh6cqlYv3XhB1UrAdLuV9JupXve8S5Ic
ZgFRt3fKvgJ6TF1APkJ3/KGfDUXZPoSZeSa9Up0GxYjOBHrLNgMuagjzuozNBeAbArfQxClTqyHw
MHoUyhcHyFJUqUHZuIgmzbqBgJHb8izgg0XHOJ1hRAYtpf5+ksh38t6X/QsV4exkXad4l0nu9HUe
9EmPBm4bSqiplUt9w9kAFKLnDYAwOGMT3g1V17e5D7XdW2N5mMCyNiUj2j+iKVcKPtHqBJ1Y1qwG
IWyYtUOlvRvIYdAkL0f4ODPGO1Q34hkIAHQegxOrgNjfeMAUosfZB1A1R4Hf/wEYjirzXrdVnBnu
+2dVzy28w7s+fpZOh17oBDjJw+VPN1DJCb28Qxn4kVcpsEsDIdODGjl7rRkDvCkYRAtGAArhr0NY
wbVayJImGSYByWPEuW6MwmzUgi2En/TShU7McmVl93OByNYtXhA0YushujFBxPb1kEQPdIAi+qpV
XnI3Dc74SNF4CDNOw4Vupu5CcuqrZIlzCvOWai9h6Iu+A3q04PT+D2dnths3km3RLyLAeXjNZM6a
ZU1+CciyzJlBBsfg19+VdYHbZVmw0Bf9Ut1oVCqTwYgT5+y9tkBhFUyG9VoPhsMkWYLm2hSRtp49
MbG9BP4YFjt6QALhV+WcbNQpwPp5pEUsk7Y5UlcTftzZqfkujaF79JUiwwSsJ52rxhaQlcMqj27p
Bxm4XApPw5SYFG3P0cZhvm66xdqLvOualQeogjlW4Sblbu5ypAWySsrn0ByX694LBiYhUXPnWiUi
aj76AuGbei9q1V2Tv8bQ3Q2tkSOrKPQpVWZAkoiSfbvqIye/iMrQvxmibp7iIICvtU6nsj/Z0YJs
yvD95SbRXv1Cd2++VOHcMvev3O5hYTsnxVxYqt+IuTPrbeeTYruySgWuylSt/2rYTn0ywc8z9baM
zoUUHzJUkk7hvPl56Ol1zbT5cWhQAK175LpLrAS/5IokT/2MpCQz70RqKzPGHOMfyog5034C3fDW
qqHzV+00qF+dXdVFnKdFXZ+Q0KOmqkfWNk6ZPPiZ9a28y0rTLncovipkysBTirVliEQiUxRQ+JOo
sVDF+7Ww49KqrZ9zKZaHso0KGtlBIWmB23n4y0qLKr1w5i79oWkAf5vQbtL5bzgK1jT97JemEuw3
TdC6N6SK+dWdk0dpwFS1sXwUN+GEWlopJiwiSsIg/vux98nxav8vA5prDeB68/cNuysMt8VeMRMi
/taZLV3rYUeix+bvn/JJ0cCncOpgvD7b7T+UP31nJSPIDgzG9Y027mvf2ZwFgNX0XzqFOMT5HBj3
AQBOHLIfTjjXcASPvs4PQXPrsbP2elgFqA3l09+/zycnKRUrUWZgpnyKrQ/fJ++aEkJOGB7qTuK6
yhxWGipz3/jid/vs6dA3xTBN6oXzRzzbCH95rqOQKAgDJnhHhHwXJHujTb/wIn3yfH47tj/cMCIG
HjMvbLDXiUJGdU2ax7rt7zHUfFFlfVof0HygnWPDx/M/PCA5KYs174PINjGaMMGrUPdhdkRt/N0J
+zunqL6oSD55VNwq//OJ9u8L3JI6ZKKr0kNQ1zeM9AgJ/H9V3RhCA4vyBCDvh1+vz7raX7xmOSQ2
s0xUXkPUfFHnnOumj1UOL1DkcmOnVPzY3p4mxyvrNNQHk0LY/N4m95O+af27PH3/+8r+7AEBLDQ5
cbhs/uGsjcIMLzH9kwNHtrFxCuvKVeEDvaQrrzDKrdb4K0q08F+si08WukUBjDOaXBAgfx9+wlIY
kW1IQfByRyU0IlpEtcFB9vcvZ33yMXy5KADV4+IT+MgQdOZl5q9o0gMzWiwDLU2+blPjOaJNqlFM
XKE9Xcxjo9usX9s4MMyV6EYh9thyShvZcT2oXVt3dbQeM89CJd3alDBVyVj+i1fyj6SP815mkwp1
jkojJu/jtXVIKTDVtMz7MLgqm5ewGtbe1e4taOyVYhZUMAFyq68+9Lzdf1hn5zXshz4SvOgPgrF0
szrvztjdKBFIpkdvGVHBj5cILO2t0v6pZMD1nEZ2s7eUwaGtEi/afPGUok/e2d/+ivN29a8+etsG
U9e1ItqPBWjZvYPSJ9q0UYJkNRjndWtOlEwDAvlYl0HzJoygfB4GucShB6gtxLOz1vWQ/jIWF2h9
FmBNbclsrsIojw3CKd4JCnXiNlPNLk0z1ABOMmNZgN/23Z/9grQHeJqnBfDa3peiiIXVVtQFfjis
R2/uH7wh649GkIntOOb2dqkTfRsuUXIdVb797kNX3Ic9GdI0oJhMClmcTDUm72mZqzi0EUj2Uy0J
MDKtF5sW/X72A29fJgU5E1OBWtYt0+yHo1Vy6SOZIiivnNAwsFgYWMvuTbcRWjDfSvaRrBsALlxN
Dn1kZtOqRJ5G17C2LhwjGeN8IXSrHJwnrDvhBfH2fUwWFILv8Kyn9GwD46mhIrQiw8QNpvbciyVd
1C5MfaFixI3mtsAddFl1zsR/JUqcRDSf8tIw71Tezx0KyILbjSlH85nRs43dLasBz/ayiKvcqMO1
6qw+HmUwX4iyQIpYugb3GwUTpnD95oigCqlnnVHdISsuLlIzpC7PVX9HRV5eNFPB2F9JaHwUf1cD
3i+K/H5SlwVuKawdGAxJZWaI7/YbDstbN3PrHX2QYZNEKrnHZqMPczKSOrto49vs43OTQZEKhtTI
3TEFluuqD+pqVc4jfzhAI3mhfQbphFm/pgJLXiXmfOek2G8aKqVN0PruukDdvilI6DhokL0rQyCY
6CfbQNSb9wcjz52rxBbpYyvyBLNZ3z+QVJzcGaX5Thh2TyGckSO1taZaOxts8TKIe64vOgYzVmR4
G2dMbH4D9R0hnIODqHPYd9FVqunGFJ26tkFy3Dmmgdom6cPsYsDbe1n4EIW3rpsO/SnyRj3GUtTT
s1+J/DmoZvKcRqN8FWlXHtLaD3+5WWial5C5ooMNGPfRMkhW3qK6Z3spUYjj0Ghyf14H41RfBX3B
JRXRrEagNFYQghsz3fuRLK8lwCtj3Q5e+eotg7klBUZe0ojvll0e0EpkeszZtWLbx4SQerN7ddYL
RA9yLuQlwwgvXyPrZVr+xT7yyVlmk02IGIRmBMvlQ7Gh3ASbSZRFh9nqh27XhFHyM0OW+2xAfwIq
ArcSEX4njSfyHxexUw7XPO69S5JtAoXqscS1EK3y0jR/FtXEYGGskrfOLn0Ihmwcj6yu8uXvf/Qn
fzOmZlCMoXc+hj/2euelaSzsj/BmVa/vlyFDSO5FXvpi9fnY7ozE9q+HgWs6GhgS9b7aes8/ycf9
/98H5IdqyfWqJptJbN6PyR2Gyo1p67VWDxWqkJluAO8mKzQ2Ecs541dpUp989X9dRSDc/b7ru/My
zDynASLLBZ5BKB7tOsD7O093fr4l+Oqr9fHZl/3P3Qdy+O8fOA+ZyUY8Bgf/7CRbSXo2aD/9Iu4T
FMhcCJP17I/qIgOGvo2sMtgkgW53bCLz3d+f+md1yb//kg/lj9e10FpQfx1s0RJOGnY0BhqB4l4a
6De+qII++50J3WWZ4Un8M7DGytwUAsyQH3vdMiVJ+hQsvSiIt2wE0Ey3STzExwB3Opuuz9+/6GfN
eN7J/3z4+ej/19E+zkzIzcLAiz0JHm2emJgc2O5XMi2bnSNCGWe9bGJSzvIL/OfIxIVTfjE4/LS+
8EFuhPwI50DB3/+IAJtFUS4+eVUuHaZYKon3sDCFWX9x+fikbOfb/ueDPr5OdqeLBrHYoVNNpDcS
M9jJHFCk3pjmaBH4twTc6XqkSl9sI58tqPOdkZhoJh5/hOnYniQd2gXOrQzTPmkPgtiw0A3qYBZ8
sZy++KiPYToJ+mAHcdZyEE1p62+OsNP0Mp8r7wdh3/kXE9Lzi/Bxf7LPzCaT6aXrfuQrK3sy0dfV
xt6fSbTd44wKxbWQZ7yqxBCB7HCgqT2szBrF8xYivm2u6FrO3hdN+09X0PnlcamRAWuff5R/LePU
LGlnaAwA59sSG7Qy70z8S1+0Mz5bPtwAAAExWgzpA/z+KUmOsX0IVX4oLOx+4qyRWbvRsc/fS5Fu
vngzz2vx40/77w/7sBs6ZTG1jTbCQz4knC5zH22yqcqQzDpOjEV43OkJ0VobmoKWW13uy7y4dAe5
Ccm+/uIFdT67h5DdBVwvIpAaOPrv37ykhq6KyqmOzVy9dgwK8aaPI37/3kO7thJYj4ZTj+kAyoXB
W7Ua+zZJTkGSkqI7ldWPKi/th5mKtoNNMeCINevArVaGA611rScj8rBCnZXiZtRV96PndjeJLCYz
RiYcvGIe7WLVuwM5RlaWbmxVqW/WhNJvUyRW92bRmL1VmJ6/eOCfbs3/Wt4fn4EMXAgB6CZqzzSu
myiokJ1Y1gYfQHKDvt7fp1ktD2Tw2V80GP7sAFm+jeYAtQYoGmKjfv/Bi6koJiydyWHq8PoNmwLz
u+2/hfPj35eZZ/75HemZ2YSMs6oRIXzcfOXc4bmqcufQlDhtLLQbMaUQZnq0vslzjslxM2S2jmu9
JM2q7qvkQNV/H1SJvHdEEKgNJd1I4DOXJgIkSKcfE20jBS39NXb9p74aTl7nqv3c9/Nt1Lf9I/zy
aeXPgw+3o7hyEo243eH/njj+j65dqrfadIDIiN6n8K1noCleOSKetX41SdUnqCoZXHCoCbgtSm+j
OXlGRiNBn+Q00S3/bPNx3piFqE07hRYq2rHfGZZ4WdqQUc00Jj8XZTdbAxMmDmRysqew8k/d2DWv
OjPfQaGIY+LWxTVdQLUtJ69GY22Pq0k5Cu96mOJAd8T4pEzjG3JkA7Fl3l26GIZXI3Fp61EWXdzV
Sb33u0WuaeKmkNesi94axthMXG7xDJ778xZ9fnnpsRhWJFce2vcNMaLzWUAVNasWosmqMcwrN6IB
aEM233WQLgCMtLBF5im4KJKlv60cK+LOXHaQkaxU7y3DbtYVLRf+rQa3V1fncd+p7uSowr3ygvGi
YwC4E4v2X0J7sB76JDSRzJrWA+Nj450UqORgNGLYzgk1T9cYAX/LYNckl5nX0ulQy1uVt8oN/0m2
802JZXeX2DlQBqth2GYlwdbA0AQJJ9KU6/lG4O6NJzybq0EkxT0dDPOiDbJqTXZwjWeNGQ8P1TnN
LBoq21C2cTRk7sYJerz/Sf+eZk4dBzr7LlDVrqc0YBDSzReN1OK27ft+A3LLhdgQ+belOz7NI+we
L9X+lllc+qBHANCO8Y9Ivm7Xk25SrnL+8MNHPrpKu/mp9sbuzpyCCH9Wx5zR9jEVJIuVbMM8MmPD
DtsVTb9uJzw8Ex7fcFUgSYuroCjW2Wi5OJubfbrMyIAHj+nCIu56s1m8rfJ89A2GEV5bZ9cfm8YC
GqD56Xd++diP56vd6LR3jbbsOBTVm5ZBHWOLsOD0tQh2M+g/F0YVeIekkD8ZHN4ttR2svEE9MNgA
KQPUIx4VjsrRqIBTjP50pF0M2TgCneO2VrkL0hRT36T1yu79JwOdAodzMWG7rwlS7g08KbYsyiNG
4Pyk8uJ+wsq8a1ph01SasT7zx2wtmVGZ+a5+zigXN20eoBkqrKB9m7x8ipvM/jUPbXN+kcc9ocY5
Cd414zqUHfvK6ESch3wxGBPfC9/mgsmUa6+F2ayCeilX4JxojIj557B46sqbpXVa9HhZyH68wm8r
YzV10YFAA9yrOc62eaElEDT1jwKRyQWNnOV+rGmJTV5/1fXeCy56Ypnn4gGUvtoEs+9vInqlFzMG
gHV6tn3rDGFykXisQWgfK9E6sOFk90yuDyn2ri2PrVGlaw+73WqSHmoAL9pGosHJMCavI87/lIW5
Hf3hOfPaH4U/XRd+QN5PCabPbrpg7Si32eAyfm39yFhFY3htp6OF8RUsYn52xw4GWvApCXchJAyo
DTSIolR8H6E28qYpe9skfhorCxSNtWTztrJd66IMJIZTcldPFOjXpVb46VuBG0EHKg5MCURnsbit
lPJ2LNDGyQr3YFa5l4NTvwcqdbnH4V9O6S85Wc7ibdJLYaaPPejKW35WTb3RouboM9cDKmWxwbki
vK6yBvNOUnlXapj8HTidar2ApH3RmHBwSvfhVShrmBmT2UexKt1g2812tyEUSR6bgUQKoRsmDFmx
hakkH9gCW3js2Xy91M20VbWc0FNj1hs7XrWaGvpSd3J5qKtGnOC7+G9u2Jh7t3AaWLGD/yPx6jNI
o1c3HpbC67nQ/q3BxGwflvX3JDOwxoYjEYt66vJXY4zk95Fe4sZMdHF0nYrRRnfe0DEfrossSK/U
YiSxZeI/aEOwPRkeogu22v7CrJj8msF5mtnVS3tlBbMbpxqTyaiDedctvHyrpIzePaOHG1JmLQ51
GztGZgSrYQYmVMnO2zk15jsutnVcZdXt4FPFGHJWP4kjUK+2ENfT0Mx7bbsvYkry67EEerXuEw8M
UY/VxvKmu8XCVRIujPX7GR5qOxvh2rGxOqWWKO9ctFIoVFMu6eXiXSNQh5nUFv1j1lk3QxHqbTVj
F0EreastrdZGbnpPS9QP604Pz05q5TGT0f4xLYP6NrInmmccSrhp+HesGB794GbKq0T39mg2ltxw
u2A8vLj1FCPfTn5N6GnAfU04UerKseME79zRzl1gRb11h4eJLPrOVpRxxrl57GXYOxIgN0XUndyu
sb8xLl82C19tVWPI2qZpnb1re6mofXQQ1wObc2AqggRUMIKsMUT7EiQqfwz6mbPBPJdlme/HC5Eo
a7r1Ip5N6ofFNI2jp5J6Gzk4o31OkoOw23lvNZZ4cv3OflV5u8/qAbutpr5eEmxqLo73uBC9uR2C
JiMgp+fFlUW+Bg1+IxLrdS5a9W1WciTgK8kE1+U8uCn79t5x6hlPIYNvollptbaC/GC4cHi9jJR3
comilQyyG2XSTurQvrWB3iuLjC3UQMM15rf6IFvHZYcKy+HCcOurkO8A9gTLNcZXHm+yPKWOcx+5
wvzi7vjnNQrXwXm8CcYYruPHsVbtLQl1XLTsy7oub0TuJNcURSL+e8355zXqfJOgmwYh3/WZZv9e
2xrORGx15OmDHl8rcRH6F63303BO3rT7+wd98nWYAgbArIBxAvv+cF8zxeyGbZcJto3koRjbgzmO
//0vFlhQaRyiXcM/J9w0a2HT+8ZyaBH5YJYInzvb+K/1nxa8YBSIrk+V/oekNWzqwnF7n5oseC8b
tVa8t/lXAdufdILOo0yLhE6mcVzmPz4VW3oqn2j3mb4W01VXiPQmLEnvWC++1QbxCNziRkxITk5V
2rvVZWcYHJUj/vHyiwXyyZUkwPPMYJXbzzlw9fcF4kYQwyzgaAcdLK+OYcQGVtpV23YnaCinqSba
xWEm+kUv7PwFf79wn5NR+A9tOFwOH1u9nGt9nbYB7elSpt/cNmqOCNDzjRsMP/77dUn+CI0o5npE
YHy4TeOpT0Kdi2HvO+UdrvFN430VTf1nY8YiXx5pIW12+xzl8ftPaAP/qqQxygNpMzc87xvQYNvI
Mx6aydljVd33vbdHn7H5+zf77MlhMziPxX3a5h8vk0U5JBUkpvLA0hDPKNDQo6WkLKbgtqALrvQ4
UyPCnXCvw4rj/4tH+Mmt+dxE9BiVIzL4I+Im7Wd4OVgt9oNAMejlq1AYIKhbCiDvizX62Woha+8s
0UEKy/j69x9YS+XrMsLYm+X6WnRmPLoa6V70RR/gsy2MphaQd3wi54/7/WMMEQ5FZZT5IV+QgDD+
mivni1z2Tz+CYY/HPmk6/sel0iEARPat5cE7uzTdZavHr7xDn/5YgY1hA2V+iJn8929hWxGXoZlK
xSVQcvBf8lxAuPvqBf5s8eGP+L9POX/R35qA9hgKFH/HGclYnLfRNw9y00ZpLhizKfFf11I907hb
3v6+6j850JDOnA+Yf5qPHw+0caBnBlwg2kuIZm6gmWMat1HoHYLFPIRLe/f3j/tslbNBwZa2SYEL
Ps7Rus6yq2VAhRQVqEj72rsIpuFtTjtoU9ZX7G4O/vPT+bgxIvX2IrwBEWfdx6WuWi/qtW0fWlli
7ir6bFlXXAdvoH1Irjk6X2WTBhlTlUDNNEbcskTJ1wVtG+cjt5fe0cuxSSt4axmZg4s7gtAZChVn
yRLFoZXfJ7otUYZBtuMOXVyP5FJTWVunFCP1eswT90ctYZQbFfZp4syhTtvil63tOzWe24j+An4D
yli9T0fPWvG6ZkcPtuQRYbqMowpkmrAmd82kjjI+bOTdZFoCWk06/Zynbrop3BG4nwJq4NRpFocy
u4HV/4M9hjEzQwvg60xFrU4OP2ZH9fe+I14bf6T/2XQwLTSVL9TiZp0MrXPJ1QGAuxuYXJqb7JZr
cfCNSGD0mly8iiHd5Vk0Xdr+ckmB3e5SszVQakLVm4OgPqgle3Ik1DSjo0FgAT5I8qSgyTKGB/Kl
FNcuPZ4KXaB54YqUr/1QveE6xvnap3EUjtOvBb7xRjv0NuD5cHKjwjjHi1EMe8109AroiSvEes02
yMb7zs3G3dLNB1rrw2pAqAFMyboHr+q8aGXTwfCtfu82KYqMpFzeqZitYzC1yQP/zbqucvHueL7+
HjWSW2M0tvFcl1wZAqcbLlXiB2u4gM6TbJzgV5EXVlz43XOD8/6UdVV5LKEb3va4MdbFUPS0rPpF
nkkqzYsv+2vPqfC0z95MC3BJt0BugTq6VrHBMy7jfxhcIqvfAhk9YetvbvI2t2Oz0Y+IkpFmK//V
n6WAgjYRDMCF/SBpSjw30zJdwb33we2dichBcGl0YcZfALGlzdNLewREBl2j2SBGNa4Na1FbruVX
CGmd2CiAWxa1sZNGYMSm2VvXA0P/S7cCUlJkddwNsOhWCXLflUOEytjOz8jqSOvycrWuqCO3SWmk
WyGS/mib41vSjuZbPdd6DwazfRnHsD7C1morgD+ZB57QVT9HI3wEV+ceii5t9syY0K1X9RPMBvdK
SJnsCjd0L1qrpyc/zNletXW4L9Nx17uZuU9b6R7dYnr2Olv/SnP/JjCn4r3og3LbUu7tw4oBA1Db
0jz1pK2uau6RW6v12rsJXsVDWsO7mojqXA2eyT/Z3vyI1Fmuyp6LkUqXx7DqnuSA6wc3DdKSyQf6
5PvVNjCgw8D7oKXr3bNB1Be2YWNOqdSN3U7WvT2KaReqEcpFawLl9fsIdfGUf5sUvaGhxEPvJHid
Gmdskfxky8+kAxbp6wTZlVjQcud0yiqoN7R76ElMFb2uMkcAtMCc2g+VPqkIJMC6JuPjteTmjyOd
vo4PLItmZKHf27ryLgDjgaJKE+eybSJcCpgUHtKmZURoZwki6BSKWz01EWCJjH8CZRAzrDjpSbJa
w1yoCzOfHvJMjHElykfDz4jknGcwRRGs/4Vd6s5KXewXkURI3IfHotEzlJHlpvQhniVDMWIsiF5C
XYxXdMoQ4BOVjhw+WZtReSjr/Ict5+/SSv2VT2bOo2sCa0kLad4oLw03o9929PN0wWU7NGMrxKg+
p+zVltvHBHaWyJ776oYBjHFlEhR/oqGEiJ+UW2frCcu+wDkanRY5lZvA7ZDSJ2c+c160pG/nijkH
PJ16qy35ro15vq+rFqKkW/TPCvTMFsotP0pdDbs8GTKNNGE8myFkZV6hj803g9HZsW8kTBKcYb7r
nRHMykSP/B+lV4XIqgREmYTdc4X471KP2KRBAY3dCTjOsSytdAeHlIwbHx9EbdWIyMiTgGjfZca6
yjLjGA0AGjK7LX+oGhkm3C+6e07D0MRbOjeNu7Zp67WaG/ddORVMFK9MOjgJPrgWTIJ8tQqA0ewA
8E2RIrqgKNl4pmmmS2NWcIZcmhMAaNsS4G7QJ9WWAyG48jN0510b0amBsbGpE7u8UVo4mD+E2Ewd
vSD8etUpG9t+XywJbOcz8rs0mQWMiFeOYLy6tRPRDAz82eRUBXbkVuzKOaCW1ZDkDt1bSIDJbCYP
cnJBYzHWXKHKqN9r6NsbvNg04skkXTeTNNeuW4bFygvxHvD1UyvuR15QEHn2vTvR4MrHIXwpa6s8
so2oYW23/ZORumiIwP2ypdg279pkmMikQqi4pwVS0gnijFWucLed2XBA9K8rr+KrtFbi3kcSDnpo
Z8WVXyRRh86vAftNqg6Icz+kQTGm/bIFJmrEdjPAf2B6K+JxrOtYy6m5136fHLtyXOis+9OugQsT
Z36Ro1lzI73HoDNtsf+m+2xRdPh1YDffZOcY9xwsvsGBppKYwAb3MuRMbdYKOP4aZwAw0SSKJHyp
HMdPMI3bUUL9GzsVPSV0vrZTE2Rb4Zb+NsM18jCKfr4eyV4FFwVAPBfQshc/ItLapOnVOiC3sUMa
9bY1zChdpwzSYDF6wUObuOVNE6ThbVc6zGTODGwD5gnQPVg+/GLFlpvWHGdV3ty0kK5jzK/iouZv
uCyMCklYaxr71F04rKW9BFsv6p5b0HrrMfDzW0OHcHKYALTmoFDJet73KBMOnetANuvBGmGUzeWv
aYjyKz025Tcz7NEi4tVRm96jxwu1s9yc+3PHIG2M+2AqyANy8Qp1aBJHWmXHYqQLo6nrIpH+KmxT
wgau0/tzGA777Fi6V/2gLdJ3neC5yDrnUuo8iZlogHDi8r5eiO1j4670myON/puyQ2Mz4W9aGzbN
nVr0ch9kzXKqO1FuMOZaMcMs+tJZVxzEeG6jUgjRAMFtn1kKVZhpbEZ8R1tqEmzPdlHuEczJXWcg
lSAOJ7qd+0CAp9JyrUsyF4xJ5N8RxMKBiWy65IEAJOQJseuJGIONSx2mF9vc1PR+95rcye00WxhP
pRp3uUlGQkJO8EVpohpdBQpWfFo69Y1pIDOEt5KmKwgq3oJNp7C3g5+f6URB8J2WfXCTL4t+AQ5c
3dGee+Dt+ZW4vkfrF6i3k8Ic8zDVnBFtDfxXuKu3uif6yV4iUnbaIN9YhUUON1lJ7DW5G/ww86CA
ShS6e2KPr+YmX4hqcGR43doMwpygFChXLBljP4suo4Ye7TI7zTdLuN2eHok8ZnAOj2gg3V1K9X2P
+wzDjDlZ8tJxjbdeIjQFE2aXMbCP7Grmf1yZHfEBNGB5ZcpAQOqf3cnap5Nb7qyqYI4JNnmGMamD
tUCKtJZoJFE55gxky6RkB0nnA+9Ve9RpUPxyVGP468zpuzuMaRmJHd6o8NXAFs4tp/k+FEZ6rydh
nnKtxJtNkXrI2iKZVkgDk7Xdz/MZoCgvJ414xMxwDm7AEEe7BRMOOHac/gP8xoTxqsu8M2pKc9Uu
hqliNHHhyhTZnTVXVbfzZqM/Nl72Y8A+dNHX8GHH8My5Gzt9O2jdbKgPOCnyttjomXC7ZihqaM31
BBSySCAQm/D+l2o50FN/tNMA0qqXyOtO6OgHED2OuaBLym0vzkMUuh0HpKYDI9y0uQ5E09/Nlib5
ROQC51n51ghfHhIP7lwJqDmPqyUYt0wuqoPRDepq6hHGmEk/PAes/26dkZmg43JxyTHom/Yiasmh
r7QIeKvMcOMWDQex53DrgE716mZS3hBhgqVQJGghmyV7zHuihB2WwqvsQucuGeg796nLBEQH6TZj
8rJ3snG6y+xSfMsYwF5Oc/894I1Mdu1U2gdDD1odPM9AjgyYD1C0L07IvY0rUQ/FDUqT5pHUdnFO
WpiseOlLfsMAxm+eBk9RUjPYRhR7WwxB+6i4c8czPSPkHeF0ssgFWONV6+NeheahGjmhrRYivdE5
9QEPQMiKWTgXCm/ckh4V2asM4OYOeGX7YmjotSnGQ8JVk+WU1l175aVR9mICGTyahV6g5DmKE+18
80xTe+VVKA3cIW2YlmTZ/ZRLRDITJ3/vAR22XV5JQ7g/ZA4GriCs+oq68BeOSth6PgOGVZot8sCu
LY21GmibydB1DksvjHc66fPakal3ATePUk0prgea0JcpysgIkf7PaYqMPborBsZL4S8E8Xgj818K
xildzE1hevqoYMieJt96SKcMaXPmXRb5MuyyGgesGaE+KYFo3+KIA6ZH1XIZtuNlJPvqFQgBd+ix
97gKcz8kq3dstsSBqBuJqnldLh3DTsYwV54KbDqB9SBXGYX+BY0FAzivp9bNqKyrCEX/3teFfecY
rtwzX+HJGH3IfT3pfoaTr95TEyukK4YF/trwYIG+ixEeZU9mOj7iwi2QlJsWL6ybt7eRSg29siyJ
e9G3o281kXrYjSHkO8s8cbuc0u8Djd+rpimz/IxKZXxZK+/STa2WuBYQunAK/G+dml8I7hJ3tcEM
0x/rYNOHib3WvR0e3EQCibetES02in4m9mmwixTCr8QTc5wwZlqbeeuuARzDg1/ADFEwtaea9bSR
AeAY1XD8gqLmZEgWTYFjwY2s5JjsrI4djoC+4rvlR0DveEU2S84FdBXkXvvA4xgOdYWoyQRmtFaO
9gDdUSfIIkPTQVbblo49AS6e2cYyEjifS5sRObXLltvVDws38crPznpyun4c0Vbz7EZoi7mUl/5e
VX7yDeN9thtLbb3BYUwfaHeLK7GIcx6S61yoStuHqVjsmMGWsaxTYwoBCrOgZgewHpvOtF+YsO6G
tE8PTV6J3ZzS3ljZ6dRRb48tAGa7vJsa0V62g55il4jfi8YsqhfDjYKMM2oKdtnsdsd0nBuygJh9
GeWkV+idqEmHhbwPErFPXmGpq0x77n7wbKJCU0t/70oi1s+HKqFDHZS90ZT7gtv9esiYG7YVDw6D
XgTyBq1R/j+kndeO3Eiyhp+IAF3S3LIsq1tt5KUbQhpJ9N7z6c9HzZ6dajZRhGYBQRCgi6hMpomM
+I3V1XtUUtGNMwbtghltQyoYV2eABNBaW97PwJCB9Kv+18JXUxLD3h8/QcAstP1oZJ1bo1aEnjFX
f5TDbA3acnzf+FXxpuQIPLWJEVxKNUZLfGzld+j92xcxyuKLj070VxNZ8QfDTPtTg5YBs1D9Ugzm
MqiUezNVlc+9AjjJVuBeZaGR7ocImw1ATslT1FTau9JMy4s6Ygs494geRnoZ+9Br+mOaGdEeKfbw
QdfmazqPjeKo5zoW14F8jECZHgezTJDwluv6UabggoC4/0O1A5JcAHjyQyOXnVMog3mn1km1V+3e
Q6BC/6YNrbzPSXF3AYSHYyRhNSGivHYj6kXOKEfvoyGUP8WoUd55wxBxReqPIb1VVnmu7xDczU9F
GqAiWKPcDAMWhQNPQQCDJ+gBMoq+9xkajV2hDGjqk1N3nVeYDgJTSPVOffrG72PJSQNBp8gMqic0
GfOPoYoqmSqX/tsMfbInGzHzva+LdygKPuLqLO7tQYZCC5YbbXD7nE3Wj6DqfqSdpRxH3nzYgMDn
ytXcvOg57zvcntKjTb8CjjWJL81f46/QSz6nCoeLo8ljMu5KXwkftdHXj3h2aW/tJHhgItod2wfN
01mTlZq5dshF+k3lXYC4um9OZ7iv1V8yEhmdCxgrOhZNjCfKFMbvW3v6YiSl8a7z0MZ0wqGAjNLB
nXhOoMo/DDb4klYq459Ulp8LZfxm1MWHVpi501hx+WT7QfhYdPk3vcWCuO1N5b60/OLUiUy8EZNk
viW8fCCD5H2kGtQONF6knv8pk4afeTqYj2ZuGe9CWeqjHYyDxG0sSnSoBtzFIlLxujHMZwm1oKNh
Kp1TynNOKevVPb1B9K4NKZ4NAEzKCH66bweI5XbdqqSdgwc6h/pFVKBCC+f6VxWP/t1g6N5X2tRo
DtdTceo7TmaS3+Eet7PmkJboyeYxnj1SpQcsvF66a7TSP1hllgNOKduTLbxiJ0F7gvUUB8egG39i
rM6QVBwHBi2dDmiJ1wcLqxJH18XHWlJLICdxuvdLrXcT38+wYigsfLvmSjC8LieWeBh02Du9nUbE
S2WOz3AszCdQWrzYUposiVlZz71mgEUZ8CLhSh0vLK/6qMFtco1GVz5K5ngvTdG9HBTxpTCRzVar
gm0QF88RIg0736i/1hOZKxj7D17jBQ9tDVROM7pwh5ZueoI036IVKwO1JQE5KhlsA2ns4oNkzu/Z
dvS/5Ub1ZhoyfAci1T7YFoLjkxXnGIIMFpUb0+DJhTeSMD1IoVK0B2RHybAfH63AfCND4qEsUGt7
mOZvOyQSnHYC0Mavc+XWRJp/ssWeMpe169IhdRA1+BUl/lcp9ngVFi2irxR+9yCRTVAQQf0mz6jN
Kg1KNooRybvKRund8wGrjQgWuC1kW8B1QJXbIAD0pZE2U5oFwyPFAatT+2QUGbg6Tzjh5KGTV3sc
cRlvzNxWPkPaaQ8eZwv3hZWinIxdwUD/EDammZ0tUcWuWeZvqFOquzyQvleD/k4LhmHfgSm9T2yB
DDw2GAclTay7SIplKBy0CvK54yl0HbJ2EI0n3rGkOlGYvQezdS/V4xfAJj/9dji3nfk+L4Z8P/Tq
X0Uqwl2WhJ2rderPptDgSHT6W4lsZjdGXOFhTQ3EQ21il4q6fx4Sf3yqe/FpQEbL6ez4veCaJUtA
edijqwD8uJMcI08l5PXF8LWS9TuK9Q0HFQUqM+vbHRX6/C9K7+EXROv1IyMb9orKo7GVIN7oWibj
v5S7txs8K40stOAUbERlASl7Sc8PEogevRxObhR3u9yc4SNvJnCsU/OhTEgclYfb8V53AFV55s3L
Br7mCrjjl40zgYKFxnPKPCMKnJziYJbWrXtpA0T+elREoeNtGYqKmMKyjaS1lSfytkwvVpZLH82h
8x4hutePoxpiW1VTMn5D/4kkxaZq8i/w1Ojr/dPDUl8OsUzHDkluM3Xz0D7ZtMFnvVzcGAAG/ulc
KvAP6O5A4DflV6wpje5QnYPHvQRCnTBWqIIdXPFmY4W8/mIvo8xzfdXqRCKm1OEZJhfwjN2D7Afx
BRmdfAN4stJohPmGxThaN6YGNOJllEih6qB1JnwHiaI6TjF2dChSwCdb1K+V4WB3r4A6AuiCIuei
yz3IPDa8IBW8/YrEjXyUAyUFB6bbn+Z1F5oFCBYI0yTDksG6vBxOnhdqUGEscYEa4n+S61H/UUJL
mVXSjWGDOfAaf/Ey1mK9mZC4NEYru5LxQUO5TYf9Qvk0HGY2LZUWSt+0jL//+QBp4jMyTbYBsSy+
F7hyy8gr7F41EiezSPcV0MxRpM7tMK/b3dQYNBBPOvoHs8LHy3kEr59HhZenrp/dUdhDKMVBzuec
CF6XCO3cDrb20WAlABNTUd0QyzU4N3V6X5b9i24lKpXAUHdkI8CUsCmtjeW+Gko3DEgX85pfot/s
Lmmp4WqobhiAQquPuHpREa82Zk+ZP/3LdjrgFBnSBV06/rHkTNUhED+70SS37eTUPFHC1MbvSmTZ
sdMFCMRTSO4VaH9Bpx7trlEjp8TXHJ+bkbKtmdZz/hjhUbDxu1a+qgI6A7YJLGNu3nl2ro4UHBf0
Mq7VEA2V4Qi6Wup+BriBe9GHotjYHCsTTSidHc/fKpKhL0OlVg7joJDoxtb9vVllJ4o/wN3b9M/X
jsKhL5sq3BOW6mI/eLHw6a8qkWu3SMZr0R55eEdBQ/uPl6hKZxNXZBRh9Fd4xoZcJteQ43ARD9Pd
3miGO0xyUICK9C181crMIXtKMANdaM6wxdZriaIbUuCdKeDtR/1JIIcny99vj+f1sQ+cV2Yc88SB
+VisBB+T0tSKEbKSOlq8Na0RR20t+1glWOZ27fSnMs1sbaLM3wdBIioei3h6Sacq8nPFLSoaWing
EvvO836lw/RILu6g0bbxwVYG+GIHLm5PvW0CkIAKDRUTAxYPb7R4r8W8ldp2I9Lriw0SlwqNC8iJ
ADyzWOnYSFhY2Yno0qZFhyICPSNx0CxEyzZ278p9A+BPg8gLVR3FkMXCiKs+ogLihxeYaqF5Vsws
eZTM2MhPMn0x666IIN+7tq1nk9MIbAGdFteyfmPDrU3s9a+Yj76rM0QRmVqmcmy5flcW7xFQEI/l
pCAwZdb94zBiI3t7pa6AVuelwynyN3htKfwUW6GKMl/JNevXj2rU8J7BJQjsx170uP92GEdYiu62
5nTUeJJthF85MrlmZ1FskgqQuYvzBek80/BkGXv64cEbv0They/80sU85cItOcx5DywuDRuc0YwC
ZluSKb2c2akFFiyGenQVOX4MKDPrcvksbH3jClxRuWGVshFnsUgLyaFFJjbxbhJFYIQXW1Lix6QZ
u7Og6HUoSine9aEVHww8+Y7IU/UPNHG9vTfpPJ6TZkthaWXnUFDhmpRhrwHKXQzY81utnALLPJtq
+Bwb/hv0oo63V8/a54MxTL4kC0vlMn45pxntiZoUp3GzDFOjXN6jirin5XCQ5bdGH27ALF9/QdRE
qWoL7iIY6MujwLeoHFi4B7jwIMPYGeIhelaDUWZ+vX5rubw+DuZgdAFnYS8B+eHl0EILOXi5bKUz
9RPNh5yHB51HZ+BJpGb/NdKxdEdYY8QfERQuRhZqF5Ubs/v6LCBBpFsFHBckMGLVL39C1oRpKele
gGNCh5+qAYILn0k/8500a0+3v+RqLEsRPB5MCAzLzG2smg5OeCzcIg2/teggXXLR6adixIzDA8Sx
MbTXCwfZcfJfhKCoLSMN8nJoVtwPWFuOo5u3uMx2D3aLUe7n0DuJ2Nw4Yl5vA3Yj/SoksnQQg0tU
fqmmOlbsVo40AWgkOUFYScTWxi21Mp75SQ7A2ObuQJB2MZ6yRzzJ8gO8A/IDnWdMCr2daL5PmYlR
6vn2t1oZkTrnl5YJVpdK9iLYNOW10QG5g1sYUU+VjoafbYxnZfWDeWc58JF0uHqL1Q8GmCzfKq2z
YnmuLJlHtUZbVXlnkNlCJsKYJt9b0paa+srAkCblskfvmVlUFnf96GGiiG5m7HYZEqdZQm+p2Lrm
58l5eQ1oxBAGqi4WrbPlqdh5Sa4gTIV5FOC0U1o28X2pT8kxhPy/URRaC8VIEBITfA0OrJeLIkFY
z2x1PbuEiEW5TQQ6zx/09OKVk7mxfddCCY4p3nm8u/TlzLU4z8eUFxN3mh6MfJiVv5wW/c/bC2/l
kOC05yGJcoP9uspVw8f2JR31BqrRj6ElPjRWfVF8OgRWuLHGVzYUoZCcoJahIhaxSAwkRQExOInY
bZpTLx+E/k2Nv8f1m6bfYmzNqepiQSBIJ5sWSRDn/PIOEwGnr9HjNxIatmuK8hIFxbgLQFF5mbmP
Ciy4dJFvnH9rQdGLtHDw4sjgy71cGii9hUAZSBIosv7oisk6yaRbIEl97ZgbysDZgVcVzZift7/g
yrRyDCqqxZsOYe5lmcgcKLknQ22dQ7M9aOI0CdxVvS8ZIplDOm0sF2VlvUACmuljsoAWtTxFmlKy
0TjADT0tgeEIoRylIjzlUXhOJPlOTbq9jvqW4+njV0kRb2CGfxyFdRyrkTNUPQ0VRkGS+eP2FKxs
FQrCYuYo6TPfYLGyEsHRiV+i5oaJfaJ5d2y1BmNRbeMLr4ah3sINPuugL284Ufpl6XuRQG8jgNQ5
YXRmjuIZ8OvGKbNyaFIGYdNT57aJszhllCAMZBk3uAtiF9q+L+IJELTsfbw9ayufkjSEFJk7gdrf
8lNOlobFci/h6mLJysVT2sLxe73/DOFbO1P4Lg634ykrw7K4TOU5eYXJtlSKGU0UaPRxGs8UAi0U
DeDXdLu+kr4ko5HuEikBNwcN+oh8n/Y8Bb5M1x+eG+5g6mOj5SG9mrh6ow3pVla2uBpnKUluXdnU
OeTIKrR5a1+90HraNlD6UiiRQaN84Wlq/aVMgk42UOJ0Z2Slojm55JfHWMzs9GwMxo2ltZiav3/B
3NqZE0N4WosvrlUe8M7JNs8Q445tFX0olWxDlWixel+FmH/C1SChaoNzCEeAN36xo9BxSiLrAlL0
7e2vvFhVr8LMP+MqDB4ZlVnbvQ3bTIofvQJxAr9LkU9Uq/wX2rN/+Nz8Ox55Bcw63mYchC/jBYYF
AFsKA4ATcDmqVvuFr+gzr7O7wrDetZq9uz2+35/i6nL5O6BNmsY6plq53DZNpmJsb1XxJUvr7IRG
j3f2EY2AvZ0Lt+oh6o+N8sMq1C9qWya7nib3kb5fS+e3G085TfuNRGFt7bCj2MecFGhFLWYgizt6
oElrn2WRPsbN+FVEzfvbg17cbb/HfB1CfTnJcpaqfpspwk3K8iFBfIODL1Ec20fsIfdqPN6TgMZf
WAYbJ+FqYKh+vBCpWb56eRdmbJvKQBKu9uq+8MGute9j7U1Kdd0vslNif7490MVl+nugOixUVeOR
jTPEYh9KFZL76GkIF5cWeBpsS8eEbXTn2fl0sJpCxjGxN/7FzqRCyltj5mPTIXs5u2VbQ1Bpycy5
IM0q3fftpRXV/vbI1laJzisbpiFNkFdFUmA2UxThD+1CjTsVav6cGcP5doi1E2am3lE1QBX2VYlU
r3Kz7Ea6bgW0O7eLgPrtGsxNEQfxdGNjH66OxwLlDtuMmMscTx7RHIzi3jurfeRia/GMRNK/2Fic
yIpGIY3UeKn37AELaTJd4sTMQTrFgSsKZUOibW29kRPzwqT2Shtusd50KLlBpBmjGyNCUT1OuQ5G
uo01KDvdlwCc3b/4RDyU4IMi2IbUwCIeQJHUazNzcgu1fQZW5qAEQJNBGTfqOsralXodaP58V9cA
RxFWVDal1wZTVJDxtprNgFU7ydhWlFo+pfhP2MdpwCn3hNlGNl6A0tjjrurkBtEiWZIQ5ClU+Sc+
YIgoWYmUeiBjbe9ezuCKu50M0gRFzMKp1LHZeo+v3WIUpOY8l8wa3MHi51sVwNkgQd97SskkIbxk
l0SqnDDM3D/fNPDdARmQvL9+NiBN5mWdyubHevErolegqrNPaaV8uR1mbUAkxug8zmnyq0six3am
q0MMx+pKBlnWTqlu73MRqyGkdzMD1R2SYW9kNUsp89/H6fUqWCQDMNNwOWtkyw3SphYHCYbuuJs4
Ueu9BAdJurSGBx+szPoZliw3xeA0sQDF3CORc1KMgq6wnUqYzbTDGKoOcGvtIwCRUNk4HVf3oYW0
As4Pgs724od6cqKNnGvxRTI7f19Ocu/UFT7IcikKIMPBt4Ia+r84wQSoaF0hb6F0tjj2w8jrsnZm
Zkf2II4wB2PoaXX4fPvDrx3K11HmG/ZqI8aebyZ2rgfu0DeuYfhnHSBUO8QbE7ge5r8b5lVX0a/K
iSRAcmnk62Cs4gZsnh++S9Qh3FpV8+ZbZmDXm3NhB9KFU6PmQe1f7HhMDnKdjEfeS5SWukQckMGB
L2uCHU2GUexxh5kudl7JH1Nrs6C8takWaRG9IvCCfRfgRdxNd3phRGevo74cJyh9jYOpb1xIq/HQ
FaULSa3rVeMMB9UR/2BKQtwbb6wofVfgk21p8l2awua/vW7WYgE/0bgneB9yCb5cN7KVYjdvqdo5
lsG1afFb1NbuR6zGoQ5t0enXFg/FC6qfjGwugb6MpWdlPsAPU90QfLT/rZw6I/3OzRjfq0kTb2yI
ecEvV8/8qEZtG+UFcsuXwXB3D9HLUie3kRFXBDecCQ0EKA5ZZQFENHD09uftqVy7C20LfW9SOyoH
y8KX8LupDPxQdmkLQQ97VurBqfN7X6W5mjgk7lGs/YuvR4WNvIiMD9zGPONXuz6r8HnJtChziyZ6
a8Ee1qziPm/MYwXQ+Pbo1o7O61DzQroKVY5JDA/Z7l3sJ46e+pxE7VOXRXcTKpalPG0cmqtf72pg
i6WSDO2I10WToERp9Gf056cd1WXAnGjboTgFHwE1fy8fsSsYvt8e6FrGadN+o8SLnAYV4JcDRZze
VzROHIjH+pssbx+jott47qyEoDxi4CLIO85+pc2UeBUF+ike3MBsj4GUHxAGfX97FCv7mnYpxULO
BRxUlvtaHz3hZUnvu1H1vjZ6Z/R8x64+dkiD3Q60bEPPl7+lmHgccVDRq1ymz3ow+LEiC8/VJ5hS
XaCZe1gn4jmvMyDbqrGrgU3sLD9WTzJauXf15OV/vg0YKeVRTrD5vb5YLQZznGsQxt26HseZ2Ywx
5AEtKvgKpQ2N1+nMHjf72wNfm+GZcEJpjUSb0b9cJ32aSIjWaNa5GoI9iorIYFbZQ6Jm3+H0bcBH
V2PhR8OfuX+67CeWRh3b5QxGhKM07SW7drw2jg6laV8Cr/h8e2DzAl+cnFTU6R8hNGjwJl8MLJmk
mbKc+RfLbppzH3jy/TjaqGBWo79xSK+HotA8A68o5S8O6UYehsojfXSrLnN95GyLBsm7YUv6fC0M
amSsDUQMgR7O/391dtVi9CQo1L6rJNFO7x7NJoR5++nPp02HNC8ElQU292LaxGy8URWIr2iN2RyV
FrhVVQ6KM8Jm2lgOa+MhyGyKQznsVeOjKCqpzeQGuBrEVaWX9oqG8Yc/bGzt1TAWJxWhyAyWLYfA
1D0dyD2t0S7+UDc6RqDgxieY1f9i5uZuG7kOJePlxVnrY40ESTkB1x8cTftmyLMU9saBuDqYf4Is
peHDQgpCJq1zJ2vaF128V7A5pUu58c5b26kGyRkvSjS4XuHhVCvyjVEI3zW8BxOlDAQndiYUCVWe
Dn8+a2SeNPwpT1K8mNORq0U9RVADEnMILr1vt+c4wxsowFTyzNtV2riNVwdFxYrjTgGCszwR0skr
unQydPrJnebDyp0M6dRVqYB/POLLdKwRjslPfzw+nFtJFdm1dHyW7d7cmsQgSjtwNS98Bg+zr0V7
Qn1kI69ZWRcvwqgvpxGkahubMS35IO2goUg7y/xQGeXGEtdfn6kvoiwOh1Ee2r6Egumiq3AgD7wv
DeV/nK/5J1yth9iSUNftYxA9Wg3ZCXnhFMRUXNUZ7f8cjvoffx5A1v+siUW4xpyMJpak2i1bWDmV
ope7roq/BQPtnT+PRAGeg4hHO9DPxe0eSUGj2eNguD6r7ABcNnySYQ4+9Nkov/83oZAEpM0K4Hp5
Hxk4Y6SpMUZukr+p2vmt8GOMq3+xcWn4/TfIYsWpqZTWg+2lbjYZFz+zvuddeFI7888XNg+7f8Is
ltzg5zkWlKV31kqEjXJC2elzJlcbpc2VlT1fEZxBICUwC5r319Wyqzkw4tbnisuaQTkrAulmU83y
jTmbv/EyJ2E01LVm9DjSmC+jlKj1oBxQ+a6GBzcd7zFTTAdt0JQzrxfUDevG/zzxDpE3dtVqesuj
1QQIAtjRWuKDShXjy1SFbVIncnwsUeV0mr75TJW9OUtFFd9XpjbeFYGXHaNK+66gMLCBGF+bYZvW
7Qz1nNF6i7Hj0TIoDcLsF+rujXrAUDtGiSKV4o2Hz9ocA//HSGTmQ1FBfDnHudUWhlkh1aDW4Q5J
132Bp8Z8FQt0y5qNJ9BqMGA8YNQNnhDLZghy53GMwbXt4nZgvRN2Uca7CIWCMzJSDfYWXu9KMlpM
t/f3ylTaeNLPSq903rnPXg6xj+BuUG6PqMCNeymsHBlu4u0QK1UAQgDKRR8PFPkyDbTywU9gM84g
0kCYZ7/xZfM+hW2LupZUfwC6pXxWAwlLI8WQsHIYmqzcyEGWQNb5ScaSnWFSQNpes82qyZZ7q+e2
iScN3Jx8h4bMszUE7xBa+miMsyQUSoGaj64Kqt7nAAD1xrZZ+bw2z0+YdSTCVLEWE+0ZGCLyaLLO
MqitfYKMiKPI497E8B1a/HMrwWW/Pe+rn/Yq4pzDXJ1DTWIFjYUFIkIjzUlU6aHt/1DJ8+9ppY2j
oVw7YwbnQV+FoPTZw5tjUFEaPAb6+L31Qljkw58/iuYCNanPTEt8hQiLw1g0CcfIJUqjz4ZWGs9B
2fuw5f1uo32z+pWuIs1zejUg39AixYDtDHRUem7C8mSMtmulw0hLBqeNQkk2VubqR7oKuFgW+ezv
kdQeRTkjoFIrYfEwoot1eyWsjgqmpUWvhWbGskaNyuGkRtyy57wIJqoP07sGlr7sib90XhV17m3s
+JXseM6D4KwCsHkNGx8FLGlf1LmLtPwekxVs2fvnTGoPteFvXAUrZTFCUdMEQgIGcXkZDWMQpXKA
nolWVknqiBGROvgpuv4jM1W0FLCDazBbKerhovUyqPXbM6uufT9uIqDNoFfnK/HlggkVTjZsMeJL
jv51v4dt0aDtJ3n9LrAThPs8r0ZmpYn9wv6aez5Ck7I2fG+gPKFYWFpS56iJXT8PdVcjQyfJWNyH
Wp+7TdJbf1UYlN1N2qS/szrpSzOGYN38sJ0tTXXNobhCsxzv93Q83R7V2nqZ6Yg2nx9S1rKIqtaU
0fq6Sy89WmG7pgrQumsE7qTJMNd0ZHoPhb315l2dSc5FOCs84F4VWVqllAZk20JXy7r7wUqPyGtu
LBZ1zvCukiaK+uB7qN3TeMbiiBr4y69lNWg0ZUEXXyKpKPGmD3PlkgxhXzm9ArgqKBOcQSwzfAyU
2YtFQdYo+hn2CKA1GNJgmzPpp8jIjMfCVPJg16Yx7Yd0iMq7ltdFvve0Pj5UPQodYmqxYNQEyhiO
DgjmgrEx8PPb32k+HF4PZya7/EawLhE5ccmemlI/cRWU7HnWfC7T0i25Xf+3MOpi1ny5NyDlmmct
aPdh7e+TNj7gk7Oxl1ZHg4rHDCWlZrTME8SURDOS3jubkf0QChTlsKAq4XdqGwn64sz4exVcBVqs
AiRA8knRBv08NWgH416DilCuv9WipzG5z9qNE36R/vyOplAw4jUAzMFe0oIoso3AlILEzdDQhKvz
FtuPQ5t1lyYuPwRa9qXu0GIvt7oTG2HNRa8Q6s4QBnYUQDlWIOj0GOvSHhzK953uHQK5vtTT9FFJ
6w+318ra3F6N1lym5kHWJ3FsSOdarf1fmVCKd0oN2PLURKKW9lkiB8igRomEa52kTmLjDb46ag4P
EOqIwqjK/POu7u8UvUlsWrzk0uN6da925NBZK5QPShQGiKegBR+HCMelQhtRiEVO438b/WKnVKil
SmXToHEL7asufnEROZP66FMiKovPQf7tdri1HTNfPgCv4fa8ArVMahUESirb51TuzimKfHaONWe0
sS/XP+k/UZbbJSmjsqqj+JKixqQh6BaixAKXQsLQ2rP1j5VfozWHsB6YhR7DtnrjlFvcRv/ZQP/E
n2fh6ptOVegXORBaekPG0fabr5YXf8rGH7qEJTNd9q+3J3WRvPwdDuMTNMUskLHL7k3rT0hjQZiC
6dD7bzIMtQ5KkiNDjEn0roB3vbFkV4dHRQ9bQNhnr1pfXdOVEyKM0rnD1+5tG0wtNt1jewf9Wjil
bXfHEKWgDWbf6jclGLk0rz5rmbbEsYV8tJThWMizQ0zDCQ1FZ6K+kwzqzhzn5GKL1rE6r1chF1sT
Mb9hCKs0dIMoP/aKt89i6WhP1ifKnRsX1uqUXoWaT4mrFYOuQ80iJVsSY3BvWAdJ/mbRcwYMcaia
L7eXy0YsY3HOogWGIL7ofGAmn3AhcnwlQhIHl0byBzPYgs6sTuLV+Tb/mquRaXJSBaKorHNs1h8S
vXjOBxsZpxEVRc/T97eHNm/sZXoBAILWL0AdaOaLjWckmpW1lhjdEA0p8sFThZ3g7RCrJ9hViHm8
V+NJUcXOyKLgdY7jQxjHT+y3Z6M03dthVkfCCUkpgdoMPLBFGMxnpQChZ7fuzXCXK8NPqs8bj9TV
q+cqxuKYlLQpV+VRYN8URsGeBmXwJJIS0RdfMu4SHbnrwusqlKGi+qFF/eZwe4irM3kVfvGxyjDU
PTONE7etNafqflVJ6GARuXEXrE+koL8LycjmUf5yIhGGDca+GjO3E81dVik7XSk3nuDrA/knxGJJ
DJlC8m3I4WUwo/DkyX31yYvU4E7WJJS4bk/a6nYC0v7/w1lsJw+bDqCAOghy28Yqz591OafYP+k9
qGstREv+drytsS3OQEWyjLQRfuxaOA2G5CDDrLj883aQ1RMJdw4cf6ja0399+Y1EW6Jxa9awXvHQ
fZD8Fs+McDTvrL7rsTGweFu2f8qmmx9WSNzMdHQKslSkX8Zs8V8vVX+YUMwcnR6cZVMku7p576sb
Kc/aArwOtMiwJpTap9bzVNdqlRMdpDtFKzbOpFd0nd+DmRt7QJegiy6xyWlkFihr9J4rVTHCHWal
ptXPXs6E9R4qg4XyYuWVMz6zbsqjNLSYLNhhppQHHmTNO81udHvne1ohOTgkxuh9Gq215W209pGB
nM/my/TxoVUvJlxVx0zyO/tcj7bvZGH4LE3ZuS8y17aSPd6+h9uLSlkCm3/nRdcRF+dbhO2ln3cW
uibeiJZo13v1z9hUkGnOh0a2dwa2Db2jh5YxPUNBr45GkOZ3lKRM630oZWl8yiHYp7toiKc71ax1
saMGzPxqeSfaXWhW5VEbK+Mps9S+A+GcxeUexd7hoQ8a78nIPfKvITeM9yOkgSc9KsxnNZcN6dCo
CgjlifzpAxorluf0QlKeR/wEUXmUYcTsk6bN7sy4FHND056wl42n/H1XD9KvPK+qT6WOZbWDTazd
OgXViR+ZbmYqVpABxSvkdvsMh1Ak4g6Z12rf2jwpzANgNv+bNVX5G8xAsUjoABnvKyMqwZZ7CWql
gYLHrZPaefoUYAiIIHmaSp9YfNNbv/SDeuebhWrsBR3tAR1tfajRFNRQPNOVJpV2eqqWCKKqFJew
EU3EiDVsq9BrznP7XYl3eowUcUqcrJXTwdUKM0vvGexUHeQ4j82LXQxN7YwTbghoF1LvOaCPbVeH
IYGW8Ab5X+Y+qarcPwSJVcvnXK0LVAqVvH5Pv7R5MqLq+2QMzzzHE9NJq1h8xQlWwUbGauTL4JUm
cnQeJdFLpdQZGnpWNCEkooZNfpxp+cyZXYRkJ1mkflECW3tCMLy/V310Ko9RYI3lfurhNjtqY9cW
J0YexC6gJfnRZtBYGBRkho5FgRFHwKZ4qjolVXZpjIyhUwW28stUYHSUXRnluyid9B+3V/za3fC7
vf+fU2Cx3suJb12lWXjp01LZybOJJXKvVIoqLBekuI+O/yIenR+eAZQRqdS+3NGhifxRkXS2K/V0
9dBdTA+BJMSd2bTqzscg93Q73tpdBKgJIMGMXyDJexmP8lSBbRkE6AznmzKJnNrXvvcIuv1vYRbT
KEsFuJxARsytzn/ZqpdheowWuxoq09vbkebLc5muzhZYzCF9V235pqGjE3H35ROM+zFFtDG5syCV
pIr21A8FZ6SinTxEVm8HXZvFGT9Flwo06avWRAa1MLes0HBB8sfvaqxenypZHT+qxWZiNM/UcnzX
oRYzGWURK88IZKzZvZ2S2Be0pDd6kFujmf//Kh3PulFksp7Cgo1cg4bYgJ9w3A6H23O2trNmXhsA
a9CklGpeRskLq2pbOe/OWtNTTxW9juc3CrVxYev7OAcrfDve6sSxyKkp0ipHPuNlPANB2tqmjO5C
bTml2LADMN1Ye6tDgslgwzITr9nhqAJ1SQUQGiFQ69RU0kHrcaCIsHC1/GojBVqLheLXjGJlqb9i
Zw2+VkoTKDRIDQFSuVPUUaie6p0IQgmKbrGxwlfDXWUai9QODby8w7nMcK0iCE6YMjeowGE3MsZI
zHaetQUGWfta13nGIsMDcaDgCBekbi/bBw9UcxPVT7cXxOqQAKT9RsMjHDAnV1fLXGrIw8vWq6AE
1vtUbu/wONnn8rDnmDzeDvVKN2BOJukM/TfWMuXXzR79e984j1YRhTjmAFrFokfQxvHf4qNVhcIT
uxKNbS3wd1Fb+B8CT4tjFKEnTdrXVqL0jmZ2NrJrSBt8x6TO+HD7N67OuA2WdtbBBNOx+MJI23dj
EeFMMCT2QZXy/Vi2GxWZtYMF8aT/hlh81GLqcqymAV9P4wMmfrAA8P1Utywftway2Oikc0ZolYZ+
NjGs2mezxhpKRPvbs7U1lPlHXC2eHqlpcrWqhEmINdqkxfuwH5CtGd7/mzioanBCgopfLlLNaFMs
CobprpQyXAQcc0rz8quEDmT1IenD5tftcGt7YubIKjBK7dcaDzS0xGCHBZDWUFwyPaR4EZ4zSbpD
FGHjsFyiMX4/JWiF/DZ8hjO7TD0Q9uviYbKzi4SoRrAr5SB7Mn4vvjrT/uKdOk4O2vfkee0gV18l
Oyj9Xd1XeklNQ+2krRefPi+/5dWKAAI1DdxiuSPmb371TQXa7q2GlSSNNEv0h7qDM+hoUaM3jqit
vuWArX3a/76l/oBjYfQ7O6ZDtZOzWP9kDB7Pho60LThg5qNiJxd2gwcCK00fB11BO7qoil2ehNXP
qs/rEssjqZUcnMvwwcFLRlMc1Wtaw0UJFFvzwcA3zUlbLSz349jBD8jpRjro+0e9Y7Z0UxyEw5vZ
Dw9i9UHSlSxzCr1VLGSTdYj3KMfhemlboHlE1XlARccu2KlFbj3RDQ86J4hif4t4s5Z9Aa6jD0/l
3ETv5uUUKngf2bEFkEiPgtYxk9rfSZngRWrVTtop7xDIvmT2H+LYf68kPhpQSIOyw/9x9qU9duJa
tL8IyWbmK3AGTp2ahyT1xaqkEmMGg5nh179Fv/duV1HooLTUV2rdRL2PjYftvdfwRcrD7jM4/HXA
9eRmCUt1y3sv9RyIbKfdqNKvbQ/U5gnYLxDD/MJtKBOH20yyOpqBzhBhRYFFmv44oybREZ7S+iQp
b8hG3XIt6qzgS4D0RCXWnf/8w7pkI1ANhVYNkZ3iaO4dnp/LzqhDlBStAOJF1UayPn+k5T5wDeQv
mEkd6criAC0aS5hwz6miXuuOrPfOztRsdB62QizXCWrNkEOdJdPbAfp6RZcfOqAcw8un2VaUxYbG
QeboPSClUdpSPdSSXt32eIdufJ61Nf9xuhafJ+6gPm9AOizKnOSVcvc3TPfup7H4lRBx7Hp65cnh
5fLA1m4f14T/Ik6pOQVcpC5wQREtFLeTiIkubLN21+mvo6D+5Sir6+5DlEXSUomsJU5GeARnIhQH
wK15zZwSt/bfavLO2ZELTiLAQlBZ/kK2TPUO5nxwLYxAk99B7wd2IkZQG/pGx399PP+GWSy62uya
yqR4VruV9QaFs4NqymPeGyHwS4fLU7e68j5s2cXKs/rW6HoNKqN9ChJ3MEDx9TWhbr+RUK2NCHVr
qCTNFB5I93w+GUpDaw3DAXveAnGTwHXEM9uA8j2n48YiX1txuKI98NmAX0C57nMk09SUERs4E4ri
PYO1gg52QyE3iv5rs/YxyGLBwV/AqGEsKE8UVUQDpsAG4B+NO6GsdPnzrG1ZQFEhCIA3GY7qxWgI
XLeUoRUQv83iPXfGg1v2wmfosnYchVTw5K6NPrY2oq4N72PUxfCaOil5lUN6urTgKa159/DQ3DgY
VgeGg9LRAQoHAWoxsDRrq2ng3IichvqW80pgYlfD896ZXs30ljpbyLfVIX2ItxhSXo7o07Q2KlVV
9pjwCpI0zv7yt1rrqH1MKRZrnICuXLWkdCKnTkLiwERSUHiYgVypwmwobhjMFQIB2flUy7Td5djz
dH2+CVEBh2/S/KYHz2sJMc80D5aMsQHnbgLJDofyn45CqbIb+/Y4UKBX4i6H5c7loEuJJaQzc1Tc
+BaA7QBPLj4iJUVf2TCwPIHNMaL02Se3dVXCtraA8EPZAooAH1F2hI0mMMrCapE3gmWSlvVvoleG
r/Oabfykr58ZvwgKRFhQsKv6Im5K20n2DbDokQsvjlt9IPrVlFG5EeXrlwZ6GOpDGDYIDXgYLM6Y
oU90mCuCKE5+tE7np9Nb7VWwYfmhV11AnW+OuVEC+HqqzXhlvKugPISS6xKVhU5NDgP2rDiVnelp
foyq9RTAuBZGwVpWpuXGAFemEeIahoMOGdCNOEg/D1CNOWkGlhoRSwx1KPEYvtYNbUtUZz0Kei4Q
6MHglumbMZS1kgoWgUzkYW7m1zh2/n7eAPYG5wSdsX84kJ8HMkwdFzzWh6iw4KUrNUpObmF3vqVa
Z2MLrnwiiOahgQkbGsRcvhI1t9cNNsawz0sKcEr4H6rIWTjuximzstNnziiqE1joYJXMa/NDjg0P
mqapoVl81CztWnLvgbbONTpBk9+XIGhnYmMGv97c1EKNGlRiIEkRdREPSiTw8AZl5ZigCeMcXDzt
ObqJyRYeAfhC/PLFGQbBG2BdQWHBibJsyprcloC7WnFUweVOci3kgMf5lSpRhoqpe4DERABj0RuS
edeTMd7Fytmbo577eJLCLWSaAHOVL3x+WXlNEZROcW6o+1pVfxQr7ryCxb5q2HmYmh1M+J75BHYK
LJWozwo4oU4wPJ60MCb8BnbZ1y6az9KSByPX36zqndRm6AzyAV3MUzxZP7qku+mdMrDJCD4PDWGe
/RSjTTWO8Y2bW7/gz/s4tN2+wRMSjPbfRD7pJQzIavdU1PmO8dxnUEtCoelH0fKz2Y/N3slRcLMz
DnGLzLdNba/nxY/aEPtODfssFi9A0uy8OjmUZvcDoNA7UJt8tzDCCljsZvgtmyb3DbN+klNl+XHL
frBZf40R9xcEz5/BSj/peVrtM8291kf7oHq57xWaYhT0J606UXAcfTgYCz8r2xGtUVOAoTXs2yS9
pwX90cvuOknpmwWh1lzIo4gbeKd03n0i1G2Twx9dyBtXebtRDsfKdkOm0mfh2QdG8xO078Ks6Hc2
rPYmzXvSx+57DUeyvGa7tM6jtFZP2mg6B2usfbThrrgDr2I5jsivW++qxf/TusRPY/pq9elBlOlB
USxDav1A07WGGIjcy7n1Zqsrx6yiKjYjlOtNqNl3EXGY67caCNAehIe7rIMpKfnjxpQERmwfHN4d
aZc8DhCPKtTvoqBwfzVCr0nvjJGcMIsneE3/xP6gvkjNM9TLT8rMIyrMOtA7QKZ1m++Z1N5YXDso
AjkPqoGBZOy5UUG605RZQPJkzwVQ4lmKfjw1g8LIIQyv3Y1ufydh++7XKXuHdlmBOs6ABn396imI
CItmLHyH0j9515sBjBBhTSmPmpfIkBvWezmYe7coQ6tqkiCG93RvQXCvkgP8obQd7+2glSW8viEd
Zsmd9OBpOhbXeeMdlax/ucL45mANjcyFinwWOsw5p4V6bBJoffVV8uZ5z7wE2Vpx51QM5vuQoVFl
9KiHTs2ZSa/zM4/eU7NCn1qnjx4p72UFTWLp9c5+6OEJn1bNEdWNX43twvi5xKUP66yIwd4xJr+d
Bqx3tLY5PBFNsR+YCXNLWCMCyeOTqb5ircj8kqYJCAlFsVdwLcaBcm0a064xxRXI7Cevhj+mpiyf
tP17ZcOCWx+5cyjjug1VMsLTteeHWvdeM7Sg/YpiSnPRVgGb8r1Bp5Od9u9eznxdr67Qs/6W5ara
ud7wHcRl41ArTx4NoBSCvpPGGzzn4MPK6InncRhP5ez1FGjG3PdvnCegpcIcv6IvbQovO++9zrLQ
7KQb6LpWhl0jT2NLf9o5oCY9ujqwoj7rNbIGY7iBUVvQ1tqzKtlO6CWWJWRgXNBsppy8CSt+q2R2
lTITeRy86fMqq/ys0J8tz3p3VBuZlQe9gikA8v8EjalbwZ3fut2FmtQObkJ+QZ32qcz5DhDiHYCd
x6JTSFA7AcRfs+/RvNhJq90nGYgFsasSH0alwk+ldPazS+TYjNdZgccAT44ar14bAt1gFT+AD/LH
K1zMYRYYJtszjT7Cdu7KLXgMgkJ/rswkgFnfoTWhEddMycHOwEaMq/F+0nC2OImzLxz2DOvKfgdr
4Du4PIedUYYgqz8NiTnCPrP7NhjOjV2Sd6ybQw3SME+cq57AzNKw91muvfa5FyaCHjSIv9VTYkaZ
7j5YLP2t0OYP60yFakjA0jX8Xtl701XfdTZe0byJ4NJc+llKn3WYNMihv9GN8ZudOiGKjmfNhqkh
iPhHRoschWUjGr3pkLf8MHXSR5PpJ0Ddzx64eYFr8htIoqDeoNWx78GYKyHpG2u8f87Qg4TnZNfq
B646BpwqTBw9WMO3OEewUu8ZUAw+LYobpzBPGvAhPnY8PL3b85CXswFledSnVPndNF4VBb/NuyKE
q2iDDU7eYPvS+UQaJ1bJU2UYJyt796zuznGr33UiHhw7vZ2GDNdLCYY/MyCt3d10fb+nEFxX9ktL
bdg+Fl4XTMBApZ39kFkozqbwyAqoqRlIbPU8AKjHB+B3bj1Zj3bW5wFUwx/jqeihQ8xy31Qw2fac
yHS9l9ZAfYxDBT3tzfdYb8C1zegzrIYVQH7AIcQT5BPrd6ujP+seZBSbJZHjpceC9GZk1DJs4ONc
oIHga2R4JIAh+nrVXGkEBqyaYb40jF11g3e2Egsl9tQ6SJH86aZmLyV/4F63K4jcu55sfdm04WSx
u9RjYZWgnu3S4zBk70pML3wq7jtq3naGChwvfqG62nMLhxMk/riva9Wx0Kjmi9YI2/7GKVFY5KMV
SJQBQZg/SBPVcpRx/VETj+Bm7Ho9u9cHJ8RzA87dyYEYuBNqOC6j7HHSKxo57XcljR34OYEXe9e6
N4HdqA2+NjLdJ7HYu1D89Yc4v9baR8vq4XWs1SlcflPAVwrUFlDGBfkyMYTf5FOP83B4hYLvowYD
mV2i6leiqWc0KXaQ135SAgIZKEyoHWbJJyNWTDeSmTyxh8fNr0IHM5il5KXMIXg7JLeWlt+UrXmD
TkEJw93O70p+hKOt2FUO1FTJaOxw+ahA2rg37e5cKS0LVMbfaTH9sAt4p9naE8UR7csEqH7Yrc+4
+tsuda5bEV/VJg/s2jpmCtlFacNzglAf/OC9hFCzJrLrJEa3kce7DL6nlV3dwPX0ESI6P9NY/+bW
/aNOeeHndX0eoYmlZcn3UjNPevLHmqD2nJOdaocnEMlZUNv0iQiZ7Tw+/UIOjTwmfshA+9vD9mXn
xNYvYyi0kFH9lMfei1WZ33MCGlWXHnWrD5u2U8eiBJ0x1pIrO+dXVTfhvC+Ib/byaHe59EUMrXQ2
VMgNrWugkc6qMJ9MoGNlUpehwHV9NOy6P/QNxNT1MgmIWxUQV3BfB7gDQ7UHl9HWiwDo5q+ZM5im
OlQjIdkNStriPcoq2L2rgYkTjyWDjINZE0gZJ+09Oif6u2eUJSRMuubk1m11NeQSZBaoAgVQ1Jmu
kx5fO+XQ4ZuKoofPfRf/onWpR7TuMiT9LV4aZuucQb8UB5WRbgcye3pw5DDuBHQ+z8gH5HmSyDlU
1sVpKA34gMMhpoYrmtbDgNSbyvpbWlMN0CSctoNKlQgJHFivbQNa5nlbWeda9mXUaMI7VXlmQKS5
MeouaNFYDrjOsitYmA17ldXkW84GckMkFASTsnEC9LHS1wogsGsYIpgBzF0H5LCJdQt4J/CqbY0i
qnC6kyzzEv+W2o8uwLJHUFi9EkmjJm7LEcKEQG/Z8lvlDKhGTZ5qU58wHA5l5srbwcPpnY1edph0
HWh5ZcKYumtcKsJkIvnsG9+4N7nZjPOkSzhmovqRaKLpA9S+kxqPFLTMaMOGk1WiszVxreUnSDEA
LteBMulXXk+OOTecoOn1n1ArMJCsCvYNykEF4HXaOOxFoZcixN8eD0ldqHv0b0fqS57ATy+FF3Bg
TxqEVjSW7AibwOfTaxJZlLdnq3fbm1imbSiTEVoAkPi9aXD0RoCg1Qc42lhHMGyRI3dNIkLcme2x
BsSv9jWRFH+Mqhe/GpbJfZlyS2DYlbsfyqSBkzmqbVk4GV5+N3LDDMbBwLHR2nKX9lMMjIJh3GU6
XN6FxmigVGv706CSO6tyObzWCUzY455Wvx0FWIgFtaVba8LLQtlDcQWetvNdE0o/U4D4w34ax+GU
db33LCg0yngPHwOYlNd7Mo7mjwyWttc6JBaComcaDIJ5+9bqEzlnDW2/McuZJt+wWQG1gMLsAxQi
YIlAC0OIg61p/NYTmbpRsL0KirqzdnbaFq9wohD7OMmanTOVAwc/IqeWP+KFD4lZrX0Yel0+lkk7
XUGRgyc+nwwbll1lfUM1mUJn29EemNF1B33w4jN1jHpfFQk/WEZF93Vamm+uNuR/LhfkvhZVISOE
GjvSZeCGvshk5Y6eTr1Vq6iwG7j9WqGr7twqDvW5iWuNYbalOLFSwQE5FR1G4B6hILc8eLKUkDSH
pUs01SWJ6gyPiBp6xhvtkLVhAb6F2iYaSLNzzOeSBxq0ZlzI1owmL/OhtoBXuxvCeMd3+G3Xzytx
y+ZypcBnoP2C/jC6tAAuLSKOjeGUWcw0eM6V+s7W4AwOs8HijIT7JwxLrGDsynTXZKwLSAuv7cuf
caWSBKjZrLyAE31WDPk8Xpe1s415zY5oAf5MWv2xaNA1sSZnAz63Mq+ok6IfA6AZ0b80ZaATVyQF
YLVQDNDVQRkjkmda0zBzJ3jawz43LGttguWXjZ1/eYgroHUodQMNBnIQppguiz3uCBQtHh7iBHRu
rz0PpeYdgJNG5uLmBajkvOqeWJuxEy+y/AbcaDzC8kQvXT/O6vxK64FL3Xd5Niof3GwUFS7/vrVP
gIrkbB8yC7guq14jpX0PtLJ7ZGbiHF2Fc5ggqzx5zpTuLodaKXuB0wZKJJrmEItYzsQkbVMajOOe
gqgdH7/34nvTvdvjN9xb/2FUs9AoiPLQuMNJ8XlhgWukUo7MBKAZlj94KgVkUoOPUFxA+vvvR4V9
A5TKbCj9hZRgu3jrl1oRn+IOuxMSU07gJSUqFVb5niEZ2FWesdVFX/toH2POp9WH0ujUQ6+kbtzs
ZMAFNGqYaI6eGctb1F3Y8fLwVqqi+GYzyWzWN/vaZ4AauNkp3Tt25kNvnkwhUTA5NXhz/Jc4EKWd
+xk40BeZXU7MVnFoREVF2seJ34+DWwduXJCfEE+lKR4sRG7tzdVpRGcORA2E/YK0FmRS6URZfqrA
ZQcTGLL7j03roe9Y6Waz5RG3FW3x0XKd4f0/WtNRJs/QFgltfQoLu//7qvms8on9BfGS2b/h89Lg
M8nNnFK4nfTNLzpakO2pkqtsGAJX0B8ppb8vf7e1TY2VAWAowPHoRC0wisjLUvj6KRHRmWusbgzM
HnoqAQierrPVjlpdjCaacbNQz1cB17YilNvdZEUtqcWTRgtEKLkTT6He5/ErKlkq31iXq18NWm6Q
SMSNbC1PkqRogOkCUD6yOEjHU/6UD+YfqIF+uzyN88dftARwXv0vzFIVgA/Cli7ea1HZs1uu8MTb
NCVeD4GbCIUvHdJAi5VRC5qyQmRdpAHUtkuIlIGTCSu6PJD1+Zol1tAxxAJcrgdvYDlSHO+oD7cZ
CgG2E45dt/FRVteBPatIG/gqX6QrB1N1GU06ZGPFcGzjF27AFaVBqtvd/4fRgMwF2Vyc8DiYPu+m
rnMLUnNCI+RIp1qpAxviHVL/jU27OmmzOZyB5AppwuK6quK2xPspVdHYylDE6Z407m6cmo1pWw3j
IhHyoLUFSOm8lz9cG5kyKwUjVe9YJRms+8CvBCDPiCbT2eJTrqw10FBhIgHWh42X+mJALKGDKxOl
HyG8wL9XrEnw8hZbfIWVtA7wbQM2JcgdYTy/+Dqay0lexlAwhUe0yn9ZggRD8mh3eC8qnHvG3+9R
iAZiSSNZgnzgcjEkBnhzjYAFR4HepzcMr3rbv11ebyvz9imE/vkLsdiluWN24sQK5b1ZOcqPaEqy
LVboykJAQxXc2fmSmHHMn8NYml3BQ6xlx5E0h0yYe2NIDjH3Ns6CldEgDKgQuBugcrXMLU1PsYEl
oKyAsH4eGXupLfn98oStnAQfQ1jk80gkCie57Cpcd1Vj3w2sgIt0bli+TKGIlOF5sQHvWp25f9wi
oXeGZvBiybk1792qZzyCT8leG/Xr3AGWjG9p06zOHDVnuC5QtOhGfx4WynI9aZwkiXqnO8aWQEN6
CyO5OhKAZs2ZY4a8bnEdOEq57mA1LnJ+wdEGFPCtaeoT1/KNVbAaCNAED8cOzoTlYpOQfMrEvNgM
rioWaGNjDfthnNuvnIKCGF5eEV/DAT8CXAL0ukwHTibLL0RUnbmtso+qyY42a6H10j8AxvDjcph5
i3y+sBEGkC7ALbC+v0A6GuQKbJQuicDJuMWFd4SSwRWF3hj+/nOt5b8vh1sdFWA+eKnN8rLLNMQc
GpZq0hwjF/UdNOwnTfGdljE0ah3AMLzd5XDz+lqMDjBWCHjil+NZvlwcsYmCWwfGxrFD1uzrhn4D
OWwgyIvrKRt2bSPONanAqQLg+nLgrwsfcJwPgec//3BFGQMH2aGfnGNl1H0gq5iHU11srZG1KKCc
4WJCIRnn+eL8i0utq0E1olFFoIHtO27ZaqEVa0iJLg9nZR7x2IU4PVy+USVcFjhSS29hjz45EdFL
+DRCGMiz/TGT/Y9kkM07pMfM11xL2KuqbO291Yt86121PlTsBFuH6cGX/FUzm9oqYRoG8S5nn4wo
FdK/JydCGxUvgP8X4kvuWsYaT2IdhxVDb75Gyy6BQAOevenG4vh62M+8X8wlNT14pSzZIO3YIlKb
Qiu6ZAeODkzZVwcIXQSJNA6XPxydb9rFDvgUa/4tHxZik04ETHrdiyw51EDEqOw27SCxZpQj33mj
jRzDseRTllQkdLje7lxHk6HNmmZPkM5trKOV7W8BHAssto5/vpTpCt6wRm9jeHKJ/L0ElBig7ZfS
mDZu09Uw4C7CXwcY3C+ob17xsRaaAUE5twGms73rtTbQXHcDVPw1b8N3nNWNoPqCrG15RIs6nURn
5dmp6zz31h3N5MYVGd2JsiGQovR+ILFMophWf6kODxgnAjvz2OBjO4ONP3/UvAT5eITdVNS07JEI
cdal6wMvFULJodn4ZCsbz7JQhwGPak5Pl0Bwo2gSOFKmNELl/bmsil8j2yqorX2ujyEWh6UHOnWd
2rUHBy0733lGXpzmAvZesHgLnr00Tvtn6vDRsCrAs0EuN/+WD/uh1phuxkyH1OsgB3eXpqN9NODb
Yh46B/UntNhiB+4lcZnkfjmaaGSadjI9xLglaeBKpWQwzax5SzlFB/11SDeE+I+IPry8cVfOCNxa
uLdM1HpRWF6kNaYyM6lBzjQiIiLqGZjYQONBa1b/KQ6eagSVUzzcF3E6KfJaGDmEP5NoFL8NrNUU
PT7wzP5+Hc3X8P8CLT4y4F3oelFwWQCD2vGhQ65eHy/P2fyfWJx1n0Isvm3KbBdfCTzTSeoiGCwg
H1vnz+UYK/nSpxiL87QCVA/dyrYFkvjJM84x6vxeB5CReYL+4H/5NuhqzAp80K5fJkvChRamY5fl
0SDJ3vHEIU60O+5KGFy1G52F5XLDztbnFB2pIJ6h6G593hZW5RVAztVp5ADuAgJG1r2ksenrRXR5
+pafaBlnsQrQT0wJjYEhyXMdLGVjxzO1sdBQrFusg2WQxTqom3HKALmJT+noQcBHGIqHWqmNryIe
UzSkNCu+41oNEzsY30IEr5JtG1Zlnz9k0MqNGCyx763CsLNgzDNSBDkkVaKh9MZ7NVrW2YWJ4Vst
ZhU7oklS+oki7l2WZ1BZQbXi3Ixj/eLCuR34grRL7rucAGaktNR9GkXbPKg0746TPY5RVuYZjMvM
Efa3Tgyhph7a3Q/u5HonpiXZviOlQQLLElOHvxXTl7zmqt6hx5P+rFAq/ENJLq/0EtohAZQrSvjT
D6Q5oj7rer5uSnI1g0nSYCTOGMD5J0kgYOyh05gk8NuwOkd1u4wbvXa0W1q60MiBDEWYKyvuQw3I
KwmKTD54AatSOBOrtE2uinFKxS7v4K6KRr9tfQdvtZuFPwfre+Ea2gGAYfBK+7EtgLmJ+/6Fu+Mo
fKMp1VmwCf7us6IRcK94CDzaqFkBGVVX5NFFfRyuFmmK91ScjOpnk7f6C3aA95BLXf72KgH+W1Wb
ZsBFBQEk2kiKDIa7WojHYZUHHW1xJFOmjTdTXhq34GiP11XldjKwM+CQfBu4Q3msIGucH0XKOjeA
t0FOgfkDXR/UnHSAcmfeAAYAkQAchEPKRO23ydi7B2At+C3lcqKH0WOYmQx6H6UPKY7yT983/Vun
iAl3bDO+8uzUvm94xp4Sc4KaZG95wKGhjR/A+g/2RBgciX0JROtvd+yqaid71r57A2c/Wjw8rxk8
Fc4oERcRPIsp3ZvlVIxXsNPpnys82+8yN2P2iXKOHBwKp+jY5DYqXwq5XbxveTpaOzJhTkNtMEnj
o/9umDutoloBsHIRQ6kEvbpHQAjkluXqMiGaNx48KcCzgPIBNKMW7xFDtJk5QQTjlCiqtb6yUE9X
RfkzjwsrsJKS7qc4j49F3+q/Lp8ry2P5n8jA8rszkB/RF6/lTq8T4sYuixJhOLuhF1UAfkJzIzVc
ZC3vdGxlspVMLPOWf4Ki8gCnHFDlUBf4fGgWDqmAW5c8yjV4k3OAXZ0+zMH2+A9j+zfMP34ZH1IW
1NuRB5Iqi+zYrve8IOKt1GgK43fNCVOSKyCQCd3IbTfGtvTprRs8zaccDtBleW01yDy0F3Qi95dH
pi9fJ4sZ/Of18mFoAqawDYRsWDQBlPRYMcrroB5b63kwWANHnUEDcqfpLa6HM/ksDXrgk3joIevG
icqp+xNTPz31rs7/mC5n1wlA3betKGkXMNVBSLxQMh330EmDtJhvxSV5YRVPdwXVzGx3eTRrU4YC
yv91p/vamBjwmiqtEZTJvgXidBRogLsiRhtV6FvmRmuhQM6cCboQdPoioE5MXKMt96CcmfVxFvbW
VL+hfAi3S0a6athYgGvRgKv4/+t86Wxo0SxuIYswRC3E0MhIQ97CsFltlcFX9zBkG3SoHNEZaPB5
O8UNcZu8GhSsQsqwJ2+Nd+hJDYm2/JDb08aYVoPZeF7if7Nh9uKoEmU7aIrAgryarCnEJZjsisRs
XnCGlaFjcHYEnMx7+PsVgjQbdSYoJ+L7zRP9YbnjHmQuqPUaaM+5jsKeR3YJVXoIRyxtI3dcS7Rm
m7JZcgVNrOVRDFbjCHSeKCLIeZzVVELLcDr8l9H8G2K+DT6Mpu9aL8Gdi3OpG7K7toCP82Bq/cH0
IN9+OdTqaMCjQ4kX/bgvOIi46Z0RGaqIGtHtdWneC2VvCDAsbYdm3A6aY+gooiwByNLyUV1UrTm1
dZ2cWKmSKRQD2uoQtcAVHLRJHwNNPcYmD3EajzwCeSw9AyCYFzuV5NlGNr624WAjCuo1am54eS92
gm0Oqsy7aYqstjDulNSnO00gc9AgorORkK+G8mZkhANTBEAIPn/EIfdg7wVRxQg8pPpqzCzoUtey
DlQ+brlcrqTl8F6AgBqgCo79pVIvIbYvzCFPoxoskr7ZCz48yAQ4qUTbWJkrecinSItXhlNZNYC0
GUr1Ngy4XPdoMiEAHOew7uiS0Mn61x7Vob9eo5+CLja30bmA4s62XIQ0xW3jNuyFyWJLSmbl3PoU
ZZ7kD5suZr0G3W4UlrP4ueh+ot8bAPgYVh1Al87T5RFtfbDFGQkSFvBeMZiLgF8GAhqNAHX6Cnor
THh/fxyjgQev1bmihibLcsUTAcwisPygaZVxkDrQM9UZK1FKk/CRLqc3mBtUGw/FlaX/Kab+eSoz
EILs2mntI3GnmxFycVUMX0Wyxcdc/WLos860ayATl629tiGZWbDCPXY6+za0XuwnqEbq0nmkzXTd
F+0G+HL1q0H+TjdB/kStdbGjW6NSSELGBOBL7wlCSD8mzp/x5c6Wwzb22eoMAmsH1rGNbH9pI1pm
DVTIeW1EOXN2kgClP2igcW6h4Fa3879hlkaiTjpVXVzHRTSJZ57/tIEiL4anzrnKiiLAm3JjLa5c
NiAE/m9U3mItVkASQgVFDlGqAVZJUqPZTXaxJY+5uizQ1zOQ7qChsqTiu6USZW9B6doAKYbiFZzk
z31WH6Zh8pP67fJOXh2SBcQMlDhxzi8V2AoB87fEA3EbtYajnnjfm8R7vxxiLZcHhMFyYZMEZ+qv
iK0aSdqgedmppX0Beq/IS+GPSVq+Q0o2/wYS8FRBrsQsnzs0QABXN1MJEdZUoC4PvHBrBl5Zu8PZ
AZkVkrFqRLssQwcGjCBz5FDPdRS4milwboPPDWblSEGpBqZTKU0LuDqL/Lw8otVlhy4F7kWAGVxj
8bxLQOjJ6FDDFg+vks5+j1HGoO4QOO0bZR6Urv9SuQgJCBzk0IjEdvKQVi3iVYOV5SJPoWGX9c25
hzZmSCAjsLs8qtU9+4/1xJxLfcEcpT0nUoMd+lEY2lVbdZ1f5/K6EfrG5TH/2o/F2Hk06LkCoYPs
Qke5/fPpqllgGXITjWTH5QolG1PNHnRWaGpNFXpkIOdeb6qdM8ZdVEmabuQ1q9sLZXPIPhBUkZbd
+nhShROTKo64zORuQFNhP8rG+D6SdrhjtTkdHZrlGynA6tx+CDqvqA+Xs9n1A+800UZJMVhninzx
3qhLtzrOvJl444W+ujw/BFssF6NDrlVUoxcJWB0FnYRhp2+3RnPyEtKAekYp2D85EtbMNjdCr14x
/4Z2F2iVAn0amSdlHBXOXiSZP9CTRQ9NlYWX1+pWnOVJHMctOPZggwrkPSn8NfLXNiPly+R1LSSq
tY0jbPXzfdjw85r68PlcSFnXcAhzowwi+rvM8uxdW+b2vSUK+7/kHh9CLVZKq/LaTEHTQb39t4kZ
BIDEtzL7P6zHj3twnt8PA2K23Uyl26QRJwNGAQG/fNKjXOhbw1n7UB8DLWaO86RMVOW4kTumYIB6
amZE5nA0bCFK7jkvskgSd2NxrK3/jzEXU6iEQyElqYHtJsHILUfv2ZDmrjPcO4OAPpeMP1BDPVxe
kCYm7OuhZgCyidQK7fvFoTa1xpiY9TBGg1X5hjIPMc02boH1qfw3xOKbmRzl/4qbdURN/S5um8DI
HZhK1xBI2LL4XR8NxAhg7+YCibA4QdpSNHaeZTa03nRwfZOGVD8sbVT7y5O2tq3QIQfuFJJYs0n7
51VYoHAN2ephiHDNXqMP88sx+zs3635dDrN24n8Ms5i4GtwxlkLSIwKmSR25R34Lx3yB+O0JIiZ9
YDT6lnHU6gr8MLDFqjekYzPOdC0STSZ2tLFkVMF94KoHWCawYz794UhyAm46xX84gCmFeg2w3ADk
LHFNZT80aZ3G4oS2dHOwJ7cL00TXvhWV3FkjMZ8vT+3qQvkQbv7zD+cI3iiQTwPS7v9wdqY7bhtd
t74iApyHv5TUEtXdttuz/Yew45jzPBV59d9DH+DEIgkR/SZAECRISlXctWsPa68FYEX5p82cx6BI
drKW7bP8b0cLI5GTgclPfeabw+KrYxN+rGsTIcovDPAe7dP9/WzGJgqVJNSlSV2WwkN6kPUgpTMH
FvzKjQRDv7Fy9cNPE0jioH6JG8eFAH7H5W/b53+LLuyz0uNgYjy1u/h++0kXJe3VtLIk2Evz1IeC
K9Ahce20wPwf0hk4qP//ZhdW2jHfXtLt1GCk6x8KJX+Rg3GHcmj+OCu3+NcSC1cMS6UZa6mDWAhy
tkeOtj6h063hIVXjeP/TrQAcf+JKCmOMDOIB+cutLZLkwEErosTrhSG9T4dcQuYDLvQicgQ0HVN5
aBtU5JyJbqzRnHsIZQ/SPOmamAhgCCQrDqUewo6bFlm6c9SbRgwMGUI3SI7hnLz9bdGUhJmSUhG1
AoiIcvlrrcXvzbF+E8WSR9f7rFXlnojW5tkDJaOmNnMLL71roCfqpPcKz6D6rjHZq4F0+N6gwubG
mFSFCJLiKGWa242N0Aq3XVk73kT+EFyKWLb+jZAJaBk61tPpYQwm/5uBcM43Ra5QeLv/zbe3+N/q
i5sTW4mh1woaCGMYJO8VYgwP5Kx0iCN6zPeX2qoC89/+t9bitqDDoBrgeYLrFDvmW7VUAI4x7/zi
K+N0iHuYNwZ6TCnMzL1zsgPt3yIV1c6PmPezuk5//YbFddLhPixiRk09hWl+6gLR17Jo3Vq2PScm
Eb6/403fPtO5kRPOzLxLm03gDZHaiOYOjAKN3v2epviVSuFzaZ2CFCyHGmI8Njx8t+ajqOFY1wMF
nB4AyyQbD6WmXe5vY9NC/1picWZWnYaGWaj6BU4OchLjO+wRbxSneQZR8WCO0pOhTMmOL9o8OsBx
DFKAzmH2brGtabJFlYvYg3bjKMnVUx1UX+9va9P0eWtmPWHUrpdjSKg+0GMIWkYP4vyNM07v83ay
YbfQdzoOm48TrQsG0pgKoYd+uxWVokDV6mp0TVK1+ZYXhjgQzQnUTYbqimhHDMlCEO7c67Wdz++v
jfOC0kPVlk17S4oye6hVy4P3d2ZQoQFXH3J40FK3c/TyZQhq/edrzxPwsAb5CrzZFMNWLz/MD6Nc
Cv/Sl+JaNcFnPeRWJfbn/2EZbILIUoEAcmnwRpsnUyMl4VW1M/N3GRTRsYDE4J3PtM39lbbOkKo5
PT5g2XjmxYcrmOQdHStOobq3lO9WVga/IDEF6ONUPRQtvJH5r9evSMeZBans0JvSFqZiqpmkGdSX
K+kdDN4O7F0WoJIx2RPq2NoaLklDMgB0BZzvtwuNQZOC7LcTz0DTYfoBluUwjS+26t3fz/oW03Km
5MbMGp5phW3XA0ULoDlBItLJjo0+fqBNu3OLN3bC/QUagC3Miy0+Ej3SSUmliVscoWsi94dUrVHe
qI+ysheCbC0FOh55WQqXYKwXL3Xnmx2UjMzGKbBJOEV6KKHzn6LwAEf066/vnzlnehvgrFesB0PO
GH6aqKEXaeUBusADWCi3pLdXwRTy2m+EBrGs0iDC2dI8XOwqCNTWjnSYaYegFMcmb/UfTp1ML/dX
WZ/dTNQJ9AAkJKP9yykHUtJMSsxI9vgxBJRFcurTqoRKS5z9athJeNZmh/+h0IuzJVhcFSgnGY4h
BdZ/j77rP4GjHNLG3iklrJ06S+BaZ6VqjZd9cYGQxIutUMSyJymq6/sf4MU5QLbrlgk9qGHn8NYv
FYuBaZjBUIz2LAEHbRZOoiYBvyZJLF0YRwEzBLfXUw24bydk2fpO+J7ZKTBJv+pw2T1qc1IazN/J
rK92AvdNjXbQg0059ADh547D29oZvTSUa8C2zXy+t35I0QZ6T5VuApKswTwaMON96sTeEP/Wx/p7
lUUA01edLJtBDxcCOB6vKYXtVoP0TU3lazBW0WlC4+d4396pjvDTbyNN8l+gKAqScNQTluGFpKVD
ShQfXtsImT5oJqO3oTGQDxPkfulqq/oZShpAT6P5oDm+earHeHo0wh4ez9wan3SDCRErIetIDTm/
cHjtOWvj4RGs3T+KH3XnVoFPFZC5/KE2i+ZsZE3pWXLkX2MtzmRXVGp+LodkPEAJVz30dMrcAenC
U46tPviRbj0XyM6eBsIIuNKGyn+CPrAiO/c73yWZ5nuHo3wkq4tAmzrlEe41zWthaft3ImF9CIZc
OcSOGnjcbeNpaPy6dO1ee9+NBgRF45B+BDabgObshmMY+T8DaPqOjRki/unX5jlOkunJKEvr2kq6
DgtrqjzaVSseQOZmF4ZrHDey5NQd89hy/cT2ISMqw5eaXInCgv45whm7Qy7DODogOlmZA2TjMMRO
4OmgqQhPcibZ0K9VUtC6EXDQa6vDowgXh3YViqp1l66UsweVjqSb6WMaH8chnMG+jX/WG8t/I7oi
exiElb2dIO770ZWNfKK46L/Az5o98JXKg103xic+f/3vWERZdKiGzDz3tR2djKqrPYlu3iEXeXOt
ovZ7q9bB2TH8b01lxac6asyzpsvxHrv7xhVW8BbM0846PYyz3N6ppFYEfHV96o114kpVd5atz6Z4
lyf+w30b37i8lDfpQzGzSZi5rHFWpKO6XNWZFwTmGd7Wt07cvBRNt7PMSoaLezRPdAFfwEngARcb
GjKJxRMxXsJeC121k6XpnJRm8C5ywO8cZJjSju2Q9kdE1cxviI8OL6MvTikzGcgoV0iujKB8ilDx
nyEygnjS6sZKutw/jK03h2moWZyAfG+Fku3MmOKy1AbXri7TKwIc7YMej9bOY7115NCQg/KB/UlV
l+xPpprH/iQpjRcjVy6RK+cjtEzBziOwtQohAUV44t5ZOeLWgvxaMIeREIaWpunSagPFj5wTU8z3
j2zDLStI9JJ5UUFb4wShNOsixN41T4tD+UTdyX7TF3X/KYHy5JiOYC3pEuz1aOd4cOGWiUJmgieT
uZwVKGsA+RIXeA3USiFIVszWtXp4Ow1j+BqE2iPQ2GtQyZmbWOWOHc+vzHJlBqlheEemiubtwowZ
0BsQXnCE50/dBD++pZ7q1DyNhVS6osdPZ2UPHm7K9gZQNheea3oQaM1v0uJz1qOs8QDK0gUpRfkw
4kVfAk3JfgV+obktNMCHYmpifLw27ZVbNm4F1TP4KgiRANwtW8V2peS1kCvFi6AyNcMI7L29Y6xb
7o5AbxaIN2BgWUZiaqJL+cxu7EkRJGgzeXSsHuB9cSvL2pns39yN7czlCA0LWtZHG6PzMwDbidcy
NNQZCdMpzc5utq4eYJ+ZlQcLXX2rlHByiE1jZJBadW27e5YQGFazacdbbVw9OEQIGsjLmBpZmoQ5
xFY1NVTpoy476XH/vQ6sN9ATe2UVnsrJ2gGAbuwKmgJAWqTrhP/LJK2ygkSUkyE8iasWk85MRX0x
cm2ndbMSpwNyQaIO5QKVFgZhl6Cp1qCk4tSAEh2pQazW/MOmrb1Bve2hkaSHwcz/RajmfWlk35hf
cgMLfufX+jR+AcUkdClIrsEi37rOJoibHCrl0kur6Xc05D/VBL5zeHjrP2z37V5OunZns3QaE//z
jCE1+8XdriZjUCEfzmm3jF8VKYJtW8o+llqg8jwEn6EI0k8l7Q+35qH+fH+v6+uAuIOsAb0jgJ/B
8rd7LUalCBukY1CcTX8zhgJhf9jtbXDtvFgElSTeVdRZV4PA5SjJZp+Z2ZVCDPgLPdVPrSXEJbFN
cbLtyjrW8P4yW6rGx/vb216Z5A7Y1TwUvKgswPMOT3yqBlcp9CtP+LCoyyHptyRaWh/qKVCzZ2Q/
7y+6vim0cimXgE2eCwBL6Jpv2BIaQQIYuwov3GQJ6URLpXmECL/07i+18fk4UTByBCsw0y3hyR2s
zXYFo8sFbYOHJA8J/SXp9QM2jFDw3gJKVrS5cXNrI/GQDYbZYiOyQbSuW/7XJnGGA8M9nxU6q1LX
nV6/q3lKiuAFsj3on24XtOUpNJqs9y/pYBzTvn0fanuCV+sXh1L7TI5E9AKWbGkYQovLMRU+OOG2
BKsQFPAxo26vOv/IQ1P8C1HT8Pv+pnZWXOJcoZPp6Czm2XWyCvrfcNdCQQ1uUyG9gTExgHtcARF4
f9ENU2Sb6JxATGFADLEowWszQq+t6bjVFtOalnRUc4fWXrPzwTaXoQKP/jLBETJCtx8s9+tGkGfG
XgzBrY2gil0BKEjP9zezfvD4Zn+tMl/2v9rscFMYuT9U2iVCMyQZnhjmZGou82L21eZ7A9krRk8e
opvlFr6jHK12REnUv1gpaeJpSH2nPGjQkT2nrVblFCfL8gej+VF5Qr9M+xhVmWweraRh2o1J2nAC
9wV8kzFemEAOliTUPT6xrbfSsgHbMAaKh13V0eXBkXpnEIkX5TkoqUBU4wdhwPIOhWjwIOw6eZ5C
pXge8iJzmcBEnaJVP05atDcmv2UAjgLHkG7Y/JpljOhrxRD2tRJeG63LfvrmKN5bBc8WRIJ7ymDq
ygwQjKbNCkxXR+kUZrBbM7ACPfB7Ucue4ozs+zCUeim9RdwhaNuLipRF+gRbQvgzpat2GZyhbI6G
FuIVBzMprEOexk551othKLNj4ZtoNcSxMmVP/dBU02lCYuwnr5NfU7kpE/M4wRNN5hRXzDMPKSR3
LtqvYYvehyZUNx9sWKZz3BiqBwC6JE/J+R2vfVFo/gAQogHFc4Ic0+J+tWWS2S1qJpdQ748KI8yM
3FISCna6XKvXkmV00guV0St9zWHrVFkdQjjqeFltxgPKk9j1ieJOJo6i8GnwVqLoXsrJnxj6bidr
J/RbL0/niQeGfiFpziryg5AzzRPNThDjqePPYxtLp0Kbx4LNwj7UuZQcJLNMrqHa7FX6Vs8oNRrz
z8HyYFN1ns37L8+SxTMpoz0zzLXBr15Nfreozdx3Xiv3/2cJCHhpJMswDC6CPDWyJEVYSX8xYOiv
Q6hOJ2u8GjHIKz2Id+xlfZIwIkD8R9MLDsYVwYvItH7iV/ieMqEUdGiFpf22E0X9XTaW9thbjfF5
yitUX6NolPz/YXHQ4CQlxLQ8OoudGklcTKWQ42viJ9YTRACGVzeWKFxpglT8ncMQd4KCRRZEJ9Gb
exp+W+cM+MWZOZhREl02TaF21vMsMxRPay1GuRVUYopRG7wprhHxgGtm51Faeb75zsyKgXBUbkgG
9qaWtmODtCTYgBNjtxxpeh0nf8d8tpYxSSZ5wklecX+3FhrF0UifJAmufYZHrSDR/jhQbT0UWbvH
mrVhPOT7jH7itKiDLROw2Gd4EIUKwzPs5KjY3bmZCvj7NSS2k0uUfo+6vUb31uag7QYQZBKk83e3
mysLp6EUqkqo8fiHuOWzNegV7E3fb1gGA3z4lv/HY7sM+RxtnMoJuwRpdJ2k+hj7wdFMPsmttROU
b22HYIQ/sAwC88UF6CYryU0xQT9k1k8Rias7WMNHW6etdN+nbC4Etx/mPpekltiUKq/NJvOb0Ctz
X3MhgHjjO1TcxODv5P6rJxcjp8FMBRcw4Iykuv1AlIasoDJzBJ8SH4mEmOqMXznBKdJ682A4fuPy
j/ZgTRvfi64pIzN4yzkRXzx6Q2haEbQZ7K5TfZfp9ofR6D/pYUzGtsdQv+70zNOklL9pQVMUWsF8
HGsUYQBnmqdVl36ESLmG5Og0JJ973zza7RmJN7BcOw/exrMzxzCo+jJotwYYF/ANRzho6ZKZ6RMs
8a7T9jvuaeMyk7dxjBzhLKMwm9BfLxt1NN9QcuQ5pq7jAEsd4lld+6aoUvImz7roKISpHuGEl3de
gQ3bpFKk85yDZzTXjXbK9bI1KbQ6Z4oWFFpMdXzxq+j9/SuwInCj+AH5Fi3VOQCGq3FpJUUaDFk1
AGtWoHuQJ2k86o6CpFzXNQ9FKWIE6Kron6geaB0ORTzTq7RuFhq/e5GoOxdyy2S5+XOfg1rZCo7U
wSEdwAtjX5ruk8/0eq/UB1QOfMT97m97dbrzGKjC5NWfcimQsdvPKkcg0ophkrzMls5TijJWZwBe
3VPi2VyGgIWnxYLhdVkJy7JRMSSnsy6dnT6m/XQM1fK9kuSXV++GiJ4S1J9FVu6lamWf3mQYeFXb
l/Zpau3OcG2BgvvDWBfJXrV5Y1dzoxrhuD88pUvHQkwgVFkaZC8eA2S8CE68oc0tt4AR6NXfiSmY
eTwOmM5MxLuwznyMKTGHdCogC3ybtJJr9Jo3FPrp/gGubjm4S0rBnB/+C6rfhTkQNTSBmqA6KSe/
A+OLBEd7L0O/VJ9UKzuW5R4ocmXn7Iko5E+orK3Z4MOk6QolUBm6yBmsRq7pZxwPV7OrntHC2XGS
q69FxYlaGjukULPmlY3gBcZRhTTlKgSbAn8av+W2ljwGVIJ37HD+GjfdHZZiepy3FMZkEJmLr2VI
VjOEpdZ6zC2cxfRAHdpVAbsrDTghYwcUvrkYhdc/9ObzePDtFQ4KHwQAapSeUP419SscWw8ADBEi
PCF3fb5vH6uHZt4YZSA8BrCnVUXbbOzOqqs4uZrAnU4opFinNE33QuGVFc6rzA8oZTssfhn3pImR
BlHYwFoZah/D1DpZvfw+doY35Bq+O5T0931jx/K3rIO+ESyvumFQeVhYfpNKve8rVY4sB4rkVRIJ
gMA+cpL81L1e+fz/WpoHaY0FaAi2sJV3zxNdDhKdMNWHJFW4vj00R3kUI0WA2n6pAj98YmqBfMNI
pX9qLcr2errrA6bPQ4LKGCy8x6vCcq36PR2ASlyKJHLeOHasnVQqAl+SLg2PSq5qZ9POwwtsX3sw
yrUBYTSzw2Tx2XHOn+GvMKI108wMYx6CWZ1jipGZ1F5dZTaZRIVDkwHsuQCxDGbD2O7AhHIfar36
Z7LV75GUvaus9jigPhZ0xWv7gPNyEOWSEnAtVoIWTYywVpBF9MeN5KzG1QdZLl/tuVgCuh5agbiw
Vd28C6wuyTtFR08wO0by1SrLBy3+fP9qry8Awx40hcm2Z3rv5QVIrLFJkJWOPAZB302oMeihcTDH
dMc1rj3+3CEC4QVOfbaAxT3LU4tCdVLoF7X1j3L0MkzmIZwgkIx2QHmbC5ED4kcYPaJ8cGtpUwPS
K4AmzqOD/0GfyksIdyspyVmf9pgntozawZbxVsTgq6KlpYx6pfVj5anh9CVPgp+aAJV3//OsEwss
mT8oZ+E05pbw7X6GsdIm01Gmx2Ee99fjYyuCY1y/k9PQtfRvXfdZtR5j48v9ZTe2No8tsijgyTVO
wQpNg4zMiZHM890Qp9jLezvbMDw66AwZ6TRp1uICKUiLKjBADlVN45rNWzTv3ZgH8/UbAQBFSZmc
bN7P7fE5bVwVjCyo4EuU6hF2Tv9hcLTpeH+Vrb1QUKYFyqdAx2uxSg/2L9MHe/K6aGL8SX7qowTe
mGDnyd+wbbAy9LN4rTbU5abW16ZeqlSvrxnXjvXmu8bATNzZ3yZ7j+ZkY0s0dOdEBD27Wdnk9uDg
zhW52icIkVPzKw6jlMGx3sfZzA4hxB67xYa9wbUmz21Pps5WaKMSgV3f6iWDyrFWfRM2StpxU+5N
YWycHwklTVUMD97fZXyGLvpQtiUXNgiio57Vjxa8nT4EnIW+V3zYOD6YGSgj0poH8rxEO+S+FXSR
NcELbqVtcRiqYXxXM9Z1EnqZ7T196z4OvQwGEGcTxPGtnld0wYu8LhWdQebUuOYOCE8nHMwTN8w+
ab6FcDy/6LmBTfmgoVR6DIkP3JQ7uOOuZqu4DXFmWpy5yQBPHw2HhbcSoCdTgeqXV4b1T7ksPpWy
H0Cdnb43enJnu8h28vcNwwFgS3VC5yGmXrZ4V5gl0Lq0F5oXmcXJmMqnqrd2ltiImgDHQFzPCzaD
ABZ7Up0OUBQyuNciK53W1Xqug22H+cduoPRRSu1Xiqjxc9Oa/s7wyZYRGXMlfi6/6Ax33d5Bf8wG
R0/qwBO6/qk2ppODpi692p1QZmuDuC1EI5Q/Ze+F9wptyNB4AyYv1pT20rZae8mkzD7XOvQvNNPT
cxjZ2qFNQJbc95ubK88BFBBphq2XqE6kfuRuNCkV66mDYdKnr4+dkh0raHsNYzyk0qsrLNwUVgKa
Q+1jI6aqoGyIEHD0KEqfmlwzT2Q8ULlmDjO1UfTt/v42PiBNN/DADERtEM2JsQxaI6B9Lpf+1ypp
3zu+Vbij+mqJunnImnSa7hN1EHTq5h/yV3xtZjVNIAavIFc2ySlkt5bGk43Q+v+wH+hemIciLljB
RRixyse2hc08aX+1uQceydXJX+4vsnGlmTuaR/4Id+wVn4GQps6RwzS5+qbQY2DeyPYiw51+vb/M
1reB/o88bp5yWNEBmYnT2zBDx17hSMwzB1XoJhLCAsnY7PHWbJj53FGijgooZYZk334dR0ulpC80
2/MrJYqQM6gn2nZjpV+Cwmq+93ZDNoSPoWg8SX57ub/RP/WohVOm3sLQNEMIMnJri/sNeW2fdrag
Nq3Fbo3Otdn5z500vIuk+Kga2aHLu0Olf1Ga/hg0KuHseKwL5VT23cnPlGejyI/AW3ZsafNnQYtI
Nkxcpq3Q0rmd90pLxn+FwYu5s9gcC8+poTpzUSzwjXeplhnVe7XqkQqMrTbs3SnoUS2win/tuu5j
+uhamblDmHXvIAJsv/WmMJ6rqkiqZztvs/yf++e48RVB7fKeky3A1bp80vUpq3KnG4XHpCaw4UHu
j5OjBcdAs8QRsGEGZKXKn/pG2bHUjUeVYi1dbTwk7ZNlFbUJHYDCBsLdPtDBHrmUjkGwzj7H8dcJ
aq77u9y4fTN3JC8B7UimsRfGEsmjlM/qDhc/qc9ZKR6mZK/msq65o3EDpzIlTUJMKDYWa2hJF8Ck
Ecqe30QH2CnlujuZjJ2oXfkstPqH2ZrKwVS6Z6v2v5qj/iYw2p03b+tMYa8CcoRKEnWJhcPUCmTT
kRoTXlgbx0k134ps+iRk8wk+umvnN3sQxjUaiD07TDCAs7M2oDaFHAjDErmEKtyoegOKRZd4Cn5B
6BYeg3akyur06kkXyvekr82jMQXh2zItbbegDXK0DaNCGGN4rXAh74YJEyqIK2InxsgXxyDgHQhj
lD+9om5cLX1J6eanu7I0G4dt4XgUQm/OAEzBrf9LR0MOpjqJrqPEAFLJ5P8xm6Ty2FVpcvJltHZh
C95T5NwI9m8Wnf/9X08inM1ZXZO1X3T0Jbuh+ZngwmI1+a7s6kRtPCUsNd8YwGvqqkqfKJFspRqa
cmPp653b5YnKJbUzIP5WK/Qdd7C1Gto0mC0l5nXlqTWGqVBKmkShFR7KUL04inlMHO3h1Y5gltil
7DDD9qnK3p6fIgmfHtKA4rNWP/RN9IzA2U6tZmsnJLJIPKNFy5TJInjX5b5NHODCHiQiZ1j5c9eR
bLcsrD2Oli1boAIAwpUR7vWUid2HPPJONHlt8XGC88H20S2aQmCbe/WGLVNncptqJxvCty1cWx+X
E6nyTKk2CsWTFbV3DctpznKafUqjjIJXru31o7bWpCZA2DfX6Cl23H6psh5FWwFGvCTFO1m8WCI7
V1oD4w00GtKe8974ZjzVGPls6yTsiw0apeIEiuQzrRlPv/BSzXUq/eRc2lH/4b4Bbnw0WMAYRp6F
5/Ec8y/56wKncaY7vR+m14ky0Zu6MDrXEdl7PSpcQ0vtj/dXm21tESTBTg1OgCeeg1ymIkoRT8pU
MvRalghelHhD7ZKdm+ShSvqDOihu/VoVLXwvDwJLUdslfV2iVnojskYO2fAiIQ26G3ZN/izpIvzY
RWG3p4m29dkIPGd9IN6KVbAl1egft0JMXqlOb50BXZJEuYzm3pzehini4mlfMJoGYmCZsTa+MHqE
B+OrocfKu0KaTBetiPKoAPqhzSHR0tbFsBOybO3NknnEdaZyeM0WnkrzoQ+v9CL2HP19Vz7IivQg
98rr3SGdm/8WmeOmv6xxEl0oZHpgcMT8aOL8iMjGzgqb28CtM/0+h+rLsxvRuorzJM08xWgfrTpA
faZ3czXcGYzfWoZklJQbUwD8s7jAlaOmo4X2i2eIoHoscji59KB0Ps4SDuf7d2ojlqTWplMGm22O
aanbMxvyAAnpqhbQFqbHgpp8n1c7TmJzN9RksDeicipAt0skkxEgOtElniMVhyQbz0aZ/a7rai8p
3VyH8A3iYlzRCtTmDHaeCga4L0HbubSu3R4gfj4e7x/Y1irAoKn1zFiGleJJlfldERFAXmBXvfhG
/c4JpUPwv3TjZoJFaiDE3uQUi0Orrb7MRNhR0bLq9iyXUXNprFj8vL+ZjaokzfC5vU+rjId3uQz0
tFrKXJJzKfzKRTLwAK/Vz8DuHyCgKZvqUyylz0Ym/9uM0iGLtN/3l18bH9OA8twI5AWhqrwILkSa
OJmsZuE1aBmNP5p9bok3uSYH+asvFAvBA0F1ENtYdWiKHtaYQqsAudQoNDhMp0fkg3a6g6Fb28a8
DN0mg/ILIpqLjzYFeemIIdC8olSPUdY+NM23Mph28qL1o8sq5H2Mr82YsuXzHhSmnDZFXUHOnbQH
O6ldXxcHxyoKysXGj/ufaGtLhEkaQEfa76s8ULT0ohOnS69KDWLUTXyFk0tnNKxbQor4+i4Nk2qU
/mE5YByJ7tatr4CqoxGkz4GXC604aNEYX/wU8pFSy52dj7V1jLTZqcjTu9XpSd8uZU1xmiWFypSo
0zxoMKvX9SEB5jjqOy52ayEQlQS3NBlgeVpYud4GvPlKknh546nZe82UXDP+jjDvzjrzD74NjzQi
SMIRAhWq0cuzi0U1RLFuBNehEd1VmbrorBUyhc1JPjH2/084+XsqnBspM8Yx67bD/0VbYxmSNahv
MkYlAi+Ysrc28Gsk3A7BaAyuKHVvMrqTFKRfG17IaYguttlepdI55UH+kOrqzr3Y2j+BDRU8IHN8
0dmU/3r+pSoiwW1q36t9KTsrBfIkFQTYrq1U0qFOZ0x+1kovr78fNMyxVY58HsC6XbTLgt6OR2RZ
BoiGkn442aZ4sMTe3rZsiFcA5kFkxZj2WtjQJItQl/TSvpjjd73+MehfKlg88vTVel4UdEHYAP+Y
YdQrYH9SaaUAzhBdHRsogNvkow3hSzr6L1EjlD2ZgY3OOTgXSyPO4U/egIXDbIQQdhUbmtfT7rMP
ftm0X1RR1eiVJZPzGPWaXPVui4ic8ZTCz+If/cZomlPmpPbeTMPWYzQjORQHECT59OK3FGY3Eqn0
zkVStKuSVZ5cqDvP7cYSkLFD3gRQ0LRXtBCpncF6lSUoiyOdSkG7EM5niYnEz/dtcnMZyBMxE7Ly
VVZWVoaRtVkaXZVWSA+TNhYfQSnKp/urbJgkT/asrcSFW9OKQNXv5F2DVrRVfpSzf8rqi1Q8Zv1e
u3JzGdqVgLL4OKvKuFzFkg1wW/ekHnVILcbFHQOS9vBgVr6ZuDaahXuTGFsHyJwSh8cTtKYCbDuC
Yd8kkYjq6tIY/mPb7M2/bryrDHnNB0etjdrmwm9UkTqNgx+BgUk/FI7h9vCTjdK3+5/oDxxv8SSA
myaVhN3adFbd9GEUuaKnYwqRzpRcnLYtTiIN4wd67x+dnNl7uG5QzZHq4FhUY3AcE3n6pMhd9VkT
2jc9ofZ7/xdtnSxvFKUQrj3V5cW2M1uNqWQh6AvDYRe7hdpGyVF0lbWz86116B4y/Qvynvdgfiv+
egtKy/DJRIrcAxlxHivnCPXEjuffMkyTwIjYnJx2BchN7NjOYRVuvcbOHjrtIhe/5dQ/C+nD/SPb
spS5ZchXZPpyBe9HuTwJop7C2KDKRx/pv7ENTwAVj/eX2Toxeq5YPeSQc1Xx9sQK0XD5xCwFHUVI
SObEQ453fwlrYw2SZl4YVJ2ZwVhGKEEAnWUvqpBRfTmPD2VXNPFpbAf1paiM5ifBRPZmQB6ocpEq
VLIHWNogaxJ93xWubObapYVSOT/7SqFZh4Fi5NfQiv3ExYV2yXlsjPDtMPXD72oc9F9D1uelKw22
3biq2UwBJSNNe2MbcfXeTuT2Oe4l/znQ6hxaLdNAl8OuTbKgUasHx40NtN0ueU8r4EdtDnJwqvWi
sQ8MjfJ/Ig+Xf5pSFldubI+KdahmVU9XAD9C1SUpAyZFDei2aOVZQ3KoLbN8QyIUfqG6DmOwHHRZ
+uQMEBwdu0ZX4lPcgsEABB3LR9CeBNoU44N3vjXIH+k2NudUGZvahWMh111dQmjXDXUBsboOp0N7
ohlTNQerqpvg0Mi9/wlyGuN9K5nW5DbFGGtu0fXQ15RSqlJK6Ef7K6q24bOV1nqL8p+ZgbFxnJLW
Y14o2c6d34jLyPCgvSfMRsJq6epGI+LfxUK6JEOUJIfGFPalNkL5seXogX72+ccwz/eENZe2RjBq
z5U0clqGNXAEt/ZsFXlnZH4aeEZgnyEZAnni7AScy27jcolFUNaNI6SxY+RcRlFdLEs8aFF1NsNJ
O/jG8KVF3wWCxr2BsJ19qTOf3V+eDWpmND1jNIwQ9fwtAdAHoyl35/s3delzFjtblgUyKcg6TZZo
zAT5h0GKP/l+3rjwye7k5UsfOq/zh50BfjL6+0s4eYs0ra9BLuklUUxjvRhf4iCND+hNfQWv9+v+
prZOjuR87q/PImTLhC/w4Y6rudDe2Gedp4moOA9hPj7cX2VrS3+vsrC7MRg6dZwi5riD4A1k7E9p
Fj+MWfziFMb7+0ttb4gwhXIA7Z9lxDr1sm9psSZ5lu8omRv2qvHstBYTBvfXWVrDDDGcoWLMTECJ
BT/yrcnpUxfWlZDhm58eG1E/Bmg3p3p4ef0qgEBxEQg6rB8gq5sctJKayiNAQWWqDP/NYEB2B7/9
en8hc3lu837+Xmn+hH9doaQGyIg2qPBMh4M7UIPSvyVyqGg/kqG081NTcatPheTHxYcumJwODa/W
Ks4yLwyUAdbUPabICvUfgjJU8kM1puYvZifT/mutN/FTZ5mD3bsywLcaCRgGs1+g5Y6Cc6SU6kWK
0Uc6qJDyDcciRj3uWv1RgIxstIvC/qsdoWXIYANEB2ZWjT/N0rIql7mV8LHHlF5S3eziU+SrfXEM
5XLKDoouOtOt7UQd4RBKGgVkSDX+aJx0fjKssEKYrpms1G0GPbEgiqus9wnDnsOp0pM+gUItVco3
mpkrv81Adx6VLjM/aiJO/lXTQi4uGsyOg2fWCuw6Ulb3p7ifHPmdUcVCdZ0MEzxGPjO5F2gwbf08
ibJJLpNGJexotE5Vf7z/+TasEfQDhgJl7Ax/XYR2o58hYql3I9x6TX8NU1v9Mgmj9XxtTF/bksFS
qInPza05uacBf2spZh5mSYWMJaW2sLhGXace+kpv3gB4MV75SoI4mPdDsIr3oKKw2BZVIqVKO9ny
OlsXv0gJ5MsIT7zlSr4+fVTyQntrkZ7uNUPXp8myFIyYUuKvq/5uW8E656ST5UWB7B81ROjeTYMj
zmne7tEjbC0FDpRFQMGtYfJawJxtoOaZF1npEW2Yi7BDxUV18strDWSeYqYcA6U/gxNLEJDI8ikG
lRJ6/0faefXIbWxb+BcRYA6v7MieJMnKL4Qly8yZLIZffz/KB+f0sIkmxhfwgwHDs7tYVbt2WHut
IQmlDz6zQ/uxGqQvbTFuDcmps+u7TrDmXSM2/z3UTiK3jGjLivYZ02ZARtp6DNy4mzr0GZPE2vvy
0PwR99SG3LBGpXGf1f0U7Vpz6L4kPQUVx+h7OMMrYQo3HNPWdpukYigevohauCLQ+tDVlHRQ9kgf
OF9pkOuJ6wdNWSGCW/eunSd/Bp1vbFGjrWwTKT1IZcDR9J+Wb/IktHKsRyO+UP8Xjz0ssXtbbayD
buXKRgC1ZgouGQCEgOXx+ovr1aWJRn+1Q+7P6i13kEvDTYak23Eno/39Q7GM1dgoHi5QhHPEQQyw
iNWUWB3jsQpitPjk7HtUVfXFqEsCbS0TnSs3dbJLOiv29GbawhWtmqaYRjAKzPQG+KmmllQGBmfE
TvTs0Tcz/xnX1e+VYpL3uJhyH/dFj1xTu6XOsIxFWPSMcAclxnvKDMzCp6hNbzd9l4vzIIAxGf2l
Q1bRNehZ1opxuv+BV/YShjJwLGC9mfBaQgGkGIIgx0cJYurLQzGMl9I0jrGyFdZvmVm83YWWkQIZ
dUSLpdjNuGchqnNUvrUPMX+569UsvlwUVq0tfC28+L5e7h1rMCfX0CVx6qpqC9awlA3lJWP+gLx7
5gakMriMthXBENmUUy+3hDDLXQ2X2YMVwx62yyXo1w+Jbo7tUxnV7Y8uBFi4z4twyM5aUAmAF305
uKZaZE+xXU/OnuNWDmepEk73nAxIIrpZrUCwaPX5ZBwi2WhjJEijvn/X2FP5LowDdSO+WoRX/yyH
EjKRIg81sdbrR7NBCglJogoGb8n/miXQVaF0ff+wLQ72bxNUUvnzBlMuK10pKxmqqnI8Dc7wo6Xa
sF5bYfcTYOSLWQtxvm9udg5XXv4fc5zs3zWY26o4zfMComkpoYwG8l2J9eKcj1aHqgC3bz9F/UjV
JDc+j3pq7Qj66o0pw/m03dgHMz4H31BILqtmfqIPhR0Y9rm0QYYo6S9rys/AAUNXr5gWqYK33eV/
1ntlb97hqwBZj1K5VoXJwGE3eIPDBVPDPYy8n+9/1sVd/m0GDkWeacI5+vYLn6xJURNIaQXHb+Qc
rDF/QczzxEu48fXWDgu0OozJqfP8xDKyMrKoq+CXCrxiqP5us/bBaae/+l7bGZujC2sbReEYpm0i
qluuxiAHMVDV0Ne10nc5e560FwV95sBxtXor9Fj9eETVtPrmlHZ5JhJYz9ucuYVLAnNi7PZ94vyQ
e8Y1oZ3eIvpY/YJXthbnIanarEnhbPdiJf+74XpVEah/PL6nRFvd7bV1kdDO2Ip53GTpDCuRM1MA
Pb1XT7kXw/ts1vF35EO8+2dvbaeuzaivjziKQkOphCklfnNs9KOkSSLbCQSBKUNYYNefBzULvmjG
0MrH+5YX4cDvU39teZFNK0YRJw0FMU/L8pNjn63qpKugERp/Hwu4Wt44xHljb7F5sPrniTKYlVfp
NXXqD12K/FvVbdQI1o7I9aoWTr9ThV9E0GR5VRm6DXw3dWa6kfxT87d489eeFzp0wNfoCDGwvgga
RzMudMDpoRfHnPZRy96nwt7ABmzZWJwOXw593+wT6QzUI9vlSW1Cg+FbH++fhCXI/j9b87+lLI5C
0k0cdlPqvUoYl3F4NsXgZobhStkfNggSm4HeYWB8Yvx7CP1jGW9x4q1uGuBh6CV5TUkEX18COzeF
wVhqykv9WKL0a0cnq/rLCKvD/YWuHnl6UHDmwjJO6e21nVxPAmEEleEVVSi/77KueRHMHpwztGw+
lk2t8LDq1cXXmmzjWK56kyvLixXquTrR5tJNTzES4xiZuEa/qcJTk/F631/kqke5MrW4AU3XRmaq
qPFlaP3B9CDg05jL7qr8PQWEvDplstb3kMdX0wZEe/WwQhAMkIq2/c1kczxkckxbzaFQwxQmpDpS
ObqQQtlbmeHaCkljqBMAw53ZRl5vYyehPm1HNO/y2vPjn21YUkA9ZMNnPZ42nOTavl2bWuxbF8Lg
nLcyml6V3p8mNQV3izgVSrJRmr6/v3Frp/Pa1mLjRoiJIq2xA0ScbFdFdCYILLfMR1frP4joO7DC
jZOyujjKAkzozR9y+R2lNDerzmlaD/7Z8UAb0TwHuRQcjFGkG3SfazccAIBOmQx/eQNY1QJ9smia
xfDU/dAHTzXDYzv9Kbo3slH+9mR0yucqPnwENzigeBzHwQqsyZtS3dmNCVg0PY+fZafd1ZCDlZr/
Z9FsHZK1g88bQI5LcZqKz+IlsCs9mNk3ogtuBEbBIg6zM0Wm8F88BtdmFo/BpPaRWk2KcQ6zQT8h
GNMftKnfwjmsHYprK4vLNYeOiRIEuWdPwwsdHjeKOnAiYnf/sN8eCIgcZtZMyhHMFS0hlzZj/ImW
2NI5BhDSBP4HfYg/iA7xAqvc3zd14y7m5xkmRjhFIBa8GcouHUMKHMmSzu1IdcfuC+dL4pvFix8o
5cfattpjKOKt8deb9S2Mzj/qKnWBfx05F1nvziqCCTAwZC0aZu2QflfSSnvrPZ5tAWmnMkwSSofk
tS1TYsieNrF1zttkV+qZ61hf/XzrlK9+xv9ZsRYNv1AIC21Z0Z0bpxPBDs4PlDbzKX/uQQ3spaJR
PsNcnB/evnkznSDp9YzbXq6tZuwPlcORCaZOPVjZV4BRri8uRvI3VZ6Ng3LjgPmOgL8ojoG/wuji
HjdF1daKCsIhn95Bk9WHf1W675b+c+g81m8FcENlwhw2vPPQ1wLGpIPwetf0wiz8IJvo/ojctduZ
9zR2U2f4F4fjyswyTOVBzkMJGZIzrM/mcSyYaNOdqDg2lbkpRnLjO6BfBPIE+czMEHQrWZMora70
dnCxpqh5mcrR/BHybH2RKDyWpxFVj8oVXTRORzXTkIDOoJVSdkMTg7SIo6xUXF8CWMUk3EgZOoQz
/1nNrfivXMqyHGGvQGfKgUpR5qYQweUcusEGVynS8dfMlh09JFJfBq7OdzUOUjOJz0oQi8qdWq17
TltQJQALMjM41naddntDSownJdeszz6ZLXS6BrhfNLrGIt9FsRJ9rCIne6akRek5SiLrp1PUCDmE
6swThNJnCTDRsIBq5JMvG7syhUDG7Voo3F3RTLbM/yQheesPJWOLbQEiF+Geysl3wqbQ7hb5VCVu
39TpkxbI9VaUdPMqzTgH/iZQNcbtyIleny8RdpoRZaru2bEkfSl1qezdopWy9u0HbC5nAFREsUGH
Iv61HSmRK13LddnrR+p6ZA0o7Bzhit9wBDfLoXpGAEG7HFOznM5rMx3VB/o2VuLFCHorkfXEdPpW
m23NxszYOyvpQP6wtOE3mh63DtQIaTwNJ4Ze4qPgif1036WtWsGdAdYl38HU65UgMhEjhVK2XuwX
yJH0ur0LR6d9a8TF9wLTYMAwCMaTxtBrKxWhzuA0zLSmegQlExTE5R6MAw3zDUPL2Y3ZkV1bWj4M
ZR3oZR6VkgeZxPioyn73lHTC1I+tKqa/GfmLz3HEdHgw8NR2U119q6OegUMdhFG8cUrmVb2qUC48
0GLVct76NegtcYZLJmbKJ1S6fG9EhvYwJpH/jVfZyVwdfqLoiUZz6btVpkMecn+D5w1c/AiiQYLd
mdsRL78IoQw77SJlrBENd2CUV5pHyykfy7r27ptZopbnD0+fdoYtz8RYcLC/3uJmAnAjWUbngV8z
TC+T5PGzDpRZAAUwVE/ObedXmKT1DxquyYvUWcGXqBi3pDKWenvLn7F8YVCeSQa9C/szW4teS6T3
lAoqyUlehiptZDceGv2B4rDypZOV5qPeSe2XTvSDtkt1Of2MuFoNjExurPdyiXaImyl2ocPynEby
BinW2sboTFmg5ABX1Q3YVfKLeshTqfNMJXppNePCkNlZOMkGmmjlEEIsOBuAPeYW7apK6RBbA4Mx
1SDkXZEguKcr6SkbK8hWnCxgfr81iJ3QNmtLylT3j8VK5Ml7T8USwQp+xHLMI9QLXL0khZd8DIOX
IVJ1t5XL5Mmu1fZAm31r3G0lLuSlYZaJrIGO0NJp9kZSOlpYojZrdtNFafSPuQ+GPg/Cn5qQzXMN
JcXx/hLXPChob1rqUGMyYLG4YIXSyWVO08dT0qnzUM6sT6hrqOf7VtbuF0Jx87g+HBdAEhZmEqmT
K2pECEnaH6zUOkEOugPlvavnECVoXZFoKIF+H1Ntf9/yygH6rQ0B1z/CzTf96KYeBlQVRMyVFn9E
udiZfVe5gPl2KhEKXLv1JVAdpu239nLl7Nj0/qDAhZlu5o577VGkDlTJmMJbT5duZ2WQeEOorZ4q
59v9Ba5cxFcxw8JzQRoqBXWdKXgu/TwhW85kzz4srI3XYPWcXIUmc8B/lYQZwDkjbkhwabNEnimy
fVM6SEq/lZkvlsMYLsNiJA10axlAAsDy2k5RiUIKE1k/N5O+t33/cwVxqtX6n+5/tcVNuzGjvjaT
BWMQFoKuTjO8RFLvJtpDUX4XernrnDfWhv6xRUMTnR2FFsjybRmBN5UtBPiXupP8k5Xr5TkHIntp
kBjeeMcWu3RjarFLhVVFVqlXgRcO+Sko7Sc5KN92EP5jgrkDagBEj8sNCnKYfibiLs+WlBcRpOcE
zZ23b848rUN7CnWOG3JUo9USvQUA4Jnytxo5kECq9qX1sScjHsXn+7YW1/T3cqjXMWP8W7VwCT2D
DQn8tA9LU2LrrqQaO9F+gNmo17bGJNYONrw30FMwBU6YNzuqqwsEqHPU0IWOPcWuv+TmtJOk9hRW
1Qb+Zu0EXJlxFqWFunbAz+sasb0eH4GVX6r+jc3Xfz4ZYKK53AQQZQkGiGgjWw1yTp6vNNaxksUQ
uKRPTbVXOmv6FSEYsnEgVr/dlcV5E6++XeBnti3gxTsD7hvdtlCHQ9yZ/q7J/oWyMhkR7yBFIIaT
aJi/NlWqcUoGMMbeIA+uGv009GbX+lux9W+o+lVc+883vDIzb+PViipr5kzudONsFvW+6aqzKkeH
HioWdUjc1kL7ynnJCulB7+uHdIoeyE4OVfChq4p9m6puEH5Tm3ifqBtucfVDo9wBDANUH5OJr3+W
GlV+Epi0+nyBYkggTSoBDz0qBla29GlXL97/TC1THTsLptyi3+0pWgrRaW0/Iuvt1knxzQi3KM5X
LwVEkqxrvujLxrqoesfMZQF8JcoehhK2w2KruLZugkSFaIOHa+kWs0aVoAjWFC92tEs8tqcyq4/3
XdWipvbPmbHJhmRmOQE+LJ7GVvfp+yqhfc5YAQUYbdcj8SX3rtH6H8RMS4Rs2um+zXnDb87plc3F
OzkmidA6w2RWXLYTSLGmbherkGL5o9odE6Z79lYRX9So1vZJlWzd+9UzAlSXAGde8jK9L5OxB6gs
yx6quT9CafiVj7lzzgCMHeLClv/F44lfVhn8naVdlijJSkiwIulENHnfyH+CYxQoGeeVmRzuf9O1
2GOuJcGwg3wZUOTXl0xq2hJZVXpu/fRkjMS/xJ4q4lqt+ayILTKQLWML15mJ1EnSNqm8sDtlPAd5
l37K5Oi5z9uDxFjL/aWt3QK6lpBPQLIDJczCe4qsKBOaHZlnjiMNtyY/C7P8/v+zsXCdft7R24uL
6FJKWWe708D0aFKPzJPdt7N2+K7XstgmyG1kuyJt8jQVZK/v/6yr/qJoxaUQWxJ6y7rP76vNmYMx
gxwJNp3ld2NULpbKxvcA5o/vw7xAQtlKm31B5/aJJDh/MINUfw9bUuaOYLtdZ1bMMZh42N9f9OoG
wmcFSJha+s04Xxg0ug58S/WiQjkWRfycO9NG5WDNjaGH5iB5osJIv2xXTVPhl5CfhBfIJY9tZkSe
WRTSYRwC3c1Nu3AtascPnZYYG2tbuwqEK2S7MLDcDpAWQdzJgz5NXlZJl2CUjwFqiK4JAXrBLFk8
qV/uf8u1A8R0J5wysF7TN1psalen44RGeuY1DpMGlkkOACDaNC89Y4r62amZwdg4syvbB0sY3Sug
cTOfzfwJrsKK3DdSIbRMOnOMivP8qRm8CsTH+wtbiRKwMutTEdYxLr6IEuKqjkOI1gJP0mpXzUp3
NP9Oijd2W37fievPN6/1ai3MRZqNTpjgof/5zRfto6H1Fzj+0g2ftbKaWWPrv9u0uOfoVYJmTLLE
s5vHvi93NtRMefxmkRry2msrCz8MuLctU1WbPKfUdiiATOZTX8MBa/9Qo38Ti5BsgmqdpV2hP3j9
5egrdCjHVJ3XVP4TPNPvbUn68/4RWLvE1yYWcUEEeaXj1GDDsqkpAfc7Pp2boj1WkqQ8hrn43gEY
3tc+A+j3Da+c8HlV/13b4lK1Zu8HUtHBLwSnw2c+a0I1vGukaKPwuGVncfoiTa0CZnLJAyyj37ej
Lh9DHVTh/dUs4WL/OeTQc5JIkRQuw0Y9nITV6qbwpHD0T0Ib61/kU1aNZuswOi4qVOKUVKgD7Rir
D6m72H7ivNO0EImyUOot3Z2mBuDc//NnLbY3L9AmSDVUr3ORzG3BmkkAV+lnikiLply66wiPYleB
2+eTbUcQlsMIb7duk5mx4aJbZGfuZPTdRn9kLRplkorACW6W27n5CaRSGY49dDikZQfWrT0bMSib
Qc7l90OpJoe4ISWV+yCjUynybuPwrXp02k0qjVmYW5cePfbTIS8aqIyoSh8jqLX69E894hYr04ZT
Wn2rSDQh62Vw8gYAVuhaUadwIp4lc3SNLN6N4aehFIcG8hvRbKDN1jwgFIU8HHOsbSyzvh4Kxkhr
bduD6VY7a0yoA7Lwhf6p1akobTxRq7HOlbVl4ue0oAMdOY4uKVgfzyEUOM+t6qPCbItbxeVwMMO0
O3da9MlX8h8hXZmdmqf9xtVbu+Agxx3iVDSSoFl67SQrIGIJ4xMkbPWk9ztyjWzahYOp/7h/l1Y/
7pWdheMfoeeFgVSazk7gl38L0VtfhbCrrxRulQ1U07LK/tubMNILcJC2jHZDrp4mUdTY5KEUu4Ov
YfVtmqzHbBInTWvfddKnximPeQSru7RVz1DX3oN5gHOeh5KhUVwEHkMwmaPdt9K5yPEPB81MOucw
Rmr2o1XKIaIRlTMe5YeGMD5oWlIk55k/rnyozUT7qPfV+NWpC/27I3FAj0x8DdK+HKQ0daWuTJTT
kOllANAyGN7T12qY0oXxjZBtdLpz7NOcuVB4VU13UnOjOfbwKHzr9UYbDkocJE8d1Htb9fA1VwAa
gJoCfpvobrFgZaj9SrUH8io7eFCU/BAM5k9Lm973qbFR0lvzetem5m9/FQjFQdlIdQdlviNX+0Hp
T43cfgshzc709GWyzUcwWd0+DoaNV2Dt5F7bnX/XlV0tjYysp43hRRLS6E7dvDhICLqdmW3hKzY+
5pIAIbPKPHV6mKpRkQj2tj00nxJL/ukHzCWU0Eqc7l/Jtas/z6PPGn7oeyyvvhSWdWnEY3YZwrAT
Own64JK+fpx8uW9n9QNe2VlcfSR8dKuwOv1s2P1ZqcQB3OapmLKN5ax+vSszi6PIvLtahHZvnPsg
VKqdnlA7d5FQE+XHkB5XePLbLN6q0a98w+sc4Lcrujoc/GG1p3Woe1EmDHeW9kib5PP977diAyf2
v31aHPzWCENVrqPUaxnfoPsff2zszTrkqhEa/tTs6P/Drfz6lFslhIw9wwHnMSyCbs+gbJSeoJOo
tMP91czbsCylEeaxIOq+AGMW29RSSdM6kQItdD4ZwTd0Dnv/pyhQedni/Vk7EBYvG68swImbtrWf
a34PWUrsqV18CprPsOZ4gfbO2KKxX7Mzc1ARD9E8gXz79aerauRsjVAHpd7HT1E1ftEL9SBrw6Wb
ko2nbc0H2pCsASkCVUjV47WpoNQTU+kT2SPx/ahl8Tntu09VNgJHng6Tr+yUtN9JWXO+v2crhwMM
E1ERETbTFEuzkdB1RJ5E4ck6yEIRtwcjLD/dt7HyFblJc/RPyd2+mQTUKvDVemBaZ1gXnv02+SCm
5jGzxSFTtuQAVxzSK1Pzcq8ubUr+oVh+6ZxrvUv3YWoCFrFSA4ZYsTXSs3La2Qp4waD2ZrBgGRBE
DZKbk8HdlRKlOsitWZ4iHwRLFUrSnhaR+rcul1tDjmvbxczEPLExd9iWdxmAWdLYWkSfSPXNwxTW
/uOQ5Mbx/oatxDowEDFMTO1qRb2h0ofI1mUzuKiK6P6Y4jZ4aKxI7vYogzuxC0kUMTscmn9lVhps
OJG1w0LQAXIPIjtoHRdXLncKX0RtknpRenHC3LPKd431uQzUjQHL1S95ZWf+HVcnhbS6D8dcijyK
uTPs7acWJht1wFUTNExoyNggT5ZTgU4+6aGVjb7HtETgxc0oHsqWeHAr35grAgu/O2uNgwxmAJFO
7+KTxWXY6xXSEJfBL+tjk5ThXu3G+ITMVrN3attwIwn9g7G16mNYOSj8Ff7oqSqCBcWAXqbThFtl
8rVAnSDdRM5mJre+YUn2RahkLbUSr4gsSCLGJDtO1owLSK3pHM6qj3Gd+khN1NIuMSVkWdCa38j6
1m6ojkeFUw+XeoMC1UY6qAIS0guqPlrkhnFR/GpUZ9IPuUkf0PUn5JoHZ6S+d//+rBqesR0Acrij
y/KUEhSDnopYOpv6ULc7U40iQMKT7kzMyQ91sENVPBvdHl0AsXF1164PQmQMmQOrtm+RBcLWdbiB
M0+X/ijGd6lpuX38wXeijWv6uxKwPHRwU1B7g4YFFt3FY98ZRRZPIW14K64T50mlavKJn2TFuzao
i7+7tIKqrcIF7i2/Lb6hwWyVuzJ3/GcjrxrhlqU5C/dZ6VYJZT7tNz8MshbO3oyZX75oapfFOreb
2u2gfCkLc5c55nFomo33ei3Lh82H8j4eEme1hM4ZZKHOVDrjuUO/zk3tSjn7cdYdJbuDZl+PEleJ
o+CT1KfDLh565VQmkGxbENtt0eHc+Jm57sqkOJk+McpNE7FvinjMKRN6zFdruWsNUTW4XTyMw8bh
unkXMDTDxKGOnOWVlktG/1uzoxq2WVVkj4kwP6dJE7jCUY/6aD7mQjuIutyoE93ERbPNmcOLfjCb
uWymhL0scX/8zAvbUzM91f2vsfykK7/C9EAB3Z2SjZxwzR6YHFDQ1MBA5i7OtY6yq+SMMHoZ5g/F
inZ88gMEXxQq3wEU2NtAQTr9rW8Ra0Q743dZA1TksjwlDXWnSrAHe0jUSaeqtP4cimSL9vrmXmCE
ZBcFzZkT/Yb6M8iLygyAMXvodJ6nQbwA0fwMFHjD6a4dxtnhgiUHB8k5ef2u+k5didCGwrBXymPY
p2fVlL6+0b3OKyE4UeD9tPE+SxNmytGclMCrlOZcIy4HCY0LnQzopmMQSRuHfv5rr/wJ1sg10BWb
iZluBx+dLpbVsJrnnRkrMRkSlz8V6DU45UOKH7u/tLVNQhNp5pmFdZK4/PXXQ8nEbJPWyLzCbA6D
qT4okCYO8RY3yNomOdpMwQBR8PxEvTaTJUYxQn0ZeK09QaXZPInK3Khkr5pgagHRWOYcb1jItJSK
VAIfqKcl6R860imFIfb3P9btG0TvZ+aS4ESD+byZZbMlowoCPbbO6sioNhCbJE53YSpbNGb0unHc
ycwif6eKsCndKB2Dzg3btjyMmlG8pPbJis7wkXYf7v+slQMD2zldQ8g0CD6Wt9n24aiZZtamuinH
djfkev0HFHf+uKsVuNZ7vRh/ZnoUb6EwV744FFgzZQi5/u2oiDrVGli/2PBqp6wOPirLF6r501v7
YqyM5APOpFnM7wZp1GmpEjpxUnpAGx9q/btW/bTk7379taYWuQVruolmZmOzvhZ+mGBqGUhFdD3y
2pQDL2MyMqk+lc6DZpc7JX6z+hSGUD0jfkY6nDO1uBDNMIaODNUrWOaEIeoxCu3IbXBBsavHZrTh
wFbe0ZmxGE4BJL140hYtPmD2XTeZhXKmfDEY+7qug/qYRIzg0JVwUt+1klD/lESh+ZExiW5ranf1
gJpzyk/Ywuzdwsl0Uuf0PncWuW/Quqkx7aZIlV14Fe29UIV4HtJZLfP+rVg5nSQD/zM6b/VVvgX8
o8uiGcU9gJv4Iud58RjyNGxYuY3K2EhCMuI+GCrgQl+uzUmkGJnP8CJShvtgMz9LZZi6yke/l/eZ
0B/aLvlWUyH40HRC2YfMGW5Rp634cDwqitlQLEGVvsTiSWkS9IOUgyiT6vwFl24dMRI+GqmdnO5/
1JWDBER55gzG15AzLw5SZ5Fk1E1hn/X2kcW5SWztpvAjtDDHuH8skx/3za2tjFfdAUI2K50su4Md
pLdSJzW2pxkpA6FxLvR3Rt5W1a7TwunzvzA2q1QwL4YjXSKtRt+SJ10w9C3Z1buBSG0nd8klSv23
Byy4MRQH5qkoWp+Lq68ZQSL7aS6d06GKnwqYqo4yg6v/YqfmgNJkQOS3dtXr49/aOUA/LaTVoI37
3H+pg0f6Zvu8fzHQTms3EGRrG8WBwFHPUnDMQr+2ZgI2zaSq1M90i0+lEz2VpuxFRrTxxq/EymS5
dBioqqFetUy1jMQZW7JsxSt1JdylwKHOil9alMCql16B77ueauXBGjNrcAOlsDZSg5XX4ZV59fUq
J3hKtMKPjHPnfAnaz5bfu1L7mMdvPojIpDB8OSOOkGpbeutcoTsU2L15dpLxK7Mu34VTneR4C6d/
6yDp+FM8h/UbTk5wY69XI8HsGMuNiLzSsG0SqSE9BmW+FWDefjMq8xDQIoBN28FYegx0N63UT1PJ
E6HWnDOzbHZIhjSn0Kmq/TyKuOGQb08ixQEYBQzGQ5j2Xk5faZSA8jKaAs/m3DvBI3rbsDZ8eKur
mHGmc2WZKUrwZYsrbOitr0lNYJ2zxrgE1tDOjvAPaPf/uG9n7eNBm0BYzsAmwyGLayWplT/OBeFz
DtCNx8y16ofIDHfttFVBWvts7A//0H4FZbpw7Aak95KSldElqvPkC94pPDIJoAmoIaR2o0y5Zoso
i7Y2iGsgb/N/v3qZC9lJfOSroovfmdpJNWFtCC0BtX+i1lulitsHCxGNeeoADDIjUEuPoWiIrk+S
HV1gGQCIFjTROS20AfUlR3uM6GYept4MmYUZiw2XuLZ3hHikPHOl5IZWtEVLo9dp1F+y2vwVWDLq
yE7Xlm5lSM1H2NS2wH2/D93rvBEaSfIfjj+J/U19COYoo0gtgOVh0Gfv6LoVDBDXEeB2v5Wig4jj
6iSqynxvaFP93LSx/zL6daMcrVaJsn1W5n75lSRj+qmqifReDc1EdzOpsdpvSWFAAZF3kh0cFTXL
IOHupPE7BJtdtdNI8g+ZXkcmGFqGKxpNOC9jLoTiCj2235WZw78qTas1B3M0QwNlByTrd92QqL98
o+27XSHl4kGWB2igfCnPL0PZKgagcb1rvgt0Uj3RkDgyjxeUFpN/6vAUh9pgnWDqVl9qM9baQz1z
1fEDzD47Rr2qeLmV9t9zuJRrVwtKrdyNVml8Axzb1C7IHarSDeMqjsuEuu+TrOkBwp7KFP6ZQ82Z
7aWmKz4kQtSH+1d6vrKLXZoRDkgWUjxjhnFx0QAiI26k9PC96Il2ao3e9tRe9Z8HGEsY/Cqkj2My
Wcf7RpWVK0ctAV6xOZKAiHlx5ZRQtLaRx44nN+zfk0SuVR/CQQdllWtQcJzDPEg/dMMEfj1VGlPe
yb1ulEdfUfr2QfWN6R1lMX8/aqW9V9rxqIySsRVLr9wYyLmopMKMSwa2TBPKZuiZQUDaVRpnfsEP
TprvEhxf428JeK1ZYnO5J1Aq31KVjiqxeAyxISNq6OHWIZHegKTdg1VsJK8ru61RAGcImLyLrt1i
txF+agsz5A72wxTume//rvtSea6CEHlogHa7bhLmxglbeddBm0O6w7ck6VvudQ03CGDS3PeE2jRf
y9iXNLccIzg97h+qlbUhy4Ri31wnvQ3OJR1ZN8UiGEsayJnb3pVrig1p52riQ8llum9t5QTT16D4
NpecOR+LpzBpg9gq5cQ8F4O6V+zJBSk7tm+kgQTfDfc6I2oU39DfvUmlWpAKoRgtpj27LygF7gKW
pfXy+c1roRHImB9K64AKlmjvIYsThzGgwWtj5zjZ2UFNnb0elaf7Zm6hsKwGzVLyDE4fM+KLMEWG
9wJip45xgNI81QWE1gitmKmMt+t2FcmoiPad/16jpp5o7yJ94wVc2TIyfjqq1FHAFy+X2ZV1GspN
mFysSKiXlkk7gyacDR43G+x4f3+xa1caEStIchVjZjlb3LQZfNTRnZm8MYaqPA/a1PWHYj/ZzU/T
HDYimJWjT2mbuhfacTZkwwt3yriKGFJZQJaLwJ6RftfHj8XwrKnvR7HV2FwJYBilJQKku7RCMYXK
UYdWiW6fjdr6OaLGUnaOZ03Z4wRrOFf94udbIfTapyTqRBeIkpp9000MjTFE68g0vbCpfvoUiC8I
3MePLby58PEP6cbOrR1T/D6JI7xWFKeWUa6MqCFUhvBU66njOSqURfqguK3dnFGhOuiRsfOT5q8q
krw+7h6lPHF2RpFspJZriwZ2Q3WarJwy9SIbquowKDJRjF4Y1A+SATWfPWR7ozSe026LlGTt+FDP
RJyWZd9Cb/BvbT7qtX2WrTh0mVztZsJ9wnoe3R0sfdpBB4T4x/0LsnIbGTAGOzLTgYP5XDgDH7mA
2HYC6RwMM64z1orsWxoorbYrSz3aYn27zdRnwtY5u+R7EngsPmc30l1jqhP9keFZbiJYG9EXG+SP
gWUf/OxJz6qznE8bfnVlD+feKDk6Dzsh1uJaklKHidEX/nluWu4UgP3ntnG+Nn331NvG+/vfc+WZ
pdOgzszcvH43fPQ+0Cl8A50TrYggoujyMSXgLaTG3N03tLaq+TPSHKR8Sir4Ol1S0jgvJiYYzpLz
Ix+7Y+mXuwzJk3r4+i8METHQ2yBPJ8F9bSistd7WezqfQz2BCpM+xLI4pMrwftS20M1rd97WSNK5
ATPdzbKbL/dRCtdYmnjDpO2FUhxLpwKrCnQkn8RDJBnv+lL7o8g1RvLiR4EzCvx8i7F75UpwCE3C
QBSb5BtCkbIf6tCc4uDiKJL+MFrIQwGakZ/hYvjz/qdduQ421VJKBdY8Bb9s8raV6MgzEtPz7aI5
KuC6P1o6lN0ZKSJy23r8oqtSiBi7jJyS66NcvUU9TT34RtIJ2sArZUEazosNNv2gNAaygEBLxTsr
66Vvba3a+0I1P5lyNUsv2UefEbuPidY/OnILfbnhl56kxr68G2ArObZVV3m9lk+uUuXNRTbb9NC1
wVdhd8Ide/GnL9d/22PxuY+jfRvIT3ZiPepwFruK373XY+Ryx5hRlrhKD3ZaPku53v8fR9ex3bau
Rb8Ia7ETnLJJVnFP4twJVppBkAQIEAQLvv5tv1kGSSxLFHDOrmjmDlFhhXWktUeMcArKfm15/Iek
+w87HzBJQ+dWY9WujVy+U2Jtxfb1Cuof8vQw+OHTfGwQSrN8kW0fuLBc5TL/y9mNV9EUvR6LX+qA
8gK9hHncsqVY8TOgjbGZOq4oOfk8+HLrEYoFHyEsQjEA/YqhrakSSXCiomtHGU1t0aVjGVkelgQ9
7zRd711qT3Tfm9moJ5i3HlK3qibi6BqPjum3FJN+Rw/1KxPIWAozO73Tcc1KJ834O9pU66RsjiO4
idwPdQahfklIMD8OCulrU2bm76sO+jey6/T3pqftYY6QS1XakdgnvugNey2ita7wfYib6JLlyhHQ
u9cdy2C7UH3C52qx8fCV7kCCnxDYLU9blNt/fHYuKBXmQVV3FG9OhUhcOZXFtiteLjPCbhyIzbch
cuSmCMJPykAcwUvWHabGHe4b46LseYmL7To5NrwEnUQIkDValgSL+pVTYj5Wi5IO16OypaBoxct8
19frCEqWdDQ4rX2xQf0Z2+wyQX9XrXxPGyqpv0cHm74xgmgqn2uU+6yIzG0Zy6O9VKqLb0ne6UZt
0/rfNK/iu9tdEFc+U6YymMjakLGodCJeq9zBKx2wRVzH9Oszs0ePEgoToyttyJ7Q9RWV8RgvFzj7
6CVX6fS6TkHYRkmv0OG2ENvArbxddj8Gf0eQtmeoHIY3FxqKH+fychHB1qiRo4pkGM3TiMkIVoID
j+tSzH2N5lZfrdaQJ1j2vhQDCNXqbcxrj77OhzFCMNreue25WIHRu2w1x6s9kI1VKcjmXqmOhwbh
i/IJ2xsaJ5cQwL2NRtTZ79J+i0ftozplEtWz+XBM5L4OYxpfFoiU83ryjv40h1YSw37W9/BeFiD9
gog3k0zDp3FN0LQ00A6SIRks/rnnQTS9L6FOg3KCTrFBI3rXLDwaTyYzxd0kU9yqIctKiX9U4RPD
M7B4cYMIqNctNMsIX8niyU5VkbPBoCF+FR8BEkRTqLUGYESJSlVXhnTFAkc3UI43CHgcbzBAiMsU
EPsLKev9m6FiBeQoKWo4j1SiKX0IEFKJz40NA6ItrWd1wvX0EM50hZgrJclaJjF1912B94RzfaLH
s4ZX7S1GcNN2R119xm8rCVYUotJcdEi7m7U4BcKl0Q2fiYpR/fKlNuvxzmrkb44VCm2AbywkfjJ5
MN9Bm4YzYuLC7APRwxacOhpFKZnHrISdrcgrfD79ac5WWgZp75pkCeKxNELRG8pYC3dL5lT+ScJB
nqcc2eZ6ishvjTfkvZAJXGhyCd+3DWqcUrBgeJNxhy5vQvtbYrKir8SgYU/pJl1m6SpeimXf3tGU
VTQjijvffAfRC06AvMb83F1SJO9U+UqPjxHlprZMjxlxEmwP/2JDw3GQoQEudmt8UhP3osRlj0Ua
M4uISpv19iHdu3+Q2NGiLFg+PnQbsQL4iIgqt+TLLTJZirotSpPHTc/WlzqMyFde4vIeQIBZS7Sj
XswcJ8hxDOeT2raonKymb9vaBUMFEDGoskwVNT8m+wlb1QpN4qHEXM757j9R7H48UqvZe9cblBrS
0Ow3Tz0uGyJxDJczOVJXUjuiFtcfqJJHdKtrwzVS9z1j+2ci6XGRZJ7aJcjYY+bRFYZfLFzu+ZyH
byEP9D0PtuNaHNjpu4iSxxC5hB9pagwQr3mZbK1S1A+icyy8zf2W/Uhxbp4TpP+3m6N7FXBp8RUN
bHIKBiYu+R5v1yQm5BtCLZYHhyvirc8H8wF9XHwZRXQbF4Q7tGunj6ymse3+2zzqa1HamFXGISjU
oLT2ociC9W6iAC7QSAkkmpH0bIiMbzRf43ajE3vc/GpObib5WqJ3dDodM36FOZHbp9ViDGsgStPV
qJjjCE/l0KJ0LRBlCtN6ByGq2rcSA2rxvA7T1yGP2fU7zfut5rzYk9JtqJMsEbU1/mRJ2l/9opeh
tfto8SAX89FCShpeTer71g35VI8o4Hiyg4jv4TAeFz8PtFEpnqj02At8TaRr8glfjX4ukKPbFewn
NIL9C+3kcd4WP/z0wcLaETH1VWFQ0qz3Ef3DZmQJUhYz9wMvJy11P6OTN1WWXyPjXIvMr+Ad5fPL
r6XfwqedEfmjx6n24pnEWMHDtTs7HcifuJSip31Yx9fDWQ/BiAPWOabg00Jkn9vQBQ/GfzlTRHG4
9Ymgsuo9SnXAS82Z+R5atX6AHk73KlN2vNGDzzESH5f5uYeY7skKTW8MzMzToDAjJD2+z3I7osYH
LDxnXZS2rJuPkxj18QOvz4mK+8NcvF/kDhX7XrzJMexZGXL5RWqH+Rigp3kdW7qM/ixilZ6wKlHE
+UkVteFA5EkZo+oROcN96fbAvzHBhQG6j/Sd0qWsuBYwO/+wdCb4rsTFhJly7OYSvc/BX71PC16C
7Lp/hQjAV6K67obAsaNaenPEZXxs+FavkUn+s3t03AG4LyjrDQGxbZnBBeO2vCsp7kBcwVnORAlS
LH1MsGw94NfDwRmtBz4dOfnS8K17hsQ2BJauzdZyFGn1zVDMwUrKqUvekG+MgWPv4g0TpA3wStNx
RpTfGNJ/JJsSPLdp/wAOeMaeigHkYUK6zN8IpRnuSsYi+e6QLmmv6MQLg2emsthDGJfO0FbLNPjX
TcsAx2sqk+UV1MOa/snw1u/3gNoFK69ErxG4MwVgD80h63qV0TpFJd6QFJ0G3rO4ZDYxeZUipAZl
xT7DS8sT+NVf1Z7hm0XCIXEVjUxMH/Be0b6d8GTCXksnJcoYB56txbzjUNWdzBFHcwBAqHaT5T/R
gRqFTZbOjsPcP6a/tt6bb14E66dAxXVW8uUQ/4lJLNGTXW1nUXEJTeaJZN4hMmqNxNYMyAnqKtDi
xW/MMJ28dImbWZOvKk3bDGFucGt7VrwPOE9GcExrupSJoIVGZb3hfzYX78WjJKnF1VcAmS65Mfd4
POReMZ4wWnMVDVl9gOwx9RZ2Ln+Q04rI2tIH+ZSi1o2jcrCzfZrjRhzWwrZ4QXl2hdtw/g15NY6u
FI/I/bB9juL6+VjN+JxhnUGoDF+QJwNmNs4aylflH8O0n+KKMB+OV5H4ICo9+pPmUgpkkVZ7whAG
GsUoEi+JYeaXhtGr1V5F+ooXH4cIt9onhVjX0c8Xhnyx34Iox5pIuf07oj27vzgL4+K164SMUV9b
DP8dOlcAXUaFxSHDOBA1Yub+eyE7/Ngcb+BewrNsXGs733VYVPb0LBgU3YxPwSXIbccqk6fRk0QG
yT+cyh4nLk+bPuS+nhGidJrSeD9zPmePuFnDMtd597jE+1MfgoFLF9siKOgilf60+/ozDk2P2svs
j0jx7ViH4invgl8ZiTFMyS6vyJRgr0kD1H/LCf6XDueYjMa1EcgjLNcNGn90W324fcelrR+jg/9O
O4j9Bbf56av+B9lfB2ZyhrLGdRxvC8g9/LwIWDMd7NMcLVik5u2RWFR8SZ7fsBzC+rWyWrjwMQs9
Bfg2xXWyLaDMguWqtvC/vLNF1WMwqNLIXei4H2Whh6cMzgfIpemFATJ9W6mHBB1/8eBmLHdBftle
vpGZshLNvUiBy4ccVePuWYf5EzDIsx5VhCstx3Yo9APWsd+FTrFUhMMrN8uvuTe+HHEmlmRCwVxk
xuuY8U/D1q1iPfvD0MDbhqB4URZsvkFL+OaLtGiiiT2oIPwDSkyV0DW9q4S9W2VeKPf4WuZoWCUZ
oC8XF4+ChDvm9RmuxWKYTmqPZaNWk+K3tziqATmdRvCo5aaOvzBXP5kFrVu4KebKRunTGiwTLPWI
8dKyy1p0jkHq2onPQmEV2HBVZIlFproOftAFlYzbJP+budYtiHjWMogbR4RTD8QCi4+zkkWIaJRa
pujdPLJXaNXdOdH5txFncEWScbhnDmXKs7HtwGBvYaxwGMiHn/sa6g/EXTMsXDtiMcsgG/lLvEgQ
uQMhFQqa5TeEzscnknN1MyMunWlSMqmj2fAfqk+LCy86Vs+FIIhF6OT2Hbd59P9p6wSuJ/vh+yO6
GXgCTsUm0wFFfpFtGVisRyMmFDr3MwmukVK8xRodXUCCoN7Zgn89cTK4E4Is3C8e7qriCb4X25rC
r+FjVmtFx7t1FJuFQBkFRgry7GeMLaZT0JilAZ4AKByXdwWw5gFJdyngBhVf7E7DR+fcVu06QY0W
THLz72kYY6z4FrehETOEr/DKm3cxWXuUej3Y34D0dKpR5DuU2ZqNfywWqmZKUBjIzQ4tqxj7Rto5
KMeBADsY16JdEK77woBANzsf2QugkuwN3hr1xJh4H5V4RRrNq4HOvWbOqbMdl+lPKAAm49hV/7oV
x2tI3Xzz00yejGLkEy0Da3vsQV/FK0o0Sb8gG3sqxG2L1CdOsI9Iu4cwoM8oJ/Un4/xnSgQAAMSP
1VqKpIzD5cVpGVaJP54T6z4h47iNwfKwbwseESzKC4UWcUr6lwO9tOU+LN/Bdv7AhHrLj+2fXyJE
rhPImRGcWs6afwZzxOGR6Wkp8/Q+xTgFoWJ9P75sPb3qbCkS95qGQDpTvb+Tzao6HtyjzpQqeRH9
pFIGlTBTfMnmTdwCdGhicpLPfQiUJBNbyY8Nz3n43a8bghq3/0Jmr/vYNVrk0MJZ8p8Mh2cVIIUM
gzAvU9QpARXZ6yyZQtQawdpFtgUn3CZrZCFEtZ3kW858myqGh8useYWrM622nPOzlgSEZB46XD4Z
ebHbjFOz87LB2lfh54lacrwBmUN88e78qyHUVlSYH/qLgO67ucfjGsuKGUyjExmvE9a9RngY3Pev
nMApkPND0HVb7YdowpmdHAAtzLe1WGqGq/J7jECMcsf2XIowWxouHcABk8eot6XP4eSSsojWn5jW
o9JMoQ5KZpB9UjqUUNw2oG2vbI97bF3z+BvA0Pime9HVXYKpfJq75BVeCpwgB8fFyXv+kKLqrU1d
dtzmovixh+n3YkEB4dqNpFw8/+koYBAHorre3KxxG63PA0ylpSz64lx0AdorBr9fxmzzZ7i6tELN
8CY7/Oc7OeHq6GsZ+vyeo2S7CoHFfCvIzL9Puz2eIhjObqlN9zfcUdmdbeOBq5QuW1Jy7c0bGruL
hpphbbuYj+3XYtGIwvQ1PAFLLUnyT3wpwWZP80rOvS4nN+HKiVZ+sbPXNTrgwOmxXDQyT1wZdlt6
QdKYfShyFGhAtEkbZOgOZZxDg49m9X86HPEJzumOpw+zypJidl2L3taATRHilPS/tzQV9ardVCV8
zU+ri55dNj0ywn6hx+j3rAdbAw7wTTFHHpFf0WMSz7rUNFC1/voaesL+WbkNTTS7pV0DAFQHIu09
TR6mPujLCd8ZRN0vLws/olK74SOd6b/Y2c+o2C06SacGCMXc5Ds6Dcna7S3lPMMigPC9VESklIbb
epxm+I+QT4r2Jt56lrRbhhGU8AOdYgoAyZHS5TJMy8shel15F9hmL9bjGYo/QAEoQiuLjIt6SBdg
ljNOvm07zUs8t3kKb7QlkNJ6zMx6B1pEezvUfBh+kR2LhhhTjPoCuE2MRMAKFko0a+eDOIeWppgv
sDfOQe8v84oZ18NxeRtjRPoJlTSRxdAEgcIHG6cDMZbU4ezBVyTxc9TSLZEn0HDJc6/X3x5ld7VT
e3CyLkfFCqhQtDx2HxvoG8h+i2fZ4SEeTHKJAntTuR3rQGauPvKYV8bkl4gfP8g+ILTffwDB8fUx
7uBkoqSCJu91QLtCi3uAnQr0r13TUSZ/YsFS/GLFe8adqEEFujNsZs9FbP6tkm1VpmFPNYn7D6P/
f25J/rHedeckkC+ky/M6QntBBsyqDgu5lWJysp07zGIdh15KzVtxWuCquSNF4D9vtKn7eH0PEsTM
HxtisbEFqtJ2wErNnN8Q1jc+sIIEmORGXQVs+wu53yniaA+ZcgQ+Fiq5iWy5F5Q98clssNLSR0nz
t0DlXTNtIcOBj88JW1TQCh09YfqVZ9x8S5uOx+eA0voLnHoRXp38hp/P6i3Q0RWTcl4Ow/DDkPUD
delvaJVB+iHwiSpWSAma1hTef5TgfIUJless0UuRI7N3E8dv7txT7sQ7x+xYAmAaSh4QUlKZFuUS
RKLhbJ1gA85TlACjQhPX8lbir6XPHvhduU1F0aKL+EeC9bhIDEbPhD9jS+aVpSNp4gCaOcMCBGBx
7A2H/ZqXtq07UW6A4CMQEzc74DAqIvzJ59NpwLehirvsrw61aqO5C7FDwDY3bQFv0fyMAmA0zaLY
5zGy8VKZmbh6mPAQLnsHh1WEKg7RCVEJdB5WEAZ9gVLuhypGUAEUOYrzOiaXlaa8ziwEFAsjE2qB
yO8tgpf5KAQOSufeA6dJjXqD4WwjHQKsTCA8TablFAN0W/d1x4ASOZTCYjgzzKM4T6q4irfhlAP9
fgg4Um6ibUsb6KyLMg/11cTaXRQzuPPC+TPE369nlABXuV/fizEKK8H8x9RtE/opZAZp97rXB0/+
ZpPa6gStRJWY9p94il62if9ndbFW3YQ7vIfw7byxKEJfgL9QidhjbF8vllL+NNrs93FYWcXhsZ+K
0P4zfYIRAhdMTUme45wFZJDtB2+lV39oN/zLM71UgeqwGGvxG1ZGX40gVm4F5o4rzMe0PowCVJbl
GxAVz+Y245u9Y7mCQDfjyRl+2bmSvEvOBsjCA4tzDBPoQ2rlGgX3A9/2Frg9/wSARf7hXk1BgUb5
c5SYzSDZefuO/RJNFgAlaDmuKmvADo9nFBulLagJfp8jyJ/ADa38vIyc3B3gVAcprTb32cscrroY
6aC5lsw1+IZ0vsonHOnRNCTY4NXeiKzArn1s7Kfb4xyECg2TJpkDv5aw9McPqQpXZEqHGQ7PRJwI
Sif+EBAwX2UIY/9J6Dr/Yt5ix9dJcSXTYO4jZB2tVzz4riPur2OUr+/7lPCfMDeYJsXW3awGv2EJ
lID80d2q79IDvRDUqg/lY4hX3bgAPgsXXudcuGfogs1LhCHu7zGkAwRn+LYM6K/DFhjOeKqyYryC
kgVUnsM5dWjA9Ilc/bWL3FKbnmdNuEr8E2QUIazlGB+XDP7a3G/rOdJ7dJ9zJ+8b6ecfB3yEkCJr
hOf5wNBrIkFipcOg3qDBDRBIkQSGlK5A6MYMVxiKexf1ESMM4DbMQOXK1AjzKrpYnHrDZMMTRave
AWUrBzsWP8kXCA/+heNjPvKHLNbxOZ838itJtGwJj83ZsrFoO5NhPB1Mul9ztkKGFh3oj162uID9
f/MAqwI2PWQsXKptWdYzgE3kD+Aqe1g8SUrbg2rUGiGbkJL2LfahpOEjdHlu7swbsgKyJontjE6+
aXIv+5ptLwGboSjIECt4dF1Sx8sRPo4k256wbA+fxy46xBtvg8sBcE2fkGLk+Eyj4aSlCt7ieCme
mZz1R9IJfQHhv7YuPWQLUYz9s8EPegq7ufsu4Ft6FCvZL8HUxw8uGqLToJL4AZkq+rsXv+dsRv3F
1uf/gFrzC1+H/jQtoBfLTi1QTPL9eI5HN78DF11f1IGoVEBtOF5jJHf8t0VYV/YDg/sgRxT2rqJ7
6/cdtwFh/UlYP7yPRA9tmAnxOtu4uxH8j49KDTjok4Qtf/PVdy2EsaayOSzEM8RcbR5bi+ZwNlyF
irYrVz25jiNdgBbFBCmGxRAsz3qY7E/0wMPqHO8ZFLa5OgVmgJGyAFz2tHqAARHghQUllWN8Hogy
TafCqcZbsLaMiuJZKUk+MhSFNRFujSYDEVZjCMthx12G5HFB+dmdcAxUy0Sh/tVTeEPnkvlRjBpF
r8ws/VUKjcRtYpEKHyZL8o4IUf3YT8P6y2bUXzafjR8LwUhzBA6rmFjEfQdn9ObjUDRCMzSt7Mo1
8ApP97gQB1R0E9YFhltFlF+w8gM8KMM3TFb272TC+Ee4LrYvdaCXn2Dx1kthB+DHuD1/HdAA/JgQ
cXbXKtT3MbDZ3wHU44M4KHvUfeJryBaA9fRsZljQuuLQQDEBLHbJRu7BhNd7dFrfJ53jyoD58i9B
TRgmk/7A3nQMKtwfil7uXVOAcO6uRXHQoS4klKdAJVJD3rHt7/bSc4JrFTMc95WBLPI4bbEc/Huy
dsl6YmaO0lJ2eFG31SWhrKfRDPHnyiVykznm/PwhNXLCUJZN+dSMRxwD7u6JT+vVOjAHQQYOo0Q4
SfdrmPfsqCz0GHslwmjTdRoy8tWtx7q8piEmjHIIXYoJGY0b7uIQXWrrRe3UNHqBf7GOwdP2J+8s
mU4BxDcZmpoofuAGFO471tqIVsMRgmQxLoOBPi5UP9dFn3XkGySSMfDNAQ8vpAY75Q2Djm+rBIgl
05gxyXwTxEdBm2WG7v0GWGH5gmSGArBBtya1lGjSuNIMmNo1KfC2nboAl/kJOxmWd4Dy/WOoPUU+
VGQBgUcInEZQxexLwWEjrCbYL648hkCk7uUXUmUW4ioGo4lrUH6Ff+dn2r+GyDA3FXrCVzTw5ZrM
F7DinDUaaw38hTsTBPlgrDvKbAlHBE7IQa6ncOIsrUJhj3+eoIz+uaDd/i300iD3yNAaK92SnTvh
VX8GZ2ccFi9s6i3uzRT7PAgFfvMQQGQl0hSVQBhoil0rB/+p6h5mZnc5fIgg8sB+5dDGniFWZDxQ
JFWMY69/dPvqPPa9bgp5mwO2uMwZXYKnPlfj3uaB1Ok76bskqfYBARY3Eo2JvQyhLebSfV27VUJm
U7QSzNnvde4WnIdMRuDrY59kN7MCQW6U3yLoTCBOwmOsrfkIRYzzAiwyMHexZnv8AKRnAIg0m8CV
iWcYSjPYgToAypNbIUXNg6kaR8QaVsOu2Haf4OoOG0qHoW99OKn1IQKZjDc+jNd7mFLP76oXwd+D
mUKXjoUDZk8HzLPW2vOjlkcY6EsQrD57gHtwtrdglm77k1uDnDqo/Qt5h+XPo+9t5OxLfgK14/MG
6fYz2Bf8TofZsaiYHSpPRP9bkK1xP+qx7SEI/Zajy8HXHVfBP3AoTJ+KfA/ChnvYBquO0WSug8NG
tKEuipZ2B+yMfiSSmKMMwPCTE9YWy1EusGEamZai02hRVoO6dgAPTIWUNvWnI4Arz8GSTvGdoRFu
aWk3A2v2G5voLXAc/JTtrZI34PwIYppwS9LqSHSxtzCAePYcCTrSM8DecGm8WMVQA3lW4dXhXP9P
HfyLO9YxSH3SZ36s8z3v8/ewGHf7ImBCmx4LzOorUlkDd7drj34AQlK/nMygyVrCLlmYagsAQJ3T
RM0/I+Vp9A2DPRRDZurW4WxgQluvh96KEaoei34xcP2AXpHpCQ5xYNx0DbWySCFoysLshbAD9XoD
MDNzzQwNZVssnRKPHQgaApfMiI+I9bjlS0oC359dMIr1Fi/7dJzm2RkEkGAlOZo5CtmIvX8lvASh
gDAUFcLrU8p4RiJoPOli/jaYUH/bdnm8ZtFA9/qL0/gBp1y0P+4xAZ2vFcL4oHuLOPZo9APmD33O
d3Vhhdxdk3KHZWzsk5m2CmtedgoPIPxljuxeSF3GEH1bINYhhY9kR2y97RTKcrhcsQRMHRbVluSu
E7XhsIADPS1ADmQFVDSAy3JKqtUU8wZCOhjjBrAO3jSJRJusijw3x4uGDQTM3YpwarCjKtubfMTD
WS4Lrtk/gBt2YGmwGabzt6PzIBlL2oG3B9tsU03/G3ofyk+Qo5tE2Ljg4TUl6/xzRrNFhMrUCW8V
SmVxzIF5gGx7swfxrV2nDHn88Geo1iM9aTnbr69RRTc9fNf+SOSliBQinLjC8wHcH66m9+FYi/0M
H/0YI/l5TZMz5i+/tqjJhHbHLj4+oDJCUSvVOxoier4s0RfbE5LndYX0pYm7xXZPIPVDNX2DRXcD
WJfYLgUkh5YOFKxCVBWNHO+MzjA9R185b1JUyY7y5sr0Rv/SBQDMCgxVqAB3aAxIhR+K99gil6pJ
WBJ//YLFcYBwRI5TE+HTz88UD2dSTgwO76+0yewSpuDUUFFKrH5ze/YF7OHSgu5EpRu5glWBjWo8
ghBYQtojniEqo0TuGym70KDmBhZ09Fe2OyT/SwOBP0naWDjXt1GIWtqPBcMszik8/nqt6CAFaVCQ
l7rzgHjiucl2hqKVfIrQivD1zhclhgw+1FCMzrYyHejFv0M38KRysJoNb+FgshC7BUDDb1vos+IE
LZHrHx3dgF5hW9ksSSvEvkG70uoDL/CsKFWyQXzkjnimbZH7351oIc6mj4dfUZ/Y0h8QHtKIR9mF
5NrpB7csQ/7NQUBpajrvyd7EzA/+xefJOj8S3yu0lZINAAgx6x/DqfzMRbroD8i/QBqKdF+gqhRL
r8fTEmuZ/yE0kOaWz3Ni7ykEJQgSSg9GzwtagHldRB7LEv4xwF9wdBN5hShbpU8IBuqWG4To+IAG
bebhcaGzYK9w/lBMwwlm5vLwRcyaUdgJ02Ksor4yiBvDiWATHp9sxLrxb0Jigl/RZZrPAzRzfbRc
wIhDc0lDZBo/xUrjit0jCcA6z9cDjNhY8P41g2uR/es4En1+D4yBqt8VoPN48jjv0jThFwl7C1x/
UFBOCCOAnz39bzQOMoQ9UQp7j+O0AaXkj9u4i0FeyJ4taAiGPyxvl/mg5Z4Pgb5uiJ4B1gJYmzcI
HECqPkJFdPizgBMZuRixz8QLNWlnmmkFnlWtaF8IS4HzJ8Ti5xJkrtsU/0c9JvMCegK8rgM6aNHO
sCHuCBwvcm95HaqAqIdikElw9XO/ZFdhpQgvHY7PuOntyP+Dlu6YTzJgxDwceWbFtY8Z6Il5cdo+
hNg34xYHFWzLSDnZ04cpYPYvxw0lG0dxaZ0OQGHvQeSK+AwpQMJPO1RpEu0HakNicsGLo+Tcx7+t
TnpZu1j+j6MzWW5V2YLoFxFBXzAFJNRYcm8fe0K4uaZviq6Ar39Lb3JnN45sC2pX5srcC/BDplfr
fjIqTz/ZDY8TpRy3dcy8qTd0f0dta3rlNFLyUI3DrJ1qFuAs1002RXHnOX3ZP1eyU94zeT6XEFE3
4MxuqgbVskZHf5RCo21Jc6vZDGh350Hh31rbnZnlLS3oUq6/Zj+mrERmHBshc9Z1WfpIM3M3Rf8f
ajScVrAgQOhmg2KfO4aKvBrodWdxA5KYG0aahvQumfZeW+ZUwJalKEcsWy6bPfCh5pzYdpX2j+vq
aCYvRq38aSYbFreRaS92zKhzH1CHSluejbJcHhq5LsndQGIBJKUXKxPoPDbaubGcrD57azL5sdIr
9ZbQ85py417wZlUBIEjuNaluQLnouKOO5pyY9OGtvorMrqguczqWSTSLhFQnKIwlonrIbgPyUHTj
DtnArKNOTZMWLmsr6p0ib20FgvqUbCcJMxZnlPZ1DnvHz8U9niSjUzYZXRmOcFSCBqXSed+W0bze
tquqSHnd9G2a/WyHckhLYDSdep7QcJOuipphgUXEmhiT0GBLb7fTxsnuIkyUGb1NyoEyH0FL6mfD
WnA+2NSKJWK9d2rGhtOPWZguUq9uCdfqD99XpTyM+fae1G3JzzsQcT3xhRp1DK2JeFI+masKi7lr
9bBex5EtbOwJS6LURYVAkAROBcRwx/WXu9bQ/kHQms03qPha1QE0y9w/Crtu+eAlHZoZ7+x+NS5d
7pkqbkt++0/QTwJOYEjzEfOtrvN9QQaVKwE/OtXJI5wuwPOyJACtzjNP5zB/zcDBW8BH7sEZzanl
fGMb+HAsirmdTiUQGpJkkxTyZJe+qe0LQUoiKB2z+JBipAyp8MUEiOQ40w8IFhQv2FDVXLgD9x53
v2Xl7Ya9YMW8SLKEFtimSfazhaEU5SZdoOeivF0L9Knp7dcWZn475qO1vG3OMNaf69br2d5miZt1
8HTTJLcJfOfsajcTX5TeDcsW9JPtc8NfE71Oq6BUlSVjfkekE53Ftudd27Rjf56GIXEffWXfLkZE
tO3LOhsa40KNMHh2RqHleZAb6LPM16ntR5vYxuVxNnRti7YlM7afHkkkZWQyte4x8TIYkK0oJjmF
XAhFHZitRhV/0FRWl+FDyLp41cjnio8kzeovd930T53d8I9uPeKEV5mhWEfEV98KaGOt7X3WWAw6
SLSNeaDJttJiqxs1LJmiaO6xXyTAmF61QzDa2vww23NO+WYirV9DX+XtgDU5ZrVmHPN4WZx+e2DY
4xVmFLbEc+dZoX18Sy3tITOdzn/kLjM2EfrvAHrLGKjvMh2Aao8AmG0HL1N5/WnqWffjSzZphz3s
g3/SC5Hbz45GK9qdh9RrXtLOSOEY9M3K9B/2Jyb+AQHKlMiJnajjTnVT9te3PSdgPCsvhS8p9Kwq
fiACnS8GVXlkhW59cLTJwD6yiSqS4uA+Z3LyAnfVx5QZ+G6t2r/RItI/92b2JNaljed1algrwn26
0xx1WtsyQXmTEOayME55Oa2HxHSSY91Z45UHNrWCeRNumFdLu4QkEhglajRMUWvTGHSWKU8Db4lH
r8j7M0YluTBCvfKBlrAUI0yKP83X6xAjhrLklPUYDSuRwqk1/POsiexuaVvn0tFX8efyd8d70BFa
Jliw2DIn3pBaa6posXyWUjPMfpZJh4hMHOsLDlM/FbYBUmFsa3LoRkXsXpFXOTswo2nQqKo7toNe
XKXZv9eeqk8Un/BNIDphnx0d9CiQo20CjTYGB2bjy/88XSU7OstAMrKyH1Vwy3DFetM5F5Gnro+N
NDUfG+uyd60/2XcGGvN59bou4vyYLwMTeBY6DNdTMDDuhJBFc0Th09BB/Np4RLldvlsaRp2YdF6D
RTOt34NZu89y0bS9ppkoRS5gbYT1qe42LIQdlLf26fa2d226QuwaU5oRLpJ5rUZL7ue8TsD9G40V
JH177qm1P6CirLuNHccXaD17b9N+Ri2jpk1Bsg7LLvHHKipWfXj0NrHOQVtmsFdtUYaFviIYQ1fs
JjOFJ7xBm41paZwUo4iQ0llCjze9V9wlGNscvFNU/9DS18jME+qV9TxccYd3kjPrw2MUP4xmmn2D
smi71KRgukRU3Zc4opDtXXqwgDt2uqTrpyN/F2eQYecJHzuo3dH8mtfe4eKFvIIVaB7cVPMOVeUk
IE0o1bbJtnFioRrXHENhEzdd0Ij6QOMatGO3Xq2104LBSJOwqrdvfrfv5aBefDa5K9Pf9347Hvk6
PXPVi+ZaHNg0uCsa5wQF+V9XjU90VR9IHbxXRn526uFa8YKafe9LVs6/XMu0SO9FXAzqc9LVKelp
Q6rTgxhTasqGGwLWwUu5szo6RKXXtBgDM0XnWtvkXCU8JVOi48ybiDObLd/bpf/Awf6cMrvfM2Tl
nzWzdNBif+3BkT563WcaH5o7t5qssJfqgYHgy0zS3Tg3T0zASLbELALeIjIws/l1pvE2oA74bVjS
C187I3K9Zm9M3X+NpNHSGxhHQYRaZYYQey9kXe6mwrlrve4xa5eTVXRPiQH7KXM2LPGXKlNudGZH
atisGiPMBuiuKUseKMnhidfykLBsvHQunxsxUCuqd8yF0Fimc56YB1IHp7knlrAt/5apfsu4y/qq
O+NFnnyMfm/JYk3lB7x6QDSbn7WASHOL+mvb1B01RpGzqj6o2rYM8jUJ/MqJx9w/6M5Gq33xkjjz
BzPaIaPcwrDSYZcV08lv80uFpL5PjfxlmKZX+M/ndsiuRp7FpUrIFggLkSidaSTUmheWJNL/pLPP
YK7UheuGC34h/kas92TbXlfkqsCbyXBkuvvUO/p9P6xbOIKbBTQd5eGslUOQOuorn7sP2+WCwZI3
YkMbVH8/euVl87uvps2eJlcee0dEhM0iIn0FWMb0BRmFAowJf7u1Pqzt9uColRe3FpM1CZ1aTEE6
cSnGlgIsO2Kc/olBPjEUHHCpIreo9k6HiVpV7p3t6h8ZnevCZQ9K45afdbbE2uS9M2MD5amS94Gs
P1Nn2aXudk+0AXSmvnNr7dqC/YQOzgKijSkCN5vqILPLR2czh0hC5QdGvh7Lsd35jQdx3b9VmgXq
lpwkkSg69E4beAXf6flBH7rDqhCmpHjyt/zQOCuvmKZ8SPnhmJ2+imojyFsAYPpn3d5ORTPu6+Gl
k5iHVnqHkxkV5hRZ5kquoKI6wdt1/Ygh4cZONb7nCY0AafJtCrKskxFLSk1Ac8OeAgnV52EybOdO
Bx8Yhixq1u5v7EmyebyvyjEsNuuu0FmEO4Kfb90Yr656hm3dIyIE5MZCtaqDTAyAmizk3h5YrApq
OSdWgbpSD9GikphP+tlx9eWJ94/GBOzg5Ue4pXNjr0cKquIWkTXyVXvz9/Wnucz6uATjCITZrKeR
kkP+2Pm5W7IDdA7kslnj6gyMWk1sy5xtNvN9A8dGa+u9tlS7FlAAffo6t7kXpG536ojxal551xr3
ZvLrNtO9LPNAvxGJbUmHlJfs2MQB5IcjTyUTEbAiTGr75BbyvascMP/hzk22B5Okndl0Z/bOnHOO
rNF83ub/XDk9SZd7DnhQPPs/utgCexoPi2mAQmGdiWUJqkbtIELHYGR9WNil+g1e3XO23yN9Xh1P
3s+1fhyc9Z7053lidp+l95DRgbpLyM0GVFocdPpt9lKD00mMk56g4GntsbfGV6PPdyLvzn7TtnvH
7y9mi+RWdH9rvz0P1fRYVsNBZtPdcJtvSvFYDmS29ISEYd9CrfELe85r74oXu2P4iAt7aq55bXwB
dUe+v8Wq67787Qx6hZIju6O++YfFkJekxnKpcMfmvmHpDZbpolA/reZ+6n+4bR+9sXojzfP/P+Wl
hkbKBvO+SvUnahXDchs/2kXftxuuqyie8sSDiimYXE3PBOHJzEjLHXKsyn7WxuxjnTQu+8w4pBLL
a2+oNML53gOwShjxTARVDoZcDaLe00uw7XKih3Uw0Jkc6EXCWDFspJgSeRk7NzmKwfsRmbwbTckx
k3UsKyOPeN9p3Zf1f0q+w7q95QtP88ROU+Z6lqfa5nAigzWcRqN+tvLR3bm1jPqse4ZYPKlk4k96
c0Tq5qFDtKHT2r3QAUYxkJjfOUq9XVHpHEKl/d6vzvNiZOj/ublFdC/KuNpg2/1lIVG2noAEH/sF
XDFzit24YHBrWNkmgqu/dHttsvzYLzbOfDO76kX9Iq3quyj6KWLlwSWV28cM045GmGVRW+Y/jAof
zCM7WU99uJjyHWG8C/PGld8ydTrAbOeKe5weel7SgdO12Mq9KhkK0s/C9x6LYv3jXDLDsRfnuhwe
qmL+Yo58GWeDvcftwV70H98k6KXBx3U9fekQzIBQB0ziuKBCECJFiUs20lXA3FQO4BG1vG7OgjC8
Vr+DKx6Gof00pHyYLBF7Q3lZqybuhzEaS4RkV/uieYybsAe5UcPKVVV6i+o5oTsZ694d3f7YbnyA
QbN+FBrAo9dT47cmCQVEW/88s8jgqRkajRw4OWTXotKJI2zGmSYcEdB/mUcmeMKV+/ocp75EBGX7
2ldJjPWatPRJ9KTQInuiamecuzM471PZ+cCStgcbZCpYNzSefdXYIw/FfHLF9I7P52CZ8bqpvfRJ
t4vnqmhfUJczPqv3MzM60kyhB75foK1m3L1w30M5rvFg91duU/i1pAuxzIc9E/QtJKNA+khU4AHE
lG7gB0myqi1vyZCm0jGaZG9gE0NNSYAaDzM9rHNpHJhi05BwQkGjQcMAmuGdJ5V79kxgN16je+Yt
tdMBjplHRIQj9lR48kEQnMh6Ve2knP7VAw9n31027NT31cuLiIJ67dRWxYnZL4YLt8K6MIpw6vI5
6nw6YpxCjARKl+la2smlNTmMsg4XS6Tbu82jgsAf+qy2DSxZP080G//fiZ0wJa2+5m0zDaRRCmaK
m2ReWc4hFdpBn8tXtyx/Kp2ubsk+eNhfnu/Cv5+hkJKGtIB9g3esYSWxxDiOGLIrJ8zZwSMX6Trb
tzkwOqGIp6Qi1J+op3OdlV9z1f6np0o8eHn2hejoEW5c/o39dKuqsj+T1ogz1AXav17dQRxLBO24
UHX9MUA5nkiXNgRLoTohrEnhYUEy5y5Ghx8OCze+23pTPxrwOg/GoCVAdsJ8r11VHp3B5LvC5rgH
3vHrc7+MTO2Ue1uQpqaNfZLmp6HyaPK2/IR1VXNtdjDAsx7bmVnmSOqifDUL2Bn0u20PMk9v5laz
ANRZJi0ope+osCRr8Ow2vAldicbJ2iDac5Vg2VvhIk55/KZCOty8Z7RNO24V3yhrBGirBuMnm7fp
2ZaLOqo6gYQfkyLbDUmWvbDGZVHhNEzDS1bqMKqeK5OviWxLS0GaOUfD5uIzQQUlXJz9AS4S4W0l
G/yX2djFgaWxIjre8p520dJPf/2iWZ1o7fpqnwOUcfLmhHvnzPness25jk0uduD0HAOS6SShGlCD
NrSMVyXb9CUpLP3OTythYm3dEkADfUFL4PeCzDY+hbPHWZxIV1rVfZ7rhCfQScXVnbci4pWsxSo1
BfNhq/r9nJbFQd3Qka0qRhzButq5G1/lakZlZ+hXFVkITcWjUWbE0wR39DGdUVHWzb0t+c331ljd
xImsr3YZ674hBJlF3HIaruVoqBgfkgSLnSZkQOo33vIDAKRf/iKrO0HPnWvf0zjQ3Mh8/VtqWX8Y
IBHTAJpN228WE0abMQwYbrue0dMGYGdbPYjEdmNqE8d9Ilhs4YpmvCfeh9WtRe5UWRd38IsLQsf6
5ENJvfDrAi1WebGbbMbroei+yH+NIeU9Oq6nmB8h5Y0L40vJztN2iAdGkS/Fr58zolye0iIfYhwv
a+czPv0beO5PE/TGMQOfeWJTqjraLtvVD9LIq0uHlXatW5pXm24a/unpav+kCmAmsrq+vCzD5PAf
rf/PQUa4YGLUr9pkJ3Ae2mY+ARx6UW1J+97TLCNOdIcz00on41ONXD17uNUorzzzNzHgRizHTUNN
2WJPEOgtvcmdAJDGq2bxp+uxWFiJipvrr/phrP3jhuMrZ5vFF5q5MzpxMXWXeziTe6HADYk7bAxO
dlpVnKmyulbF4IWLwVY30gJzMAkxgu5nxGTMZuDZU/5uTpaedDYDX+6Vx65mTtSl4FvviCGu0roM
GngWZLrsRXalFtBxqoNzInD6uUoOc7P8t819pGCUgjJrnyrPjzyBuVYnw+Pi1l6Ulf7M63omGL+g
BFS8eoOkSK8Ef6ZLvQCz1U01Y8Q2D41Fu7OhH81B9iH6DryR0B5XvbtvVf2OAMhiirTKAyUlcd8a
L16XV6L3V91xw9l0D6VN/4IgrN/Q54nYtvaPbsK2HpJIduCY25fslt8hz845+pxlcQ/1RlTxYkXX
6m1RRtKtr7qgs3Xk0AwB/u9N1X9WqTVHrSXeZ03bXiilXAPStrDDffkvT9efOZHXdjGKU9IuzZHM
PUQ5eXJezqYdCFt5fxCBrzmCB1nycY5K1WxIwPWzWXkLQ1jZXf2Kdgkoz5eawrmQkkg7mCWOMQgH
78c+fSlV6lOGU6bYASpDK91+SGPlYcZyOKwtL48qwTZJ0Wxp6KCxRKVbXrfZ/sD4Y+ZY8Tnmkfik
Wva4RCwUbwfvrjNVvrPYN864gXJebrnN10IollPC4wo2a1LlUvFxNAazLMJvi25fLhfKkeVObR3P
8/yybS7zBRNkwFU64bUwqtCwVj3KPffVNvKL30yEU3ynOyU2V0+XHe7kZqsX4kvag23VjwP9r5SZ
TFUAIXGaVFLtrG37Hag2Om8+XQyEJ/cseowEDIs+mvui8NAhs5di4yshO8HaElOG25x/9BOTXKPj
qeYGa0W8brtLWg6ERB8PJFnPc6KMwB/s91LziGgOanmwRPeXuPN8nDbnzrcXAnLW+AJq4yA/Oh5e
VMqqXs3Vuoj9yQhV0riUUj76C4UnMLTfkvKeCIGe+/i0HCEpqlAU7j5pUm1vrvKtKUgZczz6mLPC
QRhS1YmN3h+2I78MhNSTtAiVu5TyxZtt3Q8Z2FBJ4Ya+vE+l/Zalmg7o4S6XiggzJ1GCkDLTUlbQ
enGtdbKQ5A9P21q8QiQSF6A3CiWQDgGciOSUGPmV1nEYJ5GPF+Zryjn4FHw6/p49d3NxyNbyfdDH
KENHSrP1wBH4IlS1n6d8l2WENk0iiyQmY9jh05TmbwlhNZpXXmljsGMsWvMEZwaf6XU3z1KevK1q
Iu6cGRz8Gq/e8uvmLqZEYQFqV8TzjU9Yg6h1WXrTKEB4bXnXzPR1gTQJbUCHyLd4YUAUmnG1eq+L
2K65z/NOJKDxum+WqH0kyPRMXayCGEttCUnRq0jmNolNN9v2NbEr0iQT9Su9984/1h56LfvMMqoI
QT5brq/IOdML7OLRbI3LQj9/J4ZHdMq7xu2f0BKPPI7fnomF7fANCDJv+qf8PKZsw0N1ayDK1HVx
upcm10KhJe84YoeSkQuRASagbl8Sc+OZSsrigXGf+gHhF5Gd9RhHjvMfFUOgmkaLZDbP+a4r0ioi
9D6jZicNga+ChwsrHwyjiKHs+pA12e6jtPv0bOuFHTpWC5Jm4v/5zPNblbVhe7tPlrgRdFMqH79K
TE9rKx1C38Zj5hiswzVKh9sNb5hmLnLeru2DW3qkMEcga9zgazqlJ1o4HqQicZRJclOy9K5bgSAy
GGcTNtQ1tF9z3upbJAfllwNihd4ITfpUurmMylnEgnCfbvZTCCCNFWpz8+As+2jT9dnjHRVpXMVD
G2CRgJf73ZvixS7wgBwKGvvJYfZHNMD2m28js/GxKO+X03FPc/Mfhbn/PNdE0W/6x5ZWfr0dH2p7
Bp8DKAMweHWM9FKAAd4MRxijxxRvPnbyzaQWwcDbsd1+x2m+xv7tNLHm+mfSu/ldpWSj18bMo3WE
q010n3cN1AKrMg5emrzbGTxo0m5+aGybF7qj5d61s1ndKbfj72k7rBby7gdPvtNxsUa6YPE6At1b
5Vthklj/9UsSTVxTM00wi7vdLTaWhlT5XJiSMM7yheIlbFU+Syjpht1mQ2CDFE/1Otylt6C4s168
Gs4VqyMleNL2aEAZJ55cjpV0nrH+DYw1U98NWFm7iWYUfoXtgzSAgQpnufcIxVe1/49XaRKYyv21
nPIVw5BivFx7q+V6N22kKKe0s3aVnz0TJo5WzeMhKqdTmuSkcGj+qJeTOZYnv6HTteV+PnmvQ20J
JPv5ruM7y2fS813jDcDiQI5uvttYZUg04J+kC29oln92nr0z1hY0l3MngnDqiIignurtSq5QGRq8
bFdz4xB1VAgE2X60743JuvI2IQK4tRbxnPxHag6DlLMsESLPa+nT+lBySG96t4ZiUB1LHEklWmXy
3qT1v9oY3tZVnKkSeqKaxYrZxcg1H5ohNxF+KUtYQ22iRiWd1urQzRBuieh3trMdpsanAdo61751
P1GuxJX2mV1C3e3uAaq6AhTMZ24biCmMrtdxkF8zBNGZ9QA9GQDsB40mrMgezUdkelJEcKO2h4sk
eRwmZfFtrZ+58H9os3OphLNrDIvqEQCmyELavOciqN/rLP/dUeLiEtXkFcH5ndLA4GBzuLPc9eSd
74pMW2gvZmxVOi5TqakzgQ0CZO2/gkjB2SW4yxVrQGqUIvvGWcC8LXQoKMclltyE3pZB4yabeho3
Vi3wKBbP3AsgDblM7GevXznDxBx7Qp5N4dnRZvbPgnEuBkZIg6Ft0bRnNNaSmAcFW8kYTprZx1tG
/VjvtEfCTvdTC5mN3dyFbVf+gOcOu2KsYwTB+WgY3QPE3BBRTvFCpwd9vlnxWszacid133rm5HZO
dqG/tF32mpCtgR15Jnt7dgfZkZZsxe38ZbLR4RGUzesOghoOGjldsxJAWMt95wJQx4Cd48m1gFOI
/JXcx7Vp16zL8wZLipQ9HbohCanheGQW/cRXiJ0pfUpYcGR29ucI0ZMt/n5txINhc51fZR2ruThV
BT5n6b5JAuntSO+Zv84P9sJFDMwqRkXbkQKOk6F6GE3/3S7kv2ERX8WW7iyVBMtGCQNdFZvpv0zD
8ti23W6utyOMLAhhN9Likrx4hfMmspl6mprmkKynxS2v/JvEaQ/HTHgxdBCj1egtu4rb357yS66B
XMWSIXkwZvfSI9zo0nX3XVH2OCoiBskPMocU7GxR/KMktBAFfqyS1F4pWDqvTfnEOtaPtaz/Q/YE
41r0o7fchOiOP50u/5TlvC+4IwEn6X/KGNF6+man38Jnqw8AgStOLoME15Qfclffm7n+MpZUxOij
/u3aWxn05IFsfxgCdhvuEUDPHE0cjbl3mqm+IAhONM5UoxV4CoEho/6MGTfCbt3lyr+v7OqKxXgF
xcMjsPMQTfMtkc3XMEGKuQNfg9oz3zok/JVjU61r1Lfi0mTpldGSWhTPf0US/0oUzK/dls++kz2T
3L3lKZ3bo9wFyaj/JkqrkQosgo7AXMqr9wSbSy4FhkUpER16NbUavbV8ueO4hyhE/qjX+rBMPjVR
XfaXMmhn3Uq3zoIDQyNp5LVjoOrq3NkLmW5FCt+e+y1cq/VnkQLlKZH7Ban3pgJdwIY2rmO0HC3M
12FOIoT+t/p3XCr/HxhNd+pLGHBcrDmiF1sEejc9DnNPBSARyiCf6gfuo6G1ojv4Q/sGBYHGpZoH
DUmr08R4GEdC7HTzPlZF9c9C0106/0IX3nxZR/Mtr6mHkCTZTcu5+nQwOXYRTeP8XJW9jMwCTc8c
xIHoWs9NodgQ/IpP21PfqceBv7Q1/5P+NU8GIzvzasmQXoMQkaS8jgjNlg7sOIknXgxxymyZbaTr
6I5LbVmFDp42PLW765V5LoFxI/D1kzd8cAcKgHh26zYRrBsplPw2khX5KJnv+AEh5ftzRpegnesP
Lt6qW/PoGu8FV9WC7UyeSK9sWqG4g5e/dAOz/i627lpR2Noqey8Wn8xCe5CKqcuPsm2Ni3k9b219
JC5JvMLcbzP1bI627sr+Q0Cq5rzfm3w7NUX1wCIyKh8mSqi8vUuiq8NPcXP8j9Tju8G4Jbc/Yaxx
U6/Ef8aLul2P4ASSp22rT85ivXtrF9vzAfIsTB0twphp8fbFbm75uTffD8da2xlW/ijaDyAMlF+K
B/jZ1uk3y26FZ8j2XvYhMm5f+E1vU5p8mkhdeSECYodexTqB7iV1290oMWKXLHIrwmJb/znXReg1
S9gsMFHCfDcX+hKWrtsto3OsFw0QDod/ZKC3pt88d/ZKVZE330FO7XM+j49TNu/r6nkc+dYM/o52
tEsx8ouw7WOfUT5HpxQfsHaDqj/p2xQtt7Be5ZDj940T4FFga5eeqrvKPGca1j+JbS4ovMLBA6dz
Xy0BLFk0bc1xS/+SiVYLRD6LyrxatKG3vpPz1aJaY3yl0oFV9mxSMkJYI3i77qLV7HoQxCSTBPdi
wZbdQm7q+3WVZyejW7Jo4x5h0Su/2sm5TrZ7rqu7vMC8xBuGQAvbaiOU82aNQ2CNPMZogVM+UIeQ
fVBT9pg6FD5uY1iX5d4sSYyqOdRnnCLrDzYCXjrjz/3mZ58y+aAPaVdVyWXKlzP4Rh8o7y2nnign
67Su/YUaCi6ZI07J3vLKA+rpluWBXJEukp6Rt44ULiB6NJjHsbcbaPh2L0Bx2ayTYG2QzMOazeOp
m4OhH2MnM1ieJfa2c98YMmB6bfNPvX8njsBX+ddfi/AGJGQUV6LPUMoAKlC+ZRr3A+OemDygjbWz
aDNzXH7DvnNyFxnAXCNSIb7ffODir+w+6uZfPy/vm/bn05IjeYX3qgi70mOuZuj1gQZSnkAZjmqO
+uI9d/7obqrn4dCZdViiTBXdFjucS+Z1ptYd700lv8pMo6H6zvlJve+p/k84x6oqKbLqw5l4f5u2
u9KIpjk29X22HHwEHlOLtkw9Mk3OVndeXeqK5l8cj/Mt/N3lVnSzGQXurwWoN5o9l+Ai9v0sFPVD
6uiAmNh8PLLEQcN8XE6GrXb2XLxs6jdBWIEA5UirYl09q+RRojT0sEDp15b/uDQLZdI+sCgtJBcC
jP+XIm4rygrHrIukfqXPk1+bODXLa+d84n5Gi/e3sU6xp3jGtrlittz7mvfJPfFdZD/xfmC0Ym3Z
oVrJPsNOFhU3MqSWxZ6e1WTHtW0c6+FvxL6USb6X5RoJAtXeCCHqpXHu7y0JK6L8q3f7jVI8Lmrx
0Pd+YBbXmeYMqLxQGP/y7HvhBmoPL834xHqZsDJfkhy3svr0ipbVI6eOEP26uDtacrkzHcmUBj6X
CEnLZZBqlBox7CCiM4yfJQ1MC+dFz6TkeQaIdKPvFh2Y0i3E77Dp8br0dxPFm67gRUtMxZv442Uv
jnp1p/MwZigHXaTP/clPxSU3UHA8Iu3+a8bA1hvFmQNwCrutu0NYfJNCnIU9HXyWQ+iK9iuZkkGq
b4CGTBnEbyGWeeSpXOSDM1n4qpzqGHVvquZOXNTXsaT6oKZyjWpEzFz3gy0+4W2y5pLLzX4tefF5
y5NlQel483p0jfZuSuUv7+KPtGYHt9frscGgdhN9nlpPv5h9QdmIEu8FdSwQQGc4wzu10GLhDAkn
+WS8Jv16pvUVhbOufpEFq7iaKR5ynSpKKQArrOkw5j0ljbw4bF7t/+PoPJYbR7Yg+kWIKLgCsCXo
jUh5s0FI0xK8qYLH17/Dt5mYmO5pQwJV12SebJpxG5jLDxrll47BwS7W0zvSaYp8xnR8j+IIXxFF
CSzMHJNYLeVJTjioHA/pIWL2L9ZhXHpm/dpl3ruXZMceDwRbb3rzYTl7pg8r2t2RZYPjz99x7+27
9ru8i4cGx3so5+GlylATVdENnTNyZk2jWVgbcEob7D3bsp+q1dinl6SNHgLNjU4t+9pwHneNdYT8
vp/d8uSBKs6NBV9Wep7sAjibzhE25RuSblDIIWzN1unkEwrVGdI+ob40saej0+RlH9KBGpl1yTEf
lnxgzNFAQekttObgQBhvMrXnG5zSiZ1HOjCeKe0UXCSk3spG6qrcvyWz07A0jJfeZD5Yz9eBFBNb
pi8jRMo+1V84js5mNK5JYQvNWRxlkZyWLDksDnlzUwZ9Lf1X4mgKTASfPieXba9gIhEUbRSvePo2
dpMx5S5P9cKUiMEUEpkXXXffskCQ1zsMHdV3rxF2me3WYcQ4TG65wq8DGcMw+HQpc40y2wqVGQzS
OEYCWZwQ6B7IHd7gPORdnEM/ibaY1k9jnazFBBApCX6qbLwlfXuI4E5j15GvPovI2NEhrcEp6ODg
OCyKi+GBC31dd/yVhH0GSvBQMO9H67DPLfswR2W883JQQNyhORhaG9sigc2HcUhv0GEfhiTGBkI8
twFYhRej7KKrX1QPmTveJuFeVet4q7py90Qvh77L9DRyX1CaoQ5V694zLq7KjrOTbgw7+8sCAE1K
qEeoGiwJK65l5BZ2bh4rTBuI1LaiYK6vpm+oahQhwVmTS+xhQaob/+pEaEU8Tzw0emLi1PJt1Dgd
eQnRAtmRiQxUqTvS6T6OhrdIgLjE77FOJQpD5sKHuV32Wrs3pm37bm4+DAzzOAczRDqCKzU6zW18
sKwppKP9qcv+OnkWWpWh2xQNdKQU4TS7vjwpMfI2W7Th6HeS5YV5NnVIPzwUNZ5g4Jt/SUHmT5BT
i0dCvIvUGoD9+f+qId+6HX8JVHivGGmLFSJo5gp4hle9GqiE8cfsssn/ijh1UjRoVe//80t/ayFK
4jz8sMph3plt9udbEVrVMmw8hoMTi0DkhIqVFMAwZCePvhMdCpsCdqpeaumUB7O68zsd+8SkZ186
xX8VptoadFm+zK+SNqsy++owW9Q/vZ7oTbpLLqxypUnsZfrsPC/I81elUbwjdEblVCPSNpj3sD/u
2tc2NZAH4DddIbGgXBLmT2/Gxcl2UDVZzBPqhn2phwlbmqN5GjQLAqnFp+6q51iMV70wrSUVvl7V
NWv21JhKxtDxVYLZshZ+RRubOYZEGrguPVk0+vSSdb2DvaIf6h6xuT9w+U7YJk1ZPcaTbz81UfqW
+hH1O+P50CIGZ2X4CXkNSY7iOhjDgneNN/+tVf5vDB09ddKLNRmX2Fo2SPv3cYkA3xXLGu/OusZ6
hiUarGBw9nvGWbGctunESgD83ikejbDSjbgmwv8GRMptItE2o/M5y6EfmPZlT1bnEq2HedSPGMZ4
HN3awdw9pv/NkqWenTNFZctLlSwOCVzayjecFdCZJ2243cZUS7dNkBRM7h32hhpzhZkmuQ0m1pYp
M45Tkqu94pJKvDs5Ig3YNFYm13PEP+yKlqDIsm+ckhtRRmilzG6dG4hsiJscWA3rJ0yEZZgk7oNl
96Am0hIdW75njgDqbfwvz+aejQC+5EUTxTxsc3bmTir3tPL5Ki/bN2CBrzFQPWxJZ6yMx8YU750Y
sIwOO8qmKBw8JknG9IQH26SE50OwRUrt25bbUXtvFvXrgt4rRZTMAMw/1657oLANc6OMsPxQgU6o
XG3NHsuGLok82H604nneELEyrqwelZcwvYumWFy5fCn+SEvgYIVhe+Y8+mP6V8vyRPXphXaa4vhH
QrwR6WiGtaiuYo5pmNH8NOW0qyvuurJwW2YctQ+hXPk7pdJ+XQQkZYvCei+8NuJudx6YlNKZOZxr
jmLNS04ANSiYroIPHne7845q8dOTwxft+S2v/Gu6dPnJDEYdEj0Gj8DK7I3y66+qcH8T7U17p6B2
qYu6XC1j8aTHpmQSZz/YvajgnSgszr7lbohc+XK8zqBnpdd0i/ZBCflsCpSjo9t9VaSI79lXt+ty
mtQawBDjuWVrJIhY4uILxVIN+tS6yI63eGbpaKTBzyTqf00Pfoard7uUE/WNQH4zu84GbggzEFPc
/GoWoWkGyS7qvH8MOuiw5NXLmG3K5pSDQuBkZldRJN3G4aZi4bprluKxmIqQygdeDgw9Kx+wYabj
q0dCxGXxh3FrGTF4LavyUdrgQ1qjQkW0gYTkB9f6eKvKKj51Ose2R4zCZozMf7NZ9HtofLxISu5s
8y4cMm1FfaD4HmJK1dkbQsQhEadk8sI2/Owv/h9OINqTxd+PeMPnKabpDAasjhl8EQ2gm5w25yHJ
ZRTqPnjsKifd6dFm4TvpEXgJSbRRbt5YapgPMDV/UXTY20EJ+8Bvm29kVR/apv8Ze5pak4uJn/jo
6tjeuBhhGPGO+DesEZ/wpZw1BX6Xp5miikPmwewNnccW30Ev11hglNjCCLeY1BQseFblksyvzYS9
5+iMOkDzKvs5oNUwkdF0fkBdajeTyy4sqtgfoKtJSM1tnGKHwseJ15pPviNvyRysX+BZqMUgasCk
6XRKoc6QyoFMYRfvrZvqhpW57/90DlwmiNt9BmRMkn6R2Oag4SGO+gyQFwEeT8MJmkLXM/gEJsaE
pGdU6OZd942nFHYzI0SwqqnVrYdeYJkcM4mtAWvLBc9GhqYAMMPOEOVwxVJtbLj4WnoVFt9sp8iC
VnM0XD3XlxcD7tOIKZ/xTy3EDrPAcvRMzvcp1cMmcpGTIThzV6avW2YZKIwHFxmn9BingITD0zb3
UEbwLJjiexoawNMckAz8+YgdEI2wHvD1AEpYsZEDyTgsAfhgggacaBPPnb6r6f38tW8zgMuNDvww
MgIc0pUV/cdWt9vlDeSPIW3FwV7m4tcT8RCaAeEoLWMPSwZ6G1TgVVuQAluJ++iFhhq0rMtnHgL5
XMaLr8i8DOuh1pfWnhWGbZTml3zoDV67JLgE6EdCGWfDAXhXEkaOGD9V4DfrqUvLF+JJnD3Dw/YB
cJe/UmPckWfHvqntSxhrxvhP8+29u91Qs/qrSrEblSe2vkRPDzgle0xK+AeQhxrrWeJv2tdVo3aO
TduW2eZ7ygCZI1jBWV0ZqWIoZsSmG+ZDpd74Sa25dpGCpmdzhHsbNuAVNZITtH1VlyKZH0y2+stM
bO44GPs7um+tXCW3CW62fd7H93mR26SfURMXhGMzGlNpYYetGy87Hi/j3fOC5SH2bB+4IShxmXv0
po15K3GxH7A0Dj92tkD0bJymvxhTK65pm4+PY1sU9Bq5uGEbnmO2Te7dup6NoARG23ivPG2v/SZa
uv1i/1+GHpBpOEczpomuGzGgFUBBUTTZ5VrN6fJsB0Pls/Wt0RD0vVM6oaOpN0H/sXDuO7ERMUCt
lO923Wbpf5bfYc2tE2RAMT0fyEqMiiWVhGeJH8uLHlprEj9R0TgbGbvJoUpt74dtSfyaxY1GS5pN
IJoAnmNKsaR1iL1UbEzOb8UeJp/FCllQsKzHdAGknrTlOVgsVNkBz4cSqD1Goeo+nOy5/eaE6zeI
aqdzC8EjjGMgjXeUNTp9iYEuXkrkP3yS6F3Rob4ghM3ftUU0nO7y4K6m8XcQcVnKjzH4MW/MgZ9b
NsOP3GJNaFlm9kT4D0quOrl1zsItW9qHri++uqRDOU+O6+AnLRqtCRBHgJTbzBJ56ab4gT0pR1hC
C1MQi2iX5dFsnOXTiO9EF3dZ1kUr0nPjTxhcdTmu3VjcYuTRtI3857Q9SOq2LuMC6SJYE2VvPGLd
YwzQV0i+pfvYdogl2ZRVDr4RLH7WRo3VUx2Vr0UPPcqXL8yS/ysDDMOr1JZ6pYaJvU4HwHGIn1E9
4zTw7n1b2l2DoH4sZpwO9dy+ST8FM0k9iker3FvB+M2YG3ZsF5xrGb0aZu+sa0MywmoKGkwkDa/C
KbHGYHPeNAAyD8paZrwiPhr1uu/3E/zsxmaVNysQLGaxowz5ikzvj8VtBHzYTzCkqKvhiYGoj5rK
B0wqquCh6lfCsbKrzSKBjcpPYKRPOeB3zFZrtMss7ql5TcQNqz6PfhG3PkGt+4obHA4GjqKO/z/z
K7Q/EuZgr6EjwdvgtHRP2PwTdOYx8ze/2IM72eI93vXIkhzfukLHQuKxvJY+a02W4xQEabOv56jY
uZB6V6rwntUC2zFm9l8jaBnFwN2FZZ8tPDLBYAz2BjNCw5r31sRDMmlzXpklhn7Dj7yHvhRtiGzX
XOXss47SBIEvPGqedk7RzymnOLUDNpTa+c/t3R2yiWprR4AcNXpCtO9iTcKDuYWCbPyHVUpUN66v
8SdAb7eRblswIh0y4TBedeRa5hoBDtqvY5Q4MCkrV39VUe78BXD5CLbT4DFS5ldwnLHUoqaytspK
zP3/+5sW/+PrENfcgqL2tzFRX2ePmQUrBbM9NPbdi5WOXyUwFUEK7TWzlETWkjqHPIA7tzcchKYE
KJS7XAfOeqDAedGA5nctIpiDYxWImkwv/02CGrMyS15mlLnY9aqMaeey4QEEpEXy4NxstNTJNhog
3mDYG9b9XSA5+o38DoYyuX9V3prFkLnt47y4TfBOUHnotj4ZbHkfh472OuFIBNjoq6cU9CKa9ME8
4UFWXO4tMkm+Vma56ykXxas/Ln96NiZ0Mbn9E8nExbHB2mFdZIv7ujSx5yOt6MUpiSz7HfJ5/1FU
dfvQeyoq9lIAETUN/OdqNmgFzcg+AaUo3uWIYJx0vZqyhtUV3X+6LVU6vNwDCqh4IXBD0VTBpk4A
ZBog4Jjoo8dUxJ1Gpbv1ypiZ2iJ7krsGy6aiqc2bWfrD1s5bqE+tiyZ5QPxKrY6RIWqVc7MnK7j2
dO5vQT6CLSxHDdh3LqwzenEfpxbYXK49seV85QJpZvvoSN8/uMWQ/o6c0i/R2MufCsTz2Xdc79Cw
QDxnVvOhrGhO12MABcwLGip1VSMwzMEasf/DYYWbVZ2WBq7GppkYvVazso5FZXu4Itj9+CmLwqVu
3GRtV9096UBrSn1FklhQYXZjwYboXLoU/CY17cYuBx88VszWLO9KE4kpdf2Z/uKnl6xRwGXXC3j4
1pt/MnCjNwPhEZOUzBXr0bNh7ts0dzBV4N2PaZOj1OF4Zg9AGf5LqM5XXttZODLD2LbRkB6wIPxy
Nxi/fTB2f20K4A0hS7PrvFyfRvhlrA8sZ0b8KdN7QZK5n6PBwU/+fHKOUQPvSSqhkXTv50eZ+MtZ
zvn05kXQIXTQ/AOi/caQk6VB1JZPXTOlG4Hk6DQGU0lMWdWmFS1KkT5NTS6DcEihx9Ywl79U4qq9
tMv+kxWW12z6GNz6qpBWej8LiSEFupBvVVX2/ZH3D24zzKQcmjwbf1Z73HBlPpDESPrCY1ba1W2o
C5pW3jHzidVA8bGUiDXZ7YF6EbUNIZU1SxYTpEXy9o5FlHmyDccPG60+XEsFVOFN8mx4sCJqfnCr
PbKg/HmmxhxiunW3/ezNoL6SxIJiO3PLbdwixUdjPhwKRsmhp02ClagU0bNMeWg6ibgU8zK9MrQ0
uOLTgu4KvYFjslJzosy44MNpgHYBbQ2SisfnTpOjLvvzaryiMxtRfMBO9R6kfcQ22YyTB1dW2bVE
nfksOj1cEquJNgTCVLR3LExR82PSgvuz2MiwCs/7HfmFd50s6x3JQeVvHiUW2QBRvMdEP75DiKso
IZArNNp3P1xHFp9EbvbbXKMoUUnx2NRRt0VPQn5vG/wWhWdgqvKMQxuYyCY7jIOVEgsjDtHcyItY
DkFsthdP8mqjCFEon4vRSf/FPW4vaBXg0fH7FiOEs5zhj8tGb6o2SdCT+u7hOJ0HGHaqL+JnFDfY
Z/KpndeYN8oD4/+ftuMcgfc3rrlzNn1abyZvVFu9TPZPEo1N6LBG+GB4idGuStfsRNRf1XbOZqyX
a23H157tUZiBqbu6ZeHsvcwAIk0xHooS52Mzqg1OnwmPVu0ewHJdW6D2F2WUjwF9crFKTdwHeaVO
NhCKDTAt6jog3SFh2/ArceQx/Qmw0xQzOk7mHOEgF+PRbvKzZUfWiZ4SfG5pRgg7HePqDXDigr4E
DgjYlc05zr6cKDN8bJLuxsy/kVv+1zrFSyQtbpE+p2svsh8djNgPy30Sg/i1guLie5xjSy7JdypI
rw0875qosdlO+RI8BMCajoWmhkmz0g8dJznbGZtVu4wYUHhQTjGPMxMwIFJDuJ+h0KaMkgtgVKbF
YrdW8w9QfGNduEisIKkxusAaPo3IwBHJ8YCUaN0tlEWwxLFrvGR1/yaE+zZayTfK3oeyge+MH5bd
8JIMhAdGH75P5VqxieXbs6/z4njrKHCeh3JO9oS7QPiSjn8wMEkQoGCf4BrINVWnFRpcfWEHatkz
+7+FEwlUACZaT7b5zo5cH5Gl6ag1mB7G0l45HJUFCANLnfgmeaRiJMGj3bdfMaTnXSxzVrfDpLNz
YgT/6OIi/pbt8gsteGAV3D17kBdC0euOG3hgf53X+rtDUQvkGLG10ydv0MwayI9Q1Zu6Lzfu0N0g
UWIso1yYsEggtfTMbVPRaEDiUDsWNb/TXP7jZK5II1QPhBV9aGl9gfd+hhL4C9rjDAzwsyi6N4Ly
voYOiVi0xDTHRkfgk/cOI5CKYFzejNG92QoziaI+RNZzUgJ7fN9wF8DuxHkcpK/53dFZAi+NQLet
loqkY+hkp3keSfiAaYm7q0K5IJhnKgv2ADD223yXOfbGtzBYPzVi2AkVvDhG4azyADCgUHdRQIMF
rumNrykFI+qJG7g9BBQ1qnlj5q8mu4BlgaERzLkD0+u0Ro0fqGQnbX1zwBWhnXeSfeTL6eiaknGB
ZzI2h7d47cuh33RDn70WuS+Ze1Nwx4CIV8pGQNfbXCeFspk/JuxfGd+o/4wkfjHa4r+hqof/xmTS
e9dKCIrIYa0103/eYBDWxegcmXcwU8DFw68HaXlxR3NNH+b8MBh4NKQsaub93rg3jeVxTMrgBodr
XvfScF4iXAgftla8KOloPdy97ysz96q72RLfGUA2CN0+E/VoBBStdZydROL/3tvAtQBbvhnIvTrP
flU9Nd3E+K3CwBbXM9qJipg0ggWElvWWZ+ffNHrPUQCKyzM5nHrnFuSswBNram4O3EdWMRar6mQE
HzFdEh4CQv/YMXoFTB+fyMDKKHTYGNlH7rWf3mI6xOfBFM9BTDOPSc+FyU6XCtINoap427kRNRac
tKM1415ZpUbu3dx2IgUY1su2BokGmF0VTzUxvZnGOGexG8MN1W2JQPfI7lOY3jpiDzOJrb2Xvlhh
6dDbBLMnw/QADYaFrQf15Di/m6OybrGpENjyXq0GSdCISBmp4yw9N2S2kQmrqh3yLvxK2jvaMvlO
x/5poQ+SRqXZ8PgROhcx8vH3D/XcXYIWIo7tzp9MxCAWWNWe2F9M+2oKNhVZYleoOyVb4NkOGYn5
W2Ek5hrkzXNL2MYW5yO9qIFfgQkcmWRYiScSCHBAj7+VmMsHnIH0FF7+0NDvU3QKplxmMQJ2ME3z
3C76oQuA0hRjyc2ED0MaydPkca8YRQwsPKI+K1zd7VOaJR4v57oILJadBWqF9jHj7U2pf3HKMTmv
XhuvZznk64tR4UhAyVwBMGC65rD73WR3hybAf8JSHGqvzJ/3aZ3LR7t2CbswZXIgLhouvt9xfUzu
s2tRTTYO15tsjYvljiDMeivgCYHc0IwZ7liBetSccaXj33htG/pGMFTNapIObYReuEtr8tnvEhhu
to3DJH6TApgLlT0jIG7uS8loSY9CIUJzqAtCfQ/g00W8T32Px6RrTPxHd1Ofm7wvsS+3rUqwxBoU
DDuyI8Uun9RvjPuQ3SqMuh7Z6JON2nFrKd1thjsHBDvClyK37tgb8ESlanamFYPK6qA+1z0s+BrJ
M9B4MAto4o/uyOgS5ejZy7MJKF4Nu5K7Cv7Uk9+Y3whS+EUKFFaTbpEC2057Mqt5v9xBC2VRvREW
qX8iO4VCK/bwgXcuwSy7Om4wHBD6OtYFhJQoRqVsu9AuFPvmRWLjdzJy63XRuaex6v9KiaEUdtc2
L11swu2PKQ2MomSXIRv1/LAXfk08oTuypMrxMagOfYGgFSfRBP2QsDG5Yv95LJykOrHIfU1qQ21i
06cvKjq4tUQlzNq6OTW3NWTq6tAUY8OYafZD3l5jA1U6WbvLZPzI+y3mFhGL9lx2YcBUDglX0f6k
Q86h3BAn1tA7uZUxht2AHsOZFn+bVxj/8nnq13XA6wrh7UGjmdv2U2zBsyKrpkBc8O0LoqdinuYE
2aMDosCYvJNPSM/R1kKsK2uYdlogq8GMwwc14DNYzPGOV0SixuqWptTGt44rhSGZP5vmgzH20xl2
HsP/Mvhq1fAZRxkJSW786U3jhzLBHoqW5qOyfEYxDQEqjTuiFfQtDl28I6s861+ScogoL2L55jXc
32rB0JbdUz2H+/bPQvYZWOyu87T8IIYBu60GYeLg5kTkCKVlei6KQO74DJGluc17NPTUTiXhvcTd
rtPZxnCFuwSOT+bt+7FxngzbNo7Ao6uPtgYBZztXnEs/jUBg6eEwb3rHONKTuVt7MN/i3Htu28a9
lcrMmLsb9bMK6pj0ae+fdox/U59a6K5cfJ1uvcPFMR3IAtgJoY1N60T1xqDCuduIgn3mSBu/nlWs
IVGxfrQzL7QEMWI4gJMQDACwG8tgkiKZdA3KvM7Yky4RCU8UsAPUmUAam6LN3jq0/2GSKe6lZs4f
xq7EZ+DBXcqShC83yDqGWNGriHA/u4bc36Uea6Jkciaa2WvtAkeKATOzqIu+ytkC0DdkH3ZrMBKq
cKWBWn0e9fRsRVgZiuSZa7C6enHx3lmgv5OYgVBZHR1groymx896XmAXwNEhYQ9Nz9W2PmZZ7o2q
RT9BHp7KAa0Qo4DTUgBb8xZkEov9ZfaII3OA0YNFTBO5fsh8FNNuIrGIyDSuJX/AmZmsmyrK0Wk3
o2RkCLsu/LfIU4+jDfQZGW8CxiElLoi27oHJynM+5g9DUG672j0ysTqOtUnuRENsw7TjVQAkuWxl
ABFheFKAKJqGiBcTb8OAxdtA4IRqik6TlTYSEV7QwcTQV9TTq5P2gsO2JjIuOM0xf9DeRd2HjdgV
1l7kydFuMGn09XKC1nWb/eWlwz5suPOeKI0fRVu/IqfrRj76zbWcfcIMKEPQuJhe2Mni4pAY3Xcg
6T3zyeQABjrtmrzMUfnS20+LObzgPYQTIv4Taf2dtOaujcVmdsi9haKQthfjDmMm5sdcSHhKBI50
NHU5xic/2aLICOFOrqYYWTqWH500txq21CzO7Yj4xvYRkjtomeeVAKFuT4+s9Fdjw5fZDcfIFle3
onRI5EmbJEx09EaIBCoPiSc+dvOuFiTxCBLL2taPhl/tLMDhAUgIAnEAy814JNnXTTzf/vPsoseU
8JoGa13o35LvrndaintvOyzQmjzz1pfW1o6ZPTlxCFsNHWV7pIbcu+5zxQ8NSEsLz6JpqnDUomqu
Mp5amPFrkaDgBAydGL/D7PyQuPaueaRXBDgcUB4jA0YlrIt8F7jdEYnWNxsndDkjYQA+9c/EWok+
FwM2BrW1ZQHpCuqbnyD4SxKCnwRwHjUm69RmQebhyQswD8bojoP3CBVjkU03af3IFmOouVwElL6p
ftTw/jOjOOooPQSme/Xy7pw3zXWYmzVzrVVcuO/xwkcYTPHTXFrPKuLo1958EfPyRqRZmGOjXuMQ
1Svc/DgHPUIfWfBipv6ps+mQsjVw6y0Q8z146HOLf9oiVactGNGN/4083ODF/00T/PH/S6KV91bq
YNMRDq6Z2LbD1caTAYqUfAN5LuE5s6MiWsPCC59sBQm/dxN/wDh9xWj/Mi7PDVsHNfGhLIyFZw81
DjOqrAJommwcevu4JsMDJSEYum2Cpc+vvrMhpV4Mdk3LlhRxbyoz2EwkzzO00+Av3Bwsf8ndMWGA
LOIXMpmBroNgjPlTSi7v+gdjGP16si/T+uKZ7WbK2KlMHO80lqh4xnD2v6RrbDVhIYAb+Z7JL2Le
xzRl7RjOwRpNzMJYIjy8URaDG3R3HAZDUf1gp/uQruDov2PCMYH2c7lLh2ck2p8aV4lL3pnnfpho
oTpCfxm+PERlhd76r4o+yHC0iXS/u//N/jD13aFq9Cnt5m7TgE+fEwTnwCvPzggMIGPDXU+nxETs
ZHX+U5++FQhaF3v4IdXuBAqEZaZfy83SIF6sBMuQZN+oghTJBEFVsBPEJgwE8fYu0gbAxx+w/5FV
I51n/fbZSiu0AkgSatrhHtvZY/5GXumHHwVvRGf99ZlsNyMAgMWwOOjp+aJi4h7Pb0OKYiH2rW1L
xpejhn8cBkTiBjvisvDm/cskOigCMZmQrhWbukHoraba0PX/39/jojRMSpzVRfXhKE/94Aj9Dlx7
08bYegPdPrtu++i25WEG9FMzNO4z/044/ze2LnuDrthX4HEYqBIEw1lDBA0xFI9m4jCVzY+ljwEt
j4e9oTHnE56rx6dGgEyhbt1MLFPbEk/fmBzwu26IWAEIJNcaR1ZR5zujaU2uW9S2qGSSbn7RXgHp
xrjMnvM3katbEyQ2pKDLhsXdmMLf9sTRjfF8FB4mxL6tH8tRoRGh3uDLdO1nN3g32G8BRtp0vbho
/TTzRpaTg4sbo6N2vVBJiH2zffH4/ZrMeAPGiyBde2uiHR7wuJ4DtGSlm14WLjgWCmHXQl5wzN1S
OIcWBQSr/vax9CC/SLUcXF39pP10UdJXoZmNZ8PBgOPXPxOCro1l4Hup1LfK83PXs2zyfNKQoqBC
H9gfsL0TbMMGNLUSSLCCZot0bKnfp0hOYS2Js2VvjibhkLvme7tUl2ls3puMG1UYj0nRXsQ0/RhR
uU+xDPqcjR3ZqaKOryWiqrnIb2Y+c+FUmDLsnbdYD5NffvSuvEWJulm1OviEEqg0f84wkNQZ0vDM
/LbS+sDIFvR1wnNEOfYQDP2JDdlPP3nNuhoqK9S592pm1SdzCNZivXQOKnOKtV0Xf13vn7yuWwcu
NmgDQ0frwJNrUrlLZDtgysj3ZRYQo5N95ws7cKNGttDjWNWVBBVlDXfJ/RbPJ+O2YmAHm4wLCc7A
GrORM8qazvq+lo6CZOFtcV/tUh4SPgKvb99E1f8aWMOEzRQlVu1Lxm6W1Mo9++y1sgWS7+VEdZWs
ChuJQ+J6x2DgRu9ssY9c6a7TYdhAwfyHnpASC09zzA2+uHciZcNqxjL+rAnXRBqbD9G8HHzBgcDw
K0NGGjnZCw2zCAOs5AmW+kgxtWM19TbU8YHT6tudCOOzeI0HTKW1UdLMjPUBB8WBseYOMPd7l0LJ
ZPCuQxlEMvTRTrSu/evnqLjK6HkS5aYtl60i0NazJbI1qNvLULEoyP45qGkJUoxgiiQEsMDafFRD
2WGjNEjZQwtJpoa3G8dGhrEE4QmhCLGemYe8RjCCuuMonR+BaCB0bJ7exuSWhUpNxWXtppnM7CGO
/yNUagutnaMF8bLVaoKpK6Z3RfUKmuTFaZlCzcmZhIAdcgW5aaf0H1IUFFyu92W6zvlO7g0XMkgx
/5urcRHUexPJiExfRNHeQB3wL5mFTE4fl7jiKMz77egFQC0bfZDafh3px1atar/sHiadWX+agfcp
s2bvNssRvSpfCmFLq8kxX2pLvU12E8KoATTh3f2xPoANkTBXswojQgjmn/Qs/FXfsfe388ElEoBy
rfS03EoAIWc/AFPotcRWp+LPnmzYf/gOSlYZRbFVbfWHP+y1s8ibmIP3dDRwb2guzbZmnmMz1iOa
I8/a0yTvMZrek905oDjvbhr/VLvWehm7L8zhlynC1tCWfXUZk3pdEfHWlf7ONby1Ugi5Y+ehGvw3
aHJfOu0fR4+Fk8iNXxo0whvvWkDZ7hwNgz+ZoV95JzjG3/SodjihNQ/7pnhnVwFsLltYmAFthJ8f
TkX/U8IJZ5C5iifjyoiyfpSBvS7uKuOeaRTF28jpOVZiq6UZFgHGbN84dU3OA1GvCZr5kHN5HNvx
OOXUk+knAbqfmROF7uzuLYzmkZ1v7zmasc8KAhkBSa2PTvbbcdPXeHxENoVNCfIgqL4DdhWZ43+1
LTuYpXb+6toBkumwblqemhnaA4RrG6OqRjeSItfUsxOWyj/7yD4spDj/4+i8tmJHsiD6RbmWTMq9
lvcOKApetIAL8l5Kma/vXT2Pc2e6uUVJmSdOxI4FlPwN1W+svYPvXOfa0rWHrI0p4saw04/LnjuE
GxHMEvBlYl48YFjYZHAk+E+NErqcyII3PQx2XjTe3QLYfshjGfxyQzzHY7CTNBXbqfxpYDoZ1P/h
6USBKkKysiBqk4DJ1l/FekiPQBltYlff5qG7y4aiX1FJiGmWPaObrlxKulvTuHScB66NdWbgelYi
ei3jLvspabEyjeBf5uh/tZUs2lIQcHa77lWngZdq+yeyO3vNXX2aW854GdpiZabpr5woD2tbfRcL
6+ylQi0tZzqPDoC6sOkeDp03Gxec5gyE0kH04ZcnmxdnrN5Rbn6V45C0Lca7F2jWPCTMYHcmUAn7
BDfxJlIDrhQ4sVmGcX2miD6icclVoYGn5LiydloiAX4I18XlZFirJAncedZqTFzqrEc97rbw+Ytk
6sk6/wWRfc8+7CC1iFkueCeliojkUijXQ7xJXcYrx00ffHjAT5sCk33pMdJ6Frle7ycfog0NH8cu
qe8tlqZqyDBltNYnGKBnCSN/TaH/UNlpLFwhDlo4vAP8igi+1iepRmqqsYtANr7GgXWWpCSRb5d5
p+99FS7gE+7rjM8MzZzVtY2lqZsecLJahnKLGzvcgjQJ3kYLVRrudbCKfQxXgVYDpHT3bkC4yI03
0PZPsFu20kdksxtweGxkhjFZkC3/9rLpj/HxtxrDY5MTuYqpuuVVrI55rt7wHbSzngd4phzX2nTJ
2GA5RcrB4iQVxg9XbSoTzxP0N6NQn22a7oRvwmpMMEI//X2WtfWojxMjuUAWeSiAYkO540sNuQjv
wGed2KAjBJcmzFI23qrmblCtkuXFF+g6ejUuNoJc3fgIizZJGxSlmeYOw5qVwFzSQ9h06ZHl7SEh
t5+k8UuljD+/sYnKk//wk7WBB5LkDJwWLAsK5SjM1nFIQV5lH01NLaWtU8xC0KosppsVqWuCkg55
YJb0+OuiEwvMlUBdtCuCfISHep9Pz3cgLSh3rQsCUKhwM1VqK46vLyeLCGA1oE+5+GW+vXmWt7QZ
ocy4fEF3OY8hK3MXFF9SrgL2U6GBuQmyh99lC+AljKxhT+jjp3Ygw6bFKnDdRcn7jO6UOZt2boyR
9kX7z0Y9Z1veYs7kblkvpztoKI/wqe80zOxIWzObEm2nXzf5MDNktYn0iTO02bSeDx+a/BrTbG50
375jXFgvcBvhw8BpHbbdtgxxVxBZKVy2dZ2/nMjDRMH0HfsV5iG6vKjT9a1kyYr6VPAT0vl2zOAh
sgNf1Bavl2pStzQxbnqpD7Nelj+tCfIe3KVZsRk2pkcosWMhBcUaV3YARtvCy3GGWoiIwoUkMb7q
MSYFGQRsiIk760PyY1Qd1YcDjGp30YFnDDSmenx8HmxB/KLLbMLjCEKSbS8gGxH+VjYfBW4QHs/+
RNXSnsYtnJn4J/Eyz8YwX8oymgOzWE5JczYws3LavdW95ODEloux3XDES0cnCP4ePkgio4TtKN+g
7PhN8fkWATD9Ij21Pq6YxJ3FZbz0RMfWoO6Pk23BxuhuWFIWOGHXilQvfURMs+HGa9zfTneHTePm
HwjGZwM6XawHP5ETPRe1T2FniilWt/pHpGsP6cR3wIHJrDRpb0MeWrhxeckT45BE4Wvjc4mIWdoc
pT3ukJFBVfSX0hXbrgj3uSCgSbVTBS6HDzT+sB1ayyd33JZuGuGd0dEaW8x64+D9U0VPyEXn2AsT
9dBwfNl1l+4zld5rg1uwH7B8JKu9swDyaWH/zosWUE4gD6bkg6FEjwnUFa8Fiu7ctiXPIrWSoThY
Vr7I6uyoSzwFcbWJrWccx6tBlLP7zozkffK198DEwBqJegKGR36jGI1jX/GAGvSBc0MjiTCwt7D8
KL54Zn1vIrKKNOi+GFErFz2Zn1r4V8mcoiraiaXjessJq95xLPOPVueZxBx8ph3gToxkHfZodxhX
D+EkQFALb5vnk09cMd7jrgIhNHpreBNn+tj+dTx3/ACccxB/uBMkzUmVzVtbMqvFRd9TSlUxchFh
cSlFyioUGWgKK1vww2toMIM5vdWl9zYV1UtouWTBKROveq4+WkPFCA1Ji9au5j4KzJwy8H5GexBP
iEIFScEFHaxKr5ZtyHto1C8ky7ZB5tzwWiU87rXi2KD/ymzdF7fz96WmPQx26b2Nq4T71pz6yVfT
1Fhvm9XANOM9SB89Hzv9rW/CX6PVv1mgWogPIPdtCzYoWX6MkwPQ/HTMl1Ec5JvExYbXD/5fEiH7
hSDzecsgufuevTdo54tK86JgPiYIfKFr/ea0d7N8uoyNw1paWd3B42bjY0ZO6/BCqe9bRJNhFPGD
yBYhhzKum2u7JyvCcQSyfsRWGB/1PDv1NrCMLPPp+aXbAUyuMYpsDlb9H+PzE8ZNoRqJi4vDbaWa
ynk/TJ8OxwCZ0BOlm8chMrdaXD4KjX5m4BGvONdozw6uekETcmPA+9Otd2E5LzIQy0HPoKt6FH/X
4Ff18uq5xql4PjtVxC0ZtzV+poh1uVdbEWK0/zRvr+LReQnZyS+CMXmZKn6LYaqfe5/Li5de5Ug9
hVmtBwRwi/3zglA2HtD/w2ip/al7nO9D4ppLLYGOpSGcD6Jl6Q5LJKhHlnJ6cIlb73V020fWjrzw
y/3QFftgkl8VfDpoztMsdeWXXeNM0GHXZWa3NXy1aqS9oWBiOVrgVsV4Hl3ravLnA3FkL3KXeZHc
cAE9mZDELUZ32XGhcPRoF/XDojHj38BAbGL4hHURQtENKc6FJGDc3KHvVp2EOOxaWFjED5mJd5c3
ExWKtruqi/5G0R5OfsHpplFUg0JivxFW+JCa/+kl8rtL8n9uU59qXmksS0ndTdILVnhNlxTbveaA
ocBn2pwKmnMIbSZ61yqPad1Rw0MeM7XyVyXwN8JOr3T/igv+mnY9/GSzwrrVkv5SYh9wsaQSYaGp
FlSKOtAevSCXdEh8uXRKc2e1xYuPa3heKXR4ozs44fjitVXBGqF+sEcbQeKOJ7vP8Dob8bp0cxIr
SJMZDSTsvJMVjkn0815p87JC2pVqG3bltx7gvkgMeW5MkimRDynBqXMCpJFY5GROcoLVfTZssJ8w
bJK5Z6z/AWX6ao1UKikwV6yS6peYTpoZqVMc6TWs5ckb3nnXfyRGZKEwEaes6+IU5iAFx+y1AMUF
CYrYvQB6rJzmp3tGSQ07uxsJrRy6tjAVNA1rgs6q34FfvtvZQEJn2JO4wrtLvyyUv3nmuDvTMYgf
82Fpz0uHYXBCOUij0klPlQdbveT6UbUBoefWepfP2SPU3X8id05tm2yMnMKt1NbxWQzXWkR3rZGv
oZYfbaCP2AnqP29M1m1DdtrVqCKzKwPcAKtmYgchdG3aPHqOc79ea60p13UGKMTrJy7ePLFGtVDl
0D2JtcP4Fjnpt2ll57KZhvkUG8NC0zre0uawj+zkEMbGnHTPzUIqRY5vYCWP/rZQ+t3LyucBuIMM
dMyl+1UopHNM8XSko+yI4FhXjEppdi8AqvF+vYsm2hh9gdFpeMPm+TG1/U87hffaB0BFE6cRQYuj
x3PbcMmZEby0kAagCbdjd4Ty9giDCuyY/FR2eAir6ATuhog0m+a6C/YsXr7oflvkOIX1iOMcAupS
l3gMQHsfk6BdA3nb9aZaw4g4Ttq4xdb1XaEd0tNiwJrrfwPGI3YpFp291qHx61+XC07xVK1CbXpE
1fBXo24+mcoet4koVqAZeEomP1mAnV/VdX/tWuoZuLuk1KaG+EKtS+vEp1R24AfKHb6BVa8jm8kR
3YsR1Yi0U0A/kVeneD8aj+NQOw0dxShpsfT9fplqxUxMzj7Wi01PF7mYsq1fyddS8s6SSJtNTfub
oEY1rV+Lgde1V7HG7NaBC99TcIvdQmRYZq33CSHgQMM2cG2T3BtXYaq4/RaZGrhm3/PI1xTjznrl
bAJN/wsKjdY7Zy0SYxkKe0fn+g6vxCLW8v1kVz/oAmv4TlvDg1iR5BFWXJMfJXbYHPU92r7A6jiv
xqI/9nWAWtHDdtgJlTNw1xUGeZWX5aEO43gOW3/c9B7IJTUcALfPC5n9YGRdaOVwp6Jo3Hj2cKb3
gMAiZoGKhFJWjDuGvoXtlFQ/Pzmg+aERpClEm3Z7pUhihqZGc2Hevds8QkxKJGJYx6MzmLyq4LYv
8qcPdoLTy/IEK0xroCUoPO74lbO8h4Bmnigf2aRZF77Qs/nmYJNXdkm23dRORu1jQbLp1wrQILxR
v8VEC2hXok6g2GTNGC5isxLcZ1x75w2UHcbKewx6XhJwezZDTFfRG4+iz+94gQBMef0FD36LrSB6
oTsSh5wY50PlDNhCBZM6VhWNSqIGinWQucCCnSXp8oWPUWRBEGSjieDikWmmVpBCF6wWlb/NIrCN
+bQzXH3T9u1LlDhz4aXc/rgOadnrAEVIdvE3t2BWcPbKgPXot11JUIbPuI3+71ngKxYE1ixxxlMO
qh8+bgMrlCuUiq9OzN1gMF58Gz5YQzGsSRchlbvziFBpQjiAfSf5Epr7Sj1eVxMAOb/7piZr1XvB
QRXJccAFxzOzpx/0H1SkhEG4OWmueUR2fZCvPMYdTYBT1SqESqUt+FYxlhNv8Mr6SiZh19f9Xtik
aOt62Nr/L5UUOo/dAkEFKGmI1D8QEHtUnt/PeQuCzCCa4qT1I6Nnqexx+qBdvQOLffdHRquc/8zJ
IuAc6cavvmMz1aLdSVz0NuXnuDwSKHptReQS38RK1xAo7P5KJ+HWDkn7DLmO8aL7Z+mUrIXp4My9
tiPyFKpwzZvjqPOAe2W+z9OInwTSrJtx3ph5Q+JbNd+TVf17Phh6B/9AxgnkO5G+cOdlK9gUJ5YG
rHOl0Z5p3oOcXvXpLs4Aa1lg1vZeZcermLIL7tJUYfea2NV0xW5jz3rFaQGXsjQxjA3FfhTw44Ki
Apncn1AQoDYpMpvDu4oJt7g9vt2Yty+m0BI1327Vi2skQP193IY3LRAOH3XKy5yFxqurc1CT6AYo
YcIJJoDznhZPg0tNaw7SMj/CbIwwkA5tV7xWRiPXwYgdNa4HWDw+0TxI1zNMYHAlSGESvE020mTT
YDjOrtIlxgjeSzzxGGUaZvWqcOp5Tq0y9UqQN6ivvRnU18JsrNZarSdLFwWc8YF8f8C1ZOT/N0if
XHR6wI37WYpgb/rRTmrGvdGShXKpyaSgJjP8y2ioeSjzWSL8jfv86tZ2f+AVtpVp8ebGspiXkBNw
dO1FBkACB7NXaj9ozzcf22keyE3q0ykEyjWeeY77b8Re4xEHW8RT+EHUDxqO/l0N4C7ikQitVN1B
igolOCS8XZNB4n/vUEtg0a9KNwCDhxbYn8oFJDIYzF6ybK9lYqEyBNRp5XvTCpbU6bEa1yW7cgr9
IqV37DPcL5Vbe+DaBytK8dPomHIBfZ99xRQrnCPhn53Q2y82HLMc79aMHm9SK5QP07zHJ1/Xr40i
CVBM45YU6w1TzxoIYL/qUnFVVYdRrmVlFzL7lGFZkfzLmVzDj9ww/g00AMxiI/zVav93nKw9DLVl
ktZvNDxz/Wga5ibVb7TCowpKYasrIcn0yv3CW3S3KmTscVpk2KNnIZn+zKRmqLF3GEXxDvKUmO24
958Qi7ilO8FmzwKkwyDtC9lJ9uqjKwtQmZiXCImtq26gYoJie7iLqzAVQCy4SCxl5jxLNAVghPgi
JD5QZ6qmecNFFHxcfkQSGlk7uhg2KgKwYxddTSta+xhyOYZuTZOe0zrmKzS9Dt2AHzPHd2UrKom+
6OLBTOWcSziTXYZGDKaeYDCjkpFu3VztBeboGaCWDy9s/zKXarmWdWOt3rmY8fbR32KrPNgEqbuA
ZFNlpZ+iYTed2g3AvGw1KAYBtxkOjZd/GJQcR+RVQK6U68Tipu+UMHA7V715GEkxefUv/GKvRtoi
ZUf6sYrbdo1ydqRK+E+rhkemRX9xkO2gKO6DYJCIpNZW0qk6q8PqJhqIJGUHA8/nhF0btf2pyeTe
ULlI3N09NLX1ayFR8Jlq4IM1XqVBtJFZeg81HX8oSojTt/vQYLbW+ApOdr7nGXuxAgcGExNXYxQb
r0+cGQ1vxczF0tnzvnZN/9suqTuNZCzmNnsjaiH2JIneS0P+MesO2JiQh1ghznXf2ZoO5HPSEVuM
G+I3CntJf0ZF79JEOsH31aN1jG8h/Re+hY+x4FExVfGgaHoO+xR/sOl+5WW+4UF46CW5Gxt4Au2R
z/bHmAoEundndh9qSzgQgEbr9h+rgumF6Muahr9oGcS4dnhDp/NBhM3GHuv3suoY9zAgjy1Kmpdg
qTXg2PLrKfdoLwdmm/XAP2XudPwN61z9CY9AguFzceRAPbo6MfDgqWBLYS6aFnMl0V8O5g4vQWiW
Yul44fuoiV+HmCo+cphCWp1uY6GjLAzZh0OelVff85sviHabeGeHXk+vGChGCEm8nSNDmEe74MYd
1v2Kf9S0VNwuWYfxC3NsMbOi8InltzHushKb+8AwkW2lsaiZ0HlNingRD0bBJqe+1AbbysF2dhTG
J0s9pU1BVi5RS+LSng14zJG73s13tTHV26rB6DyKxFzrldrmg1/vCQ6f8eRRlcE7ESeO+5en+Y9q
ny0YXLSUxzEUxKgdGUY5uxr/bNO/a75iZ9iJ9ij8cttklH0aOSC7cE0I6Mp46W/7lAsJSPjxGkSM
x2T4DWZvy2T1UPUbf0ia1eBqH8GA+jrRy51SgXogtrVtyFMgn7BMNEYMeB49LfyrEp4i8GdjjbpH
Y5WFsl8YPJZTvgJv+9Xg8HrznYguHIlTJJIAFQlL9XZ2FlGNK7NAm1MFnRbGsA/ArKSp8WOb/Mwm
KBwgym8Ib3en5UGCGOvNqK65dhYCX6Lj7G69Y2b259QYmRv7fWNaJ6H07WRary5bdST4IKRrjrdq
PbnfKO+UbFFyNWcJXnEvb1aZgl/kdONfbcfvA1cajGvme6XFr1I9q+wDrC4Z9AaqiZOdJkghNl56
p6+cDdiQT+QLInqf6si9Ss/jM7NeVT7crMB/paf4gQy1b6U3beusgual1lleXsrB07fIchogPoyH
TRdkBFRif2VMhbEAmmIsbdU+7Ml/4ZIq55pL6h0TfbgGOHF0bdo8RJHgUIyYqks2KHMiVZhLJkRD
t3Q/Gt95a4fo3Q25DfVde9Mpfyav3B6LAOgULhrgASNQ1LgZYZti8zWZ3WnshQ7o4xHig12bdvMR
OPVnNMR/qTn+1Lp5LLCCKF/t7TStDnod/TPDZG35pAZ0V7xIFTJnja8iGbuF0Lw3JahDAG7MiUge
GFOEeQhbbyvsclfoOUKX49xz+gqDCBigm/AFYN+Yl9GjcXmUKrP8dKv2qoCb+xjU61SfdyJk+9Ur
LPqCvZ/Z8IHoP6BgVmktEtC6brkhUI4jipf9tqS7jhMZL1htjjiYcw8JBSiT1x79WCF2FJBN2W2z
otG2xGa/28GzZ2NSkOPv2FUXo4NogYTBTYHxf2psLDMKxHLv3ScGwdyD/wjsDHRR9ORDZDpIdL37
xwIARHxSv2Vp9GVLsanJmOBWdQ4Qc+h80na4kPjMeh27R+Meg8FYZ0BZW34VuGSA8QbWtA1BwFZ1
w/HSXYzJvqRPKkcWTZ9DO+36kPdf6VxCbuFuONYL9mjfg198j6o+EyF/9ZJh3vXiUPflrWnte5KG
qzIbL4J3QF76j7TNTlUDg6aRC6LfHvRR8E4QCtOnUp7Yzq31xp3TOXSPOZh54TbpGO78kbtl3Vcb
PRzOrT08kkZ+REjGKgf5U8TGl50ZxyHLFialjkFS3SNMAUFgXHoSWcg4V5aeZ0LyTMPanuv9lafu
mOA8Dbzp4CbdrXeGS91Z/yLcDl5c7GONedSjii/RmquUFtRL/9ILLBR8Z9FOU40gA0wwa/giggJt
ISOrEoyPqEk36H7UxbZET6Gmq5Aum4HEx5C66x5Z/dDX2SNO0h/diI9h0NFQkxFkBeiDSeTi49Ii
6o1kXUBoJ0x6SnSQ40wC7byw9JXrFNvUj67Yer0VWThChVN0DmuP67T212b2urOzYxxPO8s0ti5A
l6X04QmRGwyXmj3GS5BGR6hri6EnyDSGDi4UyDpzNyIzDQG+OwQu5wZmIfli039+ycqhOGR5Em2f
hQqaVrwYluadXZnvsqhbT+yA1kBTMCjBRJ/1Rf0vb7qvXmApoKv0pSgKsGFx4+HoE8PCcit3qRft
FVce2GbNuXljV2+Dyj7zkJBhc7+fwRE62OmfGS9aF9xTh86KXD4SPT4SSz3jfCdtXb+DSlnSQndp
bHU3JLsIY3oJhqJ8imxP5BnoEz0y+FIPGnFW4ga2dPac9e42NzldDP67neGLo5sDsdY4SQifMmPm
47LE0SNoCdxUVZktfYDFMytxDipoX0DmwFTQP8RztKjy4rNH2UbYmdMBvKsGGyzTE49CbIRMG9Sf
Brad7fjvU+LGKHfY7V1590MPny9XhadwxBG0J4D0MrXgqVTHWGIywmkR4PFsBO5p3DLf6pbBE5TB
KmUrG56xgjK4E2NOtg7j5swtKNjEgccln/h0aJv3hO0ZAwoQhRpNu6PMcaUq61dm/Z3T6ScMtGOV
QvQqsxSlfSo+TdZis8FqTpiqWiLisNSCgGenh15T2ba9dCp9DaM1RXWEchLKWxDpFlpQ9OUhJupF
Oawh8LfLSe9ALYiCGU9UWGz5rlpZIW+k1vEGxr63tjQsPhHumIlQ2ZNj7c3MiVRzR0EkRhd1aCfj
G01u6RbaP48/3mkDe3srLs4szW9l1G+BJrz3Mt42bvuvl8lbErcHv3K2CkftpLqveMRu5BY5GGOc
oPOAxvdlSWcj4d+tMJuN4hVNIAjPexb5e1yfd11Uj65jEwQqJSJiQApD4vSYIRRdS9WuK2WSiHSH
YEEFXwb5J7roAV9lWZmYlzGHg9XYmj2Wv7Syb7bhtBytCONewL5flMWPoNqv0DAa1+wGsCWAUx56
rG1Kc3F7UIGzrnJnQdXBYWgIlCU6PnwyG7yubZQs88Tx/GL35FiQ0xBnO+2HwR/DBbD+hWcrjF+c
ZIKs/Tyxq7+oYWaF1ORwdmEjJmJnYRdGvHkO6JFeHE0nhg3ZxxJwhfoOqvzswnXr0/RG4SBwydEE
YVCD+K0MufXGZgFTYS7ifoue8zJG2j9DmtuOowS++ydkn43ZiXOS9Sv6Ko8IsVudiKnjQIkeVfHd
+y5JBMuAZw0iKJhAiDV1c5R6eIzG9BY++x4sWxyeDvcAvJI7UahjTHuTx4iRdtOT/dAG7ywjtn9F
fDSxT1W48YZgXNoFLxIjDD9xxm0tNzs5qu6pwVL3KpMv9OdgOWKhgAbGR3XrGJvrKTn4efM0YndP
/1TxhlQFZjOtLtxqL5HwwdwQfRspqTGgv1K0ArA2NrYTWp+0tWvC9KR8z1lEFAv4gXulCrDY+Jl9
D9KRvwBdGZkPiT9bZNNrjEiPK4BAD9fwRG0FdipA8eROsDks+z7g8inJHsUa9rDcop1c0oKtIx5y
T7Axq0d4kzJm6qhrl4NGwY+fnJyqvTd+/h4DYM417dTEHlG98qhFGrgv89InBRAzZCA76b9TJ3lH
XzvHmXcdBoBtaEcDeVO4kfxrj8qpGgrNtPEYyYmD8jmzet4O0ObSYIcPz2NYJqa5i4qS1G4+bBj4
2RmW1heJ2RtId/y2JRN3DHBXFR+GyXcw7viF58iDjlVhZOOQ6fEVUdfasLPP+7setm9VNa3MMX4Y
k9xoWr5i3NookjulVdI7Zg8LqUvOZeitMVDUwGOKqEHXjqlzHMFQq3TQZnTDcYtWFINagl3HGISv
lSpfoUTM4oE3WsHeGzw711GovAOVOLjHDlHLpklvO9reuVjNWdo/rKHEQoDT2+dbHgKK9nzCfP0Y
9mA+ST4NLYVOIc1h8NbLtWXRRgCqyPI0Dv58nRoQ732O1VF2y9iZfrs0ea0kBFZuDm99NC4Jy/6y
i8KBrLGLTM1v6DgNxofwR7jpX51R4xcMA4spqWEKtWNm7PbpOSJxZ9SIL43jc3ntPqfYu9IcQp+B
BlMocqotLQKvjqlRamo8V5KYFIzLCIvOBwkDjXfcO0Hx09gTb+ZK9KuKxZQprPdhiia4m87arit6
GRgHTywZznZINAc0pthS6AMlC14T2UqEzEHnehC09c1ufZC2AQDfUa8I8LYf2NUuZYst08HnMvML
7dup8Vr5lvwthUdvfer/G7LSW0YNW2Kd+rm1j5qNhb/k12K/lcD2mOncbRdPH+OE4VGVm6ZvVjq4
4NqqUczLfSTT96RMb/ie7howQVTmhTmk7SZRGgR93qsaDfY2qIokiqxFrMKNLZx/bg/oQXfVunl6
UIYuea/xyvD1xKmbeAR2Ep2BuNYWGLEuHnkKekIXnBI7u1Qk/4d9gtegzYeFF/ZoIwBIAK+heeyM
6XnHqQ7jiAELSO06scN92toPVHf0fr7LC1Hrv7GmfqFN+nPdhPg2OcYObxY7Atv7nZ6VFZ2yTnbJ
VSl1AbAHckhmKuroSkKAXKEdY1aQWroMpuDb19Mf45lzsALrKyb9grPfnBaOTtZJDs4xNsRGJc4H
C1deUi4XyHHT4DhW7JrJYnRHAZZpmfQsK/PqebY+CoSAg9FVb2EafwySVGKVXpykQSxpIOrHiPQ7
7sprK0heLRJ8RV9+ZJmFQ7R5GVW2N1k4jHn3FnThU3PYe1G4ib145Y1yxSm9DLTi6DcXrjPcPGmy
gQo61x2yOVY6QYaLjJchlrsaXq9pU4lADpZwnEeVFO1BcFpmfEI80mRAko46WMdZ+4M88gcEsfyt
APnrpAgBamTSo985W7HbjWfSBv+k9c4LtUhrW/j32NO+qgm7b8+irLcQbt0M8UfpjM/Kf8M58Mbi
51L3YjaU6p2xlsKdZKrnRmpES+/5tumcd8doLu1AC3IW5eSL6q3Z2TkJGLELntJZK8g0SFa2pl0a
G+T5bikLPPF6ykWKJmaOfQHScAqHzRDZ+GwbSk09T1sAI/q0MsXcWQW3POYDLNwRL1e6TqC/Y67G
b19filC96ZNxU5p1oTqjm/n5RFPFhEsPbNpcI+RPMgE2s2Z+AdijHm3EkGiGrXGEDPdX+Aba35Bk
RwTUe+UDpYYci+CLZMw4jHXHjqeL31ZczOJoY6r805sABoZjCAsqSPq55gwGdyUq3UBPHpsJ9pUK
jU0UAZntw18xNp9gIzE3WVvbdCDLw4fgbfQZdtq3K7NFmXLS00cO6Zz3BtoCyXQA5i0vwzzNsAMN
rLNrslKtz0J38t1wOSSJ+weLFPf4pIcW7d+4/ftAXwZWDs6pJQlFkFdFs7KpPNyqo9g32OYiItyS
DWLT6FwaIStG1yArkz9MLGz1ibNM7zYiA6aZbPpMo8xnuLIybqtcSekT6bUfO5TBsYMGNGsAoZRE
EkW90UeUHzKhCeGaVC5TQbFhror2kNoacKPmWVbapme7HoyVhvkEaaSxbm7S88t8kpepJ9O3jmk9
Golvm6RqslVaLL4EwOE19EFEqQBBp7SUebZiyu2Zx+xlEPX/IILpD5Kdv7SKEzHTAjqhwzC+jZIc
PSHx6cjMj0ZlKQEri2Oztui/Gt0E72LGepXIMWkhBgNzZvlGcqm1OuGgKfgCJp3YULfB6eybdoU6
YXfL3mu9y1Sg1Sai/u67UDslhESnvdQtuOZ82+fIL/WxbdAw5i6VWfW8GhwPv10aEUGKS7kj2Uej
A43Wxl5iNVw4gqs9X04PmoKrG5tROX8WxmxlVTcmQ3IvQnasVv2TCaSQdFqXrZBgKScNLOV+4Eq+
YNrVFgnoqrlh2fNnVS63aridKbls4XnfUQ5lsR6xG2AHzPmYKjUrKwxHUucPHMM0ySY8Tagm3xjP
y77cxtpB5CDRESt/5XE9As82n2R3yH0djq90Pkw3fkRdvCtD/zUR2iestSU2mkXa6V8scriV9e7J
Tr0fvFYXG5sW5rzoQCfpaXLsmxuT7R39NaCqAwe0tnAq1DBNj97GrLrkTfBWGZT+kFrVYehMDVwG
rvmRCO4jzcjzItLDpZDWXqQa1fBayqbPOcsU053g1eXrjPo9gVuVwXfU+voMxfWcMOBBltESrP/S
WcZa9p0YtPyC+DimvsVqiJrJVVGWa7w+OL3x4GXmVbN4g1YpaDQ15Gou6BQ5EiPNyTBSAe4V7Aus
yjePsN82/DDmJoHYD5h625pehKXX4wLUwcOJ5nnKAJxiJkNb4OaiuW/IOujJdEIB8AHNVC+FFVIM
QgXK3ivM8Toaur7yjeIcp3KHwP8pwkEcWp01gRFL+oiTUr8GjkULpj94711X3iCM43qfnhzumr8S
X3lUFm5REHIod2w0Ginq4jHI/Jha1vgfR+exHDmuBdEvYgQ9iW15q5ItmQ1DGrVoQQ8afP07fMuJ
6daMqkjgmsyTuIIqCLPqHkzWo4W3wRaN9SDL+ZGcx9tIaI7MjDO3OBZ2h61HFnxFOvhiG7/pWnS2
bllvRUSgmxHQtGfdSbX2l1OYX5Ad0XkFPYmMqJCmNmG6X1P1diYJmkWCftee33WzbMRKfXVHUqw8
BoobOk1qSntnT2gp2xLHdzcB2uPvPgSG/FkSJtK0lDvROU9+KT8ig0FnkZM/4RfLTMpJHjuNWqvk
7KZgwLIwWo9uN/ySnYgJ3WFOSEZtNOxZv7DwJNMz7iKO1MBaIW45RsXwaqJeXryWhS8QvedoYQ3r
MlWvdTODQkJf3dN8+oAyu+bUaRcnaXoBhrs3U/1XD/M51ergts2RfcmxdJNn8k3/WkXkIjF7hdtt
CknqKtbFuf6vzuQWjQjmkYgWMd5LFLUEwkHq1U12rUW4nUhU66kYigG7ZgwxQBJ9VJP3TA+zHRc3
WgdNXhHHQm3BDtFNLzmSpJPZ2L99S+WP6I5YltyqNAUqKS26CyTzc0XP4266uDH2eR/QAY7DizEg
AU3ia8IWe1XlHLg6SXgQ8xx3bAZBpJtfES9eKrIuyeSmbcAztDa8lqTYBUIa9F/SqjwS7vH/eIDj
kSoTEJCB/+nSbK+9kUzIssW5XIwAFOtlg5MLgJiqwPqx2ISpP8KNFRPdkFBN7xsnL2hAxAfiLrZI
3Y6x257eCbun9z4s6NbIHFjWj96+BOuMomZ+sUbzjo730Gtc9b5P7o+HUaffJhAU1JyQiuphHcYA
VS2YDcEbNxAE1OMOtc9gm58Y0X8FPikX4UhPwCyj8pgi4v9CDQlQBpd9OnFwmsKEhAaN1JjyVwtB
AKMIcXVG8tCY4fNr3PpS/LhdeKPi/maWYm97P0fJX3m/ogOxAjHl06sAzCC7T0j2JD2ytNBLNt1t
5OMoWbGbybD3bPVtNVzehfFoAT7ZpiL+zxnwPCUMAkz3uWgKluw9inaFtRYvU81921HCBPqULJjS
OXxqFchxM8AA0uCYkfUese0O4ZjYMgRu704af7HaIYpw0MFBshIthHwkGqnaVZm17e1426eQIoGb
fGQdrySK7F8CBXAHq7nZugFt69TX3zgwdnHdw2y1WNqJMN/V1fwV1Pkz9PJdFAIFoQCxWopXXFIv
bRUMnKndhv3N2Qhm3E4DplTtP6RWtydI/ozb/KGeh2dLwh/FlTil3LElOOBBXsfOOBHL8F2D5yHk
7C0m8tFqyR1hYJaF/Y0lNKCWmPCcimq9831EuS2AvCL2kVqZ7x1Mmzly37EOybU7ucfekLdE+mA3
lnShgF9mk3bT18zwDs5KZG0L6XbseTA/++CyKQ9h2hYwNM4MH8FEeMA3CvwGKzS07yqjkGecv4/m
4KvwkmdjYsTb6jsFYnRqE8ygERxNEFBZufVq4qEdK3hPYZ3tYoMMAq28a2ks+T18LlJa9dFMMQN7
8I9IZ00xJdTzlwDqsGZiuuVyAzUtUiKQskdINrhLpvA5jNTNktlriLiFRwUSQ60uWZx+QxhMr13l
ErHdzzm2f+t5ooxWqcBZHTOIyP4vIl42o3wo0cNged+etXCsRh5j1zZejFKSyFOQ6Qe4b5MavN2m
m35n5hQRn4AgEvXLp8w5fkxrGo6RLn5jzKUc1LXc9y3vTySzBBE8LqUeeSRrZd4ELeoTwvA7ZXi3
a8Z2Y7HyCkr/0LnDy+KZGjvnwmVN6UmWZEgsmlZcSggGUWp31RIPOmDdBfDC+lKReGahlYlA/jx4
FXGtuR+iow0xhIy2h5dC9HLd9D3VQuCRgTuRZsFS9O76ObzENik3pNcpZuChyTmYibUcma/x2bUr
vxM4r8ryZ05heMTu/FUU9RUVak8UCgkThfWYF9Oyd409RphI67rfWNMuecGzGnjIoybnf6X1eCyy
eh350VHbfKmeSD5Slm9QW/SucJGBJjxTpAtBCsSoRV48LSA8F5f9zGNpxs/IKl9n5b6KKQA+VBmv
I1VimyDYGABlsCiC/owUfT3q8jJAalsHZTrvROwS4mRyb9hs3saZCShtDhyDCaYlWwyrnb9qx7kV
inm5Z5J8h0qUnImJWYiIZheOBdz9GeCCjAVMRAAapttuLbVsn2uNVXz8loX1ThzKATzhOQWukib8
XAFDT6Ax0ARr+dTV0grxRLoo0pCwRGH4rw5MB709fD57LN0du/QBTTIJQ15cN3uCjL8E0oG1OYMa
6AmVXNtJVKNNinaRR1aWBXUHA5F9NLmOGe9+CAfJ+7IRFgcrSh0MkMLfwATo3wxcyM8qcV9cxIUu
LSCyyynadbCuUYKiUlPTfA49w91FfOS7ylP3jsQudJ/I/jNl5Nu5FONWUZTCvt6Re/zDz41Y0tnp
KZyXlANtvgknADS6KE6MZKYTIf9Hk5yxDompRVSGhMdl3QUriqfIGlwUM7PmQ4Ul7brqLzFR1ub8
1igQaJ4k7iJQqhjoFKPs+RHP1s5s8jdfeU9hAyjBdp50g2oKMyjDZo/qcRivvWimg5mFv0nPSr1M
5h9euOcMFajJWOs5k6X9H8/msDUytPjp1H+kungxkJBUaXxzuuhidpoT2DF2KWrYw1jK9NpLhFRJ
h1xtXmAmUYSfku0HWV1s9dYAD0lrq5mMi/GizTBhm6L1ToX5R+e3z2ldDluFe5xdaPOV8xGtHHxD
bF7yl84q36Qd30KVH8bE/UOV9ya1uMet9Wb2wyG2abenZAg2Xep+6MUBCabyMWe0yY7Y3RrmkGzz
3OQdncS9dcdLxim6C7Eb8hiwjUxHl7UODBBDMb8eCrCfZPrsWry3ik3aAJFhbGcJnivfVlbPW9WB
tdHG91i0P6kwyUhxmLd0bX8MAv8Ye9Ftyt2DDVfMMbhcQ+fHFNgfQLt4AaCzIZfzetZkQel8WzrO
HT7AHVmdzdcFdqeBA1z35i0uqrPCnla6BqJb+ZQOyUc4Qujjr+9FXH6ZcXRUDNejyUS6RHDO0Jgs
BBjriO53FOltcIFHx4b3oeoJ2AkXXDDe3Zz6PGqjc1KWuM+SYccqoEErMVMgJerNVpgNeIm/GqG3
vctCo6OA1WH3xmzsyl750tdFsDUB76LrpWgxgkNnwTsFsHkvaZv3BRN6DBzYwPTBr0ke84juypOB
zg9TXRtcXRRJykOhsiwNmHhyJfx/vZ1PP05clw8I6Z1NiogfodgeHTxYOHY1R+xvB013tuqV89ZB
FWyLAJ4FwZNe1y9Zkg0KNOn0O8A57YtwGEC3ibVPevfdwS1IQB92Qx/QD+VrdIt7YhByNEp0uuna
deLPUkTtCdyMt1O8FhCNPwhXQS4Q5Pssx9dlVK/sRw+KAHu0yU18RHF6IoUA2EPynOaLHwTcxmpk
voR85cze4xML8QFNyt73e7xF8Nvolu6JdI8jsXAbQnUllKtw3kVp8ZtGGjoLq5AQmv1ugPy7V9H8
yh4GNXhc7KQJPiGtWHDyThZYtxsq+K1vmPkiKHkDDc2yu2vtnWjS+2ill2iu0J+k4q4mRXBRXs+7
rBq2ZWf8CCyoq4qeTGjn3RtbfIL1u9Wom4GBX8wslHpfbh1u4WgCxd0ZmLFi69Rj92w0cjM/hpFO
/hHtTCHIM+DKjK8YKAjzs+WHkXY720u+0dGfSFbY5orvStXXOJ/YPUzxuZ+zH+VIgvjCXclrURrl
TkYJ95H5N4rwyxFjs2q94E4xGW/RX3irAaP/U244XBsN55Qnu5caRy9EPgZX1EtD+yP1fBIZKWJu
vkxRTqRi71XTf3ZZsLWg04U8mxbSw0oyEJ29TzwGpFWG41kT8GIiQLcmGndZ4XgvIcInuxJTQu+3
eG5Lm15j0OsyLc9hJa64I6b1UCVkfXnRyg+7i1VNeM3cK/pyvB9Ewa8oDS8Ecz46Y/gIiNfEsBbj
toCrs+015VeVux8AVRlIQ2/oWvlv8tvPDuI1lDb1hBxSYwxxHzKnfh2y+qxUsYt782RXxksDWTkL
zUvdhH9S8DfCysYLlv5Aj2RiIzkszOhVSXr3kAxh+EI6dE5JhKMB91aAGwnaQfOSskJjiMSKNnSJ
3Gr8e2KRTOMJPNZANRfBrv2YBOo3z5xgHbjDgfyUV1tIsMHBzLQItHIaLmF1pm4/pai6daEGd9Ob
Sb9PlPViMiveuHPy5Ks+ZJZrnQQGJllzmI5pxRaTcRrwmA7nafOuapiZjcFKIcqKJ9Rq+5p5+Dqy
zYPVhN8u88fVMLqfnYXeJcXGaC2+EsOBYGM/Fpo5ao+HEhkUIjHnlHHkbjE/sqWySqJVLDaGue29
tT4mkAjJghUb9NwV0pzUw1TXACgfR+s6GMAYCiFaeKT9W9V73raImuzX8EmT508hzYwOavB/PHZ/
+6YiybLH83VI47rdC8N+9/34bxzzbMkZvlVBhn9ei1d+xsCVvXAaEuttSnnGZXyG+hgTx9w4CGVr
4iJ7iFx9iKZd+KJcm405b/w0gOEZD7cxKfCmtVtzVP5FT8Aq7BBoLMAEMFsBwT69nW+9RdISZMUu
VcZxmowlItC8coNBep/7+cAhdWAdT/daJA88QbhH26Ba2Uxj4YFX9yQvmILP4zWoIrVt5yW3lUON
aIDw15XNfXA9Zii5YIlQqe/YZ/RRR/XNcNT8VMVAJyccmaeBXf17MRbpfzlIOpRB3lsoUSnPNZd0
O1gPydQdGrBZa8ecgg07XqrrIvosOnKjJrVccXHsPxlMeVZ+kwIQ7yXOJj2fh0QcPYXCgq/j5Bj1
P5jPELWg/q353D4jBC5eXj2QYPnVpUm1lw74S5SgJl1ZcumCnGVhQnFqAZolD7GztrqUd3/JgnMl
Bhj0QlbqcJcbzmc9h+AouuDXUyjlAcCHj46cuKR9xKJB7L1zjQS7USMBn+rgmoToucsx/k7MFB6t
CUl+GP3foAN4DhDS5f4gMUekdn3QIfVb2nrsE3xjvBZ5wtipzhCL6WOnPcbmNbwqSV/Xe+NBekzw
kuxLG+rXMLNrUagPM605gNOLHvoHfGEXFSK/Lbz+BUE/BPvRf5jS/CBCSNgLaUYBoA0KmHj4BleK
K3lty/amMLPX6Igo4Kt6ay1pzaaqKOKG9pJ40Sknbbwnj41GnkAbO3nrjGLvGM7Nrcdz2ENlHPI6
3VqIXtf0CBtRWjDFHNKU66onoqgsj0IjnROpXGWB9xQg6Oc+Cu11aHln9PbRixuMn0Ra5IBQJQtr
k3ky8u5VRYdrJNQhBeBJjDfpxlP23rDlq41vZ9MmPXgSGERQxlmPTJIcVG2rL3Sz1slC6g6v0Lpr
Nbz4PWMdWfYNxRsax6HDKpO3zSmy4uepHJOVU/fTXSf9hzH2M9QJ/ClhgxszdYS5NzjLioofmRTQ
A+orEmYoYWyBB9gSjh+YNmONIP0qhYkMO83/CHq6yCEJ+AWH4GKZEVLtjFdLtE7Ik0ZV4cvAf5rL
IWC3CX7rNIsA2SK1VEKOEpZd0MmQXoJCX7Vis0qCLhT22IkCbN6co3UAL0xGS/na8AzBO1K7uCIZ
JdbEirBq3KBeOtYduBGA4x9W0HoYiJ233BOk/yXyxxz7n8QIzyzz313bvbuYG9f1UEI6MPmzju9f
A/xJDDbao6jUTleIk5hl27hVIuIZo4J0HidrGeM4/3yM9aSHTLeu4+0WSk+wzmIooINxlNFE2Tan
wWqqGOBPbrxLDagcpYHtnW8U0dx40kn9acK91LL9C8zoJ+4WgZV4qirJprtyDrVfvzLKxocdElQD
aClblaH9hvTiPPXlJ5MWeBjIwpLAvtr9dB5TcQKEfGFKJ9clLm8IwZxsdr88PdVXXkgefdwJq7gr
fijldyUpZOuIMnYwQob9tYlFMQYUZ45grruqra6TYGsTtwSicDmu9TK4t6s8ZEvhb33p//BcEYTs
SO+Tr2W4ZjpK/ilP96d5ArlXNGjvughnlleEGtHsAMwbpOgH7xL8Va5MRlBwLliEo3vhJzkt225d
Rt+0EcdhyQJP6uJJsmqTRfteutpjpIGdqgmyl3EWvEaIKwvtvo35vCZz5G6jIt9Gmf3Mq3GPmuIy
RsU1GKgrde+84oV67x3iS1JG9klJ/BD+QyyvafPPAQEGZPuxqnDbK69js6VjBhZ4EkhJx4XdGQ9N
FWLXHvZuB4zNRDaj8EFu57D7mlR9atk7Ufb49cYX2j/BZ0MqicWFSQw6KIxEGRWMbzHIHYOVO8bG
Q6pba5v5oGGZvPhI13MmeoMzHqVLMjqh7P2DCJ1y1wQAVyIvoD1TrOVslTJHZ/CPNIbsEKTfv1PC
6AbL/tPgRe81WwByNc55hXk1gXPBXbzHNcPiBsc1DMpy2dNEC+PAmlEcO1b/3PR5tK4W/mZfEXSN
by3b1D1lTlNm+5GYQG70JH6Aq02efNHmx6llZJaK1roYmA43VVF+B0n9bUOA8eb0YEpECoExnxq4
snOi2HnCYeonoMxh690aP0Ch5zc/HO0MyqJFQifgy1VZfrSm7neu56MmvnwrEgyJRqkfFKsqQiKB
4MxV9q+d8JNK4zHN2UGjPX8dofvxHhg20bOEeMQl+qxRN1vHjD9slxTL2PH/texkLkEr5TnyG7I0
vfRL2rBw4vY7SUNUxgESIbNKeZvz9nFaSMSjddFZf2MJ9GGYBavJpTosbBbfoN/3iWV8egi9IgmZ
FYZriXsLpZFjPCjikzg0OprNKWKc4OhDojCn+pq+HPrUO4g4A41ldR1rcmUML/8LevteIj7iWoyb
vUPecmWLu2jR1aSjoC/JbuYsEAeD07CWpnhoXYQEkFHKbjs1+uol9cnRsCs9C8CByeENPhg1a4Cw
PfoiZ4b5Ujx/hUHzjTDwLMcCbC0Rw03sf6Z5+SrGnu6M7E+CUc/DhJ0yqR4i7MHrWJYTkO5lWtiq
uzGQssTyqPOMizNioSnVU+yG8dk31UgSiyoupPTcvMB8hoWADTxnmNVoAMxDZjxS1qHQWn7pmEdi
y/Z/71Am7EP2XFNm/hLGWHEMoviIvaCAD+0d2zhmXjSjx4e4sULodxoil07E+cHeabKybZAYoq+d
svbWYsnBUfIUK/PUo7OknL9Jw3udQh9kaWYISn71OaviG74HiAf7NObFJy3GuA4Q8G2Q4rA6xAtZ
ow1tCsrSQP9UEYL+0RqPujPhr7DX9ROTiWbA0iQ+eNF0sMqQ8ZD5niVsVqGunlUZJhdWxCOkIUBG
MhLPnWj+H+17dgtxpH2r1hJuFh64y2QSHjHrPQ6yvR3MzGNV9jd1HbbykdQN26gQ248E8VEWxHAa
8NpAWCPepSKmImjEurWd9O7GYb7H52fucT8wGVrc4J0ztPuiQhMbMXWNk3oXWhXvMl7aje4bcdZk
V11l0/9NkfHJC/AWKYU2CLO1pqC4lR44wKDr3xEzA5Pp6fCH3PmPeQaljaI54RB9CGN1Gl1NSHOw
s6ne1tE4f3tD/odUYKPiioT3Zlx5s5Fu0dPZB7rKRQxt7lQ6L1JEXDZEtdDvsTyraRrWVWiUCF89
DkqnR/I94JqpLcSlvmS1lML/bItnoSA22foJLkdNyi9sXtNnzGXYuX80iXRO6N22qR2+GtpHDtrH
IPQCB+1QOq/4bE+x3x4SEBVxFPxGSfUlIZzjniFApAkUlqDowx6RDntUkA1DvA2jof1AN9Dk7qZZ
/AnLHqxIq0ulMfIoPGOhhRRrIgKSJXN3Nnpi+tIWLJLUH8I3973BiauWFKbSgiJq353Q2hCAC+Rf
Cl5lxLywMImqCNM8W5mJ9wS5/A5G6zcoCQPm2uBtVH8FuRs7IDfM3/H+9q3P3mjYyAg8yeB711Cw
+lWw1DQZySj6pm2fgOwJRmVu7Cr9mELXOFaOa62AQL6myGpTZf0ZwfBpF/V/eQqqP9LzVxsah8aN
f3mv/H2m8GjH3fQvgHWxlUNdPnuOPMVZuB5rIJpdUXHzkuilS/6gOUPz0iVh5ppITZ01w9ombgot
A8GEhHuT/mU5w84jiwuhB9brWi+mDGyJJXKbzTTNRJdAgSPbsi6s3VwUgOxdui5pAyBSgDmRKrVv
czzaK0JRGW8h7XWzDJGd91il/Tkko+eUhsAOZIcqxjFCosma5xAW9dqrUtDGI+gw13W31BJMbOfx
PpZ8+VJ22L5n/EUaELa23Wxv2aDrO2d0vmsFSmPsXqba2LcTkX5s+1FCeia7O9t/YJV5i6iW47ba
mgIZbClQizsJFjmHUUr9jiHk/1a038jDVAEqbFXSUR/apLj2Oa6glqqZL64NzH3dIvUr3UBfMjis
SNl6FyA0yhUxayYf7ueUs4REF6zb8J31/W2cwpSJqzFc+Ty30HCe7SZ9bwd7WUPGX1ZqHgcLeJ3l
MWPGgb4mfm1chRPLpnYJn6uy+iH3h4dO0YwEJuzAcGZr6IYdNV9qXzMKks2UEMIaeNHepbwr4ppF
dmg3OwrVf0nK194KM9r8352o2pQAezx6XtH8FFb6MlX5vwHl5Vp0E6yB7KcIM/Q2RaLIiRp+50zR
lPrRfS7RAeGhfipSUi+Nwf8i//bTE+G0SaA+7hAznaUHn2rkpXQY/W9thxVPhglFsmwc/PA4xuyP
iGo5NWg3pnBmrU60IjR3lHd9fupy+ZPoAFESQQ9GO56GTP+XaueLci7YumhT11BDediJD9rXWfPj
BlawSwmSWHu9+pCKjstzQVuxcN+bFXpmm3p6mNCmmkY+bkPsp5DRbYI5pvusaHeLonRfqn5i9yw+
CPO7mh7FlGP6r3lTf6oSp1KYMx8anTHbDHaRP3cVXCt/Gui2MlbLSfDUZqhFAjLVVkbeIN/RPqIk
xYrX629OQ3CIBHqIXvHaxv4x6qM9XMT5WPQojCrokxRoz800voayxx5MWhF5C4/Mjs4mRpE6qy+K
MzfKxNEEBBynPjqGuH+N8c/0CoBdK9zHrp5hI1WwNS1zAugz3esZU4+yg40yySrxdPEw2Nm48gPn
ScwOo8UaFhVrhnlrFt6rg/7T9WBi9QqCmhurn6Hh9a/SR3gZaMfJpcd4/ZnXf1bZHmfZP+WzOPq5
dWvArDASGPttEPr8xuZmKHEJaOfkMCP3BvGZG8SHJgyuVOteE8Lwqnl6Yb3MZA6gkutlEntVcNMG
qw3Sf++aJpE1L59xHZxhXl1JtcqWM05vcjP55PVxj+VIy1jZ6s4lR7jXBB2H1oaTtQyRLGjSbSt/
H2f23vSbfd70MEfnAghLPa9N5T+3/hTuWCrcLZRimzEcwYVm01aRw2fUSA/gV59VKt8a072GLvJS
TiyQvSihisk5mtXSqjKJranOfblsdH2CXzIIkU4QXYm4xutBopWFzKDx5L2OYaDhj9yQ/LkmL3Hc
uCMS5cp4J9Hxig8RcjceNZJkPbILuhadfjmeySfy1pn2D0I2V6GcXwTn2d7Qzq7gKdvMvgiQ34qZ
OTXJWcboXpjBvHpFRz5g7bykdZZvCS8XgOBpeks7pr7wSRhY6amtYAjWVvSlOJkuWL4udbGQfuxR
vnJHMWrgYF9nLl6VqB6qx9jmgbFyINGsfQKMp0rveQ3L3zoMQHM7tXuN1QQyltDg/3rXqv+jTbXP
pfKyz94Jef5sWXL344IpTvkwBNdpqADLZFCTtsmUdHAwZqdkXR601xib0yNFQ/HRBB5afQ4riQra
DtZu3Ki9q1B51KBfiNxatnY0L/CNQhIJ65BT2FgzpjPXnJoYIlrzuQpDjhobTWN4bxL8J7yOSCHH
j753sUqMqPZF/d0DYWlnMJthUt9mAoiY4fBUZyHsCUjXS21j98xpezzLyLuf4MEfQmv6i0ify6zy
pVMTEj66OD5Aux05thFJYVoJ2ELZmAVZ8xpXIxtmvu2atUrAe4mRLl07DFlX/LGdDwxUBOYNcQwA
WbN/blmuUSdqBI3kjhNv16P3IqG6LRt5qlPElCCB7Gca/YSAJ8tVD8KSam+5pjo3PJiHECbB1qF9
xygBKJ+hIf1y0jcj5Sg6oK2tbfQNbkbbkcJrvQnMDn6n8m5dB8gHMOoE6Ukhv/S34GiNcaVdM/+K
4CHvZeqOHwV+r32nbBCOmDnuOlu09E0ogheZgl6xWp9duZcb56rPOgqcxmv/0zr/TGYxfLmeAXxp
Zkt9DBsTrfYwkpK+7coZZZfnB7sYwtFr1UBRQRkArDuygy8jx20xBk1ycDIG8Ay8/LM0ZfEZar+7
EJkquUgwNAG66PzLYDDl3OTEUfwl5HdidVk07yRDLsVehL0+VrRSbEf2pL8r6Kk5sz0jVvVLRWIk
xJhyZHmQBq7YMzu0HziAv2bdjiaUy7nlO8Vl9Nx2A8VNWrn5lYkne5PUU+Nj0xqcGfgPoMAOTZDu
gy5ZPJtm85Db5ZwSGu4xeo9zJkaT/ZYR5MM0dc7rkw/0ZauwIaOaJbdI2IzruL3EE/PYZN8TiAin
AInkkX/mMZ8qkKGAcUmWmvAKcbcwlk3MCk0a+0RIbSmneTzOzOpaO2kPQWH6YqNoYB+DxoyfJErl
PbLx7EFhkN3kXtjsjTkXD5OO3V0pbOudxhAG7qQFtra8SvY2FN3PeMyTe8V+4MUZEXuaoux43bAD
wtxrw6OttPqo4rw5BH1rswVVzcGEmLencqRvxIu52E3YJkEMycW6d7iwyw5h0jRkFDKM3WG3eqC1
a6AVudnZNEuAkEsotywqY6rXKVEbqwWZ1VftgFULNWqk+u6/ME/M12TQYu05sbslM6+6lSRT7Jg1
pdfWCsonB3wPg7BaoDSXyb8hboK3FjzzmasTznKVnQuyjzcJkpUn6Q/dc2D02VdaJ91xlNb4hDc1
fDSHnqETDPZnPQrQuw1uFSM2a5K28LPljizfyrhlxtjbwHOSrjtISJNPwovExiIYAbNHQ9g3U4aj
w3W4GT1WX+McGA+4nrv/6tqtqWIxd6WWQ/8Hi/II9aA6u+nMD9BTeh1sH3xM2MrtgoTfjUD1/rUd
j+s2SQcsBuaSs1YJT/+jiPYOVpeQlNZFFRS6Suxlh/g8SoX1isAC1GluO2rf+l3/mxs+PENvyncl
38sxZlB3zsOEWWrvj/CVjSx+DWb+ayuZRe6XNIcQcrEz/zmzAyq0ReJ3NN0KJRhaEoFyuHfuAQRf
Iqw8Olt7Ib7xTvbPg8L242LLGoY8pT9iL7eepBE+u42rb5mbWydA4frWjdgegykad3beFVzFTEuA
MVr5vR9Mfa/ImkFq0kVnYmOJt8XV8zBnZYgNoE6xdY0geo1lMwojgT1CKf391NP2C88qH/0s9/aO
1cKGI2YXc79LAMQwDtYqy5cOWjDdAlWkmfhpua87D1oCZliwrBrVv9QmCJ2UskV7ygWYXHubBOzf
ccQFtnabXBwk0XBXXMlMWL0BLJQloob1UFLeiK72tqQqi0dLBvKJ+817X2YLJF11dgOtxDePE4C/
C1cHLWRsT6ii2pGDh6Amk6U6/v20HOicZxLsNgJD3rphyv3Utmm/nnqP2KnG9XY4nYAPOSbxdoB9
Ni12CIg8OI8PZizcQ5sp8+ijTWGjo4pXyND+a9QhDwzreHhKUR1tMNS9upEcCBYe/uqkQAyXVViR
FYvEde0nzoFc72prYdak6a/LrRlDdmF3kYPUtaOzRcGMj3pof1VSs0tyB/tow9/Z5b4f8jwCViRB
y7jbPKd4gNJy70kTJyd0hezQoIx6U0XD9NP28B8NuLWQpIeYYlLiKN/jOqlOo+RfsfiaH8CwFIeo
BMGc8pqdsV0nr2Rtjl+zO83NXouwvE2B3/+HNTOA0xbHlzETznrwDFy8iBjeqYbk3nXHP93RQk1+
HG2kDc10XZGEdvRHtn7gHwMmbfWM8YeGrF9OVsfu1apsneAF7h+bE5Bk6PxMDXeH9piVgrsTtSiI
yvbCA7iBVdp7wWo2I/EdxgxZs4peoscCJtcZVrp15DJJDsaqgvWiCcCB3MiZ0Q7jtlVqIqwRzd6T
Tamz4RHKf4PWnX7qOG5RGi+crzHXw6/rIhVAazAce0zAWHMTuRvRYPx1nl2uVR5UJyNHoYoXGjBp
3RPdLByq1GEq+yNRIgSywH7N7nblGqC8p9ZY2OP627cc1oF5BxZEFENz7BXIqTAOF8mEO2/6sGcc
0qvOfCFOqt/ZNmotDrdQ7XyJBnLKZn+Ht9I/5yoLLkqG/+Ks+Mkd33yoFe1LZ7fJDS25xyidhbiK
zLewZqQP2SXcSHwy27AHVF67Qb0TKlenXOXpcyvCGzl/C2SsE0cnGxXxImVxIqfBYlJjl9e49Man
qINBNrIS2bbBOD4jt4BboPWw6iIoiWDW6WUNL3u3o878kULGz8nErs9v4FRzbpHC4brtZ1z7jPXC
MsiPtWtZ0Spjp7Ybo4m5Oe0nhCEZsTxQbN+fc8VuBfdutEp9r972UYO4z6rZHCthtf/j6LyWG0ey
IPpFiIA3r/SkKMrbF4SkluCqYAoFoICvn8N524id3e6RSODem5kn1+j3/QGBwro3TotUN0q4z/bI
aaZNgPmSdZvPpFxiSNSYzfh0ZOEvaWyJ3YESGNFhh+lloP+8YOB6ni8dncPWLuInAZY9Ai402lFH
/6Q1ml/Q2WTqLHsg5DtKtePfebgUQBTWwPVLMJMNPMJtwi+dfP7UUCHb+dCLMePZoZjvrTJuACfm
JawxhwPnjn6w4cmomraYFFyOxdb1jBtPbTMqdD9rHbNKNGn9EBeTPrc0Ju1bdKdlEwYZYlRA80sR
pBgs6iK8aYm8HlrJ1GKVBBfoswq2A2sxaR9ZPIic36cnZiSfqoEZaC/tcZra6OjYM9Ry/ifVcxi7
9iZTMYVG41I/jCPhpph70kM8AYGa2Peo75AZ54OUByBwCm5WIQ3Rh8RerDUqPlYmEzm4ascyAsZt
O8vXiOVrZVGB8954NLTiyOEH5DN50BZeBR/aTOpgO7RQ7y0RJB9Gz8GuXVT0rxSL3tmD81G20c9U
8vBxQtiqK2Xr/sxoSNELL5a7vJgIdsU5ZQQ5XXAOHLdDwKH2Jq/Ca3adptNyStKbYB6du8AW5juB
FPna9hyPE2uKyIZ2HzqDMBjMwz353P4G+5W+S/isYftq5DaSptrHfp7tunG+Yq6yOOXmaMVHCFPd
a93Ra6PGuXicihGXmBOEBaVuprwp6Wjhp+DX+g7HP5WDNB81a9fpXDpMCI+hmJE7yTDxF9EEPDmL
8guae/aoOX6jBRHgJmiWUkIluqcejRQbtMVJzYAu8zdeVprHKQ7Cczyo4X7UyJ9baS9YOCyHRjqO
kPyMqsmxoRhJ/zJMBX20k2/hbPNmczNGhbe2yYJTI6asn4TOTBAMBcoz2APP3Q/WbF2oNWfall5L
XVk2xS++UbAuQ49eZtxiNwwH3l3rds5mYVZZOxJsq2Hw2DZ9hT+PcJy1TUC6U7y95Pt2UFekruB/
YjzvmODcOnAew4RXeynRXZX6Bs96OuWfIasfnr9r3BAK0ceSeWLhxrU0NxM4dj5+DiVBvC+7S5ZI
62n2Fsa21uXzReKjucwT6SnZtdM/x2hEZ+Jmx3lI0RybDLl6NtmvNIUjDirIWGmHDHDGqnHY48Mu
nG9xpWCy9bLrGyC1Pqs2zTmqZPG4VpyO3/HuZf9Aac7BKs29iV76JaRlbSwJy6gO87Tdx8bbD3im
Pa6KcvgAlyp/2eBJ/alyutrLdbrg1aNv+ClB+f9aUl89GGtYLnqy+RBl0Ie3Is+w7pWLdXLsKD5k
A03qzqSds9YJZZm4Cbv3YqYUeiKASIoj8l+IfdjvNa1Dd7HCHl845EFAa6fsFsCVuONK+Kt2w8vd
Qn6nz5spS8vbxB5+wm5OHpMsYIy1qajSQTG9c9WG3UVazLrMNX67OVn4Xus2ofI7iCa6ErWF+aIv
YGc0xoWZzMycebG1s3P8JhWPSDKmZZt9LNekR8GovjZRZu/AzRkmevslZzDb6MqobSAVZawR+w2s
cLPRbvrVAas/Njj7HxPHHW6Xqsr/AOdemZGqoTQ5G+li6MvrcpqNjXx3Has6DZjgbp3eHjch0s+x
HRKY1mmy/FjQfkAYQI/s/Km8n+K8fIng3a69wlV4Lq8hhinGjFJy/UYFWczOpBIRmrfUU6logWz8
OaSRjvs8Mw/Kjjd4hyVyRIQBpsdZNTLbxGhDnIAt98yVKLmNJw//M/iZR/zU0w5Jc3rVSxUcrLnz
tr41yisZpPjGi+Xv4yZgCjaR/CLJXn7kVdC/DJ4wR76v3I1xmyMijd1nm1bcuHz4jYPf5e51FILD
5DXUR5dVd7JErS9DQC9al1jxr42uuy0FLONJSXFXsNPYLPP+cqtSZF+Uvugzqq0PV+fhhocyJ5dl
xKXUuCWg5KbOj0T7zDcml+4mNIV9mEEhrKZusDYxWyVujCZm+4cZ34riz2RXsFYVZ8clBrHbhR6/
omQkJVIyFGOTt09StNmpyNmcsY2CHVTku9DhnIdmAOftDaVZge9H4ONoeBZuBGQlm6ONEjiXuBcQ
S7GCHhVLDr8tNOWIyDZG9jSkQqBCtt7U2Fg2ZZ/Ga2IG19aghpN1Q2c4XHn/FCxVt68d71y7KcT0
UAc8iNHxwL7yvYsYKOZ2QtNPeS4FZXDLic6sZi7RHE8Jt1l8X1eqtfsXrqUZwmTsPyM0iZ1LW/SB
ycXbCq9OXlnmSV+6MVLs+K+uyxgnT7O8sET9Lsh4nCd4jc8s2TeFPb9M7BcbuAzLtnOcHHGcniAv
J0tFq9G0N0uqvxq+EFJjAK2waOJ1Kqks1SOB2pja24cSjsLO2CLmjgFAeyC4NMVhwtSCjqVgyGyg
FVz82AMx6Iz6JrXcP5mH9zpCxoixLq50R366MbguqIGJT2GYHCbl2EeAHhKjEItV7IGtHTv9Mttw
rJ0IKz63u/akxUz7HEl/slyEGtaEtqE8eWXzy/U0eypFKz/ROKy7ISNYYaqMEQeJD1PbMdI4nlq2
D5R7yQ3GVe4anBQ8Yem+UiqBWaCq/8D2pvuuDOgYQqQ48Dp8mIBGrlsPE3sx+0ABPVe8V2VTvDL3
hefMhfFQ9iO+DQuc1FISPaI/b+IwbGVnLHIMqn7tr5Pau6RqSbAXMPy6DBW7LrDf+Ft/ykW/ZcnA
e5YF/KAHd9q7VwHIhNKiDltn+9YvvYc8r6BpxTLZBSaPT4g4tDcNut1nNjQb9CFvu5DPuliVdlb8
IZpKCY9baYQFogUBsxkTMI+RhLZJGdVzTnSN+1TK7xb/RPiQc2fYx2MwAfjgArBoOwB10kmgSBXx
GtNgxbaK9CQSJAL4TAXPkLnBdEOxzr+alsEtTpNnroYhqRorItI42/zpYeidxzFxj8KARFmlU8QP
n8Qu1Oes/Fkqqu3AdXGdKwMYBETUoy+/ZfvvZrrYgtGp9xYzyhrjoQftz1H3qh2KLarduF1mezzw
KjY0Y1BgZSYiyYu2Zgp881cvVNlhxup7U1tUNqqe8KuXTUAVprjfeRXEsyIJR8yFPeYEj6cGGm9y
Q2QRRaPDVRfr4GYM+selhAdVDD6miEQYRnmyD6te++Fa4KG4C1g+0IxS1e6Ta+uZmsFOU6Xzra4j
rHJyRi49yYeeOZJlfE6yGzoO8vPQ0fgTNLI5DlpWX6YwKfsgdiKwgZ33qCMDTmG05QmVQT5NC0JF
BdRyG/ll/GzzxMEzRiAvcH31bRHDObJdF8exJHZT+ca8Q9JsKGJwhpex42gEHBvUwDROJ5nTTcEr
k3W+4aX3ElFwc5O6jr6bfBboASQifC3buYfjyA65UBigta22/aBdLsf5yRXzbakiucH/NJ6K3h7u
FB88YoEetUZlGt7ChwTlHYJxqMmibdwu/astt30FjNqe+Ri4LHUAkuqlMvQiceVMuE9QVtP5O5sI
6h2f9hFidyuPEepYbAMbb1mtN9EkbGavsjsFwmY8DouADG/KVLOHHIQHr7PJ05Rs53YygCl2xvTB
CeYSB8lUkvymoN2qqvk+Vu3ZbhNIi3b01/i4zStV3Lpl5e2KcCyOIO8t2vPsYte6bXPTa40m6fEk
vqJP/R1Agh4lXFuHQBn3RlndSxvl46bnFr/il0vzVTC/DNS7HbHy8Nd065u+6WPS+Dq91MlIgIFw
M2asiP9qpR3tbqAqJruhEcvJtkezCSNqYsECkvYJiUkorHhPtcCxWhNV5JAahjw/iSireuCnqYgX
HrggyHWr8g+wtN9alDFVbfKrcCICSByNqIHA1Cn5F9iB0C7PPrs8pyciJl6NrJCl9F1AovpawqGn
y6VLKTxGIOS2VdKdJoo7GgErXB8+aPqarmGtc2dXzF2yq0Pnnx/HJT9NlVP5MXMWSeavMbfcuzAo
f8kPp6gFiOCCv8MmrOSXhYoaRVmMW9fjztg7rxKn9yVtJEXdSIA3WHZ5FxXxd5KiPQjbbZ+DwmJ1
DaryghUG+WHJv2dMqI8TrWlAu3DFwAa7ns9oYVVR279VyoCiqsixZEPxE/Ypqr+Y8U/hhR7YTuro
gx+Oz5KqfzIfOLkABrJPIes/gbnlzjTjvBpsSz1lhULyS1F766qCBnbtObdIjxxQvsp7v77+Oc3y
bDvqjFmPtDY39e0YUZCngdRtDa6LdcvXvVLWe0J8Zm/xj+Fvg5qq+onkytKJ/TjAroz9rjtFuM5X
o5u/udffP7uVv5elaTdY/rC+RcwJCXbLAljuOgJVvdGzkfcInuk2yyl3Hiux7BLPhRM15iFhwSjj
K5ZFtPs0uqu2YmIfKLiJHFRF4q9MRXk2nXcbLm6DOXPMH6JxjHc5nAfUpxRPp5mGPeGO19yN9JZT
7XsbRNQ1+X5xa3nw2xvHKWmFUzZSgMJz78V3GT+Q/exCBc7L7jo8CnVIuNHezNBiQCyq59Yrn0Jr
RASU4uxyCt5xBCCNCENl3TQUpSMhMp1E4Q3ZPmz3eWrfOYt17DNQVfVCJMvK38vlCh+NIWNHydAQ
baUXNXXcX1o2Mar417qNZkHSJFR628K72yZqemTbBPfoDDGKUY+JdpzEil9shadLiLNXev/KOUW4
apt+q8o2WIsFu4B2gURGEQQaWi4iFg7cKelQDrcEx7qj3S3RBwM6THXbkMKYB/2WdEv+i7RGo0AU
RzuZmKPlVFCnW1Jsro3IalQQka1Op4Pf8a03BV00yWAa/PCGDxut5TdRwpXND3S548CiAF2AgD55
suLQpDljevbVKosZBeKYYNvxFmy0AX7NNSUM1q6fIuKwuNEBREzVlmsQLS+tCC4Rt4wjoLGI2RZ9
AHv3I31UsAQ5NHBZAaZhpu4LvE/4PvRDsJVDSL1gTYVXleBj8GdN78ZcBhdbDWS/YM0vc1ZytwT2
OjX+P+WwJ+SQETfpWIffOEJg5vvC3JDywbere/d2nsO3qQcmFjpt+MZTeNrgQ1abiDZ7zFbpEydT
Mjg9efZVbTqJbo4eajtWwENRDLd1Y3EuryIoN8GUc0DmaHPCVcttQeXo8WyA/kHAnziHgGBZtK/u
W5faVg/UzZmcLsHeVHXvfFYgLpoi1ScyDsm4akBmrwDMjbcWPKNtPEzzv3B0vdfa5YOYZJGR+zCi
QQNYkH3pLAJ4aZVYT6VF1qa1/O5fNyTzhjRguOY3FZypvEH5Xijw/Ymp1DjOWcsI4QluUJIYF0Vn
iE6dk/qHYJHDxZUkwPsZnZEnvvvUdTo7uqWQb64vPHwtMdYJLbu7slTw6bMyonA+TWO+Oi4JLJa/
mQOXPSMHalombQikKxPE411YyOqpKYf0y2QB2zHoUr1qSYZyikjNE8VexY0di+sruuzWZJTlbbxU
2BTD5up+sobkEmk3+seVyfsEf6i3eMLw6GakltwZr1CRli2KqJ53gc3DX9i59yectEaYgdekOICy
YdLJwTwtCxLtFBnMzntXTd4t/fIckwhTH6dadebkOVY6HBOKYUkvFRDNezJovkSnSDwQT1GWytuG
L+KmEr28T/q220ZD/ZOrkS+fheXZ80uE+bhKXgyHhU1XhbuyhbnS8g3Z+WEeHy3BclL0TfmaioqS
AKub/W6tM9W9YQK5CieL3DYen7Zy6PWJ6GLPw5JwP8AQzUsJjXobF14MMTyi+R3NnJdbQE9yPfUk
SnKeuo+99phYOrLdTuh7jypIhr2mdOKS49Pnw2HIBmreiivO/wMtDMm4aUBebnUnX6uyCj8yxZ5a
Y25ni8Bl4DbOVz3EJRGIZrzrO96nSz3jyM/TB4MVhZAENkmafLg3UpatSHDh/dVJsJajDtaqz5Dh
p8E5eLwpVuHY8b5tx+h9MUHC1WcyBN+in3yA2InDbh5qEGnlSLwlaAwovVHxbdzD85r850rPuPBS
SN5l2b22zmA4FsXLmRql7iOB4Ik1igveHDp/eeAgwvjjsE9bRkwObIbDduZc6qohVjfV8aVJlpzL
Hj3WMBUOYCreRNw9iBFyW5ZVy1MVwbjip5Qx2cdR+efrpHonrOijmtiEPPkG9u0BWbPe0O1kHxJd
1OuJay/HhfJtkpl76SruEoH25UkusuU6SgG1v7UD1mi4ZcjyeJ7c5hzJpGajs7UPvKIptlxakm0i
nZIqm1oco3AJL3M/wlFr6vCz4vSA26g/W2lxqZkEOyPu2DrITjkO5mOntqksIMCzz0C1nuXS2Zum
N/yAYfyKVeBSAFMx3ty2pWVOszX/xGrJX9M6nPdF7hg8ZLjxuPJTijL55sgwQLctOZ4NF3RcQn3B
FAvnY6dH9wecSHaMU/JZnJlAUdsUZbFS/A0F/lzPGF6JafbLWUNsqSWjdYIYzKZ28L3PHTmxYnSe
mPR/k7hPN6C8rBXqDJ26oOYRNKYf2+3B01bpv0G2/gvAUexbJlvWUtf33LT0vW+PkIgWQQoN0ZV3
wmB3LOlJ6IHL7cM8oYHWFjjynEXYvMQ7wkxwafhbit6KnmVvVQ8z6wgqD2mlrwUkGFnJJgj1th0V
v9qaFxvR0IDA3IbQofsWtCyezHKCGhpv4qjz4HI2us6VUr9TAdByogpVIE7UY8j2lT+7oZnIc6YL
D2cesJTbkGjmDJptZRXF/9xumF8DR3xFbvOTCLgEc50GfDBli/2TgGRtjd/uxIh7jUvCrnY8+JZw
4WoXPgcw+olEWBfvPUnQLSuo9k4G3Km9UmfcjM67V6AZxE0cvnXuFP4WcoAznOOT32PiMPh9Y8No
XZXyFk8gmUgG8RDuztWHEleKLGjUR9GeXJX1zlY3X3xlkxkaeAyMA1TB2HacU8Dx9sG2Q0mQdgI0
QrT0driO8cu0RC++GzvbyVHZRrT0XYSUeWJDt+QDRfPEKCE3f4D8KzbU38SnHI/+JqNFnomeljdv
FumnYaviN9izJrRUfXKXGco7JQrvLPyp5R3lq1fLK/ujKm1vK51s/nXTwvqGX+dclkYR3fV9a2u3
ksguUPFdw/mrXTuMrdhsolpuE6+vbjNsQ2/BlPUXqxHNXVYVWOTagVqPjs6xdD27sW12TuQOzxif
QO5y67V3NsxKbi1p1D8GFvM3/wfMoyYyvAzd4iYuOn9j4rh/L6fSf7Ur236KcbHftXSpbKOw4EIx
xr69psmEWZjn3ILwPHm/QHTkLg45UDaTQ564EWCWh8i8wu7M+VVUzSqxWVBW9D/FG+U3aIB5itEB
O1XJDFpjmJuYrMawvyIkHPA0tvtchS0PmanDS5tOP1kVAQJ0yW6kBEfGYGm2AVQdfFqRv+8sQNM+
CDsqlLIcS8HkEABGFOO40e0j6NgXzjtcPR2bxDxgfyfxT17Kb3iRCzaZuJYoRyU7mOfwjG/VoZuS
18A3J+eKNuPdQVtsbViiFvsBhgvXIs9j0wVo03TdxzR2L57xucktjNlVM/IND5yE8AmG8MTKgCi7
OXqVgLpkaLbk/tSQ/7HaDydkZtILjWr57Pe8wqd0Vdv4pst5uLPj0v2tKHkBdF48zhYCprcM35Qw
EQfw2neco82pIa1ScdjDmSfv0ZVx2aNMrqyieVG9NNcQpbPu5+IfIsVt1yVmNQyKuQhYCkYnPVxD
WqI6VOn80kv15mG2YYpzUr4BjnnGE/Gb5FBC5yS5G2OKuuKYqRVHVrELdEjMt8MTmQNPXLX1sgcm
c6zqnD5xdNy1yYy3TvXACVsEP0Efjw81Tv5V6GseeAJPWzhO3qadOh97dZPQlgukNSdIA48ZlJeu
vft4EfoNDE0idsz65b5YZOmvJtvqqLXOg19XE0P0lBa7Vgc+KD4MyznQkIch1BRZxJ3+TJv4e/HS
5pp0pCyoKEiGEXRnHA0Z79UHcaplnUgYEJXEtgS3GPdrN8ZXLMC1LrdZtipbaG6laok8UMnWdGWn
4wggxAt60N8VNSpQi9K9ibTHTuqCkFTcLFY2tTGbLnLJ53UsnKKKwwOGNKhWI6hE+rzs9ZALOAM4
aeGHAcIzLpyxQv4tY02ZGqlt7VjRiWQ0w4Qqr64l+SD7heoPGhT23CrepLHuaSf94BGEiVRL8vdB
+MMosmw0cu95TEB1DyV7Ydz1sHZ5S3FEr/GqtQ+YrNpN3M8nmaDoZRr5PvY+3TJ7ZDjt1kkjXjl2
EcRTzQVsM103nfPYqPwe/xmO+nYmxJO8icGGAYaEZQLuDGiLeywCwSrMcLpao7ttUuHsEVdeTcxv
YRnYALOaCcoIXKVWLz5Dv3A3zEoVaORRcQxQX0qX7yKx9qND7X3TYUCzUn2bBgluq4RQ3MzSYpfe
8xSDv3NjBrl28ZwVOYX7aZjkIb3iHRG34CNBfOhBgLPE8bZe2KMsT/3TBcgChl3a3uvhHxRzfQJN
SD1Ocj0ImX01GEUUlB3Xg0J0GmhCvpQCC1DLJyEVREjwKZ2oRvktyAAgjsg/hylvN3CdhYg303QI
1OCo+IDdS4mq5lj919RUy6G2W2vtkry4oRLCB3OKrd8p0YNUE2eQBZCDV3lg1x+ijIoNMyDnL590
gYiCO7m0sKQ7g6JXJdF+GfQ3DssjvzRxRtBAk89phnFkXFI9iYetqCYO7B4o2cBvycehmmWW/V07
5khUJzxZ0p4OM/rvbvGj7gAD3D8QJxFs9glIbB5nz9Z8reaY6X/Hqx8XLz6Bwz87ZnvWkyt3IrKb
Y69YqvIS8nPWj3jfUOJhznBB8wce4X7qZ+SE8rMaquAoAmAkFrkW+iWuLdYmDbm5eLd+i9hQ5f3r
os1lXigC0C7inxs2XP9ya0OC2ts5ZcxnR/fcPx1PvOSTbW6aGC+Q8gAsz4FGKWnu4hwF0VqmcEcQ
qN/m3sx3Er7NOrNcsw+RBCHhks/ydfAem7bZm7SeYGdMT7isXjAgdwcZ9/1RdooI7qKRmfzwJxUU
4PVplVHQiD+AHZpmES9vb3uOBVs/pLZAkOTk0QHnRVd586jJWJxZgaJdmWn1K0oBB8Gv5o3rynSd
O7Pet0H1bjOTMQ9TKC/MbRRFD2NfCGgifYQWw7mnrMUD+hxvIDDWQ48oB2KCZ2qc6n3RNoiC5UMU
OffNFAAR4p1FsLjHSzlQm9JDmgOdok7YjiEF+VdyC+86fNRvkeEMtzjS3hRef6nq5S4uG39Xdot5
WgIEz8zXV2oZPeiDDdqkGxXVy9wvN9MSJGvOudOhBe60BgF871WtT7WR/OUXxn8YyYrLvP315vhC
KxhWF8zqKzvkoYGc+0JRxUWZ/n7xIRxl8XCXe6HYO2AUsKO/6LnHmaxLzBl+crtMYoQ5nE3b2irZ
UlPxzM+JXUHgQjTXpoAo8jWj4HBt4mpqfHfB+OVeAaw54hBFwX56iubqp0/QnriRxwcW4Pp+nCh2
a13dnnGZ8BhaTE9YoBuPhY6Tde3CeRyjMVkXVyjP7NHTFFEaC7efUtrIKq5mjCGjNDMtv3AP9Jj1
m+SBrYbslOXk13E4urHAsd7MFec/ewa1xzCou/sBrnmkJMZmrKqcNCvMrAz99Gaym+dADKuxVj9i
hkne4AFc+Vcw07A03l9lcabcusDQeS14KC7REPzSFfSaQzneYSh5Nqp81m16oDB9JnUqjj0bi79P
hQT1YvX+vzgt63Utc0pBdXHXyfGb6sgL8VjInDjJcB9J8mo9kVMfkOgScpaWVXXAgoY4FVvX5sAS
kmzkEJpfsj++1ZhxuozeJcNLRmFIizwMsbK/FDXXKQJQWARsyRm63CtwBbPf/iPYsY+mGq62h4Ii
LOqRrrW1ZcQNq2NzdjGfL2P+XVvqk1oppumJsoDOHWl/IZkupv6bmmtmuxa/j+xwk1sJldtVlCFv
5FcVmV/KTQLCjcKl6pImPiFIwk2gJjGKTBl+EjjyUb0Oec+JkCw+knhRfGC7IHHdE/bEFcP3yzfn
pOI7Niba2mQmsYkhWsWxG+vbamruFjpqESPEuvEgBQvcmr0cpyONL7bHsT1wGeQoqMDK+GLI0ERh
Jvi7L7d2G/4shibMsJ/OTkupTUH3opmnS8Hx+MzIKG5oqwKvo3yaeeIB8p92vyyIGKvJqOipSTkD
FvUEZibObfwRHEjwpH5j9cHdl3Xlah6axxRjOYIakR5kUybTCBrJUAR8PwZF9tCrCggA881gu+Zg
mylb+3Xobq84Ew5MNd4RYB94f1jPluU5lOKdDmZGKMf6k2l/B4Vcwca40lIzVdMQLpp9Imd+smjx
GBxHR8Xr3k2RX+fklfuuPDlmPkOHwa1IV05f5Yr8XYo9peJA2lib1ugHYg9yw3hOYKq87gwT0zAw
RwIavN/JyT7iq/1ZbIeKLiJ7J9YbvlMJVZrK0K41V4ynEKCZ2YtXPxj/IuysoOWEu/ab6ZeDKO/C
ECtE5VxBm4P/UAQcWEKbTEczXHtvNe+IBqDBDolwXk8FeGirR3vDnPxnZzmnnflv8mJzwO/kba/u
q5WvJrYJgWEj7XNxMIDZtmBoGpghbrNbWnxYvqpvla7mXaSyhxwUL88KntQFHwaWEbD/zjy+e0FH
HzLi/NYs/T8eNcQXPZ8QNar4ph3Ecihbpk9IBD6MxJXt0n+B/Q3GzdisB2E/jq3PHhP/RD3AN6/o
IMASTeKTLWuylFLSLN1ggp3+pLDQ4AnoucJmZ4o+pYbN3Tcx6Y35hasnnr7xnUH0pk/7Hdne74Aj
TqhxZ445602/cJkZe/lp2pTbMu8W/p5o3gVmll7VBKAG9Jc8J30NyWODfYlqNmich9bCQiuv8FyK
RH4w4l54HT90Iz23RajPhhBs4i1qJ5bwM0M9XePwFrvRmV6xlH+m16ITdxldbs8AHBKHwSD0o2w3
tRmI3uFWM8yeULGAfNSGShnvn+siR4rhipSdgkvcsLMOxn11jdkxQTN18MSRudoxCrIwpU6zRhfi
nMSv0B6XHshd85F500tHmc9Y2p/Z6L2HDWdrNfNbIxr0rdzxvQNBY5doD4plal2n01c/B8+iDaBS
xZ9tV36lVr9JF3kacQU4mHzb2j90Qr/0ZfNd0aW1CoeoxmEZKnyhNLO52j43DLfAIVLMpLQWVC1o
X+b4P5/el6isbkP+ZJbY7nXxeCm15IlA6WCKpsaGoX7mIBAchJty3ixGrP1SUSKWXEMq+GvMWJen
DvLCgK9tHc4OXLygS6lv8b5mDxxnEomnOo9pzfRHFlN7vq9sckVGFDdoay9GimTFcxlD1jS+UiRW
rAE6/sBhpa61JAYdyvkE4/dq83YMM6aIOArTwDLiv5QEgtdLmnkU+7BPSCfQu0GPfzhM8FOOBuMQ
vgh70U8Nec3bReu9yJZL6+kXYaEV0Sd6YQ/97WmRQ/jhjup04JPN0HdrJx9iqPDLmxN695RNHhrh
wN6XAa6Btlr2vKx+Q3XNiHTlK/0A7OE2sFfRwx7v2x0Y40OvS3UMO8zWeZLBGcFlEQFJZ6Onc8aS
T60rjjXsR/B16WszgiunjvjZISrBBMLHHlZJ80e3+2MXBIxeflteD/cDWUWsyTwRE/0QlfLYXivU
U1JbdUr1gA/T/+q8VCg87WfR0LJZwmzgsLyv8lRR62I2aU0rUCQoOFUVhodcXN2A5lJldIymY/Az
qmy3IBhscqdTW122t74Y+Ge85LmR8q8XMwT/BnTaaN9lIBRw/dMR66Tuk2tgdBXc22dDi1BO6Qle
tScOtQhngDdWA+gbYICc8KfuyQUDPAaROtR+/Sq0E77OkObXRIPfqsx+dsfKhi0x1od8xhEM82CZ
e3Pr5jTpGToBVzpnF54Cv4GVRaU4zjCcXYTuKYJb5cBBgbj51U768tYaqh9RLJAoseCrMXjnab4r
WC1WxDqvnawMYA1gwS5xz7DOT54gFChtXPsN8IsuHklBtMwGlI8Oh7pUN9T/zh/20O1qFdDXOkDm
BGMSUMN2tO22OeWjfQ684CVMSPPQehbwiPQ62sqWhfbN2XceFj98KlGKWHd4T8xWvvXH6sYqwjNE
h8/ZENUJ2uyvglZkdfFTRqs15zgJ6QeOlSxhjQO7vKFMm0FC/lqZU+2GqQ8Ok4a5bHH0aVL7KWsp
HQpnCodVWkXbwGdIDIv6hSa2ex2G4bkTbreVKn7B94uImNQHZusUJuZC0svGhgWRhnI7PuXXX/ME
yhUMBFzlehh8XEDlBWWN6KynN2lgPyLa9W+pP8H5GvGO8hwOPDgcNbblUpnvonAvOSU+1A+kzavf
E7/06VfL/59M5pcMLZyhtas3sjH1TvkU2Vx92+1wYZG/tcf00W57ajF87+IGTEMoYmLHHn1JapBa
fVfd557d7FVOZxkL1d0kl9chROcdCC1shBRvbVr8okTgKiezT2vfcFraYbrNBCeBovBs6L3VBcgI
NtyZQHcB0xip9a6twMmGpdwHRUp8wmovOW0quC2vrPWluHGSCNdfDwVowCy9wurw6IwLRs0wpUy1
BD6R1f4vBrwbPBaXwC7fuZGzp4/Auxo8htX0GaB7rcbW+hKCWkrtNXcAwT6CYbiYMHm7YvnyCAeB
vXh7uwBwVY71NrfDzwCdfmNPCbetjHrVkH9OpV9QWvbA03lt+/658Yaf/zg7s6XKkSxrv0paXreq
JZdcLv3W1Rec+cBhJoC4kREEoXme9fT/J7K6LThg0FmVZlmWAYE4Glzb917rW6IyLuy+fW59g5U0
SZ+ISJ6TogiKZSBTXSKP2VaJBsDVaU8IdWXUE6tfhDxVi7ZonjDeUXqTEsKIZ/yOFG0dDbj1It07
5D2LkkrbpyLqb7u0WJKJ0C5sE6NwYVfnNdasJbAN9KFBBvzcv0uD4NIdc1J/kMNDHSW8r8cSFTs/
i4jLUMY1ou7iVguSC8wNap8R8kH7EBO+yMSlIfruUDH4iajn9hmKaaR3XUnEQHpblG26aEVanHt2
vw8HRCgVY39KU7kPehcUKg1mcl2C/ARo41mlR5T8nHiuBMGSendNtucFhpyCTU19Mab5IUuiFCUn
3bPc2yHugwtZR4/WQDfObuxd3BbM7uHTD1oOiD29tpJJnLl5cMtE97Zx+mtmeMCCGpMKXJNU8Vot
arY2g3maoqWhSIQ4CGf0B+oweyk0QaZeMR6AFreoMIwLAD8QI8zysQ6ISPKqO+TqDzlm2pMmrA55
wmS5r4B02joJxM10lQVUusUQIItLvKsqsx+Ys95no9L3Q4piAUwYXNR2hmVOxMoo89YAVbvUBN2R
KjWGM4bV3zA1XJJ1w9YcOuJSYwKa9O62lSVhBbCATjqYVIPv/dSb5gKEczLrY8BCEOVzX1iAPBrG
JQvV4MyWipkWf4TxXOJiSRS6GeW0DSABvIrUKd62qnC5a+k4LXNLgLw2wDi0vXETda79bfAE9m3S
f90A4CW2oOfUU8SCY8U9GdzR3WDnYRCcFVtjiK8QyiBUlOxU/E5K6gnAnUGeu4tEG2/a0r0VeQlR
ywrvRQOQCfXApbQxKHvFDyWHNWhybQUJAFOZz8RRoOYYrZj85ORSL/3H0GeS0Fs8pRXrxmJKiT5L
ePPmlk5zgHoYEfqM3m3iH1NunKGEd1aRgZ499FCGhp5XbxojIHi4MJHqud7dONUtTgWieNqIrg7b
c4Djbfuz9bEuiHVaMic3IvXkRyVGQEPCofJQX2WDdZj7GRsa1vs+See7d9oNOvE/E7w4l6mtWwM/
b6bKWsqRgTW770OdMJwf4dDwsN8MoS8YYhpPjuyYUjjyEi7KDHPgtBqaIb/JKDhlOEB/PnI8kt5h
UMVG+Fy4un/HBj08KXv47myRxuVcK0Ejj+4QGE7bxOoQ8DP/Ph+lQZpZ6bIIDv13gVuL0Re2hWpw
13FVU+Ba/o92IiElTzRzw9MAUCRJCInSl1WU39Gu3nmEGGzIsxoWgNidtWGLbR1BQMMFwApt54a7
kZn5Ex36fTHZCuNZCOfEAMWOrJSpQKIGxly0Lc97MT3SfzdXJVYvwvkA3bRAVrh9h26LJY0ESQbl
T1U+fgto5WwaEAub1pk1ZtByRGXJrS6tQ6tT5iEXHZk14j0fLe9E6igeNMeSC1kwGJVx0P8kYWdV
O/QTWk+LgRI7dz6tIeqjojuJa9NaYW1jOZ37WmPbghCZ/IHijdlsMM3UDKbHJCNS+xJBeU++DQHU
mSRSYRx5P6r4PJxVphboWPbHSbGmPUhN2szyQp8iXeTVLak58aruLf3M8b1LYmoTbmic2Xy4/CKw
SKmvHafYNJl1qbdNc6uhO2dDVu36DvaPW/bPQ2V77DWm9sZz5TZvYpOCAvGN4wTbioH/lcqQUoaJ
ylGv6SFNKB93QTjpgtRwj9gZRbSDxxRzNeo6MK6st2/bmsGaHqSEfwxO/32ySWlEDcNIjFg3vPST
tagUMRiN56X7LNRuWfnNE10Z1mqUyY0l027HUMXaEJJLqKDBzatAi29K5k1EgFbNkiAW+ntG+ygQ
pi9HjRPZdjNxgwOV7fci6QFZ9rDJqhIzs+3gmanYv6TExzIPpgWvIyvVYy5d5Hbmxka4vcXBgggY
L7FjjL/SUVk3Ta6H11EQyOXYa9f+a8Zqlt/3htcv04QVuNQ0Hzt67pD23JKR0TTF1rfr9Npp63lX
BAhGtTeNEV1lXbq1QkstBfJUqG8T57Q13CX1SbI20NhuOmH8ND0QK91g/mQaaM+ziWmTJBKChPmD
EhetoVsmV0kO2TmxKTZ402ibPrbyhYVW8xSeH3D8TJoQyQkcmopRY4KUJYsIne0NyAVmO0U9Dw2R
FLiDdt7REFvmjnWO5LKkDhxvncrtVga8p5O8TvfY6VHF5JQjRW7fYGabge49+jjtHpb6uO0TagNl
8w5zQ1rsRSWIxMiaOzVkG9eLnRPl2tfAle6wnJSn9BOfWmz2XpWtcx3UR0p4bReyljUWDC8IUkht
ZyORda0cjW0GW9ZFHKlNWQJpyZs9+QbPqC8PukcyfMZx0aawv8ky76YHv+/bbH90P/0eM1xgfBGC
z6tIEMCeu3Os+mfV4X3HHHvTamVAKBBGFLfCcZGixlnj3SGYq4joFMbkiuRV25wiBXrySW4+sU34
1F0Pxy1Mc2OR6jRc4lJtDHNO/gX6AuXSRHplMPREot+U26mtu4VdSGS/Kj7AXfPXY2NedtBQFkj/
QPgRubewilnoRDLRS13R8ik6AjnNeNgzIkS1LbL4rupbLPbslTlNZNRpTBbKFDcXPIGFY/nubJFn
7FvW8XKK4fg5ZVDxSCvueS2+FSREUPzSdujMyob/hkIHqKe2Ssv8MkPLeCpbZrAeggleauklJPGQ
O5a8R/oULZjzAVoo4Vbf05AVvYnzh1AlznKIaXtNSsp9quU2+6zCrLfNnIGm8P6eEAQGfcDxD11t
/6LZUoH6KbCze2pLi1GdMLECC15V7aII9fsikuVay4MRqUzNDCwwTirCMdcoT3AydUayRpN9Dv+m
WyqvegBQzBXT+rtw5v/Qxph2FYPeHf7zcEVlRkeNndrKVWggq2ioL5ROnx56x3nFTPgQViUITgN6
YNrHuzoU98TDEBrmQO+KnfQ+7Jtq7cthDlFyf+q68aPugDv6acOLdtbgoo0YcG+4oMSawtnks40q
pnvKsX0AAfOJb3m7hsp8qOG83WoQuk9QbrHdl2yUkVVlu9A3zycv6s/bUiuXnV3NSDuzvuTGML4X
siovWjdEQqIwHp8YmcB6Wo0jfLpgpwYweaHVLQMnuTE0bePLFJkNHahlPINZU914cWXfQQ0hgT6t
HuJ6gG/o0Lp0uoFptGR4VcQ3hu1Fu2Ce8dZJyT1vtesgjJJ9ZekbGBTjioS+86Cu863tGu6eG+OX
0zWUtSUoaemnyGHVXT+o72Yv602oxbvU1r7pWWBeJlVB6dRTB3Axb9CnXpeW4DgkvHd+Chhd6UyP
h8S5ones07YCDZbHjwrmJ/VXae4FqPM0xmqI9OpU63nnuD0BsOR9M8Vs3TltCoqYlbnrIQ+5fnEH
8sM1Ee/PMEU1kbjauBcufbp13NALVpF7agbaZe2TBih90gycASOyMC1tGRX5FaDFZiPy7IG8HLXS
e+NgF/GPNrExrKcocgLDufLnPeOgrOcCJCD0ZlBrwSxygpjMJ5u38EiLGCyR50nlvFdZtjddZGiI
7eptEhbpqd6CI2L4hl5M03lyIP2cocIlCoxGS9mW0C1aXu9ZPb54lJMr5BqnKEWf2ijjBVCKU+Xk
4dZuvb3RVo8Ze8xD7/l4zuuhXndW/zPQgBSEtYMm3CXI3NTHcqfFoHLotfxgpHktUnOPhOw+Dyps
DGiCnLCFlFclCLHJ8xjutAYHUdL0z3FPbAi4rwkVLXxlbeIa56mDmJD22zIcp+jCBFqMsja4migp
CD1Bwg9iDPy8r1Hx22lw6fvEa9R9V+Cyr9KLEW/dTeIa7aWZ22CotEAypsdIe2KmIwJi1/PHhbAl
0elmJY3FiLx8nYWexqhODu617KbounSsG0U4LU6mWFuE8TBLO+FjYHnAiGQwPteLmF1yeDsloMAj
XIo7OkzdptNNdvZGb7OV9MrySniE2dPLkmvglDTldS/dZFH3qM9R7HYzXhRwDKltWpNfkszDHHjI
neM63lozzX6jk+XESN7ObxLDn848zCPz02tdVrMiVDnFJTkxz3quBytWo2AFgu6BjoB24ZkJCTDc
cCuK/Rd9YNzLJu8b4nm8fhNxL0pPusOY44c3Ycmd4rJU+4ZswT1GwLNYMhPHyYujoCK/07BPPQJ7
qM/uSi08dfFE8L7vnrKeBlzushuh+alOG4PRA4lVYiwlqEBosizgdK6L58AlXMfU5QVzeza6bnen
dwZZLD57s0SGeHyEwutbFb/IA0LkVQP4qQMpGIxbZrMfUNOtwqAjs46R3cqaMVfM9OefnTk3egaK
mFQosckbqi5P4pFj1sTeKqG1SsOEgX7hz9L5EjM76jO4sUyUqwLOut+92NFczNAw0bKUGXSHZZOu
XXKB+Zd+OVXTwkts42Bm7ABTGQRPRlAR8qwhz2GUFL4kgVOAM7K/cUkvXZEfoiYnEyiYTiedCQnQ
m+zB7Id1BoF7rYxRY4OnPSRjvSnnxFMf6bndszBDO196JZlABluxAvjyHICRLI3EJPeeBqbdxPrK
t5snjKn9Kg7dYJs1Gg5IXe1ac/hW09auRuesrt38BLsvjqRouOLdy/ZXOpdxCVorRNxymurFRQA6
BhqHa67tvu/OFBtVpVOA0EhNTzGLFivAl4riGT6oPaiR4kzdOaYbnbU5g8tRwCYQxvSI4GFasZSM
11D92wW5OqjY4gxzRJph+22t9Mzi2Vibrq0tDduW3xy7RAfkkvw9NNDtBuJpUD05dbkUU9OSfZQw
4e2gGceuaPZmHL/0YXzJM3tgs11unQbkh4VziI2su9Tg5kAi7E7NlN+RJ5coMDRrmxKxDtgkzMBo
U6Asm4LhtQ0GDo6XeEjnISTuFjgjdW0tiXSdVl4n2I1ZQEyJXSd/mgnvVSHsGO0pgJlJlNh6Le2i
wQm0Cg18cWiO9MuCZZtBb0UuX2lg6rCJ0O0IHUMvwd7eidPios2mlt4FGJ8U4PsCWsXeQHN6AoAD
0XvEjCtH7QQMccIA39WLSrT9vu+Nu25EVF538J1s2bKQ4uKaVGsv0owps+0FvybdvXFT2lJzDIrf
mlduGjmb2EKBWwl6KKmNkmlE47LsOg1lQw4mm4LGWTY9c0UJkOOcWem8nQ8yFytl5V2nRvc91PCf
pJLGfWJ6BQAhvJsBD+lqAhbTddCT2WJ8swJ5MGnXrnSdNB+n5UlDM0Vb1pe8eboqE2tecoSZKnKf
mWjgXyImqGfkG1XfywkNQ1Gii4iiPlvlDXSlonGeoxFPfOQ1xuk407A1vPI4VKp9M0uNSKPT8cVM
1OHFiJlvynHEsfafTQRAn6bVuDUn7xeZLQxwFEpRLUUe0fets/cN+4XUzOq6VvObpu28RTEmj3ZS
OadgRLpl0dQgn7vxTMUZe35AaKcIDcAjsagsa5AEzPP0ctkCj7EoYVL6WwZxVa7DQhBL9jhWaZhU
EKL55kOgxw2GhtONXJQsWHwWrEDuKZ1ExUYrGu5LdgDRwkFGnixGN7ZuC9sWD6xaxTYKvQo+VCG2
BtTRVZu2RB1OSbuiR6M9Rl3l3SWo954oCSvKgSJ99koxnaZeT/3pKo/VIFSo0kwVrdApR0w7+0mH
lqCXGi34kQ5toYnpQPPMvCqQxfME6epOtkN3xag0Dzf0yPMH7Iy1+9QbaETbNo0WhYuoWoYFLtSY
kr9E8Fla10Y1hOewufN0A7in35CpmH0vOiCEJ3WbejdFm4vvTtCE3/uBxvFYWkzeZWlYpy4OVEq8
MZbnfVqTD1KPGc2AUUdd7bKARKp5VEFZs8y1vFSoqvHSB1aM6yHXpLkt6B2tIRu2O1AEZOckHdaF
uI+mx4YYwxWrDs83JlUi682KXNFcuucluJFLQT73ujf94Kfb1jX9LS1RC1/ga8GnMtI7dn8O2oCI
hVbVoXCm8oz1zdtkEjwYridYKXaZnIMjbfd4Ju0TI2Q9rauKOjOrHmzNyk5jvxFz3BbCkznqjd3j
TzsDwK1Lc1xXLeijHr3dkgB17rsyPB2GNCDKFgr4VoUpmsnCVaum5lklYSy/y/P+oCfKv5NW/DNy
K/cEIyFm49kIrjuIJSEJjmhDIMSFflvjx0DmSaBfi9Uma5aWzLVDLQe6El46ftcnRlmUPUyWi4IA
h8aK+i2hdgIrBf+DaGARb55Xw6KYOqJ2s2B+CGx9j7mPyJsqsc5dSDFLL7LiHYB078b17OAmIhgC
Z5aX+HvIO+4FdXEJGjyV65R6Bv5TwvaVKQ40rgRj8EuWjYiA9Cq+qJUZ1kvRZgVBEk6E0xWbZX0r
GrIYaPIL52IczfKQe9gAmDhRo3VOGED9GrUnQ9Upu0wa0HQz+ts6SFPaSWgA8NmVTvhokuHEZgZH
AZgn7G6g5k0qGkpc2kVQSXdhHhvndZYHUPwj+6zqWm+p0VamxMvxCDH06YH4NN25r5nyom11fxMQ
UnzgxzI7bT1j7SdU5M1kNIgSRH1uov7VyTeKYkobRk8DPcCFN7UlI0QDjEDY8s7KZd5fl/lEjFYT
q0s9UMlBAtGBU1TAk6zTMMezqsKDGZnNDTOoH9FAZJ0thbsr24yOiew04wRymsMruM23vkywXBEu
srQMKCuNavJrrTflc22LcuE7+HrdGZol7JaRNqb2X5XjYrwcovCZOZe96A1V7a1Mfx5VTFo07eI5
5w1cErzAgRXSpq0oNEY1xBbio3fr/s4ouP8YnZV3g1PH5/NjcQUfFbIazZYbeqWItO3e3Fmhmzzq
OZOEk6Zse4B+xCKspPR4g0Z2DUV2GlP9O3sh1vpe1HKJ8r+/iSxyuIyqPRR+255GJcGYSWhl3xu4
tms3zAHOByN9VIeftIgdKnBQMHQ4ZHOvk/lK49fU9J1Ku6cYdDRvjBRiI0kGJGkFyJZWdsjQZ+GK
2u2hFvTyrPL9DtugxS4S2Jhh3vd6vW9EvtVA/xE+Jnx2xDFY08HKdw29RrnFjVXc4VQxDn3k0y1h
to9YbQm3rlzhABL0jAZxqDWbuMYM+uLQBzdd0rlb6cbuEmrfdPLnH//53//1PPw//wVmTDL6efZH
1jKQDbOm/uef1p9/YFWY/3T3859/2rZlm7aupGlZhmNLZZp8/fnpOsx8vtn4D550JTFG+HsiGAHA
RLqBDRzL9ePnh3HfHwavr2UA5ZccyT0+TO8Lu8THuFXixSDKRX+wikMwU8B+ljxvDrurzw+oPjig
y2AHYbsQBh/s7edK4o72vT1ku6ZGPY8I6YTKcCc8ZZ044bAh5WPz+QHluwNaum7p1usxhaXPX//t
RDaMUdzYT0hkzYOzxCzv7c5d0xhZfX6Y99fL0vG50CFizgCU6+gwKu5buk1FvB97K93aeqGfFUoL
dp8fxXh/+hhDCCFAP2Hkl47x9tOM3CwDbvoGqKpFvfGtr+O1xmBZCjr14IN9LLZKIwgVxsJwWqKz
hjq3cLCPMvcau25ViuRvX1HOroUJFxKK7TpivsV+P8FtBEMv92im8Z4woFj458ia6dL1vL++uF0/
upg8GbojSF1lh3F0rFGDieOOqdplsViNaezfZG2FxDXHK/z5mf7oSFIYPBumaZiuOLqeGiuk7DDE
7bORnm7v+7+csqqfmCB99aQb8y3/9lHnrjSlMB0hAMm78zX/7QTScVFBrBnJfqhQVWGVy4luNsOl
LgAuAFsitYXW9aKu2v47TYazfMyWokhWBrFwTBbLLz75R3cySTZcSYP7zDk+x0kRw6zym2Y3dfqp
YetnkSwuPj+5hvjoIytTN02Xcpm75+1Hzjkd0hrHcK/hJcTSE9kYHSq3Old93VzL0iy2fTmi1kUY
g64kNtnJzUjaktcjn9m29p//Qh99ZptDugr9rM7N9fb3CQpIreAb8aOWZv2I6Y2cJwLBo2T5+XHs
95/bYJkVjik5Ckd7exx4gbZShRPugACugxR1H0zIIL1P48PnB/rg9kWRaunwnhWKxePbF7Kz1iTI
vLa04qpHZDxOcN+Cyj6vDdEMN58f7INPxZ1ikHokTSVps7/9VFizgCsOabtLvINqHmXxOADzCPzb
f+MwSO2ENCyswMfPids7Qwiwst3leFFJvVz49IG0zkcPcvn5kcQHy6zgLhDKdm3DfXed4Et4wRBP
CRWwP9TLIA9w/kgMdwS5qBBJnpOYPXrmtC93MV5cBgxtOIHmb4wdCdB0aZi2d90yw2UWHqSbITr3
0pkrhxssYLuMQ+ShGNLhXETzlIgkDawkpME96w7m42jMHYfaloddR45xYw9VfClKepVf3I8f3CYm
z7gluGqGUvrR66T1bVithNfsh7YpGcAyZzLaVq2rKEEk9/lJ/eCcmsLgBUVkrrR5Vby9S7ohmzoc
fOC/vOwMondzRbwb4Ne+TrSTxA5p72gyu//8oB9+QF5MlsEYGNPe0UHZROEeaolbyFv72suCnxrW
DTSFX6wfHxyGW9LSXekKV1FJvf1ssggDvxZpty3CejoJIU2WvcQpan1xvT540sBIEXPNW4mX4HG5
1vU5YxYf00VKDtOvIoqcCYzvvElC4pNiW6lAln5xzPefzRaWojfIGXQQks5f/+31FBVs/XEzq20e
Vv41JoViwwlFR212RvjFPWLxs45ehYIVmNpX6bppy+P1UYkOOZrGfjKHYd8nUNJGPza+OMr7T4SQ
UThzlWa7LPpHR8mg/KOtJZjVCIKtOxRnnvdjMsXqb996c0XEPyzBzHSPV0WeLDvKTG1XOJ53GJre
eKDhTE+vsP+N4hOYqcuayNtUmPLoUNgHOy0jmHPn5cix23Y7eMX2808zPyhHV8bULajP0tAN610Z
jRjer8mo0/CS5wk+qspepWZrETyNQYS+QHLa4b9ZsZ8QaBJYLT8/vPPR4ZkDC8EHNEzr6DmeSkyl
MxAe+zEeFQOFPBgZ7EOt6+pntHtd/FSyYE8bNYvPj/zBLckdKW3JDsJBVXN0+8O69MiXLwAGUXXb
HiyzoN58foiPPhz3PK/OeX10j+8UUTqgUIK+25kponOUp8QSB7BzcoKbS6LO6El9cTo/eAJMbOe2
g/TU5qQenU4LakObdVW5c2OxzqE7Yla9KrXx8e9/MKGT7MA/yjWPN7F2BKI5EFOMT7s4TzqvXlmm
My5C+EarpmQk6o51czVA2vnion1wRtlaUmAK+/XSHX0+vOACc/OQ7Bts/kygMhvUv2rDE6VXz6Yx
p79GlrY148x7+fwjvz+ztmEK2zRwjvO6O75dFJt6FQe22jHvGa762CjvW0EbDX90Lsf1v3Ewi6eB
W5Ni73hvawWlPanKVtuiyk5NE7N62dXLInAf/v5x2AjMlZDi1XP8Fh2ZPyYoMlx8QWJjZtVFKuj4
1OEX5+6DndDcFJgLYx4HCvGjy1bAFugZbEy7DvAGc0gjyC7pU9a33McdQ+u0y3ZFGvnGmZO0LYaF
vvxFcy++T03HQaaQWWhhsIiCBP/8BLx/786/mMuGk9+Krfd81X97B+ZKB6MBBH3XjMG6k8XdzIAI
e5t+vvyicn9/6/K65TAciIfh3WKAvr5hvOYT1mV8S8ufNSgOOsnL2sfAwqScWvKLZ+X9AmdT/s0n
yIQf4By/c6NkdlSLwN/FGnZzVCyMz/Qfn5+/D56KuT5yXAAzpnq3bxcyCV0xqWk3JdPOmaDxudUu
8796S3xwGAn+gd2VyW6Es/f2MvUszX4HFGXr1/YBDwBDY2LmzPqLM/bxYRylKwzG0jjeXNU152xu
Wm8nBmVag3fWem6rrzoQH9xzkpV5fim4bBlfH5bf7jng5z1+thBNMPbGrFopgMvSYkagfVV1fXQk
uD/4zXQbUaN5VD7YqYQjWUJDS9Ebg0ysTDQP5lmAz6wlrf2Ld88H95vkeVGWTftKsKS8vUgGmVVV
y+K9Sx3HvIjxLlwznhh3n99x8095W6/QNZ3fOQ7LotKPa7yanAUDmJi/n3TtqaKuWeqVU6780PFu
oJV9t1jTvjjkR6eR6svmNtfZCx/XKOmIBjDJ3HCHLNywUYbZZzAxTmJH++IMfnD/UVSiUeXNbTN8
PjqD7gid0Bszc0uLYo2Ye1/W1iqKjC82NR9cKNohdJ8BEdHfO64qkTNlcR9zZZwJ5UNsLB0c9p9f
pfeLHeEScu410UK06H28vRda1ychAyj5DtYr5X5yqrQaPSeykBh3HLgqa1n56c3nB31/+nianLnw
1+nCcAKPDlqRBeFABt/1TXAtqGHxZu1aBtBfHOb9Lfj2OOLtcSRtLaX7GaozM4vDrc8b1CT0TAAp
NHpupIViQrxHaVyupVdOxlIBfbkZOvh0YCVQIxC5aeS3aRzaCSZSYKwnKR11rFdGUxXrWMpY7PI6
95z7HK2Jeed4tvkdQgHu60HTGf5h+izg5fqx2zZMUTgfCwsk6R2awmhApRUjyJRZfD71uXfZ4PWw
VpqOemYHeI3mVGTx3QAD0WUtkKXF9+APPW2DtaeBElGg6FkSkFVgIy4klBjDMGMJVylTxdMkZJ2u
a62uflpBiPjE7IUMdiG+q3rRmQNTwGkyujWg78YHTDBpzrZ3nEotAnfAbnvCJtDj/yyjMAkpjdwG
N9AX1+fdCuEowT5QsozzDB230u3GkRWEZUa7CcZPYK7m0tMj0lnGqV//7UNxbpl4sI+mn3T8wmhc
xEGNXfS7ym7SZWyjvyhpu1zVZAt8UT68e2hZWg168Xwk/NTvenHSxO2PIjHZS6OznvWU7GEC15qh
+Ltnj+OYuuKxpR1H6/roVTvC0eqhfpNqOnaHrrnXMueUyJ8vjvJuSZ2PYqL3psHAcn7cn4Lxg05R
UXeJYXY6ufKnmMqrcaYlWMX3v3mR5mMpbgg1N3AYiL19XPPAaNmxi3hmEpY7xNEQ9ihZllaXBpu/
fyjWuxm8r1sgB49OXh6NSOBBTO9rPetuctwiC3cMgmvVlMMXq9BHZ5A3If1SCgm6U/Ni+FsVQYCF
DkGaWkUvyAhMUByDgTgJIELxRHy1rfzwYIqCSHGj06U6Ws4jHy1SPZbjNkvVVdqMz6AlHhpHXBNb
83dfTlwtZ+4T0Xhm7na89ZFdRik5OcFO4hNBE1Zf2QAiPr9MHz1LvJt4oDh/c3v77blDf506vYcG
khSc/kAQBXGf1SS/KBvevY54iKTFNZ5vB+vdvCUvMFvgrO2QbhSrYpwwgyJmQTv1+Ycx9OP1DjM7
Ay36ROyLESEd3XQlGQeDLTCDpXkvx2VRDeWT07d1fOIWqAIQklQajsjMU3ifK9V8h8xf5xsyDOCq
fPG7zM/S2+rM4XfAlUap/sFnRqeE8D3rwj2hvPmKqLl0DwtQHgiiuKKIHxdSQOkqGytbUSEs8qSN
DlXe/Gs2/J9vpuz169T9OS+IF/XBGb/9z//erq5X/zX/jf/9jqNv2Lzk50/pS338TW/+Dj/1X0dd
PjVPb/5jBTa2Ga/al2q8fqlh7v6PCmD+zv/rF/94ef0pt2Px8s8/n/M2a+af5od59ue/vjTLBiTn
+X9FBvOP/9fX5t//n39ymohYDp+O/8bLU938809O8j+4+ZisIqXnnejMG47+5fVLjvEPRauU/h8z
x9ev/flHlldNgBTB/IfpmJS8tu7QSqL4/fOPOm/nL2nWP2jXUWm5FhsZ3bUYd/3PZ7/8627462J8
rIgQb4tFKTEHOOwLdO4ZfgmiYY4ex6hMeuIWZ2d+M61zVa/0qrbuqdy8jTajtUISSR4zXNMOiSFP
GgmKKNuFvasqghHGSGsvQnqbm64GMtGU9o2o0xeIY4SjFyYsuRq4s0mYyiE4bf2QcOZeKbzEA2JO
kykzmRuFtyDU3f3qyXy7AswfjPAdg6WMFw/7FWdeVn9bo23HtjysDdHa7fU9Llj9qgOFOIaxvYnJ
Gl+pyqiu0mHbR+Ey9+IzlI/lc95Z17mVZaeZPugr8kHF9reb41/n/3cFytGQll+LLgwteAoXmj7v
X4iEZhQRkz1/7XQj9qVyCG5qs34u2d6fVgMOdUIR+j2Q/nrZhjkZ9+Eg9UcTlH5Z+cMXq6RDB+3t
omFycnSbX8RUrBuMkeav/3aayt4JxtoMY4xBVb2SlbcRpiJ2E3igE+MLjCp9m+VxdiaIuViaiGGx
J+XlDkH2dRlCzsbR3Mbn4Jems0oS3B2AVjrFawhXyA7AlvLFLpLxeZ+Mu0n0/Z4IRg9Zvd6cEB5i
rStZewd9rAwk06xKBD64h9dvmYbWx9agnps2NydkmkRxE+a1e/0Lr99mSubp84+05h/517e9fqFm
m7d0fLIAX3+S6LGwKeKi14MhxWHKGjUink7PkAOrnd86eGpzQjkOGfEq+5CN2V/f0vlRtQ+7YlfO
X/zr7+a1WLFP9E48vyirzesfWqHfnBCFZqx/+0NSqfCry+Ls9S/3NNB2oTLPkJXqsDv8KF4Tk2SR
izT/t9sRYaSKgiDcvCXqav4XkDSsll199vpfr39ukBP41xebeoyXlvKefN9/IvtEHjBQ9gjmrZQs
NFGi9uXPstHyJ9xo+rhhSwb7qy3l4fUrr/9q/eYcM9e4e/3zPFBgyqLYWL9+8eh7K03pZzC9PEfA
pawLWKyQQcJlhVAaiSmBLx4ILwiMxMon9jid6J50DuP8L0As04FcSkDvZbt5/fM0NEg8oxpcvn5H
jDr/JK1EvLYVOTFpDmQ2GH5VpQ46EkEqZzx6iqDWLRqDgQS1S/ZNVCSmMD2GhNH1/lIrse2ME+rl
NIncc79e56JMYDoVLwnzh1XBQrMaeukuM244vPGGt6yKGR9OXvSGahJdGidv4STOrVvmPZlzeKx6
8nGXnpYS4DDkm8yiAMvG4YxJLgQikN4nJXSwFZnI+Yr9zrQ1YgIgGSjqyMMTmH2oJ+mB6tgPi5gE
S0DTI1ne6Lx1DyiMf8W71VsTTflgaNXGSvozx3aqE/bY05ZkvH12Y0bqIZJDgFNJa4BmAZPJO0Ax
RoCEeHQo0mrjJRwwOaiweaxgrizLrnhQUQSdTXskdNxI166OGLdtLqH2rPvSh3UIfdCriC8cZQ5x
yLxJG4vI3tnhW4KDKpqATFZE6n7pyQWiRQJLCN+FHnmT17KHPuo90ya+sU3vrC911qgaAGsmuZsw
BZdy0jZ2KXCcpHB09TQ7NcQdymeMbFYJIBWQhl5v4xbOfzCB/6uJFYwJER2IwsKttTNdRJgNV+gk
d85iFL5+8DKVw40w+enzk4P+myxaUx7c0f+lw906qdBy+jqQTpC4QeOnixLj1cavs63R2KushZrT
DYteJQ9EE54B3iBJ14K9/f+ZOq/luJFg234RIuDNawNoT3bTi3xBjCgRqIIrePP1Z0H3RpzzMjGa
GQ3FJkxW5s61qk+eGl/pYn+vrMLCM9WsnZmLh3+fLy+OdzW7fB9gdwiI32dvjBkFP1te8rQODhAA
kPFec3et8SJkeavM5sHyYW9w1r5hJfTiFfoBTkQTYdocBLxj1c1LSKyvevKUVQp37gR4QO+62Cyc
v/CnDpnGPomlWGUM+GVUaAoOgfd3DILitDk7G4OPLZ+B8Oi2rGK2RB60flDh1Gj6wcCWG2pNygao
JU6eKm+51b46jfnUjyCA5z5lo8qHRu/FbB5gbuntjpy1e1wmxjjjNM8HEIJs3vr4Z1jKzJf0kDPB
jLRJfbb0M46UsECO7ce87/UXoxP3xmQjliJnBmVQVHvteWFt/DyMWXVKfdQ0PYn5ztVjorXpWdn8
mASGt5nce1bgNrS04mqk5jET3nDoAi8/ZJkXSYMVrMZbvzJB6NVc2fOmKXkowBRAn0AwKOsoddjf
ydBnQwvzVQzK9uylImNHpjXuuRDEcF12KEc28D29fM0D/cZjv/4ss3Pb2PW56/lz2BzZGqrCI1vO
T4gFgqM+EdMHRXL+9xfGM8hT1ORCOk6XBB6WNmDNSvnB//vbrDb5dckSk5s7vwH98y/+/bNEGJAs
ydI4R44Ie2Ia3fl//5IG3v/95b9/QW9nPjSLOuXYHRZVvLsivXFw+GLf5wZScQmVy22+5CU7IeBP
HBQEAONRFibj0QY2LdAQrk3/i0E8j5lSHQzecqauzq6JwbHxjKdEM9yQmHUeS7HsGxLkkf1AD4hN
Q7nZWpznZKLbkBK22RlOnE2lFYk6gH1c0jVCOx8ac8YCczpMkR2MYS40nrmVxwMAvYTRX2DIqgWf
kj12u/oI0RpUXpEDKuhauAnJfMyINceDw87iaHwKc5Uk5v2HcalveWW9JrwB2IFP2exLhmtO9xJI
VBsPVnUcYZj5HOQhTbCm7P60dvuI/eDFKZKfoAhn1wWmWXh7l0fOPldcxfRrWCm1SPV1fE+5HD6k
OzwhLv6gAWtEaaWxezJ57J2Oit0y4ca9FuxLzRnjskjuvDT5qmN70QFxsPp9ET4IPiRDp0UL2JvM
GySqVrzI4a5Sr0WwnSseBixLznizq6KF3dibL3ryAiaErSIDc0Dd/iKHCQYDtuRZtuYf1cWuN90l
FAggTC2RddM5q+jfDyzQLCg2jXYCpwIHCVJUMpHYg3Q0Zke7YslTo65iab96dF113XbeNfEfPb3L
vKH3etkgzsLUhGi1/W4YBvC42mVgYNtRf5JcAW51RXO3hL3GVyesGVsB2y7oANS+9tedliojNK3h
c8j7Ed3yxg3y723bADnjgRlzmHhI+pK1xzmci+ozQBUK0+fAkixaMOPJ02khwMC9kJNjvGKqfbOW
1zH3f5FxeSmr/FwU882ZyG7wVNMbBeCkOoJIIlVUU3s2W3YZMFLGQ9co5HPgLX/rkZabD+i2newn
6Lv3PkVXObB/W7R2OHa8D0HgvoydddFH1rBHFE/sePzCe1yizoymZGMZ8PqJTD3uGv+n7FzjSDJm
JZ2/L1zaup6G8lr1/+DlA+vVU8FMlktaS5wT/B7wIH12SbX1m8RfD9E2ePRJjPokgCMhjROMw+9V
EfBWrABjck2z0MrTmzeL/ty6LYIQTjpZvu3e6QtyIo/PfpXrW6kPLfuc3IlZ8xsEYn9clCt36zze
mXmzFGTxyobicc3dXka2CnUlAM1X0JmddIn0tP3RQH5K6tph/QvhkdGMB9mIC0gdnLm9aYsDlDUR
fJWiqXaLKc/JCBnfXUc2Lac3U0s/RtWe/Yw6UbSCKJJjPptZ/0ijEq2wst8zlohCtheipG/BKEmu
MtcPonItrkKuV0vDhoXEhcWiUbOiotvuqNfJSZ8Xk+pCTt0P7IujPfNxVdm9Xoa/4+xAxLArvObO
VQ4F7jI/ufnFHeeOFWpLwmvZI/XcYLFNNSUBjkTVYCDiEUa4AgcKUyAGvuE08Yg4CsbsAWzdpbZ5
XJlwj686Yz1ztZ3ryoroMrMObbbsF5EYhiQGiAgqHG1+o4jXkXUilLxHVlebnTM5IycZXC5lk11X
WAZHp+rzne2x6jWObxN73AedhzCOhPasj1A3asP5dDLz0qcdOEg5Bbs2sPswiAfV/FpTMy4ZXICJ
Er9qJpCAaCYcCQaviJmBTO2dOeHoXEkxSGIetWWfHWcwg2LgEwsE6MQy+DZy7xXHiqphui4944xc
NOdsZSkr170Da2Ay0oM/xRLcYfT/NXxP7dgA21vUQhcvdZ4sMwf9uk6Y7zo4kE0XJzpSDccuIsUn
5yesgBU4t7K5h3wiMUsYes9pScKD6CtqewUsHkN6gEijX2ce7fDovLzgpJiWXRQAx4ah7O3sNKV8
t0GGjd5r06CCIxICGWj0x6M4BSJTsTcYFVZW1oW3DKir4TuZQa6xCP0kjebPUo/VWTdlubKoaFXn
UubeGlNB1GdfTvka/vtbKMqbqWP7D/79V//vN/z7vdZY+mv875+iKeC/AmxVyPEx4e1vaAxeAu/k
VN4t2dS0lb2E9RyEbmvuGmeGhRMEjxl0K1ZDv2i59bsMsC/ldPd3YLk9KYhLQ/38Aq5o8KDyrg32
Z5RVkoaBh6Z6mDjF6+xtW2uwdx0MAV7zC8GxB4nM+K4C7QrlGtqNgQPNRHJXahcxUkCZfn+1xiBy
t5xqyma9pQwtlGBPKBERNsGYZ5cSBqMYG5D5P8BIsdOxCu9uFAQ6+VUo625mtdB7zDzgZdMYqLAV
Ox+L+U6vISEiNBzxrbj7GR6bx+bdUeFvcDMiCsG6hjrvPDoPedwrtD6D8toQRzTorOalXNcYy8Zy
GFfjdeTgZg9QR9kiBLbwmFpwx6aWN6+vPTbKY4MC7HWmtH3dmh67YnO4IDLoTVaqWRz81heFfGAa
9iio2DAGBRX09p7kPINyMM9yYi03Z0UAWDUiIll6N75tTBnmXJ8HgNswlYI6LvkJNdDa2IbsSLwK
p+U0V+hGBA2ZS99kK3lcRxknlv6iG1W9F5bZnLsZyqfSm4nLg6Vgv9b2NF+i1oGwyLoTy6WCiaIO
nzcyvJHqyW2Oo4GEnAxZG2bJGhYJm6EQVrl6DdD6vdkDxJ3A9/Wbo6ao2COpEIUpL70MQHn6vHsf
mk1RV5SvXKMZyILyphoqQhs1OzVqa58MtsC7xN4PRXBrMgkfOG/+mozxdwYN5DOz6f//l76qoHOn
fghA9LXo2IOHpRPBL/4e8/YSWKO2H9zX1qsstJasHOrriOTA1A+2BZIH4NVISgvUU9eNv7YiTPmI
4ZcS0r5Oq0ANxqfd1cQiRLN3jelXYAGXlCa7abYEcT4UzTndPkWzYafXyMoAJ0c9oAekSq77LFx1
1MLcBRVIJWwOxcTGfAX+mxp6cxexA4t1lbMf/x/V2ft5sojrr/XPBHIkoojDQI2alm3sELO1t0uA
6itHh9bK0SAs0sE8M00yz6P+rmk6SqdC/ka0DCJHrbscbSZm+K/RdZK4MIdP2pSCVouf4SY8jf50
D6zm6rn9EZZ629DqHAuA6IkDusCYvXhKWLb3cWV07Oea3frdYU08AL4HSs1nsjwCsXlh9TxvQJxV
GXyksTDf2iHZm/DswKAgG8nd5N0tkoDoMNdCJvLlKDS2VVlmfS3uQ7vw4PWAhiUe3J2xPLDxB0qy
WP7T2NEaOg2zyeB2oUpaUM/2T8Oqf4ofbmdpG99PFtTvo8ciGc9M1hWr72FSw0NTe++rL7+M4NgV
ln5hEYQ0PLCWUaXjLmtuGRyrKHG1Lzb/WH/U+58UTSkm+9XHsKJeZMntMOi8+WftN3brd8tpb7NL
/zax3S/ZgyIqA2wGULK+KV7OTjPErWu8qyKYMKZUbETqJt+yNCJ3XrmpGuDXEmtOGugYFF9y0KoE
xGu86UoaO3Cc0ONDMCxBWA/2CQCNRcGqYdUAXb6rJ/sqJ59+LdqqtIQ0g7T8TE7rLUfqEXJSTo9F
8d5jaUAGVlzr+cdmIetoicTAug61sPZgC5h+sy0RssSkBWseOc1MLwnwGe4DY4dnKG2HFzXru4FW
PE7P8dQYU/7Q8o1wmUVsWu09dv/DzMNX6TtAX7zVD1ldbsLKcsswcyHVAoR+bUyAc2sOeiXxppi7
wzu38mvogUcOrk2JwHa/3cjfsp2cTbnD86kD8IDjDAu12LyyDsbpRKtPHEKMiyqXx9kms6pIG+wQ
WyR7O9Wvlnju9CONc20/VaN5yLWXth1k3Mz/gRZIgPkF9FZk2sW4k5EZmLQjVl5E0GkmdGN9d8YD
BfS5jBHdWu/6LE+2LOuIxWuo3QCLW3PeE2Zr9irhUsuz5uosNLk4rke15UeD7j5kBtff4Oi/RkH8
YfhtVhQfcKHkQaOdQD+fQ04wz+fEd5aDbCyISUOYDYtkYjDpJz1PzYPmPAd4AUPfUdWOyT3HRIwq
AuNoCUZtp7ZayqJCitvFSPZbb86GCeG5KMlsByWv9I64njlMZaYWTeOCCS+LFvzE+7lN/1CT8Z6s
nNcAGgvNTMOM6NM0eg/+BzI3P/Qm1tlQPc8rGjvL/QVsjnUwbr5d5yUUtfpOZGgRA4UhO8lrrj0M
DrSDu3PnrC2PfskS62DByHEWfe95swyNWl3X1injFRr6kbunPQD6iDwYVuTY1uv0e+Zw5RSKwTQv
w3JQ7n6w/7NSZIg9JMElTU8IlfhIx954pMf1X2e2kA0AwbEIr/1uV3M+6/aJo84AemNF3mfZl1mS
LaQ7BE6n+l2163VeR+3Jd1ds3ZLjBV+81cxvfWsEEpSBsOfNeqiDDQwXbDKBP2xWWpeLLoCFPDTN
H5OFZGIyp1bU72Zhc7IEIRjM0CT1MqMzPOgfziD/WzrtAUWXtmtK+00tSMBH02PPW3joI3O/3bvQ
2EZIRhFhoeLgDeVL2WYs/TTiD2gC92jSJmZ/ZDfbCfvES/pmtuO199QcZrm4JKP2bbRvIrM4oxr0
Sk1/vq4jymdzefe8CcfYVvxMvn4e0vxRCfVNTm2ihvGfAQ7AplCEj0zWX+3ZN2/OiCEMfgT0yrs0
/ahRyaucFcG/cjo2WUrgtAaHQQS9AgNkcQvpizyTKuLJ0fE6yTYgh+jYl283nYgxRlxY+m7Cp4bI
tdnRrEHXxN7k0DV/KqOIZgU411XzA7mfIoLCPIeOWCy6xWrl2e7cEtug/eEeeTNyFVmWQWFhHC1J
aWSN46cqMXx6aftekcc/DyBNbypJy53TAW/TzPFZ05tvw2lZ4IMyUtMRdxbziv4o9tLqsaSBsM/c
kS4cTZR2Q/B33s3t1qu/NMwAqj8dEaiDlTWEbukI5kX6ZKu6uRSAf6noriylUJh1eWguq4t1HAGu
yTlCmiURXWpGbrvupLvOs8aqKFjti+5lKjQ5VrLbacSYumjG8h6IB8/ZcFdzsKM923sr6gyfl7sR
PLrl4Ie+X3/2aur2Uw5j2KWnuSaI57ZzgmFr+bNdL4d2YRKGliM2Su/XXEH31/20B+plAkSZq/mY
8xjlprvZQdJFpQLd4U6/M/ph3OPotlKX3kLT/waQjw6JRKlvc+QmCJZwtuKNsjWra0f81QNVPula
sBtFUt08FVWlExyx6sGndLr3ibxgLECnhgzYv2lb8zq3dLYLcwJHnANojnJKSrXtzqHGT/IelmnF
VGJQL8P8aSpuIwIRyclVNS8+xzpB56yBJn750iro82MeHIv+ki6ImaclhfhQACFO9Z1mY2BK3IDv
sp3epanhNyjLPvItxrIJ2Z1SIaqB2JCHQAEPihoN781wDjZUQDvNtF3gIrnO4V9gyRUWFjgdxayc
ygczLa8uk6KdHgQbYdLe21obrkkTHHSrOMv6PIrgsxDDnaLdizNz5AC9UniIhSYXEoMG6cV1HvCB
tV6Xbs0Ti4bgkRfkZw7xgpLA/JviTtZ4bIIxcCIjbb4Dp7rh1KM711TrvhvSfZA1eFthwiDwWQ8J
fEEAnPiagnHBVbLqwF4hxeRanKWNSxXaBTg5Rk6JOMSW3G4BirIWCecP0EndYMHj6FBM938fnVPZ
70GCuC7nUZrpz32LyVxze2o+xXkJlH0GCBqRbMM721vtzwwlHL50F76vzwlmZj8mZGQKqAbO9+Sv
bcTBISPow5Cn25ZZaZ8Frd1HpvQhQ+Xpaz1BDwH16N7quQFd74GTKSBXB2Z1RtMHnSUTF+i7r1PF
S4SJOkMdFzaSk8kjO+YtriiKopzPueuUz2FiKfblMvJ6WoznWdtsu5MW9mV+8ozEj8q2ptRknuWV
OEVaF1JfNlCcGTpzVvkIUWPcd25xIwqYxPmavCH7MmEtdfBUc9QsLX/qEvVEVxqc95hnThtFdXUT
eM5t96lU+1+q8I+U8B1CU794Lei2paFC9YPx7tX25ybbwTwbIjBLdq2Q1+kbkD/Sy44XccGIblI0
eNnMhF4DRbjhi026jy/EOpKxHE/VdpniGw5zykjkcWfhNjc8tRfHXI/WyABQVCB/4UPwpp3fXer7
GcyFnvi3apFswzc3HKInKr6ST4tzOY1/Q9lGpOnrRTQmtvCq/MjyKratmmboMSm7P1VRPEv8bWBX
oqaUkWPjRqlq9OysmXzpevuhawd4+i69OTqFRq39gdwpjpMR/M0bMl+cvDv9t5DvawuNk+3Tb8sE
ywjFsxrhm1vyR+uWkz2djXJ4ldWmJvY1MrE8cY0MuaebooNzTM6G4nkZkfyuNL140MRK2Qc5QxXY
nvk+r4iYDcR0z2CS1cVzzhSTQ2fFI5EBfeQuzScckbMyPhZjgEo2Wvdm2BjD+BQOGrg6veOzJn0K
p7V/pitWRogUkARt6Fhz9S/WTJGV9BACSX1ES28cxwCfPGjaFdj3wFo4tQ6drmq8zz4pS6S+7wUO
6EudOndhND8pQsTfAmxC7iMwMTCUsJV04tx10ySEcNKppd64Ib3Ody9Y0IcKZFajN54mq/9G4mp8
uBJO6ZSrS2PUf5zWWS9jwbxo4Q/MzIjG2jzbtAKdY5qt7j7XzAfRUwGQYf0osXdfyej1e21ezCeU
vBChl/Kv0zIdZSAGPmiRz3JK/wB/tQcKRpvY3k5mPJ6btflhXWKhEV9AiJl8ALc4I9cQ5RS3Aa/A
P6wE/ufro/ur+pWmBf7RuQ9de/1rCquDlTBcqk+O2XSJJk7WFJQvOueL2AtaMsIA74ZJHw+eFQ4+
7DArUH04aep1C2LtAlC3ZA3obC7uGo193GWmvjcSyl72z/dGJfKbB4Np5/f+vhbTZlLiIU+zyNxR
b0xKTTBSuq/aStE7ubY6JkxWJ4B7oYN1o+aZFoIRB1AovjvUUBRm9qs191hHG5pXafLTWZLIbNo8
pmxrgWfO70zj72JyppPMrXOyCP3gdnSU7O3xCvnmvk7MsRxauw9tZTzWmJkfy8oM98uQz8+JCpzd
ykITExt9X4HrAkXU4yYuprhEFu253rUPoPsR1hN7i2ZyXfFa7Dne7IQJbNtT+G2sGbkm3lpeH5fG
n95W1GGs7SR7KKMu8tWE94OPDVS86duhisUmWjZuv54sS7uQPef4mhPQXoz5t+p6DthBNl7sRvAc
44VXlPVe5f4Ap3UMB6s2960eCHTae0pg/5EWue59K1nRsbetH+nmjLvYMTsAVLNBc82wN8UYufk7
fceAyJLjHA1zviraSc3Qvy5uQv9FVsltYcDC9Mk9lnEz2e25zZqHiqR1lfRc6Yn7wOAIpFAh4p7x
72Xp3eMosli6uLPyxfbod/eXynNeCv+rWAS+inEFmkdTo2X89ghHP1xZi2Ck55M8bY3LRMVrz7of
LrW9XrsAUnlWqMO2WdwD855n+vZCy/6gunoCJNvuSLCb+OqoSfyUqGzN7pdw/e8kGRmAIZyUlct5
Pb1zo4nISnX8SxD1aJEzkctqmNZDJg9pS1xnYXB7SfTpJwHf0083pyeXkgBb41bf6d3AgqfQWZ6r
nt1yffGW4KIMxshqoA81oW+wtgQIN6qHVkHrOZ0rz6aTsw6/5PTOqe5p4nhjFpjSgKVPSTvsyVQ9
WrL5lPTe9v/i7DCJmKTk70UzWGg1YSppfnBXs/pEDh6Eq2ltrkXxYAM4g5be3ScMbexD0NcJUvO3
b571KQ+OaDjgca/AB1yj/SJ/wMTGn8/UYHXoNAs+AX8MwbrzK8FR0kdlKKD36dv83BkK5nxW8IDQ
jG5I53AjCu8sJ7Upky3cUPwfomFZVZgO4mUqzfSoCtNk5a5mYpwOvzyt+mISsSsoAh4UwK3VGlNW
XQKqPWOJE35Xt9Z/QSdK5uCGGRK2gpNpcVZph4ubpVifUg+mWalTYYluV5jt3ZMe41O9vy5m+gEG
O9lTh3zYZcPXyatnYkwI1AVKb6SHnY3Qg5xr6K38IqcF3a0m4GZKilJwWu674Woqrk4jQT+G+RUe
4gTxVOJcNZh3hI63nBz40wSqkr9qWPc90LpokhwBzKZ7mmQgjpVR0SNjULQnvvvMe/GjQCoekYZF
3GpUH52l/pL6CQ5c2x+JxSoFKTo680kHyCtwsQN3wcVtQetXOfoGU324fqqfe7+AheYHr2V94bGP
XBHKyFmVmCA6a2GfA4v4kvrzU2IPnOn4GrXTxphZLRCBOAwbUy9IklWvFbO7ndZ26V2WA7DLZF+a
brBzgDvCThSHmmEonS/hhZ49YuTR0sso3kiLAALlIUq3St600QjZyuEG6pijEJ6l1d2Czuo185w6
TXHQPONk9gV5yLDpBE8Rh+O1KO+McCVNd/U8dpzFPQ5HZIVjU1VEv6FuzkUCqz8QInJFcqp8Xg9Z
nX+ZaBx2iuc2C88/yhv0+KE28bKWUqLowqNcLFmMeGYg2AJmZxaztwFuDn1WcMKiTWzZLgeMCX7a
NKS3QBifgBCrAG3F6vFJJut+DISMfVnR3PYnMwoAZu8In5hnY/pwGu8PAfXT0lYvsvBpSuj9ezLX
SK/W4rU0EyKfyDW9qmCaqphfgvBEs7KWmGY3j9DK2QcDvbkWz/aZzp98TFIuwkQ4d1bfd0zhm7PD
txGOwaHLoDGZhGD39VB+WdWAKLLZiFB4Bw2EDX3+0poIIWTdpIcxMcNyOg1aS1OuRdgj/PaeYwpi
C6wDE0PCpq5XVEGd+N1awWfOvkXl85vcGbm586EBbn3Afv7QMeQImvzLcTVn7yrrgd6kerRQMIH0
ZZbW9KGTZB+tVx40PG6h08EjVudGm8aDaU/pkVP/s0sIbSfL8hGKxyZHsSNXcaor9g75NnIiyxg5
kjqVpCNOAK1FIEJvIohtk2eyH/CAp2uJ09zj0FSzWIMwTKRlFrFxh3M5DY4JtUDYQ8tC5bgclwLQ
3zStclcLi5Gv2yA8NwSVPwrcWsA6FUOoi+7mimtm9+RlmnjCnrKzCwY/tgeU39XL72CYhqOYsu9K
M39yhT6drCQ/vvlWOmUAGItWtkGtwChJ+09x0o36/Ah+rYjHQUKMLbnBBgKTWuBOscvAPsy1wgA4
/w1Q8gL3OfkiMxXriKtSCuTIWiqxNztaO5ojHnzzPVXdzZfSxFZRHTn3UdGjsFD0sBqYMbRqfTaX
cdMSqjBloBFNQXUmGbosE/1XI+WMIwT0At/rTHiO9oEpx0Pv9VgI9ImJxfZBZ+DRcTZQLGUYU/uZ
QQRjGdhIbf/VpvLPGNhPlegjoee30libC3mMiSrumqvsagxutl+KSZGD4a5o1juO1ZxA6pQ8QfeL
inGyb/PZ4DyxSGeKBkWrNbBomeQI5Fev2x4+nc6HL3U8T8MnZDtSU2nySNC/RXsbfDDcmq6m1+wx
Eho7i2ZGWI7MUYeZ84NAF2DV3ms/9uKCe+WWBiWkmWS6t3I6VPRb3jYHk1bw1KiCLrLL9iFwrJF+
3fTqQpfHFcsnaHNgDHPbOgd58WNP9rN0V+3ouu63J4yvokOyASji2y+mP7gHNU44IOETjoL6ek/Z
Vjs1yQ9ISxEB8mPRTcMF5q53eKQcAmfFeTSx9rmdb8jVycfyy3/p6f0YZv8pY7nY7qwo8Rd+u4Ys
PA2qQ+1vrzCDAnCScKMnMhZJAUCeztqrtu46lAGA0KR7IGO48+iJrNl8b4y0Yj4pX1ZdyQPRGb3Y
jseQMyJbGx6lLnmeJ/OfwXIyUieDiNPZe2mtFlzUZOzdwX5wjfEZjGPQq4c5GJEEDMNL66ZkH8Qr
rj0nFrBREWtkoWN0KM9d3Kk9A8bQ5eUdL1xAahqm7ZB+Vk3lxOz/MZMSpD2JJR7shB86YRQ+ggrp
NfuC96DyYLKUwgSknYljO2pfFS+zzJqpd0RvnBuXYYJe31CbHLoJEQuvUHLRwxB2fUv3p12pI+0v
R+ezLkfoypl0XrquC4epQAzLo0H0iEULJR+1+T2fsywmQxa7LafqZLNCeIXYJ/pW5fc6Am/Cfhrf
eJIwQFyfzEU88eR53uTjHvkBu+fZoSwPdYT7i4gSVlccHfti7N/mBAddWjykMy4g5obnuvGLU+qW
b2s2vDoElmpWCHb2hJiDLERYsH6tcQIpc4IuaQMzd7EW8Vu0dObAAb5ri45lpaWm0oE22zWAOr0q
Jh5b/n1OzfZq5EFNQ5c3bYqmlCIljQpltbFv0NsuchL0Uk3lY53QrtjUHI7Zpu+dI+G8YSInwfXl
KGlGFtOHt6zTrgQD+Mxto3u2eTJTcDPZ1mFZ1EzY9yITcV4R4bA9AmGEkuwo68QSt9C9xRcaeecW
+M63NRJ6HPK40CjXkzU98ILXPohhxAJz7jXdgvyiEU5I/uy9Ze3h4Gv1q+5x4RTeyBdd9W8hfKo/
kJuOUdeRMdiv82wAExloHbWM6U/8dEladnS9zbJ3zgmVQDsh/TMWvXyasE9HSrMehmkKjtsqJtsV
1Fs9wZzVFY9mkj7iYUn+0/3525nyjGp0fey7kV7s9OkTwopr7qEHUXKqV8GTh6hynBcUfQENqZFW
/obdfSrw/FyZOeHB4ec5tCs382Z+7IEtFwzaHwlA30xl/TbqIxNuGVvOU9BT+ncGhILCXrqbZADA
n/JBipKymCr9wDG+ItiIhWpqd6oU+gVtDJHVhfqZ7oGw5ocy68BFG8GP88zQGWDsTHqv8paPXM+H
COMRlvXCjPvS/9jy5MCNH5mxDTxGgJQGM21IS3v3ofuTTWz3A9R5Myf7OJbVS8uOKlMJz6fmn49i
bpFCYKTq6y+tgAk+rPexIz4hvCALk0lnSO78RjrL3CIrYaYNyPBg93LWRci39KQ27N7n2zDUe9Bi
h1P9z/JZdcU7HddnwvZ4nWeXEyn90cSsf7C05LuW1Fqi1A2yw8UY0lMhJ6yotbxYfkPHGbo0kw0v
ahL1lSzq2K5pv8Mf/pO7w5kzeBX6WtmF8Px45zeY3W26c+hteOPQ1+/W+dVjhF0s/CmBuzN96bmu
vARPOzR9BoNDzIrcFErJJD+rnGPPUtBhNUmDJ/r8PWTaZcoH0mZYAOoRWMlstgDGDfqvQNSpm4l6
wDyIl0x/p3/l7VOLCDqfS5b35VF7dDISXskKZJ8kBzRtK66m8tkHrx+XPd7UFj0sgD0q88oVVAS5
2Jeuc/JNsD2F9D9lpTPQZEs7HfIpitH4IBOlPcJhU764JNl2XetDWafM1dw5oTgwtBhPuKAmYj0z
aEfGM4F1dgK1K2r72Ls5Aer0zSj0h8mDbr22NT8DFJqJ+dUT4YFOR5fdoHukOV3Bz8r4VXrJXQwH
v+FYYrjeO684Ay+PuVcBB4W54D3S1cGjV3rzcdYMHhUZbxEtSMMk854wLlNEW2+5ZJzQMDUMiyL7
IO7FmbzYrYySo0BuiljQ+5EInTlnJJXX2bfWo4eAnT+HhMCNSHpPxfSXPD2B/h5nHYSpkecKmlP4
2cSoqhe37Mn6rzVLvqvJbcvbwc3nV9EJDoK4MFhnpLnHNHWQ8rlMBMMaKiL4hmtsVR2nsUCGZuuZ
ULHpz/WNU4ZrYLpXb4GZkhGYxakIWjiNyqHkj5okx96ayGLqBMBK+YW9m8GZbCg0JEBhDM/SOY9F
0Me0+DEukxdZl+/RWFAeqRLrebCekpEiLBEZqbze4bRQRCURNWfhvF6lROmVv2cf9z5wr+58b46b
WonDoPvfk5l+6t6bU072I3v0daSIQbGjwrt3duu7VSZanGIIClBChAN07dzgcs22OC0eMO4Xg7xy
P080danMbIWAx2TPiXn/xHwJ/H9pkby20AiSZsYUWgqehIHzlVGNxGiUSZ0q7vS1GUh8NvtOGBwi
s/V1qMkqOkxcWcHTd2xjXwHGRFXGU79+I0yFeDPhNKYY4RG+vtiZf8r0IkzBYR/wNeJnLh1iobR5
bsQKUvxV42sj1KsQ7muT/qdly6eJmimaep0qz2QDStvLDB/X/7B1XruNK1safiICxUzeKmfZcvYN
4dBdTMWcn34+ap+DPRjMjUHaarcsklVr/esPTXLKaKX4W5M3ox65cf7YofsShNq0dZRHirqg6zwD
aF0G0z1ju/Jj6ESxm9p4AITBlhuyG3RT/TH0tHdXFQ9GF20NYa0N1d+01n7PtfSpHtyrB8eMmX/3
qWekRUmfurzCoIHJBrnaKYTCov4eJ3lupUTVNr2UsMljeDXHNHCIy8XLapWGxq108QBr3a0Rd80q
NRlXR+MlGCBwNuWepI5fr7ewEXfbX8NxxObNi6Y9vLhlWATkknXsyH2uHzXpdGtCJ6ylOZb9uRHZ
QfO918rR86eJdFLXJ5PKtIdhH+soUAxbM9de+Mcx4WOZQv2dmMkfmraBD5kAZTpm2uwBaIhNr6b2
GpOrDnvruSEzIOByLFp8y7kXYnPXFhuknBJMCaGATky0VVQMHtoSLncYXWQWNiv6UcRM6d7Ti4rx
p5thzVGcYqO0lim54eSLNFscSC6AIjVEZb9ZujJ4i40AX7jwClP7RFbvA4krYI9hCMgidtPkby1p
3dhMS+oSNbPQB9hlGdhcdpQRTOYhSp8DrXpk5r9tE9tbjbr54KIFwJ117/fGAGAWvY1h/UaaBVQE
NDpGxuqJAS4LQ7ackDZUg3syxJRCfpOnRiHs0GS8LCP1FFbJL7Ffa9wgoS/Y+rMIYY63EdCrJAqV
MByGsm9jp6H6RzxDNiMIYjHlHUl5pKFxb+HeSb1JVGHYEXZISw8TcxTH5DAEst+pVHTrUVh/dGA0
m0eihDYKJ4S8xqqkDDd+WE0QeU05WiEKHTN+Zk33t0E2XrEX/XZT9QH3GJygBmDKgNp6AzjGGq1w
XejkP9aJXOpm6OPNEbx0cgrX2jgP95xgHZuq3sEDM2V2BPu4Jt7YbafpLwBitA0TGhIsHP11RZDW
Qvbfie2mO73uGQmkV5dwlbVeRmjc279l/y1CCw5tOb4QfIOLzfAnK6tqEw7zOurXBxXw4RuFJNYn
MxGwFfQTAdNdrD0XiM9nmnn6qtKtk7cb0MBdLKJ+FZnNG5/HxSo6AkrtN7y0hlXp6M+DG18Jn911
M0nQ0jcaDk6HYJA2tOd6HWk+TU753jOjh8dPlrI5uHQv/hZfuxeDZQjBB3FOrBEy/GgcANese2Wn
3+vkvkLt9n+SBoWDydQ4yuInvWE+FLKNtMxrVdQxkPNpSU30D8pNL5YGQ4bkWWcVnvxyGsm0Ak0O
hPeay/LoFjDtWmvSN+i7ln6koX4gr1DXFBI5dnLfz24Y9uxHP2zWGi6F5HnyiyMQ380UkRbhZNbv
4CWH2stvOGmiuosO1Drkek/Tu+61PSzuY5fEb6oQ/QO8tEWL9/GRjnnTkFTrqL4H1g+2ceDdKhW/
A4yDqEPZIJvsZIqeea32msWMj1GksOHRX0pBlzQY/ChsBCyY9nO0en8jAzA1VqoSNvZwFoiiiLVD
GYEdPY9mgsbFtbjYHaRRIEt4qnD2+3CdttoDywQEg0BbyQqkV5KNtsznYV+SmJtIFk99UW7CGuYx
GQFbra7pPZPhewLAg9TLOqS85Kr7+bcMx53MmNbO1s8UYYxaCYAjFsYbyse6ku+orh6hdKtdpHf5
AeYPqRnwFfrHPvSAT0PrVZt4Lns0mXMhyaCpr8ulnxOagknmuSLcElR6uNhRz8KTQyQJTZeIJVEd
ZT7mjPpcknuag0q1mWqU0XqBejm2/8kncLNgRY5i/Du0L5FVrn7KgdzJZhyWujJ2kytPiCKb5Rj7
7laLUjCWiZILpkS+JG/kRHyvyZRcy1ZJ3JDX0zakF6dBco1N0zwWcbtrrSo8ZfDjWlO6F2VUzqWF
h8TQRLpLCq83h/JzX7HQXlItdM9cuXhKvatBtBhtH+A+guXP5BhUQXQtyF+FO3IpEQ7OhDJvJ/QO
aVzokxLsWEcC3ZFODag9rdwlpzHdI98aFvHgvTNzRWPa74yKkUZdXeOs3Mg+/h5KLuGgMF4l+uWD
uTFbn9HsYPOdSexcShGfHL9cJ8h+8p86wtKxY05GWAp5GWP8Ytbcza7RvppxD5+uwrTzQ4OwRQHc
fhZOQ80y0y988oUaczz4ze+AzxibePc7KPcZJcuwsAK4843tbb20OxXFMSW3YgXK3h9Ig1hWAlu8
MEBpTlu4jj3jmfAlpC1lsSZrEB0eD4Zjxi+xkkRtAnGOlvnFFPMjnXhr6HUSnwAHJ4LObhy7gMyf
qVbrPBUPeZcUB8I0/laWd6MO3jVzdjPZswRz/kGhYhxNRjO9tPIVuX07R3QsQSkARTLiz+SEzh4t
LEaesEHQpy77cG57DKYlwnH+yto/S0GRm003b6gfylJ/IF9q5jQCB676iUz51rOhcQ1PfSDeAcaJ
3EUFApMFqRDYGRoALUeUiWvSOveHY43OoLDyb1cv/nhdwdZGHatmCNll7KjnDhOPFkJ+raeSp0vN
uxyM/UogBy+vWm//wX9rS9FbLUuzfWAIGrG3eWsc6dQx68NzrNI5kbx+U1ZZH8O6WjZolrhW8XVK
rWofOiJZUrHuDMhVkeE/YxylbaYmmmDzQvuo/RspQ1+Gv7AKxVvoKAIbRaTcMICE9g11SVewtQfS
3jcwlNSoslOLJ5ULSXS0mSwYg/5hm7W7j23zzEjwXKb2yYrFeDDd/CU01M1gy6rN4CtPaxghpj9C
P64uQ1WXO5MgokXcUuUGXfxtmL21MH+xmxJgyRFbvyp5EKQOGYcSLW/xDehdebCL4ZgECQRBIANS
ZPLhhWd3Nfh7uD7RY10b+SJxZbPz/e8wi9ttLqfn3mDFTAqSsj3Sms764J21OPrCyErdmiQ7t8Yk
Fjl/bzA43Z5iCnGR0761pnpPswxH0iDYFGF1tsz0LzyaeFFhDwbXxDeYqi5j5KwkULL7qqlYmZrt
npup0JZuLoglpeRFT24SpSPfhAmjoQ1XSkMZ5VY5iTxFfZmtfZdDwGbf2+8tfZ0XuyHqJNM8hxAU
w9TqN6ROEP/ezf1GNh0HiMnBKN8k4cKJW1pb6HyrZPZNs4jEBeSfChpueg1pI8VtYef5+l+jhdOE
YcIWSmi1hk92EGkcnboGYnzakWvlkuzHKHnTe0Z9cgnaImcB03FDvBKefkEZlB8d8llENR3Ic8O7
IYIyWmwDAieXoU7wOZtIzkI3dLDf2i5/hk8lVsojy6vAoBPuCfH1kGXm4PAHY2KLyRViiCEydyIM
25UBVLoeQXkoC4pwI0iLbAdrmz5MJLFgdvPp2poH76Ks8TmzX7S0nanPJcYbvvVeywRtYGa9DSsT
LgdTNRICCKJjPGqgJuQW6ZJg2RhOfzSTD4OMyxXOaCXlMSMUjOjSvWVYKwNJwS6o/pAO09KzOhvN
bR+1pnrB3+oJdV69byMPIDkDWxMBBGcrOk0FvCMyYCYWL2Tibta/FKZPAjOsDcmIfNVTE6xTVBqo
kTE77MLWX/EMon0N8WMOFeQU5w9zla3n98VujGiN/Q0eiB36iKPyHVKurf7kNN/hRHbwzEJMI28D
pYiLU0/7PkcfC6nr06xSfRVSRKMpdaFk6QOFX0x9WtXP8MjIg5QeeXJ+u04a+8stIvOghpFBQp9t
s0lRSrc6aFIzXPENjsjv/EK9dTSw3loZiZmsqxYZaTmRnd2kz8SBtQSxBnMiHhw3n0gRP23PYADh
hu+ufLgc22qq32Ab/YWLl0Gt9IGDEsikGrqlqJp+zQZVF7U+dJ8QQRJiGQbh6AS2tg6YprH09mCo
WyR9xmqamidNjmtRoHUXown5s8ZNo9JAyYClVzmmrSvMH2l8Zf+kj8MhrLIv1KP12kvtB2bZN+WW
0Uwwjdc6y4Gc4KdqgMZZULfrKWCGSVoCAs8R8jfrgQsNROmLnkixrBT9R9t/1cGlakf7Wo/sYWlc
gyLLIVplesNubOvJxso61OCwfn3zU8JnQ4Q6vuhT9OJo2rTyS16HAyvy2wHbrfQ6CAaYdhJkF+hW
y1Ga50mD+CVs+a6zlK8JGV50Ass7Hy0DHrfHLOse0zjcEYLQPzc6MmGXCOJQk1dTSUHZhlKr0XGc
tPRg0TTBttB9HAwzllIHwjpaTYxWiPk59fpzyJsZjbrd9JL4dYlf78LqBM/rWEICYrnvioYcQMsi
qjpFnK2IDGGpY/pjZKgrBl4VTxOzKWN68Kv4LTH6ByZv8UYpYnEHh8cSx4N1OygkaIJ3oKMBnKvC
k1lmzmOYGsEGHVOxgUPqoAEjcEr6rPQu7rFgx+NH7siM9DfpL7ush8XFw9yZESkswMZO1TP4Y3UK
pydNZw/oQqFuuvLYl+p1a0HlazLn1voEyPF3kEfROQTQeSo6NHpab5oJ4gGBf9zTXv/qGmCeAwO8
DiLavsHL422S6Z7kjCWlX/wAI9LaeBMXeKx/JPTxl8j16sfRqS+GnTnnuMouWUqvFOV/417/xkFO
J6A8eoLaWD/o1KdRfFH6s49XQDlM2sGrnZWBr9nJSWR2xejEIPXOZTMofUCVXN90btgv6sjxtySS
WMsByQRqR2Tmg8cN4pQMHnSUYhRy16ztfzXbhq+rddHjZDiLMCPuW7ZOvwtxeLhOhNIZdtc+sIvB
eaGqiqP8lOKfdsyNaLoWTSqXg5pH9/70lIkj9txMfJARMsIpN13habCpe+MBnwtFUFHqaAC0oDh4
Sv4iaBWriaA1A1tvhHK2mIdVl1yv5bqxJcyF4qHD/GvTmPnJbSzAclUcMy1SL9KpxwMmALAD8Njc
dnK+toLYtUHk6UuXh/a6q2VzisfOOyqX5Oymrk5alFiXid7tcj9Ka5BqJ4I670y6tk1dKEVeVoVn
uyUBgZQHb+M2YXjuSrwt695e1rVXn0d07QfaXn2rIIY8+PD+mOBPwXvFf+KXpzBNxnfFldqimvbW
99NqollDxKZf9chPnuaXOYgDFk0gjFvqkR6zEqXV7XrjSXPtckVb61+npPWv96Nm1G4S3vvh/i1v
CrSlHMwW5S69V46N0+c/R6rwLoPn+rPdhLbr4u65CNBK3L+IwXfFioTADX9dfLx/L06wpnDiSKy1
LLP3TLwhVZP5+zgO2pv0YGhONBibyXb6MwjXcGaAE2U9MeXw3mBe2fRI1B8Pid6+1ylvw660WVej
qlMwOeZzN427mknohxtn8bap2LMC3GCOSW2KrZE1a92X5ovUVHezOPOE7Mi3tzK8mdKnWI+sl0C5
aFnqHz1V6mZqfrooo0o70LOJQ27l+jJPIFC0UE/DVSHzaRdr3bIMHehuBO7ZFOtutrFhSyTr0ARq
S4RfU0cLm3GGb1OksNdJmw2DCHRAVihQFz0pc5iWPCHC7q7c99yMva2v9d6rb2WZN7duTM8kKRAn
a+Vij8+tfNDykeFiW4yfyGMdFKk2ok8qhy3DygrvcqyZAARU9zxqFu6nsC+OznwaxEW4rkLP2jQM
UJ6VE1ZrqDyEbbEa318RdxVOLrZ2vp/dXxV1VEGGUd1GwSjEnTMbBkvWR1mX5xJnmGQ92Q3MtJR9
lTU4hG2TMjUKPJ5Vo0mSRWO6zZ8++EKQpP9MgoxmG57hzRGVs8WZs9nHhmteoSvZJNro9g7khmyI
1P1xmWZ+zQf+fw9wH9deSqu6acrbVG5n4ts2eofJTwXlGqcOWa+QYOuLrnnDtvH0/OwHalgXQ2s+
M0qkjcpU8BNZIcKBYlzZeVKcHFi6K18G/hGJTvHkusWz51fmfgxLtSbY01lpDuu0UxXph43nTFR+
WJ0lMBPK+LBnogWDz3Ni+ZKbn6M0MLS5IIwgaJv9udXK77GwnW0txwbhT28l5wnn5VUCqaRi6F+K
HZP2vT4FNnwP3UbPGJiHtvW1Zo/9XH0a7LBf4XHrnGzV5BddV8hg+lL9mPWxblz/TMWWJ2ujyexV
Msn6WnrCXWFoRKk9n5LQOx3mgVJjaj0mtVGxsYpifB9L+eN3WEi5EdCs5TWfTZSon8QTH+3MeRpw
lMyvNOzRIew0TAUKWFJp9VphQ3GrO6jURWZT81VNd7X6xlpMOUYMAqUUNjPY7cJmcriz8gosFVa9
tsMVsnuiClRHewjUIvDC4WaZTwykxSnnIq+I5gy/O581LrDij8nwp42Szbhsc9TKnm4XmCe15s5K
Oz65gdT6LSSJmCTYKHFXQ1AWH4w8bKZVodhQP4pLb7Vik9BM/HOEltrceglrjS24/JGV1x9lYewh
zji/jVXcKIelXiRPbWCGpwae7bIH6vm0++altbGkyCJLu4TECy+FG4hXiCsaSjOONC38z/fuP/Ua
fdh7tW+tsjL89CLp/GpZs6uL1v6g1GYQY7bb1tdzluW0SddFZRgkpVvxu/DwuSiN8dPLmPzCIT46
5SifwrIkDlPjbUrrdcSF/ZB7usWf5r13nR19zwcIYrqrAXaazYKsVu8S7DGqdViBKPcDpsR49DwY
KXgl7NdTYvFr7Ti3r4Ad2CtRTi4tfrq1RVc90owEC66Ztq1AqDZwOkDXBlU/xhZmcPcfjKKzTo1N
lzovVm6o3apIM073M+g+3dnUwsv8bWUN+9xGSJpqJW6EsUFlEEXWbrKc4jJaWnwb8Z06JU2tO9s4
azf3pbFktnb534vkexWH6dnpKH0LwyiuVgkNKRvq4WygYafUAgtQfdpspY464qhVGYgPJVjoDL+D
E6K7CBLjqSt8JHIOy1BstH8hWEBtzdoEGzzDfMOs7aAFmCLWCXGd/ghN3M3Da92HTGX88EkOerVx
nR6fL0MjWCshSnVnSMzs+h5mu1krubt/j8n5tCqFZ7yEdfKfl+QMik6dwiel6MfqMZFBdSJZCqQd
mbaRsIchCoohGbMZfuRj1txmQ8ellZZkZjt2fTMDCoe6G0sIyQ2DM2GpVZt30AqT8qOILKgsUetz
M89I9penDB4HS9C/lxBIp6b2tzocuVsQpVCOGeJ/R/7PEDrz3p8erBoLx5VV6s0WJs3Bc9OfeOic
XxuBSRXP6o9Ca+kBWgcKcB3shB2wTJd1+vjvUY7Q9/9+79+f/ns0e35QshnLlmT1zxYig1cH0S8b
D8BG13Q3ZxjGXSgyyhqXgYGTKuz0uvh239+tykPvDnKwm+a1WJnYohCdeYsS+wVTNj4xWY3vptPG
q6lxh4Nf0jHkMa0ZXXf1aKa5fQxF94QxXvU46XH9SE860orGrPQCQ9AopadqmTZdG+TVa4io5rIk
oOZqWAjeQt8yDh4jSCsyjO/JMP450P97MP+oq5oPvahPtJbxrWD0ee50yZAcoJE5v6SBVjYu516Q
n/ACto8BRv04VXXbWs2/JmAul/bZL/3etg468yXF+ftxPutKp2AGMdk1UuWs3ga9J89wzCRmRAj1
0HaTtzqfYpieoHkx4SdnOfaFa8rxbHmvKGTP+tMYunO4P6p9nI5Xv4Br5kh+bTVazsHsk/6tsc9x
G43v9CeQVyPgVG+FiDs+93N11sYqOeqTRy1kwPdokfuFCvaIJU5lqMe7KXVuA6vvKYjqbB15mHSF
KgMdMSCPuLH21EbhjLFgekaztLbc1jnW+jnHBoix2g5nRfOlCKxgPumrqsdgcbD3xHyH5wx3+vPk
Jf2xF+yOdNIlU8mXeqDzVsNHXr7kkT8Dw3Dv/t8ji3m2Ds3kAiUn3RYCyYXL1OHDFd1+sO0OzMDX
9+UEDFOUxUkWY7No5itT2vJ/n6ZQiOcpEARBUTdrin3nK3qEhhF+W9LL1g3GZ4eUEVcZDdOK0FH3
DCDuHnFkXFUtM6csY06n1y8IVOVK5D2xBSRfdZmxc6LiE5gL0kyv7+CHQaInnpwdLtz2PqTtKQRS
7cquf4U6zCrYefg40IBbFdMLtBE8OIguh06+2JAPLbP/JbX5DK/72iRqGzgNCwL+zQNupxktn9J3
totO25afY+Kgdq23VVl/a5qnlnEEVSnL8j8Akp6vfSExbHeWhlos5gZexxM6TkoSYJjgYIQCk794
ysHmolVtRLdcIIizo785w3yR9e5hQq2d4BqytbwIWFdfUdIWG62E41XJPX40zVpUCEamgvrbh22m
EiTHOnHcRJh3MxVsYnzgoI1FYISw2QEDhRvqMrXGWZS6BeoRsrhtnQ8XTFU+tHnS73petEsxn1g4
Adq8vlMfjT3/35hmLjQXg4vKmpOsJbwuqrZ8rcM11HI/OrqDfqgSH8dUDao12u1NIb1no8ViQxjA
pgYIAFY91Zet9HarY8kHXzhgyNMHZ1d27336EZeQIsORjNKQnqaL6mZZRUATXlC/Y6zibPL5T1S6
hW+mhrmIDw/DzLJN0um8ucjACStkemdE4OrCtF6jBK+zABcMSv+0JGcRixNm13kp8pXWbEozaBap
imhVNOe7mHrkp0WrEyHvLnuVpRstmr55BHa5923DmV62UZ0fUZM9ptX8f5kmw1s7QYfzSlErNgZF
sT599WLo93mnLrjGFLgomuGu7p3HvMq1Xa4j25nwZoV0z0Aj0Z3Hous+k9DXVuUIjqRFFbdzglGQ
3X1a9AuabEPkxAjXTGySUiGCFXOcdFP1DHEaJ/rNvC5fuRVONTUap6jklYbR7kLXH7bDzM4HgBg7
ENGg7VcirIEiTbtfNBkzDnRaoX5QhbRhaPInxZ7/k0/Nuzk9ygq1ITtjuC3Gl7o2/TUTXYyAm+q9
trLnJrCBYCboZaNTbOF9rnVU2ztRkl5RyPKWK6vetgG6QtF4kBj+TDyNS6Ouk72TKdrubLy45qzg
M/uHWCAmsVMXD5h6Q6Pac/ua8ZG75iycDiYTCWZVRI9oB6LBeKe6pJlzpOFG62XqxmF8qXrfvZlR
x83t1NW+oQ5xZe8+Fh5mQUUS76LAi66V4007JQlpyNqUykQhb1Fh2e4671EbsJtDvXKOOkhuIxQW
pYK/7VytuFW1rYQJCVBmyWeVEBsQ9D0kHSXPMmwRP7BCq5GK58lN8j8KNPjBg7rhV0l8cu1L5Jvm
JgtLfZ1BV3xwPJeFmihpObSA31n7hWQi3rqp/ZVBmt93DTZNGjYOOIKqpWt2T/7AEqjp/rh3GXtV
uYMF3hRXe1HQGDs0a2MR4PHFjFGbpH3AmVA8DmSHJBE3ZY88pW71MxiK+Uj0r/kI+w75FPeIqjKs
gLPosbWUe0bksAEgeKvTeGRZTfctlInHRLnHDOgImjq8UnwBPWYm0FWULPN9Ri2E7M8X1OVj8yRE
HS0H2qBPTOoe4cxhHANVpJ3HyejMHr28yj517A7hw/9ihNLc7l8U/G/H0Ibr/axvCeJzsCTY3+vr
qBPmYarb76DF004mAl/filqUytq+GI7NoiNslvMmDl/MKf7rYO7zG1pinWex82mr6KPJtSPuc+YL
yzPGzNosjps3TeH2B8vOFVYIfnhiTJufW5ywVxUz5Bd2jWUkY/UjunbpxGPF+/ZOtq3it7Sqf1pE
P8/KggCZxuYFj6z6qqIgvYLbx6H4xLZO/aRh/UF4cvz8ny5MjK99ZndQ7OLM2qVaPXdqIfoxIlqT
hW247T5OUYwGqey29xZCxCSnAx1ZyzvYgy8//ogd/ETNoepzuvhlosqclRxfQuvMXQw1YyXMvl7O
iTzHO6KCKjCrFrXgNyF50hi76gt4+BkM8aaBXhGIn1yiL2qmQb31jYfLlofBvsWOvYnqojjBgVsX
JnYeuFVUp1GU9el+dP/iZLz/EOUU1jbO3rTa4YVnFA8ns5RrR2n6MU4GJlp9ABIjGwaM9sjC704V
53BXF36UmZsCGuyynlzrydIBktEcIegPpksPL3mTKQTqNOde5gIdTbXfYLs1I0t4YzMcfxvwRrg2
emU9hBkcphTNxYLUX213P2VUZj1QVw5rbbLwEbpXhFF1gEPj9Cu9N56tWjS7ynZK5AYT/jZFfmaD
oAu6H8bBmJ8NR/8KLKtCG6XoImiPyFsO9VM8fxGBjPmAZtEN1gp7EIbxeP8S+QMk0X/P70eBAaKN
iA3vA1me7aQMLvcvniH+c2QX3VkTo364f7/2fPbI+7seTOPmWiYR3cJvwN8QebGVD4wm5y8wKBSG
7HMFCwyCa4NM3ofB8Z9mL8+947jJBtPP+HO2KwRbRElV2fWDUvarLov4JcbVCbeeodr1KoyeXb35
MQYgI8YGxiqDZ0QFYIkdsnHj5X46KKzUebyeRvY0pA6E02S5Yz9BsyPPZQjjJe1DsitrJKqhbqsH
N5zyXdOg7o2MJHvAra9fqmr0D11pbo0yH97zRsHHNO3u4Hue9mDFGuGjfVEDUyPyD0YIcSTmfhda
hqWlrIqbDTC3RSZOQr2xwezXOWo9o8f7UZaP5m4cpXOEq2LuSK5m2OBWOETN+FMyZuH5fsQ/ni0c
l2VvQlQyjRypw8SUDvpseUzMBpcfqJ0l/AcXytOMQnpRkOyryXx2uB9rw46PzDwLmEkqdA5oPrbK
SNNVTTnyVmnWLyMK/U/lvmd5UcFxzLSLVmvuq5b0gDc54wMDlPz+uf57em+I7USx48iJS0bILP4Q
+odnnpxaTe8j8Nfexjx07WqTQKJWvSYgkbcKvvYid6pyN/ren9QYTOh7qbkt08RcO5hYv0nK4kjE
qxZK1uZf8FTP1RbCmH+xHaqkMtbLoxyCv56j2ocwGfQHvHH+3BtlC3+IVe30DNNMS4eoKjrc3Xzm
Jn42nLzIpXGMfG3td5jnQQ4xZenN0Lp6jhUEyUKzB8A7Uz27WMWtrAjNRy+1q9kzyTPkqH7IHF8x
b7Y/VOnXeBJaOADkSOIT2ge0Qly8uPB9zNcL9Q+gOK+PXY8nDOpTtvvdaBTVDhBC7dDzRE/6XBfe
22a3jzb+lAcfXjRaK8/nIa6mx2CwpqWfqPJ9TKKvQenmH7dEbxy27Fqu5c++R9XL4MlD1Qew5pCQ
rtHrdM+RNejHhH1wYcynmqZxAQJFkaONTBWbjxyU90SNy2w4d4PPaRa2z7ihrrfNsmij+PrvK7CU
Cj4HXmHqZC7888DrRtgtcQJ587G5vKZAaK+Yi7hd271OvWU8eGPwSMOCbMHt4DikAFxZvx9TJCjR
3I8qz+YC2biV/rM8TSxIH9hN6isDGyDG7zOH3InrK6VefQUNt6mt5ta2Hum3YfKyto8t9Ew1Tt46
ViOEhQIXbgLMAMxcbQi3LOly1RRZcNKHjotOxfcUa4NcEkzkfI6ZfQpsi9tejrA98dti9Uh8nHjn
ux/JsvHiah0c3LFd3n/GvgDNN26CQyJnz4AyN46Ok2QwitQzCG6G/VClfjDHXWIrg9gSD+zF7Gpw
a3xU7plpXCeUmCujCvD9wkgDESnGXHUV2hCh+24bGAOC+ry1GS/CfB0QCa0Ht/008Mfa9SGqh1rI
v3Zbg/rxK/xxtHYYltiVZCKR2dHCaXPK9ro8BNqst0u7n6Ezn8axcHcpKvouvSRuoj3a3YjvqVAI
BtQtbGDLJT1AmTV1e4Ti1l4fsYNxuA8WnfUUiqTbTDlrmAPSuy5nVcNQ12jdiOfzyhJq60hiRa/h
rhIAB9tJsULUjFWwEV0HRdcQpu4bQ+katT9Mdvj82cJ9HnwNTXWtTnHVx2tsLlPixTByshIkfyhd
eS7WlpbLrRACDQ3Gk2SeBnvJHrfsJ5deFClKH0bRolJgXbKPttDvS1Re+qvhGRVapnBjTYY4S4rd
dBLeGmD9s7Zme1w+hYXwZmMyxkG2DL0lFfq0M9zHakKfC5NzNyS4Lk1Jd/ExEL70evhYccftrday
sRd0udlc/V30iPRhOamVKSAX+wUNa68Z08pT4iw0g2G/U0wb2rUCmuS0Yvq1DnT3JtnPfiEXpd4a
6VIuYdnYt9wxnC2aqnZdZm298jDDCWMYrkSIYNXjmvg9S/TUc/QCBmtMpMp4jUs4tuulNtCyVNek
yyHfe5m5N/GZRx2E48No0XNW6NRWMMwAeQoIRE2oH3UzeMYg7QxNv9mrlnxZiE4Vhl9RegIszE+6
yM4DOcW4ZJaHKjDbdajkrwOvCrxDJDv08N+aXR6DCGIcZsPYxA5/OpOmQbhiEwzMQFMGVWmh/0hT
bkg1uM4pcdsMJ/+Ee2BVNR6u7aG1UwnsEr179OkT0U8hf7JmLawt9G2OZ8HGjx9kyd0d83Jo8Gef
uc1sG/D6P4ydyXLjyJZtfyUtxg+30LnDUVZ5B+xJkRIlqmFoAlOLvu/x9W8hMqvqZg7ue5Mwk0gp
RBJwP37O3msPVkALVNPxIxuFt9bmWozua42O4TQO7U6AiAkDLCqFIqPCy17tNndoVOg7aFBr3R5K
jOWjRa8z35oEvK3NAaB3ciKgq15pGhYZv1GzyJXveprXbMvB20FVeuzLke61aLMVFWexyAE8cZT0
DkAsFiw82TZtAS5BHqvp5AQsFcZXloUvg182CMoADwRiF4ZgsgBKdEsnOKSjBuXNlOUGkS/grdJ/
d410maR6cqxljla8SW77TpYL0BoU4W15j5BtlpePYosTruNWmqJN6zrWLsijrUgLc6MShvr9ROao
Dyx+086csOGpLsmFqCzwo4PejJuA3Hbex/UwARvKJh1OOkLnBBe3DvgyYb66KNDzOPHTEBjon8xe
B7Wv07LXA3JqZq62L/rbMsxxgJPU4Zja3tCn1zl2QRZS8eZyDiEpx1vpo46CrtPlierqIoyw3zlV
HZ0co0TYD2bStDvaKR3njZwoFowlAUSFJgMvq3809krwaWYR8OKKXkjDXNez9o7jnLEJeKcEqfQJ
0ewV9VO+1VEk9JKtBhQ53oQ+2mOl/Eoq76SGEUqUrU597lyh2b02KrhR3ggAIVmpQny0DloU9EhH
OUEAwOUybCkKfVBwrmZeqaLGrYWKh/vk4lveQw/Yc1dU4O9Mn6yC3HkAb/jaBLi93SJ/qTK1dQS0
bRWjWJEFqR7iO55SMFypsy1RtdJEyu/7bJQIxsCIFfUmw8uzy4LaOpq9gsv0zBzdIoKl+0I9EKOt
Vwibp3odeOFjbrvvIAmA5obrltbNotFjtWaIQLPJhu0ZcrvqbGmmk7xYcfjlo5oNbJdXHrJC56ig
SmWTXd0Z8AvVNaXwDMtjMl+boknf2UahOkFP6Mw238SZiziG6myR3hT58FhZXrzRS3llKLEJOryO
Bjd3mEf1SlDrMFf07UUy+ec+LFccYe9oUh7K1jl5hsJumgEuCTM+CHUT2xtKkacEaf+mEi1ZJL+I
ZG3MbL+4KRIH7lnVyY3tLXNTfimFb7zVSzrlunVpy48+grTd15w5kEvus0pVD2SJ4BWwoohayoxu
/fcUj/Mur+UDnPjFpOfxklKHTYmP27Tp1ZloQZa10o81Sp6EMSKkcAhZ/BDonHzJvew4AKbayYap
QspAB/B42aN2z6fEWXYo+RYj/LubqKqY0/nBZnLblqNyd0Ycy2TbZIbTuvrexCK6guB8Ww0zbFdV
A0zCAjlBB6SlgZtFryTk/8jjGAHS0Y+oIHmju5XmGp9Abyz6P0gcjY+WqC0cRBXM+aAGNOogQp1t
kHoDTkQnLIUJbIDBY4lUtKbRASy87p1+6af6ixUMaL9nPFpl7LvYOESzZyaxsi2XOvdfgV2eZJRg
m4XWJS08xPcu7gUDOTH9W+BW8F8aRrY98Q5bksNQmxcpRzfrM3SDR9GUFUPNZjVwNkgdbB8IKLE7
ZqBhK4qiqbIPqRm/D7Xr3XqttzfduCZponxqCBG6G5P2XpBBHRr0USeNbkBrsOAGtVMsmehuJxt8
WBdWMMDacZ1J52JXEN08nwCCdmxoZgOJNE3XP7P3z3tMBsQc9CPHlY5OfI2UU2Qrz6QrbZRiLXvb
2TFsx7nR0ZstrfJFM4rpwRhL4KIATxfDZPPcaDxHQRxto9gMbgOhkgUzbpA2dfMV4c9FlDjlT2Vy
TXpNHmlQ2Om+jCCkDhN25qqqMIrZ40FvFfjCsdJXNHtqOJNcuKIdMYg35DVEwTE3OYNjwtDY55Zp
TcmE0yQxrZAeLJKxOK73RmvfKOrAdWeOp6bEOp27aOSx/O+RlJUrrRbYJWS0mTc9eu4IiPElkFA/
fPYW7ShPeER2mWqZjyPe5/ga1eDhMmX89Dv9XQU/uTQxgUsYQmY5RwyoKd1meGLIKD9bvnyagBsj
bWyDXaUbCDQDeWOV8SO2PCqRyaJHXjVAs9HmkBpNXe5+BBPwz7FCbhVnt6xtr6gkEXu5nz7cRC/N
6PnSGF/YwvEWBYdCbJAabCYHnlzerafGeLYLiq2pVtDuWFYMBjOWgsAfRrSCMPgvwcGbKX1wfWjk
GaXBU43BLegimFEhnO0uih/CHjsvA8WMsQyJ4wxFxjpbCXThCVIiTXuMciNF9YPeRjXa04g2bqmC
PlmTYhWazcJXTrMwJXXoIJbM/zFnDk2+8Nps0wN2opOMOmwgIY/PsSDHVc00dq3Hr1nnS8uozNsg
GJ4dn+GIqMCoIIvHs+KjBjMcXMQyvu9rLT7o7piusUhOi8QffkJT1ZlyRqu8pO2MSEzftGX4aNn1
u5fo8yG7vtNr/y0Zb0WFxGnq3hoHwJvBSGfpsVBRTEHayRBOk7hk0ONDliwW8NlAqDvaY4HvuW8k
gjj/5FXIH9vJwmRNtYe1pPlQHX6eslIEtBn90qke4zS5T7z8ygGCswf2EZnKkxgDzsA4oDQTD2AJ
76hiN4t9wc3IB7dy4+6iIRKJx1xydbvhtgNnxSInQD1G8lIN2mNcO3yuPQbmejDTVW/gG0YSFFdo
rRxdY9mxlVy0JlBfslYMDWEyBkeIlOnyOVITOMrcT/f1vOpb8SbMHA1UBOaVHjUSQ8sFcS5YGzpj
7+yHqrwEXlo8RkK/G7jclJucCJtbArvjAE1NEjH2TdJdM9ZYyUpqTu2IH2E7OMYpi62PMkixrYQ0
gzPTezLtu8TrMuzJub+qdO1iucNB6SaLsm2dBhE94WvaIXnY95r7GDENJ1w1eSWeBPd2h6PNoKkQ
WBsNJfzC2TvQlsn+aWYVY3ebxxKZdG7fOIZaRrTt8TVX5C2hNy/8PRw6FzxfuYeleosjrwYIkVxa
RJZLV8mb0ja5wlDkUZ40Gz8v94P9U/KuuulMOQmSVw/F4cIIgUO5auA9btAYhjUwUbOCMD6h7G+l
hlsWxBEUIrf7qsf2g4CnX9dYI0kQzp6EcUcyCE8yoS01jUVUBkVoqvHBsTcu6HqDLNXHtTK0R4v+
8GrIES+EuLxkP95IIIPKC5nRMPuw+vmKDXdGA9g/aU1u6qMZAJ7sunLc+5O3s1XxIaibOtudLfTY
9xunvMB1RgDq3rMnDtseO57qnQ9lGBfLw6gd6/WlVVGAqGC8x8BzFJb1Fvj51is5t0qtfkW4vNYV
EeVjD2JH1MU2t79NnERm2Ip9lozPlq5+sgqjL3RXhA8ta0anflmezTJq3zkeB5hEoKugrgxighw8
+rCcAHcV5Eo/5kSr2nOnMbOHLJjxMu2zGeIONprxrtKZ04TNeM4Dd0XFyOVuZ18jAKu1VxKY4+lo
YiKdHXSik8hhb4iT17Hpn2sOPwtGdWJJl53LAjma3qKQaRlLji82qe5LvXJfxOi8Aan4dhzAHvy+
akj2WhV+wgqRiw61MilyL5hcyYXT76QuyIOH65jgUc3IanRA4eMZfCwj981zhbtOqpcYXf2KXIC3
KARNSTbFnqT5D9SzgCTcozs26ZLkvwkZCEM/TiFDX1wb+kx0KNSj6p5tpyPnqauPDWMCzaM55moM
wCOLSsIqcjwCErFG5YLS6jijYntgJAk5og13bMoGB3OGN65ODFqOd6urL0Lib0Sbm8+SpM3k4+Bj
YVhBkaTydJELO8YWgUx269TOS1gcetu4zwfdwqNQ31BRn8HDYan3FSAfSTaiC+9RUegqn8qQADqG
0zY+npqaJX9zlbaXA3MuA8rZVoT4BgUcuU0r/U3gj581DYzJ5mbKWYJQzx0zvKxFgcvcdy+Jrt2n
9XBuncZYWz4xGG2NskXU1pffRMfK784xPERNxDdR6n3Z5YG4w5IedvbZBlTpwKlyGhWc8D5rnwTJ
vIdDU3uHPuqrFRbTFchyjOi6iCHz096mAt66zoDyQktOKba6eU+VbbaTuNiniTqhg9rgmeHNbNyN
e3bFUWPEix3zNfPr59HO7gIpTnGVvMdYC4JZ3cWM0mcR04cak+VsrO2R+4JcwCBClVC5HvlZPfuA
HUA9x6yBKHhcKtNIlpb9OYaDzZm5dhd1s0hrprCSVJZcY3unMDjJpPxZ3WujzeSWnRWdabmFDPtQ
mLR3RjMr6c3cMmAmA6ip+zXg5UvvgNRJg2+yR1NshDBuTGOhBio6H5fANDEARd2CkTUtUTQCD4me
AWFiCWeSsWj96KcO2rxNkdQSrwWhMror6LstOit7b556c+0EVBxTS8KA7sU7ux/YRzzu8aKiOVsF
F8IrB6KzvefErY4qbp/01M3RpjhvwoqvkEA4voXGR1IAtDJzec4GFviOuEIZXhGDI66MMKWMRnfh
xr9PsvqpItIEgy2nkjk5b2wxI8iO7AGZzCZzDWFZ8XPQNIiyUQ72iPwck6Ia0RDssIjME5xLb23L
cNZrz7LO8QMBt6ZK3mQwquiroqKXpN3mUBMVmK2tPpTPkRPOKXiY1zGr76ssBY6SNZtRGfd2Ryk4
9NmeRirgGjtTi0nt4Vu9grbXppSRk1aTVpHE74UyV3njeCsRM/4X5nGi3OSwBDrEyUA5ZfixghJp
v4pYyIYwXSf+S9t0R7woF2nNKgNPvM6dQkVre4H2GAWq23QLe4O+N8o+dEN78DoNRo3fuzBcVjHx
PUD4e4z6SAfqrji4SfKaQgXBIIvZeWSKmAHJPmj5sa8aA/3+eB7L7KpDel3X+rSeNbbE06zot934
UnykSblqLe9e1WxTdTt09L7gYUywJjtS2eEMTGj5iu8SAU7fwfsIXSPYSC2GU1FcRWqh0rA4gqdE
kzZOvqu1aB+b6sVmBiTo2EZtfBc37XM0+g+xoZ8mDC7zZtlV1bVF3UlI2HkoWVmdKN0GdLFKT54N
PDc3rqOVUK5Oesy5hn1r49uyWw4ka1TTN90HesDewDAVJkDZkGqbtqJd47Z8Sme5YGlUzOyz/Cmr
7PtG5+Ya2XRZndNNiBuWaerem1Ap5/Zd3ciI3jlufAV7ZeTMAuPzZXSpGsqKUDZfC7o1ffQDongT
Z8j41hrv9IRK7magSqHpbacwuZJckNIhVaecPIwaIdKxaKPXgtJPJvLkkFu3NvuI4lizwIFXPat6
1B18CcI891ZSNdbBiLMdXIV6GWFKJ88QbhIspkxqYJ/CK7qta1/IrRr1fWU6H5H09lFX3vN+HNHN
3aWFMy1DkGsYXF/MMJt18VRQEf4nb3RXo9YcaQuRpdCON6EtXAgpFiF96qsfib4oJDyO5mbo2NYp
+Z7a1PwobLQWhYeK37dR2TJZ9LVH3eJGqbhBc4NHiSp7pPOsRtdGdyMUFZAPv16HGOCjwMV7wHoP
imesuosHswb2+8miUHLDVr/VJJc9ojdMB0zDwUFlq6zi/w/C6RIHHbJ3ceBa+ETvjv0AXyksCNqC
7H+ZMfas5A99jMY5HBiqj54Lf7cCeNbP/elJPqNvYjJltqyPaFM6QzujfaHl5zm38+sYBsJlgTe2
KZSIYmKXxeRjAa/BikXKXwwsDd8pQvj5vvBpwwXOq++F39oY2WuLHShLCnBaXdpw6ZFdVVAR9HmI
u4vFyea0okkguYL0AdKV/DCjbMWFjSvjuHQId4I+4sOXjsvHJCZmnRrqI5yaU5sz8OZctYCMDjUW
r8Dkj7DmqS4826VrwpXBWBwNb7wLqm876DvWoBmq5E7VOlcDb9wKYy7YZgsj0ehSiUDNAYGBRbpR
6d1kNAQF2FjUDPwZGMdLi/CACm3ekN5R5M5+YCKXrPue1ZCGknuobVDBrk7ZVWTtB3XKROCcRXA4
WpJqW0TiqhXjjUrrTe4T/6MzLaU1HhGantg+LOI0ZFTlVuepOJZF90E8x6ac5R4qK7utS75kNMW7
ApswhDgEL+wrItCvtCWOoigvri32MPToZBIlhcJ6tviuZWEAsuhLuIG+/bMMR6Ku9LMbWXxmBsdR
4DJtkz15scetRtN2IfODK4O70tTemhKPONQus3Seks+khDWeWuhqgJLvMCLlK5VkOC7L/kVlz51q
r6NpOFs1mPdtININJpgY2+KTFoE7UNZ9HRFZi7SRLD3s5b3x4s+BrInd3uh5AUsfDbKVDD5DpPIh
bRRRbOGDnV8zN38LGxFuIi05kggM1goB7NJqM07+tLlp0KgP/IJLM9LKRaXpXwQn8MaO+vOA9s6D
HrnMtPqJnv9rHwUPhOOQJ5ef/ZHYVLJ6SSpjv9JDQltT4/XXa071x7zrThzTcRwNtJe0W2ei+yxn
5o8lk8+Ja/ngksONokrcJ9jHR4+GSuqmgr5+8+rmQbaGk5ESOndG4fyM8wd/J9L8uutuSqD9WIOz
HT57QBJu+SDddomDh1gutkezBk9DaRSQYAD6KbxmFS7inmuObbDld8ZCcgwvcZhW3bFygxeYCdes
gc4Vls73CJOJgakrjFNNAlmnxUTLK/PYwdml7YX0MdulWvyuTwy/rXRnarT/YhEjjsOLvMCM+1S2
wR3jSaLbWBCMryLNX6u0+vR1kG4OR8eU1ifkhxPy9mrR1vKrz5Cw5BWVz9QAnpfjHco9ArATFNco
zfQUINfQdw90abDVwDoc43YDxOIhhkYX43ynwL/Hm9lvBDgkE0eIgcrCPusRfhiYhdmO1jIeIp1B
4Jg8j8m9lNrVNAdaOLZxAu0y0LdmGs+Mgq7JLZkpS+Jk25WfBA9uqY4cysFSesaJqOSLrfQNAQMr
CAzabpaQxthGVlFDj81X8RnjtKI2nOYRyab3hqWjhkWJFmClm9215vvKa97pRd30+BD2nqM9pUrf
zzduKp5yA502SVkc56hzJAHBLvf6glh4dOid9tyRY7xQDqMrp87viXn/hAmwzm14WHYOVpwDz5wJ
XST5HZqXD5G1h0yHY1MVNJ/jyN9IP16pToM83CMN7PxnqDiPTuJ/FgaAQX+aC++cYt/tLmM5cTSJ
HrIBsSU6pIWvD3u2OWeR8+a6rENGZ14xPx2z9OhkJHLoSbCUqctto9QWlZu5HXGq1oJiKh9PMz9v
ISzOl64V3nsF9AlKS6/MLh7dTcpUbwM85ZT4YmtC+qpVc4ZY9Wwk4aeOzXAyp4+MmKSlJeon5mPP
mm08M6O66QR59w1HAxePL9XHyqHKoyhWF9POPgcLj7RieDPMYR5R2F40CsLRdp6rhCXJ7Ctwu50d
byeGxvTFdh2ysy0JJfrGJ0yCTt9S66fuFQrtAq/0KqsNe+2iySU2cTzXonhv1DO8q58CVRkwJRp0
WlIfAhZD8rjvu3Hr6vGsWGRTshAuIPkmxGSq92HnYTQNDwZtj1UgwfUTp7AuGr49imuS53dkrvJN
eZ8WwVMwcsLuZb2fA4hdlKeShHuXzHa8f3FnrTXaBGz+bBbDRD8sTUkzgDYvV6zTd7GjrXWDEAPl
07Yk9/pmABlU5B+kVFWReEZjtrGaoAI9HtyIpr14eBhVPNzWEbjE1p2OWaHd2VtLEdKXJqNGr4ic
1rpDpZiUb0prnokO0u/gGdzEhSNuHa+j5ZNaz8knY0Nec3nLUkQ4uWE+1355F02gSJ0zpi4kuk6+
L7sAFDjBUPhkgFRp/YoQVlR8BAPKIt1bebOXCEW98Wy5xKv4gk866yAgCca1qmV8A9u9mOOnp3GI
V0AoaNCDdO+pdbliwgk1DpayLsqfQreX2KvzndbCLy5YxXVsPth2Ecl1dfJiANCLB0BHQ8x+moiR
ZCy8zl05bMBdzOqL7tJw0tg2xpjsYhZUtgjo2ZF7b1LwbuKUcKL2paTWrCYmwWkrN1asacsxbU6o
NgmLZrrDtn1JHTg1jkCGNbX7OdUZFMguG6iq4lA+OAZ9u1w+ypg1rWRNwyIyp/ElVz+cwxoVXl6q
4BXqW+TS5pFDzdFyimo/zwc0CImr3KLLh8eCAiDhqFEk3nKKyLDqfHImCpNuVcqcBzdmN3LrQzKG
XDicBi26Mvt2dl0eX+oiN1adqjjFrz05BUi5X3H20KAbEBK1BLcA0ycTM6m3GqwY3S4OfrpFEoe0
Xf+uulM5Za9lnxabqM8B51gGkWExByhTAdLoywEnTn+CiwLzEy8/g1IyHxjJVAbPTnFOdH18spyp
vrV5W6oKib/bkYhT0HxsrWKTFnO2iv7V+jA08Epcd5VVcuNJ7mwnuI06/7NH5nNq9frQffgNsNfY
WOPQJYlFTB/+4DdbWvNXn5Zd4Kc/uwTHlpOjx6xL84bIwHIDOvqip6kJzCH7Snq3nPWi4ariSDRW
BOgi8m/zOX+5+HDMgFMpfxE9vV3eMxMERgQfiMEph/MwKj/1SiT7sH4xWorXAFDSisr/0JnAyihx
XM+H0aAdQFQ9jWVUb2PxU2oUSbQyEUOYDfBk7Wt0MX9QbUdLGsFCBKtsmu5cKKgcu2Eyds2lCTP8
94TEr9lAVi1wNeY5ny75LgsKQvSzuBTHXBxUNityzWeBRooLim5XnX+0dQuiRVKNzynbqrCOUCch
94vpgvT/mVj5L9Oytn3iPKOWf2bfmz8zQXAtUgtGNC5WyJ4Co/Ph/mZ72G7BrVewYsLYMCKDmh3S
T5WrN/0JctFrT7QUcj1mBl6MOjYhjBSH0sJFabSI70U7Mbh10m+UZe0CWyArvfeZe6Wx8mJCiQL/
MwrpF0NtIMovAb81J1X1TcUWnaQHK/g24w7BowZL02Z+5hemsUxhNucoHCurKJd6luOQQ6mvHMQ5
KOijRrk736I92mbIGIEj9tAqk/fWt7BMB9xcqR1drKr+jDVj56B5hmXdMkCV91aMGg7khzGInLH7
nuE2tyO3zyKpoyc0T2NLp9Ul6IsNOrpFtMt0KuUgYsSehbajXXm1+5IO9WVoKjZDm6avGzUPmYUt
mf5OvYqLBhGWWz7S77o105LXQqaF33/NLYFsBnBGnDcVzl8RUpmkJBctkxrCY0nqWp+RHUP7f9mL
6ZEzgb34pt/5MGG4WDTDQDNLImmX1TquAfyMwCTyyUQAQ3551PRndNFA0ClGGg/cYOl/l7F7w+jw
puZVwjZIzrFf3tOenOuUyeeQXiXTY3ADlB9m3iTuO1Wmuyknh87dVE2OSmSksxdhFuNmAsIhTpln
whDDK9K0GzLWNMwS1VcYvfgjvhuIQysUDs/Eq+OvR7SgpsuEKRIx16MsWURJNATPNYPEr2MdPcM8
hAoUjXRR8mpvddSCjBBDmnPhJwEqm0qjv6PANoBcRMnSrGxA54jRs5BulEHBuSywKFGMoarL6pL0
z/Q+IzEzVIzwjALm/pQO+tqFXG9m9ZWbaBeHxkgNSk6bpT+3M86tzr5lT3+8lNOtPZ3MbqIdURKC
EURzVx171sHI3vUMw0bItL8Zuq9Zjr7El74mb9Vjsc6JGp0QE7YObVlNG660J5NFDeVvpTUFk0cI
3xSYEoB9TeSiT9On76iJ6Xlz/C/Ad2rEnNiyEGvNJOtnpD9Mj5gApRS8RDB9Vob7a9S/CMCaW7TQ
zJJZX2nwi1yNI7ux9d3WXWZWcQjqh6LWUwYT8r4gaSUgcoqUTWb27MxEijc15iL0IvxVMJzSl0HR
wm6dKyHcqKriYk1Jg54sKc8DajFeksMszqo33WDdDQXuNWAp96qhQw0o+Kcextou6cSjCtNXeE2A
zaZzITrIfCGKFXP46GEkBwgml63L6LogXYkpSbcPCwGCjrAW+N/QnHRzZMjHSFDJt1/f8IoMmDLI
846TnOPDI4LmzF6pB/fx3PmYjKMb4AUH6cOYvyY7OJNilwKggEBH4caLit2f3igqWDRLN+Oz7Sf7
YEHI9abpXsKBXcNzeLLkxkw6olQ9UTK0cBm3Z3S31D5shld6HSPT0uTVHMabgd56F1pXLjCXppUA
u+DPcRp458HnPalUEnvtRg9EgIMVKtUJYerA6Rcxls80oZbRjonGVbba0o7pDYsECm3S37Furlpj
uicAaGHaKXpk8FiUB1FJvqvlrpzxfsCPnpoIvwrauHXp3Zc6fTrQAD8Hap8yAExiWsPtNJQWWM0s
xouP3teQaP1txnJZHxXPoG/kkhawdmO4cH2Agt+UpuP+lK48pBFtA4YpkL20qb+qhPOtFb4GTdPM
CTDRViem57UFkxw22VkOBi6m0irYObRhbVGBPLP0bbx22muByp8UgYOHwGN2WwxB/mqYyeNokTms
2aK4GfFTHP0YTpVuUrMzq726acHpOO3MLShO8zQVnH7NDOYB526BtTWpbrOgqPf0rSi4Bu9NUOC8
9iTTrRDgWjdal5aPzJUw08rkNXGLg+445bJj99gnsiOo4hFeqn6QRt+sqhBlr9t5uCe+u9l3nbbg
ZrHFHmt0OsuaOL66wDUe4uWN2+JghUKs7LEJ7syJbTpOmPMq03moMic9FVUJGzBMNWaECH04oed3
7BRrNVKmobpCXDK/kXTG+M1V1h7HLNcv85tIgp9/zi1BsHCjV/BGcPabbfhUiXL2veEyGHOyT0PU
tkxTCFGlbS57ZJZhjzue4YFreE/pVNHpcB97XwaHpLHeXYvzG7KVBxxjnLYmxK5QYhwsmC2oax3m
TN+8dh6baoa+gVxjwLQy+BYh/CWUDKT7YXZLDczI7qNfOtu4YPIfZXstS8vjPKfsVQ9cW8WvBp6q
NaRdbwEtEFulBC1fR7M5IN7CH/8EftGsG/qSZrmZPD3YOCVvUF6HK2Rz1MZduIbmOp8tac1Y7ilS
qb1yUnTviqZcEHjPmqP/hKABnChLujWoQ6H2BZO5VShIrQin/N2a0KwjpKBtMxt6LPEZygaMqmWe
U836WeoWV0R/kiRi76ywzRfRCJOUkcgwykfCP41zT4HZZ8fC9sP7TpOSmMxNQHz5IneQLiIeMck0
pfnNJHncZTC1ZY5SVxtI/8kOSZE/VQZI5eTAwVUtC82aNmNkYG6Mm2DTIwRWAnSyC7FUH03y6e1q
CT+PmXcfl7g7UmAGRCSld3iRrC0iiYq8wekmsISx8UJGkC7GBKKJig2a8IxGL335UEzQ2AON7kJS
ri1L33FM60IijMNuAIojEEtrDtFFP40Be2zv1giQu++mzTpuFg645IwgDqQpHYDV3UlVUfNrTFu0
KLlqZKMffADozdT5GFj8ZZaOyUrU6Iodwi7XRvSZw6DaG170VDpuuPzx23/887/+42P4T/8rP5N2
5OdZ/c//4uuPvBghMqEz/+uX/9ytH9a/fuJ/nvG3J2y/8tu39Kv+t086XTaPf3/C/Gf8zy/lv/3z
z1q9NW9/+WKdYfMb79uvanz4qtuk+fUH8ALmZ/7/Pvjb16/f8jgWX7//+MjbrJl/mx/m2Y8/H9p/
/v5Dyl9v0B/vz/zr/3xsfoG//1h/tG+fefX3H/h6q5vff4B3+oehbKEYMhumAjpn/fit//r1kGv+
Q5eOMoVlOCxGyuChLK+a4Pcfxj/4DtUlaTq6AJRu//itztv5Ec3+h4uJyXD5Ad2ybNuxfvz3K//L
R/e/H+VvWZueSflp6t9/OMaP34o/PuH5lQmQBa6hS6mw9bmGwQSRxz/eHkLGx/wZ/4dorAaoV+1y
WKgvVYo7llch/vhn8LB+Uh7+99f/+zDRBNXOmGwYYCHh3klmUj7WcfswemhmhpycEy9o+y0xXx4a
ksJFRRjkhLl15hEYAknSUevc1RYUG6rm+uJXGFasoCteEoVoO5Ta+EZD9NxXcf5dMWJ3AgnewNXf
x4TxZCCGVUUnjlmRSs/d/I9LTDXKN5h903ClSSZ3emdWt6Sv5hScfbsFEpvf/Pm9urrthnnOwl3q
T03w51dOzAOppcubpsjXf/xo6zk7z2O90mla3FZqnMuBUSdykU3q11e/HgjGIL8l/Nw5pXRV56d2
Su3+5bL687P718/KVH//rJTOe20LGFzz9WTPj//LZ0XaTID+i1aIPqeHQD59cmy69bIMmB17DpVt
zzrXg1l1cP+vg84fNjw/2pEGNsJYaB5TnfRGrPDgqrxgWMdpC2NXx+fLiPjWxHq91gzSiX0CYUlH
SsztIMqYmKyoXRNUR/J2IQXhlu3dv39lFjfUX69CLn4uRalcQ5jCMMVfX1lAsWIUuTTWQS/8lazi
dS0ywZXj5lvV6ePKNp1gg4HN3bC+J5skx2LF/aG9dJEDxZzRsDHEj5NRftHtRI1ZkxiMD49Mc5/t
hEALAlkZ/G+V9C2W2+jaK6N55CZEiwTLY2xre8FkPaPHGB5VlL7iYl9hahQXS0uBSRY1KRy+9Y0R
vFv8P178325BQWdKGtIVDGOlJaQw//ribT/rhNNr+qoeIBXYwXQYqoBuWJAcTen0O1nqYq3XAUMR
HQ/LKxMo/mIy22oZl/u2cUDL9B72FGlfijrN94PZOxzRBLbpdLgYLZIOJpHM5vWL5jJK7Ap0FGQK
ThV61SE1AS2Sqb3v7PGCblmu//3rm1fLf/1wXSEli5k0gTUYuFHNvy0xTt1PrWp8qGYRZakiJIfh
qXUyrfwWD7u6CYNpXVKfrhOd2sUJspcKaDiWCrCDydQQhQS2y4GnLooQXLkL8slrR3dJHjPLk58i
oo6o1FUmeSPssHiJ+dQqk8DLmnlWJMJx5Vhteqtb6lP0nyrQzYNTlLs2HNIzMxR2cOktoz6xNm2g
D+ceqewa1E2yaiZNrAH5EZAO8mD9h8ctntChZMUDaVLDnf2LkxVPdv8wRQR8BOlwnqLQOQZpRePD
BbpfdFHzyPV4ZwUVN19TfNhxWe6nvL3i7Bc32DjGFYDw9P8Sdh7NcSPpFv1FiEACCbdlobxhFYtG
5AYhUmp47/Hr30lqFtM9Ef02itBMd6vEAjI/c++5i/B8OVb1e58wh9DKw79/D47zP98DbZtgMuya
iOaF+Y/nrGMzMjjdbKyB55c62iBqHK9M0nWX6AdT/i4hVT24+TB+2SzZYCJPWPZCFJLvnW6zfChm
f9DIC0eE1d7cUdfA0tTIk1wI9H3xaoC6RCVRoo1Cg37L+/nsZmh9CtHw9cWV3Fl13jzKpdqRkhjQ
8paoV6MWVJrFBdFRNomBkLSpSw/EHs37Jdd4PefcXrusaSTB8Ci7cs3Pctpw7A6TUhJ720Udht8v
90Kn+Q2E6+T85uJaOSL3xm+YXCYRdUfhRs3GCkOBI9i9AF0lHa5rEAsuw4D30zhoANGPlODCxDHT
uDpxmU2qH9re/hECnz15QMY31hLh3ZhBUwe0YitQFG/mTF09awBAes0IfROV5/7fvzuhvpv/uqZ5
h3DL6IZhUSZY3v8c/WMcYvsvLbHWXGBSRcGlZ82QWjPmc9IkzRAl8mO56Li1cjYgTF8DshCIJ2od
uLr//mFMQfnxz0/DWYX0TnomXJd/vtFlOk4QMi17jUh2urLvjfdt3bSPUoUaB00tGLQ4f1mU99cs
jtNN5Bj6ZzTl3kM2NOnT3JMABtN72EfMnyu8GrcOIxf/mP6+EKp5tOpKAhikE3by7Cj1sFrDUMr2
tZYda08iLe0T7+jULkQCD29wlg7hWQVLoTo/9u6FUXHAgjXQP9NYNr7nsYhtOG/Y/K0Mq/Eev3+B
X8XYWT0mURmg1sLHtS5YmG0hjYEQ91i5ywpkvAabbjuidN6PFmDdqm8AcJjhKRrSr8R1S94RfhdO
NxvzId407GK9GetbdDbmpqH4X1vpdMfT3m0BhLRGcNUDiJW2iO5ZSkpWqY0sZQahE74YwmLAyuj0
gk2h6YVM8Ge5H812Wc+ap93DBO2SAwUTIIHlPA50RqhHfTwF+WPcmvfAkN2rOZg2jQcvDfFt0y4j
ePjHQtenFYiDpFkH0JvCDwXt1Lo63weom0t38e6LcvIpIuFHCbW9Qmfcyal9bKpuWvU1ns7aHIor
WdXvsY0mCaKjjvNvBu4gnJFHswneZI5TWt1PuBcOceSmN+zV7k7WKfK9VltDorT2PefHkBAtxCVL
UGVuDA8eFpgdrZm3Q+C+rS2mtn1Qm2/FvXDiJzdzvQNSy3Rdzka/D63+R8kKvSiK7kzlRf44mp9P
kcwamrTCuHqdR6OLX4TE+mH3DYFgg0O55hIzGhbUunJayRkKroBOA8f63FaMLs0Fu0TeoBTjsbmN
UwV1GW3QEmkXvGVvCmV6NEVOnF2OGmXsAja5/dAdeywQCL/KdK/Vg4PAa4ggn3A0aolHOQaHLGiF
ucND0jfVo+3Oh4nJ9r2oTKa2LeVW4Xpr0hq0VaLNKq+rwxxE2MYaZ9FzSZIrc38r3MDDZ11SONj7
JkrZNrnNeABPRmzlqMJ4EWcGq3YjGkKJDesAcJFTniFjf8A5+y7V7ZMkAVp5XO4agFG423axn7Iu
fuLmRXOKapZ3NtoTUWZsQ9gmayAktPp6/Tts8OEgrRsP2UvVjeZm8MzkDigDYkURHctNrZU163P1
KSC3W6Yc9ouVwNELY2qaxK6fClZEcPdyRq+R+VIYTEeKEaRKUKGf91FpVO81gTMF85U13m7DBx3O
NBsBic+KXZ5EYumrGm3vfy6GGOR7OxrQIdnlkUCfuGvdgU1YZIduDT46viPAqTf5DPY8mR3UZb4r
x+wVVawR8bBzmPN+JCBSkK/AZvPi5uYIj+tRtB6rtCTbVd0pN1NxtTwDMrubwbZqtPIctA1XR/kY
Yfp41D2w2gWIHhSLkqIFfHRXwrlmQs1QJGWkNHKP7vsS6R266680jcaTZkQfpd2F59YofqIiLXaM
wkhAyHS6mNSYt3VtEF+jzqZJoM50B6zVWYmhSbHsnHFI782i/bWgGfEjI5kZ/juE4i3yseIiOerW
4GzjwrVdP2Tms/nuTgamBH6SQjVcFpxS/34nuPSq/7gSXAPvNpxcekhpeP8oLqg3MnQFSl2ZjQMY
XzuF152c2kl1DSHPN+g2Si6JDG/mhrhGgxZwHBuF3+pNsC7i2WBqj8ctTyx2PU0S34dOg38I8ahW
+UvWTY9g1y4J/O0/p+XQMf9tQUsNtYVa0BOgQM2MwKmkfrEsS5K01aHgoE1FeYVHAsbDqjWHGAqN
hw08LS3C0lnHtsZ7QLbT1u0NlLxoEQaZZK94XaEjqwLt+5c51n02YMfh+9PYEvQx9KITC04KCuJC
4KccnDo/oXa5AGUCa7NY5sVx0x0mW5bLrW5wNRfdqg2x9zZJxk9E1TdkPYxQXrFFH4w4jCmIusEX
6BwyK2i2hS3nY1TQc7kOvpIuFhAeOv5Vu4Y3i020lnZ0D8TPTnhP3qLF9yZZ6v+n+JCq+/p78cEE
A/uYyRdM5qD9j+6sRHyXFRNuvEyVvm7v8AhmqH6/CxGAwGsrLjc9uoxnYfL4pw37EGGZLbYlwNu2
U9bseljT6ln6DMHsIxGsaj3eSK9iMrq02qeiKxzqMHqkkbAeAyjN7GCjhwRMyyoRy3AMInjpNhOS
Q41w3W8GYkd0wOR/MBSt3mPxC2bIX9U7HJ/hKBPSqMKc7aYAJYdg3zcACx09A0WabsQ/ksYd/H9/
BYT+9yLNhlpC9+q40jCEdHTnn12s65nj6OgwrULpNYq/1pwxmQQ0F98/qZT2dQXglRSG3oILw5x7
P7TjpxREV7fiPRVs2ovGnk55N783dfzaGgkIyYSTg4QzvIaqbGAx5uRjcSuXcP9dfpV6NF8JydxP
S1aytMiZRg74Ib3MgFSJXWeIUXBYDJiPTTajFe4sLIcBAoNoyi7hlPm4JF0c4vMzU/D5sU/QTDum
PJfpZdFbBP7xsmxqlQSZ99ERNshLYPfgvyjiUr2OdqKtyaknCGYLe4kewZIQ9Fte53Lu9HVbazn5
FtlXO1UjftzimcrRuhWESQdWPv0p391lQ+dSHYkb/3RCZGQWUCHEGxekq8SXBQGmjYwUJNiHDOWn
k3AX7OqLGZ4xk2DQHS71iPTCzMYcebehPo6NT04Plj21IHvQjPgGFNPiySybH91Ce6PmrthTHZUC
1pBQmedIz+psXcewKuFr6mdFuuYuKK66V45/Zqh/RoTXPy/P32Y5f2/Gvp8VHgWDxt80DU//nvX8
1ywnJ+3JjSfDWDfGMh2WQl8xhfbO6H1DxJMhoU35+Ny2TbIRqAc1Y+QuV8aapsw/vBQhblaNweH7
yAp19zLUKY6ROj5xr4tL47F37DxweA3xvzvDZuVn6lq9sZ3WPBSGMNnoo/P+9xfA/Xujz9/J0m3U
Tx5uK08y0FH//3/9neJyMDRTSwIfjmjQrG0iHaAmR9s+rvs90MtuXypbryRmStXmRoom1hrHT6Re
y66pGGBNRVquu3z5EA2Wq9lMjH0S9feydDc6nLinuJ2JUU/zo8jr4mphm2ugjmyymgdkxuMLBZFI
gNYgQt3Mh2kVuxkQEvnbtRGxjdn8hC3i3CpoTauR6SvTyFgnVSMu6P3a+Ueuvu0sMnvlMLAOMkrX
RPKR2axevIlN5p+BY6GX5++Gcy6EeI6VjdvuzO5AVtC7SMP5GhivEdpO8hEl+lOvPJJCoB+jV9fq
nFO1JJXf7hensO426C14aZGP69LbdiQMHJz4reIY8fUOR8JYAWux0iE9GdIjd7v3hnQXeA6i6AAC
Qc4/IVCCBIsk4Dz1niPon98Q/iB3X/792zWYMP/tHlDfL8NHnIm67klbut9TvP/6ftHNLIu19OFa
GhKJOZdVWNT7qjsUAvuNsOeHhpH2A+p81iCpKOlgiCzqjV9uousqzKJFZct6xtDHC7Sibi+SjMYK
mRuA0ZDInaH37F2IDH01pylORE+V6bwNMB9IVu2jAOXgIkKStklbsqXu67Af13xXvxdACA+VqNgE
ZfkjGdUoMWLjpNtkTxLTMp4N9DBLkG6BEY8XS84gOOZlWk9Nc62nn0hrD3FHdF+bxzjMrGI3N6ZF
LFj/qenVNgmb8kCq94vE+xtcrURF9RohZl+0S7pd3IYe0ETJiAjf8W/GH9ZKKqZmnuD4cV/wQmjr
QecKhK37nloB6FcDkkBIvrtZI1ZxUeEJveoeooXnf9TK3Bc83x2mEZwkU3/tDSVIipOStPlEEXGq
n2bgJhz5FmKjAZkfJ3W4bxkucv1KgElBO6waGPW1nvySPEu+HYe7KEUhLzIEtq6ZkIpYNgp4ovnE
tNWrMrJJgseFj01/I10L3YyBkYsn9yHoYlrNmIyhHOYElqQSNsiqNwXgg6TO8ISiYYUOQG56y8Uc
q1/Q7Fkri+HDQqb3Bp8fYewWNx+1emmgjDKzARMp0gWhfaR29TYGZPCIcvplTtlhbI1lJ22SApb0
RMOJGVzrN+VonBOmOA9LgeDODoO9OZcHQBzO3uQAtVWsg9T4EYSkX8WIQP25abaoe9i2TghSiWXD
Ij69cEOYL1096MThIEmo5/FjkQ62VNtofThvGsKluVxiwmC1exl07qlR8RDOQrWINR7+w1LA1vPC
5IEkWnstjLFCC9QnGw6EW20NaMykje/FblAaASmOKVTGFnCEJvh+QcATxSqLfWDWaxtQ6lmEkwak
5mLKv0ZtFNcGvAfLxvjQRNsmZp8MK+xN0hMdssV6zZqk35s2UR8p+L4kAjIiZr+ZTRKutM8CXwPN
h4GVW5fa0a2dE/ZlVjFoBlcYbpAv6OIw18O5dDECEZPAkLwWV7vtEOIUkADaFFNeMrtoU0XDGjU+
xNV4L7W4wynEL0Qe9X4K5mQ18toPUf5A4tWwSvsWem0+bucFTUGrNq0T6TosjR6yADJVjG+DpQvJ
bmByfChGQ8OQvnLBVtTMRZp6bhGl93u37iZf5PGx6KQBgCgulEfrbHbDT7dblKmQo6BC4yOtERdc
HX8CuPqZafyXY0TX9HXYAHRKrXBAYj9Y9p1k1WDhTBqt8cpbg8kWroxJZ5GJhm87JjapwYHXWmxq
F8GmhxBqW2pbLFBEuyKcJ5ovWEnmAw+ZgfRD5M3FBbq7mgYOHERee0N3Z7/GLgBZHmFjbIbizNuj
Muq385wtOz0hlzRGnec6wSHU02eYlBg1Tf7cltJKZb1fCNn+cJ3xo4gZkXHaA+FBbG/mPJMJJDpM
WYQ6T5LY1xar1tIOp4Bk2opJN0r/3oKdEm68UnNZbPN0UvRh3G0cbBNAQ0IDCTSufjRJMzFrClGI
uzRNGN9qd2Y/X+womf00io65RDs2c+vcmK563+LG4c3cy+p31wPICJixx3jirSStNzUIrCgyYj+d
XV/q1XIWLhY6QFM7l0Eobdq8onOjDK7bMzU7bUyqvbMbh5qUHkIKwtOAGLPFn3jKRz6mnNIXqNLs
KzAHXDqEejEmHRzJv5wBaYrjdgS9TMHNrnA6Elez4iu+ZubQQnWgh9eBb2dl3F0Ck4QRbitlzcVk
bE2w1Brw36jdGmqCvccSr/eSm0cmAboC7Vy2JJQzCNN3buYnDSWjuTgoHMDCY6gwhlvRzitM3Njo
5XQaPFrKLrEvQe3Et7LgeO/ZNvpDle9k4VzIyJoQIrvxybKpzaO8u0HPOQSe1p6/fzdn8fToIlsy
bmDSDkgfEpjrKHemuIlQpwPsHUKO9sqG1xzzF1psOd40OxpvHmgIzdBWfVpJ2gtp+QHH1roFe4rV
oxzXkfczHWrtEQ4OgAcwnRPm2YeeWcVFEluVMD7FKse0mMCJa6ZjBvNQttfS4knWAt+LgC31XbVA
WZfZmgTlBIUIkZqw1zAw0K7rfm0lxW1cGRkJH2EUVWuz+RFk+PaA+i1bmKv6LYrmhSGgt//+3dLk
0F3anuhtM67JTbbpzBbkkhXCDSJUkJ/Yei9ueKHxJs4Bfbj6LUAVHt25GnwjVSb6oFLGLGhPozxb
yC7AqNniRhqjtjOUIXdUJJ0zzh0uy8X5CcdXJ1vAda/Cs7ilQPNusC4vvoyQbeX6HquM/omIeUUC
IrQh1NFmMjRn0RCgpttegrS9lk+W4MPDAigvsgaxWPPPe3KtR3lwcypUMmbKa6W1aEkS0kFyet6N
HocvwpuMjWPaNQOz6WckpgYJf3tMoubLSgbnKmgFcaFbm4S26xgFWH4h/us47ES3NvA8voGlvo6z
0H/JsLv1btCvcRnJLeRIe223yy/D6qPNDyPo6ZO08jIBbaACW2ouhPRhJlnpVz5qCDAH5k8LStgH
mp9fBJTh3hEy3/Enuv5kG94aXTuZl1CgznOFGjKx0BxGy1WHu/kaCnAVqaAIyRtyPfRgOFPPlMjU
g4PGXmVDLn1HCHPCtJkIg1VcIJQSbGN9Y0S0jy7nQ5gp8R1RUJ2zjEadGMNItYWj37X7WYuIWqyz
6gCVc9CLNUFh7OiylsFBjmCsJG5i2zuxsWf7C1Mv5dMmpI4tGXdqLPGVxH1hPlUNiT8y+RIpwPg0
AS0SOHAimrgisX1qbR77YLpPzW1q+aBM3cejWSrrSQyZRDWpQfiB6/8rccZfcuras2nYDYReR/WT
i3d12/yHOejHrnNuM2O5V9lXv6EfGSRjcW6Bpgr8RP4mkI9N+SC/ys4+x8GEo2Qhi0ElCwIlXWsI
d0Ys3ZCWiueaKFuGvuydy+4+GY4gq/MlMZrTwPHpDEFILkkA96ly2uvcGdGBHUZafYRj8yNK3P4Q
86Vdq8heruWU760udfEIh+kKGDxstqhIr0bIXQdh9Cd0uXFlRXHPbLNhJGYkyxVwQny1F+ws5K+n
UDMfvv+kvs27a4j0ixw/TtfO22QtbBnL0pdN1BXudeThxfCJ8p2eFN1fPwMUWMZLl/X9JU5yf57C
+RJJ5P3gy33uKUgZXgt9uzbFx8Q8mj4W03vkpadQJZ3gSiHMrrc7pq/OcZm2M1/aF3f1ORSfbjEu
m0kKGEyLIAeLazqDOVmkycdU56+ErxvgCiAL2V6IBTG6ph5HUYV23VrSR8MZL5WP9ReDYO9KtlLl
ravwkxcUBZhOFq2zV675I5iauzYQNuP1d3weWMLMp7RnmbNks9yYVfEjRwaBlu5xyd1mtTjVyOfB
AcJuY8VO1H0oZpyvjXyNqsxPpSoRY1z5zRy9DyWELi44RGmmQyq8lmBrumWzInxE68EtHt2WwbZD
eInZFeteZ5jYYKzsiFPFbYEOHmIPpZ7hh3PyF0zDLXH3h8Bx3+ou/2gT5p90vry4ls5oB5F4+TKO
dX6oPTyZetfCtaZkMNLrzCWNIDz4shzSNMi/5VwjcM2BJ8ETzkvhQA6kRFj1WLgT1LD8RmK1nTFC
jtMN9SnGEBvBdIDxeiR1npRG4VBsBRIqIHlhCiF1NK3kQ0Tt68TyHQ4BYYie8YnO531kDBbNjo9n
h2Bl2ZySiUsYTdsKpOWxtvm5hGB/ViWommHaAd0+V8I5tw3jUmI9fpce2x2kzaqr+V1UHOwgD1rL
IdhNaG9uZ/QPzYyfJ2LKxjkpaAC1Fz3S6XVyYW0sme3mZLzaSEg55H2n5ZWwPYzCcEWuqUncdhD8
hdj3tNjhSS8yi74yoTaJSR+z0DnZ09syAeFEeYpsAgaoZKO/AAibIu8B19ts1T5wGZS2iUN+Mg7p
sdCvjMpxp0NnmTHzIZx8zwdyegfEmvhNN8EovkbpGD6AAey9A3GFzg31yc7NA5zO8Xsi019JifXU
vXvxHK/gjfaHzHMi/MHZh2MBxZNKQgkassJgP/fDDjmrCaY1GzYcBo9ZL+51IEeOeGtt6V8hfu9T
qLevDRlT3O8rMds/crsLVobmkhBgGefYXlBV9MzLixaHPYV8J1iN8xOSXrDNoEcssn8qm6jyc8Hu
PyoBl7DvvNiG8Ya+Pz5wqBGBMaL/F0RLd24yX0w3VXp2x1iB9ogTeg4WJR9FTfNYO8YTyQwLApXw
xfZkvWnbkBfJXg5Oy/gjy8KcW6FZ1mUsfrdm321TkZwsHP+i3HbAOPp8eaIa+6sZ67u56ODGQqaH
2vw5w4RjN8j74w0QM8Ah/vRS0jsp7aPgogu78J0Jk7KDYjknaHJpEIXHRIitk4G70MTDLoaBhRi8
EQNUTg7B1mcIfDY6/WvuesZXafliWoq+VqYHqyoIY+DJDOJ423QpsZS8lLkFk8wuoKwFEpVA+JFC
B0AVcWSl5u4WwkpX3Cp4gs3wY8LiQj2yU0AXc40ahZ3ICGw/Ko+Z7oSbfqi+tJxgu6L5UfflNjfx
xQaO/mMqtf2ACPxh8ggg6z2agEEcglK9qhOBdDAtZfdeZSFXoj9wJu/tgeST0jS2UpHaDJBtrmK3
8X0/WIrmpnfi1QPvNncwaWpRa6saFheyNFp2RYPjY7DEhyk3er88xYvzbB1w27mu8fZ3/CWIarC/
JhBzLqi5uOnGLQNbtj+KQ8c++HkBTNfqEOrCAVYdcR1ceODrSFfmQoParrh2piLcdTZHaauod170
Hg36J7ls76mi4vXg8cZ2QtNO8RQmIljxbW4YqP5Cc0Q4raLreXRVNSxMkPvFrsk4/Rnk7JmrLey0
ofONYPo8xeujNT2OiuDXzPNDjvPMR35bKMZfMujEyhvjqqTmwKEantKM0q2kHeCOZzEPK1AoamAq
JaaMYsJ4BlFw/mYLKhehle8nMtdG3LlN9oPtU/mCPUJ7aMETjopTGCtiYarYhek3xZDx/bzANSSm
CuHvXMN1xdT51IA/ZF9EqLMiIjocHbtEsJcBa8yyA27iCEAxUiTFMOTkxrqJAY2fIBPo8Ard5WFQ
BEZNsRitph/Wpe3cNcVpHAE26hJyowbCMW6dajUoqqOu+I6JgPQIlmy/ZP0N8f3yKIBBmh5USA08
5Kw4kaTMfuqAI2dFkJwVSzKWCbIgb/C9uNvpRauOgWaTeNFzCojSUERKdHEsbWBUxopWOStuJQR3
XSiOpSJaIuLYEVFx93LY82UHGaEmEvkhZ0mI4KrajKAxTRCZIMwMDH3TPgKe2Y3Y6AFtAfBQZM3v
4WwDbBMggbNOFX8zoJoBxxnG3K0hG0vuQg0o4k8A0LhAaiyoTr78SgyGGGVryBXGsDilrmIiZj5U
oPh93MDlqkbMBHcl48B3AmxBUXHJISL4vfJXYEeClMhMilyr66xYo4OijsbgRyfFIe0VkbT4ZpMC
Ke0jAB6R4pZ2AEyLCmux2na5RokJvduxdaFj4HJ2E/nUsfFnlA94QXFRiXP2o0axMHhyqfwicB3y
qVA01egzNdrkUsoAMb/irZaKvFqAYJ0Ui5UAimXdO5/GUGKgXaq17qXxsQLgCn+SjFN7A1mVzwji
NQX1aijma2tBf80VBzYHCMt7Jxf7mNXZOYAV62uAY5veOROfcrABypIc5+cAZmtFmrVdmLOJos9G
kXPxXItRRuZuRG3/aBWptgZZWxyR7xKk0SrnTl6WG1ShvjkzK4R3g5IH7m0E/xYM7uThS7bnL4LD
CU+ONGK4FDM3Bp7LqOsggemaQHUFcN1ArX+AaicPNvO3qQ2cNViSv6bQidYjAd2J8wn041kqaC+K
YxDdIn0Ad/S7SdBLBPegkSmjUYC/pUL/NjCACaDgbgQK3EIHbjpwd8hMthnrXFAk1l+ZQglzXL25
sIVbGMMIHN56BR3OoQ9rUIh7bb5lOv/5kOsOMRzKxiC+OxW6MjnPGK31H4mCGjOa7EAcOwp2DEvg
ZFjAWjw4yDDPfIyqjz1zrAlO8qR4yRMgCI1+yEpDinHjd6nQyvo0XCYb2LJQxn2FX27hMOcVQOYF
VNETZs2rZu6jNnvQSdEgZQKIsx1de4bxkJ2JDCs2HKzw+gFx6vTj3JMArbKhsjaFKG/EZiQsymwC
puBGhwAiz0KhpDkOAz9SeGmnAjSNAW+HDeXDNbR9rFDUgJV9LQRObSpMdeNx9k8MUc24o4oFDE2F
+Oyl9bPF0wZjD9y1psDXsJgUBntWQGxXobH5TmcdVDYuFcVexJsxvwwKpo2WfN5MCrDtKdQ27Cdj
A/14y94ZK4gCck8KzT0rSDfJgToTOEjXNp7zUjK97l0zu7Rm5Vu6l50CuDwe3G+pAOCNAQq8UFBw
NzqgyxhodHg0DQUOt8F2KpB44mqvXva7XJx0DaEFbrSCjocz+PEODnkJj5wo0ZapPWr3WsHKp5rz
NoBf3sAxBx7WbfFMY3hWkPMwxDzO/qf187M58b+aBkD00CholVCDCwksfXF4w6GnWwqjru48geR7
jnOGJU1yrb1hp0PTPhMmgEmkhcAPHSFFOrzB2MhVnbuvgVRWagVxh1+FtTbm41yR1gBLtnSxlQr8
XkOADxQKntUdd4G9GXVMOzpI6zaC1grb71LWjb7lN48RZPlpmb+WIYnWcCpPnOybBNEegOf+t4XE
nlsWQQcZ4HqTfzaiTZE687Z6g/cFSbFfC+j22KtnxqvF2Vbg++4bgQ/NppqORf+KwqTbF1GHljh4
hsB3NCtcuegP1VQVrP4iAbuMOfsDqaD7hQt+P2OMjhKueVwUmt9sEZoWCtffK3D/DMFfD+MHUyH9
BwX3Z+fiIQofD/jCoPSqCIDKJgwgJhUA5A4unZyggPAQqdgATThPtQ2lljyBSQULlCpiQICaxIet
QwQgfgDLZLxF0pisShVOIEZqrYa8Ak0FF1gqwqBVYQZMVm5BRLwBEQ8XWjcH/0++IxOn903nRvj3
srNVOIIgJUGouASi33gDVIRCT5YCCU5klZOuYC3ArhB1bXCgNMisxSvUsRo3LKEMtPpbalEmLSqw
YSK5gcjSYVVQryYq1EGoeAdLBT3EKvLBwXZWqRCInDLnxPmcqngIcO6nWQVGuM+Oio+wFB7OUJES
MdkSGbOth9wOH2sVO2GTP0GGIa7eEU5ASTaFp0IqKpe4inwiuKJhT4DSO1rrKtQCzgzkF3l3RM/e
ZuYGqgIiMCyyMLKRUIxYxWOQdvkEazc/2SRnZCpCY8y4icfboqI15oHwY7I2NI3QjYz0DUfFcKCo
4S+tojnAGwQqqiNToR026R0dKR5TRJyHaRPsMZPwwX8Ge5gK/Ug53l80FQQSCCJBuoZwkFHFhMwq
MCRz8fcqtW0wS0YbjIa385iCsgXFEjY1wWdVDUih69YwRRgKUZ41QFGsiy0LkrTDkHzBnsTxLkvu
Tfhe02ysCtt8HWToG0HTHherIdPKcy5GOFrrGd7Uhter6tv60+xbj/Adsg+bkH9jNOtt0pnL9ntL
nVPE6GYJKtHpDeaWDikvy9z5hci0dR5znsLqeRPZ23fKbe5UOCqsX6SpAUbtQvGWCv3QN4QV9y1J
QfASzgt+3seIlQuqGqKO4ardEl2UGxbYpd8WsXEecCf/0V2WwfZbnUlA3OE78fU755UX4POPqIHO
j9RNrnoa70jjJOrGlwz45ODGw1vBY3oumLg+GObwUsSJdWtqNqZxVPUHTbrZD+5imBLyUMfZDGfI
gdOjo4PYS2e6z0BkttC9DJ9Kf9miIMhXfUd8apECkIr4RKuygj3AkVUeUndwjxDS6m2po0pbmr7m
0p28J8SgBziu9F0hB42n588FD47spo3XRtFjMpX5c1aOm0xveVElxmqdfWMQeAcz0xamoOQPzHap
BBGtPj3lPHop1AT67HzZDJz6uI7iT626Tk1gH3ujlkdWbmjJojOTH4fkXSWeVr/k7FVvMybKzpZE
WlGvX4K0+TmlSb2up/SOv3I80BSwCan66Kk3hmZvJSaTCHzTTHqB+n+rDmZWPQFX6h/RQXTXik+j
mqZr56XOrV4i5+xwUDpsMVgRFfxxgVOcvn+hLC9PoTnOPNrz3SQq/EgUoAcxI3gg8NB6HByDxEWz
e0ey/LP5TgdSv2gAhB7zq8nltjKFHu4jbyC+LtO8Y+jGsHrLGqhYPjAHdyl0Q0ayVW9P8QPMPExK
DBJsBMStpf0y9fQls9lIJ/GPWGfKPHSZeJx0kh4acnO2djDi8iKmkzFRf2Z2ypq0QUDl1RR8CYkb
dD6s1/scS9NMPrRfC4VDGIkNTsfaeRps7sTcxmsSmufGYZ0i0Rp8h2SPY7mgXXZ/VlmTHswwZcU5
4YQ2ywB2TiyodczcvBB3BJYFkRmgXLY8S9K/JWzR9LxrL0utImmVdWEJGEh8e48KiSJRyvoha/Bu
OqLMdoVhMapLpvzZjtJHCqqBpi1CI4ykZwu4cGcNOXogmDIqQSGoVkxk4mfbw8W9CLVx15ge2am3
G2YBGES2hP0k/QVJzM8xCw6idaOLgGL4hLs9O3Vl9ubqjMULDYmOsNDHo0UgNcJIEDjLkt63K8Sa
IDiC5pCjg+hgFuuRQ/UYOzwdQ7wLYs191zMW1VbKKczrvBuL4tzIEREMUrv1t4LG9Lj/yE4pIU2F
r0u7nNeRVck/esvUNqyj19e71nGmL+W4s2XM8s0ZCPyJzO7otGg+zD66Gx3wS24IihWVs6yHbIGb
dkY04A7bsTfuIVS7Z32+y7pM6FHG+kJm7KNj41JG8WPSDuzjSLP3KAOO0tJGUmQJvxtlR/cJHf5Z
jPF7Zhr52QHu/BzPv9t4tPnThHi0MyQttrQonkicBcDzBAuUpyvN5NvMdhyyLRbHvF4cnwRezFVV
didZmurY6DCSs26FRXhDXscm2ROsh1we0gLaRD1F99Rn/Vfdkh4Bx7d9ZTCVIcwRX3FmjVvT0E00
rVycgLXWrcAHx4+c04zLNyK/cyvBvx31KcHZLpG4pRKV+jIWJVZIwK5JIaZNa5vo/Uj9grbQ03+b
eLh33/9jMcfBSSt/amWW/9V78BcnQYaEyxCEJWMkWIPmt9Jo6z0zd+c8WkUEdh4yTVj8+fSsA7T/
iM6jxLD2oZDEV8h4PCTDDDIi9vzFoCidBkqKFbJ0a+3oLBl0IwxPKOORBQXlrcLiAY1jA7VhfpK1
nMiVgdlk5Kn5Fha04YhAyOiOime7ncM15G1nZWrBJfLm8fptNbIQuTyReLz51tfqVegvS3LUyJH5
GKL60tfJOXI4jdOGNWOAukeK4Y2z1H2aQzwJPQOZQ6UW+BPi0zIwmm1mOxMEvf5UMC2/8ReeGCru
eqeoHhfdm+/8oA9GVhc+APjqzCgajMZIxKtwTnb4f+yd147kyJmFX2VfgIOgDfI2va3M8uaGKEvv
gp5Pvx9rRsKsBGGx9wtBAgaa7urOJMP855zvZB02fefLZ17yjsJmLvhx7p4x7I1vJeNV0Dt4rFN1
oQOrs3iAjFItioHgoaFjP0uxRcIpaA4k6Kb30gvtJcPKkTMaLmAtlr+4KCRPHH4zOGoWP4+JPdcu
pCXyjsicVV+K6GGQsD2MtiEf1FnhJlSAcMj9Qpio8dx7GNWuo4Tr46B60uFFmSkhjujodbS1D6RJ
OgjMW2mAHmpNB3gChFWzSj+MgSGEXvRsjMSVF7o+uxfTbnwjcV/RbxX8TAPJyb6fimcxWNSW4MiG
oVxv9WToTjQ2W6i/mbMw529a1aC4VDmUL26Ufw6tIK9HpUDZy+Srcof9SMWxy/Z/jL0gu/TKeXNH
+cCW2z3UhFdXlfK/EAP1XQ9//kavhLMqsB+mRSNuB4iIGMQG9RF18b4zn1Ro0LicgICyLIGSBDNN
UiN56tz+s+MJ3Klaf9BUHFx8kjoHo2x2dYcBrUBpeqjS0L9QkLf//SdNjC+/u7The+Py19fPqDM4
c6+jz52KZoaH1P1I1EcR1OvexctLhErtK/Trs++KbI+luFjjGwrqFZt1Q8OAWzxX+GfBa1c3vT/r
aszi7zvpM1YrOGVKypfjha71aj0NcIqcHqIRAWj2hcppvS107foyls82a9Oh7kvzseqjVeyO8cyD
Dvcior8qMtgfuwJtr4n7fFeV5T4fvdNvBuPPaGMOBQhpwlXERoJy7oFJnxzcIbbObNpJ+5omXJsb
bZqBNGUkKI3ce2Kz2bT1Z5BZ40kxfLy4Y0TfU1Daq6Yphm1QaSQNp7XeAuVc4EEAmzOvw7//UwcQ
ndiqdr/naJ3KlwXBMEJBMbbY2AVrV6nG27k+3I4pAxddYP8+F/A/NNvhGU21XTXn2P0JnC+523JT
ze2BbmVvSx6eLdZUhkAqQCFSvx+Ly2WNAcRvcrAdrceEsejZJd21sXh5fxfiJHWom/xdbHU112Jr
+LuLiMoqK94V1uxps3vzhkWAs0yWvwelJ79c7CtGHsbhgihQkin/MfYgsTdQPPSQcJUqtGFl0x24
N+MxXSBxZFRssCt7eipXYWNSzUHlicr6Alb41WKOvokc3T1Zvfmm94P9nrgjdPoZ8++oyHzOqoor
IMbgs0nG9VHaLiUzVBNg1h+uWstXTbToKjo8DY1A8S/V+OggiK0yNzNXgwGqdRzDNV6ip6DMzg1d
F0sfzPiy4nkZkeTgRAc9ti8QhRw+UK0bUIcpikM4aVevYqI9ZSAlHf9Desw0WmFtmRYVwFMoZPeq
/AudjSkF5kwzRzlLumtpo1hFzaswam3HR4NJq9LrXUAKeKlVILCYClP/W656R9z2MPDmQSIa8MU1
Fd9uzEm8yJ3PymbDbWvbYc57k2vhzTCGcsP8D/ByH8Fjia0nuyg4zmTTNrdgrbRczczss20bc+/1
E8xDsjKl/PaCjlsWjRMwT9TtFOp8MIH7RGMnhe9Ah5IgonkgfzMM6nVzL7xzzfoFM96N55sBioJL
X4ypdWj5hCCqVoNFZ5+bVD44mDH9TNDQh2fMkzgyR+GTkuX6b9XzHT7Dl8UcWOMATD4k31EHTdNI
Wz0KkRxcD8/zSMlI0QQ3aa+GQ5mMoIKjEluX5SGnV2BL3K5/z/Jw1eQJtR0i+6AfA9n9pKFkV/p8
W5MXAifRTmY8DGbZ/zjC5x5ta2eaYE+9i5eaMFTKaIKHNBmbe2lrhyyNaWzIZ7+GOXER50JBhgKL
2WRZWwrEQnweU9TcTu7kw9BDSo5D2ONDswpEExyawr+AR8PcypO8Djr5rCBxOWN4wTX8lXPgPTF0
pP6Qpot1nVfO1vPMJ4sWRTxgXGrhwOX59EGtU+Fs06j6MaioXVOZXRORWLVwK5CR1ynBb0w6G+IX
amF4nJqbPN8xgj11mY4ZHDiu1sTrJGmP06zr+nG5sGk0XXLQf5RRho/PGl9y0zuFjZ2tCRXH+9Bd
K7/cTQDwdJoYFuR1MIkF5VbGXb6zyXvHACpneK/IWeFBoJUrIMWrHs8gMwE2yx5CHYPLeDsW4AT8
6VkE4hT1/vwmBncxXTFGtRW1d6ztjFuAqT20qfk6ImQwuInfOPqY+IHeEjKOa75XBRdY5ZBoQI9m
T6KgHCIy+LxdWT6ZJgsK1shq9D5ZlT6smrbdKINnw0QHCBAGpz7tjwXELg3myHIYmBRRRrJVfrdj
SNRtge8hp3Rb0DvOwP16GCvwoWqHJ9BisLwcLH4y45O1K/MfXTRPUeofba/s8Djr/h16oi2ZBNph
CnIcHFVP7Ujg9R+jfp2kF65MHJ7IPNUKJ7Q6orpg4HGNnUE6BbeHQG1qpqWex/ddYS0Ryz6ZeX+M
ffjYUaaxSPh9D0IrNyNPkslZFbEFOLvRXsnK7UopNzWHjyZMbnlFzyItn5Dtd4bCOZAXqy7Df1mQ
LC9K64RQSDYzzT879zQQw0+ki7k8Zk9tQshi3f0kYmoyXf2HIeVJDmBu1RBPpGyLL/jifN5cz3IT
7wDTt56LA3b/PuJ4wn1eNseU2DSOiQqKK8JxVVM56/UrGghqOFPNsaytJxa5a2HMflPEUrekmcdW
2P2oUngKtRDboTRIqHgPHT7i5eRQJpr5+76oHnT6aXKVn01H+TtfxxqfZdPBpkkisPxd5VKaYu8z
jvwBUitQz2PSp2+VkTzmSUnhzExCtZ9En79p/S2UhX2DD50g3MK8b4VzAjp0B+DkJQfmhEZb8RSL
8K4o4RgbTiwXbkGXxiDsh6ZH5Co4jVejwD4SebdTBg8AXvDRB93eWJ16b23cXVG8q33scSb2akda
xrLu+nsklg9uZI/gAVjhovro2l25dmuYgLWgQdn+KpAk3PdEtd+WfFN+2p+siXfPDBt07X1Pt+yi
KWgk6rL5/6K73mq/nYygrYDigBKc0FgxDEsX1rT2HAbxQZoomZ7PdLMO5ZOtDYTPvO6KLNS1fLNR
QewfN9DKnhVeGxBWnIYYJujcKF2+Oyw3W+5/i5FpK96x6ZnvYDFo6tX1Nabn85KuCSCDML8AyU/F
t8dREw9iNktk1dZqHL5O4KaGNrXL3giZdNNnujB0f+ZPbwNsBIe44bIqIWYPOntsl24MNYHKsr58
Z743svd20tHZx91T2HpMGQeO0h3oRb2jagMW6XKobgMxHwZ0kHYt40aiGAHnf6fd99Q1LUo3wZft
f3Onvpdx9EFk4Eer+xVOAmJhYm6xU9QSFbG3meXGKTQwlNuAmpO3HreG4jskB+t58aOl8Qf3AdZD
Q8ANlvK9GI74khFPXQlJXo41qt3EO2eZauayUWBn7EGKMv0ooKnlnv1Uz9dlYXbMnlb2YO0YTh7h
vSzaH6njEZnQ/Tpbd1cERrCYVPu6q8S6Kq3XdtJelAtFuqyaC19GcnOvhTQExQlrtF3qt80QELfA
f5eM6wLLnCsFbbCpqm9604aU3ibhMnWuqCQuIOWamPg80aPbhscz14xDEzxHoC43IbQaVlroenXb
HvyMXxbhdlwx5bxxUqxjiumPr6zq7M7/Y6jolnjJDUjOcS3altyEctpPPrIpsTdJaC/6WN/WOrWX
ce9eYuq9eaWtJRiShCK4AL+YtNH88eUvcVNFBhwwQ4cyznbojUG2cfX32A6ZKEFsmTztWvbQWPEJ
YH6mmKFnJ8G3BFhtJkpnaP8qo3OCSDEH7l58xpPXQFeR3l4gCSeivyaimFaMth6gzNwOyHQVae2d
w1HXa4D/MpWflkZtPGmFsDZY7x+p8EX7zXDa6qgzTfkSjw02YOIBbKMOi7dyPCTvZJ85Du7BKeYo
khnrWqOs3XHQogIGLctc9VevLx4wtF5wA2YshMs0mXjFp2UYc5b5DS79P67sP+HKJLk7eG5/ZhH/
DVe2Ud94jf6L0N17/v53aNn8y/6Cltn6Hw5FykKS8SI2/XdomW39YUMPEHgxiS4K1/b+CS2z/+BG
AYzSFcLSbWF6gI7+opYZf+iGJBXoSWkwmxbW/wlapv8Lf8TRTX62a9I45hBJ5r//M2joSyZprgu8
a7Cb/uQV1uuQFrBe3eEKg3dT6AxzVf0e8n4sNFO7Zpl1arUWyHbBzkGngP6/xN912/2XkLQDw41P
CtYKGTm0tN8Q9d/CcfMgSjrpwHlbU0crTX9y8PCrvMFQY9AWOEfLwzzfmrHCsRq63rYTVHCL7l3h
m51iXGhlYMEk9rGmF+nK0Cqx8Vwm9YaHyqEfsm7KtxrH/91gZk9JNL466MlzepA8it0RXykoJaiL
LzgLVGBVUwOIY4J0zUjaDWBL2G6GmaftLwT9Vl743nuBA1eSRLSMvYajzLCvymZu3D5Ycf1ShePj
aPqgOYIOVUz3Nwoq2bYI9Q2lxkysxkM9cphlNTiEdN+NGqf/2gED745WtChN3GVcAUQ464JQGoym
v+mL2XTplB4UShLgzm1aWbjqJp9Vr68OOZ1qhA20KbnrrV0Xd0jsjnF0BtPGjIeLD+T8JtKzY42t
/VJXDK6GAYOdqag+trorw927FMfALuoybYvmdmembn4IJFGuzOyjdZC6EUzKDlN3iRI2T44VYiuq
SH9EmohmvGlLanG6yDHHo9FHzwVghXXr9tespJshjbmWphPXeeFR0LWaCqudya41o7822coxY3DJ
8h2o0Tv0w1NpIJrHkTusEnYdLpjT0TAhtuk9Jwy7vYYzLMEn9bqBHlUj9COpNeNNJkl0jCMGl9x/
T4jK0TejDeJC7TY/ToqeOfZtOeIZszVPYQxOPopmWNt1Zm9ck6OMaREhKqynfCima18qBkVmAVkk
GQ/2bIuSehIj/YGFd1ycbPOdzQiya2xOb0npeAu8bTr3vwUjFJyAs7XaKU3iuZ6Oh96OMStx5hAW
V4HEJImXOIciM/KDTYn8ynsNyahwi3C+Am6n3gCjwq7lsBBOj6nIoO9soK28Nas7Ml84Dxlz9o4Z
rAk0R8tI9Jg/SFEatbenfhjGR1Y5S6j2SMsODfKU09EcQiZaUs7Gn1pHzJGbzsmvpGZJ2Bafg0Oj
UGmP9BMzxXyRLe19I/WLlsS2RYhAmMl7FLXTJpDNBzN8hgGNus86kBxeT2QUHx2AT0RORmk2Zyp+
el7eUcbyYDWwze2ueSGwR95TXqwqa9ddQ+9ajOVKJ/LJp//uGFnJiDE5aX517XG2o/8Fb40jHiZX
fVtTKy5DpY60qmduT3+o3nLIF+OJ6eQB06m96HwsoKIgBjsJpkdQM1YRqxdw4YbrZHaLn75ZOB2r
W+M3x96XxIURYWZrsSAHsAi8iO84Z8xoTun3aFofTUeAkTH8sIhxbeBY/9JKcQc2+xu3gQc9mZxs
55h3mnhndMLI1PyhDuZMjs7cpFhgl6DZ+AJ5F2gNo9ydvF/tc2dUyclSVEcIPa0ees8MeEaGM7bO
nTcPc7AznCpx7Lzm0PkUskTGDtboc+XNuBxmDYrzqaiwv+sWKiBmGP62NX8BqVsPJbV33ph81WX+
RViYsbSpNYupIkiEAmwmnNRbJ8G6Tc9jD+Rxyu1VHVpQnc3sm3q3kcRxj4/UC2hvD79d2+GYxhSJ
XNcpnhrYY5L7s9DP2JqrU6YgYzv8mYzgRfo5pHLBhcxk9Vxklp5tyu7AUra2urnQGf/gujCnL2Y8
BNwwpZDXKTAW2zGtxnT4UEPtHyjaJlg4us1z2/U/FTeIGFLwSp+C70hw8VCj/Wia6X2H1Th3eZaV
m1NmFbJ4DiivrTWegym5Rml9cg39huqcXWTB0GSIiPnWade2Zi1DToyAcjTA33yApkWU/Dfenulo
kontVmtNmzZZIneVCnFb+sayJ3O8sYtyF2lVhq/ZjfaDG781NWOcetTMpRE2az0LqOtAfd8j3hEx
XxoZ9bABBURqAoprK5CdGpzvYl9qLKJD1VKOYa3qkSR31XmXEjRxSTl61IXXrBU/Vs8s3TpRzn6X
8+HwODNW7tOuxdLBKb3Kf7Ianmc1KvakwabExt/7cFqJEXNn4OEv4Y6HvCVR/uR3riTjSNUUN9Ty
Eo3u0crjvQru8iR6dQb49NT77lUiYT0DGOvJZiJJe9Dr8KpwucDNP7QjIcAQwhcGKZ9Qrmb5c12I
tY1zeY2K8tajPvWCrKpWxtQ+BNhB14KBf9J5t7Jp2ptQ4fotsE6Xs36lV6H37CPmp0n22iZVedtj
+hq6mV0k0m1ps7XX7cfkeiGXMhI3vg9xwLTx0EeWu/aiR+w5NLUb2Tf1Cnv60AqmBvZLzVjiMXU7
cY245zvz1DYcmhdN1s5umpqXgqhJ4frd88gCYA1jsoVSPHCFxSAaOuEpZ3wZYvI2sO6RnIjMQ+Qp
vH7CPU4GxgTXJetaCmIdhIJa7Oxq3HiadrLT8d72dnYYeAt7+o05cLmFiDVCRrWpmpN+/4CCtvAT
EhiRQutMC5qfEXtZlE1o8oaK9xnS/T2zZXuRS6KqXFXiVSLpQwN0MWhvTKPbNVnZdhMb/QOiHr7r
ufHYxuiwoyC5BFu/CfzwpmxokHY07AG6Tkw7Hqt1xyFsAS4avIwFujISl6aVt8bccqU684FPkwfR
TW6LVEXbLPO/ZNnw9zOXdhxEZDTmLlYSGMhFCrMttoACiBv3HmFQ/jM+cZiDmRJjP0g7d0vWwC0V
e46uj8kq9EEuT0PRHYt4OIHuYC/Q1UG4rjqoVHut0y498et1zGMZg3y/uJArIUmfOebCsKvoxikH
g+C0teGNb7aVg/GuHExn60TRfTy2yTIWDgc26fhrg3APbsSBihZ9rM4cJxmvxMNRx/uOy6QLNjUR
iwA0VGDfZUPxYnn5bW2FYivtMxbh4qzZ6burIhZA5vNx1lJ0TTwAr8GeMQFzDhfWvMUWJcrivtbc
Ze0AnLIJAq37jjzO1LkB9XWROteMFpdxq2VQI8vglpv3SfB47o2heVd2Nx672cNY61Oynlw5ngiv
7hRn1LVl9uHBYwYS0cG8VLoxrDQHA3tLGuVG9ml4SJy4vtidPjEkxcb1+49SSzadQU5+VaVYVOm5
j6CBRRHnwenkt/14wxzxxTDSLSKkvvYVaHQ9dfzrBJdpX9MgfcyHQePYbUPrmu00eWBEuykQ2gL4
CTbELNlPPA03iADhostBovMwL1VRhneZpu1FQPuyLKObrLeOVR24uyg0UGNj/Zh1yr/PK1pB4/CR
cgHtrJF08Vs57Yehe7BHDRhaiFEAuiU8i2TZ+VKjlCu44gggdDkGP4HTEVjuYu9SecZOd50IV5YZ
UVnFGIKby6EQaK8eMw/dtMW+igaYfzpV7qGKmawnaUIwGhwhrYerKAkpiMnKrTFwC89xjsHeyb1t
Cl4eslveMlgtyE+i5BsIJtI+JZnBEQ1EscZZBFc8YY3wRwO0NDJbhW0xIAHwu9gVQR7FHAJQK0b5
VJTHcMo3FAA/9JEUdw1E5sIfkg12coquUecYBk0TL0zTv+Lho4fatxYGj/o+QG1m35oeu1JUj4nm
wayblbc0Ty9BX7z7JZ/VJG9FS9qBsW191p2W7lrcXfss0I6+oIlajoZJxIzXyIt/InrnVm5JH3Zl
5fD4ss6aH08+Xq0sN/m0CqWaOCnXRBrSGuchfqLEtIzbKn6yczzRDtai+dybrSLRebvEA0kX5GAI
YpwPMW1W93s+jpqUS+iBx48NJHYONRMxO4W7czN68l5HznuJxWdBPgoCVnVltKgx3C6IfHrTAQ+2
8YAXqloG8A8WWVLnx9rqNmmqDdAx+mSXygEvctR9ThPknqxWcOTjvtya08iMr3TWsMLkFnTYLEsp
+5hJFD2GRRgvB7Ea8bssdY0nPNDT11+7X64n45nRTTznpfN1rrp0aVe9xrRKTEf3teoZ2VV4rE+e
iM5VYQ8kD6sClpP+lPeefpRznVEK3+Coeu0rNlzKa1Nix4BJ91ODxjuQXFi4aetCTCKOQyr7ynz8
k0kZ9VRD1e/yjCZckzDb2gRfhymMYWlq9HfQvFfCDu95dvStkbKjln5w6KqepOSQHRq9e3fyatqn
Fe0uv5ahduzKHdGnU9LZsD8adWg4xhO5gEPdlcknuzaNE2p4CysnfBAEwL3yw51iIIFjRHqN9vAp
zZe49uhGd/wKay5GbMNUPk5QrKye4AUbRHn2dTPdNhyGtkU2Q6Gmec5XeRQ9MzCfNP8zjjZBM5Fd
SNvynITuZxoBCMWBDMEOeGQzzJl1wziyYhnbsuuoCGo96CP2eO/D+sXDpC+02ewLf0UcmsG5UCaR
sXNxD+EAutUjR960mvWTyDuT/ggOWNFT1sbtJSOxkrdDxBrjnDH22kfgGyssiQ3fhLkejasT1sXO
NPJPHI4QpQJm0gS1QkxjZb70s+ELiYTcdcEsQnK4Xds0OSLihktz1M17B8UsIem8ichNn3mroJrk
eOUy4yXUMhIf2AnFiOwY685OsTTU3aBtFBNt3NIu3AYMOACpAge+T1ZG714bPDMLN2VW7Sla5a1t
y2pDqv1+dMothendIpJZxI2KA0NBxt1ThBOHkkg6w4Slb5hv9P8M+8Ax3xrwNDti4GNL+AaF8Dkg
3qOVZnXLfsCiFk30tHAaRknRO5YqXprE5OjPRs4RxFHhbqiJQ8ufvKh8LGy0zA1cH7ZQQu8d6V+T
PgTGGKQroaJ8red2TX8X6JaOmuqFj+aVJsmeCi5QgAOoJtRKjq50iLaBzqklz81NlahXzSg+E1wU
Z1F6DK2DfTVMRKZGk4Qa4DEp0nHhTANwMSc/0Yo8rPssey0iSuy1cCltLz10glh1qFcdInH93bQc
9CI9OYb1dOiKlp5ADwe4HPs11VicPnBGL8c+HZYpFv9jGcBEGmi/qSjDWHC3qVe0hu2HUXAGEBBL
6qCONrIzWIuFe80N/5m/713X1Y82qMUdaRUIOd7Z9o1HHJ+PGEoWZuZ6+3ZsGa+FZ8AG7HWDcefH
yUsNboHXxj3wY5kr4H9OdKOhEBhFwxT1I9sp3BVqKllZOdmSZkrrQd9UIEZ4RdK1XfJXrRv1oY2B
3CBMYqfqmE2RDKqBAFKPPQQTYbpRj3YauMyFpbwnhKFmCTqpWPSNB5i1ozYq8bzXXCroW5gbGG4I
bkABkxPO41XDaSEGZINmFLxk2Mq1YtJXkMg2bBH+oVHBLVa47ygQ+Ny5Qy4okHGwMsM3Uj0dsTA8
L0r4y0dHDO2xZYHrw7UztYcCKROJp8q2LZF3ri/9D3tQvZIZDaUKYzYA3RvdqgDeMLsarDnXHKMc
DOwfy0AZbyyhXGMTkqF1MDLUSBQn6umN9DXZXwgAsfmoEzw7lT1xM9URcIpbks6MBRzNe0jwN8Lj
Y+oOBgW0Tp+NhHXYHARNBwyqXNA51rdMMMv7RrNopxngp5AJFLnnsYTaxOgx6hIbqU1DLokCioVy
Tg9auRtwf62LCliiLwjnZmG2T4niTBiPOKa7D0B6FRFUwmcBzbNEJqJSPzhSszYyD15IIi+ispgu
ZnbX0QY0KxLRgjsXuGZlr0VtfAdBa+9iUhX+0EWLNJgk6V6WihrAc1Xr+0HTbukMpLM8q2fTp75N
3HpHCJJrPO1zuWVdemAxKFRVvmfTEhct6X5Ym3Yy69JzERkw1Pr0EQsfV8lAch9l2gpBaaPp5LCL
KpPHxjGXI+TWXRri7RSpAr+FGceqbZpoRf/UCuTqUYpzXcRfriOXbU0KQlkax2H6FOKGMDmVFZtE
TmvV5cOOZ/858gDb9VW5kXK+xSp5O1oOgE9a1fAscluyMD4nbQzyNJR3ehPPhAbOQ71vkIj3gTKh
0mTbruy+M0+tlRNoK1da21EBPOJgMNJxGG5B1FZHqC6s7gbinu/BScIMsRBGUeOiudUVcY0I2hXe
LooCRndpFvkmV1l58HURnsntrq2SLhuz9Lw1zR37Io7mbFR9KS31knnWU+cXV7+tm0vcz1NET19a
EQCHwuSuZHQDOPayoZD8PWgqfZMJVyO9y+jatfpPG0ifE+XnhhAbXk6NbmD9ZsDYCihs2vlKuzRN
fUymmivawOve9r0OzYVug2A27iC4fcRhx6jQfcUFcluHap2SHLY5GvZkaDOL6jSve+xthoBNPjzy
x95YmfUwusNd3Ppq2TjeTxOIa94QTzZH70UDQEmsbY6R+rduGMdYGSvwJspaKYqxsapcQN25a8NM
0BHVoW+6k0NXkulAjbd0AeY/ZtdO8hIDAVfvtarK02Qyz8t9QtjYVSFRSCraDND4qaMFOyfyXlV7
jhmOj4Z9n8jh7FXxFl7NVbYosxPRWg6BhJUUyGSf9JAdApHXxPx2309Rgi2R8Ix2KTLGHqn7XLas
sb11YkJ7rJG/T7RYnmM08CyBFsSn/FXzluh2caoL8vuClrrUnse21IMGXDDYR9+F2km7YxjHvwA1
7nbU/HtjRICdDb7ZaINQSe5awfeS69NpFAkQZjny8Rh3Ml1MBbd8+lm+A8N7TFLvzaibPVbri1A9
5ifzDtvPgPa6syZ+VOGecxzPoUyPUovA5tTweEf/CzbAlukaAMVqDiXRBs7cjKuobRdICgZRu3Rc
RxkzPTclS2oZxYueMPQR8WDelCWmP2KWI/7+UWHIFBHf9pnCyqeulI8KRM5K8xip+UGhjtD433QI
bppefPRWhucr7059Yw7LSbduEX/sY9CwVztGfOfAXXNc+9W3LUUYnWgeZwKHmWpRFYcpY5g4ZTQc
5j33Lt+ozmYLgyvTHR0DOefSiPihLV+HopkBJhDZrCCja723njvLIO5Sjt9sjRJnb3FLpbSB1f4W
9CU7sfNTRd5323TdijBxu6Ridl247RZEbstyKFEFom6jtOJopJBgMjOkaN4vsJUgVTB1VpQOgp4e
3yKXTC0IwrfYw+7UGp+l6KLVwOwydDKGPWzuY/QD5/3NQ9NacGC/4Q4E5UDXumWLlpKo535naOn+
l6AGQYpaB1ttkwrwlt9AY3Lc5GJe86xJtmWGha50wg9SUhxty22kWebO9eKnuM78DV/yQ9D3YO60
Oj+UOh3xoRNhxXiKjeRMHby3M5N5nEHb2dJgdzIAsYEO6uSudxkapHV7gIHyZFmBvjQH55oAAYQQ
cG31kHOML7e9L27NstXPddhv8y6/c3nX10r0bJnutvHj27wjtVxGej8Pe+FQI31olrI2lYcXtx7E
je7LYKVH2AqtOkMfaII/Maj/rzf/J71ZFwi9/1lw3rbjvyjNv7/gH1Kz8wcmDhttWNd1888SrL/6
sRz9D1N6aDn8x3F1x+LH/NWP5f6B1OqRP3SRnG2LCM4/pWb9D10iT9MCo0vLsyXi8D+08L+4vH92
mQX/rDr7O6fXtOW/Cbu6QVW1QdeWdBzhilmM/puwq+w+lway8lJEzl3NhauI6SONauuj6OF2htxj
d1njbA1dIYVxj9x5UEKyWt/2OfeoEZA4RQc3PQrWln5IwiqS34ZMfTnBrSm2rXXAof9TKfYHN84y
fo/6pDnGPhAwIj0r+xwn45KbfQzuo9x4evFjAzBb+ITrl1XTH0BD7HErxUhttCkgMcpw6FZZHnmL
sN2qwooZgS9LQ883MdzxZQy/rvrCcHI39jY9QzXzPpCN91jtDlUORxVzslwpt383KJuI0xlvFLZH
0wC6xsFw2cLdXQV0IKC88gE4DG6Wkd48tg2m1lLVG6nGG41FnbCCFqpz5RinkZsLgGPmcCPh8SZf
Ep8igml2R1ye6ZJp5CFkyLsqXdVB0z8kDdttlEgq9mysMgZp1NGAhIJ6CvcZE08Rm7S/9+mPtJkp
hPjStBovnSBpFdXNo8WyXCmmma1snqdxuqrIKpd6ab65qXwLvBSil3HBuqww8tEARDPcp5O2XJlT
VHvC8svK2Ga9z5xDaOnKjIu3oeHfI+Q3zwFwt5hO92CW6tWi3zLmVoNDFNJ9UQ07ol03EV6rZaMZ
3zIa72vqzcXcjsxFPh7h4oY9iJ+Qw2FAdQ2HHq5RtXwuZHkzKW1cVmAyD7P/rC8YvWHA5x4kPUaj
5SNPSrHKBJdBN/VeC0i7S44+3BWtbImIhLOIgNCK2z7BJraAYfxx7Ylc/aB/ZVpzqqIKo1MDerIF
qEBSvMImuohyQuwZZ7IN4Wx4JfHKbBXTFrElCUk1cto86TkmSMNvHihsHzfck8n1RzE5b2J7vetA
8Wb5NcCrysJL4BCmWy3y42NXPmAyqcDRItantCNOFEiCPYmJRNrZaSoRnQ5+TXNOEaf6llIPhIjI
Gh4SWBLdQ9QRDK6Mokcl2XfwwBcgSXd4oYbD2MWvALMpjbHmK5vmLV2NmtqhZSqSURtHjCKt5pTF
zGnFN6bDXB3prWgMlBiCCdWqCDNrl3spT1j7XiXPkrMjpSPTWU5jdajaryZNvWPvElWI+3BnjwCw
8LFGG2oWmEk3TnnVIISXPfULBnYZHkn7Pgw9jP2iT1a21W5zNvah1DY4qWkJtoyHInXHnankIa55
HAcuqKu6wYc7hmDaIaUs7JpL8qYZa3GMAhDysVoLLVEb04HJB0Dsv8k6jy5HkXWL/iLWAgI7lYRc
KpXeVE5YafEQuCDg199ND97kTXp1173dlSVBxGfO2cffydWvzwwD5l7eWtg1SpaSeA1zQ0YrQ+Tk
O8O2ZuyA2tMmmDehSc0lABZR8pQmKVzTuQKgx4RwEwbTD8jr4Ug0q78TrnoN4IHs8BdTQnTgIPoY
+mO6okRj+0wCmj1Ud+VCCz9hKO1X2UBY93eFYB1dNjj/xp6dNJr0d9eCpREwfzjYvDAm6+dtRrAM
q1PMloS3RfYqoHDL+ilHYR1XtxijeRqxeTItgU88gEITY5IfiIfm5128fe27004F5bLNSty7TFI3
Pu4qSlMCWawGne4yswVwbHCawfLJ11bezLp8HGfOqHFy5mOZN2eVIZgkwcvCXokjwX0sSYS+VIvz
3EnzhK2eICqb2e3A77SdRnSNYaofkzI8m4lTnHLn6hD8za7ZGpA9mP2h5ynTixENuLc2blzfWBnw
omHwzzNpfhsodzeZMsU24HwM+yPQ9/QMISIgbWL4CuOMvZ4900rA33NYDVNlMneKbe9SmTCpVQas
f+Qgrzr5Pcd2eDSL7D6ZOgDVjk9X2JE4XeXVtUYEuouTu7qkq4zdMtgRMbKxe94WNTinmJf9YARf
RaGYXxn2TQikmsCbiX6nIteKDyVsUFRqP7guIjJqJuFFQC5HU9yaU9dhDhEUSysYt3aIQalHClcv
XztWhwOXLn07aJZI0OdZKRsLPvtOPDkGS55GBXgPG9TmFjHiEzIVMwCF4z5Z4UJmWjdejSEM9gaT
gTil2en6ETZMODvkIjExD0IIYxqPWumJfTERJT0gkBpm993kuHdnLk1cZ/VO1QvJy37513jkdqDq
oA20cFmmSh8bF6t8Wrcv+s3xygrVTscFNMV344w2zEgjxRDEbMPbhc/74AnvX152T4Wq4vMy/ghd
h/vEyzBLKvctgCOwTI0NPNu5HcsmSpMSoobag3w17uIp+6pH1KZF7+5L9NdHe6EZ9dF8HtfeISpX
fozbs8+x508ux3Frevcux/O7XRqH0tV/NA5Xknu+mzH8zAIuyYL2hxsplpum914Z+EPV0UQvdM5D
nzwZwPMSCwBiO6izJXw2tPzXmcKhEiXOd3Zh4jMPJJ99tVoqD2/U8OgnOt+wZRg3oYb3AjYuIQWq
vzdm4qh6F59Xi9WkYD29Lyp/QM+dMaAdhxa6SXySLPi3rCpJo2XKXdfpfBhJejowuIw8fWCq3R6b
Hv9PdzNwy+6IlAsIIrj2CD02sebnBSeypDEEy3yKLBQwpjMy4FyqnYtyZu9me7XIS63vEm9hFo5k
AnS1ADaLPmt5xPRo7lgufNhT985C8VBnCQrWFpfrcOnZlOPQSHl6GSwM/c7p7FtTdTcKFGSb+fva
CR9sBAaJUT1ojJwO8/uRVLItNDc2BOaTXeXPeuKIDTETq95iMS5PIVf06JQXsDbPjTtW+OD6U96O
D6CgaazLe/xLgOuN+ZQP3TFcYAjZkic3bsYTOvjnFiiRkO/hZD/4UkZdOV4WsDRwD0j0doIXOxdX
N+xe/M77N2XNr+FxFDRx+B6rbleyn3hKJMutCjxdEzTfhoC91v+2kybbtO6PeTtwb3bTUXGh5GHc
HBgAIowbK5iXwKkYmhOTpA0/amriTJvml/x08IwW64jQGvoN2osdVFbkuggpD6NyHz2SsTSsmTOh
E/w/4+lsrtvcifJt7NUZ1MCNWC7I+u9MRr1BDgkcawnEYkaNiO8whp5RqkP1qbZG0p66qb0IQjVI
8OijHJkHrwyExX5uwJ3ka50YSZAJm2kSLFVCFMZmO941bf6TwXnckDnDpJRnHfV51I8iuGbFmveR
pekhLMEd2rejE96VULMGTMhieLHWwUwQv568VMhbR2CZXfXbJlTiKTd/m754Sab+po3HG+3NHJD1
t6XJd87rnvVEoPYJqvgdK2yJ7GrE1hSfnBetDIyuZEwnC58JGpXz5N6omKvOhhs31NQ2oQMTdhSA
CUvMBrIsvtu4/DUzHqCirpbTPPePrFivU/8BwQPTc/8NWRBCC3HNnX4v3VtoYmhEAHaSN/GK7vKx
tVHBsVDcyYz5SB+rfGPXMG0CIQkYV69u4TwXaYIXaFpugQB+BSvXt4eshwMaatfo/znpQxWkj4o9
JqPK9zDxhkfdeTcLzzNnM6oy/nyrHMDv89+54PTInqs6GKMEOSXvUoU8YiBnrzdR0M3IsCAp7Mwc
4nXIDIw4ZfeUVyRcS7I52WpQpym0/xI8XK8kc5u6wM0HeUgvHcJ2YemDUZvviuE1+Jz8wUmcz/UR
K+blC2pIZGtUGeyf+JCRwpJeO1LJzWfDzmDa1t8YDA8SEWptA/XWNlM00s2RkMaO5/K63hsKx2ti
v/AslsjzSVWYvmrPJZPAuXSGv2pYAb6p4errQWy4g367YLwmIIYhXB8VG9EoS5pwlz3Wynw0B7iG
BteyaMTO9hZBxzDC6QtZq6bNu5Ht4zJLN8XktlG8zFjFINv5PyhFnJ1Jp7EJs/kWQwReJdLIm+Vl
KGTkpcTPNC3ajc4dXqFJAZsr/a80N5GK6vB1cXn6Z8V+rITE1eb0IwyWF9z2B88pnhJRfQqW22Bc
fdq+7EMCMEY1gAPFZnVKNBUr3s56jMGhVJC73dg4OG6+bGSFNxEaLFzH92lx9hR+FDs1n3Sh43+k
wr3k83TkW7oxWDLsgmn2IrCglnWvPPktS8blfVESBk8xrLPsw+HRyBGLR26I60CNuFtmQe/hDntc
lylWj06E3+x10bDe4rVCPjkuqFgsDKSF/S75KObB9L7ca9bi06h+ZmRL/Oj5tZDj1UVAdYrNRKCR
PMjGVDuJEwMKLAUXxdcFTvrvVAzenT/eYyGqT4m0AKwMv01mEBwsksPYJtYhLNy/lEkT5arJausw
9RN1tFGc6qSyd2GzSmhL0NOLUaC+pXK2QlJBRcsEPxnx4LfLo9+ABBoSI4XlAX7eBj3mDqTnVXkr
yIjH3cbG+KXoQM10AY0t0Ze7psvas9s+hQtIKKIKqWplNOU3PoyM58FZzsvchJhUkZwoDLVQzw9D
RZFp5ERZNnX4AznsFdJt9pCt6zecKeg5YwuEKnLQIvf2ykFS2SHaJYBjzvcYVvdpiToQPubGnCrn
QPo2Ah4+8Us4u0+Jgi7qxj4VKel6glafcWM274Wo90hLrbdTNsnwPPtoslM5N1vMJNh7iiOwxivo
snmVO3sYSJPXtKBIIyZ1BswKwKly/bcUxPFYkCqyTPEQ+RIkGvEiyDsnm7yGtj4asMvPObKdkXLz
6g/NHpQ89j8czEEx3Ze9B0AoGwgFcZZ/BanNMkM71BqIp6nGAQLZaX5oWXEkYVo8xml+15o6e++N
ShzZe3Fk8u4MTeN/FGyQiBua3nTNcBuIR7CTY/1Zpuwv/JLeAQER2c4Ypt6HXECuykmbEs14TqDL
HlKSmcD7+M2ubkr6ehzCHC18nxPFOz/F0p3/u5Hx9pA/0NZvQjbiZsKKfOi09ZYUNmx7xUhdJtfC
z7pjYhMr4im35aOdPNJx2beDY5jw762vB/MGadXjpyVxQJfjF4u99tImjnX578uGr8kkZBzZnXKX
qsLO98LmrPWW6QpCf6tEXv5jZcnA395jJ8rJ8vTY3SQGzkS/qfkqAK1O8S/XD2ddAwUTwNrGhudg
qFUf48G59jPrsk5uhs7LTz3hrYxmgb+0HGlLvehNNo36wCFb7y27IcFSWJeWvToL2XGgjZOPqcv0
ey4WD0iWtiP2sfOjO+/HHMzwWHQGAccIR7Kk//OKTKHYDt+8KtVbNDfGOQkFoE/gLBPuAVXzhPsa
GnzNnjgSAXTHVK+BDMGL6NrqneIR5QSsLVcQbQWBmmWTl++9sHhDw/3I84bEbH4gfymCRFoy7mCF
3FoyuGmG+hwUjjgNficxEHoZfFfkq/SS8TUDG7f1mUpBjIp6M/+lI7EjqH4nSYmXZ3byAQAUrr5F
OlCZNJ9QnZuD53XhOcAE4KHP3RoDgHJRE9UoBgAjmRxOpEwuu27UZyPu011gYDQTDlGVdRab6Nwh
jpXGneGM93OW0gOYb7y890bDUj5GsLjrHOJuMK2nO0uv/36Y70Cr1whnvOYAPhqsk4ywjcvTHBOH
qGlNIgwg09sQv8AY5ZUFTIwfXLCQGthRIq/n9xeglemevDGe93G1Ltdq73MWZXzr9svTMrkfEpkJ
4rgfV/bOfiR4G1uXv5uFxj+RdwdBojmpQZDvQecQ44lqEkH26jEBL2G6eb/t4qJFQ0X52mgTQmbP
Ni213eaIcJfm1KimfVg+tINPCUMigxGX7QOy8rOOU2AU6ci0o8TSPFvkeBsWYaWyqVyQYtMvqS00
lIoMgY59UjfBrCA2dcUFtC847yYSayZuKYpM/siCj8ScLoNAOugTRqzXedSM3hQ3Xtv7Pzl37M4o
muXQKdq4EjekLDj/YkUiASAxb5s3JMNOsrnncVaNniNjdn3YMMixC+to2uVyV7svvmrKK6pijBJV
6e3yfwbKwn3VFGkUwr+ChvuV16Z6CT2S7LSXPigslFtK02jx2/59GQ1jL7nW8MUP/8bRnZ+DGZJW
PfTz3iQEaWOPVnZCfshUAj4INneoQ8EkXvNW9Xws/Y10aQDbjVHiogeW3exDYI0gYREzsT//rLhx
O0UpT+gQv5XpROhs2r0By2drJcIH6Tr9JRx7z6C3dH3QHVANgAALxcwAHH2xxwe1PLl94h7MgSUO
oR055Ux7TQOjv8Z8K9ZGWIY4lKwo4eOUH9UQkFs2a/9xymV146L23NSMWB6dnKoIT2FxVBSE28CR
wb9Mo41coOZQ91GssTIE3cnH9paLQv0MVXU7whZ+dzBzR4WjnVPZB1Cl5vDq0WoiCerbr6ImiQft
xL2MDTbPg3+HTJNsA796dhL0bk7qvaakAUSFxLZYc1Fvad7/aTqg24Ch0Fa2N/9F6ooJZ1Pt5eT/
iVQcFLJDuhg1osJEnfHfP8YYxrdQ6+vtlJjBa+ciiRtZj92mLixNXctImvG471hzIahGOhgEtBlB
vOi7cEXG2n4xfGQlQpm4fUurcmbYiVSyrYzmEdFscBCVi/xCggUISa/JFL1Vukj15nvYf1AzuRCo
st8cR9UTEGYEjD94oYmXRs/LrjnBZ0W1srHMZboTNaZoDX9G7DIoEEi47x2zad7FgNTYlvnwTHY7
d2eQZuuMwbl3y/dp9uW/OVSrQrTkJln/cYwJqhvmT8bi+vhfFON/gXlA9/B5QVDbddTRaFu8EYgl
I81zI7l+2fC8+SI3kVEBUiyC+qVLy+HWyFLz0o762VGufuwm394L4IVRymlAFewTfGFbB4eByV1f
hycxSN7l2Toh9mofaVMdNFhedWVw/0bNaEdsjoq9qxbrY1a30GniVx/dykaEoOlsw0mjshPmhYvn
neM+OPynaGZ4SdpLrQaEqQX839ZObmppJDdy/YtaPFxKmXlWQwO+YhHjuajVcg6GR4mcsg0nJOZT
ru6BI2gGJZkdWa7xGXsgC2KFXmMuguXUYap/SOeC5f/UVd9anpvgQngTExj+JgGA/d/f6P/3K//3
/2lYaPwD0fg3Jb+B7osvRdALDJSguM4tJPwS1jEsMlIsk7Jq9piVkp0PQeReZJriTXvOCf1fel1i
I4tAUMy1vkWGDMc7KxjGi1Z9ykZ9FXnjPqJuQieIDEhmtvUQdBzPForJz3SOjwtZHn8UyqdZsmI3
1lfXxjj9gDRoOlitI48q4biTtrjYQNARgxTyITWJuJqGQL+2CCc3ME/5GSwP9LNM55NX4K5HypW9
4+BgbK1QkbtDOu/aZPKPQFJOatTOQz1k7WsjX8B2pi9O11/IHw6Y2BWAqVYu1uJ574VsRwDE5CMw
A22jXjEEzsuHoB/bD5uODYeM/TEo9kcCgci/jPww3fv/ZpJVOYagf/73j2NKKlBsgLDTw7XGHfkM
cot63mxJZe1q8eyU4DAkAL+qNcw9jq3kabKY0hF7432NIn8rTS4+v0g0jcvkPTmVuRuL0Hs1Kqe+
LopQBAr5hawLYql7WCMbMYZsCWWd0nyHbOdKiMcBsbgV3JqOoXIbkHoVe8um6gHW9qbxbi7ydum5
xhCcuwjISkAkDQoF0yhuai4uAkpy48QlepmxKx3zEqf5aEHHD2jwmJCkW8i2DuhXAsrKJfudkvZa
hfwvyWp+B1TijF2kWHtpI6POAtyKv0Iea7S6c+YuWALykzNJlk2WMLfKbjBnKJ0d3Hb2b7A0EoOX
6ttl6MHDpcGtpjmF2+yilKKRHwtAIcKt7mysTgd/Juhdu+F+aHsE5j8o1YctMTbBQSJ6CunHmWGi
V0PANzXZacUnFH6+L6nFb+2pJs6tvcFJyBXGazQ4LhF4jrOrVjsB9LaCkr4UTIxow2+bfjm1gXUt
k9GmSs0YnDdVu0E7g0NSBpx8yNXwR4i1HmDrVYWXIbHPYTW+oUlkRThCTAf1BNdhjUQK3dq9KzV0
J6Ws41BQsXRGitKMqWrpYGe02rI7KGZc5g2+o2ZncW3bMxpZDDpPy6PdBz+MwNUuGKE2Ufk+2EsI
U0K+CZsXhV+wIu01G0z+7Ldw7mxz37sAZCNlq2KaYLn5eQTXvWFbBdILmIg1mr+oCZ9IuvGI5uvv
LD85ezRRm7q/FD1KmDpe8ZNm+96vtMqyn1+tHkttPPVY/v0m2zv7NOijBvLdw5TSGTFhWiclVEXc
rewlss8kRJhEWcN/B1EGABl4y333R4f2F+aE2Mn6GFZOdfK1e5+AOUUGnNuRzI+WzOWlnWVkNzQi
gsg5k2U6X9x7Xi7ndb+wVQD9LCtxmUqnHyyRY/IYqn/T4LGImoNffKS5hiAMBZ38xPErIdxzj5Rv
YHrYXtCDVuFJJic/YbblB9/GxIystoc731R8gLTorY1nLM3d+1I8iHACoOeH43G4ioTjXSeNPkLp
eiur6T3NuCp08jU1BJxZHXvlkvxjkL2Pyg2/pxyNTmxjJ+pqyixlkDXgF/tyLdj4u3V/Ti/Mrh05
7IJ8kk05U4GT2xu/Ehv3pkgBhpXI0jNS+gAjCOCp8/iRxpDtPYy/QfIjRouJBm6Qfvr28NtDp+DJ
8V3Wawo7Gl9mpEHySBjQsCLgFOaTs2tDdDXBjH5z1MWTEube1Iu9/Y884sRFZMfxdwGH2rXQ7Eof
WHnLwYirGrC6iVKg7010ojg6mCNhTfju/PS7mrJpF/Ko4+uBarUCPpD3shbnbO44/vGVOJfeCNFa
evQrop28A0OTZUsw+x9f0HlsKEMZ1LBWbIj9s2imXJ+fuoSdtQawIHzG1JvAaCnwPA2pb4Lhkc5a
/8gIVT1hF7qI3I7x0uBpon3gJHdFIPmzF+XGbhhgVmlwnGIEr6gZd626rzpGb0tGNdTJYu/VIYrH
0mZIzZAEUhNFtk19QcAerVVKLbY4wTaf8Gi0GVCPXvH2w5fFKismPC3tnZwr5BYDUCbUsJ5BCn1e
TY8pDiNQe0gkc6/ndOz1r+XFT2OyRHlpTpFdiH/Cja0jIwb0g+OzWWfvniu/cswBe8ci+MgM7kBL
QpsXzlUFBOrUlC2UlxsrYKhTYLxjrAQ5LanIIg3tJ200Rz8XP3WMKHqWsHT9GbYUgkQt8KkI7hTK
0eDDVtck55vtWoPZAgJ21/kJCKThQF3HQ8o69Yukm0rzPY2ZvEEmORdsFIqSWsSXX2HJ8iZIfwoi
vqG237DvulQK4NrQxd9z7987Nco0yRngacyu17IvGTPJu8DWkZeBTlrDAlWwZxjOF8FG5ZAvH5Nu
7qww53fw6J0IPPnoGpMMkcLe+ABPnZphoZFU7ZZudWHN509sm5ybLIPPY87GW8Y+6jIm+jkoqq2o
0sMweSasW2dhkGqQvdCOm6Twt4Et2VFN3b5zwL+VSb1PJbQzo7A+PNu45Reeal68PW0Nrp4Zd78N
RWvUd3jKkl3TuFBQGXQAOuyjOndvyJYB51IR9qJd76iD61B5fJ9dXjBfw3ImCjIcCBnYiHZ4TRzW
/1na4ERDmOuJiTvCNpNd5aY5nsXsh0BKhNOqc9e0qo0PdXFTZWkAmGXih7VRxtNe8gO5PmhjFvVs
MEtGx01T85hyejPS27Yqzqnb9FOcLO/WeufF9qPtGG8givDwj69Ex5wZ9DKtUtPtoGz2cSszpjWJ
8qmd5VknKJl50y6spP2dshXPmOiJww5hkLujt0WY52ygVX1nIww2Sh3wiDywNtqPJIuhzjsoHq2h
0FthT2cthnNSJB9LoeXqCU5I7WzZRk+8pIWhyN00I2ib+RaosdJI5cvC5B2muCdhsYGZ8N9f/La5
onD9Kqzwzy+shKlfjXTAfcylFcnZQtyvOEA1ukdIeJHKy6NbVfiPdbpzC8zBNKxzbLFBbkkAcynR
nGKwo6UjV6P3Us5Bsh4izPR7KxPe0UafxAboHJrhF2ukm6wan8ZW/xBtjF8ISP3Ot4kuX+oiEk4J
69Y5OPrdDu7UWC8HnWDpMLhGkUZBiZobZuytqI9DH3+aaXayNN5l3Cxfa4zOYHnZAXVRsi3ao45n
C8C1b+7kLPdm1h4yc+4jMh3/LdbIGDUoXphbIRf5tctE8IRCk/Kt16CJIfqwg8BGm70K6zhm/AeB
ILz6St85AA6Qcxa/Awm/xJ6jo8hjqH9DxXMzsWvwSlxWsXMp40CdwkTdGEl9rKrqfg72ZcpBw4dr
HCeGBLmzDrmU2LWBc53a7tinwcWu9RNCAHObAETsq+kuBkHYGqxHwTn+MIxCdL4gBbDgfgXLK07A
ftcBiNjMLbyLIcdXo5mlbZLMCk6zw2Y+aFjj2zDu3ekBXoB5klUCLJGUJbdB1PDjUuttQO9/0d/f
0+cwASP6ZTPhkga+wY413FUpa09Isy+qqO7ihWueqCQOuQHlkoKKXWJNdq2JcV7AtoOkvbav7oOK
QYHABCZBVDLnAWKWMopTyfjoDWzp8MyOJzV8ogZmatugps4IbMhEB/ksXfckhABE+bKGdYzgkcJV
/yAICWyGnYWRZDPq+T5T3bmpi2UTT8FvLKdXEcfvvUut1vHBW+WLZ4HJFDafXjgJklZQlKzoO2oU
J/S+mw6CvDd7X8VKYuzwOBcNH60oXsys/FLG0xwjYsJKePJmdlQDr1hORcrcjjEF0tedMfRgo7z6
TyTVTnPlH2DXr6oI8md4hy+zmx9VHwAdaY3XRTOjhc9IoZezM5du/Ai+acD23u+9yo/slMBTz9IF
5U75GNJ6IrKCUYEIE5857o1aP7s4dHfGNE1Xy2fMUSJjPA7a6O87ixNZ1kP1z2vae9lm05/rkePT
e9X3MvEBlPFgPjmWUe+pA9ILsjn3xlNy2I8QJZ5o450NGG/3y2dT89+/7tjONW8d/W+u1qlGKOx7
4uSMg6UKD5PwSAyTYtbIvBaWnun8IidRf4inw6X9ywMQgUmbVq9WYCURIV/JlW7QOPWcCIgzixhc
h0Fq8DL4/7plvu3WH7hquqgKY/UlghbYnQzSJ6yNej9Z2XKDt7m+2CmVxVSr4CkYUCr2HIrfCTr3
//51XZsPtRDhu+1wY1PGlfcT3+pxoejWvp+enDR5scXqDcc7rzOA4F3wyyucYjBtNtg0yPTpkIst
pndjm/0DHQH5f2Y9b72eq0EZyC5ICuCX0Ic7lrePa/WV2cGztIBkumJ4KBWZYUbJA00xfcKxjmYU
Fl/jEnA3zd3elcRClUl3dm2DDKAk/xsYmnF7mGxtJFMOF0cZNTKAjInEwSbYuViZixDZXiLOcjUd
JxVJs4VrrUl5BGNDpOitLHxfMvuHR1eP4ERFfJsyqdxhm+O0OTIlTqNm7FFXxnHE8OtAogEmal98
uy4uNsXng/XCOUjjdraLz2LqsOm05V+xXoZk/vGBNeXtChNv2oHQvwEVjt3BK6RWJuJj+EN2xu7A
VoAGaaxNwI5Gh4xxyLlbQ/KK+VEnqJbUwWFAN822FW9dfi9pqvPpwZoocCpBMhKqzrM3W3e5QHEA
J39xEN2lpDuAuFP/sD/MPAu0fakQ36rxXwIWPGXgv2ajGUY+j/tQoVxAOFY+pxOWtG7E+WrW57BI
p6gvmPBTArx65oCsBoB+5Kt/FFZvUy7cWxWsBJ7aflg5b2h6doGFV7dfK91KYzuLCUrykBiFOG4d
dqAHxpZILnSOcJR57yEgYwGoTmcBozMYN2VoRfvK2A3efly87mZWAQr8sr8S03RjJZbejQnhIesk
m61c5MaktoP2wai1PKToSS4hEWgRJqp26wfvMtD2HRBPmFqQj/sBZ2O6CBH5RgD5UpXl2UrCt1pP
w/powb8UZJkM7utMd33I/L9lJQw0QfimObKrjtayK9VTpbPhVDTx2R4DYk9lQ/TZYJ8C4WQnOHEA
ltGYTZd+jGG3B94xNChehko/rBcOZKrxC6jdNnXcGgmuzqNtYRjOSQ5W5NfdIRF0gdDukR5l4GzJ
8EEk6TSR7uijewD7hOm1fYkTwSp3sEtqNkWAUIkAIz6Mz0HaPlN2zt0G+woCZEtZUd2DD2cpLDge
fMR+ASLfNexQ29lXYzcxUkK3BG7hPVglZb415ybb0ZSLUd4lNanksyI5pcNiWjYmrbgFe7DsNm32
HvrjdVX3gBC9tz1Ff6fpvlykokbPOpUOxYk7pJaFfprYzm9zoZl7UEzIuL1DX0WKmFYTekr3uljq
hQknss/ag85oApJesZlsabdtUfwUSDMrwt9ZQdC/i5R+KHPRVSNEvAs856mf3YmJvLhYHrNi97ue
xh5XK2rTcmkPoXPf9cUjKFHWzGBq+T3rFFsGKbxiti9Opp/Cbrm4tbodIDrx5WNC0TEBpoS8mglz
jNEmtKp3bu2+fBYNNjNaVmMrw5yE1t7deq6zsQzAl8vYEhpiXiaZ1Vu67cJiUqjjt5iWmDXztOJk
yLkpG/85NY3ftI9/w2DGi5Ud27AkOD3PntMQb5RXgbmHLieol0x+jukSC46YrGGCZHqgzeo1TjaM
X+zGPqLXPeXFNZjVW4bEB9ivQ9xXducBgOCDKEG+IWaZdPiGEXfdAlngSSC6EatbbnnhNACv7tZL
7IPLSJtChWSqVu3NpvgBXPHBHOw1qyWtc3MscJFDmr/vJhrcshq/YHYi5spz0EUrpkm3UF6D6gbV
8MYUl2ly/eduyYfIHb9CSzsbVWJb9GdPH7N5ePI0Z17ZdX9ov78MnzGrQuLkcafOC3lNnOLfJOI1
R5WFxVYOyQvNwZdto8AmWY3eFCvs3nDzT8G6cBsusb0jnDvfBBh3o5HvaGsO6TmAw7GDBXZbzChZ
Kwf/swMRImAzeWDM9kjyAwwMpiENqY87N0SJMPHkMCpnFsScnKU+zAbXl2dvch4RHGtsVHQ/Ho4D
hNXtYdS+vJ8GRKjV+5yrJJps4xPchcPbv8GyNCOvEE5A8LZ/b7kYujXBo5VYfdv1HbB3CCtmwhDD
v2VAi8vMZiAv0/uaxUDuJV9yHG+convu0Vh03vQx4SXa6qH888iN67hUN7jZnhi3ctfOkBvK7swy
c7l1yYBATlvnbMT0YLY8XRwPRQumdwL/ME/Wp3Q4gtrJAW5pfThD/1zz52qt8JkahPWiR5FUmRfc
43xxCmpNHc5IjOyV4CXxHxBabGJMjVKfTAbWMAyBGFiG3U+qkSO0Lb7UkoIktccjyIN8M5eXRYvn
VuqvUFPhSjAnVFkXF63Hvk4YnHh4FEYsKkic0LSU8sfAUEavDWNnDBFF0d9VbnMnhHzxF24P+LuH
HC05JPG/Di/khqikNa2Uo7sSyZ2MA/bjan5N++5psTOPynO8WJ2iVsYRMyT5U4wW+tB3/ntYJqd+
YNNGgva9cNEqrx/rJ9hBMovDlI9a2lwQyTWZXLyoYbdJcepvmth7wBhBUVD3t134VDm4U+eytZEw
wh4poNe7BYCjVrg7K1h+EqLdKQ6Q/Rf2Zwgib2Usc8qteLK4+Mu1RMnPwLxIl3vA7+s8GTDXWN95
qt+mgOvgE7yUNn+CfpnI3mETgt8PnM/EpCxfblOjw2FfEY28LAQmE2+/8amwlky8AkQW57T9nRW9
1KTrt5B4pG04TDR/g7qTJL5v9ORdvRG7tpQjWYokTDL/c3kbKMdUkfCZ9Ri1cSJpAj7BkbSVi6eD
08KOGUShR7uBOLFtg5m7MychoLDdi6nqOzWT3NzZxccu4bUL1UpXX4iHsAdcoUZ6m2qgZ6piqqny
iHBvZgHraJPfyl2TfRIeFsUQxu/Hm9itnmeyKSqulKUM2wiF5XqjmD7yoc59agsnkk0rdgNwR1Qw
ot4q8OBTo39DU55cWb6Uvnqa2Liarv3L0J+lJJLZQYDfd41IDvIFoQua6vLJZeYZBmn/g98HTqb8
iIugRazFgW8r8yzbVYrkNQZNt96poTq1HcqAwaWdNFcYWl0pSuZ42EpkENKJ551DJMnGJoXNdr37
ajEeAKmzSLBIbAISvQuVdh4L/oBqeSRu8ihEyxyzni9j0BDZAEzbr81L4oK1bWuygrJVO+abEQSm
d4JddkaJXAs50nWeu0vvoUtW/2PvPJYsR7bs+iu0nqMMcMABx6AnV6u4oVVOYJEhADi0Fl/fC/WK
7HpNNsk245DDrIqMvAKAH7H32oDrygb5r0e5BoSGx3QwIWQc22GHwYNzMxTB7h8vucs+ojovdvPM
yG1EACtgyHBDEmfhZM1rF3iHnnw4nNM4LxhRRgKBzjA2ZC/Yv2XJ/NDqo0vcTwyhG5bC3Ltd6Nzk
ccLTp4uf6x5p69NcGd+t0XAb4xxmFR5tcbjV266MUagQRrkeEwZObmQSychzZKwiCzYK3UAClzDf
2Xjd123pXRcpdCqZ2lFDMQw1WNcHstjOJiNCBluk3Znq4PVVsPGRExExM1Yc8tEVlYJ9jGS38UwH
+Gc5jJvCenA7TY1rSf7lVL+2rblpZ+vE/ONXZPoLY2fJNvYUk/bSAKvSFkwHivvG4jAdIubPid1/
sS6GjANUC+8paQoyfBVNcVEl+VP0SMqA7+jsQRZ+IYrLdo2nrVU7Um+hS7imUHrYwRyKmVeeJVjh
g/K98cdLaDVv42jpU5+VF7LRDrHK2NS0XIgpbz6OmO9Jgqw2COZwoNQMVweHdhPbrKwK8gDjX0GA
lTT0O3ZxklvfB2vhpSaMkh6gTRHtieN9VHO3S131yRFAI6UMb123kkVm/EKnQ060H93MiSI1pJO7
uSl/N1azB3Dxqw6P9BLh2fG6Zyf2blwb1CWIGgwQjwE3LwMjYpDN2xgjlz2HD9mitGys0d0A5INg
gLc7S+QmGjsm2pbxsfyOqqVYq0wiUXlKy8QHL5P8AjMF7tr2vxOfHEViIRj7n52+7betT7fm7CPA
zaM33wZYPpKRMR+n/GiFV7zSP3qqq7WeYbxgiKeSr1+EGV1N9iOeK0g0sFXEwKtEMDwwI3FZB+Qm
aTXCeRq7OoFsMrDfTn83KS1niDcIoZ5xO7EIXbf9gAjN1GLVjMSzdSzPM4Nn4eTKbB17tFJgGYUM
v5bb0x/bXWFAm55dcY90iiO1bu8nn9GQ67v9NkTaZPT9h/So9vIJnIKlirMfkuUVRx2ypGCkPwif
ZUVRbyleTN1hW5SwMs4sltbLt55JwEyhdykq3FCNYZpwNcabSpjPE56ptePz4rp+PAUGVm0ZpJil
atQD/kmn3NJzjWWvZocWs27h2cYtPPjuSYeo6evsS2RRvo1zcUkCjIhuGsHIdCJgBO6N0ZNsXaQc
raOSG9ZzX7mdPvBjdJ+Z2lTWYk4ajaesGM6h/w6QZCX2Y5d+uk0A4yB7AjaHgJYKoEJ8mFYBU3wb
8GFBekY1I5QzDBenYcHRg3/8i8TfjTsbHMNZActHTptROWvYMgBlpxFAQwQSDsmFFfBRkiMfbYII
VeQ4EwvZoF1Zyx7G5sBvsyQAep3Hj9Ketl7THxzUIKwKk3gjU7GhHojWugRShGN7axjkn7CPyFx6
CwPrAnSSNUlZnwPrRwSdUbjzMMML0oNgeQhu+z68uorUo2aWj0bffkvtoN6vEcXbRHyfYhSwA56S
yuaZnjdMKyeVL/OMLjlFrnmAM4ceoCYeOcluyDP6icmAN0O8EFbLVjgggeDMVIbZMhrMwGF62BJQ
TfnqFkdTUgj7UEWcOSS6D74alokrTQ++i4Rh82Cq3VKZuo78DEqbbn6adhJ3VjcP5gnRStjN27SF
zQNtZ2c1rPyLKueAAUfTJfamDkhWAsIH+da3HtgFndJQ3SF7npmhAwvx8vm7CKxtbbtPPqLK86Jx
AAkNFp5c72MBvUSMXzk3w9ZnH7hhH7E1HfcN1pRaD+qJvUzN9CzdlHZNT5w0xX4aL7ar2MnM4U8Z
cTwEJs0sskKufcuDbNS9N8nNWIviyk08VNW3PVvpYe5uEl+Xd9TyG9GwL+Df81Yt6N/MHME2tf63
4XFayPwazmSgIF921ipm72bBmCi18SQaPne3QVOWw7n7ZcEYP4bJ/E4ez67zyUIKpkvD4I/g9eiZ
wGV7PScMixEn7fRIJttQeDehsm86V9yKAH2XW/AxdbAhCGNE+dgy1hhVfQYzX660ByxbaaYMmNn0
UD4vh0BLSgylY3YX+7xCb2D+WGEa2eIYrclc3Rqt9SwWXpixJJ63FpsmmmnVgQuTVUJw0Sy2gR/8
juamQ8KY//rTOv//4QL/KVxA/W/hAo9dHecf2fffQfb0Tf9Osrf/8F2Q9B4Nu3Rctbj7/8ILSPUH
xgRpIUBzQMn7NhT5v/AC7h+mtBzpe8oXnmsJ+290AWXbtvB9i627abuu+K/QBbjFgQcUKHiK/Pj1
r/9iCMvxSDHy5fLf/wYVMIldqmLDVfThYfrixb66jbEmMtlLyHARkYdrURissEYIAZPq3H3VpSmz
y3zuUBGqjNi7OsCpNTKOHILqUKUky4E+YViM+pOdqtEaxskBFHsDsrc/8TKsSxYG7tozy99Y1ehJ
fde/aXpc0HNaOp/a0fpGh2RFGWYGS8TFfRDWVnDXGIlzVvjjnrCc6g1u1xQu02AAMczInHdD81AH
+KjhsMRiZdaVfUKxymif1MiAJXqNJ0CiCVlFYTWfdelm56hobSI4bPPDgLR2hFlKz1U583czCnTv
fkYASp+JPaMBCsJOZTvS2pmG9INnMomWInx2Jxx0JLEN7XcnmT3PBsPHxHGavXTK8NRYApKs1hGJ
mPHsvOY9TEA3J5hoJQGpbjBYpTtWDM5plhKvgdfUh4BMFUTPTfcxitGCB5k0YHVE8CRJCr1xtGPu
5BhnfAQVG/1qNCBsEoqyeD/D8tGeckqWMq1xJEo3eAHpUtwXahpeTJO2Z0YOd1HLsKqJkT04LCie
faB4+8lT2UVVqX10WAnssCzQCYh4MSu4Y3xmUh8fafwERO1ZUVXUpLikSU1+WpqWD+U4EVtOXgcY
+ohYzs4qjpQrzbVH3XdN2onFmuv1eKcy750PgkJyCNPbomAFp6XB5mFyOhp0i3EcHVv+GIMa/KSz
a7EctjBHi3bSP4A0KzrQHEa3G6QskTPXR9/fiB0xhPKYdIn73fueDT/TUCU7e888Q1ALt1XBt+IR
MwtQabLlq1nOw/28bNRDtzRfhYXLQHE0Qa9122NshISQ4NmCclFZF6i3BWIkQivTYRousjPlbuyk
9WmRG3qoRN4/GUlggXVpxvUUN/UucJR7C0+ruDpjnd/PdoYEKJLByndn/wLoITiovMNw7ZOVumlL
GlDPzzXbojE85UQo4q0eLNK6ujncKB33p6Cqghcy8KJX07KDapMHvn7DioqmnLhcIi/nlNFFMpDH
XGp1RbmcHZzCZ1XrwZ51ahv+WBOE24Qw5PfecnEI+nV5my54/FbV4MMNMh9bGowTOpeOpO4i9a9d
n2IMRa3PN40pygyt8s4i5O5ujhIFL8vAC8aRupKDw+MCCmIACbQUZ0YJNK/SqW7xySU/oNPTTwOx
DJr4qfrwFeRRfwA6R3ficP203cEVdXDW0gme/ckcj7YfFZhoAvStAEXF3UjUxtEtQ4AeYOA+4tYH
W437f5t1KJmFky4cNQowZiWQFrolZbs0oIZk1swqO8MeHfg+PPm2sVGY01GvtMWMCX+rQXzkmKbU
5E0kf1ltGZ00o4N3M/Q6m86rtS8BiY+/MidKP4ug8FnzcfWSVja9E5QNHA9OCmDdwU06WPS63CMr
jk70jMWxQ9R51c0s6pVL9OgRiqN8wE3VgDTNnACCu+UkJ+bYXP5hN9Blpsr9nnO3hQoa2/dJSZtM
FVAVAeFFRuwwwImHu6YdkaYO9iIcakW6ML+WRYNhCg/UgIdVvqlD+I6S0o+PtIUFqXkOwau3aAZt
y2d23AOiVW1T/DZVxboPCebw4Q6hA4au0ZiqpiJcTNXKseq1T/zbVzGk9U83p/qmpFnYUdySYOeX
8gD9CdHD0KZ1uJ8TJzomPO1ceL9YozaOWfUHRXnar8zKdMiRsokSF1msz3WbOx9sV1m8lSjigWd3
xqSuLEOqJ9tw+UbgpSRylbKkyK5mwYJwi4KA8r2KkJIQMhhTEeZOE7mniuZsD7mS6HWzSr37NreG
PclbwB1Erg3/GcoVMSjozNJBnRKZxPPTlPSmc4e9unKe1ZyavyxutxxpFanG66hn2+ePrrzolE38
WlcjZ4oRRJ5GPMg06iSIWYPLGUcsDJmat+LOS3qitIy4Mo64jBzrxiuWTzLGIeWCSZnbE41+/IDY
fcmvRPLCUoN1o/3lZNFHpg1nWpRPqbfjNJ3Rr9t9wQfb9J4BgSsNB+vGdgzZn0VjFxb4FG0D6TEU
MscT8rvKO0ZcBSl0hLHP6FfAVvDEG+NnbdUz7HA5FuOutkMdr3NbUV0OEY12J3weMV2XhF9WQHNc
SGvcMq+BSNx3HryDyTCiYoUqZT63hl1tSzDRr0bn2U9RjHkELkUDfbg2SdZkvCMutk4oH0BRl5ui
TyADy44neqSdDyNZ/Og4hPOLAU/ymYAaCffTTCamYcgekFupm0Lp6KWqRv9sCmFADYax7rIE+Ajj
ENypYm/jErLrMjSPCTZMgQW+9XNUfdkMK9ibgRndx9S8DDMaJdYBQTAvCj0xGH7ZPhONmJOLl84f
1dgRXTAYXX8PQac/z8NAa2EHWX1Lctz47PdeZG6qcvBh+RpufwyKRCEoUNMRJFn4MheRd2umaANC
AsG+0obKby08aRzzfMr3SxTZA99rnq07N3QgF6IIuO2ZHdvsVlJZr03HC84tSpAnVddQWxiKEkXg
8yx8LOBaO6xHGdIkPC+viDnjj8AviYND7DddzFjJZ9+GxR7Y0nz3JjOzd54YxFOFtfUItQX6rpG1
8y1UvTZ95+YAM97HmXeAil13O+n4xmM4pyi/XfRtcHPT/OwhS9zqzpa3+IcYpTMmtqAnZwwoyVKa
X8kgzfZTaIF9lm5WvnkQoLYF7txbC2wbtEKbHsWYFpeVS/rkd+1GJfnC6TIkyUlo3feCzdLG0p16
UdqD0jH0JEYwrZ5wZGOxoSXNx3nakTPmfk1OrW7HXJcvftQb3AwAuokPE+YlqqjDSCFGP1nMqdz3
PAK3BjjGj9kGL2DLob7F4S4fU+1hyTelPESZRjyvkyk+hGRG4HE2oubosZc+eqQJPMA+HN57I2LN
kXsUH0QxsKXLvWY68zEzZ6MbKxCHwmuwnZblrg2t5kUlLWGCDrPhzUySyX1TuwQUcmw4h6FPX+AY
cHvaYU5lEaMHtlw727eOqy+6LeN9b+lkpzlftxRSzTEGwnqsDYQigJy6DxDn6qsTA8CM2S1ussyI
L8xS1KOegdG0feTdR6kjQCwWFCMIRwPWhIvX3esiDieYKafaHBlPJDbyGskIm0tf41DBnByElj76
dAQLrz+5cy0ASnnkM8IJQ4pPHWAWkVO+LYKFeWFY6jYK2E2YmG63lqNA6Ey2kKfIyOVrMPvRk11l
C/+hem8sA3WMlYc/lp+Cxcqy9JrVPatTBrwlaSQtBo2Yus1MmSPZsjMOLTXiZsq7+erWAwiQBRmJ
FjMbN1mZa+8YisokyddGfFiYJLwyy8D1yUqtNuqTzWPqQgqtBkfBuJn6x5PnuE3muzhx8S4vdHeB
1puqvfeuzOfkfVz4TE1GjoBDkCOI1Gn4k1qz57EDN9A1enxEj6C4mre8kpCA6mzcOmmZPznk7DAy
1sGxGqvqN6taELsYuB+mCf1m1uHZsp1Rhpv/N4320ql/Fhy1cRi1kOT+6tyXmLV/+gPWvLid7rvv
enpAY5S2/x1Ct/zk/+3//G/ff/6Wp6n8/td/+fzPW2Tvz/fGKwNq9z8Fvt19190/t8f8+F/0PVf9
gQGQHte1/oTviX9vj5X1h20pR5q0wJ7t2Evn/Fd7bJh/mJbwFR2waVl0zhYj9f/RInNh/mE7vid8
Cb7PtXEb/1d6ZIdX97cW2WU05vhg+YSUS08uhPnPrTKbzcDo8XiwQzWtTSSXHXBYvhpA2PZVXr02
M0Pk2ohTPEjsXm03Rs6ARqWmEMU8Y3JgO9izuktOlOcqbT5pMmYOuO7BNJZOtb3rvE9RZ78JZ98l
YfdI+vlPH8W7uNPbgCcG4RpvMzYGjBBAxAhr8nnY8VxaBJYZMzGs+i995RHx6bnnVrxkU4h9pgu2
LfEllv8mGzgfJF7q1T+u0X98j3/BCv8OJxT/8aPBaG3afBPMD+BgejZzir9PEXKfHCpj6Xv9ES6W
P+4MAMcxpUpvs2tTIciYqHTOrCOAszKRJ02giNvvMPdAz8Gq2Poo/VtruOnp4DbOIC9W2n3Wjumd
iGMLm9KGl6Z4bJdWcNIaYKeo4fvkxv/hjVjgGv/pO3YV14mSwJzICGRO8x++Yyn8mHO9NLdhjujG
Kt07IlWzTR1P98gYST7NBAV0ounrn8zJy/bJIgEwlXX4253xv/hEfYxi/+GloD+wHGY+Urhcb3/O
kv7+mcZ2w+kWZz02+eyUPXCODa/hYG8JFXviieAdIlQzSKNbFAUBcLJZ9yhScYbj1sGMKtW86zTh
1UFoX0DXoIMy7ajbxJGm+Kz9Vy9t5V5ZT+CE7Id+Nww9rMW+EtvWYZEwwn/Jazb3UXZoKoL6otyv
waeu2sqvL/lk3oIe93cMAcCqJDAG/cbfOFXZHQO+ZZnh2XFi0sdkwWYPqfs9S/2BBfVHiDlltLOX
fjZPrH2DtxusMfGHJ+DEBdJYWW1YsoaZoRnT3aRdYT2jQPqsmHqzKm70sWhqwBhJuqmioDso+CeX
0OOmqHvocO1xrtAqB1ylrGMI5OlULXbJEoqVKcFgFQN7Z7Jl9Q22VcSb0TqxCVQTWSHMipa6VX+M
lZPeNPKxtczhKefwM9JzljKMKb344ioW4UWYO+tqfoeZkh9sVjBhpotz52OOKqPxrYq79T7kXL1v
AmJeXWwWqkbXP3I+q8nztySjVGvDYtw7mMmTxFEAIsgmEd5vijMX55tPf+ND04VK2X3QKiItNAdv
x+Tiy22rh9Ae1D4v+SYmNwPS2aYIF2FortpyvCl9F3eRNJGKmwuuZax39ITHwqkwgaUsZ6aU1UdF
WpWaSAgwQusD1yuMbtpp8q5Asigyv4iuis92NePkJi98j6tx3OVlcm67fWfq8MlMiU8o2NoNDewb
6DovKH5bKA1I95mhBLuwbr8Mss63XvfIA469PFkZa80xzT5XEy2DWZpxFduh5YafEFKqgtmFcxsx
tthFkgemZ1bwT9ji3s1h3x9N51p2DVErJqFCsL9ujbkBFuo+qSy4VlXTvMaqeTCIwiBxhHT0riCN
BapluXWERXCj6R+Hz3ZiJp6jxxFTTXE1sFRtevehyXDzFWXW7my//RkLoDETNRVy4nMw81mwVkqy
fCdyZE1mZv1w9/yKNG+4vwQ18RN4xOu4QZHkBdi7xoGWkDQVjWa60CGaz3xqd8sNU8OW21luDdI7
AFCfpXdhh2TaJBViNSLJvXUnsTG6DNp9nTMdtOI3CvTwQMoEzfWotvYclCfGlpi+4KDGvQaYEdsf
ihDOa/nFagYmWQcZH1HLVx/JcDX7CRNWh1pavJV+e46GMFo1JUAAs1kCsQi7xJdnvykrfWok6t9B
6HI1lf5v7OLnsbFPhYwirmsSxqWLeVObzAXnTj/ZuX6zdZPtzDS6R6yE4t3hDWWmQ9hvrL79wH+a
C9I9knHO76CunXsa5FrW01OymEvB6q1r6Bb3wuR6W5LaG42MEH/srdUiDp+SJeVvgtC1IPd870cP
b0lFEkSmKSGHVvJ0y7tdOOF+cBrv2R7ZILYet0HFb6V/ylDsSEVOaH5uA0mcTmyIHaq4+pkYCm5V
+qRjJp5akgyd2b4xqwA9XSlWELlREo3T28hwdxU405IOxl4XO5BINKlNTfbRNN42TXykZ3P3Kmxi
WOY6fO6iPDm1SfBa2eqWlM5dWVsfQUImi+2z+w7q71RI9lGG/G2ai44Ij4eRMPfshXVS0yKHSNNp
b3X22jNQalEOlfvIDud7zfXNpZi9KT1kJ3LnIUIG1iWmQd0OilwTHH0mQyLwkj0JkFCyLrk5vHpQ
6qCHGcFeO0s/Yb5A7y7u8lE90J4h806aeq9NoCnBZHunTvfmmnCmlRYhXbsB+6AdweEpG+Fpe+6H
3DilpiugZ7TnWXvL1a9NKD2F9aF8gwYmhFwbpIdgZM1nkqS50s1jplXyZuhym6v7Kev9T8eLMCYa
k72OZkaIg272KlTBlj23ojjYqKm4DSOl1nFVssLzb/PxU5bmb5WEG/BL/n0au1tl+NcQyNMs7wFo
3kZCDbvB8Od9wMIfrRBvqZl+FX0boBziRgg7xJUGekvRABgGNbi33MK79q44uYX7kuJf3pWjYeEI
FOFelPajXbMwNgf4CqIZX4H/jVuNb2/vX1Wahei0sw/ScYlalDgAuLaAeTIyQUesPuGCL+8rIsWw
Ee+Tk1x7lQ8w4Z30jmG7eUzg65akV1SY0oBzCqyXFJ/8zmniFphwMZbDLWze5AHHLJnUYflgOUby
wAgoeejSa2S3wTZymSHmdfHXf4aJgFUWzdPxz7+I4KHeeAUv0OBBiJylvPvzZ+e8Dy+qGV8gNOKx
9l7asUmv/kT4X+3WW52YwxuFdn00c1I/CjikW3St9iG3JEzmPKnwApHiGU7qVAcx4beMgFYwjzSl
yb0c4mcPU+p6aJqBVsl7CVzrtgpxCk+gzvalnt9GM34OmJ3uxsgFjmMQkdW2r2yibB4V+r3qAoSC
SMMAK/6CT/FUQL0iaJOJYI7fEdjqBu5TsYan/iC6Yjq0zldJJI+qPIShdk59ET7qBnt5DR21zOvT
PMAO8tmkcb0JTkqmikis0jOWiJURS0KGVHXX5gnSKjpBaCLt42z3t1GHprOT+ruPpb+h5Ufs9915
mMZ8jWAtd83fnKWYJ9RP7xGkYPcvXE0auGEDkKby0K+nJuHQjf1jUhL0NZQx6dgFdlydQiLqMLN5
B5CePM3q1D6F9a++K2L6ADSTPR4hgsN+wrFh1Z81X11HOFMDUGOa9k6si4NfL0EK9dDdi0HdJ0lY
byYmCBeHLLU6j8meIPRmD/ubHLMMt0eSlpcEhcYDTNlnNmpQ2OrmR8LZ3Hm/QWTheIzR7JeF8ZhV
o8X7+ux7jwMwNZwblNm/Y5YFa39Kv2d3CasfF+mqGQZrSxc4o2XibkYN684za5APLubIJqtwz13R
zDH1xs4Z9Yt1OmXOLdIvDKr5VQzlKwQSfTMCHEsHSEiYJr40EqqrTeeLHYq/4sUZpYGqjmFospS0
qXEZ4O7L1Lt165Ll12g9Rq0ltmpo71sxtueuJu2HC3TeGuBGjUSrE0ayCXnCei5vCZSp9yk4Lib/
jFD7pKEcCDoCOYicb60YFnbss8Oyp2ZfuwiBdLeLUwl6zuE+z4Olp0Ph2KIqXM2hR8FErAX+efMj
KgghcaHY2jjS0KeR5THLbQPy/EG05jd0oR0PXCyLbplfi3A41XVj3ygX15VR5q/zosZAMnVjjM6u
JA/2sWE4S4nDLjEPsLPi+5ICDxa5a84aIJ27+B7ZZTCPW6ukXuya5T0ZeSGAPac6hKkM8DxXIBmd
+KIr9MuOW2zZYrlHPNwXPuf0AV/iGlZYiqI/O3VogG6TsYNBlEDDbVQhwTEEbwusAGO0EKd5TC51
G6ZrY4ou82CQaQgtS6eLHzRIHqbY3UdTvEJ5VN15FfgoC8/JQFkIYchGIKVZm/ngH9qiv6XsvFVe
GxPAHNVX4YfXqDF24KqMI8nqqNKN/DvypvY6JlG2sceABqdXv0nhPfPSX8p8CLdiRvmFJe8BtPmK
5GM4E+3wXIzK26BOs9B0TOiNfdIEUzbWeSHu5jx4YdyAdNxD42omBlk2iMELshaB8GUQGALETbLK
rb1JzU6Z2pqHKkTFoZxq5niAPe+osw9yadXjc9xjqlp3z0YIDt4sRXPvUdiP0OxWjKjR+xCMAf/s
l5ogkneFe0gM4tc9OD1RU+4Lj7G/V6YkUY2eYOESv5URbCKIrAcWufdDj6eJrFTGsXyqDJw+NSUB
BTrNnn1EK2ttJC65dZCna1J3TyGxTohk7TujaX+lhFmPIGsFMSpOZ/Pk01flCQp3qNN26uzijN+D
v3TDcbLhGVYxO7g1m/Ho9mCFyDz5bnrjV6Ozs5jTa9NHZLJlFGuiINFXD8FPYN9zUQ4rRSTACWxv
sKtGk3oWuHHbxEfN72ItGL6My1iCOoZIZvmBjOk2KTlQetYjWVJ8W81jGjyNkmW9EPHWUno7u/Jo
VhmOEc/68Om4eVBjrLZmBHDGwFTdgPZrl5gVoH2VAvPaIszLeOjNJZ5T3b4gqwpvFbdXXhyVFK+M
mLZSLt+Z4InvxMaa0G6EptYZgCBlmM+9x/hynoECwOa6wk19x48NOIEH/a6qNCFpTF0H+eg37kfe
hLdW5T3aSXLjivRJyvw2kP6V+C1I+tWxS8WDNJpuLaz3NAkBafjulUnv66Tge472YyuDbtWh0sUH
QqGjJ/xwLGJMbOSekT8x09KEyWR7eC1PhmUgwLd4d2R53dC0A5zF4ay728JJn4ImvBdAFmCQ4NmJ
6fQBoUypew1Bmo8FqwNZPcZGDXWyqW5D2Eir0W3vM97GxqYqtZcbrE2ObVqdIxj6jUw/Rcz4o+m3
GFfMREJYxvVBML2Dew5DwFjaG3yu+OnKh2y+cywstKnFQdfdsY/SR41In1R3YlkBEbuGS1/aLqj6
EYmwdZj3muexrQmvbr3uo3PkMfSnXZkTnWIkvAcDm+JqlN3BLEcPVSdEce9SVcAidW7cDPTrYXTK
KkyuRZjUKzuMc7b1RDZRnW3kEo1ZW8WvgHXxumwoFAf3YLV2i7zSjNdC9fAHITsmxS3JPfBSybJj
jrueK1h8qb4nDXNl+iwwgVS0zkhwNylamTNj1LcQhaWQiTQGw7WAQacW13sZ1zwAbZc+BtrpRApF
hOzGbrkRUwPNInFcONI+sy64DOOMHjYur8s3ayon2JWdu0uTirbe2LuQMIcOUOyAy9ItNQRAiNU9
CrrCtk7EJyPX8MsG3OsSTYvORshmSSuHPpeE+xq9xDBXbwGVm9dW1RZuL4pn7VQ4J455lX8MxVAt
Wz9yhwnSHnqc+ML/MvrhaAw5oR9dTVB9mQs0pNM+Yh7K57Gwf3zQu4X7FkWo/TNPPDdtdfDN4sfs
q9eeTIFNmHkvaJx+Zj2+FqJfQ8olnqA3Plnm3UejdelS83fjhcg2Q7bk2mVGUBX9PpvVKzi9+8oK
sTp55q+89D6qMvcpfxMN1GLYydwlYZDhtpCoMsd53IdTcvWs8RfZbt9BuyjmHfEMoPUUKPOu9dgT
zM4nEiZiQeZ2WkOGmLZ27uKeKR7d6muguVgjwqwJJYsPg+0mRNYRcV7NMJKWiClSmAJ2Hpog1tzO
H6qhWzKQNnFbvOvW4AA2ummTh+kpjMQKh0e4qzM2nszk8k161JN8n7wGewHRSbbQG+yjGMwKEu+R
3+KaCEkEZ3XlCNx2BaqRVWGwAJ25oBZI4aSsHwiQ+U21aMIRvD9WsCSeA89i6+3KR1L53GereXWx
Q20gN7R7qYrm2eHf5tScHjI2P8+sFk+JV1uoNMBXYluMTtCH3rMaLJzG7PnMlwdSbEby/ecfLSDc
m06q+PDnHxsPvTr4hGM8ej4UbTU/V2g5dnYDoSLycP4Ie/go7HAtcH60QnRbYiFgbNfSf6BjQ9/i
c591MYIuy8veLR50ijiO16C0yrOesDYVDk7scUTmiyZnNU2iZLBB5nHg+t7zkq1cR4KZgh+/Abdu
rjhlcUCmxXsCh3pfTUa261nXvpcJtoosch/Ggmhaq27PQz5hZlj+Va8cyQ+JCzDcsTG/+tbvcC7z
97zhlDbaUqxVN4zbQarhHYHNo2hd8wHwbn51KnxtjmN1T9ggTjpDSV/3IN3jXiJSne1DhsLzErVk
f3nYoA9YjR6sEbmv6ig7JuctiMMT+mf1CBckRIM0HYaOo13W4xWpXfNIwiCZ3gNQWauUTGBEF16E
oAxwK4Y3eZEs/SIIh5oOr6NgJ063ee4ny7/n4U4RLNRvsLv41ZYfRa0x4VFWV1/EMzu5aHxuk/xY
scH6pZvEWgeleRfl+baeu2mbzEBcB2/QkNjQOPuueLHs2YXWJWaOwiB+V+WSwpMRyYjUIT6kNW17
5WGIpQ6XdL3nhFknz9fUOs8zwWpeI6tNVH4OFRf8ZKOGnv3ipYtxhYSF9+G4kabzEk9ul0bLFXIz
o2bawk86eWWjIfbMahe7QOxqhjQRMvNkxjI82d24TWHcwSt/VD1uyzqpfqxg2iJpQlmuBWQWL3sU
yhz3ed6zRgl/cN+XO0s3Oxl65W28kObzewcXxLoT1A/EC3kgTHP7oiklGBGy5w3UZKOywvI3qsjZ
Mop5Yvpb34xm3z1iGd5TRxbntGmuUz78Ntg2bZs30L4IxVsYs7nvHlTZnSQwkITl6QOW9IOxrGXR
2PzqyWdae7qPb0Z41K30oNZO6Kladpmd22DbiIxvAmv9GLd6kmXMR5ZUJycmYNT0/42o81qOG8mC
6BchAt68tvdN102yXxCiSMKbKgAF8/V7oN2IfZnQaDQSxQbK5M08iUFL01c6Ax8QHJ61HjtirpFF
u5on/PchFskWo+Qqy3X9ZozjXo3QJS24r3ICumF4CW5nz+j2YFuAahhghK3Me2FGfY+S6qIxKl+6
vIWEqusrLbLDLHyG23xMHpyDPzEt9W+qUFez0B+x7P19lzicjCX1lTCUEOAZIwA8OrRUK/CRv+bz
qSkiJe9EMG1QjvqNgD60n50qnEFD4sXct8qBUUIElHNhkupYpXVdHRtK5tyUShE/96GbexXuJ9Kd
vC8ewWaZTQfCuiY7H+p5zVEz6dlhstwxFqwDILzMf2G+eqZgFTaXFQdnQjKuWrp4QAhkZ6sM023F
o0tcWbbVgaxWurGD7k3zfjv7WCZusPv3x1RY2Q85+nTUlc5u4ChOgpT2vkPrOIQ38s6Ot73RXs3e
4lsfZjvIsOow1XhOFyTOlwWjbXSdzGEAGAJtbcaZiMu8CIo3wpjYcxKC4+ak1oEcq3WA079JLHqz
NYORljV/bY2dVYdq/jP/+68a84PcndHruevvOh4IGvQo4OzHq0dJZEt9LzZbaEsqLivGIrwuO7q7
jsMYb6Re1ReOiR0jIhpa0++i/1PwDOx6YWbrTjYXQnvbRk/ana7rdMl+Z6TRMSqV4hKGBEALKlY4
Q3dfKp+clWqde1j0r1RiYPU1YGwltC4sMDAT5KYjZjt2zWf5Sn5cbjxmvcux71cYYuoN1qatj7h9
wPfgLekD8xeEL/bMduCRNeN7lELNLiI8MMXQXZPm2zTcm4MsGdUINixttiTiwTkYn2r5U/gWB/Fp
/NMGVrtODfHc+dQfmiUIHVfn8gBSEkafg5BdejUQJA9IWGyDAOxgdrtgeGHa9Se4LUeZgl1sARqG
ZMBo0iSNa/wqszgr5OGFG+U/kHt2wqcEIIvmRLnGvThUICMUhTK1EnPZVxvAjfDfchCehHj8c9aZ
igy/uWcyYy2bOEp3QeyRmhgMYwMJmTwHqu+6j2HtsH9umyh9m3Q7PU1wmDDAYbeNWmNR0FayENbw
QyiAvJXBEshyJGDOPdde9qca0zdTL4/2REjb4fuHcSe9WpIObxTQVg83zdBqnBnoslCOy/woqp1l
TkJ1Y7WUfHa+0he6stdGpzlrXwAg7EbQCZfZw/k8MGecDFgVqp25Z/Pp2G5cjs2ZBlTAkB5qp72k
RownPABuxdRx76f+DocnvIHCKDZmO1p0d+AJ0xPu6sCOIDmZG6dwf0r1kkAV3CaVlBsS4Mz1xcYV
8hazumygsuHfxV23KQpbHUnsZos2mg49R6xay8XblMTPegP9sIkZf2aI3a1ns6d2cPWAOy4mQWO2
N2Ow8nlMb8ZYgrLXTBefTuq+BCAJgJTlzzajeudhh2cVa9FKVugf4+guwywv33n2g6L4MISO7dKq
QB1H1Xih7MOBMV2Bj0h6gkd5SrOWI/vfPMJm6ILQiCba+aKsdg4CWSnLyUQXylqGfUZaMSBLRZ62
2MWd9gglizkeeocS6jIEAC/yNwm9NtV88/UzLetwZWZzEJOZc55Om7IEuJaVJ5kAeWD9molAhlhB
+uI1TdJbyM132dCUDDCOf0jwVgxh+98poJyAMuSDnoVbs5T0lpbgNpGo+LlWRdUha6YBgN61ngIO
pP9+ClvU//5j0uQoX334hOemPPz7ea1S5eH//8qmxkQVDWYRGgVdm4UXZv/94b9fKAzstXpv96S3
Svid/37Rf39Y5uro+kkCAhOCLMyfsDhUvVEc/v2I5fqP3aRXp4r0bWXOUWet3I2Tj2USis+5hQVM
awbrD0LPhrwD7yOHh7qgDljrGwJCBEgNm94sN+yjbSm1LwL9nPntkaFQmz8rl1oU3XVeOq0C8Rs+
FT7oFRlxOEGYhI/YbUVH1Wir0wUctVSWOqXFl0LPRa9746ufPPmO4a41q2NLcgUwKI6NbGOY3Qxe
FYW76eqKPNl3wvjIMTeczFD/qTkAEmACPktR7I8ZUnJVwLrnyt/sa86UPIBPVu81p54Kkc7G+DYI
NWyUwd+IKC09DziVcktHlx7FFtrGrVFAFHofOkzBaRxmAzBpzG701P+4JaQEk664lVnk1IhodXIz
M32vhXiwPXvHVS9cTQhMJAn7Izv6k9nFgn1pWnmTTklPLo9BDGElEOGJWzSRKWE6Sx5btBOnU1gK
OdNwamOqx9mRDGxIbL2Ze7Wd+DvQdbmpx1PFsQmy3/DX8L35CFh+BSWPLY6YlwRzOuuFoge5fs8y
4wBcmd9VhRS++JBZ8Ni8BU2J2SWZaHcPuUnJIch3sbHMZqxiRY80ecd12McIRfNjW5vD/55d/l93
T47B/v+jPj/E/3/CpyDqN66OZDE/0mbT8Pz/e7D//UOzFLQUhDSOalOACcIYqa7Rd0aq1+umzue2
2XLmfIVr06C0KG6SVVLIdtWMvHtjyDXJ1Hpxjizix900nVReXvQ2/ENIU8Pdza6kQhNhxdanTR3C
JfVYvOAa8VYg7FwwFyJgIVCs7XiCE6GN32Tp1JncI8MhJX4b8V2UwbQsaJbFLwGPI+JWP7oby2JR
zSyNe21isffV1t2ZiNNXpUmAoTT+iqbU16Un/g4xoTITkwB2jXDXjzyLPR0xHYOmpSwanMp2hQSA
zdYsarXRZH+nthjABJVRi7En2ZgZOppp3aAUaNBxaCh50jyaAxudEq0maV8c9dSlX4h9+cbUSBXY
BC57w2aQobqzLTuK3S1GIVYNeeNBYz253RqGp97lp67I+qXR9PXKu4yejOkMzIfDYO88cHEL3qjX
3h+0Q8hAbKM63H+wD+8eqWOgSThz7JlZzDcWh3Jg3bR/mRgs6Wu9xzVOox850ggiEhhvyKpGseP2
9M/wweBLronQdRsR9yd4f+G9iPbF1nQlXQABQUINqz8oJDcBA6V0oDs6eqTOdyTmkowmyBUtKH9y
do8F2/Sdtdk/NBXTXm9gTyTg6OlDuimRezcWSAWaJtSVoSxZ0AqbxERsFvN89UXZqMf0JiF+a3ac
w+DDZJXPjs12WcSeux/2ps8YzocDYitiD5ajABMjSqQKaKigGbEq4NoxJlZranl4Pu2i5xZg7rwk
rIj8lydW1e+WnpSjitKPRNOHzeQ+uPfB7yEe0Dsgi83wjrRBvyVEd4Y8Ff1aPAgbqyb4uMpnkaB3
iI1m1IGAE9jVdjaj9AiQFh9mFr3ZTtRvw6o/aV3tHoIKogBZRj5MAPqbVGcFryw6J8spXmcthYeG
3xGhGb9pIDF+vPjT6oweaq4v92kZ/07cDRIjZWkKs3vte+Vx5O4ZGqLdJmEIqRKADOlyoJwg4LUF
/MlPZhn5U0k8tKj94qBTdbBy6vZYt3G/z9ExChX+OH7BR2m82LX5RrSC6RVKTeuSHO2NicEgn6/v
oDvyvr15eOyxncerhtNBEeYvpo95CPcbkKaRDaKBQaSzeGImJTWTRNa26NwMfd4A1VfRQZNwZlvQ
vv2cz8+q7qJ519MrmyIXJcKja5WTkEjza6+BK0JX2RtFjpxC3ACNOrj7OCKsnndSehOW4+lYV+Wq
L6GbhzQtQM1KN5HXZpRn4uFuc3PtYZpZcGDKuOgaa794TW0j3zQJ6XJrRPAXFHMo0/rhYHDUuFct
ehFfyOvRx5pMWAraOGCSf5rY1EyRAqkKcxo4g+zDd81+54w49iJzgF8xVM6OwpXFoLfDy2SwwDUD
Lg7bPse6h7NrcnkhG7OhPMj/rfSPlFgNPeicIU2s37nNycwIeB8IC7iEdEkzxxpH1imBeYWVwpe8
IlJQVejZllqamTL4CmlXsVwdBqajxqNDloEg7/AZ2LnHI6BRgTXQLTC0oJDk1LiMCuCj2bU8pjlj
LAyl1D/VOFGwJrWm+LKxLQr9D40i6zGrb/STIf/7YbqqUFLiAtALjF+PNqLxdXSifS0RJ53ElVRw
6NYmjSv2BrxPbUaYmHaNagUM3/GhpiReQDRqhEzB8NnfEwKNSYwnRz2cjN2QRt5yDGCMayGzPbcu
wMO0H36fwCnS6xI4RQ1pTCY713e+M2PN/Ozse+HflNTfOtexivrBT1MJAtUm1qxQHp3G4gl1JDwy
RxwzB6E5xoI3yiBYK0UsY7CY0dVchtoBuxi1DYcpR9yM/f4oGE3wIXKftxM6uDJKjjRwsBZEP2Ia
nEPmsmFrY3bBV1RwIUpyoDpqbsJx4fTG810iTOpjD8xq1NTr4OKC4hMUDFLMj8gD/GRwTp6CsN42
kDd4T/KlsDFbN7oJ28OlNahnZxC9h5Leu39kNphHk/dEc3wUClZHi30dSe1UYAvfK3JdjZgMVCG6
ntwaREKGKcaFjTEzFEjATQPrOFs8+A043+yXcUVviIVCBBAdgYzcRcu8u8GIx9AjVfvWt3/N+Twy
OOvCZp9XxsUvemQdxslbe/71PIeHMdSxnMfk63v1MOzkSZnaynOTW8vbtvBV06yyKrXXeP5TOmhw
T9CvFC2pKEiXdMkBds70kN5F47WGSE+US2ws8HZTi7uLPibqcGXpg5bL34pBHQHEg6MYbXpjy2Ms
k1+rBujCsLehG5tDvynCYeFTeEemNEgY/KVrNhTM+YG2jSsaXW3uNYyIGFAP8csoW6pTwmENe4sF
t9J3iUrKjfCJDtWOcY9N432QvPNkI/zT4BqnduzRz6Lio9NpacKQdu2MKNzwGxGhzcOb7EssKsWq
TqaIJltYPxqNsavZREkEBhL8DGf2aq6EyEG0ggBPz2Wxc7rknXwl1kEfKLKuk8Qpt12SZpTWgUaC
VVysqIpYzZm2eaiI37kFIc8Afh33af/cqmJnRHNaTJ/2XfDP9kNEK/NWqcMGouVrclK3oRYrz8i/
HBtVSBMVulb03pkdi4FHbKizCdxQsvjNYSZ9UVlrwhgeZvh0CCvY1+6NobwlZYfGuoCwtLLG98zT
jjJrlhB6P8w6eYPD3C8qv6C+MH3rO460JYvETVErvnZwrPHs+GIL9P4c8mcRdtg0pc22ygsHrph+
Eo5KcWDfCojDHMDCZR0Vm7xz2gsAf5QUw+biUJWvltd+VO5bo8KvIuu6nbS0VSRwkqIJtchVhxh0
kEB+AaTDcGSy8zsdOupomdSzQJcwQ4qpBjEOkItwEOUTI9sqw67rNDvTavt92ST43Zw4YLI0brqK
0Ryay7dud6u8F8O16k1zExS9j0BJnBayAci+BgQWgVvw5i7csvZSTxzIBGL4yOSI9Jz5VACiAnCH
l4iqlHO29gObsDRpDq4j9daUTrrBZMqrpnwAniyGOL3yUzKAkWVF5Batea/cYDeMD54pdYsuJPIa
bnAfsV78hOUQHnAOzjshzgjC63gatIDMqxFBfUmFB7e8PUgR8tnBl1uUb65ZpWsvqGP+QfMVsjN6
eAS3y5Y7I56ew7xlKq49q87D5QjVXpFMdrNhVfr11pA0nuaJnS3RgnHbFjijIQN7w+x+tQ7EcKlS
JwO9yqeYPBP2ZKMy1xlrOBh+mGA5JY+TVr0OxPOow1ZoAc8qpTek8+78jvYqBGRkDygwwiW2iOZe
7IeBq2uXTm+y0F6JPjJk2FQhqSjZtgxBZzGmR8nG/LhuZWPCPWn9pWjlchT5s9b7RKLtD0JnhyEN
foMoe7QxIS8XU4U7PLwguzo1GxUi8FvbRd9ZRijLwjSjR/2HiGFeVJ2OAJKfhFacagsX/8hK6rdM
ILHEbGSWXjgcVhs8Dwj+3j7Ih7OZit0wHokmi7XucrPheLqrFc2Gqf2ry/lDyh21I5XJ446HZROL
msOiyVMb7hl31RifcJUDZYOa8yuDnq2jF19GPHy5Ithm+tgdoLB8DtjzeNPhvWr4DSQ66ULDUrLm
t9u5Xv5GGtq4YI47MmNUWyNmVU0ITKlmXQPKRlizAPCk8/otaQDrXyHIrSccinb4px0wQnJRM9fk
g99U0mnHoIpI0wW40OwuPWtm8wchesnM6Ze6KJD2PjrPG1O9DZv7Xz+kvVJ2b9zkBnZJCGLWcDC5
bW7KuH3gdeUvmBDyTWtZbFjz16EefzPTuvRwmjY6MUmn3kVW+KcjDAqeM46WbiPYvuAFbeGI1a58
574vFuTfqfbhGLq03UM+zqEtwcQi3UlP7iBJbPij6EcJ8D2osD0Ix6iXjlsjw4ldVicPnhZ9X9aQ
hcGYPtfhiLcpM1/nB0VLxqfYz52lRbKZu6D7Mxgrb1Q38sKY3ZjvT1N4dwtcoSEI5867iF7gjM3y
N71mtgEIHbRtpefoI3iW0VQbFFgr5ieGmkgMOU1a1RhxiH/TkfQRMwJeNi1VKla/HQjQ4gLh68Fw
9hNS9tsOn6TeaKypuWr5OpmABeyNcz8fPDhTsh3/FgaCXusz9sGhd8LjvtN9rgaTlR8wvO1pvawZ
hgEqkvUL1ILd2MT7+T8mtAVI7ZYMUMG7sHjVY+/XGrXnTMRihYgNfUYX0yqz5yFyt7RFM27lwMZo
mxWt48VHoKq9CJh4hnq2KjWBOKZ+9CDBuhQL+OEV92z7KY3ir67LPT522rDLHJw9yP1laxtn4vzF
xhPRS2Z/OBGSKS0tRR7+LYk9wv9Cge5hQpW4o4Ih+wCDyDk9zrZ0SS5HU9K0NqkfGpI+CkLia5Kq
NNhMOk5HpMtIzCSANl775nFkBLs1VfHwh+bgxUTlm7DeF6SgMDgJTjoTDofau/vWXBRSuT/JEF7S
Ufual6ypACKVQ9RMcUtr8fRqEYgR8O0hfPBldNpP2g74qHWC2HSr5JpJo6TL4YEG89b0L73n+mjZ
2c3tad1Oqm+/gf5n9whJBcCwYVR/IQasgbhdeeEupnrhFsCHKw0bWd3+G/n1kzR8uW4imrdIqNsG
J68iBl3Zx/pfaz4I+yZnFMnCOP5NB9taC6d7bQMSKYmMF9Q/IBJr5BJr0NZxgDyRc7Xuq3cDHN7O
7Pw31Tkz14gL7Xy01NRTGQ6XmIt7GnNpZaJAeaZmC5by9IVuko0RNlv8L21oX+XolKsiH/AKRBjl
yvARm9UDHQe/ZD1bL+p+Y7oEIEbZ3UPIkXpXMIk2Yugo37QytYuqYbevVW5fkV9WXir/Bvr4kcUZ
zwjdHvNzYs8kX243qx46HzYPOK6xjw3csK4948aYmqFF2yVAQUqOTBaVEnCUizV/8Yw7SqltPctl
Em6v5xdkclMBUNt4HhOgRgOy7wJS9miG35CRuZt1hAR6/jgmwQubAsWhuHA3OCUx/SjCodg2dpa6
P72G0qdidtJWHR6xxN90WXaK85E10y2Ztob2KqMyjTGij+WMNRmFtucEVu4Sz3pNu+AIpmydavFb
idOwGao9pgQUbr5uPw62sa6dGWmWi8SobkaBjlN5+TaKsM2NeEV599EFi+o7Nts9JXTLmj09cb1X
qk3OwehdWVUASTcLxx2chWfQAKPl7R5YDH1tTKedZHqyrBgbrOT6D4rz5nB9tlT2UjCSrqbmEDvU
OtAcv7fKcm/U9smbiiPew0tC2Q2cO+K/CeVMQcZ5Ki2b7bx4Gmbx/u+bKHX4dlU1nabaXqchIK+e
U29ZtYR0ByJIIEEiccnEdC896zlM+9e+xFwEMNLXAK0nhcE1lN4drDGPMqgefPN3rekyMAUmH1YO
LuEo/GvmGT2gcjX5+cElIbXxHOMcsdK5QTBsY6gvtrOcyvGBj36epz0V3txWD8ChwoRUUThNsUjj
/dW8M1z7C5bOcAlbZQfT+VBPcxYaGi8lRTqCeX2cPxET3mYkW7bVeeiSUPxZ4x5bBF27iWjNdpv+
HozlN68dYet4TcjrHhTjTxryxBrCpd3XOUMF+wR+ySOn8nuUpjijRXiZUBWsQfscXWs2lehXCN3X
dCRZk2UW5ebFS50Pd8vhoxaOvc88BnJTE2qgIYOn1i9JjJXGwXZg83bBvat+x5S5KddBdBH2FC4u
vCd0v86zcEoxT+a8Wbm0iC8RaxeBWb8yEv4qaSdLPP4mE6KMI4L1lBs3UnvxiiPti2NAK3bx4WPH
yHZghMWyt1ikp8n7YwHhxdD4MLLOWGDu+vD8BpigrR4JVpVAuCeugu9GaXyk4seGeLcOaLtmrA42
WIoLtTE7awlAoqEw26iy4Dq2EGSg7yzj0cswURDbsBOwj9BQQdkn3lNiYA/xvL2f9PwlTGyo7Xs1
jT/6IIAh5t+8o6i9vBYAitAWQue5I0FDoVtEi4356nKiS3pC7021zyN3JQLrrQyGlW4eHF0Qg6J3
g+rZeKp/8ZDcXFs5S3Mmv+TDwAi31X6UrT2Lsv3GWUvpueauiE3/cUyMHCM7mhE/JJSANfCOpqB3
XggsUOd2rK8wb7L9qHs8WrV/1t0NxYdy0RDATx2DlAQAFBemxKqcgrss+bYCkAe3lsDHzOnz/Rgi
MIKUaO4BJtAuZD7FbfRdeNF+xIYbWEGIzze9jj26TjUsegI2K/iIXLNdnXNK/GWnzr4eyB9OOiFw
eneOXY/mFI4Q6v3ooAXiwYT40MC3AxtCXTMDSHvM7qgdGGdpiQERS0asDagtg6prmupSpghrYc+B
3mTkTNUBRIoFBa71bqQq1fPETQoF9YSVgykEOKTyYRuYuXtI3QvHM+80TkfLQmeC22WUmsrOvSmG
VUGk85SOuBUNvTtJjgg59SDIgeW7C/0t17W5AyK9Jp52A6UA9lq0qHi/XsqrbJSA53TnrGr7qXBn
MSLiqypzn0FF/oYn6al0Y46AIS7XZJNa3WccnWxSsZd8UteSLTcn2lsH0Rc1F2+tZdynrDj8Q8G3
nbF15VzJhb2KQ6p1SclkBYl5bEffWUIlWXcJAg/JwWrj4tsEa8MyawDAHzywqCSnsuyoC29NrX2c
YNqVCJMCjUOOyJ1UXUgo7HTimLJdc1N8iTy+P2iaD72FeDo53Qe3nV3s0geddFxEoMFP+Kgo2zgO
VKTTiEH05lEwyVk7QftqOO16VNl6UtyFlWcSDXTvuDP2ZitB3k79oxqr6phRLF03HxH3YTaldaTM
Fystnz0SoVjobEbh480qi8+usl+tTm+XcXLnPFAxNOzuBQ/LIo5f6zy5tm5+qOhzCzFjw/5b67Z1
gl7z4ag0Y6zFfBaMiGt+zCcYmbR45gbVbGxHvc9ZjnD+Hts4l3AQ2p9G6dxhlj9qK1hlqj7WDk30
0VDsu7Q91ap/BznLh+3DW5EgejIn+uM7ZwZLLCpEfDyj/Krq5MOPtXEjUIKSGpmK+99Ws70rah/X
cEiHSW+8Rj6NgRrXT0dWx974wl1Neu9cYNYs4vFKcBF3P9UfYDj0LaYYXth4FeDwWVp1/grp6mqo
EFcICqfn9KiiEf1Tvbe3hv7Yy+JRFOuWNizJfNBLGbrCmO0ibKvGi5OpfiuBhodTvmMLcGkfb7/1
arq7nfvku+0TGJ6Hr9onr+Lq7Xr+GpMWhl5z3IUZufyAYx42jEjcyjwizmJA9EFlSFG04OrXYsug
mNg0ckPul7y7Bll6TDiMIMQX2uMBtsod+bVY+LhdyEh2RD7IYi0fQQ+4zc7Gz8rTaDmp0itJUASe
wH5Hy4AYyT6JMYYCY68AvI8+UCKUiPw149xCbRVuHmDVA3+UlqLIOAMnUkJZT5xZ2S6Nj7DXx5Xr
OWhLM/pbzDA2zGmEzsCXnq2pujkTBjhXJjet5WYhZnxXgrYJJQR76rTRzDzAjU30qEIq87XsibHA
d4O8g9OKkEIcvA4m8W+sfFxS8u6iPw9jXZM5lIRq8feJLLolfvjiNkDldYTJhaZo/S4hYiI+1qLF
QKURGeMsBtUhOCh26jq7d473sImsgJXHM07R+0nNbExaglE6+LUIevkizDknJLTzyMl4G5LyOY/D
Q5wQnI1gC8786w6c7YbkBUxTdpzUblaxW94tazJ3ts5xNPG1C9D4emHfg5YEdthbbwWWSJK58iG4
waZjK/ZBq7Z5b757ent1LecCxgnKTkNiMFWWs8DpESLrZyfbzJirVyuAwTujax9ZTZe84/JSxm3B
/utXTBza4Y/PjDXKgKjbrTi5RvHL1jtXn58lY/SzVQ9PqLCXTLEWETN8wFyyF1aj7YMBLveErqa7
I3e2YmUmEuvu8MHsmNzcNN4hvRk6DHxLNFjQhXqa/InjAXdFVAHsWguzWwHDd0z9MNZiV1raJ280
yzLO+FqapwQpNS1VsAxH4ujVcHC1ZNNAR59G41YAw00yyrhs38f/0JDoTFOeSjdJNtDzbjhsznop
X/oMc6u9nC/RytfeVcug0pn3I+ztKJQmsBo3YtRsW7RhAuZOmivnVPau96CzaHjQin2JBMWLsMrt
7NrE1p21nYtYl0EgVkeAZvtGi9Frm5OlJQxys4jZuncXpsaUYxxPQK+289M7ah1l5cxa8J+JRW31
15Zi4bJMxN4Uwwp6E5ZP+2B70cQiQ0RP1v33WKrvmJiMwzR64TeudqjcidE8zmYfqi4lIAQu47Q7
0Ma5rrAsyxrJvQywWgEF5JkazU/e0h+qqOjxtPODR/fAUqOVNijI70eW1FD/HAZ35V/Z8ClOxG3r
TqNHq2V6qJkWodde3FzR3zsRU2QXkMIY6G0G6sV3MazkzQhwkiUGk5UkhOJamH9yET1ZQAJWbqpR
/V10u0KPaVkg9Ao/J67/NK44ab684uq6ZlXg8rnhIIuoL0OIYLqD4ngPvfroUuZlDuzQITJC1Sdb
iQ0kghMbG9nNs6ezTDg1FIrmZfpcSR8QO2SXhl3ZrnUcTsyE4BVSsjrwVcdpf6uz7qhp45OJMZiw
71dLoapWe/SZ5NZ7lsoTutpCeNNtQtPjQscgx8OC5wof0nPsX0JXweXqdo7uXMY6/Q5gZYLfJg4Z
OOFO9Vq+A9pGGc6z51c7PAZb3asxmc54TkpUqlISJ9O2zN8XVpFXfKTtez4HHlvmMngdaLvnuLcA
BLHPfER/LU5+lWwfjU0TcEjaK7CHHmSuxtnawpAQCirycve1M6NVE8TnKOEepE/9pvC8S+xlVyNX
GzckD+xDQLby+gDKn8yNRiCo0fC7knSZU8QaZ0s5ckHB0TPjiM9TSUOVXmEz67n7qrmSAt80V6CT
2/JmCUW8K1IrHrlgabGW0QM6p53zvdUR6B4IVhP0cULvqcuCz5Sj3CIlpT9ifx/zaVdpWGooRaXJ
ChKzDbSvHN0nPas+zUmZS+axSDVu1ey8aiLJSHgSNcP4yktfW1XerBNyXd34evxi53q5NYYq3yjE
6ZzExw530qaeukP+zYv2Uug8IRLv7NIM0xv6i743028fbxPSp8NnXIw5f41o2UG53sd1dCTLwbE2
yz8wmwQLz5eK20Nq7AzdAGlaRQsGWXNfcYljW/0OAUZkE6cbzrnPONa8U+nsUzWoXU///IrgtG3p
mIDFWsbsY6nDLJd0BRq2h3ZArz24M2c4aglPWGI5+LzUdMxHoNF5H5K3uOpEJmRfoK307Ll5ZSTr
EDfH0hjND1uVPn0gsEfMeXdrYzrnDJpvNIv1xp2bRg6NkeLtr6tb3ZeHaDx4tMavK9I8ud6MO83N
wFWm7Nu1J0O8VIhHmk/g3MW8bkcJwbCSFexv3JrGE07CN0xe8Sqbo7pdxffGgZva92fJE1Nq1qdm
6U+p28IBAukB2Y7+NBkA6ncbZqb5l2tjbcqFB6JLh6FyDErWRC7+wRZX8WduErfpxUrp3BZJcKGq
hB411GCxbG6IpqJkvqdqtOrjlfJ7tQDWG29gh4vNsKQCjdyVmXzHEcWhEBcWInKHZQ0njJZg/u8B
O73uZ4/Bx/ZAFpF+lkKccsj+eS3fYkwpKngLCsNb93bZ8H1cuqRLlwZmdt3JmTjNZ2oO+XhrxIN5
1yk30PR8h31ZTgwHBPnOpTKGl9BiAFG01tcQufFhCN7KSSab0AjBM4z0vSf9ccTZhmbGlU2XNC5N
nL5mzVpBzQGwJNedmd2ouYy4J/BvBO/hNpRp/DTK+kl0uv6qB30HIEPqy7rL04dtTVh3GN+fSTmv
a8uqrrPNdKEVuvbZToTKrTQvz9JL/BdfxG8cElhtQX9e5YSfxrbNGsekMm+Zfs0sStDihIRFkqlT
YVZbOQZMbnju4zT+KnuKmUVgtKvJ8fRDf3ecoPuUvVbvsyKSy7hDQwVg9rDK7uwFo3gj6mEfox47
atC7+UPjWupFOMNlOTT7EczZJe7YgQo5+J/ciyKAxLZ5VozjtlguSCm5zodO9fejD1IShZVWniYv
EUfXVOnC8cu33FbVAzcJXd+toQEcpso+DPQ9RTibtDOre0s8gdgFX+KYx7Aa+C4WWIl8LDoPz/MB
zyH+bP99JzP9YZuwbgxwK3uqucZlAllTuHX4WeTmcWjd/g23sXYsdDQeb+jre+SINYVhYoGna7qM
Lt2Q6BLWyrKGi4B0vcYfgblS+5S6m65aET6PNRpfUHB/Bojsj8/wFALS4LR5Y8NDoNcYd3VY20zT
eLZ1asP6Ky0FkJUz0K1eh3vETj66xk13wxT1KC80CFLUMg3uuZxd3dSRvDTjIA4IfAiKAuhi1SxV
wmhEYnRbQvT6CCQ3wgBXhEwfKqJbC2n7wVlqL7EUpLweKfFKwrRc9KZ4a8fWbQwsxS5rPEPCXDgc
qg5hOV2Q5rXRkYgFwSdQno0gI8rZhnmgvZNzTV1QMA+IeeL/Q9KZNTWOpFH0FylCSim1vNqWN2xj
Y6CAFwWYKu1rav/1c9Tz0hE93VMNtpT5LfeeuxrdmZcGNake3bKOG9ANDcYKQ3n1BMl7OMXB9iD7
9OxvaNJ3ijOCnJb/AVd8hqlCLl6z/gAKzKGPQ0eDpgIRTNH45vgYY8PlY+hj6IlwfBUlKLlfGNdf
cckHe0aVH0r29dF1g6vR5ajpdOPZtQa17ZGeTsCHuUfra1EjNMs0iAa8Awsq9KMlcDnT/yQBZ3XF
lRYx+SdB4mh5OlUEK06GkZmBZS61b55t51vPfElwyPNOerSquzHR/FjjWxEN+jpp8uDF6T/JSEgh
C1rX9fAb448vZUz6xtTnm9BkcGtXkpQ/LveqSn3MKDbXMNCWUQwMGECjbuyWiGNFUOjcpcnGjb16
Q1op85KJAoUpFjnmU79C4U1O18gyBTCon7oYBwmj/JvEVKBGkexF8WMXY39EmjmuAuY27Ebpc6zq
XGvjhb0f23Lzb2cTsz0X74ZG15jFxrS1O3NvFuojIDlOz0fdF5WOQM8lIrMcLfTSNwRj1kZ0Uuxq
mk1klZjjkLpkBfocEGoIgrGPO+1WF7AchoA3RNbbNox/mbnGnPUIpmTZAN3F8gG5HemQSt4ZlnwE
9XTFa8Gimze4HV5NybCOsGaN/O1ZL/a5a72PqBg34Vj4tvHuaOXfeSYkhXSCLb9bGQjcGkKeRTPi
N02fEBombOVKa+V4W71sfxo8R/vKcG7oxM2DcSqU8dqnHOqogd6R32VhfSvgPVzTvj5wYaGXYMJf
h/+6QDzcmE9S9AqT7XDNsOmG1NE+JAQaZihdKYM0gXoogibByGMxXujhCz9VjaxzlPOr2SICcwZQ
4GYdHHKl9oVH+2jHSOxUjA+DDrRMsStxne95+/8WDLpNxrNsgy6FV79m7H7ZVVVqU5oWwvmkfUG8
yDfQNgHqTHXXlAc/BxVA+x8VKcVykCyxnU10CaJabuZOIzWrZ3yavKW9i1MHRtqB7CcxyvLCbM1a
osk4bG5aSQVHstRnphl7q1G/hZXcJXLvRbTL0KFKfiDvnPp5H5i/oOWJE+rIFl7YSEFokfVYl1zt
2WePRXtNakgNppTuAGbaorS0NWg6Zto7mOD/DRnjuLbRt1GHQytAwW1NlE9pTFvUN96jw/wRjpmx
iV3n14SiXaqgXeksr60OpV1yc7kfSHBfjECOWnSWtGCZxjosCXeJCL7mt96Q38qsCSIZLcDRqIq0
yo/HCNVgcYgIZQHuR8wY+1sPnhqq2bqWayQ1xboQ1btlW+95JzDvh38Zd73b+nhnkooDbjZORo8z
B40xR3tNrJSJEZ05Z8YwfaUanWXkv0kApIoDrC2stSqIdqzJit+W+Yok/7pra5i2cWFsu/YO3oG6
0WSEkojx2cYaJ80zetIE7dmyrS1dlhBISKSG9BYp0TptPuPcbXZuEryCCz+OQ/AxueZtEMarnIdj
rMaRV5UHMFF/jEbi9k3qX3aytI+qqFaVP0wlExhWR/tG0C/BeUYS+OhLHq9+IgIcnPOIC9Ntl7vK
q9c4zf4i8+NEsOZ7MqHsTYX+ZEKMQQ+kYWIDh1PmGOya/CMaQ5Yscn5YPcnoKa11aDvfzleXcIZ2
pTyjs3+40SW32U/y/Qwrnof6ow/rmIhvDie93ufE6G4NjzFDP1JK9yWKPhavzqwuw5CeC9X6bLEw
HtVo7+YORy4rLEbPwUYfzqT14Kh1YVONKQYEc1FPpmS4rZoB6UYzF1+qP+Pf/6dZ42eobYFtHPlH
x8ird0I2kLSkTvr5MN7AYIMDCr+g4aN88IH08d+AIQUeI71bRuXsjSn64A47U+zsk6QYsOCiIG3o
eIT5PYSAjfQEd5dboRzxCvSxCSStykQkmATILhk7k2s0NQd4bCd2iycc3D5ojw2+RJLM4PtThmYf
iCGMDT+ww8V5cFFVafxcemC+lIwp1wiV9gxr/zKcd6U58c6l8T417xpgxpUkS/w85+3ZWgLJClz8
akZAP5Xepij/pIDEc60Ytlbk3MyWxR8MDcYPTbYf2ePtBtnei/+MSikeBCU3uaT2IWTC2WQjy0fp
eW/QUv6oqmmO+F+5OZGGhz3NeW8xFqJA9IekfEuj8SWZ81e2K2tzyHd02S0r/g/S+tJNK7hM3aBB
P27+haiGF66EDWFASZthHWOAGhAk4EZvDrEL/qHPd67OTlhFw0YPSN7mmV3DvdEPyLQPFCMoWa7p
TIviJuVzzfuYQlFiY3jp7JFAwu/J0d/7WOFWgOh3aSb1JHsiujCMvQdz8a07zU8qOOADo9IOXP3a
Ztg2jfcc5NOp5U7EzjVe+HT3NhDs2Iie0B5jvaNnNi3xrjLcGtnDa7YSTxmoW6S5Bp9K4mgMtKvn
MirsTZYXwQbUPmKRxqGdVXwwSjG2V4cxyL4cxMrBoPZhyqLJhro8jRmil+htju0bJc3iIYUp9EF6
UABpc1S+AXBpDAxz0xnxMemBqc7q0DB+sVx8q3NFg4vSo0WUscvBm8VyoF9Qx9pww40dLombrDYh
Xrey+qEXu1YRprvF8uLrRCdXTGOTMuu/QCkxUO4oUux562RFspPGtC+G2G96lNs58ckbLKTEsWPD
bIiC6r0Gfzk6k4SVHjdtujas4tco3XvhMV+cMGdM1FBrVFUtJcMaF/BTiK6zaq13pH5vzjKPKZR4
GMhkRRb/KkqA1m2vpps8I8jelXZOkYzAk9XyCf/QvcSC2LnRQZrhzTaRWOmCqz4upzMkvsucoWhK
E7ELJmdHsh68rQlsINZR33GftDkhGVJ8uDn/Vm9dkfY5pBINh15gKkZnusG29jKJ4ae22nvJgGJQ
zDO8jDffBBgXjsEr1DLqFZ4OhdBpopZTWkBC10ytPksWWUId48B+QPB5TjN06u6EgAPmQ2X13PWV
P881OpPy5jnYowCJM1mnTOlNxrNBSC3iyOQZ7u8JpBjxKYbLCy/fdK+5AlInrM97IyC5xLNdPaVN
80N5vEqr9qNJyGFxsaWN6OmjfluImbvJ9Fyy1xCUDZPLyA7/W5TH+PsDbT8PeJkFcFaLjzQwzkil
xFrO9ilMtNtA6slmCLJ1FDoXM8w4E/Iy5iTaDkg+TMFewbG1jzm7OVP2XsdojOpyZNZoFziTKAUH
6yr1o9D/edj62KHyguHec6iI9cGhJs9eak1tlUILZafhGurrC+tvgCcR/WTRRxl2tE1cPvcOpCM0
BVABwrZaiRkS0EQlFij3DN2tXOcoPkoDLFtf/npG9uUZxl9j1S2BuqByyBWJ3wasYyuXETZ8eSDz
blzuDaTYxEz/hEwT0TSApcUBgVJn0NL20HpIRFArQBqARbize+ufE3oKtGzzUXsR2dztqcy6u7J4
dJvSzNfjP5tc57LJNi3bLFyl2gYw4rQuMRkQTf6bVtHFQaY1e/VL1KA3KMlzszOqfzbNT33inCqG
zqxpmKdoKAP4I6PeyRFwNF+5GUofkD1q8Sxk9IsmrnexCkhPHRE7/sY923ctRB2lmdrFxYMtHO3T
Eu1ZQO8pMaEGxvSF4PA1p07DC2BtSxzt68EjiFqPt0NEHGiSfeEnfcsdnnNYM/AIxLuInIE/0/xr
JpgnZ0LCYV498BjNK6ujylBRjEW9CZGFahkseRlvS48le/kRmaSBt+6lcmvGfWO4G7VubZS4qMHI
PpWKHxg2+h8NlfWumyir9ezTpr4JF5JO/eZqReqzsKEzG8VtFoazG9zuw7XfIq39owuwZj2qik0b
hXvBl7GTGQfS+C0i+VbmdCH8zg1pyIEdPTvl0Q05C8nFCdadUb2NyXTuMxtFZ2L6ItKvTUyLxSoT
L2CJPWKg07F8IdgeWmP4YzUzEjrIQOzp7vhjTgDkP+y5PXUOYKwa30KKTisAg4tnrN81kh+AtRm5
vf0Ds8ry2sY5t2lugfhKTfXo3ZUB2KfiTV97nEJhPT3VifxItGZn1VwV2ZxMvmL5NzxkwC2YMqdn
UqEde5gsG0+aNwtFgpzIDG7LZyNcdvhASNhdd7qPvZGhtDM1G2mVz0PPazegnbfBkq5s17b8MCOK
Nc0R8Oj3xpYkmQBpXVm10W88+19HXUCRue8cFgxYmAhur/mwYyaCU28fG1E9ZSNzgJ5BWDK3S0Lm
IzLGGreZesU9C1uQjtjfytI4JQ1XUhQXh3AcphVhmwQSfHhMRxjXMd1HTR8PbEkDqPjoxdo1fTCr
nU5tGgtdUmlm/+TkfSEBxu7NWplOhMI2qgefSM/E4FB22pvXoQPr89Lzu6DfTmPxWYbaK+YVzizm
F4OhXdFgHGux6F6wg6+D2X5fSirV4EhEbq75hLtj/EnZvGjipTSmYXFPcdAQOa2RUJKFfDzCzH8T
Sx6zqH/gRbr/R59QIoV5uWxHBpev0Sk5lGKkyTh+EIqdtWhJG8jbuzcyVsiZN7IIRrU0MJOWCml9
AMZCwc7divqcedWrlXH81QXufzWp7fJ72HpzWHbhbSsOXsGIhk750UT529TTTspQPaHvPltReZRS
/g14MmqsYivbHp4ACKGu0toTS/VlN0c2pIW5ucuz52CQfzA27bLKIc3TrJ4TYujjvr7FdnDoQ/lw
E7LKNWs35vGHV8eI/DUWzCEEVfZLBBtgKg0VticAIG5rHrGIR/bS4iX90W2QgFmaGVAEJjw9jjb5
k7LO3jJsD8Ivsqvd04AHxFH2uakCFhZUv3EsAq559kU64tbe+Omc6dsiim7TTvWCkun9pvk/QZg5
raP9CRxLrHTjvSOret3Cvd9UFvti6kLRH5K5G07TkG9nAzdDp7PuLRvrRhPwNjkE0gg294iX4reu
ZZY9QZFl/RL7U8hz0OGBX6WZ+Od5O25ZZhwKErNLakVeXUaiONeRgILA6vwKkOa6JLl5JZRQTRPX
IK+ujtV+hBWKTJ2G3NCX8PcXglTetTF+5sdhcD8+6ZX9p9USchJRG+Zc8Z1C9GojO4715mMqyDYp
yYUNW6Wo2WjXbUROfY1MrCd20UVMwoGyZrDYg0fnV+nN4MYgjC9BPqBxPg059DYX3qU++wbxRf5c
Fx8OyumxaY01xKAyyhLAJvpjtOieCqDdyyr8Sw9wJkHmBaLh9VAutQv01zqkd9YWu4BhaC9BUjyS
TbhXzQgmMF12LTGPvYc9oBncLyBe1IPpdMeycsLWMo0xIkxupFVcF59ZkSEBKMb3IYLso1s8oCVV
jp3GvwNbmE3mmJtM5j8tPM9NqKO3GMW6TBNG96D7E5e0PDWtjBgFSA+he3aNW4hmEdgAvYQaD4Gl
w6h34mTDgfTuBgouTcaas/UI1mMrWJbMcCWhMzn7EJL5Ej8K26uo2rutud8pa3ZvoPo1Z7hni3pf
JmXLDkRDKztVn1OgfTpIGqeGF5RIW/KDGSGvJskHpjrjMy/Um2sVN3to76BlF50MqwP89R+D65cj
Z5dZ2tcc/c1mjo2HJxgM22b6IWNmGCHLNpyl7LpqnLDOe6yh6oqAlVomhU9Ml2xl+CfcOdmbtUM8
eRRyhAq/ewM+9QPbdtmXJc9u7RCaZVhbt5aAj8PPSF/OaikLoBjvNhN89q21nytuFdNd4rO7qzdC
EIkBg66K1pw2Oa6FnOGNVVG5F3e7VYOvhkxQ515mURCrKDo0GJoGUwOGZ7BoKWYL/9zNyerPDAVl
pZkV1sFu2hYq37TtiukW+62aeICm+mVwAbBzhlEzM8Gq0YISi4ybQnnBk1CM9dh4Y1hc9lOUKDp2
YvpoZpqkxhGFs3Pt9I05z09s0/NaxXMZqncvib6mFK2YXnEpLBF0KA2ecLURdVuy3FXwN5N8P7Ws
R9nNQzA8B6wB0DAlOy1Gj4AhLj0MNd4HG2vRmAwNla92bMpFnkj31HrNb2h5N1Gaqz4yHl1Q/LKy
qCFzHtM8+BvaqMWiCYlJe7XM6ERV8zdPWS84QZVjKS/warX9tZq8mzXcM/7JJunCY+pZpwo7qm6h
nW5ZYMXh9Estt7UlwiwbEzT67GLaOSN21cDVDlP5LUaV/vTWuQsRQXshC0jL7fi1kMhFdsgDjWmZ
gV2zDgz7WreMxkZAtaPFCqA6usr5ozMQuEAj3dne8DINYc3MUWGtWaiYsbVtc0WIr8395/QLHyy5
Rwb4/pBb1tZMpsHYOIIe5UfixEwc2zNdc7IKlqzfilM9NaHdBICMsfiw8uv6BCqEOkmn5+vr3x3U
7FWRwpEaqo8koijrB8QBkC2DqcXZ7J3UopsahPXwgoi7iJO1babvpOCmTZs/JGV4fpV435EbvfVM
Lpou+hEZqwbX3k5LSnWjPed6QaFnVn8SxlUNtokVjHWeu+ygUh6kHnGY1f/zNOvbIHxCpnm6nqHY
YXo26L2qFr66zYgyjbCZuBb9tW1O71O61McUQTMhDuROdZLRaKD48ybLhL5oFX8VmkTqE9Yw7XTV
QkR5stafO81xVxbNUJGj5GXnxsfmqWuUMkrABN0oyH+eAzMkYuArFNd6nDbbcjHkJ91PVNfXlvS7
EB+8lnsbSrU30DefSD7ec3aPh9zSYWxSTbuEjKPp4yyau99IQ1mnqS+NFmsdh+XONs1v3qWTDKdb
Dwpx2STfrYBCnm7pTmrBY5DlLqj6cccTeWtyy++c+j5h6wUB6akV7u+1dKsHzgEiperpYEYhCd/g
cG2xqmCZbkAYWkO1WDX4Oj3IjovB0kbxGLfRJhMkszeutDeq817R2PiOYoOiUykFJbelWya7rjWB
UqtGIO4npNIIr+Vbt3wT3SLucfqvduoejtf/1bCvJ9DSNahATbkzG2S/iYJmQu3r8qLwNkUkua5B
DmCZjDKoYcydbV4nI2e9VB9w9G+9FlMEUQUSw498ylNkgkLL7hoMQwrX/KJBTk2E5r3WIdtmINld
zWrDA7btGoREl9YTyD/aTLO/ZEkbbl1yl1YuvAXBz9FH5hYd8Ib7qKzA6amCJWqI3zMswjdmX4da
ISSUyZu0zLPqoKVY3nhUunZ3zTLEy98XgDGfCVp9i2KG4JR88b5MzcfkGOcCVNMYBaexL89V22xb
O4W0xUuWnEetStCsEs7oZWfcFLtU6s8xdckrOfR3FoW9AfpLNOvWixEjJxZTfia+BYcQlOB02xo+
6bs5OhYc2lcOhnxdDMNzFXX0Q/iMcvipYKYZ+aRsbnWGehKQRkbWKCYb5GSDbhMn5ODgGbXXloUg
ohACXdALMpn1YphujMNCad6DtL+nFuzWLJSlr1KWksp7gimHE5cYexyrmNJbykZ2pHhr4ReP5A2A
RO21+4wUbB2TIwcLQGyttHkY7N157hgKCAjoACOCEyrqnSfG91jnG6xIh+8E1hSJu0DLugqRPtZe
4sq15YFNZnP93zOGVfQ7sycobxfw5t+upp7pUGPfstRPX8ev06zp26o2k6eSCT9ub/2eh+MnDi1U
8d6U+yPklqOT3oRDVLgXToLYAKocu2myrRtarR9H47vF8PgiY85Z2nRmdhM3TJhG1AoIhoogUosj
m3uwK1AeoswkedPd8Zya7PYOeP5blggtGQKQXgZqu4oFnp56b95gMJLt+txXlscp6xvYz/u+KDZK
LL3SmBMrGTNj9i5NFL/ozMPw3RITrFflllobg1xMfQKxY82A1nZKqHweooqgF7sJlFLDTBiH+zoL
Fvx389liDB7BxApuo7o3jiYTlxXogGtSszU0LO+Qd9NHYXIo13mxc5kKhPwwfV89qgpUKWARlO0t
fxazGWe7XOoRI7WJQzQsgk85MnorlnJdk7O7Lw36TlZBUx98ZpTjEAN/CskHEiZSX6k2vRiaQ7Bf
guclyndmmR4tSTVhp+Xb3HY9q0T9IdCsFpWJiaoIkKLwuPR9dKCApcMV/TlRyGzMxU5VlBkzCNTo
y4FKCQVSPQouehXsxoDP1f4OemrOqKKumRIAXGkz/Cx8DWvWtbUa6nuX2P/6fH7pKAw7svky+xXr
zCmdinZnsc01gnT2I0Vtbi4r5hYa7zFNgjdbTSxeuuDVLgvqPkt/wVCfrTuvIOMFwbxVHJQO0U64
sE2Um0wXHRFvgD1nNSdWxgKwjo8khv0ZzFhHmdr/ZgbAKJgcSznXvaRoW7Eg7AIWWocqOFbd6JIB
0p7xx1zshBe6n6xzrkKmEDZxFfpkfwB2XtcTLc6s3rUizk+W/iC/zq8CC15xZ9y7MH2WQLQWtZO5
Gbt+39JEVrrebNzS+OwZEjGR+SI3hZDYoe2OYwYaai5f45JRmZX+Avt08kD3XdYceuXdDOYogd6s
wyIyAUZZj3EJu19kPz0WAWx3nyPziKUOmBnAgeHSrxbbwa0Azgr0bPRHSKBmuutHpPKM+X1oy89a
PQJBQClj4mYdbfDAMmcPIdatCQdixvvjT3Z4AqJwalP3X8IHFDqsJWyGL9zsw3rpLkHMnKgPr5aV
Af8x5DYlxRWX4BvyGgIX89kjzoiVjg6AbSVL748SoJKXlsXJZ7/Wnb/tWHLYd9oSv/S3aaAzlIZz
doBpR+mwH6y1FrKqrWwN3QlyepmG3HIsJJq4PhUzdbgxgQni6muK4KP0xI/uLqdVRfEQqfe5ir7G
RntKRqBPVopwmJjOFcvkrdRyjJKs0CN7kb3Fm368cUBBDXCxJAJKYOxHhx+4C31/gOGvU56XIdVT
Fi/KokWph4FdmM6DWQm9mEiJcWCB0KprRTo5VNY6P8qQTVD7NFa8lOPonRGKo/nwkq+ut/8YcXEc
dcTuY/JPpmKjat6fVueSUU2102qek1b3zoBFuf3EWZekZHRu8dxJDyTPAuK5ZSQBbWRpOocl6bgr
q2CvJdrHJE0OQQ07u8G2qWjeHcNyjk6sw3eEAcXSlmW6UxFYwVIVllb/nNV4K6viA5mRxczJokVQ
5kuEKSrxuvssh1PXVveUpWVR2ej2sj3V8b1C9RhM+a3pXKz9FSNQZ206wwVs+zNXL4Q8r/kIFtGX
N6HI4CilwKbyDdP3RA+/ZAYeRmf7i6XVnyxjYmE4zNvI+BnlcJ7jqnjoI0lozlNvtzfL0bhjicta
YB3JycWM5mfVSKZQPn+JUaCQM9wcfNuEKx2dBxl/YrxMebYZJdguXvdLzVX4JEykWunIotpqQsQv
qetc26SbsX5wkTYq97bCLoAp/eaVQ2WaD+qKOIWh7hTkB7v1oyiLr95gTVc5ok4nebb17Y4ttcBw
LmLKmjpyk2vNlhsKIVZ6z7Cd05BkB8Pp5iu06PlqUJYeAaB9IOr/kqjR2uj433+JJSCpMGA5eL+c
PcZgYgresmghMiTNHYOEtZqazG+z7DWME3ap3nScvcTz+bxXWIIJNOyHQ6hb50EaPJqg3PsSAk0P
EmmGW8gq1EBYn/+Nk0S+y0beZmd6crXko0pI0HZTkWOjG5sTzZ46F2mH5b156NkQfrW8sua/JGFD
5qJ/ecr6kOI9vBXTNN6xaNtbgJgF2C/8x6miN6R+mEAKVcmjjc4gq8WLTUgU5nDXWaUp4vI8DVw/
hQIuBts4DGRU7WIpq9cUCwzjIrf/RVjos0MO4Gkd68E1N1V6YDowbIKcPowxt4ZqSa/OkWInL2aR
f5H37FfLY08oQeNPrjes5fKDJjgI1qz30Jd27lEvHaKA8+7cCQHvY8y7K611BvUAsZ0Rj1fkW3Qe
SJIsKx7JRogWpj7wmlwTODbjMd8vL+gmmcpfTBQI1mJpH4TtQAMPWWcB0+G2zOofL2W9VGNEzbvU
vpy6rkQMZAy/uialj2IYF5hnAdULm5uV5fovsparUNH0x6Ob5HOJ8F+lLRlwZRc/WTrhIw0YkZb0
qKvWlFzh9ZNRx82vZ3ffJgjatzFbcvUc7zXXu3iLFKl/TqpwO+sRvNsO7Wna2t5NMobECWzVXkJk
T1leyLgn2YwwoZe0EsmecmPez1hLz6WsL0aFg67k3x96d/4JmkNoQyRCJjhvmj5otjyeGUKxwcU+
r+v+HMpvZ2S4pxn9mVZ9GQnBXtH2jt4ZN08he5IcaIViWa/AwQT2jCSsooZuMFKv6iQxbmZPSich
w0DFl78FKshM3TPI6TAXT44NQRRBJhTZIq/JpId3zcOns6aDykVs0fm/v4tKyfLXA32dBH8YQ5e+
sJNpw3BRWfnNNWb2boTk1WbKmIPGmxGYO0zY211vusmwpo82JXQoj0iXvKmeOQ/W7M7ma45g5LmA
Fj1gOxdxm1y8FnYMXrV3t+tL/hQteG75Rgo8dKmS8yb3BrCyxDNhhtdMdKzghZC6NI0g5rpuhxs+
BXXhF9xiq2ReNBoTG80EZ26jCPEAJk7oeXgUz2i9GLdhvZjRad7AyigU89rhv78zuKAhDsYnOTkA
npW8zMCQO4IGNzTVgY9/LL4VniUvDoERFRLvkxzG9bxw6py6v7Uya5E9wtoArBYibtyIotf3oVfy
BQYe7VUlTjKekhuos16bGSEUDNE9tnxxnr+M0C4IC+jmNVLlV6LJ1EX3QtLWcEIhlyDmrc6uzRgx
UTFYl5Q5c9pKPZkDR5elVP87Zdvl+zCrSb+kAwMyFDJvHalQNFBJeoKZSiip1p86vuQBY62wRPDZ
l7jZp/osqr45TxGOKwBAa4fTs7KWAfOsTWcSQYHCjJT7zMyyGamNZdj6RhGtd5SY/+zf2U05WeYS
P4oYr9gn/QAiSszsb2OB7F65nv0Q8z1OQY6NOw8VzlNus3FSMXZTHchTbvJjgnOHZ+MgLfZKD+Am
s466QDxpxPLFqIAmBbazM0IUZfEUuyfMrujqBHejw7rFgzyMHqgZATS7+ySMX9Km+wqC4ivo8ksD
OWmV8/BvcodlszanAO+wZ6EAmxMA3ONiShByVwhc0QTTGWfNQcdURQFoFt2dNonqDkMPXt+pwely
dV/GPmGQ6qD7yPU4WIfY0ooOvevUBbs0IDB5xmeIkx9TvEcXroE/R5/W7C0G3m70pKHGWg12d0Xq
CO6VI1a37nh/WORKLBXaFKLl0TLkNh2+jUH7Dpv4R6KLW3HSAibl/4FlevCTcPpOzezMjAo9YBma
e5HHuKzacdPxMyuCO9awMda1C75gaLJwq8qTBRlrMwn+5LoQfpRwsJFKXUCfbICzEAbV2OzrvY5D
Ph0Oes4yJWFEWEJJJDZlXqs655+HUp3/+0tN1J8TRYuEvPGBp+LTpjeeCrRRUrWAaZv5ileepZvL
agby6xkrxdEQw4KmJvW6i+ChuLM8EZ6BspqilGEnOSDV8IMcNV5b4TBt+um7Jln3TBIqnjynPYyl
+R4KyFAAo1n+os/B0GS1fbxgyH9KmRk4KP85wMIVkhzb1cKzIJBBq/NDuTiZOEXIy0EWtRpz7lQV
+UrP2RcqCPjTDJCL0ugWAm/cji12ibi1ScbW2EnYxBQiA6RA1GBt+AUSc1wkqYvYx7vHORLkKjS8
vcVsjy6h58fbTVH3BeqchBqCzbfVUJlvQfoWebSFpinnfRczVFpyrGqH/wsd2IEdKg1/S20Hkn+d
J7pzSCh549E9sNThKzJcWolBnGN8ZcuVtbZJej2Z9r2nRd83UQq+v/styYhds7T6EyTeV8XnKium
axXoOofxwmrSLWKU6VhJZt0SAMVv1FJQJTYO9uUv1cB31Awa7HOWOuuuG6AGL49B5WzR/S5WYTKG
WH8919zxvD34F1yofC25oHox0xdH9g4zFib7RNvoZUORi814p2cIZIjYMGgkWdZlpYXCIfzVdHtj
9yUEY1dnJYSseg2SPDyojKIlU8SEOS5cnKEpvnE3gpOcXYh5E3rIUlCEMFlzQDFmV6D6LAssvt+o
yglMWRRDIBg6BoYY47Vhk+qm2lV68OE43DxpREhj0b8FtBChN6PNAaazbiv5F0JI4TsQKeyiL24L
uhF04tYr2cGW8zWMeP3CN1PF5dFR5c5qm59YZ7qSd5B1R7xKk0evZ0B/tuNvT1VXF2Qj2isltpEZ
DRdNJLsch0c+9QP5RzgxZaOfDEQrXAv5c2lw4EzTIFatGSBUgaRQ2zOmd2wibtmH285k9zJonAUl
Re/GU/q4thdHRzji0khGw4axZEJi4hxCukZhvWt69GGBpKSHo7/2Kq5htx/QqIn5V8vmI71buSn5
tZnLITUec/R1I0siIz3iZa04UCI0HjgKwHX7EqNOns4nMYyEleVMajsWwuUrQ5ArjAky82y4K8ph
yCoTnmQjYJmIGGLJWTiIxuahrWy8PsR9rtOJrG/RVh+YGJe6EuWCyW84D29z31rbPNbfdeJhIIEj
AXVItAN8He0z0/Ftm6jA2XtVZQLCyOiuBjg0N3K8Qzp76JwH/ZHrEkxVzjq+zdEY9zj8wAxgPUem
tMPvRVdH8vGA4Fj3tKueCO5BGT17xjfxf9kW1O67SfmUCEQIhYtbEraTcuTsMy6nPmKXiye5JkYq
wLg+uM8EX8YbnJq7LJIrjsztAvfnUH0YXbdMmEqq9kRdzCa+eY1Vn7XlL6oTZwJ4EcFm5QVazLzR
2D2tMdx3R8GsJ/YMSSYeQQRd+AeekjiyJRPrsAxReRlEF3LbuX5uX3vQD+vRlFDZMvIQPIf8KEtv
viatRq0bnEmo8bPGvMEPw7cQMyR8TYY5JWy4feZWZ24zax9NZX22Pcghprv1Ic3ApQzu/zg7s+XG
kS3L/kpaPDduuWNGW+V9EOdBJDUPL7BQSIF5dMxf3wvMrLqZ1TfT2joeZKKk4ACCcD/n7L32EhY0
0oM828EVYJqWx+acQbuFPiuN7qMpcLgVHlK+GF1IFwczc0LfWWQpWUa9JP56TopWmKUQ7hBeBF3E
Fp8Yp+GZT2E3KyifLI2hue/FTxwyRZ0Be+69UMl7pllLEepkiJRsvogcxkMPRsLAHNdS1QZNv6TP
+pPQm49ebx5UTFIv9T3zBRYgclt2JpCG1mfttFPgC6aE/ZNqFxBAHCvEE2GACUEbh2IJxZSrlH2M
ZSeZsQZMAY2EskX/1EX/iZ1jlD0qMkmnPXQYlVmEW5TlxuC0wzY+VMxSw2RraEzbkwGNtNXYeEfs
atNPGR1Kdm/JVHwxfgYOLbFm1ISxLzxfm25GrX4r4PeUUT+9TCRfRJYkRW+apyluz+BxCZXMXHkN
vjd2UbhDYesTrMjg3KeCY3bmdRdbGzAN6rgg+qhbAAfHlh7E+8LXXkhs1gb0fGwHZU+4K2ZgbBbt
lxWEyx600JGURkwmoJcohJFZNzxvpoIKjx1jN6L+6q+m+V4aO/uzEVV84ynMHp5FFLVoK6Cv7MPC
KHxiI/7RdP2DnQmdvTGXe3bRN1MUbztL7Qi+rr9rvLso5w4Ch9o8MLwDuovBPaXgh1S8axrjUaD1
wgQas6ksIRCN4MqsqmIHh4eT02V8zYrgvmXsOd2Jmq5EOCyNNEYfdCdhjuS+/sykOwahiRsiemL/
8u7L/FAwOLvGDli7edQTmv6WVfiii2HfmlxDJyf2t/WUAvfNOG+KRyPzdxi3VjFGd3zZzmOUOvpN
pCG7j0njS1iUEi4YN5MO8YSMrtW82wF09ewW+F0lGbK21pETgCo+o4/HO84IhGQFbMWHKZqgUUS7
oBXPZdH1q8nGETKrE5RGx8yNsk8j5Z3tJvzW1pSh955+ChGL9dg0D9rAvhJ1GxITmuVFizbgGGT5
j4SG8LIE41Q2yb7P+MyRQbc0auersrKt62TPoghu2zC5a9DX4MZc1xXRx4a6oMGDlMP25jgRK0fs
UIq0ct8r9qJTHz6ZToz/T/tB8wNFcfogNbYmfSPEjY4RBPTaNstivLlBpA52C6xJSoWyEP+qHdwF
w/RRMIt1Rlah1Ml/NsI1bxgNGU6o3XuU2tATtAPq+Gcl4cAz1F55ojibjd0uMmCp0zZlpULFCR3R
Zqozut0mmYBXO90mrwYSOdth0wzE7xB4vShxkw3g/6nab4oOx2y3wAn7GqBfItf7o3Jt0HMDZiTj
xnPK59HgeCcFU/7Qj59/jFTGZ8U228VHAZMo1UmvoEsuUQfwFgkm4uJtxDDaWFl0lIybjGqTMNTz
4+CeAEkaBdV4rP35UzwAYk9jtr1Ya2bo/GBGQK2NYJXEQOBZMVjM0ZBqxfBix1jW+xyLRYArClE/
IzEu0QLzCxg7oEAreknxLuJRkbR5RzeVr53BGtBAr7MZxBPqWd6IuQdNN4sR2ETipOZ+TWw4IIoc
w7BD+2/x0nIGE6WAwsc0awBiH7EPgA8TLbX0TGY8QDFH/YQKv/HOtSM/bAjeC70O5cJETc9q6OL/
2fgmFqsshhCaObI4Quj5tMbwXOE501rnJaiznm55gNOt8BFUNVTgQ7PUhnoP4maGINIe6OLurs90
YxXclxoysaynuNfdmpR5A4/oAJmUGZ5906nw4OrdQ55hykWPBQ+yKjJa5s3RHkPIjJmxneLpJ/Iu
Btgd8PVWemdtpJCBwR6FtyM9KVWUH20O+iYn3sPr+u9RhZE6sNjKuFEZMrzQ6SzkXAuCPDrpI8NZ
zwOFJpJ92lbYEmZ1NVrbwOMb5tk80axeWEpS+qFTmQQZM/VkssEm/ShjqF8Jd2kp79H3LRTR4X3j
0JsbZu5aV7GF8DkN4FoGJ0idr7UW3xs6SKdEfwcPlzEJt3M+v+z+av9ZhIj19bq5i330mn7Q0Tgq
+UQH88RmOiIwNnZm9oNyH505S0OYTRu7KGCRxeYz5ASG13EBhqMpHJok8UkrzzDQoNpak7Msc+rz
mG2EW/ViYaVnx22bJfH27/SA7uYdIRd6gKLAIkIHwN9QSbXVGhNxoS7oTA0dYp1h28cDAzuxKgRM
T/KMVn6Vf6pGkVYN9A6xhMm50xLpZ/sflFpPfmVoN9GkXTImfeNsipC0aYcyAy7EChsIjEaUMjAs
SUnhTqI8WhLih8AoFc/0S4LbpuJ6M+qms8Hcmq0sLuW3yF93OaP/uzQbgz2RTwz+w5odqGjHfYAs
ad+j8By0QKfRnYT3Ud6LCyTI643Qzo4TQ+8HGl2J0b7DZ2w3ADo5P7jcBHQND0FdPxPZY9/6al/o
Y7mCP4RDxijChxA0HxPT0luhMnjJsXic9MrRCCxmvhnktXtn6YwyqX6WnWH2t510rENqlJz9so+P
GU8al5PJjg1cAKlVGOF87Z1sTn8vkYXeVx4AHBctfYYDZM3JpT+V7iuDC+ye1NwvKRxYsMdQzK83
O1Ui2NI1l3F+uasTmtcdYKCFPtIiHRPY+E2F4pLdyKIz9P5Ez2uDYzO+t42hxS4m47VoN0FY0I/l
mz7SMCSJtr7zIvzjGu3B1vXNgw/EIyMTdmVDKzsSdzDCnKYTpZKoPbQBmtRc1tVBy0dccmPA7r5O
T2wJJNKAAsWzRp+gC1vkvPS3tb4cl1Ptl7f1BNenB3y4sHULKqoGE1/VrVo4ydK0NAqm0kSirJgd
ZEnWMYEJDfr87Q+foAQs4rn1YCf+3sPAQlu67koahrGPPHgM3wtPNMcxTs6232m3WlLgUlXqLkAl
zth5KN8amAoosQa4pSiabDbEi7DqN0BSh61o0Hi7kVMjlCw/ClWEZ9IG49vKbYBHT1I8xaG/1DRm
UcE4MQaXZrwD7UeCtKeq29FUD5ToiPVJAvzeCfKdkzwqGNGMM62HbXA7KbVThhA7T5lc32oj2HSq
9xGo+c7SZQC17ITPOcQ6flbAjm5EgyM8BiW0ptKBFh83u5BKjn4k0DqIhngndOfTJRj+q3ZeXVSV
G9m6jJSSRkmicSfZbd0w1xm9qpVGzNQhLoVLWo1H4QzwgJOxdi8aHt1VbmObzV0C0Fwd8FXLifMd
zPt6YCv7lQT6hRgemgMCBcNEFXRLJhSqPXQxzzCRXa7RI62julsFNM3P1BTqgKqB2qCMxncccReN
9ttjRT7CopkSLH6kyC4miE6vkxyRXeaN2pndRH5ZOUexo2c6gpqTBzZG1xu1XsmVUq6DHB9fyk1b
trdN4DaX66fFpsy63tIzVOFB6NeLnKJyp5XQz/tGas+ZaAQq7uKdGLufdd4fOqVZj8IarccBU7g2
5Y906rR9gInkZvBMPFdmSBJBr3ai1h+C3ox/OL35EPYMOILA6W7nH7tyuJWeJQBWa+Oua5Fum4Ag
2NlGzrqPR8r4se2f00hN+5ZQl5Nd6ts6s/y76xdde4ta1KR91pqPc243wka7vEOVTSImTtIRBdlb
33Tugj0/4gbdyg7ppDO8mTdqBuli8/NnRnURqFLpraO+Tyoa80b3BqYs+EpSxYk/mdlaBPABsUOQ
P1EmAMymAcwkA7QGkieksmh8tTPE091Ym2cmguaOxh4u9fDTaJg/zb8nLsLbtEFIUk5sr5yu4JIe
Wxai8Og1UW71cP2R1Iqfeo2kuibVZVUzwnv0B0etkevB2chl8DhViXlbOsewMh4SR9qvDQLptVl1
xqYOye1l5rIXQ2I/aKU1nHw94r7mnzNbJXxBdUscjKT0RUXy5FqDTijDjBFUDhCYCn5VXeG+v/62
1kHjKIYbMAZqJFy+7b6Klno6bXL3WFP9PenFtLz+nBCRF5pCgNlYwDe1meuQz9I72YTyI8zQcbRx
1t3ZSJpuamuYliNNRBi4cfmexsSvlr38iO3cXgxTaN/qU8UWAjgKUqPGxzJvZzuftEJEs7zzjM7K
VWf2UOsrE+aAGxqbtBrCB6nEewolalVLtMdGZFVvOFcx2Q0dNsO8Oo8VB78XXvXwE8pjvOgYV79l
ASKhGjLMURZASSIVbK8/x2zFVn9Kaab143uv5INs6vbBF+Snahnd4xgpa+1AUkIkrR+h+kmWwBxv
13iNu2CHnGBq9rXcfIrQEomy717xYVbbdA9vSJ29TnUHy3H2fHRHiz5rjdwin5J1NBr10UlIl8lx
wfh8Nm861H8bj+vxqQUFssA+LLcVvyEOKAV9YpvOwcug2bdhO6zB5dobjRb+aMzIBw7Nk2Q8EnV1
92J2sXEk7GrhNkgDUwYfz1WgGRumJWrl1VLesrAkrKWl2phBPNwGg3bufa9+RLT3GGguMWNUEZWc
a2EikG8yrc5up0Zi+YZfvGaPCAePhR+LPDdJ7SbGRiWX1irMpzJkK0WuWv29wLbkOpX5RpF8tI0Q
faHRvTgzFsFLXfhoYTO8TMJZW25tfc/JlVu0afjEilxua0uXJ8tExXY9u2zfX+LEj95Chi2oDJJb
2XfOwWgq2mylDD+UXd6i3teezKyErd4RZaloivYFwLvEpEngN5P40GNrOZaT+kmvHT0pSQ9B3Rl7
XDLNJhhGjEf11L9ksl3HoPj1wfXPVUWIdKx59zSP9dtivuU6pPf5YWahuyiRHKW2vQsp9q+rro94
cNTEdJgAJy5xz1ZPeAQcCtigfDOS/EcWTOOPdpIzeYc6k3Id2U93Tze9+J4oVPalcpMXe+Lt04NW
PfQDaVbN3RDk/XGav1y/E43XHUu7i2bCY7pSuQqfGyzqZUHPuhfQS8BwoyUHYf6qcASYlsMhBr9H
7oxWHxsz1Cn7zUXY+O/Xc59LLPPW1vdOkgnxuSnBIzZu7T+aQXVwM5RLNWDl49jWFIa+cM+iJYbI
qMyL7MZ9ZOUjIM5Ox4M1sFnFJb/WGOgyQYwsTA2+/t6k6pJ6EXUBWGfw0d0LY33GmbW8w2UTbWRU
QTiivog73vWcvhB4RtRKZkVogexsHV1e7dIuCTVq+zCBuOMZBDIUMNycEruw4zxelzmzKXNm3WTK
QO51Vx3dEvpbrot6QO4tUNV3AxJEFDmWtSlM7CpDmGE47AgHq4xoR2U0rp0JpzPYYKqDaRhfm0G4
6ykJtJUYi63KdP3JNPG3AycWhwRDnpl2WX2TWU65D4U7XDwTYgXwFG1Dchz7Gi4uY1+fDe4IWnVV
rpo80mlBkgbFeOsZlkS1gbV6H4WAcdn6j68wUiGUScfc08QZX6f+tvKgfg6pKYHoEWJ3lKXfrNuo
6GOy4APCcQq4FoM11owCMpLoU904kMrUztul03U+YvFxOXYdhV0cN1zY0rGWq4DEm62v5i4cmtp7
Eps+VGYw8lGZi336CWYvFEa+6ekFXL/RAFy8hYZ6Qi9733n2cGqyrns0OxoiuogESW/tXTZ1jC2c
4iPEzHwTed742nmEwGTJg+4qwoivz8Dz3V0UMbkxpPHaI0DCMZMuS6PLL4xBo0Mg5NfYmjvEl+aD
67b3wVAna62Pyl0Ua+nh+p3WYYaMGEsjIwhuRwvaGeTncBvmjbiNMu+nNgXhtq2YP6achA3J18FN
2J75cIh9a5diI139RRnYQa2paM8pZGgwIzUrSxSA8dPI5+RzBKGmjePtNLGKePQ0NFxjCOxusDXN
pDCMRwzOqn2rCIeBM11urlfILv+Q6eCDsFU/mNhzGo6JrQ61rb/k+IcKw/7sMD4MeQMyC2gA8tXi
9vol01x4Cx5IOonQ6K4stc3kdfnJ73uH7AI9vriYH2WD3J4ooXVLFleNMMn3t7+djYAf+q0rSmTt
tT2srIZ5c0tCdUV+94P08rlXNERrC7I19sXJudjjfRE/pgw8HxAYdg/dxHDMDBK1jYb2KZyc9l54
6R0x3uOjWUz+Ls1Zh5PSi08DBcpN14i17+b5IzwP++yqBOu6ETyLssZSaHWgnDmRYXCQ4SGCaNe0
vlqaMyuOtcnGT2PU++uJBDCwo6fQ8D7b8CvcRm5yfwyWWsGWWCs0AdG2c8h76Y1+i6xvT6Sm9VAn
Epn3kOCZNp4mC98LpSY6z0ZP19ebDgDqwga9SJr99b3rPZOGTBBo2zzRSPEBwJcn6tSbDSzjvkZK
0dYm62hoHq/fofKvlkPQRy9THcdnS7MA3AwJyH8i+Fq98bYOwgg6GDeNhLxmO/TQ5mqsbuuvQsOG
DVEPJgaKoFPNdA7iKaQqJsTd0PQbqZcgg5jpnQqNptGANxTPpbIe0mJRCjluC3+qlv5AzFSukjv6
yMGCN2idR+V3XLkksmKGtIMyvNcdEhKaMQ9+WK19kh0+jylyzgni1AsQhrcW1+8r0tlpJZg8G8hU
uap2bnAArMpz9K0N03/nITWZJfp1/92aankpTfnElgf/uYf6/3pmm6lhr9lt26t5TPlijyWUKwM2
hxundNwsO9qHOp75IhnabZhI+Shw96+J+GVYSm8VGBHUAGfyvHVPIhS0Nb3dI87Ea2SZh+s+iIzq
4kT/GQu4xoBJA29qVRHSiLT0PoeMyK75wnP9Ql7vocc0tym9AersmIIzVW1179PNWRR4My4Q0R4o
TpjND15wUWZeHMImaVfYe4Clxyef7J9TZMTewuywW+HE8Q+TexGumxyGtEKBaFB76ojWqVG95KF1
2rcg53oNex1sVuUt9I5pSwDfG0DYug7Ccl/NE4Qis9CUBaLYuMrlyLDuH1p/euxwRa7Dvjd2WlvQ
aRbS2gf2bYPT/T7nxV3XmTIbX8gC0TfarALWhlK8B2G4krldf4YYMRkG1OW9F376A9yupmjLp9ye
gZN1QGx9Ss6fnIXgIYHcD23Ebo3C29jzyU0OzWDHi4hFtC+dApdXUyG155O6aiXT7wFQ2GGk+3rQ
8ewerjeBSKN9G9XjFE7GsRAPPX6227jFS1GVApzK9Xb1mVc9YkeYNIs2wlpwk1W22EUifyG7otgG
OSqBa6ulFYjQrBbNtcEG6skmc3wxaKa5HWM93Iu5izFE/Vvv6O5OGydxDBv0xMoHXlHptLXDceuY
maDJUcZr5SBBNrJuF82i4Jor0jGxId8OTiZQ4kp7GZI6POgL2h7A1jvp4TS2PjGDdMzZ3FcXkQmN
ajQt6llFAVz6CNFWxpXn3vWqo4Xm8gUd/y4vFFgyPsrLCZePYmdpRkRwzAtqYWZy3RRNMTfLkrXs
8nE5DH27KQwu3o4fPedhzpZHiWOlEvtY6GzU+sARbwMCMOAZj03UJQ9TxqsYNLRDAY1XxoXWoZ53
25HEHmHngbvudJNRsRrufL1hP4AQ/THgvF9HVEtvrvUeN3r9nUZWv2oZQK81LTxr2jAetQJuXm76
w2/fYZ0Yjz2+67yCj3X9i9EY4y3V0u9/G/EC3bK3DiGKQ4h4lDTXLygF1FmkLlpnH4QodK99Q0fz
xYDTsoKEbi28Al6aQdrAWx1u1dgUKz+wxKHveVLST931bKB8mlPzqiZZeYNyNkFpiGctw2zQC3LQ
rzddsqjy2D+1U6FO0guMp0oN79dbeNhQg0oxHMlqL9NufC+aVl+3DHe2YDnSN9dlGG+T8cM6csCo
SFZGmoHE5LHeqtBapiUmEvrED7rlu7CHI4gwtUoRSCQIVZOu21hJlxyDyvTY1tEMyvP22UECcsNV
gF7WfHOS9immtLtcb7kYIyNWZYxAxrsIyLVUoQDX5RsrrwqM+16vjjVIlVfR5+EOk68DDsp/KjHl
PpnWbaT57odbQmNqrXhCilL5lyZiYxq53kufhGdmhNWZNIBgZ1jMMmPH3V3X75wdzinUA4wKWbL5
bZNYOYZDywW6ae472Z5cm2yfi3Tn5EaxrIbaesh9ECp+Ej45ZdEs6/kITqHYDRh8PGGUt8LQ1L0R
hQXjy1wsc4uWtBqm/q50h22jbBP5Gw6467vSIojZjpWz07lkQCkd6zutbL6Hwo9ONSh5G8X0BxY3
GKD65JwwEDMwDMj0Rdc6Lq7na6qbZ1J7HAwelrlrK+NezweeSq3yV2+wsYnwjzCVKnh2SCfW5p9b
2EfQlk7OpoFBn47DuZ2c4HL9Qs69se5dM1s0ifHA4RPH68HiuLATmtJgz34/fPDh6s9w9Dfg6uRP
40KQUfdK/9p8bxmQVQUdwGwobMg9nbaNGj1eMVtjS24Gp971JVbJwdkHtaSB2MbtnfT6N4cOKePX
0D1IIsEOwPbfHIQQGGDo6E6Ne56AUC37GE3eOBbyUUakequYrZYWs1AqFZNRkH5dN6G6IIQsKOpz
QM2OFQpFbggZxU8khCL8KKe064tbdKNMT2cCw53MrPWY76wmDd+0Sdg7xykMsLVG8Bb3lFWpNr2b
0qSYUE7xHHlvQ1waL63VUlPkCbDFqP8aif95hkmnF3ImjHjijIxSe9JJ+5nI1LkV2F9iUJ4ujVyt
22LXKNiPFVm2tW3oz4Sw0BHFy2dpOWxJLYr3fE4/fHhIl75KiOS0PHtTB0xHFAjcQ8Cl9KUqwl2W
Ttp9Eih5IkiCK5veTJZaU+wHt4EI80v2ggRvb7gKyocr6YUcaCEH25IQgHt7SqlHOMxmU33Zdhnt
YZLoT+wdH9gk12fdaownUXkHa4qXPsjpXYpZ5nT9gr3SWUOcggzstADl7O4UhG33kDE7XfsqLRkS
+LR0WvVD63ZlZdWfucTPH6mQ5jVe+12WDK91ghI2zORN5uvh0xhhunHywTjjlpsY0iRPVQfAGFNm
eBsbY8CbRsFSDOPdIKIRbC5xXP96SgUYb1wj5fFfP7eq3NvUPYgmvZOEckVNhx/6v/6X2VcvkcPY
1yJW+vrSnYLVpBrM3z6iaa7QfRXjZ9pF9lpjjdsOpmreBut0rVBVxRXei5yVOY0ESM4FkFcMKCCT
o4N/5YTGt+I0+FF4dQAIuESQHUOuaKIArOFYyUvdALOwe1V9KCAksXLJRpLWCOKWNg2hKvKUzW26
kD4UGT37oXIaNP+cEoiO9dvuWsrmzIwYVdp3mZ3YP9omercV3meB8GFDJw9Yk29clKvSQwquepkT
Bf0qXBqflhZBmEJT2TGwHzT55kGO96KAYMP55NCJYceONRwTy7qUItGP0HH9OxX2yXYcXHhMljtB
QH2/nmZmmhWHzpqVm3p2SaXKL9ef2zmSMGR15OxYFQBvR3WPPUXOzhLUSuiwhi38YW8TwWhxrdT+
oYVoSmpd2XcBSO8dPuZqrcbP65rfBDjmAou9eDTuSIQAdYirpE9KWM9Z8D5R5Z9Sw2UXwIZ6M9KW
o7PEFzF/Qbd8MQHgz9PrnV+Fb32b6ND/ouQe3eqAO8mCr2oYwfZ6HsNHro+qFh9RSkHJxUc7orqa
dnFaAJ8l2pftDyYY1GUZkoZzbtASiSfKlaTzaIw2eX+zNIF7nSYtBrs2R5l4MwTbS1vvo4G+FpeM
gohieE9akq9kJcdNiH37NPbGeMLJxQYO9Xvv4lu2rOEjNYt7S2fBEXwoyS/FhT6YjO9KaPDX0ZDH
3k7qvv1sWH2A+usNNL59P6XjXtiue4dtHfpjgy4UquTyWtLALhkXqeURpOtFe+iTwZG47GoVNY13
uX6Xo6A5Cst+7TN4uWbW9DCXZ7toFzjHMU/qx7Qx9zLTurcwBaEWDMSxab7J+DhPvEf4a+R6CWdY
XW/2A7jfrJjbrMyjblQlIvIoWY4STYpbr5PJJfY4oF2d5t/9gkUmDTCuTpkebcIuhI006sm7qLQj
LfjTt1/+45//+R8/hv8dfBWXIh2DIlf//E9u/ygQdkdB2PyPm//cru5X1//x33/x57//5+arOH3P
vtTf/tHtw/rxf/7B/DT++0552N+f1vJ78/1PN1Z5EzXjXftVj/dfwPua6xPgBcx/+f/6y18YxHIv
j2P59eu3H0Wbgym4/wpI7Pr2+692n79+0037eoR+O0Dz/f/+y/kV/vrtiYCZ9vv4f/2Pr++q+fWb
Zhn/EBjZPNd10N14tvC+/dJ//fYr9x+mZ1iOB9HJEoypjG+/5EQfhPw3Q/xDuJZpCBZL3TZsR//2
iyra335n/cNGsED8g5Rcb03D/fZfr/5Pb9+/3s5f8ja7FBGDgF+/SZ4AvLz5XZ5fnaZL0zEdjzkl
P//xnbF8MP/V/xr4FA8iJ6kUVtOOhuuWUcyS6c42W8ktIpeNODan8FCd7UN2/sMR+v05/PExzb94
SA7sHx9yDB0cOGIORw1r+9mtveJZd3RO37+/e+sv7n7++R9eka+sIakGjfJNOKsBlwde1HxYYbUJ
F/9/jzC/sD88QhvYni71yFjVhXOBuHksy/KglH/5+7ufD/2/e0s4If549ybZR5nvcfdd34OtSdiZ
0uv1wmbT2tPw2BkTexzDaB7//uH+6u3gHPvjw0UBUBgQX0DJyoiIULBzdbT/+7v+q7dC/vmu0wJX
DskExsqpU2q4ETlChFgwRjL99w8wnzL/7lCJPz+Ap4yJhSQxVjRErAfGYuZxyFiPQBugH4Vb9vn3
j/MXx+j66fnDO94YSZwbNo71OEpceqYhMelTGm7+/t4tdz4g/+Z1SPfPr4OhB2yrkqF5ii6zlWun
xnNVbxxpZVKssshS0arsSuJBbKEh3LI7z3lkyp6+47OIbnvGzK99J8NgOWb0Vh5VmDbXmRA0JGPy
nJ9i7BjA1pWAQ26QpFen2Ua5trscJMJ4GlL1wFBtbCx1B/bI4w3KcE6Q/OpN/j5HRkqOajyuIxIL
kIfmmr/XKgtDBdh6eitGClPS57gbpCfzQrZWHdWQ0tsBFS17n6cwLJnQ1YP12bpQNxj0+4+AZdyO
4Xo6vQQISYEoTfiij3XROMbWHBCq6IVpn4Iq/+p9SXJGNZTtk1tV9wQCr2qC06Peu4RhEy0yNY8q
nEgSmJRY7lvjqfBFkn64k0RlbuPIEwuBOBzbAVL19AiAAL6VSWiqtk41K5ekAtYoUnH4D/YzUmYc
2CTh2URn42Vw9ynKxGjVeUb+acWkj58czPQjs72J7K2kyIlCmQHClsQiT96HpsL3SNGaW2QedpaZ
wFdti6LQX8ZU+WxNHAAyWdnWqCUABfExIbvMzCdS0PoUw02RvPsQfDZBrcf7ZMAPRX0c4i3M3AEj
Iq3HJztKk60yZIB4kulE23Y+YXwujYMkJgTdIrNxh9sPHydFlAnZf8CwbNbOmsVp3FtFn9waIaml
Nb0KQq/CcuN2ZDYiUUVmHUWx3HnS11v0Y4az7kIuonrE7gfWwQgXklivMejd01TAXkP12KBvHUYQ
ejWZb36RmDQdsIKETTMdObHSlWzceEtHDKqcLKaVZkv/kE1WszQASNz2HsbkGj05w4AUJRQYgydQ
OCvb2YlW8+E66/Rsx0AcPQ/DIicCUPIbLif1bVQRgIu+AgF93yDdMxhP/QyHmhDLTNh7LTEBJEZj
TxQLzjbLaBAfJLQfIE6TT2a5GfbVcmBWgmvYwodUltiuBrzbZxLzIHRGUUOnGJS7G4XNZbCS5DFO
UgQKwwDvwgotktA7UMlH8n4oajk+p1hnk14LEe6jqK5u46D0d32vBHZJW0OsldOt6t18p0NqAMTa
1RsjKev7rMZLqpeBuWsSKAQ3YH8mvEpB8jp1fUuMdM4I06IBdROZsdpPgujVKi3mCkMkl2E2lJt5
kv3sq4aAR9S6z1kQkAIwdNH9ECo+arJLXUo3kwovdMx1yjOLSEiw801gaAaqt6x9s9sUmGDX1Xu9
rdBaArzB+We3yIqMWo92UKzpyNmuOgBQJTLA9wlrnchYswxbnsYp8zdW6cmDALly21a5s5MV01IN
5e4KSGVwSdFWLPwyzX5MbTAcdYPgvaEwnR+0XaKDxpZoAYrYOskEDxPyIn/dOl4OVpKchUXHJ2Jb
9f24teLKOWUxdWhdaMbeGHRxtiLb2OvA8M58lp1DYo9oXQrDX2d6Jh9yO2jjm9KlatcqG7+NSJwH
j8snKvVKvTtWVZ+imjimG9OkKTSCNzz7WOHRrgEOHy3ZnQocpSeFXg/yUzcHMtXY0qoxjw+qquON
N8piJ0kpfiGPmqhoPcGAONQj14SOLO+t0TIJjKXqn9s093exwgSD4SJrjyKh7LZoTGPKEAOhpG1a
mT8VOXofCQUaRqIJF5yLsFAHkgG+gxjfdE0ET3MkA9W6sXHv4yFLwnXiwzIaA/RjKM91wujI6SPL
NXyix0hio+vlKCZ0ElsL0+9PfUqnP7HyjrjveiAOD60t8B9tn9qBWpeBqinO3eSYdyA72hHQtp0h
c0X7FO9ZYeGsCNN78Tq8IpChjY10MneTo4VBrDtFYNzQz9pSAtOJaMS0/N+DRcW4j4mQQD9eUCkq
q4ePhCB/nWgVfUPZkiPZty2WHxdtfl/qJWlIkAAN8g9BlbnETjiMwoeUK7iXBNC6Epu8v5ShmwrJ
/67NwP1hgwbbRjN+3zHL5FAxyOQyHKvqUfPMbInV3j3kbpmdQ8sWhxEmNqyQ0D6JETG439nmY9Y1
/arCQvZcaHBp0YAQvqFKDR9RylMY0Qbl6Ayx3xEj5QyTcwZbNP4f7q5mOXFkS78Ku5mJGBhl6n9z
I2yMKf9Vu42rOro3jgRUkEZIoB8MXs1rzHpWs5jdfYN+k/sk86VAZaWgLJczbxXTd3GjsN1HydH5
z++cg5mHC7jFFAi7z6G5esKWHCxMS7E/oDv30MLFkwWWkSU27+fxGgUELBF8MNoRZkeGz+e262LL
G27+ZheONZ9dTtDBfdtOuHONbtpNHwB4LAjn2Kj6kOcPN9NVOL+JUZbtrlGOQgfqo4/lru3ZaP3I
AaVfc+zORJLZdWN3A/gRBobePhAXa+FJ2r6crzDpEPPyogvfac/OnpZLtNRNMDpoATDXHz4QPSiU
RQ4qTEvsflthDY0vFpE/4coK0TSAZFOsZiLnmO6d9w3fePr1cfm0wBIQP1v+MjEfMYqnnWYemkwi
3DJmQBVjmyHGuKGzAJ2OmO87QbP4NJ5EKOI9PvzyvPbJLXYV5cHUcxZ4gEluAJ2nv+Voo8f2T2w9
+rRGYRHr654mQDWsZ1g8vkj46vrRQcsYBgKveivMMmr3nmbp5glltnkbdyXzPDXgIxFPQzxcNIO3
YdEwIc8jNMFsd3uN/ml0Tw4NADowyS7PAFBZGpaFIZquhb4lK7Ho/JQmueiWpLk5NHmOHjeCNu8/
UM/HnRxa65bn0cQhV7Gb0kuLgsmbZxMFzY2bL5ZoLDRnv0cAhP2Rox+DnM8nvkvOFit7kZ7PH5Ll
CnNP0YgB8GqOmS0PE/OLaxFzYD5Mw6hvTw33d2rFD+fT1Wr9G7CY2IhB+GISn2KV++rMBlQU7SDQ
zStIHpYvr901Sh2zyEC39+zhGai2DCUTpA7JUzS75pg1PoD7xu0qn7kuLgANgMbiFaTm0Wsnv87N
mCa4EgQ+A5PmIkwwAVga2y43mOWPyalhgtar1ZJgMrLPn7Cxa7Kgc+QiVnqNSdCPaAKIHSvqhRuy
ALsxlH0QOr6YBkInKCROM8xQ6KEhD03jaGi6oM46NM7N6QPBFm6TCswOQIxflg4W9qB18GmJC1kj
5Cvcp2HEMrp5sOalayynkYFrasyewlYvslx3V8B6jukElwe96SrJf3/EGJl5l0wt28OsAI73maOx
MEK/RIY93ssMyHBUYNGR9+wsAL8RTaR3C8yTEg2U2Ap/GZobNCSgvSE0zzL4BwxGXrqRh82DuIzA
jkGCr97N1+01ZjL7q/XnKE9s6zIDyD5DK+hDTlFnxsY6zOABLGyD3g6A8FanrrFYrZ77cwvJNiZZ
Oh7aI1ElzlyCpSsL3NH2/x2X0XNsFcjd3mOK24DHJPU+RAb3zy0jzM6KLOPHlG4UKjOVIs5eaWZb
WtoVbooaxX38vj8qayCiQrNP6I21HoqUG9Wwl1pPQamoM71GIWQoJOVjlIMsp+MZBoXps2yL4F4d
CWsYR5Pdr70OFZUbz7KRAhq25aAa81J9O3z0/QLX/td7y9+89gWCohImCkIEma8aB9yOLYpd2Dlu
eq5TlLUqHCBWhwBI5tkYToHylig7HRkDDFUOUNoxTRO99HjVruUZFr5jlQOCBRhojhEMlmWbhKJo
cmQsECdWEwK/47qOh5TCBpKQeC6+Y4UFTgdVPtMyfMshWKBh+Ch7HBcLHBRolDhgOx3qoKpqQwNg
EVxR8alwwIeIYI20Q6AE4JKxMzwVU/k+JddoCFAOVOJAm9od20XXomubBka44d8SC4hpdUwbcY/h
+Cb+gTr2kQkBcVX1wLE6sII+0BaWZ5t23R0Qs+PbBqr5Bsyk6fg743tEUuCpGkM4RIcSD7f+puE4
Fr6sJAS0Y9nYdG8ReAL8b6t1R/T9na1Qvj8gwAUQvj3ueAiucna3PBU70PbgDnGt6GOvh+1Zlnt8
DtHcxijvZ4FDOygCGfD60HbHRluhJAJt3+mYHoaWwR0aFgUnjs8QeKpxYduCqluuMPlC4fEvOTAk
rtGxDYrCu1Pc6QmHeVwekSp7RKPjQM8RGEIW/L2wyOrgCgPekviG7/qGsRO7I7IF1FI1hqaPK18b
Zt6ycePq2UQWgrbvdXzP9z2649DxpQe+Kgts0iHwB4aLoA9aX9xsV+whMTqWgYDA8qxtYLB93hFJ
AXHx0pQCIxv5gUUpzP3O6cuhIaImCoAZ0icLaYKHyYfHZgqgxIosgDVESz4SJE9kAARhgeQSCO0Q
ETWYLnb/+c7OCR+TEAjzrSQEVPgDw6HweOhZMfHGJQ4AyAOvSTFewgMOZGctj80hqEbHlgHHX5QI
iiS4YgbakA/bNeEKKIwhplvTLb+PSAQo2erl++MigvQHWZFhoOMUlSBS8wbEMDsoElHq7OKio6sV
YZCgohYgNPSwGdCHw6M2XnctOyBOx8U2GlEsslykkf72ecckBZZqmowEwQeGy4S9g0h51JATpDbM
gI24yDIQN2JqIpjxdnfwBkZ9LcB2saVkXJReeZBWkHWNf1CWS/cJ7CqORVkRS6K+wtSKvxSwuy3t
bfFRfP6bhMIr0H+VX4qybOWj9LdbqGHltyV0sPqsHTv2D3rwK5Q//MCDhCWj6aZXFEl3X2qL/juJ
Mvwq4yNWBQDiTZUfD4ILX+y4dJSvCEfpp5VXUZ7o+39feRPUFOgjidRf4lV0WcTG0msQGcSLROxB
PL+679decD8Jgihk0bgkJYTZh4qqEr4J1nwUl3S2KtIoNVtf89p5Bwwwz9YtRDYJWjh2C0CYPIBn
rT6JNstn85M+RTwLxq1BxrIglaiLNEmVPV0QSFjYOpkHSU27KC4XYHS/+QQc5k2vtssw2nkYMIk1
RCSengc4YQP9Q7bkBylw8f1VFbh6/p3+V3/UE7audATSs8rflD98TRpPg5A/ByUvhZBTHbIRpwBh
39XEwtZAuRe2BixcsXGcVA8t0NffFIc3Sls/h57MWShZKPhEZcIfgDLMEyapIErq6oQ/gsEJA7i9
JFUYqVdV7428uIWpnstk/UYWH5LOH6NwiEtd400eE0oTQVAaApd4BKPT8DfHENz0hFhx6T1RB9Hn
N1XhrZb35EvdpmMVcJ3ujpdvFKnDgRgRUWftvN9Jt84AQhUpgqvxQrKJAghA1I75UfSNHHSWRbSn
xoI8Fa64JghwQoqMGIh+lkNnxkQWf89+VV/bzzMFQv5Lx1dE4e8Inaun/6d5XnRgJRP5lYlrlW+q
7hvV7C5P6woh8lVVsvd5Mgs2JZ0iTjBfMzTFaat87EE8RLjyYxyCiED/ktnsIU0ne5Y5rzbK/dRc
FtdoRD2XrQrSP00hTxnGr3M510D9VFVzuhssFZFiP3vPLNffV3Nu12fPDJldwhflCYvYz2gUhWbS
F0kt4RJVT1UuXKQJC8KSTnFWooG5OOtSIirqnapnvYyTcY0ForitShZ7WBnPSjoFC0wNZK+DIYvk
6gG8c/kYoS3vq6v8Mq/xwNGQvv0K6GdSnq1gga9BCgYsH/PWScKGsj+lRqOLalaHATqs5QibalCy
XW1GnLmFJsFkr0SjIw3/DW3MrVMWzaocx8jo8uP7heP3YB5IlpIKOJ6qhmDfEYtaH4Kio70kJ6QE
w/h0GM2TYd66yVPpbSIRB/6xObltFpT7PBq2sJEJNT3J3GOkDCAljgcYpYdrQlwVNIp81d/1fmjg
tM10VANoMOtFFuQrg591DRDCSsp6rMH2nkSoQyWSPGkI4U9EkCefVcAOXzj6PoOOUt+E5/OSkNAr
Hd7yNE7B2KKS/SFIngOsw+aRxBKBJtNweFYLo/bT/LwW9jbrLLr1JigyS8dtzmua6Z4F0Zwlkt3V
YSAvkqB+0yGQF6rM7WHvVk05UE5TJtt9DkbT1l2wyIchH5X0hNwJ7Jzqoc/53q2PAAMrk2VJHBwy
4wL+oUwcofUoKOkITgj0rirVPh+i+lMLrHwNL7CP6S1RKqf9OjxlP0gQXErVBIFaU+YDbgJl7oqu
BVWq6FJG75BkIYihge6HPILpkZhAxOwZ1fNejPZsBCEahOEiY6F8WoExUz3tZZDUBIyIRgtlsogj
b9hGjlELCJMq5WuGRaqyNFgauHvNs2lej1DQhqXOCgwJXrFZ/cgaeHzNYd6zAKOkg1rVROAhlfmc
r4P5ELOVJyUtYS4xCqn8+P7k5SYOx+BJSaiga2vI6W7iiNUAA7YGFbkRtl06rMBgqfL3Y5BNg2Qv
WSmws8q0seaUybZCh2vG3KoazAPAVHVO3OJmJp8wuTilA0ByF8PLyYpHDQ22Qmh0UCfcXARujloH
hdVMeCShXgB9VGfyYFErrQJTqIHqiiGvS8YlJaHKlOpg8VMwlp1HgaRUVYwBhoI9b7VOPrIGhf40
E9VrKbikOvzHrlJ1hbFz41jOHvevhPPvzsA+I7gaQe6w0luyGACblixSsfQRHFQwSWSB1pHcDAKs
tJbMMhW9caoSgvpR0Iq/IHiRymvEJjpK0NtL6Bs2Csb1hI/4jo547i4ezVgo2VKAxDFgSEO15Qob
5VbSm/TRmIDCWhPbf145TaAm/orFtAkwf5Lwa3ARJ9EEDr58l8KUN77YZpd2GmfpE8BMVbJiRKCq
np7CAUsaSjVEeqd5kkdjXp5OsEC0XKuetTtlkofU4RXKqo6wVQgkW11M0JBU09JgvguirX89u+v+
W8kFwRMt6FWMhk1i+drM0iAX3XgeJ3FaPa6tIR75CrYtcFnRwaKajnudLlsErc9BMpbiiOYLi2ZF
PMP6ecCJJOF2NCRd2FG1yKrsdjTElb0lsKAxTFzY6ucIqiTzIVo+VVWyl/AskcnqiB562ZTHC9ky
uxoU8R4a3mfzWsDjafDpfTaUldDT8Pr605rFbw4RmgV4XxCARFeXhO6ff8+C1vhfLlYxTyStIzr8
1FUQbSTpPYCOzL87aL/mw3oAQHQkA9dBGmdTyY8gwFNnMs5b44Klwa/eoJtlwlJgsMsTCu+EUeLl
R4XEhW3iLJPFQUtCBHj7k2SDi4EnquYMJaoaUQ1afANHOqrX07TwNof1rVdm0M2s4bXFz8JKop+n
pFVIhI47uo8cMbdEVYdhL6jK/gJjgMrHvF9+t8YSO+zTlOUluYIX+7jh7zc/d4jo5UYyNGmXT3n/
oXdw5z3oO2b/aCAu6hBykZHquJYZiEYy1roO4lrth2jw+wNUMOuwch2Z/CCvAeyoDl93H8spCAYU
a3hvf/533LqP53/+TwFxuE3+/N9oxOX2AGpq4DXgQ7yO3DY1SPU9i57rxo7qAAh+muxpoY6bMCTB
MwBIWucslQIBquNWCT3BvBbFUh1taYMn9szrtxNomVeXvz/2wm5sG9FAls+HbPgk+SmMMVAnvDWi
+wouZrK8Hmb8vCod+vr/ks0CXyZIhDC+W64la5CeE1xiDBl/lAlriBtOEuBK5XhEQyQJCOwkZOMg
nZYyKEIRHTiDmw0TQC+JrI4DT/P6S9OgmqeoLgZSnG5qOGsXBioey+9Mhx8YJLx1DeyylL3qSDLR
FSbXg3U4FvT4TlpX4v8GJ3dVcSA6ItML4EyjoBYdEDTWNJjU5qoGKMuvjuiIGy/ZQjYNmKWrftar
TTLBGvWaZhBTg5fdXoxhMYZckyOmBhZvPeIB2hpU+gptQLPpPks06PU1k8vYmHOl/gpx9cjiPRWx
NXAZ4BtcH9VkWUdoh9rGmK/kARrk1SbrN3ZqgjDb1HVaR/X6Y7CQE00i5vq+Hnw1W4pbluDeODwE
jSU6GldvAVLbE2QdKNZbjE3iiwXK+GnJhcL9GxqkbgBUBFvAbEiUxdwxVXbfT9l+QiFGzyoTZliE
tsdpzLrUQZqjMlPS2cZYOk6MjFCEhXXpwNzm8lnvL/p8eh4GB9ihA2f4mQcZxmiUZyz4ocPUXWS4
J17sFLFKHcsmDQ38vsojlk55cugJrqUj+xws0PAWbg7ZEpOIhmFlKb/h4zGQND2WZiUxwf9tO/K3
qcNCvGky0WDKZzECkQMswkALF5CX8qnvl8zCP7DWFarV4T/+87/SGduImTrjiWRs0OiOYcWNyXWz
fb/nuLlu4wZGvnZwqe+bOiYIDALE8rP80DtHZxymamvIS8/i2Thu/Ufrns2Q7HF5gg0mW2Oph4YX
c8VynnCpuQd7RDD7T0cTwy1rh7w9mnLWTtO8lCIhu7tnaHjVwHlODlDWYDqu2SKb1oKPLWsaTfXP
K/98nSimitSqfgWh968Nu5Ce1fva49mspydJPmTS2ys/vN/UYDYPxxiposJ9ypIhyvMl0cJrlR9U
njDJeSjDu3SESeK0GAYmRXY6cIwC8YCBEBiCJZHWkcZ+ZCuGa7EDrkNHttllG6DOD1lZHSFNtyZ7
YnmSakB6Fs95VBsVpyPIKOkeRkvpyOAwerI+0VJHQ8I5yI6mbcyjG2MuZC7fNem4P/2AORRSHRCD
jNXf4yWUpfYaiY4pBjt23LAEs9v27tZ1oOtQO8hScY0qxYpEB6DuFi2UWSxGIcqXWToGtQyy1hXP
srQw2x+DFZdNlY5UAI+4zkdyVQVT39WF5R5dJnzMxsXZ7+Mhq13d6ugZFzOrtszpQjDj9JBRxLI3
9S8DLn3maOzFXFdciRZ42K1p2Ks56IAdnQK9wtMpHon5YQctPdWhFJ8Grz5BQz33FP1yNcwb1THI
s4upiCgzlu+1iGB0ZBcDJgde1NVQwd2OA+5h5AMaYXJZg3Ugcbb0ESYBpR0G802VK7YWAEqGZpUE
bTZVyqbh66hkQrG2Zl+ijU08jWFHNRR/ia4P/VT39O7tbEQpvN/lAojtX2IleSrK/4NZoyfJRJxe
vjrTUao5Rdm+1lKto9fpNBGQDElwNNisLorJUv1FR+mlG4dxHVyto1DYGyGElAcli60oL0L4vkEy
24BMIONrMOtmjEdzenvOwpkA0hxy1q4GX93PcWUvZbeoq6jzZIAqHWq9kmgQHSNDxLULUnPJbmND
l/qJb4NELi/pQN5/SvL6YakODfkM9OQzpuRLLw5bOZvYcMjgv2EC6aH/rOIndnWdURiw5G//BwAA
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microsoft.com/office/2014/relationships/chartEx" Target="../charts/chartEx1.xml"/><Relationship Id="rId4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129540</xdr:colOff>
      <xdr:row>0</xdr:row>
      <xdr:rowOff>171450</xdr:rowOff>
    </xdr:from>
    <xdr:to>
      <xdr:col>15</xdr:col>
      <xdr:colOff>434340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7A61ED-D6BF-4FBB-AA46-5274A6C96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0</xdr:row>
      <xdr:rowOff>179070</xdr:rowOff>
    </xdr:from>
    <xdr:to>
      <xdr:col>15</xdr:col>
      <xdr:colOff>510540</xdr:colOff>
      <xdr:row>22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E31565-00AE-422B-95BE-149ED3FF5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304800</xdr:colOff>
      <xdr:row>0</xdr:row>
      <xdr:rowOff>179070</xdr:rowOff>
    </xdr:from>
    <xdr:to>
      <xdr:col>19</xdr:col>
      <xdr:colOff>83820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3D0E90-BBAF-4A99-B23A-6245C7EBC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29</xdr:row>
      <xdr:rowOff>19050</xdr:rowOff>
    </xdr:from>
    <xdr:to>
      <xdr:col>16</xdr:col>
      <xdr:colOff>53340</xdr:colOff>
      <xdr:row>51</xdr:row>
      <xdr:rowOff>30480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6E6B9C1-15F7-47FA-A1C4-3605FC8171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26380" y="5322570"/>
              <a:ext cx="5532120" cy="40347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556260</xdr:colOff>
      <xdr:row>54</xdr:row>
      <xdr:rowOff>148590</xdr:rowOff>
    </xdr:from>
    <xdr:to>
      <xdr:col>14</xdr:col>
      <xdr:colOff>297180</xdr:colOff>
      <xdr:row>69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EBBC81-E422-4B60-82B9-F42B93EA4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592026</xdr:colOff>
      <xdr:row>83</xdr:row>
      <xdr:rowOff>2566</xdr:rowOff>
    </xdr:from>
    <xdr:to>
      <xdr:col>21</xdr:col>
      <xdr:colOff>55516</xdr:colOff>
      <xdr:row>106</xdr:row>
      <xdr:rowOff>74956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D42F26-2587-4281-8BC2-008E4AF83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425532</xdr:colOff>
      <xdr:row>131</xdr:row>
      <xdr:rowOff>112817</xdr:rowOff>
    </xdr:from>
    <xdr:to>
      <xdr:col>13</xdr:col>
      <xdr:colOff>554181</xdr:colOff>
      <xdr:row>147</xdr:row>
      <xdr:rowOff>5939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CA793F7-1FE4-4BF6-9C63-9A0E8141B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</xdr:colOff>
      <xdr:row>13</xdr:row>
      <xdr:rowOff>179070</xdr:rowOff>
    </xdr:from>
    <xdr:to>
      <xdr:col>8</xdr:col>
      <xdr:colOff>15240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4367B5-B8CC-422A-A3D3-837DF1655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Maria Cifuentes L" refreshedDate="43900.642636921293" createdVersion="6" refreshedVersion="6" minRefreshableVersion="3" recordCount="4115" xr:uid="{DE6AD2E9-064D-41EA-B95A-00524F5E651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Maria Cifuentes L" refreshedDate="43900.662294791669" createdVersion="6" refreshedVersion="6" minRefreshableVersion="3" recordCount="4115" xr:uid="{F785BECF-3F91-4DC5-85E4-1D1D1BDDE52F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Maria Cifuentes L" refreshedDate="43901.868712615738" createdVersion="6" refreshedVersion="6" minRefreshableVersion="3" recordCount="4115" xr:uid="{588ADF59-8163-4375-84E2-FEAFEE88310B}">
  <cacheSource type="worksheet">
    <worksheetSource ref="A1:U1048576" sheet="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Country Conversion" numFmtId="0">
      <sharedItems containsBlank="1" count="22">
        <s v="United States of America"/>
        <s v="United Kingdom"/>
        <s v="Australia"/>
        <s v="Spain"/>
        <s v="New Zealand"/>
        <s v="Canada"/>
        <s v="France"/>
        <s v="Hong Kong, SAR China"/>
        <s v="Denmark"/>
        <s v="Netherlands"/>
        <s v="Norway"/>
        <s v="Sweden"/>
        <s v="Germany"/>
        <s v="Italy"/>
        <s v="Mexico"/>
        <s v="Austria"/>
        <s v="Switzerland"/>
        <s v="Ireland"/>
        <s v="Belgium"/>
        <s v="Luxembourg"/>
        <s v="Singapore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Maria Cifuentes L" refreshedDate="43901.890592361109" createdVersion="6" refreshedVersion="6" minRefreshableVersion="3" recordCount="4115" xr:uid="{98EBA200-D6FF-4B8F-8870-0B38E080BD27}">
  <cacheSource type="worksheet">
    <worksheetSource ref="A1:V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Country Conversion" numFmtId="0">
      <sharedItems containsBlank="1"/>
    </cacheField>
    <cacheField name="Deadline miss" numFmtId="0">
      <sharedItems containsString="0" containsBlank="1" containsNumber="1" minValue="1.0698495370452292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x v="445"/>
    <x v="2548"/>
    <x v="4"/>
    <x v="21"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  <x v="1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  <x v="2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  <x v="3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  <x v="1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  <x v="4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  <x v="1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  <x v="1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  <x v="2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  <x v="1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  <x v="1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  <x v="1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  <x v="0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  <x v="0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  <x v="5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  <x v="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  <x v="0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  <x v="6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  <x v="0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  <x v="0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  <x v="6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  <x v="6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  <x v="0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  <x v="0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  <x v="0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  <x v="5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  <x v="0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  <x v="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  <x v="0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  <x v="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  <x v="0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  <x v="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  <x v="0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  <x v="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  <x v="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  <x v="2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  <x v="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  <x v="0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  <x v="0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  <x v="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  <x v="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  <x v="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  <x v="1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  <x v="0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  <x v="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  <x v="8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  <x v="5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  <x v="0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  <x v="1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  <x v="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  <x v="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  <x v="5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  <x v="0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  <x v="0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  <x v="1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  <x v="0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  <x v="1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  <x v="0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  <x v="1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  <x v="9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  <x v="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  <x v="1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  <x v="0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  <x v="1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  <x v="5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  <x v="10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  <x v="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  <x v="0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  <x v="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  <x v="2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  <x v="1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  <x v="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  <x v="1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  <x v="0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  <x v="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  <x v="0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  <x v="1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  <x v="5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  <x v="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  <x v="1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  <x v="0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  <x v="11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  <x v="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  <x v="2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  <x v="0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  <x v="1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  <x v="1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  <x v="12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  <x v="1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  <x v="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  <x v="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  <x v="2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  <x v="0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  <x v="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  <x v="0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  <x v="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  <x v="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  <x v="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  <x v="1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  <x v="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  <x v="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  <x v="0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  <x v="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  <x v="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  <x v="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  <x v="0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  <x v="1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  <x v="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  <x v="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  <x v="0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  <x v="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  <x v="0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  <x v="0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  <x v="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  <x v="0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  <x v="0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  <x v="0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  <x v="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  <x v="0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  <x v="5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  <x v="0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  <x v="1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  <x v="12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  <x v="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  <x v="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  <x v="3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  <x v="0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  <x v="0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  <x v="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  <x v="1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  <x v="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  <x v="0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  <x v="1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  <x v="1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  <x v="5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  <x v="0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  <x v="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  <x v="3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  <x v="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  <x v="1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  <x v="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  <x v="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  <x v="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  <x v="5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  <x v="5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  <x v="0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  <x v="1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  <x v="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  <x v="0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  <x v="1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  <x v="1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  <x v="1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  <x v="0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  <x v="0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  <x v="1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  <x v="0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  <x v="0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  <x v="12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  <x v="0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  <x v="1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  <x v="0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  <x v="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  <x v="0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  <x v="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  <x v="0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  <x v="1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  <x v="1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  <x v="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  <x v="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  <x v="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  <x v="11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  <x v="1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  <x v="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  <x v="0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  <x v="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  <x v="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  <x v="1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  <x v="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  <x v="0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  <x v="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  <x v="1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  <x v="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  <x v="0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  <x v="1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  <x v="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  <x v="5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  <x v="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  <x v="1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  <x v="1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  <x v="1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  <x v="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  <x v="6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  <x v="5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  <x v="5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  <x v="1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  <x v="1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  <x v="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  <x v="9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  <x v="2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  <x v="6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  <x v="4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  <x v="5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  <x v="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  <x v="12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  <x v="0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  <x v="1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  <x v="1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  <x v="5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  <x v="13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  <x v="1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  <x v="1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  <x v="0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  <x v="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  <x v="0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  <x v="5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  <x v="0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  <x v="9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  <x v="1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  <x v="6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  <x v="13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  <x v="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  <x v="1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  <x v="5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  <x v="2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  <x v="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  <x v="11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  <x v="5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  <x v="9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  <x v="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  <x v="1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  <x v="1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  <x v="6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  <x v="1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  <x v="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  <x v="5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  <x v="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  <x v="0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  <x v="0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  <x v="0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  <x v="1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  <x v="11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  <x v="13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  <x v="0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  <x v="5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  <x v="13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  <x v="0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  <x v="0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  <x v="13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  <x v="14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  <x v="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  <x v="1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  <x v="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  <x v="9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  <x v="1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  <x v="3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  <x v="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  <x v="5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  <x v="9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  <x v="3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  <x v="1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  <x v="0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  <x v="5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  <x v="13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  <x v="0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  <x v="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  <x v="0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  <x v="0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  <x v="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  <x v="0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  <x v="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  <x v="1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  <x v="5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  <x v="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  <x v="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  <x v="0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  <x v="0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  <x v="0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  <x v="0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  <x v="1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  <x v="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  <x v="14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  <x v="1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  <x v="5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  <x v="1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  <x v="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  <x v="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  <x v="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  <x v="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  <x v="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  <x v="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  <x v="0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  <x v="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  <x v="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  <x v="0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  <x v="5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  <x v="0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  <x v="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  <x v="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  <x v="0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  <x v="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  <x v="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  <x v="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  <x v="0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  <x v="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  <x v="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  <x v="0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  <x v="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  <x v="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  <x v="0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  <x v="0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  <x v="5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  <x v="1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  <x v="6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  <x v="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  <x v="3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  <x v="1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  <x v="1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  <x v="0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  <x v="0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  <x v="0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  <x v="1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  <x v="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  <x v="0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  <x v="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  <x v="0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  <x v="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  <x v="0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  <x v="0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  <x v="0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  <x v="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  <x v="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  <x v="0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  <x v="1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  <x v="5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  <x v="0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  <x v="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  <x v="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  <x v="6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  <x v="0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  <x v="9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  <x v="12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  <x v="5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  <x v="0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  <x v="0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  <x v="5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  <x v="0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  <x v="0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  <x v="14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  <x v="5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  <x v="2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  <x v="15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  <x v="1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  <x v="0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  <x v="12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  <x v="1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  <x v="13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  <x v="1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  <x v="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  <x v="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  <x v="0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  <x v="5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  <x v="5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  <x v="6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  <x v="14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  <x v="16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  <x v="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  <x v="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  <x v="11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  <x v="1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  <x v="11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  <x v="1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  <x v="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  <x v="12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  <x v="0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  <x v="0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  <x v="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  <x v="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  <x v="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  <x v="0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  <x v="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  <x v="10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  <x v="0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  <x v="0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  <x v="12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  <x v="0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  <x v="0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  <x v="5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  <x v="0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  <x v="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  <x v="0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  <x v="0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  <x v="0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  <x v="6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  <x v="2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  <x v="5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  <x v="0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  <x v="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  <x v="0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  <x v="1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  <x v="12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  <x v="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  <x v="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  <x v="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  <x v="0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  <x v="1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  <x v="0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  <x v="0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  <x v="12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  <x v="2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  <x v="0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  <x v="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  <x v="1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  <x v="1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  <x v="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  <x v="1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  <x v="2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  <x v="5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  <x v="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  <x v="2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  <x v="1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  <x v="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  <x v="0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  <x v="0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  <x v="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  <x v="12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  <x v="0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  <x v="5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  <x v="0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  <x v="0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  <x v="0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  <x v="0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  <x v="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  <x v="0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  <x v="2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  <x v="0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  <x v="5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  <x v="0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  <x v="1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  <x v="5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  <x v="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  <x v="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  <x v="17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  <x v="13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  <x v="1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  <x v="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  <x v="12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  <x v="15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  <x v="13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  <x v="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  <x v="11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  <x v="5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  <x v="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  <x v="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  <x v="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  <x v="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  <x v="1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  <x v="5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  <x v="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  <x v="0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  <x v="0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  <x v="0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  <x v="0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  <x v="0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  <x v="0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  <x v="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  <x v="0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  <x v="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  <x v="5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  <x v="0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  <x v="0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  <x v="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  <x v="5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  <x v="0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  <x v="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  <x v="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  <x v="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  <x v="1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  <x v="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  <x v="0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  <x v="1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  <x v="1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  <x v="0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  <x v="1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  <x v="0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  <x v="1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  <x v="0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  <x v="0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  <x v="0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  <x v="0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  <x v="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  <x v="1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  <x v="16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  <x v="2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  <x v="0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  <x v="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  <x v="5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  <x v="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  <x v="1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  <x v="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  <x v="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  <x v="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  <x v="1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  <x v="8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  <x v="0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  <x v="0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  <x v="6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  <x v="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  <x v="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  <x v="0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  <x v="5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  <x v="12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  <x v="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  <x v="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  <x v="0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  <x v="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  <x v="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  <x v="1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  <x v="0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  <x v="13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  <x v="1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  <x v="13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  <x v="1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  <x v="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  <x v="0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  <x v="1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  <x v="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  <x v="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  <x v="1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  <x v="1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  <x v="3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  <x v="1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  <x v="8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  <x v="13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  <x v="1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  <x v="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  <x v="5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  <x v="1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  <x v="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  <x v="6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  <x v="1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  <x v="1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  <x v="13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  <x v="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  <x v="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  <x v="0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  <x v="3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  <x v="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  <x v="13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  <x v="8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  <x v="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  <x v="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  <x v="0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  <x v="0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  <x v="0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  <x v="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  <x v="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  <x v="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  <x v="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  <x v="2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  <x v="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  <x v="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  <x v="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  <x v="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  <x v="5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  <x v="1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  <x v="18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  <x v="12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  <x v="12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  <x v="1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  <x v="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  <x v="1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  <x v="1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  <x v="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  <x v="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  <x v="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  <x v="1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  <x v="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  <x v="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  <x v="1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  <x v="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  <x v="5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  <x v="1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  <x v="0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  <x v="1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  <x v="2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  <x v="5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  <x v="0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  <x v="1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  <x v="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  <x v="0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  <x v="0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  <x v="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  <x v="0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  <x v="0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  <x v="1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  <x v="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  <x v="5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  <x v="0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  <x v="0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  <x v="13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  <x v="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  <x v="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  <x v="1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  <x v="1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  <x v="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  <x v="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  <x v="0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  <x v="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  <x v="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  <x v="0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  <x v="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  <x v="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  <x v="0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  <x v="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  <x v="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  <x v="0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  <x v="0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  <x v="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  <x v="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  <x v="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  <x v="0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  <x v="1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  <x v="0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  <x v="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  <x v="1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  <x v="13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  <x v="15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  <x v="0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  <x v="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  <x v="0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  <x v="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  <x v="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  <x v="3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  <x v="0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  <x v="6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  <x v="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  <x v="0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  <x v="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  <x v="0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  <x v="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  <x v="0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  <x v="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  <x v="12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  <x v="0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  <x v="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  <x v="0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  <x v="1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  <x v="0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  <x v="1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  <x v="1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  <x v="5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  <x v="19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  <x v="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  <x v="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  <x v="5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  <x v="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  <x v="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  <x v="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  <x v="1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  <x v="1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  <x v="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  <x v="2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  <x v="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  <x v="1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  <x v="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  <x v="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  <x v="9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  <x v="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  <x v="9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  <x v="1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  <x v="1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  <x v="2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  <x v="12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  <x v="1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  <x v="1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  <x v="1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  <x v="1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  <x v="12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  <x v="12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  <x v="1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  <x v="5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  <x v="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  <x v="1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  <x v="1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  <x v="1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  <x v="16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  <x v="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  <x v="0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  <x v="5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  <x v="0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  <x v="0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  <x v="0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  <x v="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  <x v="0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  <x v="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  <x v="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  <x v="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  <x v="0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  <x v="0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  <x v="5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  <x v="0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  <x v="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  <x v="1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  <x v="0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  <x v="5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  <x v="0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  <x v="2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  <x v="2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  <x v="3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  <x v="1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  <x v="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  <x v="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  <x v="1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  <x v="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  <x v="0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  <x v="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  <x v="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  <x v="0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  <x v="0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  <x v="7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  <x v="1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  <x v="0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  <x v="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  <x v="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  <x v="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  <x v="0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  <x v="0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  <x v="3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  <x v="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  <x v="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  <x v="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  <x v="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  <x v="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  <x v="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  <x v="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  <x v="1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  <x v="1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  <x v="1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  <x v="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  <x v="1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  <x v="1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  <x v="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  <x v="1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  <x v="1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  <x v="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  <x v="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  <x v="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  <x v="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  <x v="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  <x v="0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  <x v="0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  <x v="5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  <x v="0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  <x v="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  <x v="5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  <x v="12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  <x v="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  <x v="12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  <x v="15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  <x v="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  <x v="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  <x v="12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  <x v="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  <x v="1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  <x v="9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  <x v="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  <x v="1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  <x v="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  <x v="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  <x v="1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  <x v="1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  <x v="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  <x v="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  <x v="1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  <x v="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  <x v="1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  <x v="1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  <x v="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  <x v="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  <x v="1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  <x v="3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  <x v="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  <x v="0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  <x v="0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  <x v="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  <x v="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  <x v="0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  <x v="0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  <x v="0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  <x v="0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  <x v="16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  <x v="14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  <x v="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  <x v="0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  <x v="1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  <x v="5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  <x v="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  <x v="0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  <x v="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  <x v="0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  <x v="5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  <x v="1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  <x v="1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  <x v="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  <x v="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  <x v="0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  <x v="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  <x v="10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  <x v="0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  <x v="0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  <x v="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  <x v="0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  <x v="1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  <x v="0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  <x v="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  <x v="0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  <x v="6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  <x v="0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  <x v="0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  <x v="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  <x v="0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  <x v="0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  <x v="0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  <x v="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  <x v="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  <x v="1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  <x v="1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  <x v="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  <x v="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  <x v="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  <x v="17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  <x v="1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  <x v="1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  <x v="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  <x v="0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  <x v="1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  <x v="0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  <x v="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  <x v="5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  <x v="1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  <x v="1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  <x v="0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  <x v="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  <x v="1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  <x v="0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  <x v="5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  <x v="0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  <x v="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  <x v="1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  <x v="1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  <x v="1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  <x v="0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  <x v="3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  <x v="0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  <x v="0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  <x v="1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  <x v="1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  <x v="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  <x v="11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  <x v="1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  <x v="0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  <x v="5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  <x v="0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  <x v="0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  <x v="13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  <x v="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  <x v="0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  <x v="0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  <x v="0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  <x v="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  <x v="0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  <x v="0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  <x v="0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  <x v="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  <x v="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  <x v="15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  <x v="0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  <x v="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  <x v="0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  <x v="0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  <x v="5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  <x v="11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  <x v="1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  <x v="4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  <x v="2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  <x v="9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  <x v="1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  <x v="1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  <x v="5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  <x v="5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  <x v="1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  <x v="2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  <x v="11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  <x v="5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  <x v="4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  <x v="5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  <x v="6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  <x v="2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  <x v="1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  <x v="16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  <x v="11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  <x v="0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  <x v="1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  <x v="2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  <x v="6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  <x v="0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  <x v="0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  <x v="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  <x v="0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  <x v="1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  <x v="0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  <x v="0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  <x v="11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  <x v="5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  <x v="18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  <x v="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  <x v="0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  <x v="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  <x v="0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  <x v="0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  <x v="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  <x v="5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  <x v="0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  <x v="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  <x v="0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  <x v="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  <x v="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  <x v="0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  <x v="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  <x v="0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  <x v="5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  <x v="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  <x v="0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  <x v="1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  <x v="1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  <x v="1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  <x v="12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  <x v="0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  <x v="5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  <x v="0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  <x v="0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  <x v="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  <x v="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  <x v="1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  <x v="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  <x v="0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  <x v="1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  <x v="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  <x v="6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  <x v="1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  <x v="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  <x v="0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  <x v="1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  <x v="2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  <x v="1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  <x v="5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  <x v="12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  <x v="5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  <x v="1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  <x v="0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  <x v="0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  <x v="0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  <x v="8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  <x v="0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  <x v="5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  <x v="1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  <x v="0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  <x v="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  <x v="0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  <x v="0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  <x v="1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  <x v="1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  <x v="0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  <x v="2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  <x v="13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  <x v="1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  <x v="0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  <x v="0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  <x v="5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  <x v="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  <x v="0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  <x v="1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  <x v="1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  <x v="2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  <x v="5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  <x v="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  <x v="2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  <x v="0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  <x v="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  <x v="0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  <x v="5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  <x v="0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  <x v="5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  <x v="2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  <x v="5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  <x v="3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  <x v="0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  <x v="3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  <x v="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  <x v="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  <x v="0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  <x v="5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  <x v="0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  <x v="0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  <x v="5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  <x v="1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  <x v="0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  <x v="14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  <x v="0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  <x v="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  <x v="1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  <x v="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  <x v="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  <x v="12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  <x v="0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  <x v="1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  <x v="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  <x v="5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  <x v="1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  <x v="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  <x v="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  <x v="0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  <x v="1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  <x v="0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  <x v="1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  <x v="0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  <x v="0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  <x v="0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  <x v="0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  <x v="5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  <x v="0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  <x v="1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  <x v="0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  <x v="5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  <x v="13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  <x v="0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  <x v="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  <x v="1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  <x v="0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  <x v="0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  <x v="2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  <x v="1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  <x v="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  <x v="1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  <x v="1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  <x v="1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  <x v="2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  <x v="1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  <x v="1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  <x v="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  <x v="5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  <x v="1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  <x v="5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  <x v="1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  <x v="1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  <x v="1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  <x v="1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  <x v="1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  <x v="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  <x v="1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  <x v="1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  <x v="5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  <x v="1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  <x v="1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  <x v="1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  <x v="15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  <x v="17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  <x v="5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  <x v="1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  <x v="14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  <x v="9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  <x v="2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  <x v="0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  <x v="2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  <x v="0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  <x v="0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  <x v="1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  <x v="0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  <x v="1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  <x v="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  <x v="0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  <x v="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  <x v="0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  <x v="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  <x v="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  <x v="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  <x v="1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  <x v="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  <x v="0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  <x v="1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  <x v="1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  <x v="5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  <x v="1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  <x v="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  <x v="5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  <x v="2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  <x v="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  <x v="5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  <x v="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  <x v="5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  <x v="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  <x v="1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  <x v="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  <x v="0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  <x v="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  <x v="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  <x v="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  <x v="17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  <x v="1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  <x v="4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  <x v="1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  <x v="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  <x v="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  <x v="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  <x v="0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  <x v="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  <x v="0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  <x v="0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  <x v="5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  <x v="3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  <x v="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  <x v="6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  <x v="1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  <x v="1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  <x v="0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  <x v="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  <x v="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  <x v="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  <x v="5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  <x v="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  <x v="1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  <x v="0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  <x v="0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  <x v="0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  <x v="0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  <x v="4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  <x v="1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  <x v="6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  <x v="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  <x v="5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  <x v="5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  <x v="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  <x v="6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  <x v="1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  <x v="2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  <x v="1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  <x v="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  <x v="0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  <x v="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  <x v="11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  <x v="1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  <x v="9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  <x v="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  <x v="0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  <x v="0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  <x v="0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  <x v="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  <x v="0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  <x v="0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  <x v="14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  <x v="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  <x v="0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  <x v="14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  <x v="0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  <x v="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  <x v="1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  <x v="0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  <x v="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  <x v="0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  <x v="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  <x v="1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  <x v="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  <x v="0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  <x v="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  <x v="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  <x v="1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  <x v="0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  <x v="1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  <x v="1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  <x v="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  <x v="0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  <x v="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  <x v="11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  <x v="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  <x v="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  <x v="1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  <x v="8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  <x v="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  <x v="1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  <x v="1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  <x v="1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  <x v="1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  <x v="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  <x v="0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  <x v="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  <x v="1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  <x v="1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  <x v="1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  <x v="1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  <x v="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  <x v="17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  <x v="1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  <x v="1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  <x v="5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  <x v="1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  <x v="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  <x v="0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  <x v="5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  <x v="4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  <x v="1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  <x v="1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  <x v="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  <x v="3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  <x v="0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  <x v="0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  <x v="1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  <x v="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  <x v="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  <x v="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  <x v="0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  <x v="5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  <x v="1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  <x v="1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  <x v="17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  <x v="1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  <x v="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  <x v="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  <x v="1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  <x v="1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  <x v="1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  <x v="0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  <x v="1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  <x v="1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  <x v="1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  <x v="19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  <x v="1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  <x v="1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  <x v="1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  <x v="0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  <x v="0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  <x v="2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  <x v="1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  <x v="1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  <x v="17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  <x v="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  <x v="1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  <x v="5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  <x v="1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  <x v="1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  <x v="1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  <x v="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  <x v="0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  <x v="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  <x v="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  <x v="1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  <x v="1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  <x v="1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  <x v="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  <x v="1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  <x v="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  <x v="1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  <x v="0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  <x v="1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  <x v="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  <x v="17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  <x v="1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  <x v="1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  <x v="0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  <x v="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  <x v="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  <x v="0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  <x v="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  <x v="1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  <x v="1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  <x v="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  <x v="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  <x v="1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  <x v="5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  <x v="1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  <x v="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  <x v="0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  <x v="1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  <x v="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  <x v="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  <x v="2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  <x v="1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  <x v="5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  <x v="5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  <x v="1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  <x v="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  <x v="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  <x v="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  <x v="1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  <x v="0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  <x v="1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  <x v="1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  <x v="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  <x v="1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  <x v="1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  <x v="1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  <x v="1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  <x v="5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  <x v="1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  <x v="1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  <x v="12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  <x v="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  <x v="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  <x v="1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  <x v="1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  <x v="1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  <x v="13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  <x v="1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  <x v="2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  <x v="5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  <x v="1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  <x v="1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  <x v="0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  <x v="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  <x v="1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  <x v="1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  <x v="1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  <x v="1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  <x v="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  <x v="1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  <x v="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  <x v="0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  <x v="5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  <x v="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  <x v="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  <x v="1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  <x v="1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  <x v="1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  <x v="1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  <x v="5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  <x v="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  <x v="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  <x v="1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  <x v="1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  <x v="1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  <x v="5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  <x v="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  <x v="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  <x v="5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  <x v="12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  <x v="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  <x v="5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  <x v="1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  <x v="5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  <x v="1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  <x v="5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  <x v="1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  <x v="1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  <x v="8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  <x v="5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  <x v="1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  <x v="1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  <x v="1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  <x v="12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  <x v="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  <x v="0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  <x v="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  <x v="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  <x v="0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  <x v="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  <x v="0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  <x v="1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  <x v="0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  <x v="1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  <x v="1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  <x v="0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  <x v="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  <x v="1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  <x v="0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  <x v="1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  <x v="1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  <x v="1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  <x v="1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  <x v="5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  <x v="1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  <x v="1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  <x v="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  <x v="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  <x v="9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  <x v="1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  <x v="1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  <x v="1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  <x v="0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  <x v="0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  <x v="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  <x v="0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  <x v="0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  <x v="1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  <x v="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  <x v="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  <x v="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  <x v="1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  <x v="1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  <x v="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  <x v="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  <x v="1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  <x v="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  <x v="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  <x v="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  <x v="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  <x v="1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  <x v="5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  <x v="1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  <x v="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  <x v="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  <x v="1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  <x v="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  <x v="2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  <x v="1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  <x v="1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  <x v="5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  <x v="12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  <x v="1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  <x v="0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  <x v="5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  <x v="1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  <x v="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  <x v="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  <x v="1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  <x v="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  <x v="12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  <x v="0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  <x v="0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  <x v="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  <x v="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  <x v="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  <x v="5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  <x v="0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  <x v="1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  <x v="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  <x v="8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  <x v="1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  <x v="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  <x v="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  <x v="4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  <x v="0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  <x v="1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  <x v="0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  <x v="0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  <x v="1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  <x v="1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  <x v="8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  <x v="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  <x v="1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  <x v="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  <x v="0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  <x v="0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  <x v="2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  <x v="2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  <x v="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  <x v="2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  <x v="17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  <x v="5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  <x v="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  <x v="5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  <x v="0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  <x v="1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  <x v="0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  <x v="1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  <x v="1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  <x v="1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  <x v="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  <x v="0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  <x v="0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  <x v="1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  <x v="1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  <x v="0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  <x v="0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  <x v="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  <x v="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  <x v="1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  <x v="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  <x v="1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  <x v="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  <x v="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  <x v="2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  <x v="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  <x v="1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  <x v="0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  <x v="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  <x v="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  <x v="5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  <x v="5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  <x v="2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  <x v="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  <x v="1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  <x v="14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  <x v="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  <x v="1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  <x v="0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  <x v="13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  <x v="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  <x v="14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  <x v="1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  <x v="0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  <x v="0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  <x v="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  <x v="14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  <x v="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  <x v="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  <x v="17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  <x v="0"/>
  </r>
  <r>
    <m/>
    <m/>
    <m/>
    <x v="445"/>
    <m/>
    <x v="4"/>
    <x v="21"/>
    <m/>
    <m/>
    <m/>
    <m/>
    <m/>
    <m/>
    <m/>
    <m/>
    <m/>
    <x v="9"/>
    <x v="41"/>
    <x v="4114"/>
    <m/>
    <x v="2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s v="United States of America"/>
    <n v="85.6463773148134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s v="United States of America"/>
    <n v="49.4624189814785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s v="United States of America"/>
    <n v="31.5222916666680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s v="United States of America"/>
    <n v="78.4545138888934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s v="United States of America"/>
    <n v="77.04155092592554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s v="United States of America"/>
    <n v="37.33124999999563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s v="United Kingdom"/>
    <n v="56.23379629629926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s v="United States of America"/>
    <n v="87.49434027777897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s v="United Kingdom"/>
    <n v="51.54962962962599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s v="United States of America"/>
    <n v="31.66609953704028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s v="United States of America"/>
    <n v="36.9966203703661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s v="United States of America"/>
    <n v="85.98556712962454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s v="United States of America"/>
    <n v="39.972233796295768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s v="United States of America"/>
    <n v="36.99414351851737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s v="United States of America"/>
    <n v="60.88366898148524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s v="United States of America"/>
    <n v="89.95666666666511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s v="United States of America"/>
    <n v="36.0488657407404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s v="United States of America"/>
    <n v="58.88994212963007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s v="United States of America"/>
    <n v="45.06231481481518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s v="United States of America"/>
    <n v="63.50326388888788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s v="United States of America"/>
    <n v="41.59872685185837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s v="United States of America"/>
    <n v="69.421539351846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s v="United States of America"/>
    <n v="30.96768518518365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s v="United States of America"/>
    <n v="59.62899305555038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s v="United Kingdom"/>
    <n v="50.23612268517899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s v="United States of America"/>
    <n v="9.530752314822166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s v="United States of America"/>
    <n v="66.46248842592467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s v="United States of America"/>
    <n v="45.66042824074247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s v="United States of America"/>
    <n v="79.81226851851533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s v="United States of America"/>
    <n v="45.45192129629867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s v="United States of America"/>
    <n v="35.58224537036585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s v="United States of America"/>
    <n v="14.832731481481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s v="United Kingdom"/>
    <n v="66.32886574073927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s v="United Kingdom"/>
    <n v="70.92824074073723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s v="United States of America"/>
    <n v="44.43803240740817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s v="United States of America"/>
    <n v="74.31443287037109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s v="United States of America"/>
    <n v="13.85167824073869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s v="United States of America"/>
    <n v="42.37912037036585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s v="United States of America"/>
    <n v="36.4512500000055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s v="United Kingdom"/>
    <n v="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s v="United States of America"/>
    <n v="3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s v="United States of America"/>
    <n v="36.5477546296315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s v="United States of America"/>
    <n v="27.06370370370859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s v="United States of America"/>
    <n v="62.3920138888861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s v="United States of America"/>
    <n v="4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s v="United States of America"/>
    <n v="30.04166666666424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s v="United States of America"/>
    <n v="89.90274305555067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s v="United States of America"/>
    <n v="50.04166666666424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s v="United Kingdom"/>
    <n v="56.58627314814657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s v="United States of America"/>
    <n v="41.39177083333197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s v="United States of America"/>
    <n v="3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s v="United States of America"/>
    <n v="9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s v="United States of America"/>
    <n v="31.01738425926305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s v="United Kingdom"/>
    <n v="48.8290393518473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s v="United States of America"/>
    <n v="49.96346064814861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s v="United Kingdom"/>
    <n v="6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s v="United States of America"/>
    <n v="89.9583333333357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s v="United Kingdom"/>
    <n v="16.23780092591914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s v="United States of America"/>
    <n v="4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s v="United States of America"/>
    <n v="48.51067129630246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s v="United Kingdom"/>
    <n v="5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s v="United States of America"/>
    <n v="2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s v="Canada"/>
    <n v="3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s v="United Kingdom"/>
    <n v="31.47554398148349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s v="United States of America"/>
    <n v="3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s v="United Kingdom"/>
    <n v="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s v="United States of America"/>
    <n v="4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s v="United States of America"/>
    <n v="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s v="United States of America"/>
    <n v="3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s v="United Kingdom"/>
    <n v="28.36984953703358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s v="United Kingdom"/>
    <n v="48.95833333333575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s v="United States of America"/>
    <n v="78.40921296296437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s v="United States of America"/>
    <n v="29.95833333332848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s v="United States of America"/>
    <n v="60.95833333333575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s v="United States of America"/>
    <n v="29.95833333333575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s v="United States of America"/>
    <n v="45.95833333333575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s v="United States of America"/>
    <n v="23.3464583333334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s v="United States of America"/>
    <n v="6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s v="United States of America"/>
    <n v="3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s v="Canada"/>
    <n v="33.39027777778392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s v="United States of America"/>
    <n v="3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s v="United States of America"/>
    <n v="3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s v="United States of America"/>
    <n v="16.22401620370510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s v="France"/>
    <n v="31.0532754629603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s v="United States of America"/>
    <n v="2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s v="United States of America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s v="United States of America"/>
    <n v="50.30011574074160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s v="United States of America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s v="United States of America"/>
    <n v="34.0868402777778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s v="United Kingdom"/>
    <n v="9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s v="United States of America"/>
    <n v="3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s v="Canada"/>
    <n v="22.0067129629678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s v="United States of America"/>
    <n v="6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s v="United States of America"/>
    <n v="3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s v="United States of America"/>
    <n v="38.05947916666627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s v="United Kingdom"/>
    <n v="43.0799999999944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s v="United States of America"/>
    <n v="26.0916898148134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s v="United States of America"/>
    <n v="38.15145833333372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s v="United States of America"/>
    <n v="6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s v="United States of America"/>
    <n v="38.65864583333313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s v="United States of America"/>
    <n v="3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s v="United States of America"/>
    <n v="19.4976388888899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s v="United States of America"/>
    <n v="15.0097106481480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s v="United States of America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s v="United States of America"/>
    <n v="4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s v="United States of America"/>
    <n v="61.998877314814308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s v="United States of America"/>
    <n v="2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s v="United States of America"/>
    <n v="3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s v="United States of America"/>
    <n v="50.13527777777926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s v="United States of America"/>
    <n v="63.50291666667180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s v="United States of America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s v="United States of America"/>
    <n v="3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s v="United States of America"/>
    <n v="6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s v="United States of America"/>
    <n v="3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s v="United States of America"/>
    <n v="66.84461805555474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s v="United States of America"/>
    <n v="3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s v="United States of America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s v="United States of America"/>
    <n v="4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s v="United States of America"/>
    <n v="4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s v="United States of America"/>
    <n v="46.98656250000203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s v="Hong Kong, SAR China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s v="United States of America"/>
    <n v="15.72280092592700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  <s v="United States of America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s v="United States of America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  <s v="United States of America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s v="Canada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s v="United States of America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s v="United States of America"/>
    <n v="29.95833333333575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s v="United States of America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  <s v="United States of America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  <s v="United Kingdom"/>
    <n v="27.92902777778363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  <s v="United States of America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s v="United States of America"/>
    <n v="45.04166666667151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  <s v="United States of America"/>
    <n v="29.9221759259307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  <s v="United States of America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s v="United States of America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  <s v="United States of America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  <s v="Denmark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s v="United States of America"/>
    <n v="30.95021990741224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s v="United States of America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  <s v="United States of America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s v="United States of America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s v="United States of America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  <s v="Australia"/>
    <n v="57.1823842592566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s v="Canada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s v="United States of America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s v="United States of America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  <s v="United Kingdom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s v="United States of America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s v="United States of America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s v="United States of America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s v="Australia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s v="United States of America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s v="United States of America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s v="United States of America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s v="United States of America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s v="Canada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s v="United States of America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  <s v="United States of America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s v="United States of America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  <s v="United States of America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s v="United States of America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s v="United States of America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  <s v="United States of America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s v="United States of America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  <s v="United Kingdom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s v="United States of America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s v="United States of America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s v="United States of America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s v="United Kingdom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s v="United States of America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s v="United States of America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  <s v="United States of America"/>
    <n v="34.95833333332848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  <s v="United Kingdom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  <s v="Netherlands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s v="United Kingdom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  <s v="United States of America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s v="United States of America"/>
    <n v="16.95833333332848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  <s v="Spain"/>
    <n v="30.04166666667151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s v="United States of America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s v="United Kingdom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s v="United Kingdom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  <s v="United States of America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s v="United Kingdom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s v="Canada"/>
    <n v="57.37474537036905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s v="Norway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  <s v="United States of America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s v="United States of America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  <s v="United States of America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s v="United States of America"/>
    <n v="6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s v="United States of America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s v="Australia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s v="United States of America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  <s v="United Kingdom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s v="United Kingdom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  <s v="United States of America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s v="United Kingdom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s v="United Kingdom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s v="United States of America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  <s v="United States of America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s v="United States of America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s v="United States of America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  <s v="United States of America"/>
    <n v="29.94648148147825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s v="United Kingdom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s v="Australia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s v="United States of America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  <s v="United States of America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s v="Canada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  <s v="Australia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  <s v="United States of America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s v="United States of America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s v="United States of America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s v="United States of America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s v="United States of America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s v="United States of America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s v="United Kingdom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s v="United States of America"/>
    <n v="49.95833333332848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s v="Sweden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s v="United States of America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s v="United States of America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s v="United States of America"/>
    <n v="41.193634259252576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  <s v="United States of America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s v="United States of America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  <s v="United States of America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  <s v="Australia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  <s v="United States of America"/>
    <n v="29.95833333333575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s v="United Kingdom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  <s v="United States of America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  <s v="United Kingdom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  <s v="Germany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s v="United States of America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  <s v="United States of America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s v="United Kingdom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  <s v="United States of America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s v="United States of America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  <s v="United States of America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  <s v="United States of America"/>
    <n v="52.91552083333954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s v="United States of America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  <s v="United States of America"/>
    <n v="20.41250000000582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s v="Australia"/>
    <n v="19.38969907407590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s v="United States of America"/>
    <n v="3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s v="United States of America"/>
    <n v="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s v="United Kingdom"/>
    <n v="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s v="United States of America"/>
    <n v="17.06034722222102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s v="United States of America"/>
    <n v="3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s v="United States of America"/>
    <n v="6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s v="United States of America"/>
    <n v="4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s v="United States of America"/>
    <n v="3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s v="United States of America"/>
    <n v="55.59748842592671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s v="United States of America"/>
    <n v="29.88905092592904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s v="United States of America"/>
    <n v="9.278784722220734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s v="United Kingdom"/>
    <n v="6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s v="United States of America"/>
    <n v="6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s v="United States of America"/>
    <n v="7.866574074076197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s v="United States of America"/>
    <n v="4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s v="United States of America"/>
    <n v="6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s v="United States of America"/>
    <n v="4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s v="United States of America"/>
    <n v="3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s v="United States of America"/>
    <n v="6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s v="United States of America"/>
    <n v="30.4077430555553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s v="United States of America"/>
    <n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s v="United States of America"/>
    <n v="3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s v="Canada"/>
    <n v="3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s v="United Kingdom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s v="United States of America"/>
    <n v="40.3588888888916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s v="Canada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s v="United States of America"/>
    <n v="3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s v="Australia"/>
    <n v="33.1123032407413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s v="United States of America"/>
    <n v="6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s v="United States of America"/>
    <n v="32.10318287037080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s v="United States of America"/>
    <n v="42.66068287037342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s v="United States of America"/>
    <n v="28.3384606481486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s v="United Kingdom"/>
    <n v="3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s v="United States of America"/>
    <n v="3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s v="United Kingdom"/>
    <n v="53.33207175926509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s v="United States of America"/>
    <n v="30.18564814814453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s v="United States of America"/>
    <n v="60.04166666667151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s v="United States of America"/>
    <n v="45.04166666666424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s v="United States of America"/>
    <n v="60.04166666666424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s v="United States of America"/>
    <n v="32.36274305555707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s v="United States of America"/>
    <n v="60.041666666671517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s v="United States of America"/>
    <n v="14.90019675926305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s v="Germany"/>
    <n v="32.94370370370597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s v="United States of America"/>
    <n v="60.04166666667151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s v="United Kingdom"/>
    <n v="30.04166666666424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s v="United States of America"/>
    <n v="45.04166666666424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s v="United Kingdom"/>
    <n v="59.5092129629629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s v="United States of America"/>
    <n v="60.04166666666424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s v="Canada"/>
    <n v="45.04166666667151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s v="United States of America"/>
    <n v="30.04166666667151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s v="United States of America"/>
    <n v="60.04166666666424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s v="United States of America"/>
    <n v="40.04166666666424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s v="United Kingdom"/>
    <n v="30.35960648147738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s v="United States of America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s v="United States of America"/>
    <n v="30.53712962962890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s v="United States of America"/>
    <n v="6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s v="United States of America"/>
    <n v="3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s v="United States of America"/>
    <n v="29.99871527777577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s v="United States of America"/>
    <n v="36.34119212962832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s v="United States of America"/>
    <n v="41.11282407407270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s v="United States of America"/>
    <n v="59.6671875000029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s v="United States of America"/>
    <n v="4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s v="United States of America"/>
    <n v="6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s v="United States of America"/>
    <n v="50.45431712963181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s v="United States of America"/>
    <n v="55.75901620370859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s v="Italy"/>
    <n v="42.89165509259328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s v="United Kingdom"/>
    <n v="6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s v="United States of America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s v="United States of America"/>
    <n v="4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s v="United Kingdom"/>
    <n v="3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s v="United Kingdom"/>
    <n v="27.32458333333488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s v="United States of America"/>
    <n v="21.95243055555329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s v="United States of America"/>
    <n v="2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s v="United States of America"/>
    <n v="3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s v="United States of America"/>
    <n v="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s v="United States of America"/>
    <n v="2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s v="United States of America"/>
    <n v="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s v="United States of America"/>
    <n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s v="United States of America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s v="United Kingdom"/>
    <n v="3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s v="United States of America"/>
    <n v="3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s v="United States of America"/>
    <n v="53.607974537037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s v="United States of America"/>
    <n v="59.95833333332848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s v="United States of America"/>
    <n v="4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s v="United States of America"/>
    <n v="26.35223379629314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s v="United States of America"/>
    <n v="3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s v="United States of America"/>
    <n v="5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s v="United States of America"/>
    <n v="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s v="Canada"/>
    <n v="59.95833333332848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s v="United States of America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s v="United States of America"/>
    <n v="3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s v="United States of America"/>
    <n v="34.10497685184964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s v="United Kingdom"/>
    <n v="44.4041898148207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s v="United States of America"/>
    <n v="30.45329861111531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s v="United States of America"/>
    <n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s v="United States of America"/>
    <n v="28.92517361111094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s v="United States of America"/>
    <n v="3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s v="United States of America"/>
    <n v="39.95833333332848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s v="United States of America"/>
    <n v="3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s v="United States of America"/>
    <n v="59.28442129629547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s v="United States of America"/>
    <n v="34.12373842592933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s v="United Kingdom"/>
    <n v="44.95833333333575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s v="United States of America"/>
    <n v="3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s v="United States of America"/>
    <n v="3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s v="United States of America"/>
    <n v="57.66724537036498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s v="United States of America"/>
    <n v="22.5737037037033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s v="United States of America"/>
    <n v="30.39060185185371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s v="United Kingdom"/>
    <n v="15.346076388887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s v="United Kingdom"/>
    <n v="31.10931712963065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s v="United States of America"/>
    <n v="28.6145254629664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s v="United Kingdom"/>
    <n v="42.59460648148524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s v="United States of America"/>
    <n v="59.95833333333575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s v="United States of America"/>
    <n v="34.37859953704173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s v="United States of America"/>
    <n v="59.95833333333575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s v="United States of America"/>
    <n v="29.9583333333357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s v="United States of America"/>
    <n v="20.95833333332848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s v="United States of America"/>
    <n v="46.43973379629460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s v="United States of America"/>
    <n v="29.95833333333575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s v="United States of America"/>
    <n v="29.95833333332848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s v="United States of America"/>
    <n v="29.9583333333357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s v="United Kingdom"/>
    <n v="29.95833333333575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s v="United States of America"/>
    <n v="59.95833333333575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s v="United States of America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s v="United States of America"/>
    <n v="57.60168981481547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s v="United States of America"/>
    <n v="4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s v="United States of America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s v="United Kingdom"/>
    <n v="39.14295138888701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s v="United States of America"/>
    <n v="1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s v="United States of America"/>
    <n v="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s v="United States of America"/>
    <n v="34.1896064814791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s v="United States of America"/>
    <n v="25.1656828703708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s v="United States of America"/>
    <n v="35.98796296296495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s v="United States of America"/>
    <n v="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s v="United States of America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s v="United States of America"/>
    <n v="3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s v="United States of America"/>
    <n v="31.17259259259299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s v="United States of America"/>
    <n v="52.9794328703646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s v="United States of America"/>
    <n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s v="United States of America"/>
    <n v="6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s v="United States of America"/>
    <n v="3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s v="United Kingdom"/>
    <n v="3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s v="United Kingdom"/>
    <n v="3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s v="United States of America"/>
    <n v="53.55931712963501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s v="United Kingdom"/>
    <n v="41.05075231481168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s v="Canada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s v="United States of America"/>
    <n v="29.99994212963065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s v="United States of America"/>
    <n v="42.66715277777984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s v="United States of America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s v="United States of America"/>
    <n v="32.00409722221957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s v="Australia"/>
    <n v="47.22940972222568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s v="United States of America"/>
    <n v="49.736064814816928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s v="United States of America"/>
    <n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s v="Canada"/>
    <n v="32.5198958333276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s v="United States of America"/>
    <n v="3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s v="United States of America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s v="United Kingdom"/>
    <n v="6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s v="United Kingdom"/>
    <n v="3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s v="Canada"/>
    <n v="51.43000000000029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s v="Canada"/>
    <n v="13.83413194444438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s v="United States of America"/>
    <n v="3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s v="United States of America"/>
    <n v="3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s v="United States of America"/>
    <n v="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s v="United States of America"/>
    <n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s v="United States of America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s v="United States of America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s v="United States of America"/>
    <n v="3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s v="United States of America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s v="United States of America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s v="United Kingdom"/>
    <n v="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s v="United States of America"/>
    <n v="13.25336805555707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s v="United States of America"/>
    <n v="33.06606481481139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s v="United States of America"/>
    <n v="3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s v="United States of America"/>
    <n v="3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s v="United States of America"/>
    <n v="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s v="United States of America"/>
    <n v="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s v="Sweden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s v="United States of America"/>
    <n v="38.15916666667180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s v="United States of America"/>
    <n v="16.04697916666918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s v="United States of America"/>
    <n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s v="United States of America"/>
    <n v="28.016932870370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s v="United States of America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s v="United States of America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s v="United States of America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s v="United States of America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s v="United States of America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s v="United States of America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s v="United States of America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  <s v="United States of America"/>
    <n v="13.88194444445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s v="United States of America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  <s v="United States of America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s v="United States of America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s v="United Kingdom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s v="United States of America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  <s v="United States of America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s v="United States of America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s v="United States of America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  <s v="United States of America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  <s v="Canada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s v="United States of America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  <s v="United States of America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s v="United States of America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  <s v="United Kingdom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s v="United States of America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s v="Canada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s v="United States of America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s v="United States of America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s v="United States of America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s v="United Kingdom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s v="United States of America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s v="United Kingdom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s v="United States of America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  <s v="United States of America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s v="United States of America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s v="United States of America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s v="United States of America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s v="United States of America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s v="United States of America"/>
    <n v="21.47151620371005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  <s v="Canada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s v="United Kingdom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s v="United States of America"/>
    <n v="60.04166666666424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s v="United States of America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  <s v="United Kingdom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  <s v="United States of America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s v="United States of America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s v="Germany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s v="United States of America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s v="United States of America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s v="United States of America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  <s v="United States of America"/>
    <n v="59.99284722222364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  <s v="United Kingdom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s v="United States of America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s v="United States of America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s v="United States of America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s v="United States of America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s v="United States of America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  <s v="United States of America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s v="United States of America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  <s v="United States of America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  <s v="United States of America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s v="United States of America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s v="United States of America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s v="United States of America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s v="United States of America"/>
    <n v="26.7100694444379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s v="United Kingdom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s v="United Kingdom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s v="United Kingdom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s v="Australia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  <s v="Canada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  <s v="United States of America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s v="United States of America"/>
    <n v="30.9995833333305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  <s v="United States of America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  <s v="United States of America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  <s v="Sweden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  <s v="United Kingdom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s v="United States of America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  <s v="United States of America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s v="United States of America"/>
    <n v="6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s v="United States of America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s v="United States of America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s v="United States of America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s v="United States of America"/>
    <n v="59.04177083332615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  <s v="United States of America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s v="United States of America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s v="United Kingdom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s v="United States of America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s v="United States of America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s v="United States of America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s v="United States of America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s v="United States of America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s v="United Kingdom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  <s v="United States of America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s v="United States of America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s v="United States of America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s v="United States of America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s v="Canada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s v="United States of America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  <s v="United Kingdom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s v="United States of America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  <s v="United States of America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s v="United States of America"/>
    <n v="3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s v="United States of America"/>
    <n v="3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s v="Canada"/>
    <n v="18.9225810185162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s v="United States of America"/>
    <n v="33.04245370370335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s v="Canada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s v="United States of America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s v="Canada"/>
    <n v="3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s v="United States of America"/>
    <n v="12.63261574073840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s v="United States of America"/>
    <n v="3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s v="United Kingdom"/>
    <n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s v="United States of America"/>
    <n v="15.33100694444874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s v="United States of America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s v="United States of America"/>
    <n v="3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s v="United States of America"/>
    <n v="3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s v="United States of America"/>
    <n v="3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s v="United States of America"/>
    <n v="3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s v="United States of America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s v="United States of America"/>
    <n v="3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s v="United States of America"/>
    <n v="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s v="United States of America"/>
    <n v="34.51021990740991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s v="United States of America"/>
    <n v="4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s v="United States of America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s v="United States of America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s v="United States of America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s v="Australia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s v="United States of America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s v="France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s v="United States of America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  <s v="United Kingdom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s v="United Kingdom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s v="United Kingdom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s v="Canada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s v="United States of America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  <s v="Canada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s v="United States of America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s v="United States of America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  <s v="United Kingdom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s v="United States of America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s v="Germany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  <s v="United States of America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s v="United States of America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s v="Canada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s v="United States of America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  <s v="Netherlands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s v="Australia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s v="France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  <s v="United Kingdom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s v="United States of America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  <s v="United States of America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s v="New Zealand"/>
    <n v="36.53677083332877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s v="Canada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s v="United States of America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s v="United States of America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  <s v="United States of America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s v="United States of America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s v="United Kingdom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s v="Germany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s v="United States of America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s v="United States of America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s v="United Kingdom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s v="United States of America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s v="United States of America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  <s v="United States of America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  <s v="United States of America"/>
    <n v="23.01019675926363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s v="United States of America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s v="United States of America"/>
    <n v="29.95833333333575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  <s v="United Kingdom"/>
    <n v="55.60906249999970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s v="United States of America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s v="Canada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s v="Italy"/>
    <n v="60.04166666665696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s v="United States of America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s v="United Kingdom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s v="United States of America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s v="United States of America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s v="United Kingdom"/>
    <n v="29.9583333333357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s v="United States of America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s v="United States of America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s v="United States of America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s v="United States of America"/>
    <n v="36.96140046296932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s v="United States of America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s v="United States of America"/>
    <n v="23.8235879629573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s v="United States of America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s v="Canada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  <s v="United States of America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s v="United States of America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  <s v="United States of America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s v="United States of America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s v="Netherlands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  <s v="United States of America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s v="United States of America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s v="United Kingdom"/>
    <n v="30.0416666666569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  <s v="United States of America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  <s v="France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  <s v="Italy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s v="United States of America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  <s v="United States of America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  <s v="New Zealand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  <s v="France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s v="United Kingdom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  <s v="United States of America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s v="United States of America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s v="Canada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s v="United States of America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s v="United States of America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  <s v="Australia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  <s v="United States of America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  <s v="Canada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s v="United States of America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s v="Sweden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  <s v="United States of America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s v="Australia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s v="United States of America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s v="Canada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  <s v="Netherlands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s v="United States of America"/>
    <n v="31.65900462961872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s v="United States of America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s v="United States of America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s v="United Kingdom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  <s v="United Kingdom"/>
    <n v="28.999097222229466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s v="Germany"/>
    <n v="59.95833333333575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s v="United States of America"/>
    <n v="6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s v="United States of America"/>
    <n v="2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s v="United States of America"/>
    <n v="2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s v="United States of America"/>
    <n v="32.82280092592554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s v="United States of America"/>
    <n v="1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s v="Australia"/>
    <n v="34.1580555555556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s v="United States of America"/>
    <n v="3.967511574068339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s v="United States of America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s v="Canada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s v="Canada"/>
    <n v="10.35655092592787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s v="United Kingdom"/>
    <n v="3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s v="United States of America"/>
    <n v="6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s v="United States of America"/>
    <n v="6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s v="United States of America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s v="United States of America"/>
    <n v="38.9884606481500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s v="United States of America"/>
    <n v="3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d v="2012-07-26T18:11:42"/>
    <d v="2012-08-25T18:11:42"/>
    <s v="United States of America"/>
    <n v="3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s v="United States of America"/>
    <n v="7.82614583332906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s v="United States of America"/>
    <n v="3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s v="United States of America"/>
    <n v="46.14787037036876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s v="United States of America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s v="United States of America"/>
    <n v="30.041666666671517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s v="United States of America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s v="United States of America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s v="Denmark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s v="United States of America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s v="United States of America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s v="United States of America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s v="Italy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s v="United States of America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s v="Sweden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s v="Italy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s v="United States of America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s v="United States of America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s v="United States of America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s v="United States of America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s v="United States of America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s v="Canada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s v="Italy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s v="United States of America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s v="United States of America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s v="United States of America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s v="United States of America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s v="United States of America"/>
    <n v="29.95833333334303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s v="United States of America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s v="United States of America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s v="United States of America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  <s v="Italy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s v="Mexico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s v="United States of America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s v="United States of America"/>
    <n v="36.53984953703911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s v="United States of America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s v="United States of America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s v="United Kingdom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s v="United States of America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s v="United States of America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s v="United States of America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s v="Netherlands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s v="Germany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s v="United States of America"/>
    <n v="33.1522569444496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s v="United States of America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s v="Spain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s v="United Kingdom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s v="United States of America"/>
    <n v="30.0416666666569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s v="United States of America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s v="Canada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s v="Netherlands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  <s v="Spain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s v="United Kingdom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s v="United Kingdom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s v="United States of America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  <s v="Canada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s v="Netherlands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s v="United States of America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s v="Italy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s v="United States of America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s v="United States of America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s v="United States of America"/>
    <n v="33.34135416666686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s v="United States of America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s v="United States of America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s v="United States of America"/>
    <n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s v="United States of America"/>
    <n v="22.18769675926159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s v="United States of America"/>
    <n v="2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s v="United States of America"/>
    <n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s v="United States of America"/>
    <n v="26.9875000000029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s v="United Kingdom"/>
    <n v="2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s v="United States of America"/>
    <n v="4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s v="United Kingdom"/>
    <n v="3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s v="United States of America"/>
    <n v="2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s v="United States of America"/>
    <n v="1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s v="United Kingdom"/>
    <n v="3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s v="United States of America"/>
    <n v="3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s v="United States of America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s v="United States of America"/>
    <n v="39.9713310185179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s v="United States of America"/>
    <n v="3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s v="United States of America"/>
    <n v="14.26378472222859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s v="United States of America"/>
    <n v="25.4576504629658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s v="United Kingdom"/>
    <n v="1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s v="United States of America"/>
    <n v="18.12304398148262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s v="United States of America"/>
    <n v="3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s v="United States of America"/>
    <n v="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s v="United States of America"/>
    <n v="27.5440856481509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s v="United States of America"/>
    <n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s v="United States of America"/>
    <n v="3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s v="United Kingdom"/>
    <n v="3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s v="United Kingdom"/>
    <n v="36.05415509259910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s v="United States of America"/>
    <n v="60.04166666667151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s v="United States of America"/>
    <n v="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s v="United Kingdom"/>
    <n v="50.04166666666424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s v="United Kingdom"/>
    <n v="3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s v="United States of America"/>
    <n v="30.88868055555212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s v="United States of America"/>
    <n v="3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s v="United States of America"/>
    <n v="25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s v="United States of America"/>
    <n v="30.04166666667151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s v="United States of America"/>
    <n v="15.40746527777810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s v="United States of America"/>
    <n v="30.04166666666424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s v="United Kingdom"/>
    <n v="30.04166666666424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s v="United States of America"/>
    <n v="41.201145833329065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s v="United States of America"/>
    <n v="20.04166666666424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s v="United States of America"/>
    <n v="30.04166666666424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s v="United States of America"/>
    <n v="35.301678240743058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  <s v="United States of America"/>
    <n v="30.04166666666424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s v="United States of America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  <s v="Mexico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s v="United Kingdom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  <s v="United States of America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s v="United States of America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  <s v="Canada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s v="United States of America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  <s v="United States of America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s v="United States of America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  <s v="United States of America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s v="United States of America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s v="United States of America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s v="United Kingdom"/>
    <n v="34.2230902777810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s v="United States of America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s v="United States of America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s v="United States of America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s v="United States of America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s v="United States of America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s v="United States of America"/>
    <n v="29.48258101851388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s v="Canada"/>
    <n v="33.50059027777751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s v="United Kingdom"/>
    <n v="60.04166666666424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s v="United States of America"/>
    <n v="19.9898032407436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s v="United States of America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s v="Canada"/>
    <n v="30.16197916666715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s v="United States of America"/>
    <n v="36.1843287037045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s v="United States of America"/>
    <n v="4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s v="United States of America"/>
    <n v="38.37538194443914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s v="United States of America"/>
    <n v="24.06597222222626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s v="Canada"/>
    <n v="48.10142361111502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s v="United States of America"/>
    <n v="3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s v="United States of America"/>
    <n v="3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s v="United Kingdom"/>
    <n v="3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s v="United States of America"/>
    <n v="3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s v="United States of America"/>
    <n v="3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s v="United States of America"/>
    <n v="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s v="United States of America"/>
    <n v="1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s v="United Kingdom"/>
    <n v="3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s v="United States of America"/>
    <n v="4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s v="United States of America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s v="United States of America"/>
    <n v="41.86864583333954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s v="United States of America"/>
    <n v="31.88437500000145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s v="United States of America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s v="United States of America"/>
    <n v="2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s v="United Kingdom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s v="United States of America"/>
    <n v="4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s v="United States of America"/>
    <n v="3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s v="Canada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s v="United Kingdom"/>
    <n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s v="United States of America"/>
    <n v="2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s v="United States of America"/>
    <n v="3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s v="United States of America"/>
    <n v="1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s v="United States of America"/>
    <n v="18.14652777777519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s v="United States of America"/>
    <n v="52.5639814814785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s v="United States of America"/>
    <n v="3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s v="United States of America"/>
    <n v="45.20523148147913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s v="United Kingdom"/>
    <n v="3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s v="United Kingdom"/>
    <n v="3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s v="Australia"/>
    <n v="30.69767361111007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s v="United States of America"/>
    <n v="3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s v="United Kingdom"/>
    <n v="44.95833333333575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s v="United States of America"/>
    <n v="3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s v="United States of America"/>
    <n v="4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s v="United States of America"/>
    <n v="32.28862268518423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s v="United States of America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s v="United States of America"/>
    <n v="29.9995023148148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s v="United States of America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s v="United States of America"/>
    <n v="29.28707175925956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s v="United States of America"/>
    <n v="1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s v="United States of America"/>
    <n v="3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s v="United States of America"/>
    <n v="34.88208333333022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s v="United States of America"/>
    <n v="2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s v="United States of America"/>
    <n v="3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s v="United States of America"/>
    <n v="39.95833333333575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s v="United States of America"/>
    <n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s v="United Kingdom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s v="United States of America"/>
    <n v="44.95833333333575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s v="United States of America"/>
    <n v="29.95833333333575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s v="United States of America"/>
    <n v="30.71238425926276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s v="Netherlands"/>
    <n v="4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s v="United States of America"/>
    <n v="3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s v="United States of America"/>
    <n v="23.44920138888846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s v="United States of America"/>
    <n v="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s v="United States of America"/>
    <n v="59.95833333333575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s v="United States of America"/>
    <n v="33.9583333333357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s v="United Kingdom"/>
    <n v="29.95833333333575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s v="United States of America"/>
    <n v="29.95833333332848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s v="United States of America"/>
    <n v="44.95833333333575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s v="United States of America"/>
    <n v="29.95833333333575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s v="United States of America"/>
    <n v="34.95833333332848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s v="United States of America"/>
    <n v="29.95833333333575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s v="United Kingdom"/>
    <n v="29.95833333332848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s v="United States of America"/>
    <n v="19.95833333333575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s v="United States of America"/>
    <n v="29.9583333333357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s v="United States of America"/>
    <n v="39.68026620370073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s v="United States of America"/>
    <n v="31.39996527777839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s v="United States of America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s v="United States of America"/>
    <n v="3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s v="United States of America"/>
    <n v="4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s v="United States of America"/>
    <n v="3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s v="United States of America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s v="United States of America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s v="United Kingdom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s v="United States of America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s v="United States of America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s v="United States of America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s v="United States of America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s v="United States of America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s v="United States of America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s v="United States of America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s v="United Kingdom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s v="United States of America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s v="United States of America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s v="United States of America"/>
    <n v="40.0416666666642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s v="United States of America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  <s v="United States of America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s v="United Kingdom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s v="United States of America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s v="United States of America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s v="United States of America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s v="United States of America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s v="United States of America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s v="United States of America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s v="United States of America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s v="United States of America"/>
    <n v="59.30224537037429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s v="United States of America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s v="United States of America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  <s v="United States of America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s v="United States of America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s v="United States of America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s v="United States of America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s v="United States of America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s v="United States of America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s v="United States of America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s v="United States of America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s v="United States of America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s v="United States of America"/>
    <n v="25.2936805555582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  <s v="United States of America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s v="United States of America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s v="United States of America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s v="United States of America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  <s v="United States of America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s v="United States of America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s v="United States of America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s v="United States of America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s v="United States of America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  <s v="United States of America"/>
    <n v="29.95833333333575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  <s v="United States of America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  <s v="United States of America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s v="United States of America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s v="United Kingdom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  <s v="United States of America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s v="United States of America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s v="United States of America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  <s v="United States of America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s v="United States of America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  <s v="United States of America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s v="United States of America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s v="United Kingdom"/>
    <n v="30.04166666666424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s v="United States of America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  <s v="United States of America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s v="United States of America"/>
    <n v="42.04166666667151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s v="United States of America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s v="United States of America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s v="United States of America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s v="United States of America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  <s v="United States of America"/>
    <n v="29.92442129629489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  <s v="United States of America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s v="United States of America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  <s v="United States of America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s v="United States of America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s v="United Kingdom"/>
    <n v="34.55668981480994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s v="United States of America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s v="United States of America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s v="Canada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s v="United States of America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  <s v="United States of America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s v="United States of America"/>
    <n v="30.0416666666715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s v="United States of America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s v="United States of America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s v="United States of America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s v="United States of America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s v="United States of America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s v="United States of America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s v="United States of America"/>
    <n v="33.99942129629198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s v="France"/>
    <n v="52.12631944444001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s v="United States of America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  <s v="United States of America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s v="Netherlands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s v="Germany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s v="Canada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s v="United States of America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s v="United States of America"/>
    <n v="30.0416666666642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s v="United States of America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s v="United States of America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s v="United States of America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s v="United States of America"/>
    <n v="59.95833333332848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s v="United States of America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s v="United States of America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s v="United States of America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s v="United States of America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s v="United States of America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s v="United States of America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s v="United States of America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s v="Canada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s v="United States of America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s v="United States of America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s v="United States of America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s v="United States of America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s v="Mexico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s v="Canada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s v="United States of America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s v="United States of America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s v="United States of America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s v="United States of America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s v="United States of America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s v="Australia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s v="Austria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s v="Sweden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s v="United States of America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s v="United States of America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s v="United States of America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s v="United States of America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s v="Spain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s v="United States of America"/>
    <n v="29.9583333333430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s v="Germany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s v="United Kingdom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s v="Netherlands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  <s v="Italy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s v="United States of America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s v="United States of America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s v="United Kingdom"/>
    <n v="25.0286111111054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s v="United States of America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s v="United States of America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s v="United States of America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s v="United States of America"/>
    <n v="24.7259259259299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s v="United States of America"/>
    <n v="29.77731481481896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s v="United States of America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s v="Canada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s v="Canada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s v="United States of America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s v="United Kingdom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s v="United States of America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s v="France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s v="United States of America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s v="United States of America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s v="United States of America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s v="United States of America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s v="Mexico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s v="United States of America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s v="United States of America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s v="United States of America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s v="United States of America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s v="United States of America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s v="United States of America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s v="Switzerland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s v="United States of America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s v="United States of America"/>
    <n v="40.04166666666424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s v="United States of America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s v="United States of America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s v="United States of America"/>
    <n v="3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s v="United States of America"/>
    <n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s v="United States of America"/>
    <n v="4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s v="United States of America"/>
    <n v="39.63034722222073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s v="United Kingdom"/>
    <n v="31.0495023148178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s v="United States of America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s v="United States of America"/>
    <n v="11.21898148147738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s v="United States of America"/>
    <n v="6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s v="United States of America"/>
    <n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s v="United States of America"/>
    <n v="3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s v="United States of America"/>
    <n v="3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s v="United States of America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s v="United States of America"/>
    <n v="3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s v="United States of America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s v="United States of America"/>
    <n v="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s v="United States of America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s v="United States of America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s v="United Kingdom"/>
    <n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s v="United States of America"/>
    <n v="18.23164351852028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s v="United States of America"/>
    <n v="31.65019675926305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s v="United States of America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  <s v="United States of America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s v="United States of America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s v="United States of America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s v="United States of America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s v="United States of America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  <s v="Germany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s v="United States of America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s v="United States of America"/>
    <n v="4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  <s v="United States of America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  <s v="United States of America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  <s v="United States of America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  <s v="United States of America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s v="United States of America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  <s v="United States of America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  <s v="United States of America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  <s v="United States of America"/>
    <n v="59.9583333333430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  <s v="United States of America"/>
    <n v="30.0416666666715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  <s v="United States of America"/>
    <n v="41.09903935185138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  <s v="United States of America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s v="United States of America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  <s v="United States of America"/>
    <n v="59.76495370370685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s v="United States of America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  <s v="United States of America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s v="United States of America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s v="Australia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s v="United States of America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s v="United States of America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s v="United States of America"/>
    <n v="29.95833333334303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s v="United States of America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s v="United States of America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  <s v="Norway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s v="United States of America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s v="United States of America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s v="United States of America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s v="United States of America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s v="United States of America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s v="United States of America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s v="United States of America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s v="Germany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s v="United States of America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s v="United States of America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s v="United States of America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s v="Canada"/>
    <n v="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  <s v="United States of America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s v="Canada"/>
    <n v="29.95833333333575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s v="United States of America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  <s v="United States of America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s v="United States of America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s v="France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s v="Australia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s v="United Kingdom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s v="United States of America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s v="Canada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s v="United States of America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s v="United States of America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s v="United States of America"/>
    <n v="30.62784722222568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s v="United States of America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s v="United States of America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s v="United Kingdom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s v="Germany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s v="United States of America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s v="United States of America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s v="United States of America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s v="United Kingdom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s v="United States of America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s v="United States of America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  <s v="United States of America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s v="United States of America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s v="United States of America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s v="United States of America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s v="United States of America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s v="United States of America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s v="United Kingdom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s v="United Kingdom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s v="United States of America"/>
    <n v="29.95833333333575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s v="United States of America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s v="Germany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s v="Australia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s v="United States of America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  <s v="United States of America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s v="United States of America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  <s v="United Kingdom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s v="United States of America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s v="United States of America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  <s v="United Kingdom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s v="United States of America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s v="United States of America"/>
    <n v="31.04166666666424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s v="United Kingdom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s v="United States of America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s v="United States of America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  <s v="Australia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s v="Canada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s v="United Kingdom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s v="Australia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s v="Germany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s v="France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s v="United States of America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s v="United States of America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s v="United States of America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  <s v="United Kingdom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  <s v="Germany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  <s v="United States of America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s v="United States of America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  <s v="United States of America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s v="United States of America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s v="United States of America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  <s v="Canada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s v="United States of America"/>
    <n v="30.04166666667151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s v="United States of America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s v="United States of America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  <s v="United States of America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s v="United States of America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s v="United States of America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s v="United States of America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s v="United States of America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  <s v="United States of America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s v="United States of America"/>
    <n v="60.0416666666715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s v="United States of America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  <s v="United States of America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s v="United States of America"/>
    <n v="29.9583333333430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  <s v="United States of America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s v="United States of America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  <s v="United States of America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  <s v="United States of America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s v="United States of America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s v="United States of America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s v="United States of America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s v="United States of America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s v="United States of America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s v="United Kingdom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s v="United States of America"/>
    <n v="18.04166666666424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  <s v="United States of America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s v="United States of America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s v="United States of America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s v="United States of America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s v="Australia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  <s v="United Kingdom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s v="United States of America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s v="Canada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s v="United States of America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s v="United States of America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s v="United States of America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s v="United States of America"/>
    <n v="19.304594907414867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s v="United States of America"/>
    <n v="19.11145833333284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s v="United States of America"/>
    <n v="30.4234143518478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s v="United Kingdom"/>
    <n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s v="United States of America"/>
    <n v="3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s v="United States of America"/>
    <n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s v="United States of America"/>
    <n v="36.13515046296379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s v="United States of America"/>
    <n v="32.19180555555794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s v="United States of America"/>
    <n v="34.950578703705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s v="United Kingdom"/>
    <n v="29.50806712963094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s v="United States of America"/>
    <n v="30.92553240740380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s v="United States of America"/>
    <n v="6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s v="United States of America"/>
    <n v="1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s v="United States of America"/>
    <n v="2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s v="United States of America"/>
    <n v="3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s v="United States of America"/>
    <n v="3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s v="Canada"/>
    <n v="6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s v="United States of America"/>
    <n v="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s v="United States of America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s v="United States of America"/>
    <n v="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s v="United States of America"/>
    <n v="2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s v="United States of America"/>
    <n v="3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s v="United States of America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s v="United States of America"/>
    <n v="33.34314814815297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s v="United Kingdom"/>
    <n v="26.2974421296312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s v="United States of America"/>
    <n v="32.47892361111007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s v="United States of America"/>
    <n v="30.94871527778013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s v="United Kingdom"/>
    <n v="3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s v="United States of America"/>
    <n v="36.68796296296204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s v="United States of America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s v="United States of America"/>
    <n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s v="United States of America"/>
    <n v="15.46638888888992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s v="United Kingdom"/>
    <n v="22.0592361111121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s v="United States of America"/>
    <n v="2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s v="United States of America"/>
    <n v="6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s v="United States of America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s v="United States of America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s v="United States of America"/>
    <n v="3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s v="United Kingdom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s v="United States of America"/>
    <n v="3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s v="United States of America"/>
    <n v="35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s v="United States of America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s v="United States of America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s v="United States of America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  <s v="United States of America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s v="United States of America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s v="United States of America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  <s v="United States of America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  <s v="United States of America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s v="United States of America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s v="United States of America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  <s v="United Kingdom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s v="United States of America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  <s v="United States of America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  <s v="United States of America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s v="United States of America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  <s v="United States of America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s v="United States of America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s v="United States of America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s v="United States of America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s v="United States of America"/>
    <n v="60.99570601851883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s v="United States of America"/>
    <n v="6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s v="United States of America"/>
    <n v="3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s v="United States of America"/>
    <n v="2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s v="United Kingdom"/>
    <n v="2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s v="United States of America"/>
    <n v="16.774317129631527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s v="United States of America"/>
    <n v="6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s v="United States of America"/>
    <n v="35.71407407407241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s v="United States of America"/>
    <n v="26.69408564815239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s v="United States of America"/>
    <n v="6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s v="Australia"/>
    <n v="35.5024189814794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s v="United States of America"/>
    <n v="6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s v="United States of America"/>
    <n v="3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s v="United States of America"/>
    <n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s v="United States of America"/>
    <n v="30.24770833332877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s v="United States of America"/>
    <n v="28.20238425926072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s v="United States of America"/>
    <n v="31.47334490741195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s v="United States of America"/>
    <n v="3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s v="United States of America"/>
    <n v="29.9990162037065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s v="United States of America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s v="United States of America"/>
    <n v="3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s v="United States of America"/>
    <n v="38.739386574074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s v="United States of America"/>
    <n v="59.99526620370306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s v="United States of America"/>
    <n v="1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s v="United States of America"/>
    <n v="3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s v="United States of America"/>
    <n v="27.34978009259793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s v="United Kingdom"/>
    <n v="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s v="United States of America"/>
    <n v="34.57357638888788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s v="United States of America"/>
    <n v="3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s v="United States of America"/>
    <n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s v="United States of America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s v="United States of America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s v="United States of America"/>
    <n v="27.3532638888937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s v="United States of America"/>
    <n v="22.09851851851999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s v="United States of America"/>
    <n v="3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s v="United States of America"/>
    <n v="40.04166666666424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s v="United Kingdom"/>
    <n v="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s v="United States of America"/>
    <n v="33.12745370370248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s v="United States of America"/>
    <n v="18.41491898148524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s v="United States of America"/>
    <n v="2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s v="United States of America"/>
    <n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s v="United Kingdom"/>
    <n v="33.29424768518219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s v="United States of America"/>
    <n v="3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s v="United States of America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s v="United States of America"/>
    <n v="3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s v="United States of America"/>
    <n v="30.04166666666424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s v="United States of America"/>
    <n v="33.46868055555387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s v="United States of America"/>
    <n v="34.29961805554921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s v="United Kingdom"/>
    <n v="31.6659606481480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s v="Canada"/>
    <n v="30.0416666666642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s v="United States of America"/>
    <n v="30.0416666666715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s v="Sweden"/>
    <n v="30.041666666664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s v="United States of America"/>
    <n v="35.55077546295797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s v="United States of America"/>
    <n v="42.97523148148320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s v="United States of America"/>
    <n v="30.04166666666424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s v="United States of America"/>
    <n v="36.20956018518336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s v="United States of America"/>
    <n v="35.43028935185429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s v="United Kingdom"/>
    <n v="60.04166666666424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s v="United Kingdom"/>
    <n v="15.04166666666424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s v="United States of America"/>
    <n v="19.47337962962774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s v="United States of America"/>
    <n v="30.04166666666424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s v="United Kingdom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s v="United States of America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s v="United States of America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s v="United States of America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s v="United States of America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s v="United States of America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s v="United States of America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s v="United States of America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s v="United States of America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s v="United States of America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s v="United States of America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s v="United States of America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s v="United States of America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s v="Denmark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s v="United States of America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s v="United Kingdom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s v="Netherlands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s v="Sweden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s v="United Kingdom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s v="United States of America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s v="United States of America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s v="United States of America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s v="United States of America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s v="United States of America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s v="United States of America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s v="United States of America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s v="United States of America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s v="United States of America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  <s v="Switzerland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  <s v="Australia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s v="United States of America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s v="United States of America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s v="United States of America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s v="United States of America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s v="United States of America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s v="United States of America"/>
    <n v="45.04166666666424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  <s v="United States of America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s v="United Kingdom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s v="United States of America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s v="United States of America"/>
    <n v="58.63954861111415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s v="United States of America"/>
    <n v="30.04166666666424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s v="United States of America"/>
    <n v="3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s v="United States of America"/>
    <n v="30.73246527777519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s v="United States of America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s v="United States of America"/>
    <n v="3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s v="United States of America"/>
    <n v="29.4696643518545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s v="United States of America"/>
    <n v="4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s v="United States of America"/>
    <n v="3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s v="United States of America"/>
    <n v="28.58656250000058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s v="United States of America"/>
    <n v="32.03236111111618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s v="United States of America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s v="United States of America"/>
    <n v="4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s v="New Zealand"/>
    <n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s v="United States of America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s v="United Kingdom"/>
    <n v="33.42321759259357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s v="United States of America"/>
    <n v="32.39553240741224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s v="United States of America"/>
    <n v="26.5382175925915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s v="United Kingdom"/>
    <n v="42.87399305555300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s v="United States of America"/>
    <n v="29.23309027777577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s v="United States of America"/>
    <n v="23.2954513888907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s v="United States of America"/>
    <n v="3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s v="United Kingdom"/>
    <n v="1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s v="United States of America"/>
    <n v="9.198912037041736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s v="United States of America"/>
    <n v="3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s v="United States of America"/>
    <n v="28.05353009259124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s v="United States of America"/>
    <n v="20.17260416666249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s v="United States of America"/>
    <n v="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s v="United States of America"/>
    <n v="3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s v="United Kingdom"/>
    <n v="35.99534722222597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s v="United States of America"/>
    <n v="3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s v="United States of America"/>
    <n v="4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s v="United States of America"/>
    <n v="29.333078703697538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s v="United States of America"/>
    <n v="3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s v="United States of America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s v="United Kingdom"/>
    <n v="2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s v="United States of America"/>
    <n v="3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s v="United States of America"/>
    <n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s v="United States of America"/>
    <n v="41.73575231481663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s v="United Kingdom"/>
    <n v="31.041469907402643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s v="United States of America"/>
    <n v="3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s v="United Kingdom"/>
    <n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s v="United States of America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s v="United States of America"/>
    <n v="3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s v="United Kingdom"/>
    <n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s v="United States of America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s v="United States of America"/>
    <n v="4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s v="United States of America"/>
    <n v="17.55802083333401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s v="United Kingdom"/>
    <n v="30.13504629629460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s v="United States of America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s v="United States of America"/>
    <n v="31.89456018518831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s v="United States of America"/>
    <n v="3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s v="United Kingdom"/>
    <n v="39.95833333333575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s v="United States of America"/>
    <n v="22.29159722221811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s v="United States of America"/>
    <n v="27.22039351852436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s v="United States of America"/>
    <n v="39.95833333333575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s v="United States of America"/>
    <n v="2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s v="United States of America"/>
    <n v="59.95833333333575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s v="United States of America"/>
    <n v="29.95833333332848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s v="United States of America"/>
    <n v="34.95752314814308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s v="United States of America"/>
    <n v="14.19149305555765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s v="United Kingdom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s v="United States of America"/>
    <n v="30.04166666666424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s v="Italy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s v="United States of America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s v="United Kingdom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  <s v="United States of America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s v="Italy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s v="United Kingdom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s v="United States of America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s v="Italy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s v="United States of America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s v="United States of America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  <s v="United States of America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s v="United States of America"/>
    <n v="30.3158101851877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s v="Spain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s v="United States of America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s v="United States of America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s v="Sweden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s v="New Zealand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s v="Australia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s v="United States of America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  <s v="United States of America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  <s v="Germany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s v="Germany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s v="Spain"/>
    <n v="29.95833333332848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  <s v="United States of America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s v="United States of America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s v="United States of America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  <s v="United States of America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s v="Italy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s v="Denmark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s v="Italy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s v="Germany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s v="United States of America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s v="Denmark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s v="Canada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s v="Italy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s v="United Kingdom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  <s v="United States of America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  <s v="France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  <s v="Germany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  <s v="Germany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  <s v="Italy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s v="United States of America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  <s v="Australia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  <s v="United States of America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s v="United States of America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s v="United States of America"/>
    <n v="30.04166666666424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  <s v="United States of America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  <s v="France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s v="Spain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s v="United States of America"/>
    <n v="54.89606481481314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s v="Italy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  <s v="United States of America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  <s v="United States of America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  <s v="Denmark"/>
    <n v="28.52087962962832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  <s v="United States of America"/>
    <n v="58.09261574073752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s v="United States of America"/>
    <n v="29.9583333333357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s v="United States of America"/>
    <n v="29.9583333333357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s v="United States of America"/>
    <n v="34.9583333333357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s v="United States of America"/>
    <n v="19.09818287037342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s v="United States of America"/>
    <n v="45.43003472222335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s v="United States of America"/>
    <n v="59.41148148148204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s v="United States of America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s v="United States of America"/>
    <n v="31.32548611111269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s v="United States of America"/>
    <n v="2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s v="United States of America"/>
    <n v="22.50596064815181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s v="United States of America"/>
    <n v="24.0403009259316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s v="United States of America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s v="United States of America"/>
    <n v="14.3675347222233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s v="United States of America"/>
    <n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s v="United States of America"/>
    <n v="4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s v="United States of America"/>
    <n v="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s v="United States of America"/>
    <n v="3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s v="United States of America"/>
    <n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s v="United States of America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s v="Germany"/>
    <n v="3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s v="Canada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s v="United States of America"/>
    <n v="22.46902777776995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s v="United States of America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  <s v="United States of America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s v="United States of America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s v="United States of America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  <s v="United States of America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s v="Australia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  <s v="United States of America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s v="United States of America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s v="United States of America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s v="United States of America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  <s v="United States of America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s v="United States of America"/>
    <n v="29.92901620370685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  <s v="United States of America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  <s v="United States of America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s v="United States of America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s v="United States of America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s v="United States of America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s v="United States of America"/>
    <n v="3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s v="United States of America"/>
    <n v="3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s v="United States of America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s v="United Kingdom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s v="United Kingdom"/>
    <n v="28.49986111111502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s v="United States of America"/>
    <n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s v="United States of America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s v="United States of America"/>
    <n v="31.4578472222274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s v="United States of America"/>
    <n v="11.47865740740962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s v="United Kingdom"/>
    <n v="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s v="United States of America"/>
    <n v="32.0170138888861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s v="United States of America"/>
    <n v="36.86361111111182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s v="United States of America"/>
    <n v="4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s v="United States of America"/>
    <n v="3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s v="United States of America"/>
    <n v="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s v="United States of America"/>
    <n v="3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s v="United States of America"/>
    <n v="3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s v="United States of America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s v="United Kingdom"/>
    <n v="3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s v="United States of America"/>
    <n v="30.50987268518656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s v="United States of America"/>
    <n v="33.36221064814890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s v="United Kingdom"/>
    <n v="30.73682870370976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s v="United Kingdom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s v="United States of America"/>
    <n v="28.40567129629926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s v="United States of America"/>
    <n v="25.28172453703882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s v="France"/>
    <n v="30.23922453703562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s v="United States of America"/>
    <n v="30.91055555555794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s v="United States of America"/>
    <n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s v="United States of America"/>
    <n v="14.42072916666802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s v="United States of America"/>
    <n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s v="United States of America"/>
    <n v="27.29143518518685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s v="United States of America"/>
    <n v="12.32629629629809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s v="United Kingdom"/>
    <n v="32.02634259259502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s v="United States of America"/>
    <n v="27.53670138888992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s v="United States of America"/>
    <n v="3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s v="United States of America"/>
    <n v="45.432743055549508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s v="United Kingdom"/>
    <n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s v="United Kingdom"/>
    <n v="11.23096064814308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s v="United Kingdom"/>
    <n v="28.15725694443972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s v="United States of America"/>
    <n v="26.71934027778479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s v="United Kingdom"/>
    <n v="1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s v="United States of America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s v="Canada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s v="United States of America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  <s v="United States of America"/>
    <n v="41.96129629629285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s v="United States of America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s v="United Kingdom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  <s v="United States of America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s v="United States of America"/>
    <n v="30.04166666665696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s v="United States of America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s v="United Kingdom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  <s v="United States of America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s v="United States of America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  <s v="United States of America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  <s v="Australia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  <s v="United States of America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s v="Canada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s v="United States of America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s v="United Kingdom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s v="United States of America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s v="United States of America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s v="United States of America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  <s v="United States of America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s v="United Kingdom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s v="United States of America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s v="United States of America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s v="United States of America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s v="United States of America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s v="United States of America"/>
    <n v="3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  <s v="United States of America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s v="United States of America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s v="United Kingdom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s v="United Kingdom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s v="Canada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s v="United States of America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s v="United States of America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s v="United States of America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s v="United States of America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s v="United States of America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s v="United States of America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  <s v="United States of America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s v="United Kingdom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s v="United States of America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s v="United Kingdom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  <s v="United States of America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s v="Canada"/>
    <n v="21.56287037036963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  <s v="United States of America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s v="United States of America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  <s v="United States of America"/>
    <n v="30.59167824073665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  <s v="United States of America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s v="Italy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s v="United Kingdom"/>
    <n v="29.95833333334303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  <s v="United States of America"/>
    <n v="44.95833333332848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s v="United States of America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s v="United States of America"/>
    <n v="59.96849537036905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s v="United States of America"/>
    <n v="28.7922685185185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s v="United Kingdom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  <s v="United States of America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s v="United States of America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  <s v="United Kingdom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s v="United States of America"/>
    <n v="44.15865740740264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s v="United States of America"/>
    <n v="3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s v="United States of America"/>
    <n v="32.1953240740767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s v="United States of America"/>
    <n v="21.092708333329938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s v="United States of America"/>
    <n v="35.63410879630100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s v="United States of America"/>
    <n v="30.36641203703766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s v="United States of America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s v="United States of America"/>
    <n v="3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s v="United States of America"/>
    <n v="31.81072916666016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s v="United States of America"/>
    <n v="27.69856481481110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s v="United Kingdom"/>
    <n v="33.6055787037039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s v="United States of America"/>
    <n v="3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s v="Canada"/>
    <n v="37.27510416666336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s v="United States of America"/>
    <n v="3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s v="United Kingdom"/>
    <n v="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s v="United States of America"/>
    <n v="3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s v="United States of America"/>
    <n v="3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s v="Germany"/>
    <n v="46.3074074074102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s v="United Kingdom"/>
    <n v="31.0618634259226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s v="United States of America"/>
    <n v="27.9904050925979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s v="United States of America"/>
    <n v="6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s v="Spain"/>
    <n v="32.32108796296233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s v="United States of America"/>
    <n v="26.35663194444350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s v="United Kingdom"/>
    <n v="25.94244212962803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s v="United States of America"/>
    <n v="3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s v="United Kingdom"/>
    <n v="3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s v="United States of America"/>
    <n v="16.4323958333334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s v="United States of America"/>
    <n v="2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s v="United Kingdom"/>
    <n v="30.1721064814773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s v="United States of America"/>
    <n v="30.30634259259386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s v="United States of America"/>
    <n v="13.11143518518656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s v="Canada"/>
    <n v="3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s v="United States of America"/>
    <n v="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s v="United States of America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s v="United States of America"/>
    <n v="28.17427083333313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s v="United States of America"/>
    <n v="6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s v="United States of America"/>
    <n v="3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s v="United States of America"/>
    <n v="3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s v="United States of America"/>
    <n v="15.4393749999944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s v="United States of America"/>
    <n v="28.52817129629693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s v="United Kingdom"/>
    <n v="3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s v="United States of America"/>
    <n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s v="United States of America"/>
    <n v="2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s v="United Kingdom"/>
    <n v="34.44628472222393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s v="United Kingdom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s v="United Kingdom"/>
    <n v="3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s v="United States of America"/>
    <n v="3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s v="Australia"/>
    <n v="3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s v="Ireland"/>
    <n v="33.08629629629285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s v="United States of America"/>
    <n v="19.95268518518423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s v="United States of America"/>
    <n v="4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s v="United States of America"/>
    <n v="1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s v="United States of America"/>
    <n v="3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s v="Germany"/>
    <n v="4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s v="United States of America"/>
    <n v="44.4117476851824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s v="United States of America"/>
    <n v="3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s v="United States of America"/>
    <n v="21.20701388888846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s v="United Kingdom"/>
    <n v="3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s v="United States of America"/>
    <n v="2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s v="Germany"/>
    <n v="3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s v="United States of America"/>
    <n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s v="United States of America"/>
    <n v="29.6408101851848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s v="United States of America"/>
    <n v="59.72721064815414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s v="United States of America"/>
    <n v="3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s v="United States of America"/>
    <n v="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s v="United Kingdom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s v="United States of America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s v="United States of America"/>
    <n v="27.39743055556027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s v="United States of America"/>
    <n v="3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s v="United States of America"/>
    <n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s v="United Kingdom"/>
    <n v="3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s v="Australia"/>
    <n v="50.43163194444787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s v="United States of America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s v="United States of America"/>
    <n v="3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s v="United States of America"/>
    <n v="20.5916898148207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s v="United Kingdom"/>
    <n v="2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s v="United Kingdom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s v="United States of America"/>
    <n v="30.20965277777577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s v="Canada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s v="United States of America"/>
    <n v="4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s v="United States of America"/>
    <n v="37.06290509259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s v="United States of America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  <s v="United States of America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s v="France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s v="United States of America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s v="United States of America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s v="Canada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s v="United States of America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s v="United States of America"/>
    <n v="29.95833333334303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s v="United States of America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s v="United States of America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s v="United States of America"/>
    <n v="32.34018518519587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s v="United States of America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s v="United Kingdom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s v="United States of America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s v="United States of America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  <s v="United States of America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s v="United States of America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  <s v="United States of America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s v="United States of America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s v="United States of America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s v="United States of America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s v="United States of America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s v="United States of America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s v="United States of America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  <s v="United States of America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  <s v="Germany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s v="United States of America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  <s v="United States of America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s v="United States of America"/>
    <n v="41.25493055555853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s v="Germany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s v="United States of America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  <s v="United States of America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s v="United States of America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s v="United States of America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s v="United States of America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s v="United States of America"/>
    <n v="40.04166666666424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s v="United States of America"/>
    <n v="20.18474537038127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s v="United States of America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s v="United States of America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s v="United States of America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  <s v="United States of America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s v="United States of America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s v="United States of America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s v="United States of America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s v="United States of America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s v="United States of America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s v="United Kingdom"/>
    <n v="54.53035879628441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s v="United States of America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  <s v="United States of America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  <s v="United States of America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  <s v="United States of America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  <s v="United States of America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  <s v="United States of America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s v="United States of America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s v="United States of America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s v="United States of America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s v="United States of America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s v="United States of America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s v="United States of America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  <s v="United States of America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s v="United States of America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s v="United States of America"/>
    <n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s v="United States of America"/>
    <n v="28.53901620370743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s v="United Kingdom"/>
    <n v="32.3309259259258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s v="United States of America"/>
    <n v="4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s v="United States of America"/>
    <n v="3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s v="United Kingdom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s v="United States of America"/>
    <n v="3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s v="United States of America"/>
    <n v="25.5561574074090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s v="United States of America"/>
    <n v="3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s v="United States of America"/>
    <n v="6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s v="United States of America"/>
    <n v="3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s v="Canada"/>
    <n v="37.32642361111356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s v="United States of America"/>
    <n v="3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s v="United States of America"/>
    <n v="22.55407407407619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s v="United States of America"/>
    <n v="3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s v="Canada"/>
    <n v="3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s v="United States of America"/>
    <n v="1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s v="United States of America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s v="Canada"/>
    <n v="3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s v="United States of America"/>
    <n v="37.67386574074043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s v="United Kingdom"/>
    <n v="3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s v="United States of America"/>
    <n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s v="United Kingdom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s v="United States of America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  <s v="Australia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s v="United States of America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s v="United States of America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s v="United States of America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s v="United States of America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s v="United Kingdom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s v="United Kingdom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s v="United States of America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s v="United States of America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s v="United States of America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s v="United Kingdom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s v="Netherlands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s v="United States of America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s v="United States of America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s v="United States of America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s v="United States of America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s v="United States of America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s v="United States of America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s v="United States of America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s v="United States of America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s v="Netherlands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s v="United States of America"/>
    <n v="29.95833333333575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s v="United Kingdom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s v="United States of America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s v="United States of America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s v="United Kingdom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s v="United States of America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s v="Australia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s v="United States of America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s v="Germany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s v="United Kingdom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s v="United States of America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s v="United States of America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s v="United Kingdom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s v="United Kingdom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s v="United Kingdom"/>
    <n v="31.84643518518714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s v="Germany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s v="United States of America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s v="United States of America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s v="Germany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s v="United Kingdom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s v="United States of America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s v="United States of America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s v="Canada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s v="United States of America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s v="United States of America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s v="United Kingdom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  <s v="United Kingdom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s v="United Kingdom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  <s v="United States of America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s v="Switzerland"/>
    <n v="27.91547453704697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s v="United States of America"/>
    <n v="59.62885416667268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  <s v="United States of America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s v="United States of America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s v="United States of America"/>
    <n v="29.9583333333284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s v="United States of America"/>
    <n v="1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s v="United States of America"/>
    <n v="3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s v="United States of America"/>
    <n v="2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s v="United States of America"/>
    <n v="20.53788194444496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s v="United States of America"/>
    <n v="22.52678240741079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s v="United States of America"/>
    <n v="3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s v="United Kingdom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s v="United States of America"/>
    <n v="31.08533564815297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s v="United States of America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s v="United States of America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s v="United Kingdom"/>
    <n v="2.466631944444088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s v="United States of America"/>
    <n v="21.38678240740409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s v="Germany"/>
    <n v="32.70792824074305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s v="United States of America"/>
    <n v="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s v="United States of America"/>
    <n v="27.28418981481809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s v="United States of America"/>
    <n v="20.13497685184847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s v="United Kingdom"/>
    <n v="29.98728009259502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s v="United States of America"/>
    <n v="31.853842592594447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s v="United States of America"/>
    <n v="3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s v="United States of America"/>
    <n v="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s v="United States of America"/>
    <n v="33.0196527777807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s v="United States of America"/>
    <n v="17.55474537036934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s v="United States of America"/>
    <n v="3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s v="United States of America"/>
    <n v="6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s v="United States of America"/>
    <n v="4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s v="United Kingdom"/>
    <n v="3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s v="United States of America"/>
    <n v="9.420081018521159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s v="United States of America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s v="United States of America"/>
    <n v="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s v="United States of America"/>
    <n v="29.39041666666889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s v="United States of America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s v="United States of America"/>
    <n v="3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s v="United Kingdom"/>
    <n v="32.30737268518714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s v="United States of America"/>
    <n v="31.49675925925839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s v="Canada"/>
    <n v="25.05472222222306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s v="United States of America"/>
    <n v="4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s v="United States of America"/>
    <n v="3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s v="United Kingdom"/>
    <n v="2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s v="United States of America"/>
    <n v="26.4280787036987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s v="United States of America"/>
    <n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  <s v="United Kingdom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s v="United States of America"/>
    <n v="46.8197453703760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s v="United States of America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s v="United States of America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s v="United Kingdom"/>
    <n v="35.0416666666715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s v="United States of America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s v="United States of America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s v="United States of America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  <s v="United States of America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s v="United States of America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s v="United States of America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s v="United States of America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s v="Canada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s v="United States of America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s v="United States of America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  <s v="Australia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  <s v="United States of America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  <s v="Australia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s v="Spain"/>
    <n v="29.95833333332848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s v="United Kingdom"/>
    <n v="28.9583333333430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s v="Australia"/>
    <n v="3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s v="United States of America"/>
    <n v="21.78945601851592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s v="United States of America"/>
    <n v="10.63532407407910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s v="United States of America"/>
    <n v="3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s v="United Kingdom"/>
    <n v="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s v="United States of America"/>
    <n v="3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s v="United States of America"/>
    <n v="22.94274305555882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s v="United States of America"/>
    <n v="1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s v="United Kingdom"/>
    <n v="41.0128472222277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s v="Norway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s v="United States of America"/>
    <n v="3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s v="United Kingdom"/>
    <n v="22.30907407407357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s v="United Kingdom"/>
    <n v="3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s v="France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s v="United States of America"/>
    <n v="4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s v="United States of America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s v="United States of America"/>
    <n v="33.23249999999825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s v="United Kingdom"/>
    <n v="2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s v="Germany"/>
    <n v="2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s v="Canada"/>
    <n v="3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s v="United Kingdom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s v="Netherlands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s v="United States of America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s v="United States of America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s v="United States of America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s v="United States of America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s v="United States of America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s v="United States of America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s v="United States of America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s v="Netherlands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s v="New Zealand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s v="United States of America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s v="United Kingdom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s v="United States of America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s v="United States of America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s v="United States of America"/>
    <n v="25.04166666666424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s v="Hong Kong, SAR China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s v="United States of America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s v="United States of America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s v="United Kingdom"/>
    <n v="28.08262731481227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s v="United Kingdom"/>
    <n v="19.3498148148137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s v="United States of America"/>
    <n v="4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s v="United States of America"/>
    <n v="3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s v="United States of America"/>
    <n v="21.14452546296524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s v="United States of America"/>
    <n v="18.8953124999970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s v="Canada"/>
    <n v="28.07874999999330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s v="United States of America"/>
    <n v="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s v="United States of America"/>
    <n v="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s v="United States of America"/>
    <n v="3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s v="United States of America"/>
    <n v="3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s v="United States of America"/>
    <n v="22.96743055555998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s v="United States of America"/>
    <n v="20.65953703704144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s v="United States of America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s v="United Kingdom"/>
    <n v="34.1149305555591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s v="France"/>
    <n v="2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s v="United States of America"/>
    <n v="24.1918287037042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s v="United States of America"/>
    <n v="4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s v="United States of America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s v="Spain"/>
    <n v="29.39969907407066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s v="United States of America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s v="United States of America"/>
    <n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s v="United States of America"/>
    <n v="3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s v="United States of America"/>
    <n v="3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s v="Germany"/>
    <n v="3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s v="United States of America"/>
    <n v="3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s v="United Kingdom"/>
    <n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s v="United States of America"/>
    <n v="17.64062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s v="United Kingdom"/>
    <n v="18.40877314814861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s v="United States of America"/>
    <n v="29.9509490740747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s v="United States of America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s v="United States of America"/>
    <n v="3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s v="United States of America"/>
    <n v="3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s v="France"/>
    <n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s v="United Kingdom"/>
    <n v="41.15439814814453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s v="United Kingdom"/>
    <n v="24.9643171296338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s v="United States of America"/>
    <n v="57.64094907406979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s v="United States of America"/>
    <n v="3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s v="United States of America"/>
    <n v="4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s v="United Kingdom"/>
    <n v="3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s v="United States of America"/>
    <n v="2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s v="United States of America"/>
    <n v="1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s v="United States of America"/>
    <n v="32.9190856481509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s v="United States of America"/>
    <n v="3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s v="United States of America"/>
    <n v="2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s v="United States of America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s v="United States of America"/>
    <n v="3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s v="United States of America"/>
    <n v="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s v="United States of America"/>
    <n v="3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s v="United States of America"/>
    <n v="3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s v="United States of America"/>
    <n v="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s v="United Kingdom"/>
    <n v="3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s v="United States of America"/>
    <n v="28.00496527777431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s v="United States of America"/>
    <n v="14.40309027777402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s v="United States of America"/>
    <n v="3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s v="United Kingdom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s v="United States of America"/>
    <n v="30.08101851851824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s v="United States of America"/>
    <n v="3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s v="United Kingdom"/>
    <n v="19.02658564814919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s v="United States of America"/>
    <n v="15.5661226851880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s v="United States of America"/>
    <n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s v="Canada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  <s v="Hong Kong, SAR China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s v="United States of America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s v="United States of America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s v="United Kingdom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s v="United Kingdom"/>
    <n v="29.95833333334303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s v="United Kingdom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s v="United States of America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s v="United States of America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s v="United States of America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s v="United States of America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s v="United States of America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  <s v="United Kingdom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  <s v="United States of America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s v="Canada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  <s v="United States of America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  <s v="United States of America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s v="United States of America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s v="United Kingdom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s v="Canada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s v="Australia"/>
    <n v="3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s v="United States of America"/>
    <n v="22.05531249999330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s v="United States of America"/>
    <n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s v="United States of America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s v="United States of America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s v="United Kingdom"/>
    <n v="3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s v="United States of America"/>
    <n v="3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s v="United States of America"/>
    <n v="3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s v="United States of America"/>
    <n v="21.501342592593573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s v="United States of America"/>
    <n v="3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s v="United States of America"/>
    <n v="9.034965277780429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s v="United States of America"/>
    <n v="32.9660879629664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s v="United States of America"/>
    <n v="20.81436342592496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s v="United States of America"/>
    <n v="60.04166666666424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s v="United States of America"/>
    <n v="18.28636574074334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s v="United Kingdom"/>
    <n v="43.1161111111141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s v="Luxembourg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s v="United States of America"/>
    <n v="3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s v="United States of America"/>
    <n v="14.99784722222102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s v="United States of America"/>
    <n v="42.37570601851621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s v="United States of America"/>
    <n v="28.99603009259590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s v="United States of America"/>
    <n v="33.35469907407241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s v="United States of America"/>
    <n v="3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s v="United States of America"/>
    <n v="22.21517361111182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s v="United Kingdom"/>
    <n v="21.59297453703766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s v="Canada"/>
    <n v="38.06023148148233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s v="United States of America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s v="United Kingdom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s v="United States of America"/>
    <n v="24.64812499999970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s v="United States of America"/>
    <n v="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s v="United States of America"/>
    <n v="38.5230092592610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s v="United Kingdom"/>
    <n v="40.04166666666424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s v="United States of America"/>
    <n v="12.556909722225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s v="United States of America"/>
    <n v="3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s v="United States of America"/>
    <n v="33.04166666667151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s v="United Kingdom"/>
    <n v="14.06568287037225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s v="United States of America"/>
    <n v="34.24100694444496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s v="United States of America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s v="United Kingdom"/>
    <n v="40.32936342592438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s v="United States of America"/>
    <n v="30.04166666667151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s v="United States of America"/>
    <n v="40.14157407407765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s v="United States of America"/>
    <n v="28.95799768518190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s v="United States of America"/>
    <n v="30.04166666666424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s v="United States of America"/>
    <n v="30.06182870370685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s v="United States of America"/>
    <n v="30.04166666667151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s v="United Kingdom"/>
    <n v="27.11916666667093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s v="United States of America"/>
    <n v="28.08472222222189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s v="United States of America"/>
    <n v="2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s v="United States of America"/>
    <n v="17.84502314814744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s v="United States of America"/>
    <n v="30.04166666666424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s v="United States of America"/>
    <n v="9.608715277776354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s v="United States of America"/>
    <n v="36.97828703703999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s v="United States of America"/>
    <n v="30.04166666666424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s v="United Kingdom"/>
    <n v="25.11030092592409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s v="United States of America"/>
    <n v="45.04166666667151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s v="United States of America"/>
    <n v="30.04166666666424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s v="United States of America"/>
    <n v="34.41483796296233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s v="United States of America"/>
    <n v="30.38721064815035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s v="United States of America"/>
    <n v="30.04166666666424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s v="United States of America"/>
    <n v="21.04166666666424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s v="United States of America"/>
    <n v="22.8970486111138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s v="United States of America"/>
    <n v="21.04166666666424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s v="United Kingdom"/>
    <n v="21.07880787036992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s v="United States of America"/>
    <n v="30.04166666666424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s v="United States of America"/>
    <n v="30.04166666667151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s v="United Kingdom"/>
    <n v="30.04166666667151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s v="United States of America"/>
    <n v="30.04166666666424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s v="United States of America"/>
    <n v="60.04166666667151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s v="United States of America"/>
    <n v="30.041666666671517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s v="United States of America"/>
    <n v="28.48209490740555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s v="United States of America"/>
    <n v="30.04166666666424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s v="United States of America"/>
    <n v="60.04166666666424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s v="Italy"/>
    <n v="30.04166666667151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s v="United States of America"/>
    <n v="45.04166666666424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s v="United States of America"/>
    <n v="30.04166666667151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s v="Denmark"/>
    <n v="21.04166666666424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s v="United States of America"/>
    <n v="45.0416666666642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s v="United States of America"/>
    <n v="22.14618055555911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s v="United States of America"/>
    <n v="30.04166666667151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s v="United States of America"/>
    <n v="35.04166666666424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s v="Germany"/>
    <n v="28.2072453703731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s v="United Kingdom"/>
    <n v="30.0449537036984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s v="United States of America"/>
    <n v="30.04166666667151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s v="United States of America"/>
    <n v="30.04166666666424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s v="United Kingdom"/>
    <n v="28.64105324073898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s v="United States of America"/>
    <n v="35.04166666667151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s v="United States of America"/>
    <n v="28.44113425925752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s v="United States of America"/>
    <n v="22.95629629628820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s v="United States of America"/>
    <n v="32.3226157407407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s v="United States of America"/>
    <n v="30.04166666666424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s v="United States of America"/>
    <n v="31.04166666666424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s v="United States of America"/>
    <n v="30.60354166667093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s v="United States of America"/>
    <n v="30.04166666666424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s v="United States of America"/>
    <n v="31.0416666666642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s v="United States of America"/>
    <n v="60.04166666666424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s v="United States of America"/>
    <n v="60.04166666666424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s v="United States of America"/>
    <n v="30.9976157407436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s v="United States of America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s v="United States of America"/>
    <n v="29.49255787037691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s v="United States of America"/>
    <n v="40.00000000000727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s v="United States of America"/>
    <n v="6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s v="United States of America"/>
    <n v="30.68341435184993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s v="United States of America"/>
    <n v="4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s v="United Kingdom"/>
    <n v="40.03780092592933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s v="United Kingdom"/>
    <n v="13.34530092592467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s v="United States of America"/>
    <n v="33.28406250000261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s v="United States of America"/>
    <n v="60.00000000000727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s v="United States of America"/>
    <n v="12.3778587963024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s v="United States of America"/>
    <n v="28.11650462963007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s v="United Kingdom"/>
    <n v="3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s v="United Kingdom"/>
    <n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s v="United Kingdom"/>
    <n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s v="United States of America"/>
    <n v="36.30887731481925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s v="United States of America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s v="Ireland"/>
    <n v="3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s v="United States of America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s v="United Kingdom"/>
    <n v="32.48468750000029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s v="Canada"/>
    <n v="32.38012731481285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s v="United States of America"/>
    <n v="33.10710648148233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s v="United States of America"/>
    <n v="3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s v="Switzerland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s v="Mexico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s v="United States of America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s v="United States of America"/>
    <n v="48.1801504629693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s v="United States of America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s v="United States of America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s v="United Kingdom"/>
    <n v="29.95833333334303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s v="Canada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s v="United States of America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s v="United States of America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s v="United States of America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s v="United States of America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s v="United States of America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s v="United States of America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s v="United States of America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s v="United States of America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s v="Canada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s v="United Kingdom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s v="United States of America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s v="United States of America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  <s v="United States of America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s v="Germany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s v="United States of America"/>
    <n v="47.90495370369899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s v="United States of America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s v="United States of America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s v="United States of America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s v="United States of America"/>
    <n v="32.0416666666715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s v="United Kingdom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  <s v="United States of America"/>
    <n v="34.97504629629838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s v="Norway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s v="United States of America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s v="United States of America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s v="United States of America"/>
    <n v="39.42155092593020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s v="United States of America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s v="United Kingdom"/>
    <n v="29.95833333333575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s v="United States of America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s v="United States of America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s v="United States of America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s v="United States of America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s v="United States of America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s v="United States of America"/>
    <n v="2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s v="United Kingdom"/>
    <n v="10.92555555555736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s v="United States of America"/>
    <n v="30.85113425926829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s v="United States of America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s v="United States of America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s v="United States of America"/>
    <n v="31.24865740740642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s v="United States of America"/>
    <n v="3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s v="United States of America"/>
    <n v="25.21184027778508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s v="United States of America"/>
    <n v="36.00857638888555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s v="United Kingdom"/>
    <n v="32.99784722222102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s v="United States of America"/>
    <n v="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s v="United States of America"/>
    <n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s v="United States of America"/>
    <n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s v="Canada"/>
    <n v="34.9527893518461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s v="United States of America"/>
    <n v="37.71234953704697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s v="United States of America"/>
    <n v="28.98909722222742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s v="United Kingdom"/>
    <n v="27.95968749999883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s v="United States of America"/>
    <n v="6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s v="United States of America"/>
    <n v="3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s v="United Kingdom"/>
    <n v="4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s v="United Kingdom"/>
    <n v="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s v="United States of America"/>
    <n v="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s v="United Kingdom"/>
    <n v="4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s v="United Kingdom"/>
    <n v="3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s v="United States of America"/>
    <n v="30.9053356481454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s v="United States of America"/>
    <n v="6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s v="United States of America"/>
    <n v="57.37769675926392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s v="United States of America"/>
    <n v="4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s v="United States of America"/>
    <n v="1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s v="United States of America"/>
    <n v="6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s v="United States of America"/>
    <n v="15.42129629629926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s v="United States of America"/>
    <n v="3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s v="United States of America"/>
    <n v="4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s v="United States of America"/>
    <n v="3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s v="United States of America"/>
    <n v="16.42565972222655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s v="United States of America"/>
    <n v="38.95534722221782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s v="Ireland"/>
    <n v="2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s v="United States of America"/>
    <n v="6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s v="United States of America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s v="United States of America"/>
    <n v="24.2592129629629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s v="United States of America"/>
    <n v="3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s v="United Kingdom"/>
    <n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s v="United States of America"/>
    <n v="3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s v="United States of America"/>
    <n v="26.98283564815210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s v="United States of America"/>
    <n v="3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s v="United Kingdom"/>
    <n v="14.97246527778042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s v="United States of America"/>
    <n v="2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s v="United Kingdom"/>
    <n v="30.65788194444030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s v="United States of America"/>
    <n v="3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s v="United States of America"/>
    <n v="30.54262731481139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s v="Canada"/>
    <n v="16.11645833333750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s v="United States of America"/>
    <n v="23.6814236111094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s v="United States of America"/>
    <n v="3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s v="Canada"/>
    <n v="28.3510648148148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s v="United States of America"/>
    <n v="26.30704861111007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s v="United States of America"/>
    <n v="1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s v="United States of America"/>
    <n v="21.614074074081145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s v="United States of America"/>
    <n v="28.35006944445194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s v="United States of America"/>
    <n v="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s v="United States of America"/>
    <n v="3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s v="United States of America"/>
    <n v="1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s v="United States of America"/>
    <n v="44.50707175926072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s v="United States of America"/>
    <n v="18.35996527778479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s v="United Kingdom"/>
    <n v="16.36097222222451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s v="United States of America"/>
    <n v="3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s v="United States of America"/>
    <n v="4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s v="United States of America"/>
    <n v="2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s v="Canada"/>
    <n v="3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s v="United States of America"/>
    <n v="31.29355324073549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s v="France"/>
    <n v="38.03145833333110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s v="United States of America"/>
    <n v="39.46261574073287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s v="United States of America"/>
    <n v="44.95833333332848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s v="United Kingdom"/>
    <n v="59.21187499999359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s v="United States of America"/>
    <n v="3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s v="Australia"/>
    <n v="25.28266203703969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s v="United Kingdom"/>
    <n v="34.88266203703824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s v="United Kingdom"/>
    <n v="3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s v="United States of America"/>
    <n v="33.61758101851592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s v="United States of America"/>
    <n v="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s v="United States of America"/>
    <n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s v="United States of America"/>
    <n v="30.98310185185255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s v="United States of America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s v="Germany"/>
    <n v="55.07174768518598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s v="United Kingdom"/>
    <n v="28.04668981481518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s v="United States of America"/>
    <n v="59.9583333333284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s v="Germany"/>
    <n v="57.54052083333954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s v="United States of America"/>
    <n v="3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s v="United Kingdom"/>
    <n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s v="United States of America"/>
    <n v="30.22846064815530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s v="Germany"/>
    <n v="34.95833333332848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s v="United States of America"/>
    <n v="24.98788194444205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s v="United Kingdom"/>
    <n v="13.1987615740654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s v="United States of America"/>
    <n v="3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s v="United States of America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s v="United States of America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s v="United Kingdom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s v="Canada"/>
    <n v="29.95833333332848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s v="United States of America"/>
    <n v="29.95833333333575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s v="United States of America"/>
    <n v="14.86355324074975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s v="United States of America"/>
    <n v="29.9583333333430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s v="United States of America"/>
    <n v="34.95833333332848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s v="United Kingdom"/>
    <n v="29.95833333332848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s v="United States of America"/>
    <n v="59.95833333332848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s v="United States of America"/>
    <n v="54.20408564814715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s v="United States of America"/>
    <n v="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s v="United Kingdom"/>
    <n v="29.95833333334303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s v="New Zealand"/>
    <n v="29.95833333332848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s v="United States of America"/>
    <n v="29.95833333332848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s v="United States of America"/>
    <n v="29.95833333332848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s v="United Kingdom"/>
    <n v="44.95833333333575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s v="United States of America"/>
    <n v="29.95833333333575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s v="United States of America"/>
    <n v="29.95833333332848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s v="United States of America"/>
    <n v="26.28260416667035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s v="United States of America"/>
    <n v="14.187997685185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s v="United States of America"/>
    <n v="34.95833333332848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s v="United States of America"/>
    <n v="27.95833333333575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s v="United States of America"/>
    <n v="29.95833333333575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s v="United States of America"/>
    <n v="29.95833333334303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s v="United Kingdom"/>
    <n v="29.95833333333575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s v="United States of America"/>
    <n v="29.9583333333357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s v="United Kingdom"/>
    <n v="58.91958333332877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s v="United States of America"/>
    <n v="29.95833333334303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s v="United Kingdom"/>
    <n v="2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s v="Italy"/>
    <n v="29.972928240735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s v="United Kingdom"/>
    <n v="9.47456018518278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s v="United States of America"/>
    <n v="25.95807870369753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s v="United Kingdom"/>
    <n v="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s v="United Kingdom"/>
    <n v="45.42247685186157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s v="United States of America"/>
    <n v="29.95833333332848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s v="United States of America"/>
    <n v="27.3332175925897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s v="United States of America"/>
    <n v="29.95833333333575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s v="United Kingdom"/>
    <n v="19.15354166667384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s v="Italy"/>
    <n v="14.11322916666540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s v="United States of America"/>
    <n v="34.95833333334303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s v="United Kingdom"/>
    <n v="59.9583333333357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s v="United States of America"/>
    <n v="27.09804398147389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s v="United States of America"/>
    <n v="36.26189814815006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s v="United Kingdom"/>
    <n v="29.95833333332848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s v="United States of America"/>
    <n v="29.95833333332848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s v="United States of America"/>
    <n v="59.95833333332848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s v="Canada"/>
    <n v="59.95833333332848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s v="United States of America"/>
    <n v="21.67269675925490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s v="Ireland"/>
    <n v="29.95833333334303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s v="Canada"/>
    <n v="27.95417824074684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s v="United States of America"/>
    <n v="29.9583333333430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s v="United States of America"/>
    <n v="32.91122685185837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s v="United States of America"/>
    <n v="21.01763888888672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s v="Germany"/>
    <n v="29.95833333332848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s v="United States of America"/>
    <n v="36.638993055559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s v="United Kingdom"/>
    <n v="34.95833333333575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s v="United States of America"/>
    <n v="59.95833333334303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s v="Switzerland"/>
    <n v="29.95833333333575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s v="Italy"/>
    <n v="29.95833333333575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s v="United States of America"/>
    <n v="27.9459953703699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s v="United States of America"/>
    <n v="29.95833333333575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s v="United States of America"/>
    <n v="44.95833333332848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s v="United States of America"/>
    <n v="28.95687500000349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s v="United States of America"/>
    <n v="29.95833333332848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s v="United Kingdom"/>
    <n v="19.95833333332848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s v="Sweden"/>
    <n v="29.95833333333575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s v="Austria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s v="United States of America"/>
    <n v="29.95833333332848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s v="United States of America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s v="United Kingdom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s v="United States of America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s v="United States of America"/>
    <n v="51.67421296295651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s v="United States of America"/>
    <n v="3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s v="United States of America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s v="United States of America"/>
    <n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s v="United States of America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s v="United States of America"/>
    <n v="21.50527777778188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s v="United States of America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s v="United States of America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s v="United Kingdom"/>
    <n v="3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s v="Germany"/>
    <n v="27.22403935185866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s v="United Kingdom"/>
    <n v="55.1602662037039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s v="United States of America"/>
    <n v="4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s v="United States of America"/>
    <n v="3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s v="United States of America"/>
    <n v="4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s v="United States of America"/>
    <n v="30.21206018518569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  <s v="United States of America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  <s v="United States of America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s v="United States of America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s v="Canada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  <s v="United States of America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s v="United States of America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s v="United States of America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s v="United States of America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  <s v="Sweden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  <s v="Ireland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s v="New Zealand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  <s v="United States of America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  <s v="United States of America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s v="United States of America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s v="Australia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  <s v="Netherlands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  <s v="United Kingdom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  <s v="United Kingdom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s v="United States of America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s v="Canada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  <s v="Canada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s v="United States of America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  <s v="United States of America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  <s v="United States of America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  <s v="Italy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s v="United Kingdom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s v="United States of America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s v="United States of America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  <s v="United States of America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s v="United States of America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  <s v="United States of America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s v="Australia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s v="Sweden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s v="United States of America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  <s v="United States of America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s v="United States of America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  <s v="Canada"/>
    <n v="30.04166666667151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  <s v="United States of America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  <s v="United States of America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s v="United States of America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s v="United States of America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s v="United States of America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s v="New Zealand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s v="United States of America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s v="United States of America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  <s v="Canada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s v="United States of America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s v="United States of America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s v="France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  <s v="Australia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s v="United States of America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  <s v="United States of America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s v="United States of America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s v="Ireland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  <s v="United States of America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s v="Switzerland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  <s v="United States of America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  <s v="United States of America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  <s v="Sweden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  <s v="Australia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s v="United States of America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s v="United States of America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s v="United Kingdom"/>
    <n v="59.95833333333575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  <s v="United States of America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s v="United States of America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s v="United States of America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s v="United States of America"/>
    <n v="22.67444444444845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s v="United States of America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s v="United States of America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  <s v="Australia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s v="United States of America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  <s v="France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s v="United States of America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s v="United States of America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s v="United States of America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s v="United States of America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  <s v="United States of America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s v="United States of America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  <s v="United States of America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s v="United States of America"/>
    <n v="60.04166666666424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s v="United States of America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s v="United States of America"/>
    <n v="29.95833333334303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s v="United States of America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s v="United States of America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s v="United States of America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  <s v="United States of America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s v="United States of America"/>
    <n v="39.95833333334303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s v="United States of America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s v="Norway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s v="United States of America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s v="United States of America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s v="United States of America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  <s v="United States of America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s v="United States of America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s v="Sweden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s v="Canada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  <s v="United States of America"/>
    <n v="48.7848611111112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s v="United States of America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  <s v="United States of America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s v="Belgium"/>
    <n v="3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s v="United States of America"/>
    <n v="37.22856481480994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s v="United Kingdom"/>
    <n v="32.33674768518540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s v="United States of America"/>
    <n v="29.09641203703358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s v="United Kingdom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s v="United States of America"/>
    <n v="27.04746527777751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s v="United Kingdom"/>
    <n v="4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s v="United States of America"/>
    <n v="30.67603009259619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s v="United States of America"/>
    <n v="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s v="Canada"/>
    <n v="23.8986111111153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s v="United Kingdom"/>
    <n v="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s v="United States of America"/>
    <n v="33.91335648148378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s v="United States of America"/>
    <n v="2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s v="United States of America"/>
    <n v="3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s v="United States of America"/>
    <n v="28.35827546296059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s v="United States of America"/>
    <n v="2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s v="United States of America"/>
    <n v="35.43795138888526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s v="United States of America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s v="United States of America"/>
    <n v="6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s v="United States of America"/>
    <n v="3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s v="United States of America"/>
    <n v="26.48260416666744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s v="Germany"/>
    <n v="31.72261574073490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s v="United States of America"/>
    <n v="34.24531249999563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s v="United States of America"/>
    <n v="2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s v="United States of America"/>
    <n v="3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s v="United States of America"/>
    <n v="3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s v="United States of America"/>
    <n v="26.85994212963123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s v="United States of America"/>
    <n v="30.16559027778566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s v="United States of America"/>
    <n v="4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s v="United States of America"/>
    <n v="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s v="United States of America"/>
    <n v="23.70817129629722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s v="United States of America"/>
    <n v="5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s v="United Kingdom"/>
    <n v="25.9471412037091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s v="United States of America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s v="United States of America"/>
    <n v="3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s v="United States of America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s v="United States of America"/>
    <n v="31.17922453704522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s v="United States of America"/>
    <n v="3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s v="United Kingdom"/>
    <n v="22.12951388888177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s v="United States of America"/>
    <n v="31.0437499999970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s v="Canada"/>
    <n v="2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s v="United States of America"/>
    <n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s v="United States of America"/>
    <n v="57.83245370370423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s v="United Kingdom"/>
    <n v="6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s v="United States of America"/>
    <n v="3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s v="United States of America"/>
    <n v="1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s v="United States of America"/>
    <n v="29.6091435185226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s v="United States of America"/>
    <n v="6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s v="United Kingdom"/>
    <n v="27.56931712962978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s v="United States of America"/>
    <n v="3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s v="United Kingdom"/>
    <n v="6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s v="United States of America"/>
    <n v="3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s v="United States of America"/>
    <n v="46.41472222222364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s v="United States of America"/>
    <n v="3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s v="United States of America"/>
    <n v="31.8550578703725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s v="United States of America"/>
    <n v="3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s v="United States of America"/>
    <n v="51.260185185179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s v="United States of America"/>
    <n v="44.12622685184760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s v="United States of America"/>
    <n v="2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s v="United States of America"/>
    <n v="6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s v="United States of America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s v="Canada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s v="United States of America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  <s v="United States of America"/>
    <n v="29.9797685185185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  <s v="United States of America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  <s v="United States of America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s v="United Kingdom"/>
    <n v="22.57790509259211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  <s v="United States of America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  <s v="United States of America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s v="United Kingdom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s v="United States of America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  <s v="United Kingdom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  <s v="United States of America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  <s v="Germany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s v="United States of America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s v="United States of America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  <s v="United States of America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s v="Canada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  <s v="United States of America"/>
    <n v="30.04166666666424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s v="United States of America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  <s v="United States of America"/>
    <n v="46.20572916665696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s v="United Kingdom"/>
    <n v="4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s v="United States of America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s v="United Kingdom"/>
    <n v="3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s v="United States of America"/>
    <n v="35.22493055554514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s v="United Kingdom"/>
    <n v="3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s v="United States of America"/>
    <n v="3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s v="United States of America"/>
    <n v="31.6096412037004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s v="United States of America"/>
    <n v="22.38585648147272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s v="United States of America"/>
    <n v="3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s v="United Kingdom"/>
    <n v="4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s v="United States of America"/>
    <n v="2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s v="Canada"/>
    <n v="4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s v="United States of America"/>
    <n v="34.4514120370295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s v="United States of America"/>
    <n v="33.08246527778101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s v="United States of America"/>
    <n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s v="United States of America"/>
    <n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s v="Sweden"/>
    <n v="31.08769675926305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s v="United States of America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s v="United States of America"/>
    <n v="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s v="United States of America"/>
    <n v="2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s v="United States of America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s v="United States of America"/>
    <n v="31.41596064815530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s v="United States of America"/>
    <n v="31.26626157407008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s v="United States of America"/>
    <n v="29.9630902777862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s v="Australia"/>
    <n v="3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s v="United States of America"/>
    <n v="3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s v="United States of America"/>
    <n v="12.38839120370539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s v="United States of America"/>
    <n v="30.1797685185156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s v="United States of America"/>
    <n v="29.17592592592700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s v="Spain"/>
    <n v="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s v="Canada"/>
    <n v="3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s v="United States of America"/>
    <n v="32.3015162037045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s v="United States of America"/>
    <n v="54.254803240743058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s v="United States of America"/>
    <n v="22.93319444444205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s v="United States of America"/>
    <n v="21.11890046296321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s v="United States of America"/>
    <n v="31.48312499999883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s v="United States of America"/>
    <n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s v="United Kingdom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s v="United Kingdom"/>
    <n v="31.62365740739915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s v="United States of America"/>
    <n v="31.80074074074218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  <s v="Canada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s v="Germany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  <s v="United States of America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  <s v="Canada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s v="United States of America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  <s v="United States of America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s v="United States of America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s v="United Kingdom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s v="United States of America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s v="United States of America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s v="Australia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  <s v="United States of America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  <s v="United States of America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  <s v="United States of America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  <s v="United States of America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  <s v="United States of America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  <s v="United States of America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  <s v="United States of America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s v="United States of America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s v="United States of America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s v="United States of America"/>
    <n v="30.04166666666424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s v="United States of America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s v="United States of America"/>
    <n v="59.9583333333284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  <s v="United States of America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s v="United States of America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s v="United Kingdom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s v="United States of America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s v="United States of America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s v="Denmark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  <s v="Australia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s v="United States of America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s v="United States of America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  <s v="United States of America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s v="United States of America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s v="United States of America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s v="Canada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s v="United Kingdom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s v="United States of America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s v="United States of America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s v="United States of America"/>
    <n v="59.95833333332848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s v="United States of America"/>
    <n v="3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s v="United States of America"/>
    <n v="31.33886574073403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s v="United States of America"/>
    <n v="3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s v="United States of America"/>
    <n v="3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s v="United Kingdom"/>
    <n v="34.06253472222306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s v="United States of America"/>
    <n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s v="United States of America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s v="Canada"/>
    <n v="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s v="United States of America"/>
    <n v="3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s v="United States of America"/>
    <n v="3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s v="Ireland"/>
    <n v="3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s v="Spain"/>
    <n v="42.05815972221898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s v="United Kingdom"/>
    <n v="14.04462962962861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s v="United States of America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s v="United States of America"/>
    <n v="22.32053240740788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s v="United States of America"/>
    <n v="35.25121527777810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s v="United States of America"/>
    <n v="13.44431712962978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s v="United States of America"/>
    <n v="3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s v="United States of America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s v="United States of America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s v="United States of America"/>
    <n v="21.59216435185226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s v="United States of America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s v="United States of America"/>
    <n v="3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s v="United States of America"/>
    <n v="2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s v="United States of America"/>
    <n v="3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s v="United States of America"/>
    <n v="3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s v="United States of America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s v="United States of America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s v="United Kingdom"/>
    <n v="29.1071875000052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s v="United Kingdom"/>
    <n v="2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s v="United States of America"/>
    <n v="14.11777777778479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s v="United States of America"/>
    <n v="3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s v="United Kingdom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s v="United States of America"/>
    <n v="30.08109953704115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s v="United Kingdom"/>
    <n v="3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s v="United States of America"/>
    <n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s v="United States of America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s v="United States of America"/>
    <n v="2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s v="United States of America"/>
    <n v="3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s v="Canada"/>
    <n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s v="United States of America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  <s v="Germany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s v="United States of America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s v="United States of America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s v="Australia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s v="United States of America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s v="Canada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s v="United States of America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s v="United States of America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s v="United States of America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s v="United States of America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s v="Australia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s v="United States of America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s v="United States of America"/>
    <n v="59.95833333332848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s v="United States of America"/>
    <n v="27.96704861110629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s v="United States of America"/>
    <n v="39.103148148155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s v="United States of America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s v="United States of America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s v="United States of America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s v="United States of America"/>
    <n v="60.04166666666424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s v="United Kingdom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s v="United States of America"/>
    <n v="6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s v="United States of America"/>
    <n v="3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s v="United States of America"/>
    <n v="20.968668981484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s v="Austria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s v="United States of America"/>
    <n v="4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s v="United Kingdom"/>
    <n v="3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s v="United States of America"/>
    <n v="21.4922685185156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s v="United States of America"/>
    <n v="3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s v="Australia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s v="United States of America"/>
    <n v="30.0690277777757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s v="United States of America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s v="United States of America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s v="United States of America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s v="United States of America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s v="Canada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s v="United States of America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s v="Spain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s v="United States of America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s v="Spain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s v="United States of America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s v="United States of America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s v="United States of America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s v="United States of America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s v="United States of America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  <s v="United States of America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  <s v="United States of America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s v="United States of America"/>
    <n v="31.00613425925257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s v="United States of America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s v="United States of America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s v="Canada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s v="United States of America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s v="United States of America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s v="United States of America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s v="United States of America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s v="United States of America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s v="United States of America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s v="United States of America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  <s v="Canada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s v="United States of America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s v="Ireland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s v="United States of America"/>
    <n v="29.95833333333575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s v="Mexico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s v="United States of America"/>
    <n v="42.95833333332848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s v="United States of America"/>
    <n v="44.95833333333575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s v="United States of America"/>
    <n v="42.93430555555096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s v="United States of America"/>
    <n v="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s v="United States of America"/>
    <n v="3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s v="United States of America"/>
    <n v="3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s v="United States of America"/>
    <n v="3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s v="United States of America"/>
    <n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s v="United States of America"/>
    <n v="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s v="Ireland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s v="United States of America"/>
    <n v="42.618333333331975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s v="United States of America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s v="United States of America"/>
    <n v="27.4992129629681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s v="United States of America"/>
    <n v="44.23472222221607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s v="United States of America"/>
    <n v="3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s v="Germany"/>
    <n v="31.1415393518545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d v="2015-06-10T19:09:36"/>
    <d v="2015-07-10T19:09:36"/>
    <s v="United States of America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s v="Canada"/>
    <n v="2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s v="United Kingdom"/>
    <n v="32.61776620369346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s v="United States of America"/>
    <n v="29.14276620370219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s v="Canada"/>
    <n v="3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s v="United States of America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s v="United States of America"/>
    <n v="28.63118055555969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s v="United States of America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s v="United Kingdom"/>
    <n v="3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s v="United Kingdom"/>
    <n v="6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s v="United States of America"/>
    <n v="34.25574074074393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s v="United States of America"/>
    <n v="24.25680555556027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s v="Canada"/>
    <n v="24.55755787037196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s v="United States of America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s v="United Kingdom"/>
    <n v="4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s v="United Kingdom"/>
    <n v="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s v="United States of America"/>
    <n v="3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s v="United Kingdom"/>
    <n v="53.4914699073997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s v="United States of America"/>
    <n v="13.40643518518481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s v="United States of America"/>
    <n v="29.48775462963385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s v="United Kingdom"/>
    <n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s v="United States of America"/>
    <n v="20.43076388888584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s v="United States of America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  <s v="United States of America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s v="United States of America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s v="United States of America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s v="United States of America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s v="United States of America"/>
    <n v="31.48383101851504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s v="United States of America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s v="United States of America"/>
    <n v="29.95833333332848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  <s v="United States of America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  <s v="United States of America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s v="United States of America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s v="United States of America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  <s v="United States of America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s v="Ireland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s v="United States of America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s v="United States of America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s v="Australia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s v="Australia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  <s v="United Kingdom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s v="United States of America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s v="United States of America"/>
    <n v="59.95833333333575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s v="United States of America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s v="United States of America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  <s v="United States of America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s v="United States of America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s v="Canada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s v="United States of America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s v="United Kingdom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s v="United States of America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  <s v="United States of America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  <s v="United States of America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s v="Canada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s v="United States of America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s v="United States of America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s v="United States of America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s v="United States of America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s v="United States of America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s v="United States of America"/>
    <n v="30.0416666666642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  <s v="Italy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s v="United States of America"/>
    <n v="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s v="United States of America"/>
    <n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s v="United States of America"/>
    <n v="31.11792824073927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s v="United States of America"/>
    <n v="20.27988425926014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s v="United States of America"/>
    <n v="4.166423611110076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s v="United States of America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s v="United States of America"/>
    <n v="32.58924768518772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s v="United States of America"/>
    <n v="40.4050115740683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s v="United States of America"/>
    <n v="23.8120370370452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s v="United Kingdom"/>
    <n v="15.851527777776937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s v="United States of America"/>
    <n v="6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s v="United States of America"/>
    <n v="4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s v="United Kingdom"/>
    <n v="18.66685185185633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s v="United States of America"/>
    <n v="30.13545138888002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s v="United States of America"/>
    <n v="3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s v="United Kingdom"/>
    <n v="3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s v="United States of America"/>
    <n v="30.34943287036730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s v="United States of America"/>
    <n v="43.2086574074055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s v="United Kingdom"/>
    <n v="36.19108796295768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s v="United States of America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s v="United States of America"/>
    <n v="23.21675925925956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s v="United States of America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s v="United States of America"/>
    <n v="21.0820138888884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s v="United States of America"/>
    <n v="30.19916666667268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s v="United States of America"/>
    <n v="3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s v="United States of America"/>
    <n v="31.11638888888410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s v="United States of America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s v="United States of America"/>
    <n v="2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s v="United States of America"/>
    <n v="44.55696759259444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s v="United Kingdom"/>
    <n v="3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s v="United States of America"/>
    <n v="19.18615740740642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s v="United States of America"/>
    <n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s v="United States of America"/>
    <n v="22.27745370370394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s v="United States of America"/>
    <n v="1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s v="United States of America"/>
    <n v="10.37525462963094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s v="United States of America"/>
    <n v="31.97129629629489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s v="United States of America"/>
    <n v="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s v="United States of America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s v="United Kingdom"/>
    <n v="2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s v="United Kingdom"/>
    <n v="4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s v="United Kingdom"/>
    <n v="3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s v="United States of America"/>
    <n v="3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s v="United States of America"/>
    <n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s v="United States of America"/>
    <n v="3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s v="United States of America"/>
    <n v="3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s v="United Kingdom"/>
    <n v="51.58766203703999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s v="United States of America"/>
    <n v="25.04083333333983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s v="United Kingdom"/>
    <n v="1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s v="United States of America"/>
    <n v="30.573402777779847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s v="United States of America"/>
    <n v="6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s v="United States of America"/>
    <n v="14.99165509259910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s v="United Kingdom"/>
    <n v="3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s v="United States of America"/>
    <n v="3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s v="United Kingdom"/>
    <n v="18.0946990740631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s v="United States of America"/>
    <n v="3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s v="United States of America"/>
    <n v="3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s v="United States of America"/>
    <n v="3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s v="United States of America"/>
    <n v="29.69841435184935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s v="United States of America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s v="United States of America"/>
    <n v="3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s v="United Kingdom"/>
    <n v="60.0416666666715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  <s v="United Kingdom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  <s v="United States of America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s v="Austria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s v="United States of America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  <s v="United States of America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  <s v="United States of America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s v="United States of America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s v="United Kingdom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s v="United States of America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  <s v="Ireland"/>
    <n v="8.967488425929332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s v="United States of America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  <s v="Canada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s v="United Kingdom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s v="United States of America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s v="United States of America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s v="Mexico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  <s v="Netherlands"/>
    <n v="23.93269675926421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s v="Australia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s v="United States of America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s v="Australia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s v="United States of America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s v="United States of America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s v="United Kingdom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  <s v="United States of America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s v="United States of America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s v="United States of America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s v="United States of America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s v="United States of America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s v="United States of America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s v="United States of America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  <s v="United States of America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s v="United States of America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s v="United States of America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s v="United States of America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  <s v="United States of America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s v="United States of America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s v="United Kingdom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s v="United States of America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s v="United States of America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  <s v="United States of America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s v="United States of America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s v="United States of America"/>
    <n v="35.30443287036905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s v="United States of America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s v="United States of America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s v="United States of America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s v="United States of America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  <s v="United States of America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s v="United States of America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s v="United States of America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s v="United States of America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s v="United States of America"/>
    <n v="7.160833333335176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s v="United States of America"/>
    <n v="59.31024305555183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  <s v="United States of America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s v="United States of America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s v="United States of America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s v="United States of America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s v="United States of America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  <s v="United States of America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s v="United States of America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s v="United States of America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s v="United States of America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s v="United States of America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s v="United Kingdom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s v="United States of America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s v="United States of America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s v="United States of America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s v="United States of America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s v="United States of America"/>
    <n v="39.5573958333334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s v="United Kingdom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s v="United States of America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s v="United States of America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s v="United States of America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s v="United Kingdom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s v="United Kingdom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s v="United Kingdom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s v="United States of America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s v="United States of America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s v="United States of America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s v="Canada"/>
    <n v="29.95833333332848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s v="United States of America"/>
    <n v="22.485949074078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s v="United Kingdom"/>
    <n v="3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s v="United States of America"/>
    <n v="5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s v="United States of America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s v="United States of America"/>
    <n v="3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s v="United States of America"/>
    <n v="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s v="United States of America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s v="United Kingdom"/>
    <n v="2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s v="United States of America"/>
    <n v="3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s v="United States of America"/>
    <n v="10.97099537037138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s v="United States of America"/>
    <n v="18.62380787036090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s v="United Kingdom"/>
    <n v="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s v="United Kingdom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s v="France"/>
    <n v="3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s v="United Kingdom"/>
    <n v="37.500798611115897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s v="United Kingdom"/>
    <n v="20.16747685184236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s v="United States of America"/>
    <n v="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s v="United States of America"/>
    <n v="25.20512731480994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s v="United States of America"/>
    <n v="3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s v="United Kingdom"/>
    <n v="3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s v="United States of America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s v="Canada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  <s v="United States of America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s v="United States of America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  <s v="United States of America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s v="United Kingdom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s v="United States of America"/>
    <n v="49.15385416666686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s v="United States of America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s v="United States of America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  <s v="United States of America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s v="United States of America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s v="United States of America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s v="United States of America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  <s v="United States of America"/>
    <n v="19.95833333334303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s v="United States of America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s v="United States of America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s v="United States of America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  <s v="United States of America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  <s v="United Kingdom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  <s v="United States of America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s v="United Kingdom"/>
    <n v="29.00223379629460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s v="United States of America"/>
    <n v="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s v="United States of America"/>
    <n v="2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s v="United States of America"/>
    <n v="17.44444444443797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s v="United States of America"/>
    <n v="4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s v="United States of America"/>
    <n v="25.75009259258513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s v="United States of America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s v="United States of America"/>
    <n v="3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s v="United Kingdom"/>
    <n v="56.53164351852319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s v="United States of America"/>
    <n v="32.99857638889807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s v="United States of America"/>
    <n v="31.63916666666045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s v="United States of America"/>
    <n v="28.69375000000582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s v="United States of America"/>
    <n v="14.50324074074160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s v="United States of America"/>
    <n v="31.46342592593282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s v="United Kingdom"/>
    <n v="3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s v="United States of America"/>
    <n v="3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s v="United Kingdom"/>
    <n v="2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s v="United States of America"/>
    <n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s v="United Kingdom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s v="Germany"/>
    <n v="27.63094907408230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s v="Spain"/>
    <n v="37.11065972222422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s v="United Kingdom"/>
    <n v="46.04341435185051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s v="United States of America"/>
    <n v="3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s v="Spain"/>
    <n v="20.04203703704115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s v="United States of America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s v="United States of America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s v="Canada"/>
    <n v="3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s v="United States of America"/>
    <n v="3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s v="United States of America"/>
    <n v="32.34401620370044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s v="Canada"/>
    <n v="31.1098379629693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s v="United Kingdom"/>
    <n v="3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s v="United States of America"/>
    <n v="28.91137731481285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s v="United States of America"/>
    <n v="2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s v="United States of America"/>
    <n v="36.87451388889167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s v="United States of America"/>
    <n v="23.6916203703731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s v="United States of America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s v="United States of America"/>
    <n v="3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s v="United States of America"/>
    <n v="3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s v="United States of America"/>
    <n v="25.69364583332935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s v="United Kingdom"/>
    <n v="3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s v="United States of America"/>
    <n v="18.451180555552128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s v="United States of America"/>
    <n v="27.19342592592147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s v="United States of America"/>
    <n v="3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s v="United Kingdom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s v="United States of America"/>
    <n v="23.90321759259677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s v="United Kingdom"/>
    <n v="3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s v="United States of America"/>
    <n v="41.6530439814814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s v="United States of America"/>
    <n v="30.1306712962978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s v="United States of America"/>
    <n v="3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s v="United States of America"/>
    <n v="2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s v="United States of America"/>
    <n v="3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s v="Australia"/>
    <n v="3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s v="United Kingdom"/>
    <n v="19.95563657407183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s v="United States of America"/>
    <n v="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s v="United States of America"/>
    <n v="31.3129976851851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s v="United Kingdom"/>
    <n v="35.4404398148108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s v="United States of America"/>
    <n v="39.14733796296059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s v="United States of America"/>
    <n v="3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s v="United States of America"/>
    <n v="22.91468750000058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s v="United Kingdom"/>
    <n v="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s v="United Kingdom"/>
    <n v="26.57402777777315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s v="United States of America"/>
    <n v="42.01684027777810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s v="United States of America"/>
    <n v="3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s v="United States of America"/>
    <n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s v="Spain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s v="Austria"/>
    <n v="24.91026620370394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s v="United States of America"/>
    <n v="18.00466435184353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s v="United States of America"/>
    <n v="30.4629629629635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s v="United States of America"/>
    <n v="30.22004629630100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s v="United States of America"/>
    <n v="42.04166666666424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s v="United Kingdom"/>
    <n v="60.04166666666424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s v="United States of America"/>
    <n v="30.04166666665696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s v="United Kingdom"/>
    <n v="60.04166666667151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s v="United States of America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s v="United States of America"/>
    <n v="30.04166666666424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s v="United Kingdom"/>
    <n v="23.3589351851842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s v="United States of America"/>
    <n v="16.46902777778450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s v="United States of America"/>
    <n v="30.04166666667151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s v="United Kingdom"/>
    <n v="30.04166666665696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s v="United States of America"/>
    <n v="30.04166666666424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s v="United States of America"/>
    <n v="14.14804398148407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s v="United States of America"/>
    <n v="36.7476157407436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s v="United States of America"/>
    <n v="29.48630787037109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s v="United States of America"/>
    <n v="23.6999189814814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s v="United States of America"/>
    <n v="74.041666666656965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s v="United States of America"/>
    <n v="42.04166666667151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s v="United States of America"/>
    <n v="30.04166666666424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s v="United States of America"/>
    <n v="30.04166666666424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s v="United States of America"/>
    <n v="37.03740740740613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s v="United States of America"/>
    <n v="30.04157407407910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s v="United Kingdom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s v="United States of America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s v="United States of America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  <s v="United States of America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s v="United States of America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  <s v="United States of America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  <s v="United Kingdom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s v="Italy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s v="United States of America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s v="United States of America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  <s v="United States of America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s v="United States of America"/>
    <n v="29.21421296296466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s v="United States of America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s v="United States of America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s v="United States of America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s v="Australia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s v="New Zealand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s v="United States of America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s v="United States of America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s v="United Kingdom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s v="United States of America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s v="United States of America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s v="United States of America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s v="France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s v="United States of America"/>
    <n v="5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s v="United States of America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s v="Canada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s v="United States of America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s v="United States of America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s v="United States of America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s v="United States of America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  <s v="United States of America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s v="United States of America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s v="United States of America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s v="United States of America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s v="Italy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s v="United States of America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s v="United States of America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s v="United States of America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s v="United States of America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s v="United States of America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s v="United States of America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s v="Canada"/>
    <n v="30.25693287037574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s v="United States of America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s v="United States of America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s v="United States of America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s v="United Kingdom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s v="United States of America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s v="United States of America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s v="United States of America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s v="France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s v="United Kingdom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s v="United States of America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s v="Australia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s v="United States of America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s v="United Kingdom"/>
    <n v="22.48754629629547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s v="United States of America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s v="United States of America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s v="United States of America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s v="United States of America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s v="United States of America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s v="United States of America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s v="United States of America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  <s v="United States of America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s v="Sweden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s v="United States of America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s v="United Kingdom"/>
    <n v="8.175462962972233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s v="Sweden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s v="United States of America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s v="Netherlands"/>
    <n v="59.95833333333575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s v="Canada"/>
    <n v="6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s v="United States of America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s v="United States of America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s v="United States of America"/>
    <n v="6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  <s v="United States of America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s v="United States of America"/>
    <n v="29.95833333332848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  <s v="United States of America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s v="United States of America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s v="United States of America"/>
    <n v="39.95833333333575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s v="United States of America"/>
    <n v="30.56740740741224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s v="United States of America"/>
    <n v="29.95833333332848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s v="United States of America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s v="United Kingdom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s v="United Kingdom"/>
    <n v="20.9583333333357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s v="United States of America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s v="United Kingdom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s v="United States of America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  <s v="United Kingdom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s v="Mexico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s v="France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s v="Netherlands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s v="United Kingdom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  <s v="United Kingdom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s v="United States of America"/>
    <n v="16.71172453703184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  <s v="United States of America"/>
    <n v="59.95833333332848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s v="Mexico"/>
    <n v="44.95833333332848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s v="United States of America"/>
    <n v="29.1894675925868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s v="United States of America"/>
    <n v="30.04166666667151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s v="United States of America"/>
    <n v="30.04166666666424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s v="United States of America"/>
    <n v="21.04166666667151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s v="United Kingdom"/>
    <n v="30.04166666665696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s v="United Kingdom"/>
    <n v="27.41549768518598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s v="United States of America"/>
    <n v="11.02104166666686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s v="United States of America"/>
    <n v="30.0416666666642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s v="United States of America"/>
    <n v="30.04166666666424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s v="United States of America"/>
    <n v="44.46026620369957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s v="United Kingdom"/>
    <n v="30.04166666666424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s v="United States of America"/>
    <n v="30.04166666665696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s v="United States of America"/>
    <n v="60.02716435184993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s v="United States of America"/>
    <n v="10.5565624999944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s v="United States of America"/>
    <n v="35.25681712962978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s v="United States of America"/>
    <n v="30.041666666671517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s v="United States of America"/>
    <n v="35.0416666666715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s v="United States of America"/>
    <n v="30.0416666666715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s v="United States of America"/>
    <n v="40.04166666666424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s v="Italy"/>
    <n v="29.74619212963443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s v="Norway"/>
    <n v="21.16004629629605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s v="United States of America"/>
    <n v="46.11574074073723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s v="United States of America"/>
    <n v="45.41658564815588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s v="United Kingdom"/>
    <n v="29.99635416666569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s v="United Kingdom"/>
    <n v="2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s v="Germany"/>
    <n v="3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s v="United States of America"/>
    <n v="2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s v="United States of America"/>
    <n v="34.26554398148437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s v="United States of America"/>
    <n v="29.29609953703766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s v="United States of America"/>
    <n v="3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s v="United States of America"/>
    <n v="36.95839120370510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s v="United States of America"/>
    <n v="6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s v="United States of America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s v="United States of America"/>
    <n v="3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s v="United States of America"/>
    <n v="16.0914930555591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s v="United Kingdom"/>
    <n v="6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s v="United States of America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s v="United States of America"/>
    <n v="3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s v="United States of America"/>
    <n v="4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s v="United States of America"/>
    <n v="6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s v="United States of America"/>
    <n v="28.43777777777722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s v="United Kingdom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s v="Sweden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  <s v="Canada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s v="United States of America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s v="United Kingdom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s v="United Kingdom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  <s v="United States of America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s v="United States of America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s v="United States of America"/>
    <n v="59.98524305554747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s v="Norway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s v="Denmark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s v="United States of America"/>
    <n v="30.11321759259590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s v="United States of America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s v="United Kingdom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s v="United States of America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s v="United States of America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  <s v="United States of America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s v="United Kingdom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  <s v="United States of America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s v="United States of America"/>
    <n v="59.958333333328483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s v="United Kingdom"/>
    <n v="31.49833333332935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s v="United States of America"/>
    <n v="18.09569444444059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s v="United States of America"/>
    <n v="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s v="United States of America"/>
    <n v="3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s v="United States of America"/>
    <n v="3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s v="United States of America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s v="United States of America"/>
    <n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s v="United States of America"/>
    <n v="29.77216435184527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s v="United States of America"/>
    <n v="59.11947916667122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s v="United States of America"/>
    <n v="20.62107638889574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s v="United States of America"/>
    <n v="29.40702546296233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s v="Canada"/>
    <n v="6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s v="United States of America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s v="United States of America"/>
    <n v="30.10019675926014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s v="United States of America"/>
    <n v="3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s v="United States of America"/>
    <n v="35.50594907407503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s v="United States of America"/>
    <n v="3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s v="United States of America"/>
    <n v="3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s v="United States of America"/>
    <n v="27.48870370370423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s v="United States of America"/>
    <n v="22.18724537036905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s v="United States of America"/>
    <n v="37.20401620370830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s v="United States of America"/>
    <n v="34.248530092598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s v="United States of America"/>
    <n v="29.11458333332848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s v="United Kingdom"/>
    <n v="14.03608796295884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s v="United Kingdom"/>
    <n v="4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s v="United States of America"/>
    <n v="41.03627314814366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s v="United States of America"/>
    <n v="3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s v="United States of America"/>
    <n v="3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s v="United Kingdom"/>
    <n v="3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s v="United States of America"/>
    <n v="28.3482870370426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s v="United Kingdom"/>
    <n v="42.87695601851737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s v="United States of America"/>
    <n v="33.59984953702951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s v="United States of America"/>
    <n v="3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s v="United States of America"/>
    <n v="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s v="United States of America"/>
    <n v="3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s v="United States of America"/>
    <n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s v="United States of America"/>
    <n v="39.31349537037021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s v="United States of America"/>
    <n v="35.55702546296379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s v="United States of America"/>
    <n v="2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s v="United States of America"/>
    <n v="24.4225925925857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s v="United States of America"/>
    <n v="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s v="United States of America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s v="Australia"/>
    <n v="3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s v="United States of America"/>
    <n v="6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s v="Spain"/>
    <n v="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s v="United States of America"/>
    <n v="13.2964120370379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s v="Canada"/>
    <n v="4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s v="United States of America"/>
    <n v="4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s v="United States of America"/>
    <n v="1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s v="United Kingdom"/>
    <n v="40.4383217592694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s v="United Kingdom"/>
    <n v="31.13081018519005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s v="United States of America"/>
    <n v="25.33548611111473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s v="United States of America"/>
    <n v="13.97637731481518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s v="United States of America"/>
    <n v="17.3644328703667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s v="United States of America"/>
    <n v="3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s v="United States of America"/>
    <n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s v="United States of America"/>
    <n v="30.28579861111211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s v="United Kingdom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s v="United Kingdom"/>
    <n v="30.4087731481486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s v="United Kingdom"/>
    <n v="13.79725694445369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s v="United States of America"/>
    <n v="3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s v="United States of America"/>
    <n v="3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s v="Canada"/>
    <n v="3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s v="United States of America"/>
    <n v="15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s v="United States of America"/>
    <n v="3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s v="United States of America"/>
    <n v="24.1497106481474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s v="United States of America"/>
    <n v="46.62759259258746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s v="United States of America"/>
    <n v="20.54287037036556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s v="United States of America"/>
    <n v="3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s v="United States of America"/>
    <n v="18.4885763888887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s v="United States of America"/>
    <n v="31.40004629629402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s v="United States of America"/>
    <n v="44.17046296296757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s v="United Kingdom"/>
    <n v="3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s v="United States of America"/>
    <n v="24.38901620369870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s v="United Kingdom"/>
    <n v="3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s v="Canada"/>
    <n v="16.95061342592089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s v="Denmark"/>
    <n v="44.95833333332848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s v="United Kingdom"/>
    <n v="59.95833333332848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s v="United Kingdom"/>
    <n v="3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s v="United States of America"/>
    <n v="8.909699074072705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s v="United States of America"/>
    <n v="2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s v="United States of America"/>
    <n v="1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s v="United States of America"/>
    <n v="44.95833333332848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s v="United States of America"/>
    <n v="59.95833333332848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s v="United States of America"/>
    <n v="20.98210648147505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s v="United Kingdom"/>
    <n v="3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s v="United Kingdom"/>
    <n v="22.09937500000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s v="United States of America"/>
    <n v="37.3907060185156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s v="United States of America"/>
    <n v="29.95833333333575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s v="United States of America"/>
    <n v="29.95833333333575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s v="United States of America"/>
    <n v="59.84217592592176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s v="United Kingdom"/>
    <n v="16.10001157407532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s v="United States of America"/>
    <n v="29.95833333333575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s v="United States of America"/>
    <n v="14.66377314814599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s v="United States of America"/>
    <n v="34.66592592593224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s v="United States of America"/>
    <n v="59.9583333333284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s v="United States of America"/>
    <n v="59.95833333333575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s v="United Kingdom"/>
    <n v="59.95833333332848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s v="United States of America"/>
    <n v="29.95833333332848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s v="Belgium"/>
    <n v="59.95833333333575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s v="United Kingdom"/>
    <n v="29.95833333332848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s v="United States of America"/>
    <n v="16.2882175925988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s v="United Kingdom"/>
    <n v="59.9583333333357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s v="Australia"/>
    <n v="24.52638888889487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s v="United States of America"/>
    <n v="29.95833333332848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s v="United States of America"/>
    <n v="21.89758101852203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s v="United States of America"/>
    <n v="19.95833333333575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s v="United States of America"/>
    <n v="29.95833333333575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s v="United States of America"/>
    <n v="39.9583333333357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s v="United States of America"/>
    <n v="29.95833333333575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s v="United Kingdom"/>
    <n v="29.95833333333575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s v="United States of America"/>
    <n v="29.95833333333575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s v="United States of America"/>
    <n v="40.08976851851912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s v="United States of America"/>
    <n v="16.7693287037036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s v="United States of America"/>
    <n v="29.95833333334303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s v="United Kingdom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s v="United States of America"/>
    <n v="33.95833333333575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s v="United States of America"/>
    <n v="28.37407407407590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s v="United Kingdom"/>
    <n v="34.2159837962972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s v="United States of America"/>
    <n v="39.95833333334303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s v="United States of America"/>
    <n v="29.95833333334303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s v="United States of America"/>
    <n v="19.95833333333575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s v="United States of America"/>
    <n v="29.98642361111706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s v="United Kingdom"/>
    <n v="29.958333333335759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s v="United States of America"/>
    <n v="30.44621527778508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s v="United States of America"/>
    <n v="29.95833333332848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s v="United States of America"/>
    <n v="14.32657407407532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s v="United States of America"/>
    <n v="29.95833333334303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s v="United States of America"/>
    <n v="39.80216435185866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s v="Canada"/>
    <n v="59.95833333332848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s v="United States of America"/>
    <n v="24.958333333328483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s v="United States of America"/>
    <n v="55.81873842592176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s v="United States of America"/>
    <n v="9.154780092598230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s v="Canada"/>
    <n v="27.95833333332848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s v="United States of America"/>
    <n v="29.95833333333575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s v="United States of America"/>
    <n v="29.95833333332848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s v="United States of America"/>
    <n v="29.95833333332848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s v="New Zealand"/>
    <n v="23.29182870370277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s v="Germany"/>
    <n v="28.20998842592234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s v="United States of America"/>
    <n v="49.16392361111502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s v="United States of America"/>
    <n v="3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s v="United States of America"/>
    <n v="43.56372685184760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s v="United States of America"/>
    <n v="4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s v="United States of America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s v="United States of America"/>
    <n v="30.17694444445078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s v="United States of America"/>
    <n v="3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s v="United Kingdom"/>
    <n v="5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s v="United Kingdom"/>
    <n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s v="United States of America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s v="United States of America"/>
    <n v="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s v="United States of America"/>
    <n v="22.27000000000407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s v="United States of America"/>
    <n v="18.07424768518103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s v="United States of America"/>
    <n v="1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s v="United States of America"/>
    <n v="8.1135995370277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s v="United States of America"/>
    <n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s v="United States of America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s v="United Kingdom"/>
    <n v="30.3332291666665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s v="United States of America"/>
    <n v="2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s v="United Kingdom"/>
    <n v="3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s v="United States of America"/>
    <n v="32.37989583332819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s v="United States of America"/>
    <n v="2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s v="France"/>
    <n v="20.63768518518190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s v="United States of America"/>
    <n v="37.002731481479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s v="United States of America"/>
    <n v="2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s v="United States of America"/>
    <n v="3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s v="France"/>
    <n v="31.03879629629955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s v="United States of America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s v="United States of America"/>
    <n v="3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s v="Canada"/>
    <n v="59.7469444444432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s v="United States of America"/>
    <n v="31.22210648148029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s v="United States of America"/>
    <n v="3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s v="United States of America"/>
    <n v="27.91399305555387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s v="United States of America"/>
    <n v="22.04583333332993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s v="United States of America"/>
    <n v="3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s v="United States of America"/>
    <n v="50.42422453704057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s v="United States of America"/>
    <n v="2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s v="United States of America"/>
    <n v="41.53846064815297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s v="United States of America"/>
    <n v="6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s v="United States of America"/>
    <n v="3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s v="United States of America"/>
    <n v="6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s v="United States of America"/>
    <n v="27.73413194443855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s v="United States of America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s v="United States of America"/>
    <n v="30.35211805555445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s v="United States of America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s v="United Kingdom"/>
    <n v="29.46689814813726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s v="United States of America"/>
    <n v="3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s v="United States of America"/>
    <n v="28.3617476851795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s v="Denmark"/>
    <n v="3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s v="United States of America"/>
    <n v="23.60717592592845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s v="Canada"/>
    <n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s v="United States of America"/>
    <n v="3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s v="United States of America"/>
    <n v="10.83500000000640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s v="United States of America"/>
    <n v="3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s v="Australia"/>
    <n v="14.12847222222626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s v="United States of America"/>
    <n v="3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s v="Spain"/>
    <n v="3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s v="United States of America"/>
    <n v="6.930416666669771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s v="United States of America"/>
    <n v="17.20842592592089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s v="United States of America"/>
    <n v="3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s v="United States of America"/>
    <n v="3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s v="United States of America"/>
    <n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s v="United States of America"/>
    <n v="54.10545138888846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s v="United States of America"/>
    <n v="3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s v="United States of America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s v="United Kingdom"/>
    <n v="23.14521990741195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s v="United Kingdom"/>
    <n v="13.52604166665696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s v="United States of America"/>
    <n v="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s v="United States of America"/>
    <n v="3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s v="United States of America"/>
    <n v="24.0872569444472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s v="United Kingdom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s v="United States of America"/>
    <n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s v="United Kingdom"/>
    <n v="6.275277777778683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s v="United States of America"/>
    <n v="39.11437499999738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s v="United States of America"/>
    <n v="14.32344907407241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s v="United States of America"/>
    <n v="29.08760416667064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s v="United States of America"/>
    <n v="18.2752314814861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s v="United States of America"/>
    <n v="3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s v="Luxembourg"/>
    <n v="3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s v="United States of America"/>
    <n v="33.831331018518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s v="United States of America"/>
    <n v="10.8506134259296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s v="United Kingdom"/>
    <n v="36.94945601851213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s v="United States of America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s v="United States of America"/>
    <n v="3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s v="United States of America"/>
    <n v="3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s v="United States of America"/>
    <n v="37.9057638888916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s v="United States of America"/>
    <n v="12.361319444440596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s v="United States of America"/>
    <n v="14.1429166666639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s v="United Kingdom"/>
    <n v="2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s v="United Kingdom"/>
    <n v="3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s v="United Kingdom"/>
    <n v="30.00386574074218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s v="United States of America"/>
    <n v="2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s v="United States of America"/>
    <n v="34.91993055555940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s v="United States of America"/>
    <n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s v="United States of America"/>
    <n v="56.96553240739740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s v="Sweden"/>
    <n v="16.54266203704173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s v="United States of America"/>
    <n v="2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s v="United States of America"/>
    <n v="38.62915509258891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s v="United States of America"/>
    <n v="34.88804398148204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s v="United States of America"/>
    <n v="3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s v="United States of America"/>
    <n v="23.27431712962425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s v="United States of America"/>
    <n v="19.18203703702602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s v="United States of America"/>
    <n v="6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s v="United States of America"/>
    <n v="27.25011574074596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s v="United States of America"/>
    <n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s v="United States of America"/>
    <n v="3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s v="United Kingdom"/>
    <n v="3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s v="United States of America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s v="Germany"/>
    <n v="45.2516898148169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s v="United States of America"/>
    <n v="21.3155324074032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s v="United States of America"/>
    <n v="30.58456018518336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s v="United States of America"/>
    <n v="1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s v="United States of America"/>
    <n v="6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s v="United States of America"/>
    <n v="2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s v="United States of America"/>
    <n v="36.18385416666569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s v="United States of America"/>
    <n v="35.02165509258338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s v="United States of America"/>
    <n v="6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s v="United States of America"/>
    <n v="31.87395833332266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s v="United States of America"/>
    <n v="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s v="United Kingdom"/>
    <n v="31.40196759259561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s v="United States of America"/>
    <n v="3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s v="United States of America"/>
    <n v="28.76480324074509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s v="United Kingdom"/>
    <n v="3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s v="United States of America"/>
    <n v="36.17489583333372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s v="United Kingdom"/>
    <n v="22.90947916665754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s v="United States of America"/>
    <n v="3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s v="United States of America"/>
    <n v="12.17472222223295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s v="United Kingdom"/>
    <n v="1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s v="United Kingdom"/>
    <n v="6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s v="United Kingdom"/>
    <n v="3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s v="United States of America"/>
    <n v="21.59754629629605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s v="United States of America"/>
    <n v="3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s v="Sweden"/>
    <n v="30.4482175925950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s v="United States of America"/>
    <n v="1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s v="United States of America"/>
    <n v="4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s v="United States of America"/>
    <n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s v="United States of America"/>
    <n v="3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s v="United States of America"/>
    <n v="22.15282407407357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s v="United States of America"/>
    <n v="8.291134259263344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s v="United Kingdom"/>
    <n v="3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s v="United States of America"/>
    <n v="3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s v="United States of America"/>
    <n v="2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s v="United States of America"/>
    <n v="59.94267361111997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s v="United Kingdom"/>
    <n v="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s v="United States of America"/>
    <n v="14.87155092592001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s v="United States of America"/>
    <n v="27.31120370370626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s v="United States of America"/>
    <n v="37.4196296296286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s v="United Kingdom"/>
    <n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s v="United States of America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s v="United States of America"/>
    <n v="37.87937500000407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s v="United States of America"/>
    <n v="2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s v="United Kingdom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s v="United States of America"/>
    <n v="28.11414351852727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s v="Spain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s v="United States of America"/>
    <n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s v="United Kingdom"/>
    <n v="3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s v="United Kingdom"/>
    <n v="6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s v="United States of America"/>
    <n v="3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s v="United States of America"/>
    <n v="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s v="United States of America"/>
    <n v="44.55513888888526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s v="United States of America"/>
    <n v="3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s v="Ireland"/>
    <n v="3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s v="United States of America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s v="United States of America"/>
    <n v="38.05928240739740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s v="United States of America"/>
    <n v="3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s v="United Kingdom"/>
    <n v="3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s v="United States of America"/>
    <n v="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s v="Sweden"/>
    <n v="29.09609953702602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s v="United Kingdom"/>
    <n v="4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s v="United Kingdom"/>
    <n v="35.7802199074067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s v="United States of America"/>
    <n v="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s v="Germany"/>
    <n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s v="United States of America"/>
    <n v="38.56870370371325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s v="United Kingdom"/>
    <n v="3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s v="Singapore"/>
    <n v="21.17803240740613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s v="United States of America"/>
    <n v="36.43487268518947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s v="United Kingdom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s v="United States of America"/>
    <n v="58.12490740740031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s v="United States of America"/>
    <n v="3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s v="United States of America"/>
    <n v="31.2463888888887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s v="United States of America"/>
    <n v="31.9992592592607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s v="United States of America"/>
    <n v="28.11972222222539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s v="United States of America"/>
    <n v="38.78648148148204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s v="United Kingdom"/>
    <n v="6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s v="Canada"/>
    <n v="3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s v="United States of America"/>
    <n v="29.68556712962890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s v="United States of America"/>
    <n v="24.52643518518743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s v="United States of America"/>
    <n v="56.28599537037371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s v="United States of America"/>
    <n v="3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s v="United States of America"/>
    <n v="31.01200231481925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s v="Canada"/>
    <n v="31.3820949074142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s v="United States of America"/>
    <n v="16.29968750000261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s v="United States of America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s v="United Kingdom"/>
    <n v="39.40989583333430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s v="Canada"/>
    <n v="4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s v="Netherlands"/>
    <n v="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s v="United States of America"/>
    <n v="3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s v="United States of America"/>
    <n v="16.01712962962483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s v="United States of America"/>
    <n v="3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s v="United States of America"/>
    <n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s v="United States of America"/>
    <n v="3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s v="United States of America"/>
    <n v="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s v="United States of America"/>
    <n v="30.68557870370568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s v="United Kingdom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s v="United Kingdom"/>
    <n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s v="United States of America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s v="United Kingdom"/>
    <n v="4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s v="United States of America"/>
    <n v="2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s v="Austria"/>
    <n v="11.94394675926014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s v="United States of America"/>
    <n v="16.50818287036963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s v="United States of America"/>
    <n v="31.34650462963327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s v="United Kingdom"/>
    <n v="1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s v="United Kingdom"/>
    <n v="3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s v="United States of America"/>
    <n v="3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s v="United States of America"/>
    <n v="3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s v="United Kingdom"/>
    <n v="6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s v="United States of America"/>
    <n v="39.96000000000640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s v="United States of America"/>
    <n v="57.5607870370295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s v="United Kingdom"/>
    <n v="36.4682523148076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s v="United States of America"/>
    <n v="4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s v="United States of America"/>
    <n v="13.64212962963210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s v="United States of America"/>
    <n v="38.09989583333663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s v="United States of America"/>
    <n v="22.24033564815181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s v="United States of America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s v="United States of America"/>
    <n v="1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s v="United States of America"/>
    <n v="30.26667824074684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s v="United States of America"/>
    <n v="2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s v="United Kingdom"/>
    <n v="2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s v="United States of America"/>
    <n v="10.52127314815152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s v="United States of America"/>
    <n v="6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s v="United States of America"/>
    <n v="45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s v="United States of America"/>
    <n v="2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s v="United States of America"/>
    <n v="18.5795370370324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s v="United States of America"/>
    <n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s v="United States of America"/>
    <n v="3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s v="United States of America"/>
    <n v="28.35961805556144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s v="United States of America"/>
    <n v="6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s v="United States of America"/>
    <n v="3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s v="United States of America"/>
    <n v="5.917210648156469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s v="United States of America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s v="United States of America"/>
    <n v="59.47967592593340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s v="Germany"/>
    <n v="3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s v="United States of America"/>
    <n v="1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s v="Australia"/>
    <n v="15.99025462963618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s v="United States of America"/>
    <n v="35.0161921296312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s v="United Kingdom"/>
    <n v="3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s v="United States of America"/>
    <n v="41.24716435185109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s v="United States of America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s v="United States of America"/>
    <n v="29.40503472222189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s v="United States of America"/>
    <n v="24.55998842592089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s v="United States of America"/>
    <n v="30.1169907407311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s v="United States of America"/>
    <n v="40.07251157407881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s v="United States of America"/>
    <n v="23.9393055555556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s v="United States of America"/>
    <n v="6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s v="Canada"/>
    <n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s v="United Kingdom"/>
    <n v="30.24708333333546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s v="United Kingdom"/>
    <n v="3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s v="United States of America"/>
    <n v="3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s v="United States of America"/>
    <n v="28.6926967592589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s v="United Kingdom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s v="United States of America"/>
    <n v="3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s v="United States of America"/>
    <n v="2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s v="France"/>
    <n v="28.3032870370370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s v="United States of America"/>
    <n v="30.85655092592060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s v="United States of America"/>
    <n v="3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s v="United States of America"/>
    <n v="3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s v="United States of America"/>
    <n v="35.12221064814366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s v="United States of America"/>
    <n v="3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s v="United States of America"/>
    <n v="26.06160879629169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s v="United States of America"/>
    <n v="22.42692129629722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s v="United Kingdom"/>
    <n v="3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s v="United States of America"/>
    <n v="20.03684027776762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s v="Australia"/>
    <n v="1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s v="United States of America"/>
    <n v="29.97025462963210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s v="United Kingdom"/>
    <n v="28.4921412037074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s v="United Kingdom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s v="United States of America"/>
    <n v="30.63061342592845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s v="United States of America"/>
    <n v="28.12413194445252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s v="United States of America"/>
    <n v="29.11482638888992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s v="United States of America"/>
    <n v="35.0416666666715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s v="United States of America"/>
    <n v="12.03534722222684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  <s v="United States of America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s v="United States of America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s v="United Kingdom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s v="United States of America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s v="United Kingdom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s v="United States of America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s v="Canada"/>
    <n v="47.9996064814840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s v="United States of America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  <s v="United States of America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s v="United States of America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s v="Canada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s v="United States of America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s v="United States of America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  <s v="United States of America"/>
    <n v="17.5812615740724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s v="Germany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  <s v="United States of America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s v="United States of America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s v="Canada"/>
    <n v="30.041666666671517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s v="United States of America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s v="United Kingdom"/>
    <n v="4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s v="United Kingdom"/>
    <n v="3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s v="United States of America"/>
    <n v="60.04166666667151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s v="United States of America"/>
    <n v="30.04166666666424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s v="United States of America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s v="United States of America"/>
    <n v="31.69684027778566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s v="United States of America"/>
    <n v="30.04166666666424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s v="United States of America"/>
    <n v="19.19296296297397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s v="United States of America"/>
    <n v="30.04166666667151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s v="United States of America"/>
    <n v="33.08371527778217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s v="United States of America"/>
    <n v="11.06950231481459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s v="United Kingdom"/>
    <n v="25.04166666665696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s v="United States of America"/>
    <n v="35.6304513888899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s v="United States of America"/>
    <n v="32.78442129629547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s v="United Kingdom"/>
    <n v="54.03082175926101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s v="United States of America"/>
    <n v="36.0416666666715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s v="United Kingdom"/>
    <n v="30.04166666665696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s v="United States of America"/>
    <n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s v="United Kingdom"/>
    <n v="30.80171296296612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s v="Denmark"/>
    <n v="21.10710648148960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s v="Italy"/>
    <n v="60.04166666667151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s v="United States of America"/>
    <n v="29.9066319444391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s v="United States of America"/>
    <n v="30.04166666667151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s v="United States of America"/>
    <n v="30.04166666666424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s v="United States of America"/>
    <n v="29.76869212963356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s v="United Kingdom"/>
    <n v="30.80437500000698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s v="United States of America"/>
    <n v="30.04166666666424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s v="United States of America"/>
    <n v="30.04166666666424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s v="United Kingdom"/>
    <n v="29.5001736111080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s v="United States of America"/>
    <n v="45.22582175926072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s v="United States of America"/>
    <n v="31.04166666667151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s v="Canada"/>
    <n v="30.04166666666424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s v="United States of America"/>
    <n v="30.04166666667151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s v="United States of America"/>
    <n v="27.52444444443972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s v="United States of America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s v="United States of America"/>
    <n v="1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s v="United States of America"/>
    <n v="20.63303240740788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s v="United States of America"/>
    <n v="15.53802083332266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s v="United States of America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s v="United Kingdom"/>
    <n v="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s v="United States of America"/>
    <n v="30.62422453703766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s v="United States of America"/>
    <n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s v="United States of America"/>
    <n v="3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s v="United States of America"/>
    <n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s v="United States of America"/>
    <n v="11.03501157407299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s v="United States of America"/>
    <n v="29.6426620370330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s v="United States of America"/>
    <n v="4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s v="United States of America"/>
    <n v="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s v="United Kingdom"/>
    <n v="6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s v="United States of America"/>
    <n v="35.82363425925723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s v="United Kingdom"/>
    <n v="30.99901620369928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s v="United States of America"/>
    <n v="28.1071296296286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s v="United States of America"/>
    <n v="25.22331018518161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s v="United Kingdom"/>
    <n v="1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s v="United States of America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s v="United States of America"/>
    <n v="30.53276620370888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s v="Australia"/>
    <n v="2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s v="United States of America"/>
    <n v="14.93148148148611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s v="United States of America"/>
    <n v="17.07546296295913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s v="Spain"/>
    <n v="3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s v="United States of America"/>
    <n v="21.58329861111269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s v="United States of America"/>
    <n v="28.01127314814948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s v="United States of America"/>
    <n v="47.357488425921474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s v="United States of America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s v="United Kingdom"/>
    <n v="1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s v="United States of America"/>
    <n v="3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s v="United States of America"/>
    <n v="3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s v="United States of America"/>
    <n v="33.9913541666610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s v="United States of America"/>
    <n v="33.62182870370452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s v="United States of America"/>
    <n v="6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s v="United States of America"/>
    <n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s v="United Kingdom"/>
    <n v="3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s v="United States of America"/>
    <n v="3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s v="United States of America"/>
    <n v="2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s v="United States of America"/>
    <n v="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s v="United Kingdom"/>
    <n v="3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s v="United Kingdom"/>
    <n v="31.9980324074131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s v="United States of America"/>
    <n v="3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s v="United States of America"/>
    <n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s v="United States of America"/>
    <n v="3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s v="United States of America"/>
    <n v="23.47289351851941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s v="United States of America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s v="United States of America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s v="United States of America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s v="United States of America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s v="Netherlands"/>
    <n v="59.82253472221782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  <s v="United States of America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s v="United States of America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s v="United Kingdom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s v="United Kingdom"/>
    <n v="38.03827546296815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s v="United States of America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s v="United Kingdom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s v="United Kingdom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s v="United States of America"/>
    <n v="29.9893865740741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  <s v="United States of America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s v="United States of America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  <s v="United States of America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  <s v="United States of America"/>
    <n v="31.35171296296175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s v="United States of America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s v="United States of America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s v="United Kingdom"/>
    <n v="26.65791666667064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s v="United States of America"/>
    <n v="3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s v="United States of America"/>
    <n v="3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s v="United States of America"/>
    <n v="46.13445601850980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s v="United States of America"/>
    <n v="3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s v="United States of America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s v="United States of America"/>
    <n v="3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s v="United States of America"/>
    <n v="21.17715277777460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s v="United States of America"/>
    <n v="20.04660879629955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s v="United States of America"/>
    <n v="3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s v="United Kingdom"/>
    <n v="3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s v="United Kingdom"/>
    <n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s v="United States of America"/>
    <n v="29.9844560185156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s v="United States of America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s v="United States of America"/>
    <n v="33.19041666667180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s v="United States of America"/>
    <n v="30.26710648147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s v="United States of America"/>
    <n v="30.04749999999330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s v="United States of America"/>
    <n v="3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s v="United States of America"/>
    <n v="2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s v="United States of America"/>
    <n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s v="United States of America"/>
    <n v="3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s v="United States of America"/>
    <n v="29.84285879628441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s v="United States of America"/>
    <n v="30.60809027777577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s v="United Kingdom"/>
    <n v="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s v="Ireland"/>
    <n v="4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s v="United States of America"/>
    <n v="37.9458564814776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s v="United States of America"/>
    <n v="21.95474537037080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s v="United States of America"/>
    <n v="3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s v="United States of America"/>
    <n v="29.42424768518685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s v="United States of America"/>
    <n v="42.98002314814948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s v="United Kingdom"/>
    <n v="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s v="Germany"/>
    <n v="13.92280092592409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s v="United States of America"/>
    <n v="30.46451388888817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s v="United States of America"/>
    <n v="28.26449074073752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s v="United States of America"/>
    <n v="45.20596064814162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s v="United States of America"/>
    <n v="3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s v="United States of America"/>
    <n v="3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s v="United Kingdom"/>
    <n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s v="United Kingdom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s v="Australia"/>
    <n v="36.81572916667209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s v="United States of America"/>
    <n v="33.83986111110425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s v="United States of America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s v="United Kingdom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  <s v="United States of America"/>
    <n v="30.04166666666424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  <s v="United States of America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s v="United States of America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s v="United States of America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s v="United Kingdom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s v="United Kingdom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s v="United States of America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s v="United States of America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s v="United States of America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s v="United States of America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s v="United States of America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s v="United States of America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  <s v="United States of America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s v="United States of America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  <s v="United States of America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s v="United States of America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s v="Australia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s v="United States of America"/>
    <n v="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s v="United States of America"/>
    <n v="35.45473379628674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s v="United States of America"/>
    <n v="2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s v="United States of America"/>
    <n v="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s v="United States of America"/>
    <n v="3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s v="United States of America"/>
    <n v="3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s v="United States of America"/>
    <n v="31.26590277776995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s v="United States of America"/>
    <n v="3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s v="United States of America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s v="United Kingdom"/>
    <n v="3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s v="United Kingdom"/>
    <n v="41.19828703704115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s v="United States of America"/>
    <n v="3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s v="United States of America"/>
    <n v="1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s v="United Kingdom"/>
    <n v="2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s v="United States of America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s v="United Kingdom"/>
    <n v="3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s v="United States of America"/>
    <n v="30.20593749999534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s v="United States of America"/>
    <n v="32.7857291666587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s v="United States of America"/>
    <n v="34.04162037037167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s v="United States of America"/>
    <n v="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s v="United States of America"/>
    <n v="3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s v="United States of America"/>
    <n v="33.64136574073927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s v="United States of America"/>
    <n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s v="United Kingdom"/>
    <n v="17.47392361111269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s v="United States of America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s v="United States of America"/>
    <n v="24.50390046295797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s v="United States of America"/>
    <n v="14.3897106481454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s v="United States of America"/>
    <n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s v="United States of America"/>
    <n v="27.95833333332848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s v="United Kingdom"/>
    <n v="14.34305555555329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s v="United States of America"/>
    <n v="24.95833333334303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s v="United Kingdom"/>
    <n v="1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s v="United States of America"/>
    <n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s v="United Kingdom"/>
    <n v="6.373958333337213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s v="United States of America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s v="United Kingdom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s v="United States of America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s v="United States of America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s v="United States of America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s v="United States of America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s v="United States of America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s v="United States of America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s v="Germany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s v="United States of America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s v="United Kingdom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s v="United States of America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s v="United States of America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s v="United States of America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s v="United States of America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s v="United States of America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s v="United States of America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s v="United Kingdom"/>
    <n v="18.44393518518336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s v="United States of America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s v="United States of America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s v="United States of America"/>
    <n v="41.31762731482012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s v="United States of America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  <s v="United States of America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s v="United States of America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s v="Canada"/>
    <n v="39.57756944443826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s v="United States of America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s v="United States of America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s v="United Kingdom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s v="United States of America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s v="United States of America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s v="United States of America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  <s v="United States of America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  <s v="United States of America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  <s v="New Zealand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  <s v="Denmark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s v="United Kingdom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s v="United States of America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s v="United States of America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  <s v="United Kingdom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s v="United Kingdom"/>
    <n v="35.14328703704086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s v="United States of America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  <s v="Australia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  <s v="United Kingdom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  <s v="United States of America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  <s v="United States of America"/>
    <n v="3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  <s v="Australia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s v="United States of America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s v="United Kingdom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s v="United States of America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s v="United States of America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s v="United States of America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  <s v="United States of America"/>
    <n v="7.639386574068339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s v="United States of America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s v="United States of America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s v="United States of America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s v="United States of America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s v="New Zealand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s v="United Kingdom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s v="United States of America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s v="United States of America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s v="United States of America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s v="United Kingdom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  <s v="United States of America"/>
    <n v="44.80688657407881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s v="United States of America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s v="United Kingdom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s v="United Kingdom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s v="United States of America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s v="United States of America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s v="United States of America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s v="United States of America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s v="United States of America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s v="United States of America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s v="United States of America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s v="United Kingdom"/>
    <n v="20.13870370370568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s v="United Kingdom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  <s v="Denmark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s v="United Kingdom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s v="United Kingdom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s v="United Kingdom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s v="United Kingdom"/>
    <n v="30.0416666666715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  <s v="United Kingdom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s v="United States of America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s v="United Kingdom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s v="United States of America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s v="United States of America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s v="Australia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s v="United Kingdom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s v="United States of America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s v="United States of America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  <s v="Australia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  <s v="United States of America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s v="United States of America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s v="United States of America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s v="United States of America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s v="United Kingdom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  <s v="United States of America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s v="United States of America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s v="United States of America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s v="Australia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s v="United States of America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s v="United States of America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  <s v="United States of America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s v="United States of America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  <s v="United States of America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s v="United States of America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s v="United States of America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s v="United States of America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  <s v="Australia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s v="Australia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s v="United States of America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s v="Ireland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s v="United States of America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  <s v="United States of America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  <s v="Canada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s v="United States of America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  <s v="United States of America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s v="United States of America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s v="United States of America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s v="United States of America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s v="United States of America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s v="United Kingdom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s v="United Kingdom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  <s v="Canada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s v="United States of America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s v="United States of America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s v="United States of America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s v="United States of America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s v="United States of America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s v="United States of America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s v="United States of America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s v="United States of America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s v="United States of America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s v="United States of America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s v="United Kingdom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  <s v="United States of America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s v="United States of America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s v="United States of America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s v="United States of America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s v="United Kingdom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s v="United States of America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s v="United States of America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s v="United Kingdom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s v="United States of America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s v="United Kingdom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s v="United States of America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s v="United Kingdom"/>
    <n v="28.99590277778042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s v="United Kingdom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s v="United States of America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  <s v="United States of America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s v="United Kingdom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s v="United States of America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s v="United States of America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s v="United States of America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s v="United States of America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s v="United Kingdom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s v="United States of America"/>
    <n v="13.40250000000378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  <s v="United Kingdom"/>
    <n v="29.95833333334303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s v="United States of America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s v="United States of America"/>
    <n v="39.9989699074067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s v="United States of America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s v="United Kingdom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s v="United States of America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s v="United States of America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s v="United States of America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s v="United States of America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s v="United States of America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s v="United States of America"/>
    <n v="28.91318287037574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s v="United Kingdom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s v="United Kingdom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s v="United States of America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s v="United Kingdom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  <s v="United Kingdom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s v="United States of America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  <s v="United States of America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s v="United States of America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s v="United Kingdom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s v="United States of America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s v="United Kingdom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s v="United States of America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s v="United States of America"/>
    <n v="29.95833333332848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s v="United States of America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s v="United States of America"/>
    <n v="45.53672453704348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  <s v="United States of America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s v="United States of America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s v="France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  <s v="United States of America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s v="United States of America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s v="United States of America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  <s v="United States of America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s v="United States of America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  <s v="United States of America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s v="United States of America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s v="United Kingdom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s v="United States of America"/>
    <n v="29.95833333332848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s v="United States of America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s v="United States of America"/>
    <n v="17.000416666669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s v="United States of America"/>
    <n v="17.529918981475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s v="United States of America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s v="United States of America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s v="United States of America"/>
    <n v="58.89347222221840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s v="United Kingdom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s v="United States of America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  <s v="Canada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s v="United States of America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s v="Australia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s v="United States of America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s v="United States of America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s v="United Kingdom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s v="United States of America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s v="United States of America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  <s v="United States of America"/>
    <n v="6.47665509259240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s v="United States of America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s v="United Kingdom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  <s v="United States of America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s v="United Kingdom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s v="United States of America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s v="United Kingdom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s v="United States of America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s v="Canada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s v="Canada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  <s v="United States of America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s v="United States of America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s v="United Kingdom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s v="Australia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s v="United States of America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s v="United States of America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s v="United States of America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s v="United States of America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s v="United Kingdom"/>
    <n v="40.83847222222539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s v="United States of America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  <s v="Mexico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s v="United Kingdom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s v="United States of America"/>
    <n v="54.8214583333319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s v="United Kingdom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s v="United Kingdom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  <s v="United States of America"/>
    <n v="28.03137731480819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s v="United States of America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  <s v="United Kingdom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s v="United States of America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  <s v="United States of America"/>
    <n v="24.08939814814948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s v="United States of America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s v="United States of America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s v="United States of America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s v="Italy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s v="United States of America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s v="United States of America"/>
    <n v="24.22570601852203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  <s v="United States of America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s v="United Kingdom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s v="United States of America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s v="United States of America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s v="United States of America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s v="United States of America"/>
    <n v="59.9583333333430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s v="United Kingdom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s v="United States of America"/>
    <n v="44.12083333333430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s v="Mexico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s v="United Kingdom"/>
    <n v="43.8384374999950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  <s v="United Kingdom"/>
    <n v="56.1720254629617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  <s v="United States of America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s v="United States of America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  <s v="United States of America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  <s v="United States of America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s v="United States of America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s v="United States of America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s v="Australia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s v="Mexico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s v="United States of America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s v="United States of America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s v="United States of America"/>
    <n v="30.17665509258222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  <s v="United Kingdom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s v="United Kingdom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s v="United States of America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s v="Ireland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s v="United States of America"/>
    <n v="18.700428240743349"/>
  </r>
  <r>
    <m/>
    <m/>
    <m/>
    <m/>
    <m/>
    <x v="4"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2D5340-A7B0-4C79-BAB1-413F73D5885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D92F44-3249-4647-9C64-B2A13916FAD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4C0756-0C6D-499E-B5AB-C33C2A021D3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297BC6-72EF-483F-90BD-8A39C1FB69A7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6:C66" firstHeaderRow="0" firstDataRow="1" firstDataCol="1" rowPageCount="2" colPageCount="1"/>
  <pivotFields count="23">
    <pivotField showAll="0"/>
    <pivotField showAll="0"/>
    <pivotField showAll="0"/>
    <pivotField dataField="1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dataField="1" showAll="0"/>
    <pivotField axis="axisPage" multipleItemSelectionAllowe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2">
    <pageField fld="6" hier="-1"/>
    <pageField fld="5" hier="-1"/>
  </pageFields>
  <dataFields count="2">
    <dataField name="Sum of goal" fld="3" baseField="0" baseItem="0"/>
    <dataField name="Sum of pledged" fld="4" baseField="0" baseItem="0"/>
  </dataField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6085A0-2AC5-46D6-9FD0-A4AE1F8C6CA3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85:C127" firstHeaderRow="0" firstDataRow="1" firstDataCol="1" rowPageCount="2" colPageCount="1"/>
  <pivotFields count="23">
    <pivotField showAll="0"/>
    <pivotField showAll="0"/>
    <pivotField showAll="0"/>
    <pivotField dataField="1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dataField="1" showAll="0"/>
    <pivotField axis="axisPage" multipleItemSelectionAllowe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2">
    <i>
      <x/>
    </i>
    <i i="1">
      <x v="1"/>
    </i>
  </colItems>
  <pageFields count="2">
    <pageField fld="6" hier="-1"/>
    <pageField fld="5" hier="-1"/>
  </pageFields>
  <dataFields count="2">
    <dataField name="Sum of goal" fld="3" baseField="0" baseItem="0"/>
    <dataField name="Sum of pledged" fld="4" baseField="0" baseItem="0"/>
  </dataFields>
  <chartFormats count="4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2EE6BD-2CC9-4D15-B612-9C2DD8814685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33:B139" firstHeaderRow="1" firstDataRow="1" firstDataCol="1"/>
  <pivotFields count="22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Deadline miss" fld="21" subtotal="average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9FFFFC-9FE2-419A-BB32-FABA240D372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6" firstHeaderRow="1" firstDataRow="2" firstDataCol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3">
        <item x="2"/>
        <item x="15"/>
        <item x="18"/>
        <item x="5"/>
        <item x="8"/>
        <item x="6"/>
        <item x="12"/>
        <item x="7"/>
        <item x="17"/>
        <item x="13"/>
        <item x="19"/>
        <item x="14"/>
        <item x="9"/>
        <item x="4"/>
        <item x="10"/>
        <item x="20"/>
        <item x="3"/>
        <item x="11"/>
        <item x="16"/>
        <item x="1"/>
        <item x="0"/>
        <item x="21"/>
        <item t="default"/>
      </items>
    </pivotField>
    <pivotField showAll="0" defaultSubtotal="0"/>
    <pivotField showAll="0" defaultSubtotal="0"/>
  </pivotFields>
  <rowFields count="1">
    <field x="2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4.xml"/><Relationship Id="rId4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3AAF3-E7A8-4135-ACDE-CC6D652472E3}">
  <sheetPr codeName="Sheet1"/>
  <dimension ref="A1:I28"/>
  <sheetViews>
    <sheetView topLeftCell="A4" workbookViewId="0">
      <selection activeCell="O23" sqref="O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9" t="s">
        <v>8223</v>
      </c>
      <c r="B1" t="s">
        <v>8323</v>
      </c>
    </row>
    <row r="3" spans="1:6" x14ac:dyDescent="0.3">
      <c r="A3" s="9" t="s">
        <v>8321</v>
      </c>
      <c r="B3" s="9" t="s">
        <v>8322</v>
      </c>
    </row>
    <row r="4" spans="1:6" x14ac:dyDescent="0.3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10" t="s">
        <v>8312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3">
      <c r="A6" s="10" t="s">
        <v>8313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3">
      <c r="A7" s="10" t="s">
        <v>8319</v>
      </c>
      <c r="B7" s="6"/>
      <c r="C7" s="6">
        <v>140</v>
      </c>
      <c r="D7" s="6"/>
      <c r="E7" s="6">
        <v>80</v>
      </c>
      <c r="F7" s="6">
        <v>220</v>
      </c>
    </row>
    <row r="8" spans="1:6" x14ac:dyDescent="0.3">
      <c r="A8" s="10" t="s">
        <v>8314</v>
      </c>
      <c r="B8" s="6">
        <v>24</v>
      </c>
      <c r="C8" s="6"/>
      <c r="D8" s="6"/>
      <c r="E8" s="6"/>
      <c r="F8" s="6">
        <v>24</v>
      </c>
    </row>
    <row r="9" spans="1:6" x14ac:dyDescent="0.3">
      <c r="A9" s="10" t="s">
        <v>8315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3">
      <c r="A10" s="10" t="s">
        <v>8320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3">
      <c r="A11" s="10" t="s">
        <v>8316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3">
      <c r="A12" s="10" t="s">
        <v>8317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3">
      <c r="A13" s="10" t="s">
        <v>8318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3">
      <c r="A14" s="10" t="s">
        <v>8311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  <row r="18" spans="1:9" x14ac:dyDescent="0.3">
      <c r="A18" s="12" t="s">
        <v>8310</v>
      </c>
      <c r="B18" s="12" t="s">
        <v>8220</v>
      </c>
      <c r="C18" s="12" t="s">
        <v>8221</v>
      </c>
      <c r="D18" s="12" t="s">
        <v>8222</v>
      </c>
      <c r="E18" s="12" t="s">
        <v>8219</v>
      </c>
      <c r="F18" s="12" t="s">
        <v>8311</v>
      </c>
      <c r="G18" s="5"/>
      <c r="H18" s="5"/>
    </row>
    <row r="19" spans="1:9" x14ac:dyDescent="0.3">
      <c r="A19" s="10" t="s">
        <v>8312</v>
      </c>
      <c r="B19" s="6">
        <v>40</v>
      </c>
      <c r="C19" s="6">
        <v>180</v>
      </c>
      <c r="D19" s="6"/>
      <c r="E19" s="6">
        <v>300</v>
      </c>
      <c r="F19" s="6">
        <v>520</v>
      </c>
      <c r="G19" s="5">
        <f>C19/F19</f>
        <v>0.34615384615384615</v>
      </c>
      <c r="H19" s="5">
        <f>E19/F19</f>
        <v>0.57692307692307687</v>
      </c>
      <c r="I19" s="15">
        <f>H19+G19</f>
        <v>0.92307692307692302</v>
      </c>
    </row>
    <row r="20" spans="1:9" x14ac:dyDescent="0.3">
      <c r="A20" s="10" t="s">
        <v>8313</v>
      </c>
      <c r="B20" s="6">
        <v>20</v>
      </c>
      <c r="C20" s="6">
        <v>140</v>
      </c>
      <c r="D20" s="6">
        <v>6</v>
      </c>
      <c r="E20" s="6">
        <v>34</v>
      </c>
      <c r="F20" s="6">
        <v>200</v>
      </c>
      <c r="G20" s="5">
        <f t="shared" ref="G20:G28" si="0">C20/F20</f>
        <v>0.7</v>
      </c>
      <c r="H20" s="5">
        <f t="shared" ref="H20:H28" si="1">E20/F20</f>
        <v>0.17</v>
      </c>
      <c r="I20" s="15">
        <f t="shared" ref="I20:I28" si="2">H20+G20</f>
        <v>0.87</v>
      </c>
    </row>
    <row r="21" spans="1:9" x14ac:dyDescent="0.3">
      <c r="A21" s="10" t="s">
        <v>8319</v>
      </c>
      <c r="B21" s="6"/>
      <c r="C21" s="6">
        <v>140</v>
      </c>
      <c r="D21" s="6"/>
      <c r="E21" s="6">
        <v>80</v>
      </c>
      <c r="F21" s="6">
        <v>220</v>
      </c>
      <c r="G21" s="5">
        <f t="shared" si="0"/>
        <v>0.63636363636363635</v>
      </c>
      <c r="H21" s="5">
        <f t="shared" si="1"/>
        <v>0.36363636363636365</v>
      </c>
      <c r="I21" s="15">
        <f t="shared" si="2"/>
        <v>1</v>
      </c>
    </row>
    <row r="22" spans="1:9" x14ac:dyDescent="0.3">
      <c r="A22" s="10" t="s">
        <v>8314</v>
      </c>
      <c r="B22" s="6">
        <v>24</v>
      </c>
      <c r="C22" s="6"/>
      <c r="D22" s="6"/>
      <c r="E22" s="6"/>
      <c r="F22" s="6">
        <v>24</v>
      </c>
      <c r="G22" s="5">
        <f t="shared" si="0"/>
        <v>0</v>
      </c>
      <c r="H22" s="5">
        <f t="shared" si="1"/>
        <v>0</v>
      </c>
      <c r="I22" s="15">
        <f t="shared" si="2"/>
        <v>0</v>
      </c>
    </row>
    <row r="23" spans="1:9" x14ac:dyDescent="0.3">
      <c r="A23" s="10" t="s">
        <v>8315</v>
      </c>
      <c r="B23" s="6">
        <v>20</v>
      </c>
      <c r="C23" s="6">
        <v>120</v>
      </c>
      <c r="D23" s="6">
        <v>20</v>
      </c>
      <c r="E23" s="6">
        <v>540</v>
      </c>
      <c r="F23" s="6">
        <v>700</v>
      </c>
      <c r="G23" s="5">
        <f t="shared" si="0"/>
        <v>0.17142857142857143</v>
      </c>
      <c r="H23" s="5">
        <f t="shared" si="1"/>
        <v>0.77142857142857146</v>
      </c>
      <c r="I23" s="15">
        <f t="shared" si="2"/>
        <v>0.94285714285714284</v>
      </c>
    </row>
    <row r="24" spans="1:9" x14ac:dyDescent="0.3">
      <c r="A24" s="10" t="s">
        <v>8320</v>
      </c>
      <c r="B24" s="6"/>
      <c r="C24" s="6">
        <v>117</v>
      </c>
      <c r="D24" s="6"/>
      <c r="E24" s="6">
        <v>103</v>
      </c>
      <c r="F24" s="6">
        <v>220</v>
      </c>
      <c r="G24" s="5">
        <f t="shared" si="0"/>
        <v>0.53181818181818186</v>
      </c>
      <c r="H24" s="5">
        <f t="shared" si="1"/>
        <v>0.4681818181818182</v>
      </c>
      <c r="I24" s="15">
        <f t="shared" si="2"/>
        <v>1</v>
      </c>
    </row>
    <row r="25" spans="1:9" x14ac:dyDescent="0.3">
      <c r="A25" s="10" t="s">
        <v>8316</v>
      </c>
      <c r="B25" s="6">
        <v>30</v>
      </c>
      <c r="C25" s="6">
        <v>127</v>
      </c>
      <c r="D25" s="6"/>
      <c r="E25" s="6">
        <v>80</v>
      </c>
      <c r="F25" s="6">
        <v>237</v>
      </c>
      <c r="G25" s="5">
        <f t="shared" si="0"/>
        <v>0.53586497890295359</v>
      </c>
      <c r="H25" s="5">
        <f t="shared" si="1"/>
        <v>0.33755274261603374</v>
      </c>
      <c r="I25" s="15">
        <f t="shared" si="2"/>
        <v>0.87341772151898733</v>
      </c>
    </row>
    <row r="26" spans="1:9" x14ac:dyDescent="0.3">
      <c r="A26" s="10" t="s">
        <v>8317</v>
      </c>
      <c r="B26" s="6">
        <v>178</v>
      </c>
      <c r="C26" s="6">
        <v>213</v>
      </c>
      <c r="D26" s="6"/>
      <c r="E26" s="6">
        <v>209</v>
      </c>
      <c r="F26" s="6">
        <v>600</v>
      </c>
      <c r="G26" s="5">
        <f t="shared" si="0"/>
        <v>0.35499999999999998</v>
      </c>
      <c r="H26" s="5">
        <f t="shared" si="1"/>
        <v>0.34833333333333333</v>
      </c>
      <c r="I26" s="15">
        <f t="shared" si="2"/>
        <v>0.70333333333333337</v>
      </c>
    </row>
    <row r="27" spans="1:9" x14ac:dyDescent="0.3">
      <c r="A27" s="10" t="s">
        <v>8318</v>
      </c>
      <c r="B27" s="6">
        <v>37</v>
      </c>
      <c r="C27" s="6">
        <v>493</v>
      </c>
      <c r="D27" s="6">
        <v>24</v>
      </c>
      <c r="E27" s="6">
        <v>839</v>
      </c>
      <c r="F27" s="6">
        <v>1393</v>
      </c>
      <c r="G27" s="5">
        <f t="shared" si="0"/>
        <v>0.35391241923905242</v>
      </c>
      <c r="H27" s="5">
        <f t="shared" si="1"/>
        <v>0.60229720028715006</v>
      </c>
      <c r="I27" s="15">
        <f t="shared" si="2"/>
        <v>0.95620961952620243</v>
      </c>
    </row>
    <row r="28" spans="1:9" x14ac:dyDescent="0.3">
      <c r="A28" s="13" t="s">
        <v>8311</v>
      </c>
      <c r="B28" s="14">
        <v>349</v>
      </c>
      <c r="C28" s="14">
        <v>1530</v>
      </c>
      <c r="D28" s="14">
        <v>50</v>
      </c>
      <c r="E28" s="14">
        <v>2185</v>
      </c>
      <c r="F28" s="14">
        <v>4114</v>
      </c>
      <c r="G28" s="5">
        <f t="shared" si="0"/>
        <v>0.37190082644628097</v>
      </c>
      <c r="H28" s="5">
        <f t="shared" si="1"/>
        <v>0.53111327175498302</v>
      </c>
      <c r="I28" s="15">
        <f t="shared" si="2"/>
        <v>0.90301409820126399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69F0D-3D1A-4964-991A-BBDB8D6ACF53}">
  <sheetPr codeName="Sheet2"/>
  <dimension ref="A1:F47"/>
  <sheetViews>
    <sheetView topLeftCell="A3" workbookViewId="0">
      <selection activeCell="I26" sqref="I2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9" t="s">
        <v>8223</v>
      </c>
      <c r="B1" t="s">
        <v>8323</v>
      </c>
    </row>
    <row r="2" spans="1:6" x14ac:dyDescent="0.3">
      <c r="A2" s="9" t="s">
        <v>8308</v>
      </c>
      <c r="B2" t="s">
        <v>8323</v>
      </c>
    </row>
    <row r="4" spans="1:6" x14ac:dyDescent="0.3">
      <c r="A4" s="9" t="s">
        <v>8321</v>
      </c>
      <c r="B4" s="9" t="s">
        <v>8322</v>
      </c>
    </row>
    <row r="5" spans="1:6" x14ac:dyDescent="0.3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0" t="s">
        <v>8335</v>
      </c>
      <c r="B6" s="6"/>
      <c r="C6" s="6">
        <v>100</v>
      </c>
      <c r="D6" s="6"/>
      <c r="E6" s="6"/>
      <c r="F6" s="6">
        <v>100</v>
      </c>
    </row>
    <row r="7" spans="1:6" x14ac:dyDescent="0.3">
      <c r="A7" s="10" t="s">
        <v>8324</v>
      </c>
      <c r="B7" s="6">
        <v>20</v>
      </c>
      <c r="C7" s="6"/>
      <c r="D7" s="6"/>
      <c r="E7" s="6"/>
      <c r="F7" s="6">
        <v>20</v>
      </c>
    </row>
    <row r="8" spans="1:6" x14ac:dyDescent="0.3">
      <c r="A8" s="10" t="s">
        <v>8325</v>
      </c>
      <c r="B8" s="6">
        <v>24</v>
      </c>
      <c r="C8" s="6"/>
      <c r="D8" s="6"/>
      <c r="E8" s="6"/>
      <c r="F8" s="6">
        <v>24</v>
      </c>
    </row>
    <row r="9" spans="1:6" x14ac:dyDescent="0.3">
      <c r="A9" s="10" t="s">
        <v>8336</v>
      </c>
      <c r="B9" s="6"/>
      <c r="C9" s="6">
        <v>40</v>
      </c>
      <c r="D9" s="6"/>
      <c r="E9" s="6"/>
      <c r="F9" s="6">
        <v>40</v>
      </c>
    </row>
    <row r="10" spans="1:6" x14ac:dyDescent="0.3">
      <c r="A10" s="10" t="s">
        <v>8353</v>
      </c>
      <c r="B10" s="6"/>
      <c r="C10" s="6"/>
      <c r="D10" s="6"/>
      <c r="E10" s="6">
        <v>40</v>
      </c>
      <c r="F10" s="6">
        <v>40</v>
      </c>
    </row>
    <row r="11" spans="1:6" x14ac:dyDescent="0.3">
      <c r="A11" s="10" t="s">
        <v>8354</v>
      </c>
      <c r="B11" s="6"/>
      <c r="C11" s="6"/>
      <c r="D11" s="6"/>
      <c r="E11" s="6">
        <v>180</v>
      </c>
      <c r="F11" s="6">
        <v>180</v>
      </c>
    </row>
    <row r="12" spans="1:6" x14ac:dyDescent="0.3">
      <c r="A12" s="10" t="s">
        <v>8337</v>
      </c>
      <c r="B12" s="6"/>
      <c r="C12" s="6">
        <v>80</v>
      </c>
      <c r="D12" s="6"/>
      <c r="E12" s="6"/>
      <c r="F12" s="6">
        <v>80</v>
      </c>
    </row>
    <row r="13" spans="1:6" x14ac:dyDescent="0.3">
      <c r="A13" s="10" t="s">
        <v>8355</v>
      </c>
      <c r="B13" s="6"/>
      <c r="C13" s="6"/>
      <c r="D13" s="6"/>
      <c r="E13" s="6">
        <v>40</v>
      </c>
      <c r="F13" s="6">
        <v>40</v>
      </c>
    </row>
    <row r="14" spans="1:6" x14ac:dyDescent="0.3">
      <c r="A14" s="10" t="s">
        <v>8338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3">
      <c r="A15" s="10" t="s">
        <v>8339</v>
      </c>
      <c r="B15" s="6"/>
      <c r="C15" s="6">
        <v>40</v>
      </c>
      <c r="D15" s="6"/>
      <c r="E15" s="6"/>
      <c r="F15" s="6">
        <v>40</v>
      </c>
    </row>
    <row r="16" spans="1:6" x14ac:dyDescent="0.3">
      <c r="A16" s="10" t="s">
        <v>8326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3">
      <c r="A17" s="10" t="s">
        <v>8340</v>
      </c>
      <c r="B17" s="6"/>
      <c r="C17" s="6">
        <v>20</v>
      </c>
      <c r="D17" s="6"/>
      <c r="E17" s="6"/>
      <c r="F17" s="6">
        <v>20</v>
      </c>
    </row>
    <row r="18" spans="1:6" x14ac:dyDescent="0.3">
      <c r="A18" s="10" t="s">
        <v>8356</v>
      </c>
      <c r="B18" s="6"/>
      <c r="C18" s="6"/>
      <c r="D18" s="6"/>
      <c r="E18" s="6">
        <v>140</v>
      </c>
      <c r="F18" s="6">
        <v>140</v>
      </c>
    </row>
    <row r="19" spans="1:6" x14ac:dyDescent="0.3">
      <c r="A19" s="10" t="s">
        <v>8341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3">
      <c r="A20" s="10" t="s">
        <v>8342</v>
      </c>
      <c r="B20" s="6"/>
      <c r="C20" s="6">
        <v>60</v>
      </c>
      <c r="D20" s="6"/>
      <c r="E20" s="6"/>
      <c r="F20" s="6">
        <v>60</v>
      </c>
    </row>
    <row r="21" spans="1:6" x14ac:dyDescent="0.3">
      <c r="A21" s="10" t="s">
        <v>8343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3">
      <c r="A22" s="10" t="s">
        <v>8357</v>
      </c>
      <c r="B22" s="6"/>
      <c r="C22" s="6"/>
      <c r="D22" s="6"/>
      <c r="E22" s="6">
        <v>20</v>
      </c>
      <c r="F22" s="6">
        <v>20</v>
      </c>
    </row>
    <row r="23" spans="1:6" x14ac:dyDescent="0.3">
      <c r="A23" s="10" t="s">
        <v>8344</v>
      </c>
      <c r="B23" s="6"/>
      <c r="C23" s="6">
        <v>40</v>
      </c>
      <c r="D23" s="6"/>
      <c r="E23" s="6"/>
      <c r="F23" s="6">
        <v>40</v>
      </c>
    </row>
    <row r="24" spans="1:6" x14ac:dyDescent="0.3">
      <c r="A24" s="10" t="s">
        <v>8327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3">
      <c r="A25" s="10" t="s">
        <v>8345</v>
      </c>
      <c r="B25" s="6"/>
      <c r="C25" s="6">
        <v>20</v>
      </c>
      <c r="D25" s="6"/>
      <c r="E25" s="6"/>
      <c r="F25" s="6">
        <v>20</v>
      </c>
    </row>
    <row r="26" spans="1:6" x14ac:dyDescent="0.3">
      <c r="A26" s="10" t="s">
        <v>8358</v>
      </c>
      <c r="B26" s="6"/>
      <c r="C26" s="6"/>
      <c r="D26" s="6"/>
      <c r="E26" s="6">
        <v>60</v>
      </c>
      <c r="F26" s="6">
        <v>60</v>
      </c>
    </row>
    <row r="27" spans="1:6" x14ac:dyDescent="0.3">
      <c r="A27" s="10" t="s">
        <v>8346</v>
      </c>
      <c r="B27" s="6"/>
      <c r="C27" s="6">
        <v>20</v>
      </c>
      <c r="D27" s="6"/>
      <c r="E27" s="6"/>
      <c r="F27" s="6">
        <v>20</v>
      </c>
    </row>
    <row r="28" spans="1:6" x14ac:dyDescent="0.3">
      <c r="A28" s="10" t="s">
        <v>8347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3">
      <c r="A29" s="10" t="s">
        <v>8348</v>
      </c>
      <c r="B29" s="6"/>
      <c r="C29" s="6">
        <v>20</v>
      </c>
      <c r="D29" s="6"/>
      <c r="E29" s="6"/>
      <c r="F29" s="6">
        <v>20</v>
      </c>
    </row>
    <row r="30" spans="1:6" x14ac:dyDescent="0.3">
      <c r="A30" s="10" t="s">
        <v>8349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3">
      <c r="A31" s="10" t="s">
        <v>8359</v>
      </c>
      <c r="B31" s="6"/>
      <c r="C31" s="6"/>
      <c r="D31" s="6"/>
      <c r="E31" s="6">
        <v>40</v>
      </c>
      <c r="F31" s="6">
        <v>40</v>
      </c>
    </row>
    <row r="32" spans="1:6" x14ac:dyDescent="0.3">
      <c r="A32" s="10" t="s">
        <v>8360</v>
      </c>
      <c r="B32" s="6"/>
      <c r="C32" s="6"/>
      <c r="D32" s="6"/>
      <c r="E32" s="6">
        <v>20</v>
      </c>
      <c r="F32" s="6">
        <v>20</v>
      </c>
    </row>
    <row r="33" spans="1:6" x14ac:dyDescent="0.3">
      <c r="A33" s="10" t="s">
        <v>8350</v>
      </c>
      <c r="B33" s="6"/>
      <c r="C33" s="6">
        <v>20</v>
      </c>
      <c r="D33" s="6"/>
      <c r="E33" s="6"/>
      <c r="F33" s="6">
        <v>20</v>
      </c>
    </row>
    <row r="34" spans="1:6" x14ac:dyDescent="0.3">
      <c r="A34" s="10" t="s">
        <v>8361</v>
      </c>
      <c r="B34" s="6"/>
      <c r="C34" s="6"/>
      <c r="D34" s="6"/>
      <c r="E34" s="6">
        <v>260</v>
      </c>
      <c r="F34" s="6">
        <v>260</v>
      </c>
    </row>
    <row r="35" spans="1:6" x14ac:dyDescent="0.3">
      <c r="A35" s="10" t="s">
        <v>8328</v>
      </c>
      <c r="B35" s="6">
        <v>40</v>
      </c>
      <c r="C35" s="6"/>
      <c r="D35" s="6"/>
      <c r="E35" s="6"/>
      <c r="F35" s="6">
        <v>40</v>
      </c>
    </row>
    <row r="36" spans="1:6" x14ac:dyDescent="0.3">
      <c r="A36" s="10" t="s">
        <v>8362</v>
      </c>
      <c r="B36" s="6"/>
      <c r="C36" s="6"/>
      <c r="D36" s="6"/>
      <c r="E36" s="6">
        <v>60</v>
      </c>
      <c r="F36" s="6">
        <v>60</v>
      </c>
    </row>
    <row r="37" spans="1:6" x14ac:dyDescent="0.3">
      <c r="A37" s="10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3">
      <c r="A38" s="10" t="s">
        <v>8329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3">
      <c r="A39" s="10" t="s">
        <v>8330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3">
      <c r="A40" s="10" t="s">
        <v>8363</v>
      </c>
      <c r="B40" s="6"/>
      <c r="C40" s="6"/>
      <c r="D40" s="6"/>
      <c r="E40" s="6">
        <v>80</v>
      </c>
      <c r="F40" s="6">
        <v>80</v>
      </c>
    </row>
    <row r="41" spans="1:6" x14ac:dyDescent="0.3">
      <c r="A41" s="10" t="s">
        <v>8364</v>
      </c>
      <c r="B41" s="6"/>
      <c r="C41" s="6"/>
      <c r="D41" s="6"/>
      <c r="E41" s="6">
        <v>60</v>
      </c>
      <c r="F41" s="6">
        <v>60</v>
      </c>
    </row>
    <row r="42" spans="1:6" x14ac:dyDescent="0.3">
      <c r="A42" s="10" t="s">
        <v>8331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3">
      <c r="A43" s="10" t="s">
        <v>8351</v>
      </c>
      <c r="B43" s="6"/>
      <c r="C43" s="6">
        <v>100</v>
      </c>
      <c r="D43" s="6"/>
      <c r="E43" s="6"/>
      <c r="F43" s="6">
        <v>100</v>
      </c>
    </row>
    <row r="44" spans="1:6" x14ac:dyDescent="0.3">
      <c r="A44" s="10" t="s">
        <v>8332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3">
      <c r="A45" s="10" t="s">
        <v>8333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3">
      <c r="A46" s="10" t="s">
        <v>8334</v>
      </c>
      <c r="B46" s="6">
        <v>20</v>
      </c>
      <c r="C46" s="6"/>
      <c r="D46" s="6"/>
      <c r="E46" s="6"/>
      <c r="F46" s="6">
        <v>20</v>
      </c>
    </row>
    <row r="47" spans="1:6" x14ac:dyDescent="0.3">
      <c r="A47" s="10" t="s">
        <v>8311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3E144-D5C9-446C-862E-B42FC44A6A4D}">
  <sheetPr codeName="Sheet3"/>
  <dimension ref="A1:I33"/>
  <sheetViews>
    <sheetView topLeftCell="A6" workbookViewId="0">
      <selection activeCell="G23" sqref="G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7" x14ac:dyDescent="0.3">
      <c r="A1" s="9" t="s">
        <v>8308</v>
      </c>
      <c r="B1" t="s">
        <v>8323</v>
      </c>
    </row>
    <row r="2" spans="1:7" x14ac:dyDescent="0.3">
      <c r="A2" s="9" t="s">
        <v>8379</v>
      </c>
      <c r="B2" t="s">
        <v>8323</v>
      </c>
    </row>
    <row r="4" spans="1:7" x14ac:dyDescent="0.3">
      <c r="A4" s="9" t="s">
        <v>8321</v>
      </c>
      <c r="B4" s="9" t="s">
        <v>8322</v>
      </c>
    </row>
    <row r="5" spans="1:7" x14ac:dyDescent="0.3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7" x14ac:dyDescent="0.3">
      <c r="A6" s="10" t="s">
        <v>8369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  <c r="G6" s="5"/>
    </row>
    <row r="7" spans="1:7" x14ac:dyDescent="0.3">
      <c r="A7" s="10" t="s">
        <v>8377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  <c r="G7" s="5"/>
    </row>
    <row r="8" spans="1:7" x14ac:dyDescent="0.3">
      <c r="A8" s="10" t="s">
        <v>8373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  <c r="G8" s="5"/>
    </row>
    <row r="9" spans="1:7" x14ac:dyDescent="0.3">
      <c r="A9" s="10" t="s">
        <v>8374</v>
      </c>
      <c r="B9" s="6">
        <v>27</v>
      </c>
      <c r="C9" s="6">
        <v>102</v>
      </c>
      <c r="D9" s="6"/>
      <c r="E9" s="6">
        <v>192</v>
      </c>
      <c r="F9" s="6">
        <v>321</v>
      </c>
      <c r="G9" s="5"/>
    </row>
    <row r="10" spans="1:7" x14ac:dyDescent="0.3">
      <c r="A10" s="10" t="s">
        <v>8370</v>
      </c>
      <c r="B10" s="6">
        <v>26</v>
      </c>
      <c r="C10" s="6">
        <v>126</v>
      </c>
      <c r="D10" s="6"/>
      <c r="E10" s="6">
        <v>234</v>
      </c>
      <c r="F10" s="6">
        <v>386</v>
      </c>
      <c r="G10" s="5"/>
    </row>
    <row r="11" spans="1:7" x14ac:dyDescent="0.3">
      <c r="A11" s="10" t="s">
        <v>8378</v>
      </c>
      <c r="B11" s="6">
        <v>27</v>
      </c>
      <c r="C11" s="6">
        <v>147</v>
      </c>
      <c r="D11" s="6"/>
      <c r="E11" s="6">
        <v>211</v>
      </c>
      <c r="F11" s="6">
        <v>385</v>
      </c>
      <c r="G11" s="5"/>
    </row>
    <row r="12" spans="1:7" x14ac:dyDescent="0.3">
      <c r="A12" s="10" t="s">
        <v>8371</v>
      </c>
      <c r="B12" s="6">
        <v>43</v>
      </c>
      <c r="C12" s="6">
        <v>150</v>
      </c>
      <c r="D12" s="6"/>
      <c r="E12" s="6">
        <v>194</v>
      </c>
      <c r="F12" s="6">
        <v>387</v>
      </c>
      <c r="G12" s="5"/>
    </row>
    <row r="13" spans="1:7" x14ac:dyDescent="0.3">
      <c r="A13" s="10" t="s">
        <v>8368</v>
      </c>
      <c r="B13" s="6">
        <v>33</v>
      </c>
      <c r="C13" s="6">
        <v>134</v>
      </c>
      <c r="D13" s="6"/>
      <c r="E13" s="6">
        <v>166</v>
      </c>
      <c r="F13" s="6">
        <v>333</v>
      </c>
      <c r="G13" s="5"/>
    </row>
    <row r="14" spans="1:7" x14ac:dyDescent="0.3">
      <c r="A14" s="10" t="s">
        <v>8367</v>
      </c>
      <c r="B14" s="6">
        <v>24</v>
      </c>
      <c r="C14" s="6">
        <v>127</v>
      </c>
      <c r="D14" s="6"/>
      <c r="E14" s="6">
        <v>147</v>
      </c>
      <c r="F14" s="6">
        <v>298</v>
      </c>
      <c r="G14" s="5"/>
    </row>
    <row r="15" spans="1:7" x14ac:dyDescent="0.3">
      <c r="A15" s="10" t="s">
        <v>8375</v>
      </c>
      <c r="B15" s="6">
        <v>20</v>
      </c>
      <c r="C15" s="6">
        <v>149</v>
      </c>
      <c r="D15" s="6"/>
      <c r="E15" s="6">
        <v>183</v>
      </c>
      <c r="F15" s="6">
        <v>352</v>
      </c>
      <c r="G15" s="5"/>
    </row>
    <row r="16" spans="1:7" x14ac:dyDescent="0.3">
      <c r="A16" s="10" t="s">
        <v>8376</v>
      </c>
      <c r="B16" s="6">
        <v>37</v>
      </c>
      <c r="C16" s="6">
        <v>114</v>
      </c>
      <c r="D16" s="6"/>
      <c r="E16" s="6">
        <v>183</v>
      </c>
      <c r="F16" s="6">
        <v>334</v>
      </c>
      <c r="G16" s="5"/>
    </row>
    <row r="17" spans="1:9" x14ac:dyDescent="0.3">
      <c r="A17" s="10" t="s">
        <v>8372</v>
      </c>
      <c r="B17" s="6">
        <v>23</v>
      </c>
      <c r="C17" s="6">
        <v>118</v>
      </c>
      <c r="D17" s="6"/>
      <c r="E17" s="6">
        <v>111</v>
      </c>
      <c r="F17" s="6">
        <v>252</v>
      </c>
      <c r="G17" s="5"/>
    </row>
    <row r="18" spans="1:9" x14ac:dyDescent="0.3">
      <c r="A18" s="10" t="s">
        <v>8311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  <c r="G18" s="5"/>
    </row>
    <row r="20" spans="1:9" x14ac:dyDescent="0.3">
      <c r="A20" s="12" t="s">
        <v>8310</v>
      </c>
      <c r="B20" s="12" t="s">
        <v>8220</v>
      </c>
      <c r="C20" s="12" t="s">
        <v>8221</v>
      </c>
      <c r="D20" s="12" t="s">
        <v>8222</v>
      </c>
      <c r="E20" s="12" t="s">
        <v>8219</v>
      </c>
      <c r="F20" s="12" t="s">
        <v>8311</v>
      </c>
    </row>
    <row r="21" spans="1:9" x14ac:dyDescent="0.3">
      <c r="A21" s="10" t="s">
        <v>8369</v>
      </c>
      <c r="B21" s="6">
        <v>34</v>
      </c>
      <c r="C21" s="6">
        <v>149</v>
      </c>
      <c r="D21" s="6">
        <v>2</v>
      </c>
      <c r="E21" s="6">
        <v>182</v>
      </c>
      <c r="F21" s="6">
        <v>367</v>
      </c>
      <c r="G21" s="5">
        <f>C21/F21</f>
        <v>0.40599455040871935</v>
      </c>
      <c r="H21" s="5">
        <f>E21/F21</f>
        <v>0.49591280653950953</v>
      </c>
      <c r="I21" s="16">
        <f>H21+G21</f>
        <v>0.90190735694822888</v>
      </c>
    </row>
    <row r="22" spans="1:9" x14ac:dyDescent="0.3">
      <c r="A22" s="10" t="s">
        <v>8377</v>
      </c>
      <c r="B22" s="6">
        <v>27</v>
      </c>
      <c r="C22" s="6">
        <v>106</v>
      </c>
      <c r="D22" s="6">
        <v>18</v>
      </c>
      <c r="E22" s="6">
        <v>202</v>
      </c>
      <c r="F22" s="6">
        <v>353</v>
      </c>
      <c r="G22" s="5">
        <f t="shared" ref="G22:G33" si="0">C22/F22</f>
        <v>0.3002832861189802</v>
      </c>
      <c r="H22" s="5">
        <f t="shared" ref="H22:H33" si="1">E22/F22</f>
        <v>0.57223796033994334</v>
      </c>
      <c r="I22" s="15">
        <f t="shared" ref="I22:I33" si="2">H22+G22</f>
        <v>0.87252124645892359</v>
      </c>
    </row>
    <row r="23" spans="1:9" x14ac:dyDescent="0.3">
      <c r="A23" s="10" t="s">
        <v>8373</v>
      </c>
      <c r="B23" s="6">
        <v>28</v>
      </c>
      <c r="C23" s="6">
        <v>108</v>
      </c>
      <c r="D23" s="6">
        <v>30</v>
      </c>
      <c r="E23" s="6">
        <v>180</v>
      </c>
      <c r="F23" s="6">
        <v>346</v>
      </c>
      <c r="G23" s="5">
        <f t="shared" si="0"/>
        <v>0.31213872832369943</v>
      </c>
      <c r="H23" s="5">
        <f t="shared" si="1"/>
        <v>0.52023121387283233</v>
      </c>
      <c r="I23" s="15">
        <f t="shared" si="2"/>
        <v>0.83236994219653182</v>
      </c>
    </row>
    <row r="24" spans="1:9" x14ac:dyDescent="0.3">
      <c r="A24" s="10" t="s">
        <v>8374</v>
      </c>
      <c r="B24" s="6">
        <v>27</v>
      </c>
      <c r="C24" s="6">
        <v>102</v>
      </c>
      <c r="D24" s="6"/>
      <c r="E24" s="6">
        <v>192</v>
      </c>
      <c r="F24" s="6">
        <v>321</v>
      </c>
      <c r="G24" s="5">
        <f t="shared" si="0"/>
        <v>0.31775700934579437</v>
      </c>
      <c r="H24" s="5">
        <f t="shared" si="1"/>
        <v>0.59813084112149528</v>
      </c>
      <c r="I24" s="16">
        <f t="shared" si="2"/>
        <v>0.9158878504672896</v>
      </c>
    </row>
    <row r="25" spans="1:9" x14ac:dyDescent="0.3">
      <c r="A25" s="10" t="s">
        <v>8370</v>
      </c>
      <c r="B25" s="6">
        <v>26</v>
      </c>
      <c r="C25" s="6">
        <v>126</v>
      </c>
      <c r="D25" s="6"/>
      <c r="E25" s="6">
        <v>234</v>
      </c>
      <c r="F25" s="6">
        <v>386</v>
      </c>
      <c r="G25" s="5">
        <f t="shared" si="0"/>
        <v>0.32642487046632124</v>
      </c>
      <c r="H25" s="5">
        <f t="shared" si="1"/>
        <v>0.60621761658031093</v>
      </c>
      <c r="I25" s="16">
        <f t="shared" si="2"/>
        <v>0.93264248704663211</v>
      </c>
    </row>
    <row r="26" spans="1:9" x14ac:dyDescent="0.3">
      <c r="A26" s="10" t="s">
        <v>8378</v>
      </c>
      <c r="B26" s="6">
        <v>27</v>
      </c>
      <c r="C26" s="6">
        <v>147</v>
      </c>
      <c r="D26" s="6"/>
      <c r="E26" s="6">
        <v>211</v>
      </c>
      <c r="F26" s="6">
        <v>385</v>
      </c>
      <c r="G26" s="5">
        <f t="shared" si="0"/>
        <v>0.38181818181818183</v>
      </c>
      <c r="H26" s="5">
        <f t="shared" si="1"/>
        <v>0.54805194805194801</v>
      </c>
      <c r="I26" s="16">
        <f t="shared" si="2"/>
        <v>0.92987012987012985</v>
      </c>
    </row>
    <row r="27" spans="1:9" x14ac:dyDescent="0.3">
      <c r="A27" s="10" t="s">
        <v>8371</v>
      </c>
      <c r="B27" s="6">
        <v>43</v>
      </c>
      <c r="C27" s="6">
        <v>150</v>
      </c>
      <c r="D27" s="6"/>
      <c r="E27" s="6">
        <v>194</v>
      </c>
      <c r="F27" s="6">
        <v>387</v>
      </c>
      <c r="G27" s="5">
        <f t="shared" si="0"/>
        <v>0.38759689922480622</v>
      </c>
      <c r="H27" s="5">
        <f t="shared" si="1"/>
        <v>0.50129198966408273</v>
      </c>
      <c r="I27" s="15">
        <f t="shared" si="2"/>
        <v>0.88888888888888895</v>
      </c>
    </row>
    <row r="28" spans="1:9" x14ac:dyDescent="0.3">
      <c r="A28" s="10" t="s">
        <v>8368</v>
      </c>
      <c r="B28" s="6">
        <v>33</v>
      </c>
      <c r="C28" s="6">
        <v>134</v>
      </c>
      <c r="D28" s="6"/>
      <c r="E28" s="6">
        <v>166</v>
      </c>
      <c r="F28" s="6">
        <v>333</v>
      </c>
      <c r="G28" s="5">
        <f t="shared" si="0"/>
        <v>0.40240240240240238</v>
      </c>
      <c r="H28" s="5">
        <f t="shared" si="1"/>
        <v>0.49849849849849848</v>
      </c>
      <c r="I28" s="16">
        <f t="shared" si="2"/>
        <v>0.9009009009009008</v>
      </c>
    </row>
    <row r="29" spans="1:9" x14ac:dyDescent="0.3">
      <c r="A29" s="10" t="s">
        <v>8367</v>
      </c>
      <c r="B29" s="6">
        <v>24</v>
      </c>
      <c r="C29" s="6">
        <v>127</v>
      </c>
      <c r="D29" s="6"/>
      <c r="E29" s="6">
        <v>147</v>
      </c>
      <c r="F29" s="6">
        <v>298</v>
      </c>
      <c r="G29" s="17">
        <f t="shared" si="0"/>
        <v>0.4261744966442953</v>
      </c>
      <c r="H29" s="17">
        <f t="shared" si="1"/>
        <v>0.49328859060402686</v>
      </c>
      <c r="I29" s="16">
        <f t="shared" si="2"/>
        <v>0.91946308724832215</v>
      </c>
    </row>
    <row r="30" spans="1:9" x14ac:dyDescent="0.3">
      <c r="A30" s="10" t="s">
        <v>8375</v>
      </c>
      <c r="B30" s="6">
        <v>20</v>
      </c>
      <c r="C30" s="6">
        <v>149</v>
      </c>
      <c r="D30" s="6"/>
      <c r="E30" s="6">
        <v>183</v>
      </c>
      <c r="F30" s="6">
        <v>352</v>
      </c>
      <c r="G30" s="5">
        <f t="shared" si="0"/>
        <v>0.42329545454545453</v>
      </c>
      <c r="H30" s="5">
        <f t="shared" si="1"/>
        <v>0.51988636363636365</v>
      </c>
      <c r="I30" s="16">
        <f t="shared" si="2"/>
        <v>0.94318181818181812</v>
      </c>
    </row>
    <row r="31" spans="1:9" x14ac:dyDescent="0.3">
      <c r="A31" s="10" t="s">
        <v>8376</v>
      </c>
      <c r="B31" s="6">
        <v>37</v>
      </c>
      <c r="C31" s="6">
        <v>114</v>
      </c>
      <c r="D31" s="6"/>
      <c r="E31" s="6">
        <v>183</v>
      </c>
      <c r="F31" s="6">
        <v>334</v>
      </c>
      <c r="G31" s="5">
        <f t="shared" si="0"/>
        <v>0.3413173652694611</v>
      </c>
      <c r="H31" s="5">
        <f t="shared" si="1"/>
        <v>0.54790419161676651</v>
      </c>
      <c r="I31" s="15">
        <f t="shared" si="2"/>
        <v>0.88922155688622762</v>
      </c>
    </row>
    <row r="32" spans="1:9" x14ac:dyDescent="0.3">
      <c r="A32" s="10" t="s">
        <v>8372</v>
      </c>
      <c r="B32" s="6">
        <v>23</v>
      </c>
      <c r="C32" s="6">
        <v>118</v>
      </c>
      <c r="D32" s="6"/>
      <c r="E32" s="6">
        <v>111</v>
      </c>
      <c r="F32" s="6">
        <v>252</v>
      </c>
      <c r="G32" s="17">
        <f t="shared" si="0"/>
        <v>0.46825396825396826</v>
      </c>
      <c r="H32" s="17">
        <f t="shared" si="1"/>
        <v>0.44047619047619047</v>
      </c>
      <c r="I32" s="16">
        <f t="shared" si="2"/>
        <v>0.90873015873015872</v>
      </c>
    </row>
    <row r="33" spans="1:9" x14ac:dyDescent="0.3">
      <c r="A33" s="13" t="s">
        <v>8311</v>
      </c>
      <c r="B33" s="14">
        <v>349</v>
      </c>
      <c r="C33" s="14">
        <v>1530</v>
      </c>
      <c r="D33" s="14">
        <v>50</v>
      </c>
      <c r="E33" s="14">
        <v>2185</v>
      </c>
      <c r="F33" s="14">
        <v>4114</v>
      </c>
      <c r="G33" s="5">
        <f t="shared" si="0"/>
        <v>0.37190082644628097</v>
      </c>
      <c r="H33" s="5">
        <f t="shared" si="1"/>
        <v>0.53111327175498302</v>
      </c>
      <c r="I33" s="15">
        <f t="shared" si="2"/>
        <v>0.90301409820126399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X4115"/>
  <sheetViews>
    <sheetView zoomScale="55" zoomScaleNormal="55" workbookViewId="0">
      <selection activeCell="J8" sqref="J8"/>
    </sheetView>
  </sheetViews>
  <sheetFormatPr defaultRowHeight="14.4" x14ac:dyDescent="0.3"/>
  <cols>
    <col min="1" max="1" width="11.77734375" bestFit="1" customWidth="1"/>
    <col min="2" max="2" width="44.77734375" style="3" bestFit="1" customWidth="1"/>
    <col min="3" max="3" width="48.44140625" style="3" bestFit="1" customWidth="1"/>
    <col min="4" max="4" width="14.6640625" bestFit="1" customWidth="1"/>
    <col min="5" max="5" width="18.88671875" bestFit="1" customWidth="1"/>
    <col min="6" max="6" width="15.44140625" bestFit="1" customWidth="1"/>
    <col min="7" max="7" width="18.33203125" bestFit="1" customWidth="1"/>
    <col min="8" max="8" width="19.6640625" bestFit="1" customWidth="1"/>
    <col min="9" max="9" width="19.5546875" bestFit="1" customWidth="1"/>
    <col min="10" max="10" width="24" bestFit="1" customWidth="1"/>
    <col min="11" max="11" width="20.88671875" bestFit="1" customWidth="1"/>
    <col min="12" max="12" width="26.77734375" bestFit="1" customWidth="1"/>
    <col min="13" max="13" width="19.5546875" bestFit="1" customWidth="1"/>
    <col min="14" max="14" width="41.88671875" bestFit="1" customWidth="1"/>
    <col min="15" max="15" width="28" style="5" bestFit="1" customWidth="1"/>
    <col min="16" max="16" width="30.21875" bestFit="1" customWidth="1"/>
    <col min="17" max="17" width="19.88671875" bestFit="1" customWidth="1"/>
    <col min="18" max="18" width="25.77734375" bestFit="1" customWidth="1"/>
    <col min="19" max="19" width="38.33203125" bestFit="1" customWidth="1"/>
    <col min="20" max="20" width="36.44140625" bestFit="1" customWidth="1"/>
    <col min="21" max="21" width="32" bestFit="1" customWidth="1"/>
    <col min="22" max="22" width="25.33203125" bestFit="1" customWidth="1"/>
    <col min="23" max="23" width="25.33203125" customWidth="1"/>
    <col min="24" max="24" width="25.33203125" bestFit="1" customWidth="1"/>
  </cols>
  <sheetData>
    <row r="1" spans="1:2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9105</v>
      </c>
      <c r="V1" s="1" t="s">
        <v>9109</v>
      </c>
      <c r="W1" s="1" t="s">
        <v>9110</v>
      </c>
      <c r="X1" s="1"/>
    </row>
    <row r="2" spans="1:24" ht="43.2" x14ac:dyDescent="0.3">
      <c r="A2">
        <v>281</v>
      </c>
      <c r="B2" s="3" t="s">
        <v>282</v>
      </c>
      <c r="C2" s="3" t="s">
        <v>4391</v>
      </c>
      <c r="D2">
        <v>5500</v>
      </c>
      <c r="E2">
        <v>6632.32</v>
      </c>
      <c r="F2" t="s">
        <v>8219</v>
      </c>
      <c r="G2" t="s">
        <v>8224</v>
      </c>
      <c r="H2" t="s">
        <v>8246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8269</v>
      </c>
      <c r="O2" s="5">
        <f t="shared" ref="O2:O65" si="0">E2/D2</f>
        <v>1.2058763636363636</v>
      </c>
      <c r="P2" s="8">
        <f t="shared" ref="P2:P65" si="1">E2/L2</f>
        <v>83.953417721518989</v>
      </c>
      <c r="Q2" t="str">
        <f t="shared" ref="Q2:Q65" si="2">LEFT(N2,SEARCH("/",N2,1)-1)</f>
        <v>film &amp; video</v>
      </c>
      <c r="R2" t="str">
        <f t="shared" ref="R2:R65" si="3">RIGHT(N2,LEN(N2)-SEARCH("/",N2,1))</f>
        <v>documentary</v>
      </c>
      <c r="S2" s="11">
        <f t="shared" ref="S2:S65" si="4">(((J2/60)/60)/24)+DATE(1970,1,1)</f>
        <v>39950.163344907407</v>
      </c>
      <c r="T2" s="11">
        <f t="shared" ref="T2:T65" si="5">(((I2/60)/60)/24)+DATE(1970,1,1)</f>
        <v>40035.80972222222</v>
      </c>
      <c r="U2" t="str">
        <f>INDEX('ED - Country code'!$A:$A,MATCH(Data!G283,'ED - Country code'!$B:$B,0))</f>
        <v>United States of America</v>
      </c>
      <c r="V2">
        <f>T2-S2</f>
        <v>85.646377314813435</v>
      </c>
      <c r="W2">
        <f>YEAR(T2)</f>
        <v>2009</v>
      </c>
    </row>
    <row r="3" spans="1:24" ht="28.8" x14ac:dyDescent="0.3">
      <c r="A3">
        <v>1276</v>
      </c>
      <c r="B3" s="3" t="s">
        <v>1277</v>
      </c>
      <c r="C3" s="3" t="s">
        <v>5386</v>
      </c>
      <c r="D3">
        <v>3000</v>
      </c>
      <c r="E3">
        <v>3132.63</v>
      </c>
      <c r="F3" t="s">
        <v>8219</v>
      </c>
      <c r="G3" t="s">
        <v>8224</v>
      </c>
      <c r="H3" t="s">
        <v>8246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8276</v>
      </c>
      <c r="O3" s="5">
        <f t="shared" si="0"/>
        <v>1.0442100000000001</v>
      </c>
      <c r="P3" s="8">
        <f t="shared" si="1"/>
        <v>46.06808823529412</v>
      </c>
      <c r="Q3" t="str">
        <f t="shared" si="2"/>
        <v>music</v>
      </c>
      <c r="R3" t="str">
        <f t="shared" si="3"/>
        <v>rock</v>
      </c>
      <c r="S3" s="11">
        <f t="shared" si="4"/>
        <v>40007.704247685186</v>
      </c>
      <c r="T3" s="11">
        <f t="shared" si="5"/>
        <v>40057.166666666664</v>
      </c>
      <c r="U3" t="str">
        <f>INDEX('ED - Country code'!$A:$A,MATCH(Data!G1278,'ED - Country code'!$B:$B,0))</f>
        <v>United States of America</v>
      </c>
      <c r="V3">
        <f t="shared" ref="V3:V66" si="6">T3-S3</f>
        <v>49.46241898147855</v>
      </c>
      <c r="W3">
        <f t="shared" ref="W3:W66" si="7">YEAR(T3)</f>
        <v>2009</v>
      </c>
    </row>
    <row r="4" spans="1:24" ht="43.2" x14ac:dyDescent="0.3">
      <c r="A4">
        <v>2318</v>
      </c>
      <c r="B4" s="3" t="s">
        <v>2319</v>
      </c>
      <c r="C4" s="3" t="s">
        <v>6428</v>
      </c>
      <c r="D4">
        <v>5000</v>
      </c>
      <c r="E4">
        <v>6053</v>
      </c>
      <c r="F4" t="s">
        <v>8219</v>
      </c>
      <c r="G4" t="s">
        <v>8224</v>
      </c>
      <c r="H4" t="s">
        <v>8246</v>
      </c>
      <c r="I4">
        <v>1253937540</v>
      </c>
      <c r="J4">
        <v>1251214014</v>
      </c>
      <c r="K4" t="b">
        <v>1</v>
      </c>
      <c r="L4">
        <v>163</v>
      </c>
      <c r="M4" t="b">
        <v>1</v>
      </c>
      <c r="N4" t="s">
        <v>8279</v>
      </c>
      <c r="O4" s="5">
        <f t="shared" si="0"/>
        <v>1.2105999999999999</v>
      </c>
      <c r="P4" s="8">
        <f t="shared" si="1"/>
        <v>37.134969325153371</v>
      </c>
      <c r="Q4" t="str">
        <f t="shared" si="2"/>
        <v>music</v>
      </c>
      <c r="R4" t="str">
        <f t="shared" si="3"/>
        <v>indie rock</v>
      </c>
      <c r="S4" s="11">
        <f t="shared" si="4"/>
        <v>40050.643680555557</v>
      </c>
      <c r="T4" s="11">
        <f t="shared" si="5"/>
        <v>40082.165972222225</v>
      </c>
      <c r="U4" t="str">
        <f>INDEX('ED - Country code'!$A:$A,MATCH(Data!G2320,'ED - Country code'!$B:$B,0))</f>
        <v>United States of America</v>
      </c>
      <c r="V4">
        <f t="shared" si="6"/>
        <v>31.522291666668025</v>
      </c>
      <c r="W4">
        <f t="shared" si="7"/>
        <v>2009</v>
      </c>
    </row>
    <row r="5" spans="1:24" ht="43.2" x14ac:dyDescent="0.3">
      <c r="A5">
        <v>2290</v>
      </c>
      <c r="B5" s="3" t="s">
        <v>2291</v>
      </c>
      <c r="C5" s="3" t="s">
        <v>6400</v>
      </c>
      <c r="D5">
        <v>1500</v>
      </c>
      <c r="E5">
        <v>1561</v>
      </c>
      <c r="F5" t="s">
        <v>8219</v>
      </c>
      <c r="G5" t="s">
        <v>8224</v>
      </c>
      <c r="H5" t="s">
        <v>8246</v>
      </c>
      <c r="I5">
        <v>1259686800</v>
      </c>
      <c r="J5">
        <v>1252908330</v>
      </c>
      <c r="K5" t="b">
        <v>0</v>
      </c>
      <c r="L5">
        <v>29</v>
      </c>
      <c r="M5" t="b">
        <v>1</v>
      </c>
      <c r="N5" t="s">
        <v>8276</v>
      </c>
      <c r="O5" s="5">
        <f t="shared" si="0"/>
        <v>1.0406666666666666</v>
      </c>
      <c r="P5" s="8">
        <f t="shared" si="1"/>
        <v>53.827586206896555</v>
      </c>
      <c r="Q5" t="str">
        <f t="shared" si="2"/>
        <v>music</v>
      </c>
      <c r="R5" t="str">
        <f t="shared" si="3"/>
        <v>rock</v>
      </c>
      <c r="S5" s="11">
        <f t="shared" si="4"/>
        <v>40070.253819444442</v>
      </c>
      <c r="T5" s="11">
        <f t="shared" si="5"/>
        <v>40148.708333333336</v>
      </c>
      <c r="U5" t="str">
        <f>INDEX('ED - Country code'!$A:$A,MATCH(Data!G2292,'ED - Country code'!$B:$B,0))</f>
        <v>United States of America</v>
      </c>
      <c r="V5">
        <f t="shared" si="6"/>
        <v>78.454513888893416</v>
      </c>
      <c r="W5">
        <f t="shared" si="7"/>
        <v>2009</v>
      </c>
    </row>
    <row r="6" spans="1:24" ht="43.2" x14ac:dyDescent="0.3">
      <c r="A6">
        <v>2316</v>
      </c>
      <c r="B6" s="3" t="s">
        <v>2317</v>
      </c>
      <c r="C6" s="3" t="s">
        <v>6426</v>
      </c>
      <c r="D6">
        <v>15000</v>
      </c>
      <c r="E6">
        <v>15606.4</v>
      </c>
      <c r="F6" t="s">
        <v>8219</v>
      </c>
      <c r="G6" t="s">
        <v>8224</v>
      </c>
      <c r="H6" t="s">
        <v>8246</v>
      </c>
      <c r="I6">
        <v>1260383040</v>
      </c>
      <c r="J6">
        <v>1253726650</v>
      </c>
      <c r="K6" t="b">
        <v>1</v>
      </c>
      <c r="L6">
        <v>200</v>
      </c>
      <c r="M6" t="b">
        <v>1</v>
      </c>
      <c r="N6" t="s">
        <v>8279</v>
      </c>
      <c r="O6" s="5">
        <f t="shared" si="0"/>
        <v>1.0404266666666666</v>
      </c>
      <c r="P6" s="8">
        <f t="shared" si="1"/>
        <v>78.031999999999996</v>
      </c>
      <c r="Q6" t="str">
        <f t="shared" si="2"/>
        <v>music</v>
      </c>
      <c r="R6" t="str">
        <f t="shared" si="3"/>
        <v>indie rock</v>
      </c>
      <c r="S6" s="11">
        <f t="shared" si="4"/>
        <v>40079.725115740745</v>
      </c>
      <c r="T6" s="11">
        <f t="shared" si="5"/>
        <v>40156.76666666667</v>
      </c>
      <c r="U6" t="str">
        <f>INDEX('ED - Country code'!$A:$A,MATCH(Data!G2318,'ED - Country code'!$B:$B,0))</f>
        <v>United States of America</v>
      </c>
      <c r="V6">
        <f t="shared" si="6"/>
        <v>77.041550925925549</v>
      </c>
      <c r="W6">
        <f t="shared" si="7"/>
        <v>2009</v>
      </c>
    </row>
    <row r="7" spans="1:24" ht="43.2" x14ac:dyDescent="0.3">
      <c r="A7">
        <v>1947</v>
      </c>
      <c r="B7" s="3" t="s">
        <v>1948</v>
      </c>
      <c r="C7" s="3" t="s">
        <v>6057</v>
      </c>
      <c r="D7">
        <v>800</v>
      </c>
      <c r="E7">
        <v>805.07</v>
      </c>
      <c r="F7" t="s">
        <v>8219</v>
      </c>
      <c r="G7" t="s">
        <v>8224</v>
      </c>
      <c r="H7" t="s">
        <v>8246</v>
      </c>
      <c r="I7">
        <v>1258955940</v>
      </c>
      <c r="J7">
        <v>1255730520</v>
      </c>
      <c r="K7" t="b">
        <v>1</v>
      </c>
      <c r="L7">
        <v>23</v>
      </c>
      <c r="M7" t="b">
        <v>1</v>
      </c>
      <c r="N7" t="s">
        <v>8295</v>
      </c>
      <c r="O7" s="5">
        <f t="shared" si="0"/>
        <v>1.0063375000000001</v>
      </c>
      <c r="P7" s="8">
        <f t="shared" si="1"/>
        <v>35.003043478260871</v>
      </c>
      <c r="Q7" t="str">
        <f t="shared" si="2"/>
        <v>technology</v>
      </c>
      <c r="R7" t="str">
        <f t="shared" si="3"/>
        <v>hardware</v>
      </c>
      <c r="S7" s="11">
        <f t="shared" si="4"/>
        <v>40102.918055555558</v>
      </c>
      <c r="T7" s="11">
        <f t="shared" si="5"/>
        <v>40140.249305555553</v>
      </c>
      <c r="U7" t="str">
        <f>INDEX('ED - Country code'!$A:$A,MATCH(Data!G1949,'ED - Country code'!$B:$B,0))</f>
        <v>United States of America</v>
      </c>
      <c r="V7">
        <f t="shared" si="6"/>
        <v>37.331249999995634</v>
      </c>
      <c r="W7">
        <f t="shared" si="7"/>
        <v>2009</v>
      </c>
    </row>
    <row r="8" spans="1:24" ht="43.2" x14ac:dyDescent="0.3">
      <c r="A8">
        <v>1637</v>
      </c>
      <c r="B8" s="3" t="s">
        <v>1638</v>
      </c>
      <c r="C8" s="3" t="s">
        <v>5747</v>
      </c>
      <c r="D8">
        <v>500</v>
      </c>
      <c r="E8">
        <v>519</v>
      </c>
      <c r="F8" t="s">
        <v>8219</v>
      </c>
      <c r="G8" t="s">
        <v>8224</v>
      </c>
      <c r="H8" t="s">
        <v>8246</v>
      </c>
      <c r="I8">
        <v>1262302740</v>
      </c>
      <c r="J8">
        <v>1257444140</v>
      </c>
      <c r="K8" t="b">
        <v>0</v>
      </c>
      <c r="L8">
        <v>15</v>
      </c>
      <c r="M8" t="b">
        <v>1</v>
      </c>
      <c r="N8" t="s">
        <v>8276</v>
      </c>
      <c r="O8" s="5">
        <f t="shared" si="0"/>
        <v>1.038</v>
      </c>
      <c r="P8" s="8">
        <f t="shared" si="1"/>
        <v>34.6</v>
      </c>
      <c r="Q8" t="str">
        <f t="shared" si="2"/>
        <v>music</v>
      </c>
      <c r="R8" t="str">
        <f t="shared" si="3"/>
        <v>rock</v>
      </c>
      <c r="S8" s="11">
        <f t="shared" si="4"/>
        <v>40122.751620370371</v>
      </c>
      <c r="T8" s="11">
        <f t="shared" si="5"/>
        <v>40178.98541666667</v>
      </c>
      <c r="U8" t="str">
        <f>INDEX('ED - Country code'!$A:$A,MATCH(Data!G1639,'ED - Country code'!$B:$B,0))</f>
        <v>United Kingdom</v>
      </c>
      <c r="V8">
        <f t="shared" si="6"/>
        <v>56.233796296299261</v>
      </c>
      <c r="W8">
        <f t="shared" si="7"/>
        <v>2009</v>
      </c>
    </row>
    <row r="9" spans="1:24" ht="43.2" x14ac:dyDescent="0.3">
      <c r="A9">
        <v>319</v>
      </c>
      <c r="B9" s="3" t="s">
        <v>320</v>
      </c>
      <c r="C9" s="3" t="s">
        <v>4429</v>
      </c>
      <c r="D9">
        <v>5000</v>
      </c>
      <c r="E9">
        <v>5634</v>
      </c>
      <c r="F9" t="s">
        <v>8219</v>
      </c>
      <c r="G9" t="s">
        <v>8224</v>
      </c>
      <c r="H9" t="s">
        <v>8246</v>
      </c>
      <c r="I9">
        <v>1265097540</v>
      </c>
      <c r="J9">
        <v>1257538029</v>
      </c>
      <c r="K9" t="b">
        <v>1</v>
      </c>
      <c r="L9">
        <v>51</v>
      </c>
      <c r="M9" t="b">
        <v>1</v>
      </c>
      <c r="N9" t="s">
        <v>8269</v>
      </c>
      <c r="O9" s="5">
        <f t="shared" si="0"/>
        <v>1.1268</v>
      </c>
      <c r="P9" s="8">
        <f t="shared" si="1"/>
        <v>110.47058823529412</v>
      </c>
      <c r="Q9" t="str">
        <f t="shared" si="2"/>
        <v>film &amp; video</v>
      </c>
      <c r="R9" t="str">
        <f t="shared" si="3"/>
        <v>documentary</v>
      </c>
      <c r="S9" s="11">
        <f t="shared" si="4"/>
        <v>40123.83829861111</v>
      </c>
      <c r="T9" s="11">
        <f t="shared" si="5"/>
        <v>40211.332638888889</v>
      </c>
      <c r="U9" t="str">
        <f>INDEX('ED - Country code'!$A:$A,MATCH(Data!G321,'ED - Country code'!$B:$B,0))</f>
        <v>United States of America</v>
      </c>
      <c r="V9">
        <f t="shared" si="6"/>
        <v>87.494340277778974</v>
      </c>
      <c r="W9">
        <f t="shared" si="7"/>
        <v>2010</v>
      </c>
    </row>
    <row r="10" spans="1:24" ht="43.2" x14ac:dyDescent="0.3">
      <c r="A10">
        <v>2534</v>
      </c>
      <c r="B10" s="3" t="s">
        <v>2534</v>
      </c>
      <c r="C10" s="3" t="s">
        <v>6644</v>
      </c>
      <c r="D10">
        <v>2000</v>
      </c>
      <c r="E10">
        <v>2100</v>
      </c>
      <c r="F10" t="s">
        <v>8219</v>
      </c>
      <c r="G10" t="s">
        <v>8224</v>
      </c>
      <c r="H10" t="s">
        <v>8246</v>
      </c>
      <c r="I10">
        <v>1262325600</v>
      </c>
      <c r="J10">
        <v>1257871712</v>
      </c>
      <c r="K10" t="b">
        <v>0</v>
      </c>
      <c r="L10">
        <v>14</v>
      </c>
      <c r="M10" t="b">
        <v>1</v>
      </c>
      <c r="N10" t="s">
        <v>8300</v>
      </c>
      <c r="O10" s="5">
        <f t="shared" si="0"/>
        <v>1.05</v>
      </c>
      <c r="P10" s="8">
        <f t="shared" si="1"/>
        <v>150</v>
      </c>
      <c r="Q10" t="str">
        <f t="shared" si="2"/>
        <v>music</v>
      </c>
      <c r="R10" t="str">
        <f t="shared" si="3"/>
        <v>classical music</v>
      </c>
      <c r="S10" s="11">
        <f t="shared" si="4"/>
        <v>40127.700370370374</v>
      </c>
      <c r="T10" s="11">
        <f t="shared" si="5"/>
        <v>40179.25</v>
      </c>
      <c r="U10" t="str">
        <f>INDEX('ED - Country code'!$A:$A,MATCH(Data!G2536,'ED - Country code'!$B:$B,0))</f>
        <v>United Kingdom</v>
      </c>
      <c r="V10">
        <f t="shared" si="6"/>
        <v>51.549629629625997</v>
      </c>
      <c r="W10">
        <f t="shared" si="7"/>
        <v>2010</v>
      </c>
    </row>
    <row r="11" spans="1:24" ht="43.2" x14ac:dyDescent="0.3">
      <c r="A11">
        <v>2317</v>
      </c>
      <c r="B11" s="3" t="s">
        <v>2318</v>
      </c>
      <c r="C11" s="3" t="s">
        <v>6427</v>
      </c>
      <c r="D11">
        <v>400</v>
      </c>
      <c r="E11">
        <v>416</v>
      </c>
      <c r="F11" t="s">
        <v>8219</v>
      </c>
      <c r="G11" t="s">
        <v>8224</v>
      </c>
      <c r="H11" t="s">
        <v>8246</v>
      </c>
      <c r="I11">
        <v>1266210000</v>
      </c>
      <c r="J11">
        <v>1263474049</v>
      </c>
      <c r="K11" t="b">
        <v>1</v>
      </c>
      <c r="L11">
        <v>22</v>
      </c>
      <c r="M11" t="b">
        <v>1</v>
      </c>
      <c r="N11" t="s">
        <v>8279</v>
      </c>
      <c r="O11" s="5">
        <f t="shared" si="0"/>
        <v>1.04</v>
      </c>
      <c r="P11" s="8">
        <f t="shared" si="1"/>
        <v>18.90909090909091</v>
      </c>
      <c r="Q11" t="str">
        <f t="shared" si="2"/>
        <v>music</v>
      </c>
      <c r="R11" t="str">
        <f t="shared" si="3"/>
        <v>indie rock</v>
      </c>
      <c r="S11" s="11">
        <f t="shared" si="4"/>
        <v>40192.542233796295</v>
      </c>
      <c r="T11" s="11">
        <f t="shared" si="5"/>
        <v>40224.208333333336</v>
      </c>
      <c r="U11" t="str">
        <f>INDEX('ED - Country code'!$A:$A,MATCH(Data!G2319,'ED - Country code'!$B:$B,0))</f>
        <v>United States of America</v>
      </c>
      <c r="V11">
        <f t="shared" si="6"/>
        <v>31.666099537040282</v>
      </c>
      <c r="W11">
        <f t="shared" si="7"/>
        <v>2010</v>
      </c>
    </row>
    <row r="12" spans="1:24" ht="43.2" x14ac:dyDescent="0.3">
      <c r="A12">
        <v>282</v>
      </c>
      <c r="B12" s="3" t="s">
        <v>283</v>
      </c>
      <c r="C12" s="3" t="s">
        <v>4392</v>
      </c>
      <c r="D12">
        <v>45000</v>
      </c>
      <c r="E12">
        <v>45535</v>
      </c>
      <c r="F12" t="s">
        <v>8219</v>
      </c>
      <c r="G12" t="s">
        <v>8224</v>
      </c>
      <c r="H12" t="s">
        <v>8246</v>
      </c>
      <c r="I12">
        <v>1266876000</v>
      </c>
      <c r="J12">
        <v>1263679492</v>
      </c>
      <c r="K12" t="b">
        <v>1</v>
      </c>
      <c r="L12">
        <v>179</v>
      </c>
      <c r="M12" t="b">
        <v>1</v>
      </c>
      <c r="N12" t="s">
        <v>8269</v>
      </c>
      <c r="O12" s="5">
        <f t="shared" si="0"/>
        <v>1.0118888888888888</v>
      </c>
      <c r="P12" s="8">
        <f t="shared" si="1"/>
        <v>254.38547486033519</v>
      </c>
      <c r="Q12" t="str">
        <f t="shared" si="2"/>
        <v>film &amp; video</v>
      </c>
      <c r="R12" t="str">
        <f t="shared" si="3"/>
        <v>documentary</v>
      </c>
      <c r="S12" s="11">
        <f t="shared" si="4"/>
        <v>40194.920046296298</v>
      </c>
      <c r="T12" s="11">
        <f t="shared" si="5"/>
        <v>40231.916666666664</v>
      </c>
      <c r="U12" t="str">
        <f>INDEX('ED - Country code'!$A:$A,MATCH(Data!G284,'ED - Country code'!$B:$B,0))</f>
        <v>United States of America</v>
      </c>
      <c r="V12">
        <f t="shared" si="6"/>
        <v>36.996620370366145</v>
      </c>
      <c r="W12">
        <f t="shared" si="7"/>
        <v>2010</v>
      </c>
    </row>
    <row r="13" spans="1:24" ht="43.2" x14ac:dyDescent="0.3">
      <c r="A13">
        <v>266</v>
      </c>
      <c r="B13" s="3" t="s">
        <v>267</v>
      </c>
      <c r="C13" s="3" t="s">
        <v>4376</v>
      </c>
      <c r="D13">
        <v>1000</v>
      </c>
      <c r="E13">
        <v>1455</v>
      </c>
      <c r="F13" t="s">
        <v>8219</v>
      </c>
      <c r="G13" t="s">
        <v>8224</v>
      </c>
      <c r="H13" t="s">
        <v>8246</v>
      </c>
      <c r="I13">
        <v>1271994660</v>
      </c>
      <c r="J13">
        <v>1264565507</v>
      </c>
      <c r="K13" t="b">
        <v>1</v>
      </c>
      <c r="L13">
        <v>36</v>
      </c>
      <c r="M13" t="b">
        <v>1</v>
      </c>
      <c r="N13" t="s">
        <v>8269</v>
      </c>
      <c r="O13" s="5">
        <f t="shared" si="0"/>
        <v>1.4550000000000001</v>
      </c>
      <c r="P13" s="8">
        <f t="shared" si="1"/>
        <v>40.416666666666664</v>
      </c>
      <c r="Q13" t="str">
        <f t="shared" si="2"/>
        <v>film &amp; video</v>
      </c>
      <c r="R13" t="str">
        <f t="shared" si="3"/>
        <v>documentary</v>
      </c>
      <c r="S13" s="11">
        <f t="shared" si="4"/>
        <v>40205.174849537041</v>
      </c>
      <c r="T13" s="11">
        <f t="shared" si="5"/>
        <v>40291.160416666666</v>
      </c>
      <c r="U13" t="str">
        <f>INDEX('ED - Country code'!$A:$A,MATCH(Data!G268,'ED - Country code'!$B:$B,0))</f>
        <v>United States of America</v>
      </c>
      <c r="V13">
        <f t="shared" si="6"/>
        <v>85.985567129624542</v>
      </c>
      <c r="W13">
        <f t="shared" si="7"/>
        <v>2010</v>
      </c>
    </row>
    <row r="14" spans="1:24" ht="43.2" x14ac:dyDescent="0.3">
      <c r="A14">
        <v>244</v>
      </c>
      <c r="B14" s="4">
        <v>39756</v>
      </c>
      <c r="C14" s="3" t="s">
        <v>4354</v>
      </c>
      <c r="D14">
        <v>3500</v>
      </c>
      <c r="E14">
        <v>3981.5</v>
      </c>
      <c r="F14" t="s">
        <v>8219</v>
      </c>
      <c r="G14" t="s">
        <v>8224</v>
      </c>
      <c r="H14" t="s">
        <v>8246</v>
      </c>
      <c r="I14">
        <v>1268723160</v>
      </c>
      <c r="J14">
        <v>1265269559</v>
      </c>
      <c r="K14" t="b">
        <v>1</v>
      </c>
      <c r="L14">
        <v>84</v>
      </c>
      <c r="M14" t="b">
        <v>1</v>
      </c>
      <c r="N14" t="s">
        <v>8269</v>
      </c>
      <c r="O14" s="5">
        <f t="shared" si="0"/>
        <v>1.1375714285714287</v>
      </c>
      <c r="P14" s="8">
        <f t="shared" si="1"/>
        <v>47.398809523809526</v>
      </c>
      <c r="Q14" t="str">
        <f t="shared" si="2"/>
        <v>film &amp; video</v>
      </c>
      <c r="R14" t="str">
        <f t="shared" si="3"/>
        <v>documentary</v>
      </c>
      <c r="S14" s="11">
        <f t="shared" si="4"/>
        <v>40213.323599537034</v>
      </c>
      <c r="T14" s="11">
        <f t="shared" si="5"/>
        <v>40253.29583333333</v>
      </c>
      <c r="U14" t="str">
        <f>INDEX('ED - Country code'!$A:$A,MATCH(Data!G246,'ED - Country code'!$B:$B,0))</f>
        <v>United States of America</v>
      </c>
      <c r="V14">
        <f t="shared" si="6"/>
        <v>39.972233796295768</v>
      </c>
      <c r="W14">
        <f t="shared" si="7"/>
        <v>2010</v>
      </c>
    </row>
    <row r="15" spans="1:24" ht="28.8" x14ac:dyDescent="0.3">
      <c r="A15">
        <v>2028</v>
      </c>
      <c r="B15" s="3" t="s">
        <v>2029</v>
      </c>
      <c r="C15" s="3" t="s">
        <v>6138</v>
      </c>
      <c r="D15">
        <v>3000</v>
      </c>
      <c r="E15">
        <v>3785</v>
      </c>
      <c r="F15" t="s">
        <v>8219</v>
      </c>
      <c r="G15" t="s">
        <v>8224</v>
      </c>
      <c r="H15" t="s">
        <v>8246</v>
      </c>
      <c r="I15">
        <v>1268690100</v>
      </c>
      <c r="J15">
        <v>1265493806</v>
      </c>
      <c r="K15" t="b">
        <v>1</v>
      </c>
      <c r="L15">
        <v>79</v>
      </c>
      <c r="M15" t="b">
        <v>1</v>
      </c>
      <c r="N15" t="s">
        <v>8295</v>
      </c>
      <c r="O15" s="5">
        <f t="shared" si="0"/>
        <v>1.2616666666666667</v>
      </c>
      <c r="P15" s="8">
        <f t="shared" si="1"/>
        <v>47.911392405063289</v>
      </c>
      <c r="Q15" t="str">
        <f t="shared" si="2"/>
        <v>technology</v>
      </c>
      <c r="R15" t="str">
        <f t="shared" si="3"/>
        <v>hardware</v>
      </c>
      <c r="S15" s="11">
        <f t="shared" si="4"/>
        <v>40215.919050925928</v>
      </c>
      <c r="T15" s="11">
        <f t="shared" si="5"/>
        <v>40252.913194444445</v>
      </c>
      <c r="U15" t="str">
        <f>INDEX('ED - Country code'!$A:$A,MATCH(Data!G2030,'ED - Country code'!$B:$B,0))</f>
        <v>United States of America</v>
      </c>
      <c r="V15">
        <f t="shared" si="6"/>
        <v>36.994143518517376</v>
      </c>
      <c r="W15">
        <f t="shared" si="7"/>
        <v>2010</v>
      </c>
    </row>
    <row r="16" spans="1:24" ht="43.2" x14ac:dyDescent="0.3">
      <c r="A16">
        <v>272</v>
      </c>
      <c r="B16" s="3" t="s">
        <v>273</v>
      </c>
      <c r="C16" s="3" t="s">
        <v>4382</v>
      </c>
      <c r="D16">
        <v>3000</v>
      </c>
      <c r="E16">
        <v>5323.01</v>
      </c>
      <c r="F16" t="s">
        <v>8219</v>
      </c>
      <c r="G16" t="s">
        <v>8224</v>
      </c>
      <c r="H16" t="s">
        <v>8246</v>
      </c>
      <c r="I16">
        <v>1272480540</v>
      </c>
      <c r="J16">
        <v>1267220191</v>
      </c>
      <c r="K16" t="b">
        <v>1</v>
      </c>
      <c r="L16">
        <v>65</v>
      </c>
      <c r="M16" t="b">
        <v>1</v>
      </c>
      <c r="N16" t="s">
        <v>8269</v>
      </c>
      <c r="O16" s="5">
        <f t="shared" si="0"/>
        <v>1.7743366666666667</v>
      </c>
      <c r="P16" s="8">
        <f t="shared" si="1"/>
        <v>81.892461538461546</v>
      </c>
      <c r="Q16" t="str">
        <f t="shared" si="2"/>
        <v>film &amp; video</v>
      </c>
      <c r="R16" t="str">
        <f t="shared" si="3"/>
        <v>documentary</v>
      </c>
      <c r="S16" s="11">
        <f t="shared" si="4"/>
        <v>40235.900358796294</v>
      </c>
      <c r="T16" s="11">
        <f t="shared" si="5"/>
        <v>40296.78402777778</v>
      </c>
      <c r="U16" t="str">
        <f>INDEX('ED - Country code'!$A:$A,MATCH(Data!G274,'ED - Country code'!$B:$B,0))</f>
        <v>United States of America</v>
      </c>
      <c r="V16">
        <f t="shared" si="6"/>
        <v>60.883668981485243</v>
      </c>
      <c r="W16">
        <f t="shared" si="7"/>
        <v>2010</v>
      </c>
    </row>
    <row r="17" spans="1:23" ht="43.2" x14ac:dyDescent="0.3">
      <c r="A17">
        <v>117</v>
      </c>
      <c r="B17" s="3" t="s">
        <v>119</v>
      </c>
      <c r="C17" s="3" t="s">
        <v>4228</v>
      </c>
      <c r="D17">
        <v>4500</v>
      </c>
      <c r="E17">
        <v>4522.22</v>
      </c>
      <c r="F17" t="s">
        <v>8219</v>
      </c>
      <c r="G17" t="s">
        <v>8224</v>
      </c>
      <c r="H17" t="s">
        <v>8246</v>
      </c>
      <c r="I17">
        <v>1276110000</v>
      </c>
      <c r="J17">
        <v>1268337744</v>
      </c>
      <c r="K17" t="b">
        <v>0</v>
      </c>
      <c r="L17">
        <v>27</v>
      </c>
      <c r="M17" t="b">
        <v>1</v>
      </c>
      <c r="N17" t="s">
        <v>8266</v>
      </c>
      <c r="O17" s="5">
        <f t="shared" si="0"/>
        <v>1.0049377777777779</v>
      </c>
      <c r="P17" s="8">
        <f t="shared" si="1"/>
        <v>167.48962962962963</v>
      </c>
      <c r="Q17" t="str">
        <f t="shared" si="2"/>
        <v>film &amp; video</v>
      </c>
      <c r="R17" t="str">
        <f t="shared" si="3"/>
        <v>shorts</v>
      </c>
      <c r="S17" s="11">
        <f t="shared" si="4"/>
        <v>40248.834999999999</v>
      </c>
      <c r="T17" s="11">
        <f t="shared" si="5"/>
        <v>40338.791666666664</v>
      </c>
      <c r="U17" t="str">
        <f>INDEX('ED - Country code'!$A:$A,MATCH(Data!G119,'ED - Country code'!$B:$B,0))</f>
        <v>United States of America</v>
      </c>
      <c r="V17">
        <f t="shared" si="6"/>
        <v>89.956666666665114</v>
      </c>
      <c r="W17">
        <f t="shared" si="7"/>
        <v>2010</v>
      </c>
    </row>
    <row r="18" spans="1:23" ht="43.2" x14ac:dyDescent="0.3">
      <c r="A18">
        <v>824</v>
      </c>
      <c r="B18" s="3" t="s">
        <v>825</v>
      </c>
      <c r="C18" s="3" t="s">
        <v>4934</v>
      </c>
      <c r="D18">
        <v>1600</v>
      </c>
      <c r="E18">
        <v>2150.1</v>
      </c>
      <c r="F18" t="s">
        <v>8219</v>
      </c>
      <c r="G18" t="s">
        <v>8224</v>
      </c>
      <c r="H18" t="s">
        <v>8246</v>
      </c>
      <c r="I18">
        <v>1271573940</v>
      </c>
      <c r="J18">
        <v>1268459318</v>
      </c>
      <c r="K18" t="b">
        <v>0</v>
      </c>
      <c r="L18">
        <v>54</v>
      </c>
      <c r="M18" t="b">
        <v>1</v>
      </c>
      <c r="N18" t="s">
        <v>8276</v>
      </c>
      <c r="O18" s="5">
        <f t="shared" si="0"/>
        <v>1.3438124999999999</v>
      </c>
      <c r="P18" s="8">
        <f t="shared" si="1"/>
        <v>39.816666666666663</v>
      </c>
      <c r="Q18" t="str">
        <f t="shared" si="2"/>
        <v>music</v>
      </c>
      <c r="R18" t="str">
        <f t="shared" si="3"/>
        <v>rock</v>
      </c>
      <c r="S18" s="11">
        <f t="shared" si="4"/>
        <v>40250.242106481484</v>
      </c>
      <c r="T18" s="11">
        <f t="shared" si="5"/>
        <v>40286.290972222225</v>
      </c>
      <c r="U18" t="str">
        <f>INDEX('ED - Country code'!$A:$A,MATCH(Data!G826,'ED - Country code'!$B:$B,0))</f>
        <v>United States of America</v>
      </c>
      <c r="V18">
        <f t="shared" si="6"/>
        <v>36.048865740740439</v>
      </c>
      <c r="W18">
        <f t="shared" si="7"/>
        <v>2010</v>
      </c>
    </row>
    <row r="19" spans="1:23" ht="43.2" x14ac:dyDescent="0.3">
      <c r="A19">
        <v>1507</v>
      </c>
      <c r="B19" s="3" t="s">
        <v>1508</v>
      </c>
      <c r="C19" s="3" t="s">
        <v>5617</v>
      </c>
      <c r="D19">
        <v>1200</v>
      </c>
      <c r="E19">
        <v>2580</v>
      </c>
      <c r="F19" t="s">
        <v>8219</v>
      </c>
      <c r="G19" t="s">
        <v>8224</v>
      </c>
      <c r="H19" t="s">
        <v>8246</v>
      </c>
      <c r="I19">
        <v>1273911000</v>
      </c>
      <c r="J19">
        <v>1268822909</v>
      </c>
      <c r="K19" t="b">
        <v>1</v>
      </c>
      <c r="L19">
        <v>33</v>
      </c>
      <c r="M19" t="b">
        <v>1</v>
      </c>
      <c r="N19" t="s">
        <v>8285</v>
      </c>
      <c r="O19" s="5">
        <f t="shared" si="0"/>
        <v>2.15</v>
      </c>
      <c r="P19" s="8">
        <f t="shared" si="1"/>
        <v>78.181818181818187</v>
      </c>
      <c r="Q19" t="str">
        <f t="shared" si="2"/>
        <v>photography</v>
      </c>
      <c r="R19" t="str">
        <f t="shared" si="3"/>
        <v>photobooks</v>
      </c>
      <c r="S19" s="11">
        <f t="shared" si="4"/>
        <v>40254.450335648151</v>
      </c>
      <c r="T19" s="11">
        <f t="shared" si="5"/>
        <v>40313.340277777781</v>
      </c>
      <c r="U19" t="str">
        <f>INDEX('ED - Country code'!$A:$A,MATCH(Data!G1509,'ED - Country code'!$B:$B,0))</f>
        <v>United States of America</v>
      </c>
      <c r="V19">
        <f t="shared" si="6"/>
        <v>58.889942129630072</v>
      </c>
      <c r="W19">
        <f t="shared" si="7"/>
        <v>2010</v>
      </c>
    </row>
    <row r="20" spans="1:23" ht="43.2" x14ac:dyDescent="0.3">
      <c r="A20">
        <v>363</v>
      </c>
      <c r="B20" s="3" t="s">
        <v>364</v>
      </c>
      <c r="C20" s="3" t="s">
        <v>4473</v>
      </c>
      <c r="D20">
        <v>8925</v>
      </c>
      <c r="E20">
        <v>9044</v>
      </c>
      <c r="F20" t="s">
        <v>8219</v>
      </c>
      <c r="G20" t="s">
        <v>8224</v>
      </c>
      <c r="H20" t="s">
        <v>8246</v>
      </c>
      <c r="I20">
        <v>1272828120</v>
      </c>
      <c r="J20">
        <v>1268934736</v>
      </c>
      <c r="K20" t="b">
        <v>0</v>
      </c>
      <c r="L20">
        <v>26</v>
      </c>
      <c r="M20" t="b">
        <v>1</v>
      </c>
      <c r="N20" t="s">
        <v>8269</v>
      </c>
      <c r="O20" s="5">
        <f t="shared" si="0"/>
        <v>1.0133333333333334</v>
      </c>
      <c r="P20" s="8">
        <f t="shared" si="1"/>
        <v>347.84615384615387</v>
      </c>
      <c r="Q20" t="str">
        <f t="shared" si="2"/>
        <v>film &amp; video</v>
      </c>
      <c r="R20" t="str">
        <f t="shared" si="3"/>
        <v>documentary</v>
      </c>
      <c r="S20" s="11">
        <f t="shared" si="4"/>
        <v>40255.744629629626</v>
      </c>
      <c r="T20" s="11">
        <f t="shared" si="5"/>
        <v>40300.806944444441</v>
      </c>
      <c r="U20" t="str">
        <f>INDEX('ED - Country code'!$A:$A,MATCH(Data!G365,'ED - Country code'!$B:$B,0))</f>
        <v>United States of America</v>
      </c>
      <c r="V20">
        <f t="shared" si="6"/>
        <v>45.062314814815181</v>
      </c>
      <c r="W20">
        <f t="shared" si="7"/>
        <v>2010</v>
      </c>
    </row>
    <row r="21" spans="1:23" ht="28.8" x14ac:dyDescent="0.3">
      <c r="A21">
        <v>252</v>
      </c>
      <c r="B21" s="3" t="s">
        <v>253</v>
      </c>
      <c r="C21" s="3" t="s">
        <v>4362</v>
      </c>
      <c r="D21">
        <v>5000</v>
      </c>
      <c r="E21">
        <v>9228</v>
      </c>
      <c r="F21" t="s">
        <v>8219</v>
      </c>
      <c r="G21" t="s">
        <v>8224</v>
      </c>
      <c r="H21" t="s">
        <v>8246</v>
      </c>
      <c r="I21">
        <v>1275364740</v>
      </c>
      <c r="J21">
        <v>1269878058</v>
      </c>
      <c r="K21" t="b">
        <v>1</v>
      </c>
      <c r="L21">
        <v>108</v>
      </c>
      <c r="M21" t="b">
        <v>1</v>
      </c>
      <c r="N21" t="s">
        <v>8269</v>
      </c>
      <c r="O21" s="5">
        <f t="shared" si="0"/>
        <v>1.8455999999999999</v>
      </c>
      <c r="P21" s="8">
        <f t="shared" si="1"/>
        <v>85.444444444444443</v>
      </c>
      <c r="Q21" t="str">
        <f t="shared" si="2"/>
        <v>film &amp; video</v>
      </c>
      <c r="R21" t="str">
        <f t="shared" si="3"/>
        <v>documentary</v>
      </c>
      <c r="S21" s="11">
        <f t="shared" si="4"/>
        <v>40266.662708333337</v>
      </c>
      <c r="T21" s="11">
        <f t="shared" si="5"/>
        <v>40330.165972222225</v>
      </c>
      <c r="U21" t="str">
        <f>INDEX('ED - Country code'!$A:$A,MATCH(Data!G254,'ED - Country code'!$B:$B,0))</f>
        <v>United States of America</v>
      </c>
      <c r="V21">
        <f t="shared" si="6"/>
        <v>63.503263888887886</v>
      </c>
      <c r="W21">
        <f t="shared" si="7"/>
        <v>2010</v>
      </c>
    </row>
    <row r="22" spans="1:23" ht="43.2" x14ac:dyDescent="0.3">
      <c r="A22">
        <v>265</v>
      </c>
      <c r="B22" s="3" t="s">
        <v>266</v>
      </c>
      <c r="C22" s="3" t="s">
        <v>4375</v>
      </c>
      <c r="D22">
        <v>5000</v>
      </c>
      <c r="E22">
        <v>5555</v>
      </c>
      <c r="F22" t="s">
        <v>8219</v>
      </c>
      <c r="G22" t="s">
        <v>8224</v>
      </c>
      <c r="H22" t="s">
        <v>8246</v>
      </c>
      <c r="I22">
        <v>1273522560</v>
      </c>
      <c r="J22">
        <v>1269928430</v>
      </c>
      <c r="K22" t="b">
        <v>1</v>
      </c>
      <c r="L22">
        <v>58</v>
      </c>
      <c r="M22" t="b">
        <v>1</v>
      </c>
      <c r="N22" t="s">
        <v>8269</v>
      </c>
      <c r="O22" s="5">
        <f t="shared" si="0"/>
        <v>1.111</v>
      </c>
      <c r="P22" s="8">
        <f t="shared" si="1"/>
        <v>95.775862068965523</v>
      </c>
      <c r="Q22" t="str">
        <f t="shared" si="2"/>
        <v>film &amp; video</v>
      </c>
      <c r="R22" t="str">
        <f t="shared" si="3"/>
        <v>documentary</v>
      </c>
      <c r="S22" s="11">
        <f t="shared" si="4"/>
        <v>40267.245717592588</v>
      </c>
      <c r="T22" s="11">
        <f t="shared" si="5"/>
        <v>40308.844444444447</v>
      </c>
      <c r="U22" t="str">
        <f>INDEX('ED - Country code'!$A:$A,MATCH(Data!G267,'ED - Country code'!$B:$B,0))</f>
        <v>United States of America</v>
      </c>
      <c r="V22">
        <f t="shared" si="6"/>
        <v>41.598726851858373</v>
      </c>
      <c r="W22">
        <f t="shared" si="7"/>
        <v>2010</v>
      </c>
    </row>
    <row r="23" spans="1:23" ht="43.2" x14ac:dyDescent="0.3">
      <c r="A23">
        <v>1272</v>
      </c>
      <c r="B23" s="3" t="s">
        <v>1273</v>
      </c>
      <c r="C23" s="3" t="s">
        <v>5382</v>
      </c>
      <c r="D23">
        <v>5000</v>
      </c>
      <c r="E23">
        <v>5300</v>
      </c>
      <c r="F23" t="s">
        <v>8219</v>
      </c>
      <c r="G23" t="s">
        <v>8224</v>
      </c>
      <c r="H23" t="s">
        <v>8246</v>
      </c>
      <c r="I23">
        <v>1276574400</v>
      </c>
      <c r="J23">
        <v>1270576379</v>
      </c>
      <c r="K23" t="b">
        <v>1</v>
      </c>
      <c r="L23">
        <v>28</v>
      </c>
      <c r="M23" t="b">
        <v>1</v>
      </c>
      <c r="N23" t="s">
        <v>8276</v>
      </c>
      <c r="O23" s="5">
        <f t="shared" si="0"/>
        <v>1.06</v>
      </c>
      <c r="P23" s="8">
        <f t="shared" si="1"/>
        <v>189.28571428571428</v>
      </c>
      <c r="Q23" t="str">
        <f t="shared" si="2"/>
        <v>music</v>
      </c>
      <c r="R23" t="str">
        <f t="shared" si="3"/>
        <v>rock</v>
      </c>
      <c r="S23" s="11">
        <f t="shared" si="4"/>
        <v>40274.745127314818</v>
      </c>
      <c r="T23" s="11">
        <f t="shared" si="5"/>
        <v>40344.166666666664</v>
      </c>
      <c r="U23" t="str">
        <f>INDEX('ED - Country code'!$A:$A,MATCH(Data!G1274,'ED - Country code'!$B:$B,0))</f>
        <v>United States of America</v>
      </c>
      <c r="V23">
        <f t="shared" si="6"/>
        <v>69.42153935184615</v>
      </c>
      <c r="W23">
        <f t="shared" si="7"/>
        <v>2010</v>
      </c>
    </row>
    <row r="24" spans="1:23" ht="43.2" x14ac:dyDescent="0.3">
      <c r="A24">
        <v>1888</v>
      </c>
      <c r="B24" s="3" t="s">
        <v>1889</v>
      </c>
      <c r="C24" s="3" t="s">
        <v>5998</v>
      </c>
      <c r="D24">
        <v>2500</v>
      </c>
      <c r="E24">
        <v>4152</v>
      </c>
      <c r="F24" t="s">
        <v>8219</v>
      </c>
      <c r="G24" t="s">
        <v>8224</v>
      </c>
      <c r="H24" t="s">
        <v>8246</v>
      </c>
      <c r="I24">
        <v>1275368340</v>
      </c>
      <c r="J24">
        <v>1272692732</v>
      </c>
      <c r="K24" t="b">
        <v>0</v>
      </c>
      <c r="L24">
        <v>89</v>
      </c>
      <c r="M24" t="b">
        <v>1</v>
      </c>
      <c r="N24" t="s">
        <v>8279</v>
      </c>
      <c r="O24" s="5">
        <f t="shared" si="0"/>
        <v>1.6608000000000001</v>
      </c>
      <c r="P24" s="8">
        <f t="shared" si="1"/>
        <v>46.651685393258425</v>
      </c>
      <c r="Q24" t="str">
        <f t="shared" si="2"/>
        <v>music</v>
      </c>
      <c r="R24" t="str">
        <f t="shared" si="3"/>
        <v>indie rock</v>
      </c>
      <c r="S24" s="11">
        <f t="shared" si="4"/>
        <v>40299.239953703705</v>
      </c>
      <c r="T24" s="11">
        <f t="shared" si="5"/>
        <v>40330.207638888889</v>
      </c>
      <c r="U24" t="str">
        <f>INDEX('ED - Country code'!$A:$A,MATCH(Data!G1890,'ED - Country code'!$B:$B,0))</f>
        <v>United States of America</v>
      </c>
      <c r="V24">
        <f t="shared" si="6"/>
        <v>30.967685185183655</v>
      </c>
      <c r="W24">
        <f t="shared" si="7"/>
        <v>2010</v>
      </c>
    </row>
    <row r="25" spans="1:23" ht="28.8" x14ac:dyDescent="0.3">
      <c r="A25">
        <v>2475</v>
      </c>
      <c r="B25" s="3" t="s">
        <v>2476</v>
      </c>
      <c r="C25" s="3" t="s">
        <v>6585</v>
      </c>
      <c r="D25">
        <v>2500</v>
      </c>
      <c r="E25">
        <v>2618</v>
      </c>
      <c r="F25" t="s">
        <v>8219</v>
      </c>
      <c r="G25" t="s">
        <v>8224</v>
      </c>
      <c r="H25" t="s">
        <v>8246</v>
      </c>
      <c r="I25">
        <v>1278799200</v>
      </c>
      <c r="J25">
        <v>1273647255</v>
      </c>
      <c r="K25" t="b">
        <v>0</v>
      </c>
      <c r="L25">
        <v>81</v>
      </c>
      <c r="M25" t="b">
        <v>1</v>
      </c>
      <c r="N25" t="s">
        <v>8279</v>
      </c>
      <c r="O25" s="5">
        <f t="shared" si="0"/>
        <v>1.0471999999999999</v>
      </c>
      <c r="P25" s="8">
        <f t="shared" si="1"/>
        <v>32.320987654320987</v>
      </c>
      <c r="Q25" t="str">
        <f t="shared" si="2"/>
        <v>music</v>
      </c>
      <c r="R25" t="str">
        <f t="shared" si="3"/>
        <v>indie rock</v>
      </c>
      <c r="S25" s="11">
        <f t="shared" si="4"/>
        <v>40310.287673611114</v>
      </c>
      <c r="T25" s="11">
        <f t="shared" si="5"/>
        <v>40369.916666666664</v>
      </c>
      <c r="U25" t="str">
        <f>INDEX('ED - Country code'!$A:$A,MATCH(Data!G2477,'ED - Country code'!$B:$B,0))</f>
        <v>United States of America</v>
      </c>
      <c r="V25">
        <f t="shared" si="6"/>
        <v>59.628993055550382</v>
      </c>
      <c r="W25">
        <f t="shared" si="7"/>
        <v>2010</v>
      </c>
    </row>
    <row r="26" spans="1:23" ht="43.2" x14ac:dyDescent="0.3">
      <c r="A26">
        <v>1670</v>
      </c>
      <c r="B26" s="3" t="s">
        <v>1671</v>
      </c>
      <c r="C26" s="3" t="s">
        <v>5780</v>
      </c>
      <c r="D26">
        <v>1000</v>
      </c>
      <c r="E26">
        <v>1026</v>
      </c>
      <c r="F26" t="s">
        <v>8219</v>
      </c>
      <c r="G26" t="s">
        <v>8224</v>
      </c>
      <c r="H26" t="s">
        <v>8246</v>
      </c>
      <c r="I26">
        <v>1278302400</v>
      </c>
      <c r="J26">
        <v>1273961999</v>
      </c>
      <c r="K26" t="b">
        <v>0</v>
      </c>
      <c r="L26">
        <v>23</v>
      </c>
      <c r="M26" t="b">
        <v>1</v>
      </c>
      <c r="N26" t="s">
        <v>8292</v>
      </c>
      <c r="O26" s="5">
        <f t="shared" si="0"/>
        <v>1.026</v>
      </c>
      <c r="P26" s="8">
        <f t="shared" si="1"/>
        <v>44.608695652173914</v>
      </c>
      <c r="Q26" t="str">
        <f t="shared" si="2"/>
        <v>music</v>
      </c>
      <c r="R26" t="str">
        <f t="shared" si="3"/>
        <v>pop</v>
      </c>
      <c r="S26" s="11">
        <f t="shared" si="4"/>
        <v>40313.930543981485</v>
      </c>
      <c r="T26" s="11">
        <f t="shared" si="5"/>
        <v>40364.166666666664</v>
      </c>
      <c r="U26" t="str">
        <f>INDEX('ED - Country code'!$A:$A,MATCH(Data!G1672,'ED - Country code'!$B:$B,0))</f>
        <v>United Kingdom</v>
      </c>
      <c r="V26">
        <f t="shared" si="6"/>
        <v>50.236122685178998</v>
      </c>
      <c r="W26">
        <f t="shared" si="7"/>
        <v>2010</v>
      </c>
    </row>
    <row r="27" spans="1:23" ht="28.8" x14ac:dyDescent="0.3">
      <c r="A27">
        <v>87</v>
      </c>
      <c r="B27" s="3" t="s">
        <v>89</v>
      </c>
      <c r="C27" s="3" t="s">
        <v>4198</v>
      </c>
      <c r="D27">
        <v>2500</v>
      </c>
      <c r="E27">
        <v>2615</v>
      </c>
      <c r="F27" t="s">
        <v>8219</v>
      </c>
      <c r="G27" t="s">
        <v>8224</v>
      </c>
      <c r="H27" t="s">
        <v>8246</v>
      </c>
      <c r="I27">
        <v>1275529260</v>
      </c>
      <c r="J27">
        <v>1274705803</v>
      </c>
      <c r="K27" t="b">
        <v>0</v>
      </c>
      <c r="L27">
        <v>25</v>
      </c>
      <c r="M27" t="b">
        <v>1</v>
      </c>
      <c r="N27" t="s">
        <v>8266</v>
      </c>
      <c r="O27" s="5">
        <f t="shared" si="0"/>
        <v>1.046</v>
      </c>
      <c r="P27" s="8">
        <f t="shared" si="1"/>
        <v>104.6</v>
      </c>
      <c r="Q27" t="str">
        <f t="shared" si="2"/>
        <v>film &amp; video</v>
      </c>
      <c r="R27" t="str">
        <f t="shared" si="3"/>
        <v>shorts</v>
      </c>
      <c r="S27" s="11">
        <f t="shared" si="4"/>
        <v>40322.53938657407</v>
      </c>
      <c r="T27" s="11">
        <f t="shared" si="5"/>
        <v>40332.070138888892</v>
      </c>
      <c r="U27" t="str">
        <f>INDEX('ED - Country code'!$A:$A,MATCH(Data!G89,'ED - Country code'!$B:$B,0))</f>
        <v>United States of America</v>
      </c>
      <c r="V27">
        <f t="shared" si="6"/>
        <v>9.5307523148221662</v>
      </c>
      <c r="W27">
        <f t="shared" si="7"/>
        <v>2010</v>
      </c>
    </row>
    <row r="28" spans="1:23" ht="43.2" x14ac:dyDescent="0.3">
      <c r="A28">
        <v>96</v>
      </c>
      <c r="B28" s="3" t="s">
        <v>98</v>
      </c>
      <c r="C28" s="3" t="s">
        <v>4207</v>
      </c>
      <c r="D28">
        <v>1500</v>
      </c>
      <c r="E28">
        <v>1720</v>
      </c>
      <c r="F28" t="s">
        <v>8219</v>
      </c>
      <c r="G28" t="s">
        <v>8224</v>
      </c>
      <c r="H28" t="s">
        <v>8246</v>
      </c>
      <c r="I28">
        <v>1280631600</v>
      </c>
      <c r="J28">
        <v>1274889241</v>
      </c>
      <c r="K28" t="b">
        <v>0</v>
      </c>
      <c r="L28">
        <v>34</v>
      </c>
      <c r="M28" t="b">
        <v>1</v>
      </c>
      <c r="N28" t="s">
        <v>8266</v>
      </c>
      <c r="O28" s="5">
        <f t="shared" si="0"/>
        <v>1.1466666666666667</v>
      </c>
      <c r="P28" s="8">
        <f t="shared" si="1"/>
        <v>50.588235294117645</v>
      </c>
      <c r="Q28" t="str">
        <f t="shared" si="2"/>
        <v>film &amp; video</v>
      </c>
      <c r="R28" t="str">
        <f t="shared" si="3"/>
        <v>shorts</v>
      </c>
      <c r="S28" s="11">
        <f t="shared" si="4"/>
        <v>40324.662511574075</v>
      </c>
      <c r="T28" s="11">
        <f t="shared" si="5"/>
        <v>40391.125</v>
      </c>
      <c r="U28" t="str">
        <f>INDEX('ED - Country code'!$A:$A,MATCH(Data!G98,'ED - Country code'!$B:$B,0))</f>
        <v>United States of America</v>
      </c>
      <c r="V28">
        <f t="shared" si="6"/>
        <v>66.462488425924676</v>
      </c>
      <c r="W28">
        <f t="shared" si="7"/>
        <v>2010</v>
      </c>
    </row>
    <row r="29" spans="1:23" ht="28.8" x14ac:dyDescent="0.3">
      <c r="A29">
        <v>260</v>
      </c>
      <c r="B29" s="3" t="s">
        <v>261</v>
      </c>
      <c r="C29" s="3" t="s">
        <v>4370</v>
      </c>
      <c r="D29">
        <v>10000</v>
      </c>
      <c r="E29">
        <v>10640</v>
      </c>
      <c r="F29" t="s">
        <v>8219</v>
      </c>
      <c r="G29" t="s">
        <v>8224</v>
      </c>
      <c r="H29" t="s">
        <v>8246</v>
      </c>
      <c r="I29">
        <v>1279360740</v>
      </c>
      <c r="J29">
        <v>1275415679</v>
      </c>
      <c r="K29" t="b">
        <v>1</v>
      </c>
      <c r="L29">
        <v>88</v>
      </c>
      <c r="M29" t="b">
        <v>1</v>
      </c>
      <c r="N29" t="s">
        <v>8269</v>
      </c>
      <c r="O29" s="5">
        <f t="shared" si="0"/>
        <v>1.0640000000000001</v>
      </c>
      <c r="P29" s="8">
        <f t="shared" si="1"/>
        <v>120.90909090909091</v>
      </c>
      <c r="Q29" t="str">
        <f t="shared" si="2"/>
        <v>film &amp; video</v>
      </c>
      <c r="R29" t="str">
        <f t="shared" si="3"/>
        <v>documentary</v>
      </c>
      <c r="S29" s="11">
        <f t="shared" si="4"/>
        <v>40330.755543981482</v>
      </c>
      <c r="T29" s="11">
        <f t="shared" si="5"/>
        <v>40376.415972222225</v>
      </c>
      <c r="U29" t="str">
        <f>INDEX('ED - Country code'!$A:$A,MATCH(Data!G262,'ED - Country code'!$B:$B,0))</f>
        <v>United States of America</v>
      </c>
      <c r="V29">
        <f t="shared" si="6"/>
        <v>45.660428240742476</v>
      </c>
      <c r="W29">
        <f t="shared" si="7"/>
        <v>2010</v>
      </c>
    </row>
    <row r="30" spans="1:23" ht="43.2" x14ac:dyDescent="0.3">
      <c r="A30">
        <v>249</v>
      </c>
      <c r="B30" s="3" t="s">
        <v>250</v>
      </c>
      <c r="C30" s="3" t="s">
        <v>4359</v>
      </c>
      <c r="D30">
        <v>10000</v>
      </c>
      <c r="E30">
        <v>11292</v>
      </c>
      <c r="F30" t="s">
        <v>8219</v>
      </c>
      <c r="G30" t="s">
        <v>8224</v>
      </c>
      <c r="H30" t="s">
        <v>8246</v>
      </c>
      <c r="I30">
        <v>1282498800</v>
      </c>
      <c r="J30">
        <v>1275603020</v>
      </c>
      <c r="K30" t="b">
        <v>1</v>
      </c>
      <c r="L30">
        <v>235</v>
      </c>
      <c r="M30" t="b">
        <v>1</v>
      </c>
      <c r="N30" t="s">
        <v>8269</v>
      </c>
      <c r="O30" s="5">
        <f t="shared" si="0"/>
        <v>1.1292</v>
      </c>
      <c r="P30" s="8">
        <f t="shared" si="1"/>
        <v>48.051063829787232</v>
      </c>
      <c r="Q30" t="str">
        <f t="shared" si="2"/>
        <v>film &amp; video</v>
      </c>
      <c r="R30" t="str">
        <f t="shared" si="3"/>
        <v>documentary</v>
      </c>
      <c r="S30" s="11">
        <f t="shared" si="4"/>
        <v>40332.923842592594</v>
      </c>
      <c r="T30" s="11">
        <f t="shared" si="5"/>
        <v>40412.736111111109</v>
      </c>
      <c r="U30" t="str">
        <f>INDEX('ED - Country code'!$A:$A,MATCH(Data!G251,'ED - Country code'!$B:$B,0))</f>
        <v>United States of America</v>
      </c>
      <c r="V30">
        <f t="shared" si="6"/>
        <v>79.812268518515339</v>
      </c>
      <c r="W30">
        <f t="shared" si="7"/>
        <v>2010</v>
      </c>
    </row>
    <row r="31" spans="1:23" ht="43.2" x14ac:dyDescent="0.3">
      <c r="A31">
        <v>1891</v>
      </c>
      <c r="B31" s="3" t="s">
        <v>1892</v>
      </c>
      <c r="C31" s="3" t="s">
        <v>6001</v>
      </c>
      <c r="D31">
        <v>10000</v>
      </c>
      <c r="E31">
        <v>10555</v>
      </c>
      <c r="F31" t="s">
        <v>8219</v>
      </c>
      <c r="G31" t="s">
        <v>8224</v>
      </c>
      <c r="H31" t="s">
        <v>8246</v>
      </c>
      <c r="I31">
        <v>1279778400</v>
      </c>
      <c r="J31">
        <v>1275851354</v>
      </c>
      <c r="K31" t="b">
        <v>0</v>
      </c>
      <c r="L31">
        <v>120</v>
      </c>
      <c r="M31" t="b">
        <v>1</v>
      </c>
      <c r="N31" t="s">
        <v>8279</v>
      </c>
      <c r="O31" s="5">
        <f t="shared" si="0"/>
        <v>1.0555000000000001</v>
      </c>
      <c r="P31" s="8">
        <f t="shared" si="1"/>
        <v>87.958333333333329</v>
      </c>
      <c r="Q31" t="str">
        <f t="shared" si="2"/>
        <v>music</v>
      </c>
      <c r="R31" t="str">
        <f t="shared" si="3"/>
        <v>indie rock</v>
      </c>
      <c r="S31" s="11">
        <f t="shared" si="4"/>
        <v>40335.798078703701</v>
      </c>
      <c r="T31" s="11">
        <f t="shared" si="5"/>
        <v>40381.25</v>
      </c>
      <c r="U31" t="str">
        <f>INDEX('ED - Country code'!$A:$A,MATCH(Data!G1893,'ED - Country code'!$B:$B,0))</f>
        <v>United States of America</v>
      </c>
      <c r="V31">
        <f t="shared" si="6"/>
        <v>45.451921296298678</v>
      </c>
      <c r="W31">
        <f t="shared" si="7"/>
        <v>2010</v>
      </c>
    </row>
    <row r="32" spans="1:23" ht="43.2" x14ac:dyDescent="0.3">
      <c r="A32">
        <v>294</v>
      </c>
      <c r="B32" s="3" t="s">
        <v>295</v>
      </c>
      <c r="C32" s="3" t="s">
        <v>4404</v>
      </c>
      <c r="D32">
        <v>5000</v>
      </c>
      <c r="E32">
        <v>5000</v>
      </c>
      <c r="F32" t="s">
        <v>8219</v>
      </c>
      <c r="G32" t="s">
        <v>8224</v>
      </c>
      <c r="H32" t="s">
        <v>8246</v>
      </c>
      <c r="I32">
        <v>1279555200</v>
      </c>
      <c r="J32">
        <v>1276480894</v>
      </c>
      <c r="K32" t="b">
        <v>1</v>
      </c>
      <c r="L32">
        <v>50</v>
      </c>
      <c r="M32" t="b">
        <v>1</v>
      </c>
      <c r="N32" t="s">
        <v>8269</v>
      </c>
      <c r="O32" s="5">
        <f t="shared" si="0"/>
        <v>1</v>
      </c>
      <c r="P32" s="8">
        <f t="shared" si="1"/>
        <v>100</v>
      </c>
      <c r="Q32" t="str">
        <f t="shared" si="2"/>
        <v>film &amp; video</v>
      </c>
      <c r="R32" t="str">
        <f t="shared" si="3"/>
        <v>documentary</v>
      </c>
      <c r="S32" s="11">
        <f t="shared" si="4"/>
        <v>40343.084421296298</v>
      </c>
      <c r="T32" s="11">
        <f t="shared" si="5"/>
        <v>40378.666666666664</v>
      </c>
      <c r="U32" t="str">
        <f>INDEX('ED - Country code'!$A:$A,MATCH(Data!G296,'ED - Country code'!$B:$B,0))</f>
        <v>United States of America</v>
      </c>
      <c r="V32">
        <f t="shared" si="6"/>
        <v>35.582245370365854</v>
      </c>
      <c r="W32">
        <f t="shared" si="7"/>
        <v>2010</v>
      </c>
    </row>
    <row r="33" spans="1:23" ht="43.2" x14ac:dyDescent="0.3">
      <c r="A33">
        <v>2003</v>
      </c>
      <c r="B33" s="3" t="s">
        <v>2004</v>
      </c>
      <c r="C33" s="3" t="s">
        <v>6113</v>
      </c>
      <c r="D33">
        <v>500</v>
      </c>
      <c r="E33">
        <v>1560</v>
      </c>
      <c r="F33" t="s">
        <v>8219</v>
      </c>
      <c r="G33" t="s">
        <v>8224</v>
      </c>
      <c r="H33" t="s">
        <v>8246</v>
      </c>
      <c r="I33">
        <v>1278111600</v>
      </c>
      <c r="J33">
        <v>1276830052</v>
      </c>
      <c r="K33" t="b">
        <v>1</v>
      </c>
      <c r="L33">
        <v>17</v>
      </c>
      <c r="M33" t="b">
        <v>1</v>
      </c>
      <c r="N33" t="s">
        <v>8295</v>
      </c>
      <c r="O33" s="5">
        <f t="shared" si="0"/>
        <v>3.12</v>
      </c>
      <c r="P33" s="8">
        <f t="shared" si="1"/>
        <v>91.764705882352942</v>
      </c>
      <c r="Q33" t="str">
        <f t="shared" si="2"/>
        <v>technology</v>
      </c>
      <c r="R33" t="str">
        <f t="shared" si="3"/>
        <v>hardware</v>
      </c>
      <c r="S33" s="11">
        <f t="shared" si="4"/>
        <v>40347.125601851854</v>
      </c>
      <c r="T33" s="11">
        <f t="shared" si="5"/>
        <v>40361.958333333336</v>
      </c>
      <c r="U33" t="str">
        <f>INDEX('ED - Country code'!$A:$A,MATCH(Data!G2005,'ED - Country code'!$B:$B,0))</f>
        <v>United States of America</v>
      </c>
      <c r="V33">
        <f t="shared" si="6"/>
        <v>14.83273148148146</v>
      </c>
      <c r="W33">
        <f t="shared" si="7"/>
        <v>2010</v>
      </c>
    </row>
    <row r="34" spans="1:23" ht="43.2" x14ac:dyDescent="0.3">
      <c r="A34">
        <v>2007</v>
      </c>
      <c r="B34" s="3" t="s">
        <v>2008</v>
      </c>
      <c r="C34" s="3" t="s">
        <v>6117</v>
      </c>
      <c r="D34">
        <v>10000</v>
      </c>
      <c r="E34">
        <v>11570.92</v>
      </c>
      <c r="F34" t="s">
        <v>8219</v>
      </c>
      <c r="G34" t="s">
        <v>8224</v>
      </c>
      <c r="H34" t="s">
        <v>8246</v>
      </c>
      <c r="I34">
        <v>1282622400</v>
      </c>
      <c r="J34">
        <v>1276891586</v>
      </c>
      <c r="K34" t="b">
        <v>1</v>
      </c>
      <c r="L34">
        <v>137</v>
      </c>
      <c r="M34" t="b">
        <v>1</v>
      </c>
      <c r="N34" t="s">
        <v>8295</v>
      </c>
      <c r="O34" s="5">
        <f t="shared" si="0"/>
        <v>1.157092</v>
      </c>
      <c r="P34" s="8">
        <f t="shared" si="1"/>
        <v>84.459270072992695</v>
      </c>
      <c r="Q34" t="str">
        <f t="shared" si="2"/>
        <v>technology</v>
      </c>
      <c r="R34" t="str">
        <f t="shared" si="3"/>
        <v>hardware</v>
      </c>
      <c r="S34" s="11">
        <f t="shared" si="4"/>
        <v>40347.837800925925</v>
      </c>
      <c r="T34" s="11">
        <f t="shared" si="5"/>
        <v>40414.166666666664</v>
      </c>
      <c r="U34" t="str">
        <f>INDEX('ED - Country code'!$A:$A,MATCH(Data!G2009,'ED - Country code'!$B:$B,0))</f>
        <v>United Kingdom</v>
      </c>
      <c r="V34">
        <f t="shared" si="6"/>
        <v>66.328865740739275</v>
      </c>
      <c r="W34">
        <f t="shared" si="7"/>
        <v>2010</v>
      </c>
    </row>
    <row r="35" spans="1:23" ht="43.2" x14ac:dyDescent="0.3">
      <c r="A35">
        <v>2472</v>
      </c>
      <c r="B35" s="3" t="s">
        <v>2473</v>
      </c>
      <c r="C35" s="3" t="s">
        <v>6582</v>
      </c>
      <c r="D35">
        <v>7500</v>
      </c>
      <c r="E35">
        <v>10182.02</v>
      </c>
      <c r="F35" t="s">
        <v>8219</v>
      </c>
      <c r="G35" t="s">
        <v>8224</v>
      </c>
      <c r="H35" t="s">
        <v>8246</v>
      </c>
      <c r="I35">
        <v>1283562180</v>
      </c>
      <c r="J35">
        <v>1277433980</v>
      </c>
      <c r="K35" t="b">
        <v>0</v>
      </c>
      <c r="L35">
        <v>104</v>
      </c>
      <c r="M35" t="b">
        <v>1</v>
      </c>
      <c r="N35" t="s">
        <v>8279</v>
      </c>
      <c r="O35" s="5">
        <f t="shared" si="0"/>
        <v>1.3576026666666667</v>
      </c>
      <c r="P35" s="8">
        <f t="shared" si="1"/>
        <v>97.904038461538462</v>
      </c>
      <c r="Q35" t="str">
        <f t="shared" si="2"/>
        <v>music</v>
      </c>
      <c r="R35" t="str">
        <f t="shared" si="3"/>
        <v>indie rock</v>
      </c>
      <c r="S35" s="11">
        <f t="shared" si="4"/>
        <v>40354.11550925926</v>
      </c>
      <c r="T35" s="11">
        <f t="shared" si="5"/>
        <v>40425.043749999997</v>
      </c>
      <c r="U35" t="str">
        <f>INDEX('ED - Country code'!$A:$A,MATCH(Data!G2474,'ED - Country code'!$B:$B,0))</f>
        <v>United Kingdom</v>
      </c>
      <c r="V35">
        <f t="shared" si="6"/>
        <v>70.928240740737238</v>
      </c>
      <c r="W35">
        <f t="shared" si="7"/>
        <v>2010</v>
      </c>
    </row>
    <row r="36" spans="1:23" ht="43.2" x14ac:dyDescent="0.3">
      <c r="A36">
        <v>313</v>
      </c>
      <c r="B36" s="3" t="s">
        <v>314</v>
      </c>
      <c r="C36" s="3" t="s">
        <v>4423</v>
      </c>
      <c r="D36">
        <v>17000</v>
      </c>
      <c r="E36">
        <v>17805</v>
      </c>
      <c r="F36" t="s">
        <v>8219</v>
      </c>
      <c r="G36" t="s">
        <v>8224</v>
      </c>
      <c r="H36" t="s">
        <v>8246</v>
      </c>
      <c r="I36">
        <v>1281542340</v>
      </c>
      <c r="J36">
        <v>1277702894</v>
      </c>
      <c r="K36" t="b">
        <v>1</v>
      </c>
      <c r="L36">
        <v>222</v>
      </c>
      <c r="M36" t="b">
        <v>1</v>
      </c>
      <c r="N36" t="s">
        <v>8269</v>
      </c>
      <c r="O36" s="5">
        <f t="shared" si="0"/>
        <v>1.0473529411764706</v>
      </c>
      <c r="P36" s="8">
        <f t="shared" si="1"/>
        <v>80.202702702702709</v>
      </c>
      <c r="Q36" t="str">
        <f t="shared" si="2"/>
        <v>film &amp; video</v>
      </c>
      <c r="R36" t="str">
        <f t="shared" si="3"/>
        <v>documentary</v>
      </c>
      <c r="S36" s="11">
        <f t="shared" si="4"/>
        <v>40357.227939814817</v>
      </c>
      <c r="T36" s="11">
        <f t="shared" si="5"/>
        <v>40401.665972222225</v>
      </c>
      <c r="U36" t="str">
        <f>INDEX('ED - Country code'!$A:$A,MATCH(Data!G315,'ED - Country code'!$B:$B,0))</f>
        <v>United States of America</v>
      </c>
      <c r="V36">
        <f t="shared" si="6"/>
        <v>44.438032407408173</v>
      </c>
      <c r="W36">
        <f t="shared" si="7"/>
        <v>2010</v>
      </c>
    </row>
    <row r="37" spans="1:23" ht="43.2" x14ac:dyDescent="0.3">
      <c r="A37">
        <v>3037</v>
      </c>
      <c r="B37" s="3" t="s">
        <v>3037</v>
      </c>
      <c r="C37" s="3" t="s">
        <v>7147</v>
      </c>
      <c r="D37">
        <v>500</v>
      </c>
      <c r="E37">
        <v>1066</v>
      </c>
      <c r="F37" t="s">
        <v>8219</v>
      </c>
      <c r="G37" t="s">
        <v>8224</v>
      </c>
      <c r="H37" t="s">
        <v>8246</v>
      </c>
      <c r="I37">
        <v>1285995540</v>
      </c>
      <c r="J37">
        <v>1279574773</v>
      </c>
      <c r="K37" t="b">
        <v>0</v>
      </c>
      <c r="L37">
        <v>32</v>
      </c>
      <c r="M37" t="b">
        <v>1</v>
      </c>
      <c r="N37" t="s">
        <v>8303</v>
      </c>
      <c r="O37" s="5">
        <f t="shared" si="0"/>
        <v>2.1320000000000001</v>
      </c>
      <c r="P37" s="8">
        <f t="shared" si="1"/>
        <v>33.3125</v>
      </c>
      <c r="Q37" t="str">
        <f t="shared" si="2"/>
        <v>theater</v>
      </c>
      <c r="R37" t="str">
        <f t="shared" si="3"/>
        <v>spaces</v>
      </c>
      <c r="S37" s="11">
        <f t="shared" si="4"/>
        <v>40378.893206018518</v>
      </c>
      <c r="T37" s="11">
        <f t="shared" si="5"/>
        <v>40453.207638888889</v>
      </c>
      <c r="U37" t="str">
        <f>INDEX('ED - Country code'!$A:$A,MATCH(Data!G3039,'ED - Country code'!$B:$B,0))</f>
        <v>United States of America</v>
      </c>
      <c r="V37">
        <f t="shared" si="6"/>
        <v>74.314432870371093</v>
      </c>
      <c r="W37">
        <f t="shared" si="7"/>
        <v>2010</v>
      </c>
    </row>
    <row r="38" spans="1:23" ht="43.2" x14ac:dyDescent="0.3">
      <c r="A38">
        <v>1640</v>
      </c>
      <c r="B38" s="3" t="s">
        <v>1641</v>
      </c>
      <c r="C38" s="3" t="s">
        <v>5750</v>
      </c>
      <c r="D38">
        <v>400</v>
      </c>
      <c r="E38">
        <v>679.44</v>
      </c>
      <c r="F38" t="s">
        <v>8219</v>
      </c>
      <c r="G38" t="s">
        <v>8224</v>
      </c>
      <c r="H38" t="s">
        <v>8246</v>
      </c>
      <c r="I38">
        <v>1280800740</v>
      </c>
      <c r="J38">
        <v>1279603955</v>
      </c>
      <c r="K38" t="b">
        <v>0</v>
      </c>
      <c r="L38">
        <v>17</v>
      </c>
      <c r="M38" t="b">
        <v>1</v>
      </c>
      <c r="N38" t="s">
        <v>8276</v>
      </c>
      <c r="O38" s="5">
        <f t="shared" si="0"/>
        <v>1.6986000000000001</v>
      </c>
      <c r="P38" s="8">
        <f t="shared" si="1"/>
        <v>39.967058823529413</v>
      </c>
      <c r="Q38" t="str">
        <f t="shared" si="2"/>
        <v>music</v>
      </c>
      <c r="R38" t="str">
        <f t="shared" si="3"/>
        <v>rock</v>
      </c>
      <c r="S38" s="11">
        <f t="shared" si="4"/>
        <v>40379.23096064815</v>
      </c>
      <c r="T38" s="11">
        <f t="shared" si="5"/>
        <v>40393.082638888889</v>
      </c>
      <c r="U38" t="str">
        <f>INDEX('ED - Country code'!$A:$A,MATCH(Data!G1642,'ED - Country code'!$B:$B,0))</f>
        <v>United States of America</v>
      </c>
      <c r="V38">
        <f t="shared" si="6"/>
        <v>13.851678240738693</v>
      </c>
      <c r="W38">
        <f t="shared" si="7"/>
        <v>2010</v>
      </c>
    </row>
    <row r="39" spans="1:23" ht="43.2" x14ac:dyDescent="0.3">
      <c r="A39">
        <v>397</v>
      </c>
      <c r="B39" s="3" t="s">
        <v>398</v>
      </c>
      <c r="C39" s="3" t="s">
        <v>4507</v>
      </c>
      <c r="D39">
        <v>12444</v>
      </c>
      <c r="E39">
        <v>12929.35</v>
      </c>
      <c r="F39" t="s">
        <v>8219</v>
      </c>
      <c r="G39" t="s">
        <v>8224</v>
      </c>
      <c r="H39" t="s">
        <v>8246</v>
      </c>
      <c r="I39">
        <v>1283312640</v>
      </c>
      <c r="J39">
        <v>1279651084</v>
      </c>
      <c r="K39" t="b">
        <v>0</v>
      </c>
      <c r="L39">
        <v>229</v>
      </c>
      <c r="M39" t="b">
        <v>1</v>
      </c>
      <c r="N39" t="s">
        <v>8269</v>
      </c>
      <c r="O39" s="5">
        <f t="shared" si="0"/>
        <v>1.0390027322404372</v>
      </c>
      <c r="P39" s="8">
        <f t="shared" si="1"/>
        <v>56.460043668122275</v>
      </c>
      <c r="Q39" t="str">
        <f t="shared" si="2"/>
        <v>film &amp; video</v>
      </c>
      <c r="R39" t="str">
        <f t="shared" si="3"/>
        <v>documentary</v>
      </c>
      <c r="S39" s="11">
        <f t="shared" si="4"/>
        <v>40379.776435185187</v>
      </c>
      <c r="T39" s="11">
        <f t="shared" si="5"/>
        <v>40422.155555555553</v>
      </c>
      <c r="U39" t="str">
        <f>INDEX('ED - Country code'!$A:$A,MATCH(Data!G399,'ED - Country code'!$B:$B,0))</f>
        <v>United States of America</v>
      </c>
      <c r="V39">
        <f t="shared" si="6"/>
        <v>42.379120370365854</v>
      </c>
      <c r="W39">
        <f t="shared" si="7"/>
        <v>2010</v>
      </c>
    </row>
    <row r="40" spans="1:23" ht="43.2" x14ac:dyDescent="0.3">
      <c r="A40">
        <v>2088</v>
      </c>
      <c r="B40" s="3" t="s">
        <v>2089</v>
      </c>
      <c r="C40" s="3" t="s">
        <v>6198</v>
      </c>
      <c r="D40">
        <v>3000</v>
      </c>
      <c r="E40">
        <v>3465.32</v>
      </c>
      <c r="F40" t="s">
        <v>8219</v>
      </c>
      <c r="G40" t="s">
        <v>8224</v>
      </c>
      <c r="H40" t="s">
        <v>8246</v>
      </c>
      <c r="I40">
        <v>1284177540</v>
      </c>
      <c r="J40">
        <v>1281028152</v>
      </c>
      <c r="K40" t="b">
        <v>0</v>
      </c>
      <c r="L40">
        <v>75</v>
      </c>
      <c r="M40" t="b">
        <v>1</v>
      </c>
      <c r="N40" t="s">
        <v>8279</v>
      </c>
      <c r="O40" s="5">
        <f t="shared" si="0"/>
        <v>1.1551066666666667</v>
      </c>
      <c r="P40" s="8">
        <f t="shared" si="1"/>
        <v>46.204266666666669</v>
      </c>
      <c r="Q40" t="str">
        <f t="shared" si="2"/>
        <v>music</v>
      </c>
      <c r="R40" t="str">
        <f t="shared" si="3"/>
        <v>indie rock</v>
      </c>
      <c r="S40" s="11">
        <f t="shared" si="4"/>
        <v>40395.714722222219</v>
      </c>
      <c r="T40" s="11">
        <f t="shared" si="5"/>
        <v>40432.165972222225</v>
      </c>
      <c r="U40" t="str">
        <f>INDEX('ED - Country code'!$A:$A,MATCH(Data!G2090,'ED - Country code'!$B:$B,0))</f>
        <v>United States of America</v>
      </c>
      <c r="V40">
        <f t="shared" si="6"/>
        <v>36.45125000000553</v>
      </c>
      <c r="W40">
        <f t="shared" si="7"/>
        <v>2010</v>
      </c>
    </row>
    <row r="41" spans="1:23" ht="43.2" x14ac:dyDescent="0.3">
      <c r="A41">
        <v>2474</v>
      </c>
      <c r="B41" s="3" t="s">
        <v>2475</v>
      </c>
      <c r="C41" s="3" t="s">
        <v>6584</v>
      </c>
      <c r="D41">
        <v>5000</v>
      </c>
      <c r="E41">
        <v>5000.18</v>
      </c>
      <c r="F41" t="s">
        <v>8219</v>
      </c>
      <c r="G41" t="s">
        <v>8224</v>
      </c>
      <c r="H41" t="s">
        <v>8246</v>
      </c>
      <c r="I41">
        <v>1286756176</v>
      </c>
      <c r="J41">
        <v>1282868176</v>
      </c>
      <c r="K41" t="b">
        <v>0</v>
      </c>
      <c r="L41">
        <v>38</v>
      </c>
      <c r="M41" t="b">
        <v>1</v>
      </c>
      <c r="N41" t="s">
        <v>8279</v>
      </c>
      <c r="O41" s="5">
        <f t="shared" si="0"/>
        <v>1.0000360000000001</v>
      </c>
      <c r="P41" s="8">
        <f t="shared" si="1"/>
        <v>131.58368421052631</v>
      </c>
      <c r="Q41" t="str">
        <f t="shared" si="2"/>
        <v>music</v>
      </c>
      <c r="R41" t="str">
        <f t="shared" si="3"/>
        <v>indie rock</v>
      </c>
      <c r="S41" s="11">
        <f t="shared" si="4"/>
        <v>40417.011296296296</v>
      </c>
      <c r="T41" s="11">
        <f t="shared" si="5"/>
        <v>40462.011296296296</v>
      </c>
      <c r="U41" t="str">
        <f>INDEX('ED - Country code'!$A:$A,MATCH(Data!G2476,'ED - Country code'!$B:$B,0))</f>
        <v>United Kingdom</v>
      </c>
      <c r="V41">
        <f t="shared" si="6"/>
        <v>45</v>
      </c>
      <c r="W41">
        <f t="shared" si="7"/>
        <v>2010</v>
      </c>
    </row>
    <row r="42" spans="1:23" ht="28.8" x14ac:dyDescent="0.3">
      <c r="A42">
        <v>758</v>
      </c>
      <c r="B42" s="3" t="s">
        <v>759</v>
      </c>
      <c r="C42" s="3" t="s">
        <v>4868</v>
      </c>
      <c r="D42">
        <v>2500</v>
      </c>
      <c r="E42">
        <v>2550</v>
      </c>
      <c r="F42" t="s">
        <v>8219</v>
      </c>
      <c r="G42" t="s">
        <v>8224</v>
      </c>
      <c r="H42" t="s">
        <v>8246</v>
      </c>
      <c r="I42">
        <v>1286568268</v>
      </c>
      <c r="J42">
        <v>1283976268</v>
      </c>
      <c r="K42" t="b">
        <v>0</v>
      </c>
      <c r="L42">
        <v>19</v>
      </c>
      <c r="M42" t="b">
        <v>1</v>
      </c>
      <c r="N42" t="s">
        <v>8274</v>
      </c>
      <c r="O42" s="5">
        <f t="shared" si="0"/>
        <v>1.02</v>
      </c>
      <c r="P42" s="8">
        <f t="shared" si="1"/>
        <v>134.21052631578948</v>
      </c>
      <c r="Q42" t="str">
        <f t="shared" si="2"/>
        <v>publishing</v>
      </c>
      <c r="R42" t="str">
        <f t="shared" si="3"/>
        <v>nonfiction</v>
      </c>
      <c r="S42" s="11">
        <f t="shared" si="4"/>
        <v>40429.836435185185</v>
      </c>
      <c r="T42" s="11">
        <f t="shared" si="5"/>
        <v>40459.836435185185</v>
      </c>
      <c r="U42" t="str">
        <f>INDEX('ED - Country code'!$A:$A,MATCH(Data!G760,'ED - Country code'!$B:$B,0))</f>
        <v>United States of America</v>
      </c>
      <c r="V42">
        <f t="shared" si="6"/>
        <v>30</v>
      </c>
      <c r="W42">
        <f t="shared" si="7"/>
        <v>2010</v>
      </c>
    </row>
    <row r="43" spans="1:23" ht="43.2" x14ac:dyDescent="0.3">
      <c r="A43">
        <v>247</v>
      </c>
      <c r="B43" s="3" t="s">
        <v>248</v>
      </c>
      <c r="C43" s="3" t="s">
        <v>4357</v>
      </c>
      <c r="D43">
        <v>5000</v>
      </c>
      <c r="E43">
        <v>6705</v>
      </c>
      <c r="F43" t="s">
        <v>8219</v>
      </c>
      <c r="G43" t="s">
        <v>8224</v>
      </c>
      <c r="H43" t="s">
        <v>8246</v>
      </c>
      <c r="I43">
        <v>1287200340</v>
      </c>
      <c r="J43">
        <v>1284042614</v>
      </c>
      <c r="K43" t="b">
        <v>1</v>
      </c>
      <c r="L43">
        <v>62</v>
      </c>
      <c r="M43" t="b">
        <v>1</v>
      </c>
      <c r="N43" t="s">
        <v>8269</v>
      </c>
      <c r="O43" s="5">
        <f t="shared" si="0"/>
        <v>1.341</v>
      </c>
      <c r="P43" s="8">
        <f t="shared" si="1"/>
        <v>108.14516129032258</v>
      </c>
      <c r="Q43" t="str">
        <f t="shared" si="2"/>
        <v>film &amp; video</v>
      </c>
      <c r="R43" t="str">
        <f t="shared" si="3"/>
        <v>documentary</v>
      </c>
      <c r="S43" s="11">
        <f t="shared" si="4"/>
        <v>40430.604328703703</v>
      </c>
      <c r="T43" s="11">
        <f t="shared" si="5"/>
        <v>40467.152083333334</v>
      </c>
      <c r="U43" t="str">
        <f>INDEX('ED - Country code'!$A:$A,MATCH(Data!G249,'ED - Country code'!$B:$B,0))</f>
        <v>United States of America</v>
      </c>
      <c r="V43">
        <f t="shared" si="6"/>
        <v>36.547754629631527</v>
      </c>
      <c r="W43">
        <f t="shared" si="7"/>
        <v>2010</v>
      </c>
    </row>
    <row r="44" spans="1:23" ht="43.2" x14ac:dyDescent="0.3">
      <c r="A44">
        <v>1926</v>
      </c>
      <c r="B44" s="3" t="s">
        <v>1927</v>
      </c>
      <c r="C44" s="3" t="s">
        <v>6036</v>
      </c>
      <c r="D44">
        <v>1500</v>
      </c>
      <c r="E44">
        <v>2930.69</v>
      </c>
      <c r="F44" t="s">
        <v>8219</v>
      </c>
      <c r="G44" t="s">
        <v>8224</v>
      </c>
      <c r="H44" t="s">
        <v>8246</v>
      </c>
      <c r="I44">
        <v>1288657560</v>
      </c>
      <c r="J44">
        <v>1286319256</v>
      </c>
      <c r="K44" t="b">
        <v>0</v>
      </c>
      <c r="L44">
        <v>107</v>
      </c>
      <c r="M44" t="b">
        <v>1</v>
      </c>
      <c r="N44" t="s">
        <v>8279</v>
      </c>
      <c r="O44" s="5">
        <f t="shared" si="0"/>
        <v>1.9537933333333333</v>
      </c>
      <c r="P44" s="8">
        <f t="shared" si="1"/>
        <v>27.3896261682243</v>
      </c>
      <c r="Q44" t="str">
        <f t="shared" si="2"/>
        <v>music</v>
      </c>
      <c r="R44" t="str">
        <f t="shared" si="3"/>
        <v>indie rock</v>
      </c>
      <c r="S44" s="11">
        <f t="shared" si="4"/>
        <v>40456.954351851848</v>
      </c>
      <c r="T44" s="11">
        <f t="shared" si="5"/>
        <v>40484.018055555556</v>
      </c>
      <c r="U44" t="str">
        <f>INDEX('ED - Country code'!$A:$A,MATCH(Data!G1928,'ED - Country code'!$B:$B,0))</f>
        <v>United States of America</v>
      </c>
      <c r="V44">
        <f t="shared" si="6"/>
        <v>27.063703703708597</v>
      </c>
      <c r="W44">
        <f t="shared" si="7"/>
        <v>2010</v>
      </c>
    </row>
    <row r="45" spans="1:23" ht="43.2" x14ac:dyDescent="0.3">
      <c r="A45">
        <v>2114</v>
      </c>
      <c r="B45" s="3" t="s">
        <v>2115</v>
      </c>
      <c r="C45" s="3" t="s">
        <v>6224</v>
      </c>
      <c r="D45">
        <v>5000</v>
      </c>
      <c r="E45">
        <v>5235</v>
      </c>
      <c r="F45" t="s">
        <v>8219</v>
      </c>
      <c r="G45" t="s">
        <v>8224</v>
      </c>
      <c r="H45" t="s">
        <v>8246</v>
      </c>
      <c r="I45">
        <v>1291870740</v>
      </c>
      <c r="J45">
        <v>1286480070</v>
      </c>
      <c r="K45" t="b">
        <v>0</v>
      </c>
      <c r="L45">
        <v>147</v>
      </c>
      <c r="M45" t="b">
        <v>1</v>
      </c>
      <c r="N45" t="s">
        <v>8279</v>
      </c>
      <c r="O45" s="5">
        <f t="shared" si="0"/>
        <v>1.0469999999999999</v>
      </c>
      <c r="P45" s="8">
        <f t="shared" si="1"/>
        <v>35.612244897959187</v>
      </c>
      <c r="Q45" t="str">
        <f t="shared" si="2"/>
        <v>music</v>
      </c>
      <c r="R45" t="str">
        <f t="shared" si="3"/>
        <v>indie rock</v>
      </c>
      <c r="S45" s="11">
        <f t="shared" si="4"/>
        <v>40458.815625000003</v>
      </c>
      <c r="T45" s="11">
        <f t="shared" si="5"/>
        <v>40521.207638888889</v>
      </c>
      <c r="U45" t="str">
        <f>INDEX('ED - Country code'!$A:$A,MATCH(Data!G2116,'ED - Country code'!$B:$B,0))</f>
        <v>United States of America</v>
      </c>
      <c r="V45">
        <f t="shared" si="6"/>
        <v>62.39201388888614</v>
      </c>
      <c r="W45">
        <f t="shared" si="7"/>
        <v>2010</v>
      </c>
    </row>
    <row r="46" spans="1:23" ht="43.2" x14ac:dyDescent="0.3">
      <c r="A46">
        <v>1265</v>
      </c>
      <c r="B46" s="3" t="s">
        <v>1266</v>
      </c>
      <c r="C46" s="3" t="s">
        <v>5375</v>
      </c>
      <c r="D46">
        <v>3500</v>
      </c>
      <c r="E46">
        <v>4170.17</v>
      </c>
      <c r="F46" t="s">
        <v>8219</v>
      </c>
      <c r="G46" t="s">
        <v>8224</v>
      </c>
      <c r="H46" t="s">
        <v>8246</v>
      </c>
      <c r="I46">
        <v>1291131815</v>
      </c>
      <c r="J46">
        <v>1287071015</v>
      </c>
      <c r="K46" t="b">
        <v>1</v>
      </c>
      <c r="L46">
        <v>66</v>
      </c>
      <c r="M46" t="b">
        <v>1</v>
      </c>
      <c r="N46" t="s">
        <v>8276</v>
      </c>
      <c r="O46" s="5">
        <f t="shared" si="0"/>
        <v>1.1914771428571429</v>
      </c>
      <c r="P46" s="8">
        <f t="shared" si="1"/>
        <v>63.184393939393942</v>
      </c>
      <c r="Q46" t="str">
        <f t="shared" si="2"/>
        <v>music</v>
      </c>
      <c r="R46" t="str">
        <f t="shared" si="3"/>
        <v>rock</v>
      </c>
      <c r="S46" s="11">
        <f t="shared" si="4"/>
        <v>40465.655266203699</v>
      </c>
      <c r="T46" s="11">
        <f t="shared" si="5"/>
        <v>40512.655266203699</v>
      </c>
      <c r="U46" t="str">
        <f>INDEX('ED - Country code'!$A:$A,MATCH(Data!G1267,'ED - Country code'!$B:$B,0))</f>
        <v>United States of America</v>
      </c>
      <c r="V46">
        <f t="shared" si="6"/>
        <v>47</v>
      </c>
      <c r="W46">
        <f t="shared" si="7"/>
        <v>2010</v>
      </c>
    </row>
    <row r="47" spans="1:23" ht="43.2" x14ac:dyDescent="0.3">
      <c r="A47">
        <v>299</v>
      </c>
      <c r="B47" s="3" t="s">
        <v>300</v>
      </c>
      <c r="C47" s="3" t="s">
        <v>4409</v>
      </c>
      <c r="D47">
        <v>10000</v>
      </c>
      <c r="E47">
        <v>17895.25</v>
      </c>
      <c r="F47" t="s">
        <v>8219</v>
      </c>
      <c r="G47" t="s">
        <v>8224</v>
      </c>
      <c r="H47" t="s">
        <v>8246</v>
      </c>
      <c r="I47">
        <v>1289975060</v>
      </c>
      <c r="J47">
        <v>1287379460</v>
      </c>
      <c r="K47" t="b">
        <v>1</v>
      </c>
      <c r="L47">
        <v>244</v>
      </c>
      <c r="M47" t="b">
        <v>1</v>
      </c>
      <c r="N47" t="s">
        <v>8269</v>
      </c>
      <c r="O47" s="5">
        <f t="shared" si="0"/>
        <v>1.789525</v>
      </c>
      <c r="P47" s="8">
        <f t="shared" si="1"/>
        <v>73.341188524590166</v>
      </c>
      <c r="Q47" t="str">
        <f t="shared" si="2"/>
        <v>film &amp; video</v>
      </c>
      <c r="R47" t="str">
        <f t="shared" si="3"/>
        <v>documentary</v>
      </c>
      <c r="S47" s="11">
        <f t="shared" si="4"/>
        <v>40469.225231481483</v>
      </c>
      <c r="T47" s="11">
        <f t="shared" si="5"/>
        <v>40499.266898148147</v>
      </c>
      <c r="U47" t="str">
        <f>INDEX('ED - Country code'!$A:$A,MATCH(Data!G301,'ED - Country code'!$B:$B,0))</f>
        <v>United States of America</v>
      </c>
      <c r="V47">
        <f t="shared" si="6"/>
        <v>30.041666666664241</v>
      </c>
      <c r="W47">
        <f t="shared" si="7"/>
        <v>2010</v>
      </c>
    </row>
    <row r="48" spans="1:23" ht="43.2" x14ac:dyDescent="0.3">
      <c r="A48">
        <v>3150</v>
      </c>
      <c r="B48" s="3" t="s">
        <v>3150</v>
      </c>
      <c r="C48" s="3" t="s">
        <v>7260</v>
      </c>
      <c r="D48">
        <v>3500</v>
      </c>
      <c r="E48">
        <v>3535</v>
      </c>
      <c r="F48" t="s">
        <v>8219</v>
      </c>
      <c r="G48" t="s">
        <v>8224</v>
      </c>
      <c r="H48" t="s">
        <v>8246</v>
      </c>
      <c r="I48">
        <v>1295928000</v>
      </c>
      <c r="J48">
        <v>1288160403</v>
      </c>
      <c r="K48" t="b">
        <v>1</v>
      </c>
      <c r="L48">
        <v>104</v>
      </c>
      <c r="M48" t="b">
        <v>1</v>
      </c>
      <c r="N48" t="s">
        <v>8271</v>
      </c>
      <c r="O48" s="5">
        <f t="shared" si="0"/>
        <v>1.01</v>
      </c>
      <c r="P48" s="8">
        <f t="shared" si="1"/>
        <v>33.990384615384613</v>
      </c>
      <c r="Q48" t="str">
        <f t="shared" si="2"/>
        <v>theater</v>
      </c>
      <c r="R48" t="str">
        <f t="shared" si="3"/>
        <v>plays</v>
      </c>
      <c r="S48" s="11">
        <f t="shared" si="4"/>
        <v>40478.263923611114</v>
      </c>
      <c r="T48" s="11">
        <f t="shared" si="5"/>
        <v>40568.166666666664</v>
      </c>
      <c r="U48" t="str">
        <f>INDEX('ED - Country code'!$A:$A,MATCH(Data!G3152,'ED - Country code'!$B:$B,0))</f>
        <v>United States of America</v>
      </c>
      <c r="V48">
        <f t="shared" si="6"/>
        <v>89.902743055550673</v>
      </c>
      <c r="W48">
        <f t="shared" si="7"/>
        <v>2011</v>
      </c>
    </row>
    <row r="49" spans="1:23" ht="43.2" x14ac:dyDescent="0.3">
      <c r="A49">
        <v>246</v>
      </c>
      <c r="B49" s="3" t="s">
        <v>247</v>
      </c>
      <c r="C49" s="3" t="s">
        <v>4356</v>
      </c>
      <c r="D49">
        <v>5000</v>
      </c>
      <c r="E49">
        <v>15273</v>
      </c>
      <c r="F49" t="s">
        <v>8219</v>
      </c>
      <c r="G49" t="s">
        <v>8224</v>
      </c>
      <c r="H49" t="s">
        <v>8246</v>
      </c>
      <c r="I49">
        <v>1292665405</v>
      </c>
      <c r="J49">
        <v>1288341805</v>
      </c>
      <c r="K49" t="b">
        <v>1</v>
      </c>
      <c r="L49">
        <v>223</v>
      </c>
      <c r="M49" t="b">
        <v>1</v>
      </c>
      <c r="N49" t="s">
        <v>8269</v>
      </c>
      <c r="O49" s="5">
        <f t="shared" si="0"/>
        <v>3.0546000000000002</v>
      </c>
      <c r="P49" s="8">
        <f t="shared" si="1"/>
        <v>68.488789237668158</v>
      </c>
      <c r="Q49" t="str">
        <f t="shared" si="2"/>
        <v>film &amp; video</v>
      </c>
      <c r="R49" t="str">
        <f t="shared" si="3"/>
        <v>documentary</v>
      </c>
      <c r="S49" s="11">
        <f t="shared" si="4"/>
        <v>40480.363483796296</v>
      </c>
      <c r="T49" s="11">
        <f t="shared" si="5"/>
        <v>40530.405150462961</v>
      </c>
      <c r="U49" t="str">
        <f>INDEX('ED - Country code'!$A:$A,MATCH(Data!G248,'ED - Country code'!$B:$B,0))</f>
        <v>United States of America</v>
      </c>
      <c r="V49">
        <f t="shared" si="6"/>
        <v>50.041666666664241</v>
      </c>
      <c r="W49">
        <f t="shared" si="7"/>
        <v>2010</v>
      </c>
    </row>
    <row r="50" spans="1:23" ht="43.2" x14ac:dyDescent="0.3">
      <c r="A50">
        <v>1254</v>
      </c>
      <c r="B50" s="3" t="s">
        <v>1255</v>
      </c>
      <c r="C50" s="3" t="s">
        <v>5364</v>
      </c>
      <c r="D50">
        <v>6700</v>
      </c>
      <c r="E50">
        <v>13323</v>
      </c>
      <c r="F50" t="s">
        <v>8219</v>
      </c>
      <c r="G50" t="s">
        <v>8224</v>
      </c>
      <c r="H50" t="s">
        <v>8246</v>
      </c>
      <c r="I50">
        <v>1293857940</v>
      </c>
      <c r="J50">
        <v>1288968886</v>
      </c>
      <c r="K50" t="b">
        <v>1</v>
      </c>
      <c r="L50">
        <v>141</v>
      </c>
      <c r="M50" t="b">
        <v>1</v>
      </c>
      <c r="N50" t="s">
        <v>8276</v>
      </c>
      <c r="O50" s="5">
        <f t="shared" si="0"/>
        <v>1.9885074626865671</v>
      </c>
      <c r="P50" s="8">
        <f t="shared" si="1"/>
        <v>94.489361702127653</v>
      </c>
      <c r="Q50" t="str">
        <f t="shared" si="2"/>
        <v>music</v>
      </c>
      <c r="R50" t="str">
        <f t="shared" si="3"/>
        <v>rock</v>
      </c>
      <c r="S50" s="11">
        <f t="shared" si="4"/>
        <v>40487.621365740742</v>
      </c>
      <c r="T50" s="11">
        <f t="shared" si="5"/>
        <v>40544.207638888889</v>
      </c>
      <c r="U50" t="str">
        <f>INDEX('ED - Country code'!$A:$A,MATCH(Data!G1256,'ED - Country code'!$B:$B,0))</f>
        <v>United Kingdom</v>
      </c>
      <c r="V50">
        <f t="shared" si="6"/>
        <v>56.586273148146574</v>
      </c>
      <c r="W50">
        <f t="shared" si="7"/>
        <v>2011</v>
      </c>
    </row>
    <row r="51" spans="1:23" ht="43.2" x14ac:dyDescent="0.3">
      <c r="A51">
        <v>2304</v>
      </c>
      <c r="B51" s="3" t="s">
        <v>2305</v>
      </c>
      <c r="C51" s="3" t="s">
        <v>6414</v>
      </c>
      <c r="D51">
        <v>6000</v>
      </c>
      <c r="E51">
        <v>6042.02</v>
      </c>
      <c r="F51" t="s">
        <v>8219</v>
      </c>
      <c r="G51" t="s">
        <v>8224</v>
      </c>
      <c r="H51" t="s">
        <v>8246</v>
      </c>
      <c r="I51">
        <v>1293857940</v>
      </c>
      <c r="J51">
        <v>1290281691</v>
      </c>
      <c r="K51" t="b">
        <v>1</v>
      </c>
      <c r="L51">
        <v>113</v>
      </c>
      <c r="M51" t="b">
        <v>1</v>
      </c>
      <c r="N51" t="s">
        <v>8279</v>
      </c>
      <c r="O51" s="5">
        <f t="shared" si="0"/>
        <v>1.0070033333333335</v>
      </c>
      <c r="P51" s="8">
        <f t="shared" si="1"/>
        <v>53.469203539823013</v>
      </c>
      <c r="Q51" t="str">
        <f t="shared" si="2"/>
        <v>music</v>
      </c>
      <c r="R51" t="str">
        <f t="shared" si="3"/>
        <v>indie rock</v>
      </c>
      <c r="S51" s="11">
        <f t="shared" si="4"/>
        <v>40502.815868055557</v>
      </c>
      <c r="T51" s="11">
        <f t="shared" si="5"/>
        <v>40544.207638888889</v>
      </c>
      <c r="U51" t="str">
        <f>INDEX('ED - Country code'!$A:$A,MATCH(Data!G2306,'ED - Country code'!$B:$B,0))</f>
        <v>United States of America</v>
      </c>
      <c r="V51">
        <f t="shared" si="6"/>
        <v>41.391770833331975</v>
      </c>
      <c r="W51">
        <f t="shared" si="7"/>
        <v>2011</v>
      </c>
    </row>
    <row r="52" spans="1:23" ht="43.2" x14ac:dyDescent="0.3">
      <c r="A52">
        <v>102</v>
      </c>
      <c r="B52" s="3" t="s">
        <v>104</v>
      </c>
      <c r="C52" s="3" t="s">
        <v>4213</v>
      </c>
      <c r="D52">
        <v>6000</v>
      </c>
      <c r="E52">
        <v>7665</v>
      </c>
      <c r="F52" t="s">
        <v>8219</v>
      </c>
      <c r="G52" t="s">
        <v>8224</v>
      </c>
      <c r="H52" t="s">
        <v>8246</v>
      </c>
      <c r="I52">
        <v>1293073733</v>
      </c>
      <c r="J52">
        <v>1290481733</v>
      </c>
      <c r="K52" t="b">
        <v>0</v>
      </c>
      <c r="L52">
        <v>65</v>
      </c>
      <c r="M52" t="b">
        <v>1</v>
      </c>
      <c r="N52" t="s">
        <v>8266</v>
      </c>
      <c r="O52" s="5">
        <f t="shared" si="0"/>
        <v>1.2775000000000001</v>
      </c>
      <c r="P52" s="8">
        <f t="shared" si="1"/>
        <v>117.92307692307692</v>
      </c>
      <c r="Q52" t="str">
        <f t="shared" si="2"/>
        <v>film &amp; video</v>
      </c>
      <c r="R52" t="str">
        <f t="shared" si="3"/>
        <v>shorts</v>
      </c>
      <c r="S52" s="11">
        <f t="shared" si="4"/>
        <v>40505.131168981483</v>
      </c>
      <c r="T52" s="11">
        <f t="shared" si="5"/>
        <v>40535.131168981483</v>
      </c>
      <c r="U52" t="str">
        <f>INDEX('ED - Country code'!$A:$A,MATCH(Data!G104,'ED - Country code'!$B:$B,0))</f>
        <v>United States of America</v>
      </c>
      <c r="V52">
        <f t="shared" si="6"/>
        <v>30</v>
      </c>
      <c r="W52">
        <f t="shared" si="7"/>
        <v>2010</v>
      </c>
    </row>
    <row r="53" spans="1:23" ht="28.8" x14ac:dyDescent="0.3">
      <c r="A53">
        <v>1280</v>
      </c>
      <c r="B53" s="3" t="s">
        <v>1281</v>
      </c>
      <c r="C53" s="3" t="s">
        <v>5390</v>
      </c>
      <c r="D53">
        <v>15000</v>
      </c>
      <c r="E53">
        <v>16636.78</v>
      </c>
      <c r="F53" t="s">
        <v>8219</v>
      </c>
      <c r="G53" t="s">
        <v>8224</v>
      </c>
      <c r="H53" t="s">
        <v>8246</v>
      </c>
      <c r="I53">
        <v>1299003054</v>
      </c>
      <c r="J53">
        <v>1291227054</v>
      </c>
      <c r="K53" t="b">
        <v>1</v>
      </c>
      <c r="L53">
        <v>130</v>
      </c>
      <c r="M53" t="b">
        <v>1</v>
      </c>
      <c r="N53" t="s">
        <v>8276</v>
      </c>
      <c r="O53" s="5">
        <f t="shared" si="0"/>
        <v>1.1091186666666666</v>
      </c>
      <c r="P53" s="8">
        <f t="shared" si="1"/>
        <v>127.97523076923076</v>
      </c>
      <c r="Q53" t="str">
        <f t="shared" si="2"/>
        <v>music</v>
      </c>
      <c r="R53" t="str">
        <f t="shared" si="3"/>
        <v>rock</v>
      </c>
      <c r="S53" s="11">
        <f t="shared" si="4"/>
        <v>40513.757569444446</v>
      </c>
      <c r="T53" s="11">
        <f t="shared" si="5"/>
        <v>40603.757569444446</v>
      </c>
      <c r="U53" t="str">
        <f>INDEX('ED - Country code'!$A:$A,MATCH(Data!G1282,'ED - Country code'!$B:$B,0))</f>
        <v>United States of America</v>
      </c>
      <c r="V53">
        <f t="shared" si="6"/>
        <v>90</v>
      </c>
      <c r="W53">
        <f t="shared" si="7"/>
        <v>2011</v>
      </c>
    </row>
    <row r="54" spans="1:23" ht="43.2" x14ac:dyDescent="0.3">
      <c r="A54">
        <v>2543</v>
      </c>
      <c r="B54" s="3" t="s">
        <v>2543</v>
      </c>
      <c r="C54" s="3" t="s">
        <v>6653</v>
      </c>
      <c r="D54">
        <v>250</v>
      </c>
      <c r="E54">
        <v>391</v>
      </c>
      <c r="F54" t="s">
        <v>8219</v>
      </c>
      <c r="G54" t="s">
        <v>8224</v>
      </c>
      <c r="H54" t="s">
        <v>8246</v>
      </c>
      <c r="I54">
        <v>1293937200</v>
      </c>
      <c r="J54">
        <v>1291257298</v>
      </c>
      <c r="K54" t="b">
        <v>0</v>
      </c>
      <c r="L54">
        <v>13</v>
      </c>
      <c r="M54" t="b">
        <v>1</v>
      </c>
      <c r="N54" t="s">
        <v>8300</v>
      </c>
      <c r="O54" s="5">
        <f t="shared" si="0"/>
        <v>1.5640000000000001</v>
      </c>
      <c r="P54" s="8">
        <f t="shared" si="1"/>
        <v>30.076923076923077</v>
      </c>
      <c r="Q54" t="str">
        <f t="shared" si="2"/>
        <v>music</v>
      </c>
      <c r="R54" t="str">
        <f t="shared" si="3"/>
        <v>classical music</v>
      </c>
      <c r="S54" s="11">
        <f t="shared" si="4"/>
        <v>40514.107615740737</v>
      </c>
      <c r="T54" s="11">
        <f t="shared" si="5"/>
        <v>40545.125</v>
      </c>
      <c r="U54" t="str">
        <f>INDEX('ED - Country code'!$A:$A,MATCH(Data!G2545,'ED - Country code'!$B:$B,0))</f>
        <v>United States of America</v>
      </c>
      <c r="V54">
        <f t="shared" si="6"/>
        <v>31.017384259263054</v>
      </c>
      <c r="W54">
        <f t="shared" si="7"/>
        <v>2011</v>
      </c>
    </row>
    <row r="55" spans="1:23" ht="28.8" x14ac:dyDescent="0.3">
      <c r="A55">
        <v>1829</v>
      </c>
      <c r="B55" s="3" t="s">
        <v>1830</v>
      </c>
      <c r="C55" s="3" t="s">
        <v>5939</v>
      </c>
      <c r="D55">
        <v>1500</v>
      </c>
      <c r="E55">
        <v>2500.25</v>
      </c>
      <c r="F55" t="s">
        <v>8219</v>
      </c>
      <c r="G55" t="s">
        <v>8224</v>
      </c>
      <c r="H55" t="s">
        <v>8246</v>
      </c>
      <c r="I55">
        <v>1295647200</v>
      </c>
      <c r="J55">
        <v>1291428371</v>
      </c>
      <c r="K55" t="b">
        <v>0</v>
      </c>
      <c r="L55">
        <v>33</v>
      </c>
      <c r="M55" t="b">
        <v>1</v>
      </c>
      <c r="N55" t="s">
        <v>8276</v>
      </c>
      <c r="O55" s="5">
        <f t="shared" si="0"/>
        <v>1.6668333333333334</v>
      </c>
      <c r="P55" s="8">
        <f t="shared" si="1"/>
        <v>75.765151515151516</v>
      </c>
      <c r="Q55" t="str">
        <f t="shared" si="2"/>
        <v>music</v>
      </c>
      <c r="R55" t="str">
        <f t="shared" si="3"/>
        <v>rock</v>
      </c>
      <c r="S55" s="11">
        <f t="shared" si="4"/>
        <v>40516.087627314817</v>
      </c>
      <c r="T55" s="11">
        <f t="shared" si="5"/>
        <v>40564.916666666664</v>
      </c>
      <c r="U55" t="str">
        <f>INDEX('ED - Country code'!$A:$A,MATCH(Data!G1831,'ED - Country code'!$B:$B,0))</f>
        <v>United Kingdom</v>
      </c>
      <c r="V55">
        <f t="shared" si="6"/>
        <v>48.829039351847314</v>
      </c>
      <c r="W55">
        <f t="shared" si="7"/>
        <v>2011</v>
      </c>
    </row>
    <row r="56" spans="1:23" ht="28.8" x14ac:dyDescent="0.3">
      <c r="A56">
        <v>290</v>
      </c>
      <c r="B56" s="3" t="s">
        <v>291</v>
      </c>
      <c r="C56" s="3" t="s">
        <v>4400</v>
      </c>
      <c r="D56">
        <v>4500</v>
      </c>
      <c r="E56">
        <v>4800.8</v>
      </c>
      <c r="F56" t="s">
        <v>8219</v>
      </c>
      <c r="G56" t="s">
        <v>8224</v>
      </c>
      <c r="H56" t="s">
        <v>8246</v>
      </c>
      <c r="I56">
        <v>1296633540</v>
      </c>
      <c r="J56">
        <v>1292316697</v>
      </c>
      <c r="K56" t="b">
        <v>1</v>
      </c>
      <c r="L56">
        <v>168</v>
      </c>
      <c r="M56" t="b">
        <v>1</v>
      </c>
      <c r="N56" t="s">
        <v>8269</v>
      </c>
      <c r="O56" s="5">
        <f t="shared" si="0"/>
        <v>1.0668444444444445</v>
      </c>
      <c r="P56" s="8">
        <f t="shared" si="1"/>
        <v>28.576190476190476</v>
      </c>
      <c r="Q56" t="str">
        <f t="shared" si="2"/>
        <v>film &amp; video</v>
      </c>
      <c r="R56" t="str">
        <f t="shared" si="3"/>
        <v>documentary</v>
      </c>
      <c r="S56" s="11">
        <f t="shared" si="4"/>
        <v>40526.36917824074</v>
      </c>
      <c r="T56" s="11">
        <f t="shared" si="5"/>
        <v>40576.332638888889</v>
      </c>
      <c r="U56" t="str">
        <f>INDEX('ED - Country code'!$A:$A,MATCH(Data!G292,'ED - Country code'!$B:$B,0))</f>
        <v>United States of America</v>
      </c>
      <c r="V56">
        <f t="shared" si="6"/>
        <v>49.963460648148612</v>
      </c>
      <c r="W56">
        <f t="shared" si="7"/>
        <v>2011</v>
      </c>
    </row>
    <row r="57" spans="1:23" ht="43.2" x14ac:dyDescent="0.3">
      <c r="A57">
        <v>3175</v>
      </c>
      <c r="B57" s="3" t="s">
        <v>3175</v>
      </c>
      <c r="C57" s="3" t="s">
        <v>7285</v>
      </c>
      <c r="D57">
        <v>5000</v>
      </c>
      <c r="E57">
        <v>5478</v>
      </c>
      <c r="F57" t="s">
        <v>8219</v>
      </c>
      <c r="G57" t="s">
        <v>8224</v>
      </c>
      <c r="H57" t="s">
        <v>8246</v>
      </c>
      <c r="I57">
        <v>1297977427</v>
      </c>
      <c r="J57">
        <v>1292793427</v>
      </c>
      <c r="K57" t="b">
        <v>1</v>
      </c>
      <c r="L57">
        <v>60</v>
      </c>
      <c r="M57" t="b">
        <v>1</v>
      </c>
      <c r="N57" t="s">
        <v>8271</v>
      </c>
      <c r="O57" s="5">
        <f t="shared" si="0"/>
        <v>1.0955999999999999</v>
      </c>
      <c r="P57" s="8">
        <f t="shared" si="1"/>
        <v>91.3</v>
      </c>
      <c r="Q57" t="str">
        <f t="shared" si="2"/>
        <v>theater</v>
      </c>
      <c r="R57" t="str">
        <f t="shared" si="3"/>
        <v>plays</v>
      </c>
      <c r="S57" s="11">
        <f t="shared" si="4"/>
        <v>40531.886886574073</v>
      </c>
      <c r="T57" s="11">
        <f t="shared" si="5"/>
        <v>40591.886886574073</v>
      </c>
      <c r="U57" t="str">
        <f>INDEX('ED - Country code'!$A:$A,MATCH(Data!G3177,'ED - Country code'!$B:$B,0))</f>
        <v>United Kingdom</v>
      </c>
      <c r="V57">
        <f t="shared" si="6"/>
        <v>60</v>
      </c>
      <c r="W57">
        <f t="shared" si="7"/>
        <v>2011</v>
      </c>
    </row>
    <row r="58" spans="1:23" ht="43.2" x14ac:dyDescent="0.3">
      <c r="A58">
        <v>1606</v>
      </c>
      <c r="B58" s="3" t="s">
        <v>1607</v>
      </c>
      <c r="C58" s="3" t="s">
        <v>5716</v>
      </c>
      <c r="D58">
        <v>8000</v>
      </c>
      <c r="E58">
        <v>8080.33</v>
      </c>
      <c r="F58" t="s">
        <v>8219</v>
      </c>
      <c r="G58" t="s">
        <v>8224</v>
      </c>
      <c r="H58" t="s">
        <v>8246</v>
      </c>
      <c r="I58">
        <v>1300930838</v>
      </c>
      <c r="J58">
        <v>1293158438</v>
      </c>
      <c r="K58" t="b">
        <v>0</v>
      </c>
      <c r="L58">
        <v>92</v>
      </c>
      <c r="M58" t="b">
        <v>1</v>
      </c>
      <c r="N58" t="s">
        <v>8276</v>
      </c>
      <c r="O58" s="5">
        <f t="shared" si="0"/>
        <v>1.01004125</v>
      </c>
      <c r="P58" s="8">
        <f t="shared" si="1"/>
        <v>87.829673913043479</v>
      </c>
      <c r="Q58" t="str">
        <f t="shared" si="2"/>
        <v>music</v>
      </c>
      <c r="R58" t="str">
        <f t="shared" si="3"/>
        <v>rock</v>
      </c>
      <c r="S58" s="11">
        <f t="shared" si="4"/>
        <v>40536.111550925925</v>
      </c>
      <c r="T58" s="11">
        <f t="shared" si="5"/>
        <v>40626.069884259261</v>
      </c>
      <c r="U58" t="str">
        <f>INDEX('ED - Country code'!$A:$A,MATCH(Data!G1608,'ED - Country code'!$B:$B,0))</f>
        <v>United States of America</v>
      </c>
      <c r="V58">
        <f t="shared" si="6"/>
        <v>89.958333333335759</v>
      </c>
      <c r="W58">
        <f t="shared" si="7"/>
        <v>2011</v>
      </c>
    </row>
    <row r="59" spans="1:23" ht="43.2" x14ac:dyDescent="0.3">
      <c r="A59">
        <v>2491</v>
      </c>
      <c r="B59" s="3" t="s">
        <v>2491</v>
      </c>
      <c r="C59" s="3" t="s">
        <v>6601</v>
      </c>
      <c r="D59">
        <v>500</v>
      </c>
      <c r="E59">
        <v>516</v>
      </c>
      <c r="F59" t="s">
        <v>8219</v>
      </c>
      <c r="G59" t="s">
        <v>8224</v>
      </c>
      <c r="H59" t="s">
        <v>8246</v>
      </c>
      <c r="I59">
        <v>1295142660</v>
      </c>
      <c r="J59">
        <v>1293739714</v>
      </c>
      <c r="K59" t="b">
        <v>0</v>
      </c>
      <c r="L59">
        <v>10</v>
      </c>
      <c r="M59" t="b">
        <v>1</v>
      </c>
      <c r="N59" t="s">
        <v>8279</v>
      </c>
      <c r="O59" s="5">
        <f t="shared" si="0"/>
        <v>1.032</v>
      </c>
      <c r="P59" s="8">
        <f t="shared" si="1"/>
        <v>51.6</v>
      </c>
      <c r="Q59" t="str">
        <f t="shared" si="2"/>
        <v>music</v>
      </c>
      <c r="R59" t="str">
        <f t="shared" si="3"/>
        <v>indie rock</v>
      </c>
      <c r="S59" s="11">
        <f t="shared" si="4"/>
        <v>40542.839282407411</v>
      </c>
      <c r="T59" s="11">
        <f t="shared" si="5"/>
        <v>40559.07708333333</v>
      </c>
      <c r="U59" t="str">
        <f>INDEX('ED - Country code'!$A:$A,MATCH(Data!G2493,'ED - Country code'!$B:$B,0))</f>
        <v>United Kingdom</v>
      </c>
      <c r="V59">
        <f t="shared" si="6"/>
        <v>16.237800925919146</v>
      </c>
      <c r="W59">
        <f t="shared" si="7"/>
        <v>2011</v>
      </c>
    </row>
    <row r="60" spans="1:23" ht="28.8" x14ac:dyDescent="0.3">
      <c r="A60">
        <v>262</v>
      </c>
      <c r="B60" s="3" t="s">
        <v>263</v>
      </c>
      <c r="C60" s="3" t="s">
        <v>4372</v>
      </c>
      <c r="D60">
        <v>2500</v>
      </c>
      <c r="E60">
        <v>6000</v>
      </c>
      <c r="F60" t="s">
        <v>8219</v>
      </c>
      <c r="G60" t="s">
        <v>8224</v>
      </c>
      <c r="H60" t="s">
        <v>8246</v>
      </c>
      <c r="I60">
        <v>1298699828</v>
      </c>
      <c r="J60">
        <v>1294811828</v>
      </c>
      <c r="K60" t="b">
        <v>1</v>
      </c>
      <c r="L60">
        <v>145</v>
      </c>
      <c r="M60" t="b">
        <v>1</v>
      </c>
      <c r="N60" t="s">
        <v>8269</v>
      </c>
      <c r="O60" s="5">
        <f t="shared" si="0"/>
        <v>2.4</v>
      </c>
      <c r="P60" s="8">
        <f t="shared" si="1"/>
        <v>41.379310344827587</v>
      </c>
      <c r="Q60" t="str">
        <f t="shared" si="2"/>
        <v>film &amp; video</v>
      </c>
      <c r="R60" t="str">
        <f t="shared" si="3"/>
        <v>documentary</v>
      </c>
      <c r="S60" s="11">
        <f t="shared" si="4"/>
        <v>40555.24800925926</v>
      </c>
      <c r="T60" s="11">
        <f t="shared" si="5"/>
        <v>40600.24800925926</v>
      </c>
      <c r="U60" t="str">
        <f>INDEX('ED - Country code'!$A:$A,MATCH(Data!G264,'ED - Country code'!$B:$B,0))</f>
        <v>United States of America</v>
      </c>
      <c r="V60">
        <f t="shared" si="6"/>
        <v>45</v>
      </c>
      <c r="W60">
        <f t="shared" si="7"/>
        <v>2011</v>
      </c>
    </row>
    <row r="61" spans="1:23" ht="43.2" x14ac:dyDescent="0.3">
      <c r="A61">
        <v>2091</v>
      </c>
      <c r="B61" s="3" t="s">
        <v>2092</v>
      </c>
      <c r="C61" s="3" t="s">
        <v>6201</v>
      </c>
      <c r="D61">
        <v>18000</v>
      </c>
      <c r="E61">
        <v>21684.2</v>
      </c>
      <c r="F61" t="s">
        <v>8219</v>
      </c>
      <c r="G61" t="s">
        <v>8224</v>
      </c>
      <c r="H61" t="s">
        <v>8246</v>
      </c>
      <c r="I61">
        <v>1299009600</v>
      </c>
      <c r="J61">
        <v>1294818278</v>
      </c>
      <c r="K61" t="b">
        <v>0</v>
      </c>
      <c r="L61">
        <v>246</v>
      </c>
      <c r="M61" t="b">
        <v>1</v>
      </c>
      <c r="N61" t="s">
        <v>8279</v>
      </c>
      <c r="O61" s="5">
        <f t="shared" si="0"/>
        <v>1.2046777777777777</v>
      </c>
      <c r="P61" s="8">
        <f t="shared" si="1"/>
        <v>88.147154471544724</v>
      </c>
      <c r="Q61" t="str">
        <f t="shared" si="2"/>
        <v>music</v>
      </c>
      <c r="R61" t="str">
        <f t="shared" si="3"/>
        <v>indie rock</v>
      </c>
      <c r="S61" s="11">
        <f t="shared" si="4"/>
        <v>40555.322662037033</v>
      </c>
      <c r="T61" s="11">
        <f t="shared" si="5"/>
        <v>40603.833333333336</v>
      </c>
      <c r="U61" t="str">
        <f>INDEX('ED - Country code'!$A:$A,MATCH(Data!G2093,'ED - Country code'!$B:$B,0))</f>
        <v>United States of America</v>
      </c>
      <c r="V61">
        <f t="shared" si="6"/>
        <v>48.510671296302462</v>
      </c>
      <c r="W61">
        <f t="shared" si="7"/>
        <v>2011</v>
      </c>
    </row>
    <row r="62" spans="1:23" ht="43.2" x14ac:dyDescent="0.3">
      <c r="A62">
        <v>1827</v>
      </c>
      <c r="B62" s="3" t="s">
        <v>1828</v>
      </c>
      <c r="C62" s="3" t="s">
        <v>5937</v>
      </c>
      <c r="D62">
        <v>8000</v>
      </c>
      <c r="E62">
        <v>8053</v>
      </c>
      <c r="F62" t="s">
        <v>8219</v>
      </c>
      <c r="G62" t="s">
        <v>8224</v>
      </c>
      <c r="H62" t="s">
        <v>8246</v>
      </c>
      <c r="I62">
        <v>1299138561</v>
      </c>
      <c r="J62">
        <v>1294818561</v>
      </c>
      <c r="K62" t="b">
        <v>0</v>
      </c>
      <c r="L62">
        <v>96</v>
      </c>
      <c r="M62" t="b">
        <v>1</v>
      </c>
      <c r="N62" t="s">
        <v>8276</v>
      </c>
      <c r="O62" s="5">
        <f t="shared" si="0"/>
        <v>1.0066250000000001</v>
      </c>
      <c r="P62" s="8">
        <f t="shared" si="1"/>
        <v>83.885416666666671</v>
      </c>
      <c r="Q62" t="str">
        <f t="shared" si="2"/>
        <v>music</v>
      </c>
      <c r="R62" t="str">
        <f t="shared" si="3"/>
        <v>rock</v>
      </c>
      <c r="S62" s="11">
        <f t="shared" si="4"/>
        <v>40555.325937499998</v>
      </c>
      <c r="T62" s="11">
        <f t="shared" si="5"/>
        <v>40605.325937499998</v>
      </c>
      <c r="U62" t="str">
        <f>INDEX('ED - Country code'!$A:$A,MATCH(Data!G1829,'ED - Country code'!$B:$B,0))</f>
        <v>United Kingdom</v>
      </c>
      <c r="V62">
        <f t="shared" si="6"/>
        <v>50</v>
      </c>
      <c r="W62">
        <f t="shared" si="7"/>
        <v>2011</v>
      </c>
    </row>
    <row r="63" spans="1:23" ht="43.2" x14ac:dyDescent="0.3">
      <c r="A63">
        <v>2469</v>
      </c>
      <c r="B63" s="3" t="s">
        <v>2470</v>
      </c>
      <c r="C63" s="3" t="s">
        <v>6579</v>
      </c>
      <c r="D63">
        <v>1200</v>
      </c>
      <c r="E63">
        <v>1364</v>
      </c>
      <c r="F63" t="s">
        <v>8219</v>
      </c>
      <c r="G63" t="s">
        <v>8224</v>
      </c>
      <c r="H63" t="s">
        <v>8246</v>
      </c>
      <c r="I63">
        <v>1297160329</v>
      </c>
      <c r="J63">
        <v>1295000329</v>
      </c>
      <c r="K63" t="b">
        <v>0</v>
      </c>
      <c r="L63">
        <v>47</v>
      </c>
      <c r="M63" t="b">
        <v>1</v>
      </c>
      <c r="N63" t="s">
        <v>8279</v>
      </c>
      <c r="O63" s="5">
        <f t="shared" si="0"/>
        <v>1.1366666666666667</v>
      </c>
      <c r="P63" s="8">
        <f t="shared" si="1"/>
        <v>29.021276595744681</v>
      </c>
      <c r="Q63" t="str">
        <f t="shared" si="2"/>
        <v>music</v>
      </c>
      <c r="R63" t="str">
        <f t="shared" si="3"/>
        <v>indie rock</v>
      </c>
      <c r="S63" s="11">
        <f t="shared" si="4"/>
        <v>40557.429733796293</v>
      </c>
      <c r="T63" s="11">
        <f t="shared" si="5"/>
        <v>40582.429733796293</v>
      </c>
      <c r="U63" t="str">
        <f>INDEX('ED - Country code'!$A:$A,MATCH(Data!G2471,'ED - Country code'!$B:$B,0))</f>
        <v>United States of America</v>
      </c>
      <c r="V63">
        <f t="shared" si="6"/>
        <v>25</v>
      </c>
      <c r="W63">
        <f t="shared" si="7"/>
        <v>2011</v>
      </c>
    </row>
    <row r="64" spans="1:23" ht="43.2" x14ac:dyDescent="0.3">
      <c r="A64">
        <v>2115</v>
      </c>
      <c r="B64" s="3" t="s">
        <v>2116</v>
      </c>
      <c r="C64" s="3" t="s">
        <v>6225</v>
      </c>
      <c r="D64">
        <v>1500</v>
      </c>
      <c r="E64">
        <v>3385</v>
      </c>
      <c r="F64" t="s">
        <v>8219</v>
      </c>
      <c r="G64" t="s">
        <v>8224</v>
      </c>
      <c r="H64" t="s">
        <v>8246</v>
      </c>
      <c r="I64">
        <v>1298167001</v>
      </c>
      <c r="J64">
        <v>1295575001</v>
      </c>
      <c r="K64" t="b">
        <v>0</v>
      </c>
      <c r="L64">
        <v>36</v>
      </c>
      <c r="M64" t="b">
        <v>1</v>
      </c>
      <c r="N64" t="s">
        <v>8279</v>
      </c>
      <c r="O64" s="5">
        <f t="shared" si="0"/>
        <v>2.2566666666666668</v>
      </c>
      <c r="P64" s="8">
        <f t="shared" si="1"/>
        <v>94.027777777777771</v>
      </c>
      <c r="Q64" t="str">
        <f t="shared" si="2"/>
        <v>music</v>
      </c>
      <c r="R64" t="str">
        <f t="shared" si="3"/>
        <v>indie rock</v>
      </c>
      <c r="S64" s="11">
        <f t="shared" si="4"/>
        <v>40564.081030092595</v>
      </c>
      <c r="T64" s="11">
        <f t="shared" si="5"/>
        <v>40594.081030092595</v>
      </c>
      <c r="U64" t="str">
        <f>INDEX('ED - Country code'!$A:$A,MATCH(Data!G2117,'ED - Country code'!$B:$B,0))</f>
        <v>Canada</v>
      </c>
      <c r="V64">
        <f t="shared" si="6"/>
        <v>30</v>
      </c>
      <c r="W64">
        <f t="shared" si="7"/>
        <v>2011</v>
      </c>
    </row>
    <row r="65" spans="1:23" ht="43.2" x14ac:dyDescent="0.3">
      <c r="A65">
        <v>1665</v>
      </c>
      <c r="B65" s="3" t="s">
        <v>1666</v>
      </c>
      <c r="C65" s="3" t="s">
        <v>5775</v>
      </c>
      <c r="D65">
        <v>3500</v>
      </c>
      <c r="E65">
        <v>4181</v>
      </c>
      <c r="F65" t="s">
        <v>8219</v>
      </c>
      <c r="G65" t="s">
        <v>8224</v>
      </c>
      <c r="H65" t="s">
        <v>8246</v>
      </c>
      <c r="I65">
        <v>1298343600</v>
      </c>
      <c r="J65">
        <v>1295624113</v>
      </c>
      <c r="K65" t="b">
        <v>0</v>
      </c>
      <c r="L65">
        <v>93</v>
      </c>
      <c r="M65" t="b">
        <v>1</v>
      </c>
      <c r="N65" t="s">
        <v>8292</v>
      </c>
      <c r="O65" s="5">
        <f t="shared" si="0"/>
        <v>1.1945714285714286</v>
      </c>
      <c r="P65" s="8">
        <f t="shared" si="1"/>
        <v>44.956989247311824</v>
      </c>
      <c r="Q65" t="str">
        <f t="shared" si="2"/>
        <v>music</v>
      </c>
      <c r="R65" t="str">
        <f t="shared" si="3"/>
        <v>pop</v>
      </c>
      <c r="S65" s="11">
        <f t="shared" si="4"/>
        <v>40564.649456018517</v>
      </c>
      <c r="T65" s="11">
        <f t="shared" si="5"/>
        <v>40596.125</v>
      </c>
      <c r="U65" t="str">
        <f>INDEX('ED - Country code'!$A:$A,MATCH(Data!G1667,'ED - Country code'!$B:$B,0))</f>
        <v>United Kingdom</v>
      </c>
      <c r="V65">
        <f t="shared" si="6"/>
        <v>31.475543981483497</v>
      </c>
      <c r="W65">
        <f t="shared" si="7"/>
        <v>2011</v>
      </c>
    </row>
    <row r="66" spans="1:23" ht="43.2" x14ac:dyDescent="0.3">
      <c r="A66">
        <v>1843</v>
      </c>
      <c r="B66" s="3" t="s">
        <v>1844</v>
      </c>
      <c r="C66" s="3" t="s">
        <v>5953</v>
      </c>
      <c r="D66">
        <v>10000</v>
      </c>
      <c r="E66">
        <v>12400.61</v>
      </c>
      <c r="F66" t="s">
        <v>8219</v>
      </c>
      <c r="G66" t="s">
        <v>8224</v>
      </c>
      <c r="H66" t="s">
        <v>8246</v>
      </c>
      <c r="I66">
        <v>1298245954</v>
      </c>
      <c r="J66">
        <v>1295653954</v>
      </c>
      <c r="K66" t="b">
        <v>0</v>
      </c>
      <c r="L66">
        <v>134</v>
      </c>
      <c r="M66" t="b">
        <v>1</v>
      </c>
      <c r="N66" t="s">
        <v>8276</v>
      </c>
      <c r="O66" s="5">
        <f t="shared" ref="O66:O129" si="8">E66/D66</f>
        <v>1.2400610000000001</v>
      </c>
      <c r="P66" s="8">
        <f t="shared" ref="P66:P129" si="9">E66/L66</f>
        <v>92.541865671641801</v>
      </c>
      <c r="Q66" t="str">
        <f t="shared" ref="Q66:Q129" si="10">LEFT(N66,SEARCH("/",N66,1)-1)</f>
        <v>music</v>
      </c>
      <c r="R66" t="str">
        <f t="shared" ref="R66:R129" si="11">RIGHT(N66,LEN(N66)-SEARCH("/",N66,1))</f>
        <v>rock</v>
      </c>
      <c r="S66" s="11">
        <f t="shared" ref="S66:S129" si="12">(((J66/60)/60)/24)+DATE(1970,1,1)</f>
        <v>40564.994837962964</v>
      </c>
      <c r="T66" s="11">
        <f t="shared" ref="T66:T129" si="13">(((I66/60)/60)/24)+DATE(1970,1,1)</f>
        <v>40594.994837962964</v>
      </c>
      <c r="U66" t="str">
        <f>INDEX('ED - Country code'!$A:$A,MATCH(Data!G1845,'ED - Country code'!$B:$B,0))</f>
        <v>United States of America</v>
      </c>
      <c r="V66">
        <f t="shared" si="6"/>
        <v>30</v>
      </c>
      <c r="W66">
        <f t="shared" si="7"/>
        <v>2011</v>
      </c>
    </row>
    <row r="67" spans="1:23" ht="28.8" x14ac:dyDescent="0.3">
      <c r="A67">
        <v>2299</v>
      </c>
      <c r="B67" s="3" t="s">
        <v>2300</v>
      </c>
      <c r="C67" s="3" t="s">
        <v>6409</v>
      </c>
      <c r="D67">
        <v>300</v>
      </c>
      <c r="E67">
        <v>1050.5</v>
      </c>
      <c r="F67" t="s">
        <v>8219</v>
      </c>
      <c r="G67" t="s">
        <v>8224</v>
      </c>
      <c r="H67" t="s">
        <v>8246</v>
      </c>
      <c r="I67">
        <v>1296953209</v>
      </c>
      <c r="J67">
        <v>1295657209</v>
      </c>
      <c r="K67" t="b">
        <v>0</v>
      </c>
      <c r="L67">
        <v>14</v>
      </c>
      <c r="M67" t="b">
        <v>1</v>
      </c>
      <c r="N67" t="s">
        <v>8276</v>
      </c>
      <c r="O67" s="5">
        <f t="shared" si="8"/>
        <v>3.5016666666666665</v>
      </c>
      <c r="P67" s="8">
        <f t="shared" si="9"/>
        <v>75.035714285714292</v>
      </c>
      <c r="Q67" t="str">
        <f t="shared" si="10"/>
        <v>music</v>
      </c>
      <c r="R67" t="str">
        <f t="shared" si="11"/>
        <v>rock</v>
      </c>
      <c r="S67" s="11">
        <f t="shared" si="12"/>
        <v>40565.032511574071</v>
      </c>
      <c r="T67" s="11">
        <f t="shared" si="13"/>
        <v>40580.032511574071</v>
      </c>
      <c r="U67" t="str">
        <f>INDEX('ED - Country code'!$A:$A,MATCH(Data!G2301,'ED - Country code'!$B:$B,0))</f>
        <v>United Kingdom</v>
      </c>
      <c r="V67">
        <f t="shared" ref="V67:V130" si="14">T67-S67</f>
        <v>15</v>
      </c>
      <c r="W67">
        <f t="shared" ref="W67:W130" si="15">YEAR(T67)</f>
        <v>2011</v>
      </c>
    </row>
    <row r="68" spans="1:23" ht="43.2" x14ac:dyDescent="0.3">
      <c r="A68">
        <v>308</v>
      </c>
      <c r="B68" s="3" t="s">
        <v>309</v>
      </c>
      <c r="C68" s="3" t="s">
        <v>4418</v>
      </c>
      <c r="D68">
        <v>12000</v>
      </c>
      <c r="E68">
        <v>12668</v>
      </c>
      <c r="F68" t="s">
        <v>8219</v>
      </c>
      <c r="G68" t="s">
        <v>8224</v>
      </c>
      <c r="H68" t="s">
        <v>8246</v>
      </c>
      <c r="I68">
        <v>1299775210</v>
      </c>
      <c r="J68">
        <v>1295887210</v>
      </c>
      <c r="K68" t="b">
        <v>1</v>
      </c>
      <c r="L68">
        <v>202</v>
      </c>
      <c r="M68" t="b">
        <v>1</v>
      </c>
      <c r="N68" t="s">
        <v>8269</v>
      </c>
      <c r="O68" s="5">
        <f t="shared" si="8"/>
        <v>1.0556666666666668</v>
      </c>
      <c r="P68" s="8">
        <f t="shared" si="9"/>
        <v>62.712871287128714</v>
      </c>
      <c r="Q68" t="str">
        <f t="shared" si="10"/>
        <v>film &amp; video</v>
      </c>
      <c r="R68" t="str">
        <f t="shared" si="11"/>
        <v>documentary</v>
      </c>
      <c r="S68" s="11">
        <f t="shared" si="12"/>
        <v>40567.694560185184</v>
      </c>
      <c r="T68" s="11">
        <f t="shared" si="13"/>
        <v>40612.694560185184</v>
      </c>
      <c r="U68" t="str">
        <f>INDEX('ED - Country code'!$A:$A,MATCH(Data!G310,'ED - Country code'!$B:$B,0))</f>
        <v>United States of America</v>
      </c>
      <c r="V68">
        <f t="shared" si="14"/>
        <v>45</v>
      </c>
      <c r="W68">
        <f t="shared" si="15"/>
        <v>2011</v>
      </c>
    </row>
    <row r="69" spans="1:23" ht="43.2" x14ac:dyDescent="0.3">
      <c r="A69">
        <v>109</v>
      </c>
      <c r="B69" s="3" t="s">
        <v>111</v>
      </c>
      <c r="C69" s="3" t="s">
        <v>4220</v>
      </c>
      <c r="D69">
        <v>1000</v>
      </c>
      <c r="E69">
        <v>2195</v>
      </c>
      <c r="F69" t="s">
        <v>8219</v>
      </c>
      <c r="G69" t="s">
        <v>8224</v>
      </c>
      <c r="H69" t="s">
        <v>8246</v>
      </c>
      <c r="I69">
        <v>1298680630</v>
      </c>
      <c r="J69">
        <v>1296088630</v>
      </c>
      <c r="K69" t="b">
        <v>0</v>
      </c>
      <c r="L69">
        <v>47</v>
      </c>
      <c r="M69" t="b">
        <v>1</v>
      </c>
      <c r="N69" t="s">
        <v>8266</v>
      </c>
      <c r="O69" s="5">
        <f t="shared" si="8"/>
        <v>2.1949999999999998</v>
      </c>
      <c r="P69" s="8">
        <f t="shared" si="9"/>
        <v>46.702127659574465</v>
      </c>
      <c r="Q69" t="str">
        <f t="shared" si="10"/>
        <v>film &amp; video</v>
      </c>
      <c r="R69" t="str">
        <f t="shared" si="11"/>
        <v>shorts</v>
      </c>
      <c r="S69" s="11">
        <f t="shared" si="12"/>
        <v>40570.025810185187</v>
      </c>
      <c r="T69" s="11">
        <f t="shared" si="13"/>
        <v>40600.025810185187</v>
      </c>
      <c r="U69" t="str">
        <f>INDEX('ED - Country code'!$A:$A,MATCH(Data!G111,'ED - Country code'!$B:$B,0))</f>
        <v>United States of America</v>
      </c>
      <c r="V69">
        <f t="shared" si="14"/>
        <v>30</v>
      </c>
      <c r="W69">
        <f t="shared" si="15"/>
        <v>2011</v>
      </c>
    </row>
    <row r="70" spans="1:23" ht="43.2" x14ac:dyDescent="0.3">
      <c r="A70">
        <v>1832</v>
      </c>
      <c r="B70" s="3" t="s">
        <v>1833</v>
      </c>
      <c r="C70" s="3" t="s">
        <v>5942</v>
      </c>
      <c r="D70">
        <v>350</v>
      </c>
      <c r="E70">
        <v>500</v>
      </c>
      <c r="F70" t="s">
        <v>8219</v>
      </c>
      <c r="G70" t="s">
        <v>8224</v>
      </c>
      <c r="H70" t="s">
        <v>8246</v>
      </c>
      <c r="I70">
        <v>1299243427</v>
      </c>
      <c r="J70">
        <v>1296651427</v>
      </c>
      <c r="K70" t="b">
        <v>0</v>
      </c>
      <c r="L70">
        <v>20</v>
      </c>
      <c r="M70" t="b">
        <v>1</v>
      </c>
      <c r="N70" t="s">
        <v>8276</v>
      </c>
      <c r="O70" s="5">
        <f t="shared" si="8"/>
        <v>1.4285714285714286</v>
      </c>
      <c r="P70" s="8">
        <f t="shared" si="9"/>
        <v>25</v>
      </c>
      <c r="Q70" t="str">
        <f t="shared" si="10"/>
        <v>music</v>
      </c>
      <c r="R70" t="str">
        <f t="shared" si="11"/>
        <v>rock</v>
      </c>
      <c r="S70" s="11">
        <f t="shared" si="12"/>
        <v>40576.539664351854</v>
      </c>
      <c r="T70" s="11">
        <f t="shared" si="13"/>
        <v>40606.539664351854</v>
      </c>
      <c r="U70" t="str">
        <f>INDEX('ED - Country code'!$A:$A,MATCH(Data!G1834,'ED - Country code'!$B:$B,0))</f>
        <v>United States of America</v>
      </c>
      <c r="V70">
        <f t="shared" si="14"/>
        <v>30</v>
      </c>
      <c r="W70">
        <f t="shared" si="15"/>
        <v>2011</v>
      </c>
    </row>
    <row r="71" spans="1:23" x14ac:dyDescent="0.3">
      <c r="A71">
        <v>2284</v>
      </c>
      <c r="B71" s="3" t="s">
        <v>2285</v>
      </c>
      <c r="C71" s="3" t="s">
        <v>6394</v>
      </c>
      <c r="D71">
        <v>6000</v>
      </c>
      <c r="E71">
        <v>6373.27</v>
      </c>
      <c r="F71" t="s">
        <v>8219</v>
      </c>
      <c r="G71" t="s">
        <v>8224</v>
      </c>
      <c r="H71" t="s">
        <v>8246</v>
      </c>
      <c r="I71">
        <v>1299902400</v>
      </c>
      <c r="J71">
        <v>1297451245</v>
      </c>
      <c r="K71" t="b">
        <v>0</v>
      </c>
      <c r="L71">
        <v>59</v>
      </c>
      <c r="M71" t="b">
        <v>1</v>
      </c>
      <c r="N71" t="s">
        <v>8276</v>
      </c>
      <c r="O71" s="5">
        <f t="shared" si="8"/>
        <v>1.0622116666666668</v>
      </c>
      <c r="P71" s="8">
        <f t="shared" si="9"/>
        <v>108.02152542372882</v>
      </c>
      <c r="Q71" t="str">
        <f t="shared" si="10"/>
        <v>music</v>
      </c>
      <c r="R71" t="str">
        <f t="shared" si="11"/>
        <v>rock</v>
      </c>
      <c r="S71" s="11">
        <f t="shared" si="12"/>
        <v>40585.796817129631</v>
      </c>
      <c r="T71" s="11">
        <f t="shared" si="13"/>
        <v>40614.166666666664</v>
      </c>
      <c r="U71" t="str">
        <f>INDEX('ED - Country code'!$A:$A,MATCH(Data!G2286,'ED - Country code'!$B:$B,0))</f>
        <v>United Kingdom</v>
      </c>
      <c r="V71">
        <f t="shared" si="14"/>
        <v>28.369849537033588</v>
      </c>
      <c r="W71">
        <f t="shared" si="15"/>
        <v>2011</v>
      </c>
    </row>
    <row r="72" spans="1:23" ht="43.2" x14ac:dyDescent="0.3">
      <c r="A72">
        <v>1257</v>
      </c>
      <c r="B72" s="3" t="s">
        <v>1258</v>
      </c>
      <c r="C72" s="3" t="s">
        <v>5367</v>
      </c>
      <c r="D72">
        <v>5500</v>
      </c>
      <c r="E72">
        <v>16210</v>
      </c>
      <c r="F72" t="s">
        <v>8219</v>
      </c>
      <c r="G72" t="s">
        <v>8224</v>
      </c>
      <c r="H72" t="s">
        <v>8246</v>
      </c>
      <c r="I72">
        <v>1301792590</v>
      </c>
      <c r="J72">
        <v>1297562590</v>
      </c>
      <c r="K72" t="b">
        <v>1</v>
      </c>
      <c r="L72">
        <v>176</v>
      </c>
      <c r="M72" t="b">
        <v>1</v>
      </c>
      <c r="N72" t="s">
        <v>8276</v>
      </c>
      <c r="O72" s="5">
        <f t="shared" si="8"/>
        <v>2.9472727272727273</v>
      </c>
      <c r="P72" s="8">
        <f t="shared" si="9"/>
        <v>92.102272727272734</v>
      </c>
      <c r="Q72" t="str">
        <f t="shared" si="10"/>
        <v>music</v>
      </c>
      <c r="R72" t="str">
        <f t="shared" si="11"/>
        <v>rock</v>
      </c>
      <c r="S72" s="11">
        <f t="shared" si="12"/>
        <v>40587.085532407407</v>
      </c>
      <c r="T72" s="11">
        <f t="shared" si="13"/>
        <v>40636.043865740743</v>
      </c>
      <c r="U72" t="str">
        <f>INDEX('ED - Country code'!$A:$A,MATCH(Data!G1259,'ED - Country code'!$B:$B,0))</f>
        <v>United Kingdom</v>
      </c>
      <c r="V72">
        <f t="shared" si="14"/>
        <v>48.958333333335759</v>
      </c>
      <c r="W72">
        <f t="shared" si="15"/>
        <v>2011</v>
      </c>
    </row>
    <row r="73" spans="1:23" ht="43.2" x14ac:dyDescent="0.3">
      <c r="A73">
        <v>73</v>
      </c>
      <c r="B73" s="3" t="s">
        <v>75</v>
      </c>
      <c r="C73" s="3" t="s">
        <v>4184</v>
      </c>
      <c r="D73">
        <v>900</v>
      </c>
      <c r="E73">
        <v>900</v>
      </c>
      <c r="F73" t="s">
        <v>8219</v>
      </c>
      <c r="G73" t="s">
        <v>8224</v>
      </c>
      <c r="H73" t="s">
        <v>8246</v>
      </c>
      <c r="I73">
        <v>1304395140</v>
      </c>
      <c r="J73">
        <v>1297620584</v>
      </c>
      <c r="K73" t="b">
        <v>0</v>
      </c>
      <c r="L73">
        <v>18</v>
      </c>
      <c r="M73" t="b">
        <v>1</v>
      </c>
      <c r="N73" t="s">
        <v>8266</v>
      </c>
      <c r="O73" s="5">
        <f t="shared" si="8"/>
        <v>1</v>
      </c>
      <c r="P73" s="8">
        <f t="shared" si="9"/>
        <v>50</v>
      </c>
      <c r="Q73" t="str">
        <f t="shared" si="10"/>
        <v>film &amp; video</v>
      </c>
      <c r="R73" t="str">
        <f t="shared" si="11"/>
        <v>shorts</v>
      </c>
      <c r="S73" s="11">
        <f t="shared" si="12"/>
        <v>40587.75675925926</v>
      </c>
      <c r="T73" s="11">
        <f t="shared" si="13"/>
        <v>40666.165972222225</v>
      </c>
      <c r="U73" t="str">
        <f>INDEX('ED - Country code'!$A:$A,MATCH(Data!G75,'ED - Country code'!$B:$B,0))</f>
        <v>United States of America</v>
      </c>
      <c r="V73">
        <f t="shared" si="14"/>
        <v>78.409212962964375</v>
      </c>
      <c r="W73">
        <f t="shared" si="15"/>
        <v>2011</v>
      </c>
    </row>
    <row r="74" spans="1:23" ht="28.8" x14ac:dyDescent="0.3">
      <c r="A74">
        <v>255</v>
      </c>
      <c r="B74" s="3" t="s">
        <v>256</v>
      </c>
      <c r="C74" s="3" t="s">
        <v>4365</v>
      </c>
      <c r="D74">
        <v>8000</v>
      </c>
      <c r="E74">
        <v>8538.66</v>
      </c>
      <c r="F74" t="s">
        <v>8219</v>
      </c>
      <c r="G74" t="s">
        <v>8224</v>
      </c>
      <c r="H74" t="s">
        <v>8246</v>
      </c>
      <c r="I74">
        <v>1300275482</v>
      </c>
      <c r="J74">
        <v>1297687082</v>
      </c>
      <c r="K74" t="b">
        <v>1</v>
      </c>
      <c r="L74">
        <v>188</v>
      </c>
      <c r="M74" t="b">
        <v>1</v>
      </c>
      <c r="N74" t="s">
        <v>8269</v>
      </c>
      <c r="O74" s="5">
        <f t="shared" si="8"/>
        <v>1.0673325</v>
      </c>
      <c r="P74" s="8">
        <f t="shared" si="9"/>
        <v>45.418404255319146</v>
      </c>
      <c r="Q74" t="str">
        <f t="shared" si="10"/>
        <v>film &amp; video</v>
      </c>
      <c r="R74" t="str">
        <f t="shared" si="11"/>
        <v>documentary</v>
      </c>
      <c r="S74" s="11">
        <f t="shared" si="12"/>
        <v>40588.526412037041</v>
      </c>
      <c r="T74" s="11">
        <f t="shared" si="13"/>
        <v>40618.48474537037</v>
      </c>
      <c r="U74" t="str">
        <f>INDEX('ED - Country code'!$A:$A,MATCH(Data!G257,'ED - Country code'!$B:$B,0))</f>
        <v>United States of America</v>
      </c>
      <c r="V74">
        <f t="shared" si="14"/>
        <v>29.958333333328483</v>
      </c>
      <c r="W74">
        <f t="shared" si="15"/>
        <v>2011</v>
      </c>
    </row>
    <row r="75" spans="1:23" ht="43.2" x14ac:dyDescent="0.3">
      <c r="A75">
        <v>756</v>
      </c>
      <c r="B75" s="3" t="s">
        <v>757</v>
      </c>
      <c r="C75" s="3" t="s">
        <v>4866</v>
      </c>
      <c r="D75">
        <v>700</v>
      </c>
      <c r="E75">
        <v>824</v>
      </c>
      <c r="F75" t="s">
        <v>8219</v>
      </c>
      <c r="G75" t="s">
        <v>8224</v>
      </c>
      <c r="H75" t="s">
        <v>8246</v>
      </c>
      <c r="I75">
        <v>1303147459</v>
      </c>
      <c r="J75">
        <v>1297880659</v>
      </c>
      <c r="K75" t="b">
        <v>0</v>
      </c>
      <c r="L75">
        <v>22</v>
      </c>
      <c r="M75" t="b">
        <v>1</v>
      </c>
      <c r="N75" t="s">
        <v>8274</v>
      </c>
      <c r="O75" s="5">
        <f t="shared" si="8"/>
        <v>1.177142857142857</v>
      </c>
      <c r="P75" s="8">
        <f t="shared" si="9"/>
        <v>37.454545454545453</v>
      </c>
      <c r="Q75" t="str">
        <f t="shared" si="10"/>
        <v>publishing</v>
      </c>
      <c r="R75" t="str">
        <f t="shared" si="11"/>
        <v>nonfiction</v>
      </c>
      <c r="S75" s="11">
        <f t="shared" si="12"/>
        <v>40590.766886574071</v>
      </c>
      <c r="T75" s="11">
        <f t="shared" si="13"/>
        <v>40651.725219907406</v>
      </c>
      <c r="U75" t="str">
        <f>INDEX('ED - Country code'!$A:$A,MATCH(Data!G758,'ED - Country code'!$B:$B,0))</f>
        <v>United States of America</v>
      </c>
      <c r="V75">
        <f t="shared" si="14"/>
        <v>60.958333333335759</v>
      </c>
      <c r="W75">
        <f t="shared" si="15"/>
        <v>2011</v>
      </c>
    </row>
    <row r="76" spans="1:23" ht="43.2" x14ac:dyDescent="0.3">
      <c r="A76">
        <v>1648</v>
      </c>
      <c r="B76" s="3" t="s">
        <v>1649</v>
      </c>
      <c r="C76" s="3" t="s">
        <v>5758</v>
      </c>
      <c r="D76">
        <v>2300</v>
      </c>
      <c r="E76">
        <v>2881</v>
      </c>
      <c r="F76" t="s">
        <v>8219</v>
      </c>
      <c r="G76" t="s">
        <v>8224</v>
      </c>
      <c r="H76" t="s">
        <v>8246</v>
      </c>
      <c r="I76">
        <v>1300636482</v>
      </c>
      <c r="J76">
        <v>1298048082</v>
      </c>
      <c r="K76" t="b">
        <v>0</v>
      </c>
      <c r="L76">
        <v>90</v>
      </c>
      <c r="M76" t="b">
        <v>1</v>
      </c>
      <c r="N76" t="s">
        <v>8292</v>
      </c>
      <c r="O76" s="5">
        <f t="shared" si="8"/>
        <v>1.2526086956521738</v>
      </c>
      <c r="P76" s="8">
        <f t="shared" si="9"/>
        <v>32.011111111111113</v>
      </c>
      <c r="Q76" t="str">
        <f t="shared" si="10"/>
        <v>music</v>
      </c>
      <c r="R76" t="str">
        <f t="shared" si="11"/>
        <v>pop</v>
      </c>
      <c r="S76" s="11">
        <f t="shared" si="12"/>
        <v>40592.704652777778</v>
      </c>
      <c r="T76" s="11">
        <f t="shared" si="13"/>
        <v>40622.662986111114</v>
      </c>
      <c r="U76" t="str">
        <f>INDEX('ED - Country code'!$A:$A,MATCH(Data!G1650,'ED - Country code'!$B:$B,0))</f>
        <v>United States of America</v>
      </c>
      <c r="V76">
        <f t="shared" si="14"/>
        <v>29.958333333335759</v>
      </c>
      <c r="W76">
        <f t="shared" si="15"/>
        <v>2011</v>
      </c>
    </row>
    <row r="77" spans="1:23" ht="43.2" x14ac:dyDescent="0.3">
      <c r="A77">
        <v>116</v>
      </c>
      <c r="B77" s="3" t="s">
        <v>118</v>
      </c>
      <c r="C77" s="3" t="s">
        <v>4227</v>
      </c>
      <c r="D77">
        <v>3500</v>
      </c>
      <c r="E77">
        <v>3978</v>
      </c>
      <c r="F77" t="s">
        <v>8219</v>
      </c>
      <c r="G77" t="s">
        <v>8224</v>
      </c>
      <c r="H77" t="s">
        <v>8246</v>
      </c>
      <c r="I77">
        <v>1302260155</v>
      </c>
      <c r="J77">
        <v>1298289355</v>
      </c>
      <c r="K77" t="b">
        <v>0</v>
      </c>
      <c r="L77">
        <v>57</v>
      </c>
      <c r="M77" t="b">
        <v>1</v>
      </c>
      <c r="N77" t="s">
        <v>8266</v>
      </c>
      <c r="O77" s="5">
        <f t="shared" si="8"/>
        <v>1.1365714285714286</v>
      </c>
      <c r="P77" s="8">
        <f t="shared" si="9"/>
        <v>69.78947368421052</v>
      </c>
      <c r="Q77" t="str">
        <f t="shared" si="10"/>
        <v>film &amp; video</v>
      </c>
      <c r="R77" t="str">
        <f t="shared" si="11"/>
        <v>shorts</v>
      </c>
      <c r="S77" s="11">
        <f t="shared" si="12"/>
        <v>40595.497164351851</v>
      </c>
      <c r="T77" s="11">
        <f t="shared" si="13"/>
        <v>40641.455497685187</v>
      </c>
      <c r="U77" t="str">
        <f>INDEX('ED - Country code'!$A:$A,MATCH(Data!G118,'ED - Country code'!$B:$B,0))</f>
        <v>United States of America</v>
      </c>
      <c r="V77">
        <f t="shared" si="14"/>
        <v>45.958333333335759</v>
      </c>
      <c r="W77">
        <f t="shared" si="15"/>
        <v>2011</v>
      </c>
    </row>
    <row r="78" spans="1:23" ht="28.8" x14ac:dyDescent="0.3">
      <c r="A78">
        <v>104</v>
      </c>
      <c r="B78" s="3" t="s">
        <v>106</v>
      </c>
      <c r="C78" s="3" t="s">
        <v>4215</v>
      </c>
      <c r="D78">
        <v>500</v>
      </c>
      <c r="E78">
        <v>600</v>
      </c>
      <c r="F78" t="s">
        <v>8219</v>
      </c>
      <c r="G78" t="s">
        <v>8224</v>
      </c>
      <c r="H78" t="s">
        <v>8246</v>
      </c>
      <c r="I78">
        <v>1301792400</v>
      </c>
      <c r="J78">
        <v>1299775266</v>
      </c>
      <c r="K78" t="b">
        <v>0</v>
      </c>
      <c r="L78">
        <v>10</v>
      </c>
      <c r="M78" t="b">
        <v>1</v>
      </c>
      <c r="N78" t="s">
        <v>8266</v>
      </c>
      <c r="O78" s="5">
        <f t="shared" si="8"/>
        <v>1.2</v>
      </c>
      <c r="P78" s="8">
        <f t="shared" si="9"/>
        <v>60</v>
      </c>
      <c r="Q78" t="str">
        <f t="shared" si="10"/>
        <v>film &amp; video</v>
      </c>
      <c r="R78" t="str">
        <f t="shared" si="11"/>
        <v>shorts</v>
      </c>
      <c r="S78" s="11">
        <f t="shared" si="12"/>
        <v>40612.695208333331</v>
      </c>
      <c r="T78" s="11">
        <f t="shared" si="13"/>
        <v>40636.041666666664</v>
      </c>
      <c r="U78" t="str">
        <f>INDEX('ED - Country code'!$A:$A,MATCH(Data!G106,'ED - Country code'!$B:$B,0))</f>
        <v>United States of America</v>
      </c>
      <c r="V78">
        <f t="shared" si="14"/>
        <v>23.34645833333343</v>
      </c>
      <c r="W78">
        <f t="shared" si="15"/>
        <v>2011</v>
      </c>
    </row>
    <row r="79" spans="1:23" ht="43.2" x14ac:dyDescent="0.3">
      <c r="A79">
        <v>91</v>
      </c>
      <c r="B79" s="3" t="s">
        <v>93</v>
      </c>
      <c r="C79" s="3" t="s">
        <v>4202</v>
      </c>
      <c r="D79">
        <v>3000</v>
      </c>
      <c r="E79">
        <v>3600</v>
      </c>
      <c r="F79" t="s">
        <v>8219</v>
      </c>
      <c r="G79" t="s">
        <v>8224</v>
      </c>
      <c r="H79" t="s">
        <v>8246</v>
      </c>
      <c r="I79">
        <v>1305625164</v>
      </c>
      <c r="J79">
        <v>1300354764</v>
      </c>
      <c r="K79" t="b">
        <v>0</v>
      </c>
      <c r="L79">
        <v>46</v>
      </c>
      <c r="M79" t="b">
        <v>1</v>
      </c>
      <c r="N79" t="s">
        <v>8266</v>
      </c>
      <c r="O79" s="5">
        <f t="shared" si="8"/>
        <v>1.2</v>
      </c>
      <c r="P79" s="8">
        <f t="shared" si="9"/>
        <v>78.260869565217391</v>
      </c>
      <c r="Q79" t="str">
        <f t="shared" si="10"/>
        <v>film &amp; video</v>
      </c>
      <c r="R79" t="str">
        <f t="shared" si="11"/>
        <v>shorts</v>
      </c>
      <c r="S79" s="11">
        <f t="shared" si="12"/>
        <v>40619.402361111112</v>
      </c>
      <c r="T79" s="11">
        <f t="shared" si="13"/>
        <v>40680.402361111112</v>
      </c>
      <c r="U79" t="str">
        <f>INDEX('ED - Country code'!$A:$A,MATCH(Data!G93,'ED - Country code'!$B:$B,0))</f>
        <v>United States of America</v>
      </c>
      <c r="V79">
        <f t="shared" si="14"/>
        <v>61</v>
      </c>
      <c r="W79">
        <f t="shared" si="15"/>
        <v>2011</v>
      </c>
    </row>
    <row r="80" spans="1:23" ht="28.8" x14ac:dyDescent="0.3">
      <c r="A80">
        <v>1950</v>
      </c>
      <c r="B80" s="3" t="s">
        <v>1951</v>
      </c>
      <c r="C80" s="3" t="s">
        <v>6060</v>
      </c>
      <c r="D80">
        <v>48000</v>
      </c>
      <c r="E80">
        <v>96248.960000000006</v>
      </c>
      <c r="F80" t="s">
        <v>8219</v>
      </c>
      <c r="G80" t="s">
        <v>8224</v>
      </c>
      <c r="H80" t="s">
        <v>8246</v>
      </c>
      <c r="I80">
        <v>1303446073</v>
      </c>
      <c r="J80">
        <v>1300767673</v>
      </c>
      <c r="K80" t="b">
        <v>1</v>
      </c>
      <c r="L80">
        <v>1876</v>
      </c>
      <c r="M80" t="b">
        <v>1</v>
      </c>
      <c r="N80" t="s">
        <v>8295</v>
      </c>
      <c r="O80" s="5">
        <f t="shared" si="8"/>
        <v>2.0051866666666669</v>
      </c>
      <c r="P80" s="8">
        <f t="shared" si="9"/>
        <v>51.3054157782516</v>
      </c>
      <c r="Q80" t="str">
        <f t="shared" si="10"/>
        <v>technology</v>
      </c>
      <c r="R80" t="str">
        <f t="shared" si="11"/>
        <v>hardware</v>
      </c>
      <c r="S80" s="11">
        <f t="shared" si="12"/>
        <v>40624.181400462963</v>
      </c>
      <c r="T80" s="11">
        <f t="shared" si="13"/>
        <v>40655.181400462963</v>
      </c>
      <c r="U80" t="str">
        <f>INDEX('ED - Country code'!$A:$A,MATCH(Data!G1952,'ED - Country code'!$B:$B,0))</f>
        <v>United States of America</v>
      </c>
      <c r="V80">
        <f t="shared" si="14"/>
        <v>31</v>
      </c>
      <c r="W80">
        <f t="shared" si="15"/>
        <v>2011</v>
      </c>
    </row>
    <row r="81" spans="1:23" ht="43.2" x14ac:dyDescent="0.3">
      <c r="A81">
        <v>1651</v>
      </c>
      <c r="B81" s="3" t="s">
        <v>1652</v>
      </c>
      <c r="C81" s="3" t="s">
        <v>5761</v>
      </c>
      <c r="D81">
        <v>2000</v>
      </c>
      <c r="E81">
        <v>2015</v>
      </c>
      <c r="F81" t="s">
        <v>8219</v>
      </c>
      <c r="G81" t="s">
        <v>8224</v>
      </c>
      <c r="H81" t="s">
        <v>8246</v>
      </c>
      <c r="I81">
        <v>1303801140</v>
      </c>
      <c r="J81">
        <v>1300916220</v>
      </c>
      <c r="K81" t="b">
        <v>0</v>
      </c>
      <c r="L81">
        <v>20</v>
      </c>
      <c r="M81" t="b">
        <v>1</v>
      </c>
      <c r="N81" t="s">
        <v>8292</v>
      </c>
      <c r="O81" s="5">
        <f t="shared" si="8"/>
        <v>1.0075000000000001</v>
      </c>
      <c r="P81" s="8">
        <f t="shared" si="9"/>
        <v>100.75</v>
      </c>
      <c r="Q81" t="str">
        <f t="shared" si="10"/>
        <v>music</v>
      </c>
      <c r="R81" t="str">
        <f t="shared" si="11"/>
        <v>pop</v>
      </c>
      <c r="S81" s="11">
        <f t="shared" si="12"/>
        <v>40625.900694444441</v>
      </c>
      <c r="T81" s="11">
        <f t="shared" si="13"/>
        <v>40659.290972222225</v>
      </c>
      <c r="U81" t="str">
        <f>INDEX('ED - Country code'!$A:$A,MATCH(Data!G1653,'ED - Country code'!$B:$B,0))</f>
        <v>Canada</v>
      </c>
      <c r="V81">
        <f t="shared" si="14"/>
        <v>33.390277777783922</v>
      </c>
      <c r="W81">
        <f t="shared" si="15"/>
        <v>2011</v>
      </c>
    </row>
    <row r="82" spans="1:23" ht="43.2" x14ac:dyDescent="0.3">
      <c r="A82">
        <v>1653</v>
      </c>
      <c r="B82" s="3" t="s">
        <v>1654</v>
      </c>
      <c r="C82" s="3" t="s">
        <v>5763</v>
      </c>
      <c r="D82">
        <v>5000</v>
      </c>
      <c r="E82">
        <v>8711.52</v>
      </c>
      <c r="F82" t="s">
        <v>8219</v>
      </c>
      <c r="G82" t="s">
        <v>8224</v>
      </c>
      <c r="H82" t="s">
        <v>8246</v>
      </c>
      <c r="I82">
        <v>1303675296</v>
      </c>
      <c r="J82">
        <v>1300996896</v>
      </c>
      <c r="K82" t="b">
        <v>0</v>
      </c>
      <c r="L82">
        <v>168</v>
      </c>
      <c r="M82" t="b">
        <v>1</v>
      </c>
      <c r="N82" t="s">
        <v>8292</v>
      </c>
      <c r="O82" s="5">
        <f t="shared" si="8"/>
        <v>1.7423040000000001</v>
      </c>
      <c r="P82" s="8">
        <f t="shared" si="9"/>
        <v>51.854285714285716</v>
      </c>
      <c r="Q82" t="str">
        <f t="shared" si="10"/>
        <v>music</v>
      </c>
      <c r="R82" t="str">
        <f t="shared" si="11"/>
        <v>pop</v>
      </c>
      <c r="S82" s="11">
        <f t="shared" si="12"/>
        <v>40626.834444444445</v>
      </c>
      <c r="T82" s="11">
        <f t="shared" si="13"/>
        <v>40657.834444444445</v>
      </c>
      <c r="U82" t="str">
        <f>INDEX('ED - Country code'!$A:$A,MATCH(Data!G1655,'ED - Country code'!$B:$B,0))</f>
        <v>United States of America</v>
      </c>
      <c r="V82">
        <f t="shared" si="14"/>
        <v>31</v>
      </c>
      <c r="W82">
        <f t="shared" si="15"/>
        <v>2011</v>
      </c>
    </row>
    <row r="83" spans="1:23" ht="43.2" x14ac:dyDescent="0.3">
      <c r="A83">
        <v>300</v>
      </c>
      <c r="B83" s="3" t="s">
        <v>301</v>
      </c>
      <c r="C83" s="3" t="s">
        <v>4410</v>
      </c>
      <c r="D83">
        <v>25000</v>
      </c>
      <c r="E83">
        <v>25430.66</v>
      </c>
      <c r="F83" t="s">
        <v>8219</v>
      </c>
      <c r="G83" t="s">
        <v>8224</v>
      </c>
      <c r="H83" t="s">
        <v>8246</v>
      </c>
      <c r="I83">
        <v>1303686138</v>
      </c>
      <c r="J83">
        <v>1301007738</v>
      </c>
      <c r="K83" t="b">
        <v>1</v>
      </c>
      <c r="L83">
        <v>298</v>
      </c>
      <c r="M83" t="b">
        <v>1</v>
      </c>
      <c r="N83" t="s">
        <v>8269</v>
      </c>
      <c r="O83" s="5">
        <f t="shared" si="8"/>
        <v>1.0172264</v>
      </c>
      <c r="P83" s="8">
        <f t="shared" si="9"/>
        <v>85.337785234899329</v>
      </c>
      <c r="Q83" t="str">
        <f t="shared" si="10"/>
        <v>film &amp; video</v>
      </c>
      <c r="R83" t="str">
        <f t="shared" si="11"/>
        <v>documentary</v>
      </c>
      <c r="S83" s="11">
        <f t="shared" si="12"/>
        <v>40626.959930555553</v>
      </c>
      <c r="T83" s="11">
        <f t="shared" si="13"/>
        <v>40657.959930555553</v>
      </c>
      <c r="U83" t="str">
        <f>INDEX('ED - Country code'!$A:$A,MATCH(Data!G302,'ED - Country code'!$B:$B,0))</f>
        <v>United States of America</v>
      </c>
      <c r="V83">
        <f t="shared" si="14"/>
        <v>31</v>
      </c>
      <c r="W83">
        <f t="shared" si="15"/>
        <v>2011</v>
      </c>
    </row>
    <row r="84" spans="1:23" ht="28.8" x14ac:dyDescent="0.3">
      <c r="A84">
        <v>1893</v>
      </c>
      <c r="B84" s="3" t="s">
        <v>1894</v>
      </c>
      <c r="C84" s="3" t="s">
        <v>6003</v>
      </c>
      <c r="D84">
        <v>2500</v>
      </c>
      <c r="E84">
        <v>2600</v>
      </c>
      <c r="F84" t="s">
        <v>8219</v>
      </c>
      <c r="G84" t="s">
        <v>8224</v>
      </c>
      <c r="H84" t="s">
        <v>8246</v>
      </c>
      <c r="I84">
        <v>1302926340</v>
      </c>
      <c r="J84">
        <v>1301524585</v>
      </c>
      <c r="K84" t="b">
        <v>0</v>
      </c>
      <c r="L84">
        <v>45</v>
      </c>
      <c r="M84" t="b">
        <v>1</v>
      </c>
      <c r="N84" t="s">
        <v>8279</v>
      </c>
      <c r="O84" s="5">
        <f t="shared" si="8"/>
        <v>1.04</v>
      </c>
      <c r="P84" s="8">
        <f t="shared" si="9"/>
        <v>57.777777777777779</v>
      </c>
      <c r="Q84" t="str">
        <f t="shared" si="10"/>
        <v>music</v>
      </c>
      <c r="R84" t="str">
        <f t="shared" si="11"/>
        <v>indie rock</v>
      </c>
      <c r="S84" s="11">
        <f t="shared" si="12"/>
        <v>40632.94195601852</v>
      </c>
      <c r="T84" s="11">
        <f t="shared" si="13"/>
        <v>40649.165972222225</v>
      </c>
      <c r="U84" t="str">
        <f>INDEX('ED - Country code'!$A:$A,MATCH(Data!G1895,'ED - Country code'!$B:$B,0))</f>
        <v>United States of America</v>
      </c>
      <c r="V84">
        <f t="shared" si="14"/>
        <v>16.224016203705105</v>
      </c>
      <c r="W84">
        <f t="shared" si="15"/>
        <v>2011</v>
      </c>
    </row>
    <row r="85" spans="1:23" ht="28.8" x14ac:dyDescent="0.3">
      <c r="A85">
        <v>3153</v>
      </c>
      <c r="B85" s="3" t="s">
        <v>3153</v>
      </c>
      <c r="C85" s="3" t="s">
        <v>7263</v>
      </c>
      <c r="D85">
        <v>3000</v>
      </c>
      <c r="E85">
        <v>10067.5</v>
      </c>
      <c r="F85" t="s">
        <v>8219</v>
      </c>
      <c r="G85" t="s">
        <v>8224</v>
      </c>
      <c r="H85" t="s">
        <v>8246</v>
      </c>
      <c r="I85">
        <v>1304225940</v>
      </c>
      <c r="J85">
        <v>1301542937</v>
      </c>
      <c r="K85" t="b">
        <v>1</v>
      </c>
      <c r="L85">
        <v>241</v>
      </c>
      <c r="M85" t="b">
        <v>1</v>
      </c>
      <c r="N85" t="s">
        <v>8271</v>
      </c>
      <c r="O85" s="5">
        <f t="shared" si="8"/>
        <v>3.3558333333333334</v>
      </c>
      <c r="P85" s="8">
        <f t="shared" si="9"/>
        <v>41.773858921161825</v>
      </c>
      <c r="Q85" t="str">
        <f t="shared" si="10"/>
        <v>theater</v>
      </c>
      <c r="R85" t="str">
        <f t="shared" si="11"/>
        <v>plays</v>
      </c>
      <c r="S85" s="11">
        <f t="shared" si="12"/>
        <v>40633.154363425929</v>
      </c>
      <c r="T85" s="11">
        <f t="shared" si="13"/>
        <v>40664.207638888889</v>
      </c>
      <c r="U85" t="str">
        <f>INDEX('ED - Country code'!$A:$A,MATCH(Data!G3155,'ED - Country code'!$B:$B,0))</f>
        <v>France</v>
      </c>
      <c r="V85">
        <f t="shared" si="14"/>
        <v>31.053275462960301</v>
      </c>
      <c r="W85">
        <f t="shared" si="15"/>
        <v>2011</v>
      </c>
    </row>
    <row r="86" spans="1:23" ht="43.2" x14ac:dyDescent="0.3">
      <c r="A86">
        <v>107</v>
      </c>
      <c r="B86" s="3" t="s">
        <v>109</v>
      </c>
      <c r="C86" s="3" t="s">
        <v>4218</v>
      </c>
      <c r="D86">
        <v>7500</v>
      </c>
      <c r="E86">
        <v>7685</v>
      </c>
      <c r="F86" t="s">
        <v>8219</v>
      </c>
      <c r="G86" t="s">
        <v>8224</v>
      </c>
      <c r="H86" t="s">
        <v>8246</v>
      </c>
      <c r="I86">
        <v>1303688087</v>
      </c>
      <c r="J86">
        <v>1301787287</v>
      </c>
      <c r="K86" t="b">
        <v>0</v>
      </c>
      <c r="L86">
        <v>69</v>
      </c>
      <c r="M86" t="b">
        <v>1</v>
      </c>
      <c r="N86" t="s">
        <v>8266</v>
      </c>
      <c r="O86" s="5">
        <f t="shared" si="8"/>
        <v>1.0246666666666666</v>
      </c>
      <c r="P86" s="8">
        <f t="shared" si="9"/>
        <v>111.37681159420291</v>
      </c>
      <c r="Q86" t="str">
        <f t="shared" si="10"/>
        <v>film &amp; video</v>
      </c>
      <c r="R86" t="str">
        <f t="shared" si="11"/>
        <v>shorts</v>
      </c>
      <c r="S86" s="11">
        <f t="shared" si="12"/>
        <v>40635.982488425929</v>
      </c>
      <c r="T86" s="11">
        <f t="shared" si="13"/>
        <v>40657.982488425929</v>
      </c>
      <c r="U86" t="str">
        <f>INDEX('ED - Country code'!$A:$A,MATCH(Data!G109,'ED - Country code'!$B:$B,0))</f>
        <v>United States of America</v>
      </c>
      <c r="V86">
        <f t="shared" si="14"/>
        <v>22</v>
      </c>
      <c r="W86">
        <f t="shared" si="15"/>
        <v>2011</v>
      </c>
    </row>
    <row r="87" spans="1:23" ht="28.8" x14ac:dyDescent="0.3">
      <c r="A87">
        <v>780</v>
      </c>
      <c r="B87" s="3" t="s">
        <v>781</v>
      </c>
      <c r="C87" s="3" t="s">
        <v>4890</v>
      </c>
      <c r="D87">
        <v>1000</v>
      </c>
      <c r="E87">
        <v>1040</v>
      </c>
      <c r="F87" t="s">
        <v>8219</v>
      </c>
      <c r="G87" t="s">
        <v>8224</v>
      </c>
      <c r="H87" t="s">
        <v>8246</v>
      </c>
      <c r="I87">
        <v>1304439025</v>
      </c>
      <c r="J87">
        <v>1301847025</v>
      </c>
      <c r="K87" t="b">
        <v>0</v>
      </c>
      <c r="L87">
        <v>27</v>
      </c>
      <c r="M87" t="b">
        <v>1</v>
      </c>
      <c r="N87" t="s">
        <v>8276</v>
      </c>
      <c r="O87" s="5">
        <f t="shared" si="8"/>
        <v>1.04</v>
      </c>
      <c r="P87" s="8">
        <f t="shared" si="9"/>
        <v>38.518518518518519</v>
      </c>
      <c r="Q87" t="str">
        <f t="shared" si="10"/>
        <v>music</v>
      </c>
      <c r="R87" t="str">
        <f t="shared" si="11"/>
        <v>rock</v>
      </c>
      <c r="S87" s="11">
        <f t="shared" si="12"/>
        <v>40636.673900462964</v>
      </c>
      <c r="T87" s="11">
        <f t="shared" si="13"/>
        <v>40666.673900462964</v>
      </c>
      <c r="U87" t="str">
        <f>INDEX('ED - Country code'!$A:$A,MATCH(Data!G782,'ED - Country code'!$B:$B,0))</f>
        <v>United States of America</v>
      </c>
      <c r="V87">
        <f t="shared" si="14"/>
        <v>30</v>
      </c>
      <c r="W87">
        <f t="shared" si="15"/>
        <v>2011</v>
      </c>
    </row>
    <row r="88" spans="1:23" ht="28.8" x14ac:dyDescent="0.3">
      <c r="A88">
        <v>270</v>
      </c>
      <c r="B88" s="3" t="s">
        <v>271</v>
      </c>
      <c r="C88" s="3" t="s">
        <v>4380</v>
      </c>
      <c r="D88">
        <v>2300</v>
      </c>
      <c r="E88">
        <v>3510</v>
      </c>
      <c r="F88" t="s">
        <v>8219</v>
      </c>
      <c r="G88" t="s">
        <v>8224</v>
      </c>
      <c r="H88" t="s">
        <v>8246</v>
      </c>
      <c r="I88">
        <v>1306296000</v>
      </c>
      <c r="J88">
        <v>1301950070</v>
      </c>
      <c r="K88" t="b">
        <v>1</v>
      </c>
      <c r="L88">
        <v>61</v>
      </c>
      <c r="M88" t="b">
        <v>1</v>
      </c>
      <c r="N88" t="s">
        <v>8269</v>
      </c>
      <c r="O88" s="5">
        <f t="shared" si="8"/>
        <v>1.5260869565217392</v>
      </c>
      <c r="P88" s="8">
        <f t="shared" si="9"/>
        <v>57.540983606557376</v>
      </c>
      <c r="Q88" t="str">
        <f t="shared" si="10"/>
        <v>film &amp; video</v>
      </c>
      <c r="R88" t="str">
        <f t="shared" si="11"/>
        <v>documentary</v>
      </c>
      <c r="S88" s="11">
        <f t="shared" si="12"/>
        <v>40637.866550925923</v>
      </c>
      <c r="T88" s="11">
        <f t="shared" si="13"/>
        <v>40688.166666666664</v>
      </c>
      <c r="U88" t="str">
        <f>INDEX('ED - Country code'!$A:$A,MATCH(Data!G272,'ED - Country code'!$B:$B,0))</f>
        <v>United States of America</v>
      </c>
      <c r="V88">
        <f t="shared" si="14"/>
        <v>50.300115740741603</v>
      </c>
      <c r="W88">
        <f t="shared" si="15"/>
        <v>2011</v>
      </c>
    </row>
    <row r="89" spans="1:23" ht="28.8" x14ac:dyDescent="0.3">
      <c r="A89">
        <v>1601</v>
      </c>
      <c r="B89" s="3" t="s">
        <v>1602</v>
      </c>
      <c r="C89" s="3" t="s">
        <v>5711</v>
      </c>
      <c r="D89">
        <v>2500</v>
      </c>
      <c r="E89">
        <v>2706.23</v>
      </c>
      <c r="F89" t="s">
        <v>8219</v>
      </c>
      <c r="G89" t="s">
        <v>8224</v>
      </c>
      <c r="H89" t="s">
        <v>8246</v>
      </c>
      <c r="I89">
        <v>1304561633</v>
      </c>
      <c r="J89">
        <v>1301969633</v>
      </c>
      <c r="K89" t="b">
        <v>0</v>
      </c>
      <c r="L89">
        <v>56</v>
      </c>
      <c r="M89" t="b">
        <v>1</v>
      </c>
      <c r="N89" t="s">
        <v>8276</v>
      </c>
      <c r="O89" s="5">
        <f t="shared" si="8"/>
        <v>1.082492</v>
      </c>
      <c r="P89" s="8">
        <f t="shared" si="9"/>
        <v>48.325535714285714</v>
      </c>
      <c r="Q89" t="str">
        <f t="shared" si="10"/>
        <v>music</v>
      </c>
      <c r="R89" t="str">
        <f t="shared" si="11"/>
        <v>rock</v>
      </c>
      <c r="S89" s="11">
        <f t="shared" si="12"/>
        <v>40638.092974537038</v>
      </c>
      <c r="T89" s="11">
        <f t="shared" si="13"/>
        <v>40668.092974537038</v>
      </c>
      <c r="U89" t="str">
        <f>INDEX('ED - Country code'!$A:$A,MATCH(Data!G1603,'ED - Country code'!$B:$B,0))</f>
        <v>United States of America</v>
      </c>
      <c r="V89">
        <f t="shared" si="14"/>
        <v>30</v>
      </c>
      <c r="W89">
        <f t="shared" si="15"/>
        <v>2011</v>
      </c>
    </row>
    <row r="90" spans="1:23" ht="43.2" x14ac:dyDescent="0.3">
      <c r="A90">
        <v>406</v>
      </c>
      <c r="B90" s="3" t="s">
        <v>407</v>
      </c>
      <c r="C90" s="3" t="s">
        <v>4516</v>
      </c>
      <c r="D90">
        <v>2800</v>
      </c>
      <c r="E90">
        <v>3015.73</v>
      </c>
      <c r="F90" t="s">
        <v>8219</v>
      </c>
      <c r="G90" t="s">
        <v>8224</v>
      </c>
      <c r="H90" t="s">
        <v>8246</v>
      </c>
      <c r="I90">
        <v>1304920740</v>
      </c>
      <c r="J90">
        <v>1301975637</v>
      </c>
      <c r="K90" t="b">
        <v>0</v>
      </c>
      <c r="L90">
        <v>35</v>
      </c>
      <c r="M90" t="b">
        <v>1</v>
      </c>
      <c r="N90" t="s">
        <v>8269</v>
      </c>
      <c r="O90" s="5">
        <f t="shared" si="8"/>
        <v>1.0770464285714285</v>
      </c>
      <c r="P90" s="8">
        <f t="shared" si="9"/>
        <v>86.163714285714292</v>
      </c>
      <c r="Q90" t="str">
        <f t="shared" si="10"/>
        <v>film &amp; video</v>
      </c>
      <c r="R90" t="str">
        <f t="shared" si="11"/>
        <v>documentary</v>
      </c>
      <c r="S90" s="11">
        <f t="shared" si="12"/>
        <v>40638.162465277775</v>
      </c>
      <c r="T90" s="11">
        <f t="shared" si="13"/>
        <v>40672.249305555553</v>
      </c>
      <c r="U90" t="str">
        <f>INDEX('ED - Country code'!$A:$A,MATCH(Data!G408,'ED - Country code'!$B:$B,0))</f>
        <v>United States of America</v>
      </c>
      <c r="V90">
        <f t="shared" si="14"/>
        <v>34.08684027777781</v>
      </c>
      <c r="W90">
        <f t="shared" si="15"/>
        <v>2011</v>
      </c>
    </row>
    <row r="91" spans="1:23" ht="43.2" x14ac:dyDescent="0.3">
      <c r="A91">
        <v>1942</v>
      </c>
      <c r="B91" s="3" t="s">
        <v>1943</v>
      </c>
      <c r="C91" s="3" t="s">
        <v>6052</v>
      </c>
      <c r="D91">
        <v>6000</v>
      </c>
      <c r="E91">
        <v>8306.42</v>
      </c>
      <c r="F91" t="s">
        <v>8219</v>
      </c>
      <c r="G91" t="s">
        <v>8224</v>
      </c>
      <c r="H91" t="s">
        <v>8246</v>
      </c>
      <c r="I91">
        <v>1309809140</v>
      </c>
      <c r="J91">
        <v>1302033140</v>
      </c>
      <c r="K91" t="b">
        <v>1</v>
      </c>
      <c r="L91">
        <v>95</v>
      </c>
      <c r="M91" t="b">
        <v>1</v>
      </c>
      <c r="N91" t="s">
        <v>8295</v>
      </c>
      <c r="O91" s="5">
        <f t="shared" si="8"/>
        <v>1.3844033333333334</v>
      </c>
      <c r="P91" s="8">
        <f t="shared" si="9"/>
        <v>87.436000000000007</v>
      </c>
      <c r="Q91" t="str">
        <f t="shared" si="10"/>
        <v>technology</v>
      </c>
      <c r="R91" t="str">
        <f t="shared" si="11"/>
        <v>hardware</v>
      </c>
      <c r="S91" s="11">
        <f t="shared" si="12"/>
        <v>40638.828009259261</v>
      </c>
      <c r="T91" s="11">
        <f t="shared" si="13"/>
        <v>40728.828009259261</v>
      </c>
      <c r="U91" t="str">
        <f>INDEX('ED - Country code'!$A:$A,MATCH(Data!G1944,'ED - Country code'!$B:$B,0))</f>
        <v>United Kingdom</v>
      </c>
      <c r="V91">
        <f t="shared" si="14"/>
        <v>90</v>
      </c>
      <c r="W91">
        <f t="shared" si="15"/>
        <v>2011</v>
      </c>
    </row>
    <row r="92" spans="1:23" ht="43.2" x14ac:dyDescent="0.3">
      <c r="A92">
        <v>2102</v>
      </c>
      <c r="B92" s="3" t="s">
        <v>2103</v>
      </c>
      <c r="C92" s="3" t="s">
        <v>6212</v>
      </c>
      <c r="D92">
        <v>1000</v>
      </c>
      <c r="E92">
        <v>1360</v>
      </c>
      <c r="F92" t="s">
        <v>8219</v>
      </c>
      <c r="G92" t="s">
        <v>8224</v>
      </c>
      <c r="H92" t="s">
        <v>8246</v>
      </c>
      <c r="I92">
        <v>1304628648</v>
      </c>
      <c r="J92">
        <v>1302036648</v>
      </c>
      <c r="K92" t="b">
        <v>0</v>
      </c>
      <c r="L92">
        <v>38</v>
      </c>
      <c r="M92" t="b">
        <v>1</v>
      </c>
      <c r="N92" t="s">
        <v>8279</v>
      </c>
      <c r="O92" s="5">
        <f t="shared" si="8"/>
        <v>1.36</v>
      </c>
      <c r="P92" s="8">
        <f t="shared" si="9"/>
        <v>35.789473684210527</v>
      </c>
      <c r="Q92" t="str">
        <f t="shared" si="10"/>
        <v>music</v>
      </c>
      <c r="R92" t="str">
        <f t="shared" si="11"/>
        <v>indie rock</v>
      </c>
      <c r="S92" s="11">
        <f t="shared" si="12"/>
        <v>40638.868611111109</v>
      </c>
      <c r="T92" s="11">
        <f t="shared" si="13"/>
        <v>40668.868611111109</v>
      </c>
      <c r="U92" t="str">
        <f>INDEX('ED - Country code'!$A:$A,MATCH(Data!G2104,'ED - Country code'!$B:$B,0))</f>
        <v>United States of America</v>
      </c>
      <c r="V92">
        <f t="shared" si="14"/>
        <v>30</v>
      </c>
      <c r="W92">
        <f t="shared" si="15"/>
        <v>2011</v>
      </c>
    </row>
    <row r="93" spans="1:23" ht="43.2" x14ac:dyDescent="0.3">
      <c r="A93">
        <v>3165</v>
      </c>
      <c r="B93" s="3" t="s">
        <v>3165</v>
      </c>
      <c r="C93" s="3" t="s">
        <v>7275</v>
      </c>
      <c r="D93">
        <v>750</v>
      </c>
      <c r="E93">
        <v>1220</v>
      </c>
      <c r="F93" t="s">
        <v>8219</v>
      </c>
      <c r="G93" t="s">
        <v>8224</v>
      </c>
      <c r="H93" t="s">
        <v>8246</v>
      </c>
      <c r="I93">
        <v>1304395140</v>
      </c>
      <c r="J93">
        <v>1302493760</v>
      </c>
      <c r="K93" t="b">
        <v>1</v>
      </c>
      <c r="L93">
        <v>21</v>
      </c>
      <c r="M93" t="b">
        <v>1</v>
      </c>
      <c r="N93" t="s">
        <v>8271</v>
      </c>
      <c r="O93" s="5">
        <f t="shared" si="8"/>
        <v>1.6266666666666667</v>
      </c>
      <c r="P93" s="8">
        <f t="shared" si="9"/>
        <v>58.095238095238095</v>
      </c>
      <c r="Q93" t="str">
        <f t="shared" si="10"/>
        <v>theater</v>
      </c>
      <c r="R93" t="str">
        <f t="shared" si="11"/>
        <v>plays</v>
      </c>
      <c r="S93" s="11">
        <f t="shared" si="12"/>
        <v>40644.159259259257</v>
      </c>
      <c r="T93" s="11">
        <f t="shared" si="13"/>
        <v>40666.165972222225</v>
      </c>
      <c r="U93" t="str">
        <f>INDEX('ED - Country code'!$A:$A,MATCH(Data!G3167,'ED - Country code'!$B:$B,0))</f>
        <v>Canada</v>
      </c>
      <c r="V93">
        <f t="shared" si="14"/>
        <v>22.006712962967867</v>
      </c>
      <c r="W93">
        <f t="shared" si="15"/>
        <v>2011</v>
      </c>
    </row>
    <row r="94" spans="1:23" ht="43.2" x14ac:dyDescent="0.3">
      <c r="A94">
        <v>1468</v>
      </c>
      <c r="B94" s="3" t="s">
        <v>1469</v>
      </c>
      <c r="C94" s="3" t="s">
        <v>5578</v>
      </c>
      <c r="D94">
        <v>9500</v>
      </c>
      <c r="E94">
        <v>9725</v>
      </c>
      <c r="F94" t="s">
        <v>8219</v>
      </c>
      <c r="G94" t="s">
        <v>8224</v>
      </c>
      <c r="H94" t="s">
        <v>8246</v>
      </c>
      <c r="I94">
        <v>1307838049</v>
      </c>
      <c r="J94">
        <v>1302654049</v>
      </c>
      <c r="K94" t="b">
        <v>1</v>
      </c>
      <c r="L94">
        <v>293</v>
      </c>
      <c r="M94" t="b">
        <v>1</v>
      </c>
      <c r="N94" t="s">
        <v>8288</v>
      </c>
      <c r="O94" s="5">
        <f t="shared" si="8"/>
        <v>1.0236842105263158</v>
      </c>
      <c r="P94" s="8">
        <f t="shared" si="9"/>
        <v>33.191126279863482</v>
      </c>
      <c r="Q94" t="str">
        <f t="shared" si="10"/>
        <v>publishing</v>
      </c>
      <c r="R94" t="str">
        <f t="shared" si="11"/>
        <v>radio &amp; podcasts</v>
      </c>
      <c r="S94" s="11">
        <f t="shared" si="12"/>
        <v>40646.014456018522</v>
      </c>
      <c r="T94" s="11">
        <f t="shared" si="13"/>
        <v>40706.014456018522</v>
      </c>
      <c r="U94" t="str">
        <f>INDEX('ED - Country code'!$A:$A,MATCH(Data!G1470,'ED - Country code'!$B:$B,0))</f>
        <v>United States of America</v>
      </c>
      <c r="V94">
        <f t="shared" si="14"/>
        <v>60</v>
      </c>
      <c r="W94">
        <f t="shared" si="15"/>
        <v>2011</v>
      </c>
    </row>
    <row r="95" spans="1:23" ht="28.8" x14ac:dyDescent="0.3">
      <c r="A95">
        <v>84</v>
      </c>
      <c r="B95" s="3" t="s">
        <v>86</v>
      </c>
      <c r="C95" s="3" t="s">
        <v>4195</v>
      </c>
      <c r="D95">
        <v>500</v>
      </c>
      <c r="E95">
        <v>500</v>
      </c>
      <c r="F95" t="s">
        <v>8219</v>
      </c>
      <c r="G95" t="s">
        <v>8224</v>
      </c>
      <c r="H95" t="s">
        <v>8246</v>
      </c>
      <c r="I95">
        <v>1305483086</v>
      </c>
      <c r="J95">
        <v>1302891086</v>
      </c>
      <c r="K95" t="b">
        <v>0</v>
      </c>
      <c r="L95">
        <v>7</v>
      </c>
      <c r="M95" t="b">
        <v>1</v>
      </c>
      <c r="N95" t="s">
        <v>8266</v>
      </c>
      <c r="O95" s="5">
        <f t="shared" si="8"/>
        <v>1</v>
      </c>
      <c r="P95" s="8">
        <f t="shared" si="9"/>
        <v>71.428571428571431</v>
      </c>
      <c r="Q95" t="str">
        <f t="shared" si="10"/>
        <v>film &amp; video</v>
      </c>
      <c r="R95" t="str">
        <f t="shared" si="11"/>
        <v>shorts</v>
      </c>
      <c r="S95" s="11">
        <f t="shared" si="12"/>
        <v>40648.757939814815</v>
      </c>
      <c r="T95" s="11">
        <f t="shared" si="13"/>
        <v>40678.757939814815</v>
      </c>
      <c r="U95" t="str">
        <f>INDEX('ED - Country code'!$A:$A,MATCH(Data!G86,'ED - Country code'!$B:$B,0))</f>
        <v>United States of America</v>
      </c>
      <c r="V95">
        <f t="shared" si="14"/>
        <v>30</v>
      </c>
      <c r="W95">
        <f t="shared" si="15"/>
        <v>2011</v>
      </c>
    </row>
    <row r="96" spans="1:23" ht="28.8" x14ac:dyDescent="0.3">
      <c r="A96">
        <v>1634</v>
      </c>
      <c r="B96" s="3" t="s">
        <v>1635</v>
      </c>
      <c r="C96" s="3" t="s">
        <v>5744</v>
      </c>
      <c r="D96">
        <v>2000</v>
      </c>
      <c r="E96">
        <v>2010</v>
      </c>
      <c r="F96" t="s">
        <v>8219</v>
      </c>
      <c r="G96" t="s">
        <v>8224</v>
      </c>
      <c r="H96" t="s">
        <v>8246</v>
      </c>
      <c r="I96">
        <v>1306994340</v>
      </c>
      <c r="J96">
        <v>1303706001</v>
      </c>
      <c r="K96" t="b">
        <v>0</v>
      </c>
      <c r="L96">
        <v>32</v>
      </c>
      <c r="M96" t="b">
        <v>1</v>
      </c>
      <c r="N96" t="s">
        <v>8276</v>
      </c>
      <c r="O96" s="5">
        <f t="shared" si="8"/>
        <v>1.0049999999999999</v>
      </c>
      <c r="P96" s="8">
        <f t="shared" si="9"/>
        <v>62.8125</v>
      </c>
      <c r="Q96" t="str">
        <f t="shared" si="10"/>
        <v>music</v>
      </c>
      <c r="R96" t="str">
        <f t="shared" si="11"/>
        <v>rock</v>
      </c>
      <c r="S96" s="11">
        <f t="shared" si="12"/>
        <v>40658.189826388887</v>
      </c>
      <c r="T96" s="11">
        <f t="shared" si="13"/>
        <v>40696.249305555553</v>
      </c>
      <c r="U96" t="str">
        <f>INDEX('ED - Country code'!$A:$A,MATCH(Data!G1636,'ED - Country code'!$B:$B,0))</f>
        <v>United States of America</v>
      </c>
      <c r="V96">
        <f t="shared" si="14"/>
        <v>38.059479166666279</v>
      </c>
      <c r="W96">
        <f t="shared" si="15"/>
        <v>2011</v>
      </c>
    </row>
    <row r="97" spans="1:23" ht="43.2" x14ac:dyDescent="0.3">
      <c r="A97">
        <v>1636</v>
      </c>
      <c r="B97" s="3" t="s">
        <v>1637</v>
      </c>
      <c r="C97" s="3" t="s">
        <v>5746</v>
      </c>
      <c r="D97">
        <v>4500</v>
      </c>
      <c r="E97">
        <v>4660</v>
      </c>
      <c r="F97" t="s">
        <v>8219</v>
      </c>
      <c r="G97" t="s">
        <v>8224</v>
      </c>
      <c r="H97" t="s">
        <v>8246</v>
      </c>
      <c r="I97">
        <v>1307851200</v>
      </c>
      <c r="J97">
        <v>1304129088</v>
      </c>
      <c r="K97" t="b">
        <v>0</v>
      </c>
      <c r="L97">
        <v>87</v>
      </c>
      <c r="M97" t="b">
        <v>1</v>
      </c>
      <c r="N97" t="s">
        <v>8276</v>
      </c>
      <c r="O97" s="5">
        <f t="shared" si="8"/>
        <v>1.0355555555555556</v>
      </c>
      <c r="P97" s="8">
        <f t="shared" si="9"/>
        <v>53.5632183908046</v>
      </c>
      <c r="Q97" t="str">
        <f t="shared" si="10"/>
        <v>music</v>
      </c>
      <c r="R97" t="str">
        <f t="shared" si="11"/>
        <v>rock</v>
      </c>
      <c r="S97" s="11">
        <f t="shared" si="12"/>
        <v>40663.08666666667</v>
      </c>
      <c r="T97" s="11">
        <f t="shared" si="13"/>
        <v>40706.166666666664</v>
      </c>
      <c r="U97" t="str">
        <f>INDEX('ED - Country code'!$A:$A,MATCH(Data!G1638,'ED - Country code'!$B:$B,0))</f>
        <v>United Kingdom</v>
      </c>
      <c r="V97">
        <f t="shared" si="14"/>
        <v>43.07999999999447</v>
      </c>
      <c r="W97">
        <f t="shared" si="15"/>
        <v>2011</v>
      </c>
    </row>
    <row r="98" spans="1:23" ht="43.2" x14ac:dyDescent="0.3">
      <c r="A98">
        <v>803</v>
      </c>
      <c r="B98" s="3" t="s">
        <v>804</v>
      </c>
      <c r="C98" s="3" t="s">
        <v>4913</v>
      </c>
      <c r="D98">
        <v>2300</v>
      </c>
      <c r="E98">
        <v>2835</v>
      </c>
      <c r="F98" t="s">
        <v>8219</v>
      </c>
      <c r="G98" t="s">
        <v>8224</v>
      </c>
      <c r="H98" t="s">
        <v>8246</v>
      </c>
      <c r="I98">
        <v>1306630800</v>
      </c>
      <c r="J98">
        <v>1304376478</v>
      </c>
      <c r="K98" t="b">
        <v>0</v>
      </c>
      <c r="L98">
        <v>38</v>
      </c>
      <c r="M98" t="b">
        <v>1</v>
      </c>
      <c r="N98" t="s">
        <v>8276</v>
      </c>
      <c r="O98" s="5">
        <f t="shared" si="8"/>
        <v>1.232608695652174</v>
      </c>
      <c r="P98" s="8">
        <f t="shared" si="9"/>
        <v>74.60526315789474</v>
      </c>
      <c r="Q98" t="str">
        <f t="shared" si="10"/>
        <v>music</v>
      </c>
      <c r="R98" t="str">
        <f t="shared" si="11"/>
        <v>rock</v>
      </c>
      <c r="S98" s="11">
        <f t="shared" si="12"/>
        <v>40665.949976851851</v>
      </c>
      <c r="T98" s="11">
        <f t="shared" si="13"/>
        <v>40692.041666666664</v>
      </c>
      <c r="U98" t="str">
        <f>INDEX('ED - Country code'!$A:$A,MATCH(Data!G805,'ED - Country code'!$B:$B,0))</f>
        <v>United States of America</v>
      </c>
      <c r="V98">
        <f t="shared" si="14"/>
        <v>26.091689814813435</v>
      </c>
      <c r="W98">
        <f t="shared" si="15"/>
        <v>2011</v>
      </c>
    </row>
    <row r="99" spans="1:23" ht="43.2" x14ac:dyDescent="0.3">
      <c r="A99">
        <v>1844</v>
      </c>
      <c r="B99" s="3" t="s">
        <v>1845</v>
      </c>
      <c r="C99" s="3" t="s">
        <v>5954</v>
      </c>
      <c r="D99">
        <v>1500</v>
      </c>
      <c r="E99">
        <v>1521</v>
      </c>
      <c r="F99" t="s">
        <v>8219</v>
      </c>
      <c r="G99" t="s">
        <v>8224</v>
      </c>
      <c r="H99" t="s">
        <v>8246</v>
      </c>
      <c r="I99">
        <v>1307761200</v>
      </c>
      <c r="J99">
        <v>1304464914</v>
      </c>
      <c r="K99" t="b">
        <v>0</v>
      </c>
      <c r="L99">
        <v>20</v>
      </c>
      <c r="M99" t="b">
        <v>1</v>
      </c>
      <c r="N99" t="s">
        <v>8276</v>
      </c>
      <c r="O99" s="5">
        <f t="shared" si="8"/>
        <v>1.014</v>
      </c>
      <c r="P99" s="8">
        <f t="shared" si="9"/>
        <v>76.05</v>
      </c>
      <c r="Q99" t="str">
        <f t="shared" si="10"/>
        <v>music</v>
      </c>
      <c r="R99" t="str">
        <f t="shared" si="11"/>
        <v>rock</v>
      </c>
      <c r="S99" s="11">
        <f t="shared" si="12"/>
        <v>40666.973541666666</v>
      </c>
      <c r="T99" s="11">
        <f t="shared" si="13"/>
        <v>40705.125</v>
      </c>
      <c r="U99" t="str">
        <f>INDEX('ED - Country code'!$A:$A,MATCH(Data!G1846,'ED - Country code'!$B:$B,0))</f>
        <v>United States of America</v>
      </c>
      <c r="V99">
        <f t="shared" si="14"/>
        <v>38.151458333333721</v>
      </c>
      <c r="W99">
        <f t="shared" si="15"/>
        <v>2011</v>
      </c>
    </row>
    <row r="100" spans="1:23" ht="43.2" x14ac:dyDescent="0.3">
      <c r="A100">
        <v>1359</v>
      </c>
      <c r="B100" s="3" t="s">
        <v>1360</v>
      </c>
      <c r="C100" s="3" t="s">
        <v>5469</v>
      </c>
      <c r="D100">
        <v>660</v>
      </c>
      <c r="E100">
        <v>764</v>
      </c>
      <c r="F100" t="s">
        <v>8219</v>
      </c>
      <c r="G100" t="s">
        <v>8224</v>
      </c>
      <c r="H100" t="s">
        <v>8246</v>
      </c>
      <c r="I100">
        <v>1309980790</v>
      </c>
      <c r="J100">
        <v>1304623990</v>
      </c>
      <c r="K100" t="b">
        <v>0</v>
      </c>
      <c r="L100">
        <v>19</v>
      </c>
      <c r="M100" t="b">
        <v>1</v>
      </c>
      <c r="N100" t="s">
        <v>8274</v>
      </c>
      <c r="O100" s="5">
        <f t="shared" si="8"/>
        <v>1.1575757575757575</v>
      </c>
      <c r="P100" s="8">
        <f t="shared" si="9"/>
        <v>40.210526315789473</v>
      </c>
      <c r="Q100" t="str">
        <f t="shared" si="10"/>
        <v>publishing</v>
      </c>
      <c r="R100" t="str">
        <f t="shared" si="11"/>
        <v>nonfiction</v>
      </c>
      <c r="S100" s="11">
        <f t="shared" si="12"/>
        <v>40668.814699074072</v>
      </c>
      <c r="T100" s="11">
        <f t="shared" si="13"/>
        <v>40730.814699074072</v>
      </c>
      <c r="U100" t="str">
        <f>INDEX('ED - Country code'!$A:$A,MATCH(Data!G1361,'ED - Country code'!$B:$B,0))</f>
        <v>United States of America</v>
      </c>
      <c r="V100">
        <f t="shared" si="14"/>
        <v>62</v>
      </c>
      <c r="W100">
        <f t="shared" si="15"/>
        <v>2011</v>
      </c>
    </row>
    <row r="101" spans="1:23" ht="43.2" x14ac:dyDescent="0.3">
      <c r="A101">
        <v>1940</v>
      </c>
      <c r="B101" s="3" t="s">
        <v>1941</v>
      </c>
      <c r="C101" s="3" t="s">
        <v>6050</v>
      </c>
      <c r="D101">
        <v>650</v>
      </c>
      <c r="E101">
        <v>1111</v>
      </c>
      <c r="F101" t="s">
        <v>8219</v>
      </c>
      <c r="G101" t="s">
        <v>8224</v>
      </c>
      <c r="H101" t="s">
        <v>8246</v>
      </c>
      <c r="I101">
        <v>1308110340</v>
      </c>
      <c r="J101">
        <v>1304770233</v>
      </c>
      <c r="K101" t="b">
        <v>0</v>
      </c>
      <c r="L101">
        <v>31</v>
      </c>
      <c r="M101" t="b">
        <v>1</v>
      </c>
      <c r="N101" t="s">
        <v>8279</v>
      </c>
      <c r="O101" s="5">
        <f t="shared" si="8"/>
        <v>1.7092307692307693</v>
      </c>
      <c r="P101" s="8">
        <f t="shared" si="9"/>
        <v>35.838709677419352</v>
      </c>
      <c r="Q101" t="str">
        <f t="shared" si="10"/>
        <v>music</v>
      </c>
      <c r="R101" t="str">
        <f t="shared" si="11"/>
        <v>indie rock</v>
      </c>
      <c r="S101" s="11">
        <f t="shared" si="12"/>
        <v>40670.507326388892</v>
      </c>
      <c r="T101" s="11">
        <f t="shared" si="13"/>
        <v>40709.165972222225</v>
      </c>
      <c r="U101" t="str">
        <f>INDEX('ED - Country code'!$A:$A,MATCH(Data!G1942,'ED - Country code'!$B:$B,0))</f>
        <v>United States of America</v>
      </c>
      <c r="V101">
        <f t="shared" si="14"/>
        <v>38.658645833333139</v>
      </c>
      <c r="W101">
        <f t="shared" si="15"/>
        <v>2011</v>
      </c>
    </row>
    <row r="102" spans="1:23" ht="28.8" x14ac:dyDescent="0.3">
      <c r="A102">
        <v>1892</v>
      </c>
      <c r="B102" s="3" t="s">
        <v>1893</v>
      </c>
      <c r="C102" s="3" t="s">
        <v>6002</v>
      </c>
      <c r="D102">
        <v>500</v>
      </c>
      <c r="E102">
        <v>683</v>
      </c>
      <c r="F102" t="s">
        <v>8219</v>
      </c>
      <c r="G102" t="s">
        <v>8224</v>
      </c>
      <c r="H102" t="s">
        <v>8246</v>
      </c>
      <c r="I102">
        <v>1307459881</v>
      </c>
      <c r="J102">
        <v>1304867881</v>
      </c>
      <c r="K102" t="b">
        <v>0</v>
      </c>
      <c r="L102">
        <v>26</v>
      </c>
      <c r="M102" t="b">
        <v>1</v>
      </c>
      <c r="N102" t="s">
        <v>8279</v>
      </c>
      <c r="O102" s="5">
        <f t="shared" si="8"/>
        <v>1.3660000000000001</v>
      </c>
      <c r="P102" s="8">
        <f t="shared" si="9"/>
        <v>26.26923076923077</v>
      </c>
      <c r="Q102" t="str">
        <f t="shared" si="10"/>
        <v>music</v>
      </c>
      <c r="R102" t="str">
        <f t="shared" si="11"/>
        <v>indie rock</v>
      </c>
      <c r="S102" s="11">
        <f t="shared" si="12"/>
        <v>40671.637511574074</v>
      </c>
      <c r="T102" s="11">
        <f t="shared" si="13"/>
        <v>40701.637511574074</v>
      </c>
      <c r="U102" t="str">
        <f>INDEX('ED - Country code'!$A:$A,MATCH(Data!G1894,'ED - Country code'!$B:$B,0))</f>
        <v>United States of America</v>
      </c>
      <c r="V102">
        <f t="shared" si="14"/>
        <v>30</v>
      </c>
      <c r="W102">
        <f t="shared" si="15"/>
        <v>2011</v>
      </c>
    </row>
    <row r="103" spans="1:23" ht="28.8" x14ac:dyDescent="0.3">
      <c r="A103">
        <v>283</v>
      </c>
      <c r="B103" s="3" t="s">
        <v>284</v>
      </c>
      <c r="C103" s="3" t="s">
        <v>4393</v>
      </c>
      <c r="D103">
        <v>18000</v>
      </c>
      <c r="E103">
        <v>20569.05</v>
      </c>
      <c r="F103" t="s">
        <v>8219</v>
      </c>
      <c r="G103" t="s">
        <v>8224</v>
      </c>
      <c r="H103" t="s">
        <v>8246</v>
      </c>
      <c r="I103">
        <v>1306904340</v>
      </c>
      <c r="J103">
        <v>1305219744</v>
      </c>
      <c r="K103" t="b">
        <v>1</v>
      </c>
      <c r="L103">
        <v>202</v>
      </c>
      <c r="M103" t="b">
        <v>1</v>
      </c>
      <c r="N103" t="s">
        <v>8269</v>
      </c>
      <c r="O103" s="5">
        <f t="shared" si="8"/>
        <v>1.142725</v>
      </c>
      <c r="P103" s="8">
        <f t="shared" si="9"/>
        <v>101.8269801980198</v>
      </c>
      <c r="Q103" t="str">
        <f t="shared" si="10"/>
        <v>film &amp; video</v>
      </c>
      <c r="R103" t="str">
        <f t="shared" si="11"/>
        <v>documentary</v>
      </c>
      <c r="S103" s="11">
        <f t="shared" si="12"/>
        <v>40675.71</v>
      </c>
      <c r="T103" s="11">
        <f t="shared" si="13"/>
        <v>40695.207638888889</v>
      </c>
      <c r="U103" t="str">
        <f>INDEX('ED - Country code'!$A:$A,MATCH(Data!G285,'ED - Country code'!$B:$B,0))</f>
        <v>United States of America</v>
      </c>
      <c r="V103">
        <f t="shared" si="14"/>
        <v>19.497638888889924</v>
      </c>
      <c r="W103">
        <f t="shared" si="15"/>
        <v>2011</v>
      </c>
    </row>
    <row r="104" spans="1:23" ht="43.2" x14ac:dyDescent="0.3">
      <c r="A104">
        <v>814</v>
      </c>
      <c r="B104" s="3" t="s">
        <v>815</v>
      </c>
      <c r="C104" s="3" t="s">
        <v>4924</v>
      </c>
      <c r="D104">
        <v>1000</v>
      </c>
      <c r="E104">
        <v>1273</v>
      </c>
      <c r="F104" t="s">
        <v>8219</v>
      </c>
      <c r="G104" t="s">
        <v>8224</v>
      </c>
      <c r="H104" t="s">
        <v>8246</v>
      </c>
      <c r="I104">
        <v>1306865040</v>
      </c>
      <c r="J104">
        <v>1305568201</v>
      </c>
      <c r="K104" t="b">
        <v>0</v>
      </c>
      <c r="L104">
        <v>28</v>
      </c>
      <c r="M104" t="b">
        <v>1</v>
      </c>
      <c r="N104" t="s">
        <v>8276</v>
      </c>
      <c r="O104" s="5">
        <f t="shared" si="8"/>
        <v>1.2729999999999999</v>
      </c>
      <c r="P104" s="8">
        <f t="shared" si="9"/>
        <v>45.464285714285715</v>
      </c>
      <c r="Q104" t="str">
        <f t="shared" si="10"/>
        <v>music</v>
      </c>
      <c r="R104" t="str">
        <f t="shared" si="11"/>
        <v>rock</v>
      </c>
      <c r="S104" s="11">
        <f t="shared" si="12"/>
        <v>40679.743067129632</v>
      </c>
      <c r="T104" s="11">
        <f t="shared" si="13"/>
        <v>40694.75277777778</v>
      </c>
      <c r="U104" t="str">
        <f>INDEX('ED - Country code'!$A:$A,MATCH(Data!G816,'ED - Country code'!$B:$B,0))</f>
        <v>United States of America</v>
      </c>
      <c r="V104">
        <f t="shared" si="14"/>
        <v>15.00971064814803</v>
      </c>
      <c r="W104">
        <f t="shared" si="15"/>
        <v>2011</v>
      </c>
    </row>
    <row r="105" spans="1:23" ht="43.2" x14ac:dyDescent="0.3">
      <c r="A105">
        <v>258</v>
      </c>
      <c r="B105" s="3" t="s">
        <v>259</v>
      </c>
      <c r="C105" s="3" t="s">
        <v>4368</v>
      </c>
      <c r="D105">
        <v>30000</v>
      </c>
      <c r="E105">
        <v>57342</v>
      </c>
      <c r="F105" t="s">
        <v>8219</v>
      </c>
      <c r="G105" t="s">
        <v>8224</v>
      </c>
      <c r="H105" t="s">
        <v>8246</v>
      </c>
      <c r="I105">
        <v>1308359666</v>
      </c>
      <c r="J105">
        <v>1305767666</v>
      </c>
      <c r="K105" t="b">
        <v>1</v>
      </c>
      <c r="L105">
        <v>688</v>
      </c>
      <c r="M105" t="b">
        <v>1</v>
      </c>
      <c r="N105" t="s">
        <v>8269</v>
      </c>
      <c r="O105" s="5">
        <f t="shared" si="8"/>
        <v>1.9114</v>
      </c>
      <c r="P105" s="8">
        <f t="shared" si="9"/>
        <v>83.345930232558146</v>
      </c>
      <c r="Q105" t="str">
        <f t="shared" si="10"/>
        <v>film &amp; video</v>
      </c>
      <c r="R105" t="str">
        <f t="shared" si="11"/>
        <v>documentary</v>
      </c>
      <c r="S105" s="11">
        <f t="shared" si="12"/>
        <v>40682.051689814813</v>
      </c>
      <c r="T105" s="11">
        <f t="shared" si="13"/>
        <v>40712.051689814813</v>
      </c>
      <c r="U105" t="str">
        <f>INDEX('ED - Country code'!$A:$A,MATCH(Data!G260,'ED - Country code'!$B:$B,0))</f>
        <v>United States of America</v>
      </c>
      <c r="V105">
        <f t="shared" si="14"/>
        <v>30</v>
      </c>
      <c r="W105">
        <f t="shared" si="15"/>
        <v>2011</v>
      </c>
    </row>
    <row r="106" spans="1:23" ht="28.8" x14ac:dyDescent="0.3">
      <c r="A106">
        <v>1929</v>
      </c>
      <c r="B106" s="3" t="s">
        <v>1930</v>
      </c>
      <c r="C106" s="3" t="s">
        <v>6039</v>
      </c>
      <c r="D106">
        <v>3200</v>
      </c>
      <c r="E106">
        <v>3210</v>
      </c>
      <c r="F106" t="s">
        <v>8219</v>
      </c>
      <c r="G106" t="s">
        <v>8224</v>
      </c>
      <c r="H106" t="s">
        <v>8246</v>
      </c>
      <c r="I106">
        <v>1309825866</v>
      </c>
      <c r="J106">
        <v>1306197066</v>
      </c>
      <c r="K106" t="b">
        <v>0</v>
      </c>
      <c r="L106">
        <v>75</v>
      </c>
      <c r="M106" t="b">
        <v>1</v>
      </c>
      <c r="N106" t="s">
        <v>8279</v>
      </c>
      <c r="O106" s="5">
        <f t="shared" si="8"/>
        <v>1.003125</v>
      </c>
      <c r="P106" s="8">
        <f t="shared" si="9"/>
        <v>42.8</v>
      </c>
      <c r="Q106" t="str">
        <f t="shared" si="10"/>
        <v>music</v>
      </c>
      <c r="R106" t="str">
        <f t="shared" si="11"/>
        <v>indie rock</v>
      </c>
      <c r="S106" s="11">
        <f t="shared" si="12"/>
        <v>40687.021597222221</v>
      </c>
      <c r="T106" s="11">
        <f t="shared" si="13"/>
        <v>40729.021597222221</v>
      </c>
      <c r="U106" t="str">
        <f>INDEX('ED - Country code'!$A:$A,MATCH(Data!G1931,'ED - Country code'!$B:$B,0))</f>
        <v>United States of America</v>
      </c>
      <c r="V106">
        <f t="shared" si="14"/>
        <v>42</v>
      </c>
      <c r="W106">
        <f t="shared" si="15"/>
        <v>2011</v>
      </c>
    </row>
    <row r="107" spans="1:23" ht="43.2" x14ac:dyDescent="0.3">
      <c r="A107">
        <v>2281</v>
      </c>
      <c r="B107" s="3" t="s">
        <v>2282</v>
      </c>
      <c r="C107" s="3" t="s">
        <v>6391</v>
      </c>
      <c r="D107">
        <v>300</v>
      </c>
      <c r="E107">
        <v>555</v>
      </c>
      <c r="F107" t="s">
        <v>8219</v>
      </c>
      <c r="G107" t="s">
        <v>8224</v>
      </c>
      <c r="H107" t="s">
        <v>8246</v>
      </c>
      <c r="I107">
        <v>1311576600</v>
      </c>
      <c r="J107">
        <v>1306219897</v>
      </c>
      <c r="K107" t="b">
        <v>0</v>
      </c>
      <c r="L107">
        <v>11</v>
      </c>
      <c r="M107" t="b">
        <v>1</v>
      </c>
      <c r="N107" t="s">
        <v>8276</v>
      </c>
      <c r="O107" s="5">
        <f t="shared" si="8"/>
        <v>1.85</v>
      </c>
      <c r="P107" s="8">
        <f t="shared" si="9"/>
        <v>50.454545454545453</v>
      </c>
      <c r="Q107" t="str">
        <f t="shared" si="10"/>
        <v>music</v>
      </c>
      <c r="R107" t="str">
        <f t="shared" si="11"/>
        <v>rock</v>
      </c>
      <c r="S107" s="11">
        <f t="shared" si="12"/>
        <v>40687.285844907405</v>
      </c>
      <c r="T107" s="11">
        <f t="shared" si="13"/>
        <v>40749.284722222219</v>
      </c>
      <c r="U107" t="str">
        <f>INDEX('ED - Country code'!$A:$A,MATCH(Data!G2283,'ED - Country code'!$B:$B,0))</f>
        <v>United States of America</v>
      </c>
      <c r="V107">
        <f t="shared" si="14"/>
        <v>61.998877314814308</v>
      </c>
      <c r="W107">
        <f t="shared" si="15"/>
        <v>2011</v>
      </c>
    </row>
    <row r="108" spans="1:23" ht="43.2" x14ac:dyDescent="0.3">
      <c r="A108">
        <v>1642</v>
      </c>
      <c r="B108" s="3" t="s">
        <v>1643</v>
      </c>
      <c r="C108" s="3" t="s">
        <v>5752</v>
      </c>
      <c r="D108">
        <v>1200</v>
      </c>
      <c r="E108">
        <v>1200</v>
      </c>
      <c r="F108" t="s">
        <v>8219</v>
      </c>
      <c r="G108" t="s">
        <v>8224</v>
      </c>
      <c r="H108" t="s">
        <v>8246</v>
      </c>
      <c r="I108">
        <v>1308011727</v>
      </c>
      <c r="J108">
        <v>1306283727</v>
      </c>
      <c r="K108" t="b">
        <v>0</v>
      </c>
      <c r="L108">
        <v>28</v>
      </c>
      <c r="M108" t="b">
        <v>1</v>
      </c>
      <c r="N108" t="s">
        <v>8292</v>
      </c>
      <c r="O108" s="5">
        <f t="shared" si="8"/>
        <v>1</v>
      </c>
      <c r="P108" s="8">
        <f t="shared" si="9"/>
        <v>42.857142857142854</v>
      </c>
      <c r="Q108" t="str">
        <f t="shared" si="10"/>
        <v>music</v>
      </c>
      <c r="R108" t="str">
        <f t="shared" si="11"/>
        <v>pop</v>
      </c>
      <c r="S108" s="11">
        <f t="shared" si="12"/>
        <v>40688.024618055555</v>
      </c>
      <c r="T108" s="11">
        <f t="shared" si="13"/>
        <v>40708.024618055555</v>
      </c>
      <c r="U108" t="str">
        <f>INDEX('ED - Country code'!$A:$A,MATCH(Data!G1644,'ED - Country code'!$B:$B,0))</f>
        <v>United States of America</v>
      </c>
      <c r="V108">
        <f t="shared" si="14"/>
        <v>20</v>
      </c>
      <c r="W108">
        <f t="shared" si="15"/>
        <v>2011</v>
      </c>
    </row>
    <row r="109" spans="1:23" ht="28.8" x14ac:dyDescent="0.3">
      <c r="A109">
        <v>1358</v>
      </c>
      <c r="B109" s="3" t="s">
        <v>1359</v>
      </c>
      <c r="C109" s="3" t="s">
        <v>5468</v>
      </c>
      <c r="D109">
        <v>3000</v>
      </c>
      <c r="E109">
        <v>3350</v>
      </c>
      <c r="F109" t="s">
        <v>8219</v>
      </c>
      <c r="G109" t="s">
        <v>8224</v>
      </c>
      <c r="H109" t="s">
        <v>8246</v>
      </c>
      <c r="I109">
        <v>1309009323</v>
      </c>
      <c r="J109">
        <v>1306417323</v>
      </c>
      <c r="K109" t="b">
        <v>0</v>
      </c>
      <c r="L109">
        <v>49</v>
      </c>
      <c r="M109" t="b">
        <v>1</v>
      </c>
      <c r="N109" t="s">
        <v>8274</v>
      </c>
      <c r="O109" s="5">
        <f t="shared" si="8"/>
        <v>1.1166666666666667</v>
      </c>
      <c r="P109" s="8">
        <f t="shared" si="9"/>
        <v>68.367346938775512</v>
      </c>
      <c r="Q109" t="str">
        <f t="shared" si="10"/>
        <v>publishing</v>
      </c>
      <c r="R109" t="str">
        <f t="shared" si="11"/>
        <v>nonfiction</v>
      </c>
      <c r="S109" s="11">
        <f t="shared" si="12"/>
        <v>40689.570868055554</v>
      </c>
      <c r="T109" s="11">
        <f t="shared" si="13"/>
        <v>40719.570868055554</v>
      </c>
      <c r="U109" t="str">
        <f>INDEX('ED - Country code'!$A:$A,MATCH(Data!G1360,'ED - Country code'!$B:$B,0))</f>
        <v>United States of America</v>
      </c>
      <c r="V109">
        <f t="shared" si="14"/>
        <v>30</v>
      </c>
      <c r="W109">
        <f t="shared" si="15"/>
        <v>2011</v>
      </c>
    </row>
    <row r="110" spans="1:23" ht="43.2" x14ac:dyDescent="0.3">
      <c r="A110">
        <v>805</v>
      </c>
      <c r="B110" s="3" t="s">
        <v>806</v>
      </c>
      <c r="C110" s="3" t="s">
        <v>4915</v>
      </c>
      <c r="D110">
        <v>3000</v>
      </c>
      <c r="E110">
        <v>3150</v>
      </c>
      <c r="F110" t="s">
        <v>8219</v>
      </c>
      <c r="G110" t="s">
        <v>8224</v>
      </c>
      <c r="H110" t="s">
        <v>8246</v>
      </c>
      <c r="I110">
        <v>1310857200</v>
      </c>
      <c r="J110">
        <v>1306525512</v>
      </c>
      <c r="K110" t="b">
        <v>0</v>
      </c>
      <c r="L110">
        <v>54</v>
      </c>
      <c r="M110" t="b">
        <v>1</v>
      </c>
      <c r="N110" t="s">
        <v>8276</v>
      </c>
      <c r="O110" s="5">
        <f t="shared" si="8"/>
        <v>1.05</v>
      </c>
      <c r="P110" s="8">
        <f t="shared" si="9"/>
        <v>58.333333333333336</v>
      </c>
      <c r="Q110" t="str">
        <f t="shared" si="10"/>
        <v>music</v>
      </c>
      <c r="R110" t="str">
        <f t="shared" si="11"/>
        <v>rock</v>
      </c>
      <c r="S110" s="11">
        <f t="shared" si="12"/>
        <v>40690.823055555556</v>
      </c>
      <c r="T110" s="11">
        <f t="shared" si="13"/>
        <v>40740.958333333336</v>
      </c>
      <c r="U110" t="str">
        <f>INDEX('ED - Country code'!$A:$A,MATCH(Data!G807,'ED - Country code'!$B:$B,0))</f>
        <v>United States of America</v>
      </c>
      <c r="V110">
        <f t="shared" si="14"/>
        <v>50.135277777779265</v>
      </c>
      <c r="W110">
        <f t="shared" si="15"/>
        <v>2011</v>
      </c>
    </row>
    <row r="111" spans="1:23" ht="43.2" x14ac:dyDescent="0.3">
      <c r="A111">
        <v>1848</v>
      </c>
      <c r="B111" s="3" t="s">
        <v>1849</v>
      </c>
      <c r="C111" s="3" t="s">
        <v>5958</v>
      </c>
      <c r="D111">
        <v>3000</v>
      </c>
      <c r="E111">
        <v>3221</v>
      </c>
      <c r="F111" t="s">
        <v>8219</v>
      </c>
      <c r="G111" t="s">
        <v>8224</v>
      </c>
      <c r="H111" t="s">
        <v>8246</v>
      </c>
      <c r="I111">
        <v>1312095540</v>
      </c>
      <c r="J111">
        <v>1306608888</v>
      </c>
      <c r="K111" t="b">
        <v>0</v>
      </c>
      <c r="L111">
        <v>24</v>
      </c>
      <c r="M111" t="b">
        <v>1</v>
      </c>
      <c r="N111" t="s">
        <v>8276</v>
      </c>
      <c r="O111" s="5">
        <f t="shared" si="8"/>
        <v>1.0736666666666668</v>
      </c>
      <c r="P111" s="8">
        <f t="shared" si="9"/>
        <v>134.20833333333334</v>
      </c>
      <c r="Q111" t="str">
        <f t="shared" si="10"/>
        <v>music</v>
      </c>
      <c r="R111" t="str">
        <f t="shared" si="11"/>
        <v>rock</v>
      </c>
      <c r="S111" s="11">
        <f t="shared" si="12"/>
        <v>40691.788055555553</v>
      </c>
      <c r="T111" s="11">
        <f t="shared" si="13"/>
        <v>40755.290972222225</v>
      </c>
      <c r="U111" t="str">
        <f>INDEX('ED - Country code'!$A:$A,MATCH(Data!G1850,'ED - Country code'!$B:$B,0))</f>
        <v>United States of America</v>
      </c>
      <c r="V111">
        <f t="shared" si="14"/>
        <v>63.502916666671808</v>
      </c>
      <c r="W111">
        <f t="shared" si="15"/>
        <v>2011</v>
      </c>
    </row>
    <row r="112" spans="1:23" ht="43.2" x14ac:dyDescent="0.3">
      <c r="A112">
        <v>724</v>
      </c>
      <c r="B112" s="3" t="s">
        <v>725</v>
      </c>
      <c r="C112" s="3" t="s">
        <v>4834</v>
      </c>
      <c r="D112">
        <v>7000</v>
      </c>
      <c r="E112">
        <v>7383.01</v>
      </c>
      <c r="F112" t="s">
        <v>8219</v>
      </c>
      <c r="G112" t="s">
        <v>8224</v>
      </c>
      <c r="H112" t="s">
        <v>8246</v>
      </c>
      <c r="I112">
        <v>1309447163</v>
      </c>
      <c r="J112">
        <v>1306855163</v>
      </c>
      <c r="K112" t="b">
        <v>0</v>
      </c>
      <c r="L112">
        <v>143</v>
      </c>
      <c r="M112" t="b">
        <v>1</v>
      </c>
      <c r="N112" t="s">
        <v>8274</v>
      </c>
      <c r="O112" s="5">
        <f t="shared" si="8"/>
        <v>1.0547157142857144</v>
      </c>
      <c r="P112" s="8">
        <f t="shared" si="9"/>
        <v>51.62944055944056</v>
      </c>
      <c r="Q112" t="str">
        <f t="shared" si="10"/>
        <v>publishing</v>
      </c>
      <c r="R112" t="str">
        <f t="shared" si="11"/>
        <v>nonfiction</v>
      </c>
      <c r="S112" s="11">
        <f t="shared" si="12"/>
        <v>40694.638460648144</v>
      </c>
      <c r="T112" s="11">
        <f t="shared" si="13"/>
        <v>40724.638460648144</v>
      </c>
      <c r="U112" t="str">
        <f>INDEX('ED - Country code'!$A:$A,MATCH(Data!G726,'ED - Country code'!$B:$B,0))</f>
        <v>United States of America</v>
      </c>
      <c r="V112">
        <f t="shared" si="14"/>
        <v>30</v>
      </c>
      <c r="W112">
        <f t="shared" si="15"/>
        <v>2011</v>
      </c>
    </row>
    <row r="113" spans="1:23" ht="43.2" x14ac:dyDescent="0.3">
      <c r="A113">
        <v>801</v>
      </c>
      <c r="B113" s="3" t="s">
        <v>802</v>
      </c>
      <c r="C113" s="3" t="s">
        <v>4911</v>
      </c>
      <c r="D113">
        <v>2000</v>
      </c>
      <c r="E113">
        <v>2230.4299999999998</v>
      </c>
      <c r="F113" t="s">
        <v>8219</v>
      </c>
      <c r="G113" t="s">
        <v>8224</v>
      </c>
      <c r="H113" t="s">
        <v>8246</v>
      </c>
      <c r="I113">
        <v>1309547120</v>
      </c>
      <c r="J113">
        <v>1306955120</v>
      </c>
      <c r="K113" t="b">
        <v>0</v>
      </c>
      <c r="L113">
        <v>51</v>
      </c>
      <c r="M113" t="b">
        <v>1</v>
      </c>
      <c r="N113" t="s">
        <v>8276</v>
      </c>
      <c r="O113" s="5">
        <f t="shared" si="8"/>
        <v>1.1152149999999998</v>
      </c>
      <c r="P113" s="8">
        <f t="shared" si="9"/>
        <v>43.733921568627444</v>
      </c>
      <c r="Q113" t="str">
        <f t="shared" si="10"/>
        <v>music</v>
      </c>
      <c r="R113" t="str">
        <f t="shared" si="11"/>
        <v>rock</v>
      </c>
      <c r="S113" s="11">
        <f t="shared" si="12"/>
        <v>40695.795370370368</v>
      </c>
      <c r="T113" s="11">
        <f t="shared" si="13"/>
        <v>40725.795370370368</v>
      </c>
      <c r="U113" t="str">
        <f>INDEX('ED - Country code'!$A:$A,MATCH(Data!G803,'ED - Country code'!$B:$B,0))</f>
        <v>United States of America</v>
      </c>
      <c r="V113">
        <f t="shared" si="14"/>
        <v>30</v>
      </c>
      <c r="W113">
        <f t="shared" si="15"/>
        <v>2011</v>
      </c>
    </row>
    <row r="114" spans="1:23" ht="43.2" x14ac:dyDescent="0.3">
      <c r="A114">
        <v>2537</v>
      </c>
      <c r="B114" s="3" t="s">
        <v>2537</v>
      </c>
      <c r="C114" s="3" t="s">
        <v>6647</v>
      </c>
      <c r="D114">
        <v>1000</v>
      </c>
      <c r="E114">
        <v>1100</v>
      </c>
      <c r="F114" t="s">
        <v>8219</v>
      </c>
      <c r="G114" t="s">
        <v>8224</v>
      </c>
      <c r="H114" t="s">
        <v>8246</v>
      </c>
      <c r="I114">
        <v>1312212855</v>
      </c>
      <c r="J114">
        <v>1307028855</v>
      </c>
      <c r="K114" t="b">
        <v>0</v>
      </c>
      <c r="L114">
        <v>11</v>
      </c>
      <c r="M114" t="b">
        <v>1</v>
      </c>
      <c r="N114" t="s">
        <v>8300</v>
      </c>
      <c r="O114" s="5">
        <f t="shared" si="8"/>
        <v>1.1000000000000001</v>
      </c>
      <c r="P114" s="8">
        <f t="shared" si="9"/>
        <v>100</v>
      </c>
      <c r="Q114" t="str">
        <f t="shared" si="10"/>
        <v>music</v>
      </c>
      <c r="R114" t="str">
        <f t="shared" si="11"/>
        <v>classical music</v>
      </c>
      <c r="S114" s="11">
        <f t="shared" si="12"/>
        <v>40696.648784722223</v>
      </c>
      <c r="T114" s="11">
        <f t="shared" si="13"/>
        <v>40756.648784722223</v>
      </c>
      <c r="U114" t="str">
        <f>INDEX('ED - Country code'!$A:$A,MATCH(Data!G2539,'ED - Country code'!$B:$B,0))</f>
        <v>United States of America</v>
      </c>
      <c r="V114">
        <f t="shared" si="14"/>
        <v>60</v>
      </c>
      <c r="W114">
        <f t="shared" si="15"/>
        <v>2011</v>
      </c>
    </row>
    <row r="115" spans="1:23" ht="43.2" x14ac:dyDescent="0.3">
      <c r="A115">
        <v>273</v>
      </c>
      <c r="B115" s="3" t="s">
        <v>274</v>
      </c>
      <c r="C115" s="3" t="s">
        <v>4383</v>
      </c>
      <c r="D115">
        <v>5000</v>
      </c>
      <c r="E115">
        <v>5388.79</v>
      </c>
      <c r="F115" t="s">
        <v>8219</v>
      </c>
      <c r="G115" t="s">
        <v>8224</v>
      </c>
      <c r="H115" t="s">
        <v>8246</v>
      </c>
      <c r="I115">
        <v>1309694266</v>
      </c>
      <c r="J115">
        <v>1307102266</v>
      </c>
      <c r="K115" t="b">
        <v>1</v>
      </c>
      <c r="L115">
        <v>118</v>
      </c>
      <c r="M115" t="b">
        <v>1</v>
      </c>
      <c r="N115" t="s">
        <v>8269</v>
      </c>
      <c r="O115" s="5">
        <f t="shared" si="8"/>
        <v>1.077758</v>
      </c>
      <c r="P115" s="8">
        <f t="shared" si="9"/>
        <v>45.667711864406776</v>
      </c>
      <c r="Q115" t="str">
        <f t="shared" si="10"/>
        <v>film &amp; video</v>
      </c>
      <c r="R115" t="str">
        <f t="shared" si="11"/>
        <v>documentary</v>
      </c>
      <c r="S115" s="11">
        <f t="shared" si="12"/>
        <v>40697.498449074075</v>
      </c>
      <c r="T115" s="11">
        <f t="shared" si="13"/>
        <v>40727.498449074075</v>
      </c>
      <c r="U115" t="str">
        <f>INDEX('ED - Country code'!$A:$A,MATCH(Data!G275,'ED - Country code'!$B:$B,0))</f>
        <v>United States of America</v>
      </c>
      <c r="V115">
        <f t="shared" si="14"/>
        <v>30</v>
      </c>
      <c r="W115">
        <f t="shared" si="15"/>
        <v>2011</v>
      </c>
    </row>
    <row r="116" spans="1:23" ht="43.2" x14ac:dyDescent="0.3">
      <c r="A116">
        <v>2111</v>
      </c>
      <c r="B116" s="3" t="s">
        <v>2112</v>
      </c>
      <c r="C116" s="3" t="s">
        <v>6221</v>
      </c>
      <c r="D116">
        <v>2000</v>
      </c>
      <c r="E116">
        <v>2130</v>
      </c>
      <c r="F116" t="s">
        <v>8219</v>
      </c>
      <c r="G116" t="s">
        <v>8224</v>
      </c>
      <c r="H116" t="s">
        <v>8246</v>
      </c>
      <c r="I116">
        <v>1313370000</v>
      </c>
      <c r="J116">
        <v>1307594625</v>
      </c>
      <c r="K116" t="b">
        <v>0</v>
      </c>
      <c r="L116">
        <v>39</v>
      </c>
      <c r="M116" t="b">
        <v>1</v>
      </c>
      <c r="N116" t="s">
        <v>8279</v>
      </c>
      <c r="O116" s="5">
        <f t="shared" si="8"/>
        <v>1.0649999999999999</v>
      </c>
      <c r="P116" s="8">
        <f t="shared" si="9"/>
        <v>54.615384615384613</v>
      </c>
      <c r="Q116" t="str">
        <f t="shared" si="10"/>
        <v>music</v>
      </c>
      <c r="R116" t="str">
        <f t="shared" si="11"/>
        <v>indie rock</v>
      </c>
      <c r="S116" s="11">
        <f t="shared" si="12"/>
        <v>40703.197048611109</v>
      </c>
      <c r="T116" s="11">
        <f t="shared" si="13"/>
        <v>40770.041666666664</v>
      </c>
      <c r="U116" t="str">
        <f>INDEX('ED - Country code'!$A:$A,MATCH(Data!G2113,'ED - Country code'!$B:$B,0))</f>
        <v>United States of America</v>
      </c>
      <c r="V116">
        <f t="shared" si="14"/>
        <v>66.844618055554747</v>
      </c>
      <c r="W116">
        <f t="shared" si="15"/>
        <v>2011</v>
      </c>
    </row>
    <row r="117" spans="1:23" ht="43.2" x14ac:dyDescent="0.3">
      <c r="A117">
        <v>97</v>
      </c>
      <c r="B117" s="3" t="s">
        <v>99</v>
      </c>
      <c r="C117" s="3" t="s">
        <v>4208</v>
      </c>
      <c r="D117">
        <v>400</v>
      </c>
      <c r="E117">
        <v>425</v>
      </c>
      <c r="F117" t="s">
        <v>8219</v>
      </c>
      <c r="G117" t="s">
        <v>8224</v>
      </c>
      <c r="H117" t="s">
        <v>8246</v>
      </c>
      <c r="I117">
        <v>1310440482</v>
      </c>
      <c r="J117">
        <v>1307848482</v>
      </c>
      <c r="K117" t="b">
        <v>0</v>
      </c>
      <c r="L117">
        <v>8</v>
      </c>
      <c r="M117" t="b">
        <v>1</v>
      </c>
      <c r="N117" t="s">
        <v>8266</v>
      </c>
      <c r="O117" s="5">
        <f t="shared" si="8"/>
        <v>1.0625</v>
      </c>
      <c r="P117" s="8">
        <f t="shared" si="9"/>
        <v>53.125</v>
      </c>
      <c r="Q117" t="str">
        <f t="shared" si="10"/>
        <v>film &amp; video</v>
      </c>
      <c r="R117" t="str">
        <f t="shared" si="11"/>
        <v>shorts</v>
      </c>
      <c r="S117" s="11">
        <f t="shared" si="12"/>
        <v>40706.135208333333</v>
      </c>
      <c r="T117" s="11">
        <f t="shared" si="13"/>
        <v>40736.135208333333</v>
      </c>
      <c r="U117" t="str">
        <f>INDEX('ED - Country code'!$A:$A,MATCH(Data!G99,'ED - Country code'!$B:$B,0))</f>
        <v>United States of America</v>
      </c>
      <c r="V117">
        <f t="shared" si="14"/>
        <v>30</v>
      </c>
      <c r="W117">
        <f t="shared" si="15"/>
        <v>2011</v>
      </c>
    </row>
    <row r="118" spans="1:23" ht="28.8" x14ac:dyDescent="0.3">
      <c r="A118">
        <v>90</v>
      </c>
      <c r="B118" s="3" t="s">
        <v>92</v>
      </c>
      <c r="C118" s="3" t="s">
        <v>4201</v>
      </c>
      <c r="D118">
        <v>500</v>
      </c>
      <c r="E118">
        <v>502</v>
      </c>
      <c r="F118" t="s">
        <v>8219</v>
      </c>
      <c r="G118" t="s">
        <v>8224</v>
      </c>
      <c r="H118" t="s">
        <v>8246</v>
      </c>
      <c r="I118">
        <v>1310454499</v>
      </c>
      <c r="J118">
        <v>1307862499</v>
      </c>
      <c r="K118" t="b">
        <v>0</v>
      </c>
      <c r="L118">
        <v>16</v>
      </c>
      <c r="M118" t="b">
        <v>1</v>
      </c>
      <c r="N118" t="s">
        <v>8266</v>
      </c>
      <c r="O118" s="5">
        <f t="shared" si="8"/>
        <v>1.004</v>
      </c>
      <c r="P118" s="8">
        <f t="shared" si="9"/>
        <v>31.375</v>
      </c>
      <c r="Q118" t="str">
        <f t="shared" si="10"/>
        <v>film &amp; video</v>
      </c>
      <c r="R118" t="str">
        <f t="shared" si="11"/>
        <v>shorts</v>
      </c>
      <c r="S118" s="11">
        <f t="shared" si="12"/>
        <v>40706.297442129631</v>
      </c>
      <c r="T118" s="11">
        <f t="shared" si="13"/>
        <v>40736.297442129631</v>
      </c>
      <c r="U118" t="str">
        <f>INDEX('ED - Country code'!$A:$A,MATCH(Data!G92,'ED - Country code'!$B:$B,0))</f>
        <v>United States of America</v>
      </c>
      <c r="V118">
        <f t="shared" si="14"/>
        <v>30</v>
      </c>
      <c r="W118">
        <f t="shared" si="15"/>
        <v>2011</v>
      </c>
    </row>
    <row r="119" spans="1:23" ht="43.2" x14ac:dyDescent="0.3">
      <c r="A119">
        <v>2482</v>
      </c>
      <c r="B119" s="3" t="s">
        <v>2482</v>
      </c>
      <c r="C119" s="3" t="s">
        <v>6592</v>
      </c>
      <c r="D119">
        <v>1000</v>
      </c>
      <c r="E119">
        <v>1001</v>
      </c>
      <c r="F119" t="s">
        <v>8219</v>
      </c>
      <c r="G119" t="s">
        <v>8224</v>
      </c>
      <c r="H119" t="s">
        <v>8246</v>
      </c>
      <c r="I119">
        <v>1312224383</v>
      </c>
      <c r="J119">
        <v>1308336383</v>
      </c>
      <c r="K119" t="b">
        <v>0</v>
      </c>
      <c r="L119">
        <v>25</v>
      </c>
      <c r="M119" t="b">
        <v>1</v>
      </c>
      <c r="N119" t="s">
        <v>8279</v>
      </c>
      <c r="O119" s="5">
        <f t="shared" si="8"/>
        <v>1.0009999999999999</v>
      </c>
      <c r="P119" s="8">
        <f t="shared" si="9"/>
        <v>40.04</v>
      </c>
      <c r="Q119" t="str">
        <f t="shared" si="10"/>
        <v>music</v>
      </c>
      <c r="R119" t="str">
        <f t="shared" si="11"/>
        <v>indie rock</v>
      </c>
      <c r="S119" s="11">
        <f t="shared" si="12"/>
        <v>40711.782210648147</v>
      </c>
      <c r="T119" s="11">
        <f t="shared" si="13"/>
        <v>40756.782210648147</v>
      </c>
      <c r="U119" t="str">
        <f>INDEX('ED - Country code'!$A:$A,MATCH(Data!G2484,'ED - Country code'!$B:$B,0))</f>
        <v>United States of America</v>
      </c>
      <c r="V119">
        <f t="shared" si="14"/>
        <v>45</v>
      </c>
      <c r="W119">
        <f t="shared" si="15"/>
        <v>2011</v>
      </c>
    </row>
    <row r="120" spans="1:23" ht="43.2" x14ac:dyDescent="0.3">
      <c r="A120">
        <v>751</v>
      </c>
      <c r="B120" s="3" t="s">
        <v>752</v>
      </c>
      <c r="C120" s="3" t="s">
        <v>4861</v>
      </c>
      <c r="D120">
        <v>3000</v>
      </c>
      <c r="E120">
        <v>3555</v>
      </c>
      <c r="F120" t="s">
        <v>8219</v>
      </c>
      <c r="G120" t="s">
        <v>8224</v>
      </c>
      <c r="H120" t="s">
        <v>8246</v>
      </c>
      <c r="I120">
        <v>1312470475</v>
      </c>
      <c r="J120">
        <v>1308496075</v>
      </c>
      <c r="K120" t="b">
        <v>0</v>
      </c>
      <c r="L120">
        <v>62</v>
      </c>
      <c r="M120" t="b">
        <v>1</v>
      </c>
      <c r="N120" t="s">
        <v>8274</v>
      </c>
      <c r="O120" s="5">
        <f t="shared" si="8"/>
        <v>1.1850000000000001</v>
      </c>
      <c r="P120" s="8">
        <f t="shared" si="9"/>
        <v>57.338709677419352</v>
      </c>
      <c r="Q120" t="str">
        <f t="shared" si="10"/>
        <v>publishing</v>
      </c>
      <c r="R120" t="str">
        <f t="shared" si="11"/>
        <v>nonfiction</v>
      </c>
      <c r="S120" s="11">
        <f t="shared" si="12"/>
        <v>40713.630497685182</v>
      </c>
      <c r="T120" s="11">
        <f t="shared" si="13"/>
        <v>40759.630497685182</v>
      </c>
      <c r="U120" t="str">
        <f>INDEX('ED - Country code'!$A:$A,MATCH(Data!G753,'ED - Country code'!$B:$B,0))</f>
        <v>United States of America</v>
      </c>
      <c r="V120">
        <f t="shared" si="14"/>
        <v>46</v>
      </c>
      <c r="W120">
        <f t="shared" si="15"/>
        <v>2011</v>
      </c>
    </row>
    <row r="121" spans="1:23" ht="28.8" x14ac:dyDescent="0.3">
      <c r="A121">
        <v>403</v>
      </c>
      <c r="B121" s="3" t="s">
        <v>404</v>
      </c>
      <c r="C121" s="3" t="s">
        <v>4513</v>
      </c>
      <c r="D121">
        <v>5000</v>
      </c>
      <c r="E121">
        <v>5263</v>
      </c>
      <c r="F121" t="s">
        <v>8219</v>
      </c>
      <c r="G121" t="s">
        <v>8224</v>
      </c>
      <c r="H121" t="s">
        <v>8246</v>
      </c>
      <c r="I121">
        <v>1312960080</v>
      </c>
      <c r="J121">
        <v>1308900441</v>
      </c>
      <c r="K121" t="b">
        <v>0</v>
      </c>
      <c r="L121">
        <v>70</v>
      </c>
      <c r="M121" t="b">
        <v>1</v>
      </c>
      <c r="N121" t="s">
        <v>8269</v>
      </c>
      <c r="O121" s="5">
        <f t="shared" si="8"/>
        <v>1.0526</v>
      </c>
      <c r="P121" s="8">
        <f t="shared" si="9"/>
        <v>75.185714285714283</v>
      </c>
      <c r="Q121" t="str">
        <f t="shared" si="10"/>
        <v>film &amp; video</v>
      </c>
      <c r="R121" t="str">
        <f t="shared" si="11"/>
        <v>documentary</v>
      </c>
      <c r="S121" s="11">
        <f t="shared" si="12"/>
        <v>40718.310659722221</v>
      </c>
      <c r="T121" s="11">
        <f t="shared" si="13"/>
        <v>40765.297222222223</v>
      </c>
      <c r="U121" t="str">
        <f>INDEX('ED - Country code'!$A:$A,MATCH(Data!G405,'ED - Country code'!$B:$B,0))</f>
        <v>United States of America</v>
      </c>
      <c r="V121">
        <f t="shared" si="14"/>
        <v>46.986562500002037</v>
      </c>
      <c r="W121">
        <f t="shared" si="15"/>
        <v>2011</v>
      </c>
    </row>
    <row r="122" spans="1:23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8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1">
        <f t="shared" si="12"/>
        <v>42616.049849537041</v>
      </c>
      <c r="T122" s="11">
        <f t="shared" si="13"/>
        <v>42646.049849537041</v>
      </c>
      <c r="U122" t="str">
        <f>INDEX('ED - Country code'!$A:$A,MATCH(Data!G122,'ED - Country code'!$B:$B,0))</f>
        <v>Hong Kong, SAR China</v>
      </c>
      <c r="V122">
        <f t="shared" si="14"/>
        <v>30</v>
      </c>
      <c r="W122">
        <f t="shared" si="15"/>
        <v>2016</v>
      </c>
    </row>
    <row r="123" spans="1:23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8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1">
        <f t="shared" si="12"/>
        <v>42096.704976851848</v>
      </c>
      <c r="T123" s="11">
        <f t="shared" si="13"/>
        <v>42112.427777777775</v>
      </c>
      <c r="U123" t="str">
        <f>INDEX('ED - Country code'!$A:$A,MATCH(Data!G123,'ED - Country code'!$B:$B,0))</f>
        <v>United States of America</v>
      </c>
      <c r="V123">
        <f t="shared" si="14"/>
        <v>15.722800925927004</v>
      </c>
      <c r="W123">
        <f t="shared" si="15"/>
        <v>2015</v>
      </c>
    </row>
    <row r="124" spans="1:23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8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11">
        <f t="shared" si="12"/>
        <v>42593.431793981479</v>
      </c>
      <c r="T124" s="11">
        <f t="shared" si="13"/>
        <v>42653.431793981479</v>
      </c>
      <c r="U124" t="str">
        <f>INDEX('ED - Country code'!$A:$A,MATCH(Data!G124,'ED - Country code'!$B:$B,0))</f>
        <v>United States of America</v>
      </c>
      <c r="V124">
        <f t="shared" si="14"/>
        <v>60</v>
      </c>
      <c r="W124">
        <f t="shared" si="15"/>
        <v>2016</v>
      </c>
    </row>
    <row r="125" spans="1:23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8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1">
        <f t="shared" si="12"/>
        <v>41904.781990740739</v>
      </c>
      <c r="T125" s="11">
        <f t="shared" si="13"/>
        <v>41940.916666666664</v>
      </c>
      <c r="U125" t="str">
        <f>INDEX('ED - Country code'!$A:$A,MATCH(Data!G125,'ED - Country code'!$B:$B,0))</f>
        <v>United States of America</v>
      </c>
      <c r="V125">
        <f t="shared" si="14"/>
        <v>36.134675925924967</v>
      </c>
      <c r="W125">
        <f t="shared" si="15"/>
        <v>2014</v>
      </c>
    </row>
    <row r="126" spans="1:23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8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11">
        <f t="shared" si="12"/>
        <v>42114.928726851853</v>
      </c>
      <c r="T126" s="11">
        <f t="shared" si="13"/>
        <v>42139.928726851853</v>
      </c>
      <c r="U126" t="str">
        <f>INDEX('ED - Country code'!$A:$A,MATCH(Data!G126,'ED - Country code'!$B:$B,0))</f>
        <v>United States of America</v>
      </c>
      <c r="V126">
        <f t="shared" si="14"/>
        <v>25</v>
      </c>
      <c r="W126">
        <f t="shared" si="15"/>
        <v>2015</v>
      </c>
    </row>
    <row r="127" spans="1:23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8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1">
        <f t="shared" si="12"/>
        <v>42709.993981481486</v>
      </c>
      <c r="T127" s="11">
        <f t="shared" si="13"/>
        <v>42769.993981481486</v>
      </c>
      <c r="U127" t="str">
        <f>INDEX('ED - Country code'!$A:$A,MATCH(Data!G127,'ED - Country code'!$B:$B,0))</f>
        <v>Canada</v>
      </c>
      <c r="V127">
        <f t="shared" si="14"/>
        <v>60</v>
      </c>
      <c r="W127">
        <f t="shared" si="15"/>
        <v>2017</v>
      </c>
    </row>
    <row r="128" spans="1:23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8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1">
        <f t="shared" si="12"/>
        <v>42135.589548611111</v>
      </c>
      <c r="T128" s="11">
        <f t="shared" si="13"/>
        <v>42166.083333333328</v>
      </c>
      <c r="U128" t="str">
        <f>INDEX('ED - Country code'!$A:$A,MATCH(Data!G128,'ED - Country code'!$B:$B,0))</f>
        <v>United States of America</v>
      </c>
      <c r="V128">
        <f t="shared" si="14"/>
        <v>30.493784722217242</v>
      </c>
      <c r="W128">
        <f t="shared" si="15"/>
        <v>2015</v>
      </c>
    </row>
    <row r="129" spans="1:23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8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1">
        <f t="shared" si="12"/>
        <v>42067.62431712963</v>
      </c>
      <c r="T129" s="11">
        <f t="shared" si="13"/>
        <v>42097.582650462966</v>
      </c>
      <c r="U129" t="str">
        <f>INDEX('ED - Country code'!$A:$A,MATCH(Data!G129,'ED - Country code'!$B:$B,0))</f>
        <v>United States of America</v>
      </c>
      <c r="V129">
        <f t="shared" si="14"/>
        <v>29.958333333335759</v>
      </c>
      <c r="W129">
        <f t="shared" si="15"/>
        <v>2015</v>
      </c>
    </row>
    <row r="130" spans="1:23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6">E130/D130</f>
        <v>1.8669999999999999E-2</v>
      </c>
      <c r="P130" s="8">
        <f t="shared" ref="P130:P193" si="17">E130/L130</f>
        <v>311.16666666666669</v>
      </c>
      <c r="Q130" t="str">
        <f t="shared" ref="Q130:Q193" si="18">LEFT(N130,SEARCH("/",N130,1)-1)</f>
        <v>film &amp; video</v>
      </c>
      <c r="R130" t="str">
        <f t="shared" ref="R130:R193" si="19">RIGHT(N130,LEN(N130)-SEARCH("/",N130,1))</f>
        <v>science fiction</v>
      </c>
      <c r="S130" s="11">
        <f t="shared" ref="S130:S193" si="20">(((J130/60)/60)/24)+DATE(1970,1,1)</f>
        <v>42628.22792824074</v>
      </c>
      <c r="T130" s="11">
        <f t="shared" ref="T130:T193" si="21">(((I130/60)/60)/24)+DATE(1970,1,1)</f>
        <v>42663.22792824074</v>
      </c>
      <c r="U130" t="str">
        <f>INDEX('ED - Country code'!$A:$A,MATCH(Data!G130,'ED - Country code'!$B:$B,0))</f>
        <v>United States of America</v>
      </c>
      <c r="V130">
        <f t="shared" si="14"/>
        <v>35</v>
      </c>
      <c r="W130">
        <f t="shared" si="15"/>
        <v>2016</v>
      </c>
    </row>
    <row r="131" spans="1:23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6"/>
        <v>0</v>
      </c>
      <c r="P131" s="8" t="e">
        <f t="shared" si="17"/>
        <v>#DIV/0!</v>
      </c>
      <c r="Q131" t="str">
        <f t="shared" si="18"/>
        <v>film &amp; video</v>
      </c>
      <c r="R131" t="str">
        <f t="shared" si="19"/>
        <v>science fiction</v>
      </c>
      <c r="S131" s="11">
        <f t="shared" si="20"/>
        <v>41882.937303240738</v>
      </c>
      <c r="T131" s="11">
        <f t="shared" si="21"/>
        <v>41942.937303240738</v>
      </c>
      <c r="U131" t="str">
        <f>INDEX('ED - Country code'!$A:$A,MATCH(Data!G131,'ED - Country code'!$B:$B,0))</f>
        <v>United States of America</v>
      </c>
      <c r="V131">
        <f t="shared" ref="V131:V194" si="22">T131-S131</f>
        <v>60</v>
      </c>
      <c r="W131">
        <f t="shared" ref="W131:W194" si="23">YEAR(T131)</f>
        <v>2014</v>
      </c>
    </row>
    <row r="132" spans="1:23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s="8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11">
        <f t="shared" si="20"/>
        <v>41778.915416666663</v>
      </c>
      <c r="T132" s="11">
        <f t="shared" si="21"/>
        <v>41806.844444444447</v>
      </c>
      <c r="U132" t="str">
        <f>INDEX('ED - Country code'!$A:$A,MATCH(Data!G132,'ED - Country code'!$B:$B,0))</f>
        <v>United Kingdom</v>
      </c>
      <c r="V132">
        <f t="shared" si="22"/>
        <v>27.929027777783631</v>
      </c>
      <c r="W132">
        <f t="shared" si="23"/>
        <v>2014</v>
      </c>
    </row>
    <row r="133" spans="1:23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8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11">
        <f t="shared" si="20"/>
        <v>42541.837511574078</v>
      </c>
      <c r="T133" s="11">
        <f t="shared" si="21"/>
        <v>42557</v>
      </c>
      <c r="U133" t="str">
        <f>INDEX('ED - Country code'!$A:$A,MATCH(Data!G133,'ED - Country code'!$B:$B,0))</f>
        <v>United States of America</v>
      </c>
      <c r="V133">
        <f t="shared" si="22"/>
        <v>15.162488425921765</v>
      </c>
      <c r="W133">
        <f t="shared" si="23"/>
        <v>2016</v>
      </c>
    </row>
    <row r="134" spans="1:23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9.5687499999999995E-2</v>
      </c>
      <c r="P134" s="8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1">
        <f t="shared" si="20"/>
        <v>41905.812581018516</v>
      </c>
      <c r="T134" s="11">
        <f t="shared" si="21"/>
        <v>41950.854247685187</v>
      </c>
      <c r="U134" t="str">
        <f>INDEX('ED - Country code'!$A:$A,MATCH(Data!G134,'ED - Country code'!$B:$B,0))</f>
        <v>United States of America</v>
      </c>
      <c r="V134">
        <f t="shared" si="22"/>
        <v>45.041666666671517</v>
      </c>
      <c r="W134">
        <f t="shared" si="23"/>
        <v>2014</v>
      </c>
    </row>
    <row r="135" spans="1:23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8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11">
        <f t="shared" si="20"/>
        <v>42491.80768518518</v>
      </c>
      <c r="T135" s="11">
        <f t="shared" si="21"/>
        <v>42521.729861111111</v>
      </c>
      <c r="U135" t="str">
        <f>INDEX('ED - Country code'!$A:$A,MATCH(Data!G135,'ED - Country code'!$B:$B,0))</f>
        <v>United States of America</v>
      </c>
      <c r="V135">
        <f t="shared" si="22"/>
        <v>29.922175925930787</v>
      </c>
      <c r="W135">
        <f t="shared" si="23"/>
        <v>2016</v>
      </c>
    </row>
    <row r="136" spans="1:23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8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11">
        <f t="shared" si="20"/>
        <v>42221.909930555557</v>
      </c>
      <c r="T136" s="11">
        <f t="shared" si="21"/>
        <v>42251.708333333328</v>
      </c>
      <c r="U136" t="str">
        <f>INDEX('ED - Country code'!$A:$A,MATCH(Data!G136,'ED - Country code'!$B:$B,0))</f>
        <v>United States of America</v>
      </c>
      <c r="V136">
        <f t="shared" si="22"/>
        <v>29.798402777771116</v>
      </c>
      <c r="W136">
        <f t="shared" si="23"/>
        <v>2015</v>
      </c>
    </row>
    <row r="137" spans="1:23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0.13433333333333333</v>
      </c>
      <c r="P137" s="8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1">
        <f t="shared" si="20"/>
        <v>41788.381909722222</v>
      </c>
      <c r="T137" s="11">
        <f t="shared" si="21"/>
        <v>41821.791666666664</v>
      </c>
      <c r="U137" t="str">
        <f>INDEX('ED - Country code'!$A:$A,MATCH(Data!G137,'ED - Country code'!$B:$B,0))</f>
        <v>United States of America</v>
      </c>
      <c r="V137">
        <f t="shared" si="22"/>
        <v>33.409756944442051</v>
      </c>
      <c r="W137">
        <f t="shared" si="23"/>
        <v>2014</v>
      </c>
    </row>
    <row r="138" spans="1:23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8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11">
        <f t="shared" si="20"/>
        <v>42096.410115740742</v>
      </c>
      <c r="T138" s="11">
        <f t="shared" si="21"/>
        <v>42140.427777777775</v>
      </c>
      <c r="U138" t="str">
        <f>INDEX('ED - Country code'!$A:$A,MATCH(Data!G138,'ED - Country code'!$B:$B,0))</f>
        <v>United States of America</v>
      </c>
      <c r="V138">
        <f t="shared" si="22"/>
        <v>44.017662037033006</v>
      </c>
      <c r="W138">
        <f t="shared" si="23"/>
        <v>2015</v>
      </c>
    </row>
    <row r="139" spans="1:23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8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11">
        <f t="shared" si="20"/>
        <v>42239.573993055557</v>
      </c>
      <c r="T139" s="11">
        <f t="shared" si="21"/>
        <v>42289.573993055557</v>
      </c>
      <c r="U139" t="str">
        <f>INDEX('ED - Country code'!$A:$A,MATCH(Data!G139,'ED - Country code'!$B:$B,0))</f>
        <v>Denmark</v>
      </c>
      <c r="V139">
        <f t="shared" si="22"/>
        <v>50</v>
      </c>
      <c r="W139">
        <f t="shared" si="23"/>
        <v>2015</v>
      </c>
    </row>
    <row r="140" spans="1:23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3.1413333333333335E-2</v>
      </c>
      <c r="P140" s="8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1">
        <f t="shared" si="20"/>
        <v>42186.257418981477</v>
      </c>
      <c r="T140" s="11">
        <f t="shared" si="21"/>
        <v>42217.207638888889</v>
      </c>
      <c r="U140" t="str">
        <f>INDEX('ED - Country code'!$A:$A,MATCH(Data!G140,'ED - Country code'!$B:$B,0))</f>
        <v>United States of America</v>
      </c>
      <c r="V140">
        <f t="shared" si="22"/>
        <v>30.950219907412247</v>
      </c>
      <c r="W140">
        <f t="shared" si="23"/>
        <v>2015</v>
      </c>
    </row>
    <row r="141" spans="1:23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</v>
      </c>
      <c r="P141" s="8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1">
        <f t="shared" si="20"/>
        <v>42187.920972222222</v>
      </c>
      <c r="T141" s="11">
        <f t="shared" si="21"/>
        <v>42197.920972222222</v>
      </c>
      <c r="U141" t="str">
        <f>INDEX('ED - Country code'!$A:$A,MATCH(Data!G141,'ED - Country code'!$B:$B,0))</f>
        <v>United States of America</v>
      </c>
      <c r="V141">
        <f t="shared" si="22"/>
        <v>10</v>
      </c>
      <c r="W141">
        <f t="shared" si="23"/>
        <v>2015</v>
      </c>
    </row>
    <row r="142" spans="1:23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8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11">
        <f t="shared" si="20"/>
        <v>42053.198287037041</v>
      </c>
      <c r="T142" s="11">
        <f t="shared" si="21"/>
        <v>42083.15662037037</v>
      </c>
      <c r="U142" t="str">
        <f>INDEX('ED - Country code'!$A:$A,MATCH(Data!G142,'ED - Country code'!$B:$B,0))</f>
        <v>United States of America</v>
      </c>
      <c r="V142">
        <f t="shared" si="22"/>
        <v>29.958333333328483</v>
      </c>
      <c r="W142">
        <f t="shared" si="23"/>
        <v>2015</v>
      </c>
    </row>
    <row r="143" spans="1:23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0.10775</v>
      </c>
      <c r="P143" s="8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1">
        <f t="shared" si="20"/>
        <v>42110.153043981481</v>
      </c>
      <c r="T143" s="11">
        <f t="shared" si="21"/>
        <v>42155.153043981481</v>
      </c>
      <c r="U143" t="str">
        <f>INDEX('ED - Country code'!$A:$A,MATCH(Data!G143,'ED - Country code'!$B:$B,0))</f>
        <v>United States of America</v>
      </c>
      <c r="V143">
        <f t="shared" si="22"/>
        <v>45</v>
      </c>
      <c r="W143">
        <f t="shared" si="23"/>
        <v>2015</v>
      </c>
    </row>
    <row r="144" spans="1:23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3.3333333333333335E-3</v>
      </c>
      <c r="P144" s="8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1">
        <f t="shared" si="20"/>
        <v>41938.893263888887</v>
      </c>
      <c r="T144" s="11">
        <f t="shared" si="21"/>
        <v>41959.934930555552</v>
      </c>
      <c r="U144" t="str">
        <f>INDEX('ED - Country code'!$A:$A,MATCH(Data!G144,'ED - Country code'!$B:$B,0))</f>
        <v>United States of America</v>
      </c>
      <c r="V144">
        <f t="shared" si="22"/>
        <v>21.041666666664241</v>
      </c>
      <c r="W144">
        <f t="shared" si="23"/>
        <v>2014</v>
      </c>
    </row>
    <row r="145" spans="1:23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8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11">
        <f t="shared" si="20"/>
        <v>42559.064143518524</v>
      </c>
      <c r="T145" s="11">
        <f t="shared" si="21"/>
        <v>42616.246527777781</v>
      </c>
      <c r="U145" t="str">
        <f>INDEX('ED - Country code'!$A:$A,MATCH(Data!G145,'ED - Country code'!$B:$B,0))</f>
        <v>Australia</v>
      </c>
      <c r="V145">
        <f t="shared" si="22"/>
        <v>57.182384259256651</v>
      </c>
      <c r="W145">
        <f t="shared" si="23"/>
        <v>2016</v>
      </c>
    </row>
    <row r="146" spans="1:23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0.27600000000000002</v>
      </c>
      <c r="P146" s="8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1">
        <f t="shared" si="20"/>
        <v>42047.762407407412</v>
      </c>
      <c r="T146" s="11">
        <f t="shared" si="21"/>
        <v>42107.72074074074</v>
      </c>
      <c r="U146" t="str">
        <f>INDEX('ED - Country code'!$A:$A,MATCH(Data!G146,'ED - Country code'!$B:$B,0))</f>
        <v>Canada</v>
      </c>
      <c r="V146">
        <f t="shared" si="22"/>
        <v>59.958333333328483</v>
      </c>
      <c r="W146">
        <f t="shared" si="23"/>
        <v>2015</v>
      </c>
    </row>
    <row r="147" spans="1:23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7.5111111111111115E-2</v>
      </c>
      <c r="P147" s="8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1">
        <f t="shared" si="20"/>
        <v>42200.542268518519</v>
      </c>
      <c r="T147" s="11">
        <f t="shared" si="21"/>
        <v>42227.542268518519</v>
      </c>
      <c r="U147" t="str">
        <f>INDEX('ED - Country code'!$A:$A,MATCH(Data!G147,'ED - Country code'!$B:$B,0))</f>
        <v>United States of America</v>
      </c>
      <c r="V147">
        <f t="shared" si="22"/>
        <v>27</v>
      </c>
      <c r="W147">
        <f t="shared" si="23"/>
        <v>2015</v>
      </c>
    </row>
    <row r="148" spans="1:23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5.7499999999999999E-3</v>
      </c>
      <c r="P148" s="8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1">
        <f t="shared" si="20"/>
        <v>42693.016180555554</v>
      </c>
      <c r="T148" s="11">
        <f t="shared" si="21"/>
        <v>42753.016180555554</v>
      </c>
      <c r="U148" t="str">
        <f>INDEX('ED - Country code'!$A:$A,MATCH(Data!G148,'ED - Country code'!$B:$B,0))</f>
        <v>United States of America</v>
      </c>
      <c r="V148">
        <f t="shared" si="22"/>
        <v>60</v>
      </c>
      <c r="W148">
        <f t="shared" si="23"/>
        <v>2017</v>
      </c>
    </row>
    <row r="149" spans="1:23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8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11">
        <f t="shared" si="20"/>
        <v>41969.767824074079</v>
      </c>
      <c r="T149" s="11">
        <f t="shared" si="21"/>
        <v>42012.762499999997</v>
      </c>
      <c r="U149" t="str">
        <f>INDEX('ED - Country code'!$A:$A,MATCH(Data!G149,'ED - Country code'!$B:$B,0))</f>
        <v>United Kingdom</v>
      </c>
      <c r="V149">
        <f t="shared" si="22"/>
        <v>42.994675925918273</v>
      </c>
      <c r="W149">
        <f t="shared" si="23"/>
        <v>2015</v>
      </c>
    </row>
    <row r="150" spans="1:23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8.0000000000000004E-4</v>
      </c>
      <c r="P150" s="8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1">
        <f t="shared" si="20"/>
        <v>42397.281666666662</v>
      </c>
      <c r="T150" s="11">
        <f t="shared" si="21"/>
        <v>42427.281666666662</v>
      </c>
      <c r="U150" t="str">
        <f>INDEX('ED - Country code'!$A:$A,MATCH(Data!G150,'ED - Country code'!$B:$B,0))</f>
        <v>United States of America</v>
      </c>
      <c r="V150">
        <f t="shared" si="22"/>
        <v>30</v>
      </c>
      <c r="W150">
        <f t="shared" si="23"/>
        <v>2016</v>
      </c>
    </row>
    <row r="151" spans="1:23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9.1999999999999998E-3</v>
      </c>
      <c r="P151" s="8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1">
        <f t="shared" si="20"/>
        <v>41968.172106481477</v>
      </c>
      <c r="T151" s="11">
        <f t="shared" si="21"/>
        <v>41998.333333333328</v>
      </c>
      <c r="U151" t="str">
        <f>INDEX('ED - Country code'!$A:$A,MATCH(Data!G151,'ED - Country code'!$B:$B,0))</f>
        <v>United States of America</v>
      </c>
      <c r="V151">
        <f t="shared" si="22"/>
        <v>30.161226851851097</v>
      </c>
      <c r="W151">
        <f t="shared" si="23"/>
        <v>2014</v>
      </c>
    </row>
    <row r="152" spans="1:23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0.23163076923076922</v>
      </c>
      <c r="P152" s="8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1">
        <f t="shared" si="20"/>
        <v>42090.161828703705</v>
      </c>
      <c r="T152" s="11">
        <f t="shared" si="21"/>
        <v>42150.161828703705</v>
      </c>
      <c r="U152" t="str">
        <f>INDEX('ED - Country code'!$A:$A,MATCH(Data!G152,'ED - Country code'!$B:$B,0))</f>
        <v>United States of America</v>
      </c>
      <c r="V152">
        <f t="shared" si="22"/>
        <v>60</v>
      </c>
      <c r="W152">
        <f t="shared" si="23"/>
        <v>2015</v>
      </c>
    </row>
    <row r="153" spans="1:23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5.5999999999999995E-4</v>
      </c>
      <c r="P153" s="8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1">
        <f t="shared" si="20"/>
        <v>42113.550821759258</v>
      </c>
      <c r="T153" s="11">
        <f t="shared" si="21"/>
        <v>42173.550821759258</v>
      </c>
      <c r="U153" t="str">
        <f>INDEX('ED - Country code'!$A:$A,MATCH(Data!G153,'ED - Country code'!$B:$B,0))</f>
        <v>Australia</v>
      </c>
      <c r="V153">
        <f t="shared" si="22"/>
        <v>60</v>
      </c>
      <c r="W153">
        <f t="shared" si="23"/>
        <v>2015</v>
      </c>
    </row>
    <row r="154" spans="1:23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7.8947368421052633E-5</v>
      </c>
      <c r="P154" s="8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1">
        <f t="shared" si="20"/>
        <v>41875.077546296299</v>
      </c>
      <c r="T154" s="11">
        <f t="shared" si="21"/>
        <v>41905.077546296299</v>
      </c>
      <c r="U154" t="str">
        <f>INDEX('ED - Country code'!$A:$A,MATCH(Data!G154,'ED - Country code'!$B:$B,0))</f>
        <v>United States of America</v>
      </c>
      <c r="V154">
        <f t="shared" si="22"/>
        <v>30</v>
      </c>
      <c r="W154">
        <f t="shared" si="23"/>
        <v>2014</v>
      </c>
    </row>
    <row r="155" spans="1:23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7.1799999999999998E-3</v>
      </c>
      <c r="P155" s="8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1">
        <f t="shared" si="20"/>
        <v>41933.586157407408</v>
      </c>
      <c r="T155" s="11">
        <f t="shared" si="21"/>
        <v>41975.627824074079</v>
      </c>
      <c r="U155" t="str">
        <f>INDEX('ED - Country code'!$A:$A,MATCH(Data!G155,'ED - Country code'!$B:$B,0))</f>
        <v>United States of America</v>
      </c>
      <c r="V155">
        <f t="shared" si="22"/>
        <v>42.041666666671517</v>
      </c>
      <c r="W155">
        <f t="shared" si="23"/>
        <v>2014</v>
      </c>
    </row>
    <row r="156" spans="1:23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2.6666666666666668E-2</v>
      </c>
      <c r="P156" s="8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1">
        <f t="shared" si="20"/>
        <v>42115.547395833331</v>
      </c>
      <c r="T156" s="11">
        <f t="shared" si="21"/>
        <v>42158.547395833331</v>
      </c>
      <c r="U156" t="str">
        <f>INDEX('ED - Country code'!$A:$A,MATCH(Data!G156,'ED - Country code'!$B:$B,0))</f>
        <v>United States of America</v>
      </c>
      <c r="V156">
        <f t="shared" si="22"/>
        <v>43</v>
      </c>
      <c r="W156">
        <f t="shared" si="23"/>
        <v>2015</v>
      </c>
    </row>
    <row r="157" spans="1:23" ht="43.2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6.0000000000000002E-5</v>
      </c>
      <c r="P157" s="8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1">
        <f t="shared" si="20"/>
        <v>42168.559432870374</v>
      </c>
      <c r="T157" s="11">
        <f t="shared" si="21"/>
        <v>42208.559432870374</v>
      </c>
      <c r="U157" t="str">
        <f>INDEX('ED - Country code'!$A:$A,MATCH(Data!G157,'ED - Country code'!$B:$B,0))</f>
        <v>United States of America</v>
      </c>
      <c r="V157">
        <f t="shared" si="22"/>
        <v>40</v>
      </c>
      <c r="W157">
        <f t="shared" si="23"/>
        <v>2015</v>
      </c>
    </row>
    <row r="158" spans="1:23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5.0999999999999997E-2</v>
      </c>
      <c r="P158" s="8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1">
        <f t="shared" si="20"/>
        <v>41794.124953703707</v>
      </c>
      <c r="T158" s="11">
        <f t="shared" si="21"/>
        <v>41854.124953703707</v>
      </c>
      <c r="U158" t="str">
        <f>INDEX('ED - Country code'!$A:$A,MATCH(Data!G158,'ED - Country code'!$B:$B,0))</f>
        <v>Canada</v>
      </c>
      <c r="V158">
        <f t="shared" si="22"/>
        <v>60</v>
      </c>
      <c r="W158">
        <f t="shared" si="23"/>
        <v>2014</v>
      </c>
    </row>
    <row r="159" spans="1:23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2.671118530884808E-3</v>
      </c>
      <c r="P159" s="8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1">
        <f t="shared" si="20"/>
        <v>42396.911712962959</v>
      </c>
      <c r="T159" s="11">
        <f t="shared" si="21"/>
        <v>42426.911712962959</v>
      </c>
      <c r="U159" t="str">
        <f>INDEX('ED - Country code'!$A:$A,MATCH(Data!G159,'ED - Country code'!$B:$B,0))</f>
        <v>United States of America</v>
      </c>
      <c r="V159">
        <f t="shared" si="22"/>
        <v>30</v>
      </c>
      <c r="W159">
        <f t="shared" si="23"/>
        <v>2016</v>
      </c>
    </row>
    <row r="160" spans="1:23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8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11">
        <f t="shared" si="20"/>
        <v>41904.07671296296</v>
      </c>
      <c r="T160" s="11">
        <f t="shared" si="21"/>
        <v>41934.07671296296</v>
      </c>
      <c r="U160" t="str">
        <f>INDEX('ED - Country code'!$A:$A,MATCH(Data!G160,'ED - Country code'!$B:$B,0))</f>
        <v>United States of America</v>
      </c>
      <c r="V160">
        <f t="shared" si="22"/>
        <v>30</v>
      </c>
      <c r="W160">
        <f t="shared" si="23"/>
        <v>2014</v>
      </c>
    </row>
    <row r="161" spans="1:23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2.0000000000000002E-5</v>
      </c>
      <c r="P161" s="8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1">
        <f t="shared" si="20"/>
        <v>42514.434548611112</v>
      </c>
      <c r="T161" s="11">
        <f t="shared" si="21"/>
        <v>42554.434548611112</v>
      </c>
      <c r="U161" t="str">
        <f>INDEX('ED - Country code'!$A:$A,MATCH(Data!G161,'ED - Country code'!$B:$B,0))</f>
        <v>United States of America</v>
      </c>
      <c r="V161">
        <f t="shared" si="22"/>
        <v>40</v>
      </c>
      <c r="W161">
        <f t="shared" si="23"/>
        <v>2016</v>
      </c>
    </row>
    <row r="162" spans="1:23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8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11">
        <f t="shared" si="20"/>
        <v>42171.913090277783</v>
      </c>
      <c r="T162" s="11">
        <f t="shared" si="21"/>
        <v>42231.913090277783</v>
      </c>
      <c r="U162" t="str">
        <f>INDEX('ED - Country code'!$A:$A,MATCH(Data!G162,'ED - Country code'!$B:$B,0))</f>
        <v>United States of America</v>
      </c>
      <c r="V162">
        <f t="shared" si="22"/>
        <v>60</v>
      </c>
      <c r="W162">
        <f t="shared" si="23"/>
        <v>2015</v>
      </c>
    </row>
    <row r="163" spans="1:23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1E-4</v>
      </c>
      <c r="P163" s="8">
        <f t="shared" si="17"/>
        <v>5</v>
      </c>
      <c r="Q163" t="str">
        <f t="shared" si="18"/>
        <v>film &amp; video</v>
      </c>
      <c r="R163" t="str">
        <f t="shared" si="19"/>
        <v>drama</v>
      </c>
      <c r="S163" s="11">
        <f t="shared" si="20"/>
        <v>41792.687442129631</v>
      </c>
      <c r="T163" s="11">
        <f t="shared" si="21"/>
        <v>41822.687442129631</v>
      </c>
      <c r="U163" t="str">
        <f>INDEX('ED - Country code'!$A:$A,MATCH(Data!G163,'ED - Country code'!$B:$B,0))</f>
        <v>United States of America</v>
      </c>
      <c r="V163">
        <f t="shared" si="22"/>
        <v>30</v>
      </c>
      <c r="W163">
        <f t="shared" si="23"/>
        <v>2014</v>
      </c>
    </row>
    <row r="164" spans="1:23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0.15535714285714286</v>
      </c>
      <c r="P164" s="8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1">
        <f t="shared" si="20"/>
        <v>41835.126805555556</v>
      </c>
      <c r="T164" s="11">
        <f t="shared" si="21"/>
        <v>41867.987500000003</v>
      </c>
      <c r="U164" t="str">
        <f>INDEX('ED - Country code'!$A:$A,MATCH(Data!G164,'ED - Country code'!$B:$B,0))</f>
        <v>United States of America</v>
      </c>
      <c r="V164">
        <f t="shared" si="22"/>
        <v>32.86069444444729</v>
      </c>
      <c r="W164">
        <f t="shared" si="23"/>
        <v>2014</v>
      </c>
    </row>
    <row r="165" spans="1:23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8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11">
        <f t="shared" si="20"/>
        <v>42243.961273148147</v>
      </c>
      <c r="T165" s="11">
        <f t="shared" si="21"/>
        <v>42278</v>
      </c>
      <c r="U165" t="str">
        <f>INDEX('ED - Country code'!$A:$A,MATCH(Data!G165,'ED - Country code'!$B:$B,0))</f>
        <v>United States of America</v>
      </c>
      <c r="V165">
        <f t="shared" si="22"/>
        <v>34.038726851853426</v>
      </c>
      <c r="W165">
        <f t="shared" si="23"/>
        <v>2015</v>
      </c>
    </row>
    <row r="166" spans="1:23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5.3333333333333332E-3</v>
      </c>
      <c r="P166" s="8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1">
        <f t="shared" si="20"/>
        <v>41841.762743055559</v>
      </c>
      <c r="T166" s="11">
        <f t="shared" si="21"/>
        <v>41901.762743055559</v>
      </c>
      <c r="U166" t="str">
        <f>INDEX('ED - Country code'!$A:$A,MATCH(Data!G166,'ED - Country code'!$B:$B,0))</f>
        <v>United States of America</v>
      </c>
      <c r="V166">
        <f t="shared" si="22"/>
        <v>60</v>
      </c>
      <c r="W166">
        <f t="shared" si="23"/>
        <v>2014</v>
      </c>
    </row>
    <row r="167" spans="1:23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8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11">
        <f t="shared" si="20"/>
        <v>42351.658842592587</v>
      </c>
      <c r="T167" s="11">
        <f t="shared" si="21"/>
        <v>42381.658842592587</v>
      </c>
      <c r="U167" t="str">
        <f>INDEX('ED - Country code'!$A:$A,MATCH(Data!G167,'ED - Country code'!$B:$B,0))</f>
        <v>United Kingdom</v>
      </c>
      <c r="V167">
        <f t="shared" si="22"/>
        <v>30</v>
      </c>
      <c r="W167">
        <f t="shared" si="23"/>
        <v>2016</v>
      </c>
    </row>
    <row r="168" spans="1:23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0.6</v>
      </c>
      <c r="P168" s="8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1">
        <f t="shared" si="20"/>
        <v>42721.075949074075</v>
      </c>
      <c r="T168" s="11">
        <f t="shared" si="21"/>
        <v>42751.075949074075</v>
      </c>
      <c r="U168" t="str">
        <f>INDEX('ED - Country code'!$A:$A,MATCH(Data!G168,'ED - Country code'!$B:$B,0))</f>
        <v>United States of America</v>
      </c>
      <c r="V168">
        <f t="shared" si="22"/>
        <v>30</v>
      </c>
      <c r="W168">
        <f t="shared" si="23"/>
        <v>2017</v>
      </c>
    </row>
    <row r="169" spans="1:23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1E-4</v>
      </c>
      <c r="P169" s="8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1">
        <f t="shared" si="20"/>
        <v>42160.927488425921</v>
      </c>
      <c r="T169" s="11">
        <f t="shared" si="21"/>
        <v>42220.927488425921</v>
      </c>
      <c r="U169" t="str">
        <f>INDEX('ED - Country code'!$A:$A,MATCH(Data!G169,'ED - Country code'!$B:$B,0))</f>
        <v>United States of America</v>
      </c>
      <c r="V169">
        <f t="shared" si="22"/>
        <v>60</v>
      </c>
      <c r="W169">
        <f t="shared" si="23"/>
        <v>2015</v>
      </c>
    </row>
    <row r="170" spans="1:23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4.0625000000000001E-2</v>
      </c>
      <c r="P170" s="8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1">
        <f t="shared" si="20"/>
        <v>42052.83530092593</v>
      </c>
      <c r="T170" s="11">
        <f t="shared" si="21"/>
        <v>42082.793634259258</v>
      </c>
      <c r="U170" t="str">
        <f>INDEX('ED - Country code'!$A:$A,MATCH(Data!G170,'ED - Country code'!$B:$B,0))</f>
        <v>United States of America</v>
      </c>
      <c r="V170">
        <f t="shared" si="22"/>
        <v>29.958333333328483</v>
      </c>
      <c r="W170">
        <f t="shared" si="23"/>
        <v>2015</v>
      </c>
    </row>
    <row r="171" spans="1:23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0.224</v>
      </c>
      <c r="P171" s="8">
        <f t="shared" si="17"/>
        <v>56</v>
      </c>
      <c r="Q171" t="str">
        <f t="shared" si="18"/>
        <v>film &amp; video</v>
      </c>
      <c r="R171" t="str">
        <f t="shared" si="19"/>
        <v>drama</v>
      </c>
      <c r="S171" s="11">
        <f t="shared" si="20"/>
        <v>41900.505312499998</v>
      </c>
      <c r="T171" s="11">
        <f t="shared" si="21"/>
        <v>41930.505312499998</v>
      </c>
      <c r="U171" t="str">
        <f>INDEX('ED - Country code'!$A:$A,MATCH(Data!G171,'ED - Country code'!$B:$B,0))</f>
        <v>United Kingdom</v>
      </c>
      <c r="V171">
        <f t="shared" si="22"/>
        <v>30</v>
      </c>
      <c r="W171">
        <f t="shared" si="23"/>
        <v>2014</v>
      </c>
    </row>
    <row r="172" spans="1:23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3.2500000000000001E-2</v>
      </c>
      <c r="P172" s="8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1">
        <f t="shared" si="20"/>
        <v>42216.977812500001</v>
      </c>
      <c r="T172" s="11">
        <f t="shared" si="21"/>
        <v>42246.227777777778</v>
      </c>
      <c r="U172" t="str">
        <f>INDEX('ED - Country code'!$A:$A,MATCH(Data!G172,'ED - Country code'!$B:$B,0))</f>
        <v>United States of America</v>
      </c>
      <c r="V172">
        <f t="shared" si="22"/>
        <v>29.249965277776937</v>
      </c>
      <c r="W172">
        <f t="shared" si="23"/>
        <v>2015</v>
      </c>
    </row>
    <row r="173" spans="1:23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2.0000000000000002E-5</v>
      </c>
      <c r="P173" s="8">
        <f t="shared" si="17"/>
        <v>1</v>
      </c>
      <c r="Q173" t="str">
        <f t="shared" si="18"/>
        <v>film &amp; video</v>
      </c>
      <c r="R173" t="str">
        <f t="shared" si="19"/>
        <v>drama</v>
      </c>
      <c r="S173" s="11">
        <f t="shared" si="20"/>
        <v>42534.180717592593</v>
      </c>
      <c r="T173" s="11">
        <f t="shared" si="21"/>
        <v>42594.180717592593</v>
      </c>
      <c r="U173" t="str">
        <f>INDEX('ED - Country code'!$A:$A,MATCH(Data!G173,'ED - Country code'!$B:$B,0))</f>
        <v>United States of America</v>
      </c>
      <c r="V173">
        <f t="shared" si="22"/>
        <v>60</v>
      </c>
      <c r="W173">
        <f t="shared" si="23"/>
        <v>2016</v>
      </c>
    </row>
    <row r="174" spans="1:23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8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11">
        <f t="shared" si="20"/>
        <v>42047.394942129627</v>
      </c>
      <c r="T174" s="11">
        <f t="shared" si="21"/>
        <v>42082.353275462956</v>
      </c>
      <c r="U174" t="str">
        <f>INDEX('ED - Country code'!$A:$A,MATCH(Data!G174,'ED - Country code'!$B:$B,0))</f>
        <v>United States of America</v>
      </c>
      <c r="V174">
        <f t="shared" si="22"/>
        <v>34.958333333328483</v>
      </c>
      <c r="W174">
        <f t="shared" si="23"/>
        <v>2015</v>
      </c>
    </row>
    <row r="175" spans="1:23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8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11">
        <f t="shared" si="20"/>
        <v>42033.573009259257</v>
      </c>
      <c r="T175" s="11">
        <f t="shared" si="21"/>
        <v>42063.573009259257</v>
      </c>
      <c r="U175" t="str">
        <f>INDEX('ED - Country code'!$A:$A,MATCH(Data!G175,'ED - Country code'!$B:$B,0))</f>
        <v>United Kingdom</v>
      </c>
      <c r="V175">
        <f t="shared" si="22"/>
        <v>30</v>
      </c>
      <c r="W175">
        <f t="shared" si="23"/>
        <v>2015</v>
      </c>
    </row>
    <row r="176" spans="1:23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8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11">
        <f t="shared" si="20"/>
        <v>42072.758981481486</v>
      </c>
      <c r="T176" s="11">
        <f t="shared" si="21"/>
        <v>42132.758981481486</v>
      </c>
      <c r="U176" t="str">
        <f>INDEX('ED - Country code'!$A:$A,MATCH(Data!G176,'ED - Country code'!$B:$B,0))</f>
        <v>Netherlands</v>
      </c>
      <c r="V176">
        <f t="shared" si="22"/>
        <v>60</v>
      </c>
      <c r="W176">
        <f t="shared" si="23"/>
        <v>2015</v>
      </c>
    </row>
    <row r="177" spans="1:23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6.4850000000000005E-2</v>
      </c>
      <c r="P177" s="8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1">
        <f t="shared" si="20"/>
        <v>41855.777905092589</v>
      </c>
      <c r="T177" s="11">
        <f t="shared" si="21"/>
        <v>41880.777905092589</v>
      </c>
      <c r="U177" t="str">
        <f>INDEX('ED - Country code'!$A:$A,MATCH(Data!G177,'ED - Country code'!$B:$B,0))</f>
        <v>United Kingdom</v>
      </c>
      <c r="V177">
        <f t="shared" si="22"/>
        <v>25</v>
      </c>
      <c r="W177">
        <f t="shared" si="23"/>
        <v>2014</v>
      </c>
    </row>
    <row r="178" spans="1:23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8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11">
        <f t="shared" si="20"/>
        <v>42191.824062500003</v>
      </c>
      <c r="T178" s="11">
        <f t="shared" si="21"/>
        <v>42221.824062500003</v>
      </c>
      <c r="U178" t="str">
        <f>INDEX('ED - Country code'!$A:$A,MATCH(Data!G178,'ED - Country code'!$B:$B,0))</f>
        <v>United States of America</v>
      </c>
      <c r="V178">
        <f t="shared" si="22"/>
        <v>30</v>
      </c>
      <c r="W178">
        <f t="shared" si="23"/>
        <v>2015</v>
      </c>
    </row>
    <row r="179" spans="1:23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0.4</v>
      </c>
      <c r="P179" s="8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1">
        <f t="shared" si="20"/>
        <v>42070.047754629632</v>
      </c>
      <c r="T179" s="11">
        <f t="shared" si="21"/>
        <v>42087.00608796296</v>
      </c>
      <c r="U179" t="str">
        <f>INDEX('ED - Country code'!$A:$A,MATCH(Data!G179,'ED - Country code'!$B:$B,0))</f>
        <v>United States of America</v>
      </c>
      <c r="V179">
        <f t="shared" si="22"/>
        <v>16.958333333328483</v>
      </c>
      <c r="W179">
        <f t="shared" si="23"/>
        <v>2015</v>
      </c>
    </row>
    <row r="180" spans="1:23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8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11">
        <f t="shared" si="20"/>
        <v>42304.955381944441</v>
      </c>
      <c r="T180" s="11">
        <f t="shared" si="21"/>
        <v>42334.997048611112</v>
      </c>
      <c r="U180" t="str">
        <f>INDEX('ED - Country code'!$A:$A,MATCH(Data!G180,'ED - Country code'!$B:$B,0))</f>
        <v>Spain</v>
      </c>
      <c r="V180">
        <f t="shared" si="22"/>
        <v>30.041666666671517</v>
      </c>
      <c r="W180">
        <f t="shared" si="23"/>
        <v>2015</v>
      </c>
    </row>
    <row r="181" spans="1:23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0.2</v>
      </c>
      <c r="P181" s="8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1">
        <f t="shared" si="20"/>
        <v>42403.080497685187</v>
      </c>
      <c r="T181" s="11">
        <f t="shared" si="21"/>
        <v>42433.080497685187</v>
      </c>
      <c r="U181" t="str">
        <f>INDEX('ED - Country code'!$A:$A,MATCH(Data!G181,'ED - Country code'!$B:$B,0))</f>
        <v>United States of America</v>
      </c>
      <c r="V181">
        <f t="shared" si="22"/>
        <v>30</v>
      </c>
      <c r="W181">
        <f t="shared" si="23"/>
        <v>2016</v>
      </c>
    </row>
    <row r="182" spans="1:23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0.33416666666666667</v>
      </c>
      <c r="P182" s="8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1">
        <f t="shared" si="20"/>
        <v>42067.991238425922</v>
      </c>
      <c r="T182" s="11">
        <f t="shared" si="21"/>
        <v>42107.791666666672</v>
      </c>
      <c r="U182" t="str">
        <f>INDEX('ED - Country code'!$A:$A,MATCH(Data!G182,'ED - Country code'!$B:$B,0))</f>
        <v>United Kingdom</v>
      </c>
      <c r="V182">
        <f t="shared" si="22"/>
        <v>39.80042824074917</v>
      </c>
      <c r="W182">
        <f t="shared" si="23"/>
        <v>2015</v>
      </c>
    </row>
    <row r="183" spans="1:23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0.21092608822670172</v>
      </c>
      <c r="P183" s="8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1">
        <f t="shared" si="20"/>
        <v>42147.741840277777</v>
      </c>
      <c r="T183" s="11">
        <f t="shared" si="21"/>
        <v>42177.741840277777</v>
      </c>
      <c r="U183" t="str">
        <f>INDEX('ED - Country code'!$A:$A,MATCH(Data!G183,'ED - Country code'!$B:$B,0))</f>
        <v>United Kingdom</v>
      </c>
      <c r="V183">
        <f t="shared" si="22"/>
        <v>30</v>
      </c>
      <c r="W183">
        <f t="shared" si="23"/>
        <v>2015</v>
      </c>
    </row>
    <row r="184" spans="1:23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8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11">
        <f t="shared" si="20"/>
        <v>42712.011944444443</v>
      </c>
      <c r="T184" s="11">
        <f t="shared" si="21"/>
        <v>42742.011944444443</v>
      </c>
      <c r="U184" t="str">
        <f>INDEX('ED - Country code'!$A:$A,MATCH(Data!G184,'ED - Country code'!$B:$B,0))</f>
        <v>United States of America</v>
      </c>
      <c r="V184">
        <f t="shared" si="22"/>
        <v>30</v>
      </c>
      <c r="W184">
        <f t="shared" si="23"/>
        <v>2017</v>
      </c>
    </row>
    <row r="185" spans="1:23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0.35855999999999999</v>
      </c>
      <c r="P185" s="8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1">
        <f t="shared" si="20"/>
        <v>41939.810300925928</v>
      </c>
      <c r="T185" s="11">
        <f t="shared" si="21"/>
        <v>41969.851967592593</v>
      </c>
      <c r="U185" t="str">
        <f>INDEX('ED - Country code'!$A:$A,MATCH(Data!G185,'ED - Country code'!$B:$B,0))</f>
        <v>United Kingdom</v>
      </c>
      <c r="V185">
        <f t="shared" si="22"/>
        <v>30.041666666664241</v>
      </c>
      <c r="W185">
        <f t="shared" si="23"/>
        <v>2014</v>
      </c>
    </row>
    <row r="186" spans="1:23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3.4000000000000002E-2</v>
      </c>
      <c r="P186" s="8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1">
        <f t="shared" si="20"/>
        <v>41825.791226851856</v>
      </c>
      <c r="T186" s="11">
        <f t="shared" si="21"/>
        <v>41883.165972222225</v>
      </c>
      <c r="U186" t="str">
        <f>INDEX('ED - Country code'!$A:$A,MATCH(Data!G186,'ED - Country code'!$B:$B,0))</f>
        <v>Canada</v>
      </c>
      <c r="V186">
        <f t="shared" si="22"/>
        <v>57.374745370369055</v>
      </c>
      <c r="W186">
        <f t="shared" si="23"/>
        <v>2014</v>
      </c>
    </row>
    <row r="187" spans="1:23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5.5E-2</v>
      </c>
      <c r="P187" s="8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1">
        <f t="shared" si="20"/>
        <v>42570.91133101852</v>
      </c>
      <c r="T187" s="11">
        <f t="shared" si="21"/>
        <v>42600.91133101852</v>
      </c>
      <c r="U187" t="str">
        <f>INDEX('ED - Country code'!$A:$A,MATCH(Data!G187,'ED - Country code'!$B:$B,0))</f>
        <v>Norway</v>
      </c>
      <c r="V187">
        <f t="shared" si="22"/>
        <v>30</v>
      </c>
      <c r="W187">
        <f t="shared" si="23"/>
        <v>2016</v>
      </c>
    </row>
    <row r="188" spans="1:23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8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11">
        <f t="shared" si="20"/>
        <v>42767.812893518523</v>
      </c>
      <c r="T188" s="11">
        <f t="shared" si="21"/>
        <v>42797.833333333328</v>
      </c>
      <c r="U188" t="str">
        <f>INDEX('ED - Country code'!$A:$A,MATCH(Data!G188,'ED - Country code'!$B:$B,0))</f>
        <v>United States of America</v>
      </c>
      <c r="V188">
        <f t="shared" si="22"/>
        <v>30.020439814805286</v>
      </c>
      <c r="W188">
        <f t="shared" si="23"/>
        <v>2017</v>
      </c>
    </row>
    <row r="189" spans="1:23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0.16</v>
      </c>
      <c r="P189" s="8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1">
        <f t="shared" si="20"/>
        <v>42182.234456018516</v>
      </c>
      <c r="T189" s="11">
        <f t="shared" si="21"/>
        <v>42206.290972222225</v>
      </c>
      <c r="U189" t="str">
        <f>INDEX('ED - Country code'!$A:$A,MATCH(Data!G189,'ED - Country code'!$B:$B,0))</f>
        <v>United States of America</v>
      </c>
      <c r="V189">
        <f t="shared" si="22"/>
        <v>24.05651620370918</v>
      </c>
      <c r="W189">
        <f t="shared" si="23"/>
        <v>2015</v>
      </c>
    </row>
    <row r="190" spans="1:23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8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11">
        <f t="shared" si="20"/>
        <v>41857.18304398148</v>
      </c>
      <c r="T190" s="11">
        <f t="shared" si="21"/>
        <v>41887.18304398148</v>
      </c>
      <c r="U190" t="str">
        <f>INDEX('ED - Country code'!$A:$A,MATCH(Data!G190,'ED - Country code'!$B:$B,0))</f>
        <v>United States of America</v>
      </c>
      <c r="V190">
        <f t="shared" si="22"/>
        <v>30</v>
      </c>
      <c r="W190">
        <f t="shared" si="23"/>
        <v>2014</v>
      </c>
    </row>
    <row r="191" spans="1:23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6.8999999999999997E-4</v>
      </c>
      <c r="P191" s="8">
        <f t="shared" si="17"/>
        <v>69</v>
      </c>
      <c r="Q191" t="str">
        <f t="shared" si="18"/>
        <v>film &amp; video</v>
      </c>
      <c r="R191" t="str">
        <f t="shared" si="19"/>
        <v>drama</v>
      </c>
      <c r="S191" s="11">
        <f t="shared" si="20"/>
        <v>42556.690706018519</v>
      </c>
      <c r="T191" s="11">
        <f t="shared" si="21"/>
        <v>42616.690706018519</v>
      </c>
      <c r="U191" t="str">
        <f>INDEX('ED - Country code'!$A:$A,MATCH(Data!G191,'ED - Country code'!$B:$B,0))</f>
        <v>United States of America</v>
      </c>
      <c r="V191">
        <f t="shared" si="22"/>
        <v>60</v>
      </c>
      <c r="W191">
        <f t="shared" si="23"/>
        <v>2016</v>
      </c>
    </row>
    <row r="192" spans="1:23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4.1666666666666666E-3</v>
      </c>
      <c r="P192" s="8">
        <f t="shared" si="17"/>
        <v>50</v>
      </c>
      <c r="Q192" t="str">
        <f t="shared" si="18"/>
        <v>film &amp; video</v>
      </c>
      <c r="R192" t="str">
        <f t="shared" si="19"/>
        <v>drama</v>
      </c>
      <c r="S192" s="11">
        <f t="shared" si="20"/>
        <v>42527.650995370372</v>
      </c>
      <c r="T192" s="11">
        <f t="shared" si="21"/>
        <v>42537.650995370372</v>
      </c>
      <c r="U192" t="str">
        <f>INDEX('ED - Country code'!$A:$A,MATCH(Data!G192,'ED - Country code'!$B:$B,0))</f>
        <v>United States of America</v>
      </c>
      <c r="V192">
        <f t="shared" si="22"/>
        <v>10</v>
      </c>
      <c r="W192">
        <f t="shared" si="23"/>
        <v>2016</v>
      </c>
    </row>
    <row r="193" spans="1:23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0.05</v>
      </c>
      <c r="P193" s="8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1">
        <f t="shared" si="20"/>
        <v>42239.441412037035</v>
      </c>
      <c r="T193" s="11">
        <f t="shared" si="21"/>
        <v>42279.441412037035</v>
      </c>
      <c r="U193" t="str">
        <f>INDEX('ED - Country code'!$A:$A,MATCH(Data!G193,'ED - Country code'!$B:$B,0))</f>
        <v>Australia</v>
      </c>
      <c r="V193">
        <f t="shared" si="22"/>
        <v>40</v>
      </c>
      <c r="W193">
        <f t="shared" si="23"/>
        <v>2015</v>
      </c>
    </row>
    <row r="194" spans="1:23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24">E194/D194</f>
        <v>1.7E-5</v>
      </c>
      <c r="P194" s="8">
        <f t="shared" ref="P194:P257" si="25">E194/L194</f>
        <v>5.666666666666667</v>
      </c>
      <c r="Q194" t="str">
        <f t="shared" ref="Q194:Q257" si="26">LEFT(N194,SEARCH("/",N194,1)-1)</f>
        <v>film &amp; video</v>
      </c>
      <c r="R194" t="str">
        <f t="shared" ref="R194:R257" si="27">RIGHT(N194,LEN(N194)-SEARCH("/",N194,1))</f>
        <v>drama</v>
      </c>
      <c r="S194" s="11">
        <f t="shared" ref="S194:S257" si="28">(((J194/60)/60)/24)+DATE(1970,1,1)</f>
        <v>41899.792037037041</v>
      </c>
      <c r="T194" s="11">
        <f t="shared" ref="T194:T257" si="29">(((I194/60)/60)/24)+DATE(1970,1,1)</f>
        <v>41929.792037037041</v>
      </c>
      <c r="U194" t="str">
        <f>INDEX('ED - Country code'!$A:$A,MATCH(Data!G194,'ED - Country code'!$B:$B,0))</f>
        <v>United States of America</v>
      </c>
      <c r="V194">
        <f t="shared" si="22"/>
        <v>30</v>
      </c>
      <c r="W194">
        <f t="shared" si="23"/>
        <v>2014</v>
      </c>
    </row>
    <row r="195" spans="1:23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24"/>
        <v>0</v>
      </c>
      <c r="P195" s="8" t="e">
        <f t="shared" si="25"/>
        <v>#DIV/0!</v>
      </c>
      <c r="Q195" t="str">
        <f t="shared" si="26"/>
        <v>film &amp; video</v>
      </c>
      <c r="R195" t="str">
        <f t="shared" si="27"/>
        <v>drama</v>
      </c>
      <c r="S195" s="11">
        <f t="shared" si="28"/>
        <v>41911.934791666667</v>
      </c>
      <c r="T195" s="11">
        <f t="shared" si="29"/>
        <v>41971.976458333331</v>
      </c>
      <c r="U195" t="str">
        <f>INDEX('ED - Country code'!$A:$A,MATCH(Data!G195,'ED - Country code'!$B:$B,0))</f>
        <v>United Kingdom</v>
      </c>
      <c r="V195">
        <f t="shared" ref="V195:V258" si="30">T195-S195</f>
        <v>60.041666666664241</v>
      </c>
      <c r="W195">
        <f t="shared" ref="W195:W258" si="31">YEAR(T195)</f>
        <v>2014</v>
      </c>
    </row>
    <row r="196" spans="1:23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1.1999999999999999E-3</v>
      </c>
      <c r="P196" s="8">
        <f t="shared" si="25"/>
        <v>1</v>
      </c>
      <c r="Q196" t="str">
        <f t="shared" si="26"/>
        <v>film &amp; video</v>
      </c>
      <c r="R196" t="str">
        <f t="shared" si="27"/>
        <v>drama</v>
      </c>
      <c r="S196" s="11">
        <f t="shared" si="28"/>
        <v>42375.996886574074</v>
      </c>
      <c r="T196" s="11">
        <f t="shared" si="29"/>
        <v>42435.996886574074</v>
      </c>
      <c r="U196" t="str">
        <f>INDEX('ED - Country code'!$A:$A,MATCH(Data!G196,'ED - Country code'!$B:$B,0))</f>
        <v>United Kingdom</v>
      </c>
      <c r="V196">
        <f t="shared" si="30"/>
        <v>60</v>
      </c>
      <c r="W196">
        <f t="shared" si="31"/>
        <v>2016</v>
      </c>
    </row>
    <row r="197" spans="1:23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 s="8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11">
        <f t="shared" si="28"/>
        <v>42135.67050925926</v>
      </c>
      <c r="T197" s="11">
        <f t="shared" si="29"/>
        <v>42195.67050925926</v>
      </c>
      <c r="U197" t="str">
        <f>INDEX('ED - Country code'!$A:$A,MATCH(Data!G197,'ED - Country code'!$B:$B,0))</f>
        <v>United States of America</v>
      </c>
      <c r="V197">
        <f t="shared" si="30"/>
        <v>60</v>
      </c>
      <c r="W197">
        <f t="shared" si="31"/>
        <v>2015</v>
      </c>
    </row>
    <row r="198" spans="1:23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0.41857142857142859</v>
      </c>
      <c r="P198" s="8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11">
        <f t="shared" si="28"/>
        <v>42259.542800925927</v>
      </c>
      <c r="T198" s="11">
        <f t="shared" si="29"/>
        <v>42287.875</v>
      </c>
      <c r="U198" t="str">
        <f>INDEX('ED - Country code'!$A:$A,MATCH(Data!G198,'ED - Country code'!$B:$B,0))</f>
        <v>United Kingdom</v>
      </c>
      <c r="V198">
        <f t="shared" si="30"/>
        <v>28.332199074073287</v>
      </c>
      <c r="W198">
        <f t="shared" si="31"/>
        <v>2015</v>
      </c>
    </row>
    <row r="199" spans="1:23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0.1048</v>
      </c>
      <c r="P199" s="8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1">
        <f t="shared" si="28"/>
        <v>42741.848379629635</v>
      </c>
      <c r="T199" s="11">
        <f t="shared" si="29"/>
        <v>42783.875</v>
      </c>
      <c r="U199" t="str">
        <f>INDEX('ED - Country code'!$A:$A,MATCH(Data!G199,'ED - Country code'!$B:$B,0))</f>
        <v>United Kingdom</v>
      </c>
      <c r="V199">
        <f t="shared" si="30"/>
        <v>42.026620370364981</v>
      </c>
      <c r="W199">
        <f t="shared" si="31"/>
        <v>2017</v>
      </c>
    </row>
    <row r="200" spans="1:23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1.116E-2</v>
      </c>
      <c r="P200" s="8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1">
        <f t="shared" si="28"/>
        <v>41887.383356481485</v>
      </c>
      <c r="T200" s="11">
        <f t="shared" si="29"/>
        <v>41917.383356481485</v>
      </c>
      <c r="U200" t="str">
        <f>INDEX('ED - Country code'!$A:$A,MATCH(Data!G200,'ED - Country code'!$B:$B,0))</f>
        <v>United States of America</v>
      </c>
      <c r="V200">
        <f t="shared" si="30"/>
        <v>30</v>
      </c>
      <c r="W200">
        <f t="shared" si="31"/>
        <v>2014</v>
      </c>
    </row>
    <row r="201" spans="1:23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s="8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11">
        <f t="shared" si="28"/>
        <v>42584.123865740738</v>
      </c>
      <c r="T201" s="11">
        <f t="shared" si="29"/>
        <v>42614.123865740738</v>
      </c>
      <c r="U201" t="str">
        <f>INDEX('ED - Country code'!$A:$A,MATCH(Data!G201,'ED - Country code'!$B:$B,0))</f>
        <v>United States of America</v>
      </c>
      <c r="V201">
        <f t="shared" si="30"/>
        <v>30</v>
      </c>
      <c r="W201">
        <f t="shared" si="31"/>
        <v>2016</v>
      </c>
    </row>
    <row r="202" spans="1:23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0.26192500000000002</v>
      </c>
      <c r="P202" s="8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11">
        <f t="shared" si="28"/>
        <v>41867.083368055559</v>
      </c>
      <c r="T202" s="11">
        <f t="shared" si="29"/>
        <v>41897.083368055559</v>
      </c>
      <c r="U202" t="str">
        <f>INDEX('ED - Country code'!$A:$A,MATCH(Data!G202,'ED - Country code'!$B:$B,0))</f>
        <v>United States of America</v>
      </c>
      <c r="V202">
        <f t="shared" si="30"/>
        <v>30</v>
      </c>
      <c r="W202">
        <f t="shared" si="31"/>
        <v>2014</v>
      </c>
    </row>
    <row r="203" spans="1:23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0.58461538461538465</v>
      </c>
      <c r="P203" s="8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11">
        <f t="shared" si="28"/>
        <v>42023.818622685183</v>
      </c>
      <c r="T203" s="11">
        <f t="shared" si="29"/>
        <v>42043.818622685183</v>
      </c>
      <c r="U203" t="str">
        <f>INDEX('ED - Country code'!$A:$A,MATCH(Data!G203,'ED - Country code'!$B:$B,0))</f>
        <v>United States of America</v>
      </c>
      <c r="V203">
        <f t="shared" si="30"/>
        <v>20</v>
      </c>
      <c r="W203">
        <f t="shared" si="31"/>
        <v>2015</v>
      </c>
    </row>
    <row r="204" spans="1:23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s="8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11">
        <f t="shared" si="28"/>
        <v>42255.927824074075</v>
      </c>
      <c r="T204" s="11">
        <f t="shared" si="29"/>
        <v>42285.874305555553</v>
      </c>
      <c r="U204" t="str">
        <f>INDEX('ED - Country code'!$A:$A,MATCH(Data!G204,'ED - Country code'!$B:$B,0))</f>
        <v>United States of America</v>
      </c>
      <c r="V204">
        <f t="shared" si="30"/>
        <v>29.946481481478259</v>
      </c>
      <c r="W204">
        <f t="shared" si="31"/>
        <v>2015</v>
      </c>
    </row>
    <row r="205" spans="1:23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0.2984</v>
      </c>
      <c r="P205" s="8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1">
        <f t="shared" si="28"/>
        <v>41973.847962962958</v>
      </c>
      <c r="T205" s="11">
        <f t="shared" si="29"/>
        <v>42033.847962962958</v>
      </c>
      <c r="U205" t="str">
        <f>INDEX('ED - Country code'!$A:$A,MATCH(Data!G205,'ED - Country code'!$B:$B,0))</f>
        <v>United Kingdom</v>
      </c>
      <c r="V205">
        <f t="shared" si="30"/>
        <v>60</v>
      </c>
      <c r="W205">
        <f t="shared" si="31"/>
        <v>2015</v>
      </c>
    </row>
    <row r="206" spans="1:23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0.50721666666666665</v>
      </c>
      <c r="P206" s="8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11">
        <f t="shared" si="28"/>
        <v>42556.583368055552</v>
      </c>
      <c r="T206" s="11">
        <f t="shared" si="29"/>
        <v>42586.583368055552</v>
      </c>
      <c r="U206" t="str">
        <f>INDEX('ED - Country code'!$A:$A,MATCH(Data!G206,'ED - Country code'!$B:$B,0))</f>
        <v>Australia</v>
      </c>
      <c r="V206">
        <f t="shared" si="30"/>
        <v>30</v>
      </c>
      <c r="W206">
        <f t="shared" si="31"/>
        <v>2016</v>
      </c>
    </row>
    <row r="207" spans="1:23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0.16250000000000001</v>
      </c>
      <c r="P207" s="8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11">
        <f t="shared" si="28"/>
        <v>42248.632199074069</v>
      </c>
      <c r="T207" s="11">
        <f t="shared" si="29"/>
        <v>42283.632199074069</v>
      </c>
      <c r="U207" t="str">
        <f>INDEX('ED - Country code'!$A:$A,MATCH(Data!G207,'ED - Country code'!$B:$B,0))</f>
        <v>United States of America</v>
      </c>
      <c r="V207">
        <f t="shared" si="30"/>
        <v>35</v>
      </c>
      <c r="W207">
        <f t="shared" si="31"/>
        <v>2015</v>
      </c>
    </row>
    <row r="208" spans="1:23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s="8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11">
        <f t="shared" si="28"/>
        <v>42567.004432870366</v>
      </c>
      <c r="T208" s="11">
        <f t="shared" si="29"/>
        <v>42588.004432870366</v>
      </c>
      <c r="U208" t="str">
        <f>INDEX('ED - Country code'!$A:$A,MATCH(Data!G208,'ED - Country code'!$B:$B,0))</f>
        <v>United States of America</v>
      </c>
      <c r="V208">
        <f t="shared" si="30"/>
        <v>21</v>
      </c>
      <c r="W208">
        <f t="shared" si="31"/>
        <v>2016</v>
      </c>
    </row>
    <row r="209" spans="1:23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0.15214285714285714</v>
      </c>
      <c r="P209" s="8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11">
        <f t="shared" si="28"/>
        <v>41978.197199074071</v>
      </c>
      <c r="T209" s="11">
        <f t="shared" si="29"/>
        <v>42008.197199074071</v>
      </c>
      <c r="U209" t="str">
        <f>INDEX('ED - Country code'!$A:$A,MATCH(Data!G209,'ED - Country code'!$B:$B,0))</f>
        <v>Canada</v>
      </c>
      <c r="V209">
        <f t="shared" si="30"/>
        <v>30</v>
      </c>
      <c r="W209">
        <f t="shared" si="31"/>
        <v>2015</v>
      </c>
    </row>
    <row r="210" spans="1:23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s="8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11">
        <f t="shared" si="28"/>
        <v>41959.369988425926</v>
      </c>
      <c r="T210" s="11">
        <f t="shared" si="29"/>
        <v>41989.369988425926</v>
      </c>
      <c r="U210" t="str">
        <f>INDEX('ED - Country code'!$A:$A,MATCH(Data!G210,'ED - Country code'!$B:$B,0))</f>
        <v>Australia</v>
      </c>
      <c r="V210">
        <f t="shared" si="30"/>
        <v>30</v>
      </c>
      <c r="W210">
        <f t="shared" si="31"/>
        <v>2014</v>
      </c>
    </row>
    <row r="211" spans="1:23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s="8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11">
        <f t="shared" si="28"/>
        <v>42165.922858796301</v>
      </c>
      <c r="T211" s="11">
        <f t="shared" si="29"/>
        <v>42195.922858796301</v>
      </c>
      <c r="U211" t="str">
        <f>INDEX('ED - Country code'!$A:$A,MATCH(Data!G211,'ED - Country code'!$B:$B,0))</f>
        <v>United States of America</v>
      </c>
      <c r="V211">
        <f t="shared" si="30"/>
        <v>30</v>
      </c>
      <c r="W211">
        <f t="shared" si="31"/>
        <v>2015</v>
      </c>
    </row>
    <row r="212" spans="1:23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0.2525</v>
      </c>
      <c r="P212" s="8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11">
        <f t="shared" si="28"/>
        <v>42249.064722222218</v>
      </c>
      <c r="T212" s="11">
        <f t="shared" si="29"/>
        <v>42278.208333333328</v>
      </c>
      <c r="U212" t="str">
        <f>INDEX('ED - Country code'!$A:$A,MATCH(Data!G212,'ED - Country code'!$B:$B,0))</f>
        <v>United States of America</v>
      </c>
      <c r="V212">
        <f t="shared" si="30"/>
        <v>29.143611111110658</v>
      </c>
      <c r="W212">
        <f t="shared" si="31"/>
        <v>2015</v>
      </c>
    </row>
    <row r="213" spans="1:23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0.44600000000000001</v>
      </c>
      <c r="P213" s="8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11">
        <f t="shared" si="28"/>
        <v>42236.159918981488</v>
      </c>
      <c r="T213" s="11">
        <f t="shared" si="29"/>
        <v>42266.159918981488</v>
      </c>
      <c r="U213" t="str">
        <f>INDEX('ED - Country code'!$A:$A,MATCH(Data!G213,'ED - Country code'!$B:$B,0))</f>
        <v>United States of America</v>
      </c>
      <c r="V213">
        <f t="shared" si="30"/>
        <v>30</v>
      </c>
      <c r="W213">
        <f t="shared" si="31"/>
        <v>2015</v>
      </c>
    </row>
    <row r="214" spans="1:23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1.5873015873015873E-4</v>
      </c>
      <c r="P214" s="8">
        <f t="shared" si="25"/>
        <v>1</v>
      </c>
      <c r="Q214" t="str">
        <f t="shared" si="26"/>
        <v>film &amp; video</v>
      </c>
      <c r="R214" t="str">
        <f t="shared" si="27"/>
        <v>drama</v>
      </c>
      <c r="S214" s="11">
        <f t="shared" si="28"/>
        <v>42416.881018518514</v>
      </c>
      <c r="T214" s="11">
        <f t="shared" si="29"/>
        <v>42476.839351851857</v>
      </c>
      <c r="U214" t="str">
        <f>INDEX('ED - Country code'!$A:$A,MATCH(Data!G214,'ED - Country code'!$B:$B,0))</f>
        <v>United States of America</v>
      </c>
      <c r="V214">
        <f t="shared" si="30"/>
        <v>59.958333333343035</v>
      </c>
      <c r="W214">
        <f t="shared" si="31"/>
        <v>2016</v>
      </c>
    </row>
    <row r="215" spans="1:23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4.0000000000000002E-4</v>
      </c>
      <c r="P215" s="8">
        <f t="shared" si="25"/>
        <v>20</v>
      </c>
      <c r="Q215" t="str">
        <f t="shared" si="26"/>
        <v>film &amp; video</v>
      </c>
      <c r="R215" t="str">
        <f t="shared" si="27"/>
        <v>drama</v>
      </c>
      <c r="S215" s="11">
        <f t="shared" si="28"/>
        <v>42202.594293981485</v>
      </c>
      <c r="T215" s="11">
        <f t="shared" si="29"/>
        <v>42232.587974537033</v>
      </c>
      <c r="U215" t="str">
        <f>INDEX('ED - Country code'!$A:$A,MATCH(Data!G215,'ED - Country code'!$B:$B,0))</f>
        <v>United States of America</v>
      </c>
      <c r="V215">
        <f t="shared" si="30"/>
        <v>29.993680555548053</v>
      </c>
      <c r="W215">
        <f t="shared" si="31"/>
        <v>2015</v>
      </c>
    </row>
    <row r="216" spans="1:23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8.0000000000000007E-5</v>
      </c>
      <c r="P216" s="8">
        <f t="shared" si="25"/>
        <v>1</v>
      </c>
      <c r="Q216" t="str">
        <f t="shared" si="26"/>
        <v>film &amp; video</v>
      </c>
      <c r="R216" t="str">
        <f t="shared" si="27"/>
        <v>drama</v>
      </c>
      <c r="S216" s="11">
        <f t="shared" si="28"/>
        <v>42009.64061342593</v>
      </c>
      <c r="T216" s="11">
        <f t="shared" si="29"/>
        <v>42069.64061342593</v>
      </c>
      <c r="U216" t="str">
        <f>INDEX('ED - Country code'!$A:$A,MATCH(Data!G216,'ED - Country code'!$B:$B,0))</f>
        <v>United States of America</v>
      </c>
      <c r="V216">
        <f t="shared" si="30"/>
        <v>60</v>
      </c>
      <c r="W216">
        <f t="shared" si="31"/>
        <v>2015</v>
      </c>
    </row>
    <row r="217" spans="1:23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2.2727272727272726E-3</v>
      </c>
      <c r="P217" s="8">
        <f t="shared" si="25"/>
        <v>10</v>
      </c>
      <c r="Q217" t="str">
        <f t="shared" si="26"/>
        <v>film &amp; video</v>
      </c>
      <c r="R217" t="str">
        <f t="shared" si="27"/>
        <v>drama</v>
      </c>
      <c r="S217" s="11">
        <f t="shared" si="28"/>
        <v>42375.230115740742</v>
      </c>
      <c r="T217" s="11">
        <f t="shared" si="29"/>
        <v>42417.999305555553</v>
      </c>
      <c r="U217" t="str">
        <f>INDEX('ED - Country code'!$A:$A,MATCH(Data!G217,'ED - Country code'!$B:$B,0))</f>
        <v>United Kingdom</v>
      </c>
      <c r="V217">
        <f t="shared" si="30"/>
        <v>42.769189814811398</v>
      </c>
      <c r="W217">
        <f t="shared" si="31"/>
        <v>2016</v>
      </c>
    </row>
    <row r="218" spans="1:23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0.55698440000000005</v>
      </c>
      <c r="P218" s="8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11">
        <f t="shared" si="28"/>
        <v>42066.958761574075</v>
      </c>
      <c r="T218" s="11">
        <f t="shared" si="29"/>
        <v>42116.917094907403</v>
      </c>
      <c r="U218" t="str">
        <f>INDEX('ED - Country code'!$A:$A,MATCH(Data!G218,'ED - Country code'!$B:$B,0))</f>
        <v>United States of America</v>
      </c>
      <c r="V218">
        <f t="shared" si="30"/>
        <v>49.958333333328483</v>
      </c>
      <c r="W218">
        <f t="shared" si="31"/>
        <v>2015</v>
      </c>
    </row>
    <row r="219" spans="1:23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0.11942999999999999</v>
      </c>
      <c r="P219" s="8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11">
        <f t="shared" si="28"/>
        <v>41970.64061342593</v>
      </c>
      <c r="T219" s="11">
        <f t="shared" si="29"/>
        <v>42001.64061342593</v>
      </c>
      <c r="U219" t="str">
        <f>INDEX('ED - Country code'!$A:$A,MATCH(Data!G219,'ED - Country code'!$B:$B,0))</f>
        <v>Sweden</v>
      </c>
      <c r="V219">
        <f t="shared" si="30"/>
        <v>31</v>
      </c>
      <c r="W219">
        <f t="shared" si="31"/>
        <v>2014</v>
      </c>
    </row>
    <row r="220" spans="1:23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0.02</v>
      </c>
      <c r="P220" s="8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1">
        <f t="shared" si="28"/>
        <v>42079.628344907411</v>
      </c>
      <c r="T220" s="11">
        <f t="shared" si="29"/>
        <v>42139.628344907411</v>
      </c>
      <c r="U220" t="str">
        <f>INDEX('ED - Country code'!$A:$A,MATCH(Data!G220,'ED - Country code'!$B:$B,0))</f>
        <v>United States of America</v>
      </c>
      <c r="V220">
        <f t="shared" si="30"/>
        <v>60</v>
      </c>
      <c r="W220">
        <f t="shared" si="31"/>
        <v>2015</v>
      </c>
    </row>
    <row r="221" spans="1:23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0.17630000000000001</v>
      </c>
      <c r="P221" s="8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11">
        <f t="shared" si="28"/>
        <v>42429.326678240745</v>
      </c>
      <c r="T221" s="11">
        <f t="shared" si="29"/>
        <v>42461.290972222225</v>
      </c>
      <c r="U221" t="str">
        <f>INDEX('ED - Country code'!$A:$A,MATCH(Data!G221,'ED - Country code'!$B:$B,0))</f>
        <v>United States of America</v>
      </c>
      <c r="V221">
        <f t="shared" si="30"/>
        <v>31.964293981480296</v>
      </c>
      <c r="W221">
        <f t="shared" si="31"/>
        <v>2016</v>
      </c>
    </row>
    <row r="222" spans="1:23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7.1999999999999998E-3</v>
      </c>
      <c r="P222" s="8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1">
        <f t="shared" si="28"/>
        <v>42195.643865740742</v>
      </c>
      <c r="T222" s="11">
        <f t="shared" si="29"/>
        <v>42236.837499999994</v>
      </c>
      <c r="U222" t="str">
        <f>INDEX('ED - Country code'!$A:$A,MATCH(Data!G222,'ED - Country code'!$B:$B,0))</f>
        <v>United States of America</v>
      </c>
      <c r="V222">
        <f t="shared" si="30"/>
        <v>41.193634259252576</v>
      </c>
      <c r="W222">
        <f t="shared" si="31"/>
        <v>2015</v>
      </c>
    </row>
    <row r="223" spans="1:23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s="8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11">
        <f t="shared" si="28"/>
        <v>42031.837546296301</v>
      </c>
      <c r="T223" s="11">
        <f t="shared" si="29"/>
        <v>42091.79587962963</v>
      </c>
      <c r="U223" t="str">
        <f>INDEX('ED - Country code'!$A:$A,MATCH(Data!G223,'ED - Country code'!$B:$B,0))</f>
        <v>United States of America</v>
      </c>
      <c r="V223">
        <f t="shared" si="30"/>
        <v>59.958333333328483</v>
      </c>
      <c r="W223">
        <f t="shared" si="31"/>
        <v>2015</v>
      </c>
    </row>
    <row r="224" spans="1:23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0.13</v>
      </c>
      <c r="P224" s="8">
        <f t="shared" si="25"/>
        <v>65</v>
      </c>
      <c r="Q224" t="str">
        <f t="shared" si="26"/>
        <v>film &amp; video</v>
      </c>
      <c r="R224" t="str">
        <f t="shared" si="27"/>
        <v>drama</v>
      </c>
      <c r="S224" s="11">
        <f t="shared" si="28"/>
        <v>42031.769884259258</v>
      </c>
      <c r="T224" s="11">
        <f t="shared" si="29"/>
        <v>42090.110416666663</v>
      </c>
      <c r="U224" t="str">
        <f>INDEX('ED - Country code'!$A:$A,MATCH(Data!G224,'ED - Country code'!$B:$B,0))</f>
        <v>United States of America</v>
      </c>
      <c r="V224">
        <f t="shared" si="30"/>
        <v>58.34053240740468</v>
      </c>
      <c r="W224">
        <f t="shared" si="31"/>
        <v>2015</v>
      </c>
    </row>
    <row r="225" spans="1:23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s="8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11">
        <f t="shared" si="28"/>
        <v>42482.048032407409</v>
      </c>
      <c r="T225" s="11">
        <f t="shared" si="29"/>
        <v>42512.045138888891</v>
      </c>
      <c r="U225" t="str">
        <f>INDEX('ED - Country code'!$A:$A,MATCH(Data!G225,'ED - Country code'!$B:$B,0))</f>
        <v>United States of America</v>
      </c>
      <c r="V225">
        <f t="shared" si="30"/>
        <v>29.997106481481751</v>
      </c>
      <c r="W225">
        <f t="shared" si="31"/>
        <v>2016</v>
      </c>
    </row>
    <row r="226" spans="1:23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s="8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11">
        <f t="shared" si="28"/>
        <v>42135.235254629632</v>
      </c>
      <c r="T226" s="11">
        <f t="shared" si="29"/>
        <v>42195.235254629632</v>
      </c>
      <c r="U226" t="str">
        <f>INDEX('ED - Country code'!$A:$A,MATCH(Data!G226,'ED - Country code'!$B:$B,0))</f>
        <v>Australia</v>
      </c>
      <c r="V226">
        <f t="shared" si="30"/>
        <v>60</v>
      </c>
      <c r="W226">
        <f t="shared" si="31"/>
        <v>2015</v>
      </c>
    </row>
    <row r="227" spans="1:23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s="8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11">
        <f t="shared" si="28"/>
        <v>42438.961273148147</v>
      </c>
      <c r="T227" s="11">
        <f t="shared" si="29"/>
        <v>42468.919606481482</v>
      </c>
      <c r="U227" t="str">
        <f>INDEX('ED - Country code'!$A:$A,MATCH(Data!G227,'ED - Country code'!$B:$B,0))</f>
        <v>United States of America</v>
      </c>
      <c r="V227">
        <f t="shared" si="30"/>
        <v>29.958333333335759</v>
      </c>
      <c r="W227">
        <f t="shared" si="31"/>
        <v>2016</v>
      </c>
    </row>
    <row r="228" spans="1:23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8.6206896551724137E-3</v>
      </c>
      <c r="P228" s="8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1">
        <f t="shared" si="28"/>
        <v>42106.666018518517</v>
      </c>
      <c r="T228" s="11">
        <f t="shared" si="29"/>
        <v>42155.395138888889</v>
      </c>
      <c r="U228" t="str">
        <f>INDEX('ED - Country code'!$A:$A,MATCH(Data!G228,'ED - Country code'!$B:$B,0))</f>
        <v>United Kingdom</v>
      </c>
      <c r="V228">
        <f t="shared" si="30"/>
        <v>48.729120370371675</v>
      </c>
      <c r="W228">
        <f t="shared" si="31"/>
        <v>2015</v>
      </c>
    </row>
    <row r="229" spans="1:23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s="8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11">
        <f t="shared" si="28"/>
        <v>42164.893993055557</v>
      </c>
      <c r="T229" s="11">
        <f t="shared" si="29"/>
        <v>42194.893993055557</v>
      </c>
      <c r="U229" t="str">
        <f>INDEX('ED - Country code'!$A:$A,MATCH(Data!G229,'ED - Country code'!$B:$B,0))</f>
        <v>United States of America</v>
      </c>
      <c r="V229">
        <f t="shared" si="30"/>
        <v>30</v>
      </c>
      <c r="W229">
        <f t="shared" si="31"/>
        <v>2015</v>
      </c>
    </row>
    <row r="230" spans="1:23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s="8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11">
        <f t="shared" si="28"/>
        <v>42096.686400462961</v>
      </c>
      <c r="T230" s="11">
        <f t="shared" si="29"/>
        <v>42156.686400462961</v>
      </c>
      <c r="U230" t="str">
        <f>INDEX('ED - Country code'!$A:$A,MATCH(Data!G230,'ED - Country code'!$B:$B,0))</f>
        <v>United Kingdom</v>
      </c>
      <c r="V230">
        <f t="shared" si="30"/>
        <v>60</v>
      </c>
      <c r="W230">
        <f t="shared" si="31"/>
        <v>2015</v>
      </c>
    </row>
    <row r="231" spans="1:23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s="8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11">
        <f t="shared" si="28"/>
        <v>42383.933993055558</v>
      </c>
      <c r="T231" s="11">
        <f t="shared" si="29"/>
        <v>42413.933993055558</v>
      </c>
      <c r="U231" t="str">
        <f>INDEX('ED - Country code'!$A:$A,MATCH(Data!G231,'ED - Country code'!$B:$B,0))</f>
        <v>Germany</v>
      </c>
      <c r="V231">
        <f t="shared" si="30"/>
        <v>30</v>
      </c>
      <c r="W231">
        <f t="shared" si="31"/>
        <v>2016</v>
      </c>
    </row>
    <row r="232" spans="1:23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4.0000000000000001E-3</v>
      </c>
      <c r="P232" s="8">
        <f t="shared" si="25"/>
        <v>30</v>
      </c>
      <c r="Q232" t="str">
        <f t="shared" si="26"/>
        <v>film &amp; video</v>
      </c>
      <c r="R232" t="str">
        <f t="shared" si="27"/>
        <v>drama</v>
      </c>
      <c r="S232" s="11">
        <f t="shared" si="28"/>
        <v>42129.777210648142</v>
      </c>
      <c r="T232" s="11">
        <f t="shared" si="29"/>
        <v>42159.777210648142</v>
      </c>
      <c r="U232" t="str">
        <f>INDEX('ED - Country code'!$A:$A,MATCH(Data!G232,'ED - Country code'!$B:$B,0))</f>
        <v>United States of America</v>
      </c>
      <c r="V232">
        <f t="shared" si="30"/>
        <v>30</v>
      </c>
      <c r="W232">
        <f t="shared" si="31"/>
        <v>2015</v>
      </c>
    </row>
    <row r="233" spans="1:23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s="8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11">
        <f t="shared" si="28"/>
        <v>42341.958923611113</v>
      </c>
      <c r="T233" s="11">
        <f t="shared" si="29"/>
        <v>42371.958923611113</v>
      </c>
      <c r="U233" t="str">
        <f>INDEX('ED - Country code'!$A:$A,MATCH(Data!G233,'ED - Country code'!$B:$B,0))</f>
        <v>United States of America</v>
      </c>
      <c r="V233">
        <f t="shared" si="30"/>
        <v>30</v>
      </c>
      <c r="W233">
        <f t="shared" si="31"/>
        <v>2016</v>
      </c>
    </row>
    <row r="234" spans="1:23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2.75E-2</v>
      </c>
      <c r="P234" s="8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11">
        <f t="shared" si="28"/>
        <v>42032.82576388889</v>
      </c>
      <c r="T234" s="11">
        <f t="shared" si="29"/>
        <v>42062.82576388889</v>
      </c>
      <c r="U234" t="str">
        <f>INDEX('ED - Country code'!$A:$A,MATCH(Data!G234,'ED - Country code'!$B:$B,0))</f>
        <v>United Kingdom</v>
      </c>
      <c r="V234">
        <f t="shared" si="30"/>
        <v>30</v>
      </c>
      <c r="W234">
        <f t="shared" si="31"/>
        <v>2015</v>
      </c>
    </row>
    <row r="235" spans="1:23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s="8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11">
        <f t="shared" si="28"/>
        <v>42612.911712962959</v>
      </c>
      <c r="T235" s="11">
        <f t="shared" si="29"/>
        <v>42642.911712962959</v>
      </c>
      <c r="U235" t="str">
        <f>INDEX('ED - Country code'!$A:$A,MATCH(Data!G235,'ED - Country code'!$B:$B,0))</f>
        <v>United States of America</v>
      </c>
      <c r="V235">
        <f t="shared" si="30"/>
        <v>30</v>
      </c>
      <c r="W235">
        <f t="shared" si="31"/>
        <v>2016</v>
      </c>
    </row>
    <row r="236" spans="1:23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0.40100000000000002</v>
      </c>
      <c r="P236" s="8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1">
        <f t="shared" si="28"/>
        <v>42136.035405092596</v>
      </c>
      <c r="T236" s="11">
        <f t="shared" si="29"/>
        <v>42176.035405092596</v>
      </c>
      <c r="U236" t="str">
        <f>INDEX('ED - Country code'!$A:$A,MATCH(Data!G236,'ED - Country code'!$B:$B,0))</f>
        <v>United States of America</v>
      </c>
      <c r="V236">
        <f t="shared" si="30"/>
        <v>40</v>
      </c>
      <c r="W236">
        <f t="shared" si="31"/>
        <v>2015</v>
      </c>
    </row>
    <row r="237" spans="1:23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s="8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11">
        <f t="shared" si="28"/>
        <v>42164.908530092594</v>
      </c>
      <c r="T237" s="11">
        <f t="shared" si="29"/>
        <v>42194.908530092594</v>
      </c>
      <c r="U237" t="str">
        <f>INDEX('ED - Country code'!$A:$A,MATCH(Data!G237,'ED - Country code'!$B:$B,0))</f>
        <v>United States of America</v>
      </c>
      <c r="V237">
        <f t="shared" si="30"/>
        <v>30</v>
      </c>
      <c r="W237">
        <f t="shared" si="31"/>
        <v>2015</v>
      </c>
    </row>
    <row r="238" spans="1:23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s="8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11">
        <f t="shared" si="28"/>
        <v>42321.08447916666</v>
      </c>
      <c r="T238" s="11">
        <f t="shared" si="29"/>
        <v>42374</v>
      </c>
      <c r="U238" t="str">
        <f>INDEX('ED - Country code'!$A:$A,MATCH(Data!G238,'ED - Country code'!$B:$B,0))</f>
        <v>United States of America</v>
      </c>
      <c r="V238">
        <f t="shared" si="30"/>
        <v>52.915520833339542</v>
      </c>
      <c r="W238">
        <f t="shared" si="31"/>
        <v>2016</v>
      </c>
    </row>
    <row r="239" spans="1:23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3.3333333333333335E-3</v>
      </c>
      <c r="P239" s="8">
        <f t="shared" si="25"/>
        <v>50</v>
      </c>
      <c r="Q239" t="str">
        <f t="shared" si="26"/>
        <v>film &amp; video</v>
      </c>
      <c r="R239" t="str">
        <f t="shared" si="27"/>
        <v>drama</v>
      </c>
      <c r="S239" s="11">
        <f t="shared" si="28"/>
        <v>42377.577187499999</v>
      </c>
      <c r="T239" s="11">
        <f t="shared" si="29"/>
        <v>42437.577187499999</v>
      </c>
      <c r="U239" t="str">
        <f>INDEX('ED - Country code'!$A:$A,MATCH(Data!G239,'ED - Country code'!$B:$B,0))</f>
        <v>United States of America</v>
      </c>
      <c r="V239">
        <f t="shared" si="30"/>
        <v>60</v>
      </c>
      <c r="W239">
        <f t="shared" si="31"/>
        <v>2016</v>
      </c>
    </row>
    <row r="240" spans="1:23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s="8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11">
        <f t="shared" si="28"/>
        <v>42713.962499999994</v>
      </c>
      <c r="T240" s="11">
        <f t="shared" si="29"/>
        <v>42734.375</v>
      </c>
      <c r="U240" t="str">
        <f>INDEX('ED - Country code'!$A:$A,MATCH(Data!G240,'ED - Country code'!$B:$B,0))</f>
        <v>United States of America</v>
      </c>
      <c r="V240">
        <f t="shared" si="30"/>
        <v>20.412500000005821</v>
      </c>
      <c r="W240">
        <f t="shared" si="31"/>
        <v>2016</v>
      </c>
    </row>
    <row r="241" spans="1:23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0.25</v>
      </c>
      <c r="P241" s="8">
        <f t="shared" si="25"/>
        <v>50</v>
      </c>
      <c r="Q241" t="str">
        <f t="shared" si="26"/>
        <v>film &amp; video</v>
      </c>
      <c r="R241" t="str">
        <f t="shared" si="27"/>
        <v>drama</v>
      </c>
      <c r="S241" s="11">
        <f t="shared" si="28"/>
        <v>42297.110300925924</v>
      </c>
      <c r="T241" s="11">
        <f t="shared" si="29"/>
        <v>42316.5</v>
      </c>
      <c r="U241" t="str">
        <f>INDEX('ED - Country code'!$A:$A,MATCH(Data!G241,'ED - Country code'!$B:$B,0))</f>
        <v>Australia</v>
      </c>
      <c r="V241">
        <f t="shared" si="30"/>
        <v>19.389699074075907</v>
      </c>
      <c r="W241">
        <f t="shared" si="31"/>
        <v>2015</v>
      </c>
    </row>
    <row r="242" spans="1:23" ht="28.8" x14ac:dyDescent="0.3">
      <c r="A242">
        <v>2118</v>
      </c>
      <c r="B242" s="3" t="s">
        <v>2119</v>
      </c>
      <c r="C242" s="3" t="s">
        <v>6228</v>
      </c>
      <c r="D242">
        <v>1000</v>
      </c>
      <c r="E242">
        <v>1346.11</v>
      </c>
      <c r="F242" t="s">
        <v>8219</v>
      </c>
      <c r="G242" t="s">
        <v>8224</v>
      </c>
      <c r="H242" t="s">
        <v>8246</v>
      </c>
      <c r="I242">
        <v>1311538136</v>
      </c>
      <c r="J242">
        <v>1308946136</v>
      </c>
      <c r="K242" t="b">
        <v>0</v>
      </c>
      <c r="L242">
        <v>17</v>
      </c>
      <c r="M242" t="b">
        <v>1</v>
      </c>
      <c r="N242" t="s">
        <v>8279</v>
      </c>
      <c r="O242" s="5">
        <f t="shared" si="24"/>
        <v>1.3461099999999999</v>
      </c>
      <c r="P242" s="8">
        <f t="shared" si="25"/>
        <v>79.182941176470578</v>
      </c>
      <c r="Q242" t="str">
        <f t="shared" si="26"/>
        <v>music</v>
      </c>
      <c r="R242" t="str">
        <f t="shared" si="27"/>
        <v>indie rock</v>
      </c>
      <c r="S242" s="11">
        <f t="shared" si="28"/>
        <v>40718.839537037034</v>
      </c>
      <c r="T242" s="11">
        <f t="shared" si="29"/>
        <v>40748.839537037034</v>
      </c>
      <c r="U242" t="str">
        <f>INDEX('ED - Country code'!$A:$A,MATCH(Data!G2120,'ED - Country code'!$B:$B,0))</f>
        <v>United States of America</v>
      </c>
      <c r="V242">
        <f t="shared" si="30"/>
        <v>30</v>
      </c>
      <c r="W242">
        <f t="shared" si="31"/>
        <v>2011</v>
      </c>
    </row>
    <row r="243" spans="1:23" ht="28.8" x14ac:dyDescent="0.3">
      <c r="A243">
        <v>118</v>
      </c>
      <c r="B243" s="3" t="s">
        <v>120</v>
      </c>
      <c r="C243" s="3" t="s">
        <v>4229</v>
      </c>
      <c r="D243">
        <v>5000</v>
      </c>
      <c r="E243">
        <v>5651.58</v>
      </c>
      <c r="F243" t="s">
        <v>8219</v>
      </c>
      <c r="G243" t="s">
        <v>8224</v>
      </c>
      <c r="H243" t="s">
        <v>8246</v>
      </c>
      <c r="I243">
        <v>1311902236</v>
      </c>
      <c r="J243">
        <v>1309310236</v>
      </c>
      <c r="K243" t="b">
        <v>0</v>
      </c>
      <c r="L243">
        <v>39</v>
      </c>
      <c r="M243" t="b">
        <v>1</v>
      </c>
      <c r="N243" t="s">
        <v>8266</v>
      </c>
      <c r="O243" s="5">
        <f t="shared" si="24"/>
        <v>1.1303159999999999</v>
      </c>
      <c r="P243" s="8">
        <f t="shared" si="25"/>
        <v>144.91230769230768</v>
      </c>
      <c r="Q243" t="str">
        <f t="shared" si="26"/>
        <v>film &amp; video</v>
      </c>
      <c r="R243" t="str">
        <f t="shared" si="27"/>
        <v>shorts</v>
      </c>
      <c r="S243" s="11">
        <f t="shared" si="28"/>
        <v>40723.053657407407</v>
      </c>
      <c r="T243" s="11">
        <f t="shared" si="29"/>
        <v>40753.053657407407</v>
      </c>
      <c r="U243" t="str">
        <f>INDEX('ED - Country code'!$A:$A,MATCH(Data!G120,'ED - Country code'!$B:$B,0))</f>
        <v>United States of America</v>
      </c>
      <c r="V243">
        <f t="shared" si="30"/>
        <v>30</v>
      </c>
      <c r="W243">
        <f t="shared" si="31"/>
        <v>2011</v>
      </c>
    </row>
    <row r="244" spans="1:23" ht="57.6" x14ac:dyDescent="0.3">
      <c r="A244">
        <v>1679</v>
      </c>
      <c r="B244" s="3" t="s">
        <v>1680</v>
      </c>
      <c r="C244" s="3" t="s">
        <v>5789</v>
      </c>
      <c r="D244">
        <v>2000</v>
      </c>
      <c r="E244">
        <v>3500</v>
      </c>
      <c r="F244" t="s">
        <v>8219</v>
      </c>
      <c r="G244" t="s">
        <v>8224</v>
      </c>
      <c r="H244" t="s">
        <v>8246</v>
      </c>
      <c r="I244">
        <v>1311298745</v>
      </c>
      <c r="J244">
        <v>1309311545</v>
      </c>
      <c r="K244" t="b">
        <v>0</v>
      </c>
      <c r="L244">
        <v>56</v>
      </c>
      <c r="M244" t="b">
        <v>1</v>
      </c>
      <c r="N244" t="s">
        <v>8292</v>
      </c>
      <c r="O244" s="5">
        <f t="shared" si="24"/>
        <v>1.75</v>
      </c>
      <c r="P244" s="8">
        <f t="shared" si="25"/>
        <v>62.5</v>
      </c>
      <c r="Q244" t="str">
        <f t="shared" si="26"/>
        <v>music</v>
      </c>
      <c r="R244" t="str">
        <f t="shared" si="27"/>
        <v>pop</v>
      </c>
      <c r="S244" s="11">
        <f t="shared" si="28"/>
        <v>40723.068807870368</v>
      </c>
      <c r="T244" s="11">
        <f t="shared" si="29"/>
        <v>40746.068807870368</v>
      </c>
      <c r="U244" t="str">
        <f>INDEX('ED - Country code'!$A:$A,MATCH(Data!G1681,'ED - Country code'!$B:$B,0))</f>
        <v>United Kingdom</v>
      </c>
      <c r="V244">
        <f t="shared" si="30"/>
        <v>23</v>
      </c>
      <c r="W244">
        <f t="shared" si="31"/>
        <v>2011</v>
      </c>
    </row>
    <row r="245" spans="1:23" ht="43.2" x14ac:dyDescent="0.3">
      <c r="A245">
        <v>804</v>
      </c>
      <c r="B245" s="3" t="s">
        <v>805</v>
      </c>
      <c r="C245" s="3" t="s">
        <v>4914</v>
      </c>
      <c r="D245">
        <v>5500</v>
      </c>
      <c r="E245">
        <v>5500</v>
      </c>
      <c r="F245" t="s">
        <v>8219</v>
      </c>
      <c r="G245" t="s">
        <v>8224</v>
      </c>
      <c r="H245" t="s">
        <v>8246</v>
      </c>
      <c r="I245">
        <v>1311393540</v>
      </c>
      <c r="J245">
        <v>1309919526</v>
      </c>
      <c r="K245" t="b">
        <v>0</v>
      </c>
      <c r="L245">
        <v>18</v>
      </c>
      <c r="M245" t="b">
        <v>1</v>
      </c>
      <c r="N245" t="s">
        <v>8276</v>
      </c>
      <c r="O245" s="5">
        <f t="shared" si="24"/>
        <v>1</v>
      </c>
      <c r="P245" s="8">
        <f t="shared" si="25"/>
        <v>305.55555555555554</v>
      </c>
      <c r="Q245" t="str">
        <f t="shared" si="26"/>
        <v>music</v>
      </c>
      <c r="R245" t="str">
        <f t="shared" si="27"/>
        <v>rock</v>
      </c>
      <c r="S245" s="11">
        <f t="shared" si="28"/>
        <v>40730.105625000004</v>
      </c>
      <c r="T245" s="11">
        <f t="shared" si="29"/>
        <v>40747.165972222225</v>
      </c>
      <c r="U245" t="str">
        <f>INDEX('ED - Country code'!$A:$A,MATCH(Data!G806,'ED - Country code'!$B:$B,0))</f>
        <v>United States of America</v>
      </c>
      <c r="V245">
        <f t="shared" si="30"/>
        <v>17.060347222221026</v>
      </c>
      <c r="W245">
        <f t="shared" si="31"/>
        <v>2011</v>
      </c>
    </row>
    <row r="246" spans="1:23" ht="43.2" x14ac:dyDescent="0.3">
      <c r="A246">
        <v>2497</v>
      </c>
      <c r="B246" s="3" t="s">
        <v>2497</v>
      </c>
      <c r="C246" s="3" t="s">
        <v>6607</v>
      </c>
      <c r="D246">
        <v>4000</v>
      </c>
      <c r="E246">
        <v>4510.8599999999997</v>
      </c>
      <c r="F246" t="s">
        <v>8219</v>
      </c>
      <c r="G246" t="s">
        <v>8224</v>
      </c>
      <c r="H246" t="s">
        <v>8246</v>
      </c>
      <c r="I246">
        <v>1312578338</v>
      </c>
      <c r="J246">
        <v>1309986338</v>
      </c>
      <c r="K246" t="b">
        <v>0</v>
      </c>
      <c r="L246">
        <v>56</v>
      </c>
      <c r="M246" t="b">
        <v>1</v>
      </c>
      <c r="N246" t="s">
        <v>8279</v>
      </c>
      <c r="O246" s="5">
        <f t="shared" si="24"/>
        <v>1.127715</v>
      </c>
      <c r="P246" s="8">
        <f t="shared" si="25"/>
        <v>80.551071428571419</v>
      </c>
      <c r="Q246" t="str">
        <f t="shared" si="26"/>
        <v>music</v>
      </c>
      <c r="R246" t="str">
        <f t="shared" si="27"/>
        <v>indie rock</v>
      </c>
      <c r="S246" s="11">
        <f t="shared" si="28"/>
        <v>40730.878912037035</v>
      </c>
      <c r="T246" s="11">
        <f t="shared" si="29"/>
        <v>40760.878912037035</v>
      </c>
      <c r="U246" t="str">
        <f>INDEX('ED - Country code'!$A:$A,MATCH(Data!G2499,'ED - Country code'!$B:$B,0))</f>
        <v>United States of America</v>
      </c>
      <c r="V246">
        <f t="shared" si="30"/>
        <v>30</v>
      </c>
      <c r="W246">
        <f t="shared" si="31"/>
        <v>2011</v>
      </c>
    </row>
    <row r="247" spans="1:23" ht="43.2" x14ac:dyDescent="0.3">
      <c r="A247">
        <v>70</v>
      </c>
      <c r="B247" s="3" t="s">
        <v>72</v>
      </c>
      <c r="C247" s="3" t="s">
        <v>4181</v>
      </c>
      <c r="D247">
        <v>500</v>
      </c>
      <c r="E247">
        <v>636</v>
      </c>
      <c r="F247" t="s">
        <v>8219</v>
      </c>
      <c r="G247" t="s">
        <v>8224</v>
      </c>
      <c r="H247" t="s">
        <v>8246</v>
      </c>
      <c r="I247">
        <v>1315171845</v>
      </c>
      <c r="J247">
        <v>1309987845</v>
      </c>
      <c r="K247" t="b">
        <v>0</v>
      </c>
      <c r="L247">
        <v>17</v>
      </c>
      <c r="M247" t="b">
        <v>1</v>
      </c>
      <c r="N247" t="s">
        <v>8266</v>
      </c>
      <c r="O247" s="5">
        <f t="shared" si="24"/>
        <v>1.272</v>
      </c>
      <c r="P247" s="8">
        <f t="shared" si="25"/>
        <v>37.411764705882355</v>
      </c>
      <c r="Q247" t="str">
        <f t="shared" si="26"/>
        <v>film &amp; video</v>
      </c>
      <c r="R247" t="str">
        <f t="shared" si="27"/>
        <v>shorts</v>
      </c>
      <c r="S247" s="11">
        <f t="shared" si="28"/>
        <v>40730.896354166667</v>
      </c>
      <c r="T247" s="11">
        <f t="shared" si="29"/>
        <v>40790.896354166667</v>
      </c>
      <c r="U247" t="str">
        <f>INDEX('ED - Country code'!$A:$A,MATCH(Data!G72,'ED - Country code'!$B:$B,0))</f>
        <v>United States of America</v>
      </c>
      <c r="V247">
        <f t="shared" si="30"/>
        <v>60</v>
      </c>
      <c r="W247">
        <f t="shared" si="31"/>
        <v>2011</v>
      </c>
    </row>
    <row r="248" spans="1:23" ht="28.8" x14ac:dyDescent="0.3">
      <c r="A248">
        <v>728</v>
      </c>
      <c r="B248" s="3" t="s">
        <v>729</v>
      </c>
      <c r="C248" s="3" t="s">
        <v>4838</v>
      </c>
      <c r="D248">
        <v>7500</v>
      </c>
      <c r="E248">
        <v>7917.45</v>
      </c>
      <c r="F248" t="s">
        <v>8219</v>
      </c>
      <c r="G248" t="s">
        <v>8224</v>
      </c>
      <c r="H248" t="s">
        <v>8246</v>
      </c>
      <c r="I248">
        <v>1313957157</v>
      </c>
      <c r="J248">
        <v>1310069157</v>
      </c>
      <c r="K248" t="b">
        <v>0</v>
      </c>
      <c r="L248">
        <v>130</v>
      </c>
      <c r="M248" t="b">
        <v>1</v>
      </c>
      <c r="N248" t="s">
        <v>8274</v>
      </c>
      <c r="O248" s="5">
        <f t="shared" si="24"/>
        <v>1.05566</v>
      </c>
      <c r="P248" s="8">
        <f t="shared" si="25"/>
        <v>60.903461538461535</v>
      </c>
      <c r="Q248" t="str">
        <f t="shared" si="26"/>
        <v>publishing</v>
      </c>
      <c r="R248" t="str">
        <f t="shared" si="27"/>
        <v>nonfiction</v>
      </c>
      <c r="S248" s="11">
        <f t="shared" si="28"/>
        <v>40731.837465277778</v>
      </c>
      <c r="T248" s="11">
        <f t="shared" si="29"/>
        <v>40776.837465277778</v>
      </c>
      <c r="U248" t="str">
        <f>INDEX('ED - Country code'!$A:$A,MATCH(Data!G730,'ED - Country code'!$B:$B,0))</f>
        <v>United States of America</v>
      </c>
      <c r="V248">
        <f t="shared" si="30"/>
        <v>45</v>
      </c>
      <c r="W248">
        <f t="shared" si="31"/>
        <v>2011</v>
      </c>
    </row>
    <row r="249" spans="1:23" ht="43.2" x14ac:dyDescent="0.3">
      <c r="A249">
        <v>401</v>
      </c>
      <c r="B249" s="3" t="s">
        <v>402</v>
      </c>
      <c r="C249" s="3" t="s">
        <v>4511</v>
      </c>
      <c r="D249">
        <v>50000</v>
      </c>
      <c r="E249">
        <v>51906</v>
      </c>
      <c r="F249" t="s">
        <v>8219</v>
      </c>
      <c r="G249" t="s">
        <v>8224</v>
      </c>
      <c r="H249" t="s">
        <v>8246</v>
      </c>
      <c r="I249">
        <v>1312747970</v>
      </c>
      <c r="J249">
        <v>1310155970</v>
      </c>
      <c r="K249" t="b">
        <v>0</v>
      </c>
      <c r="L249">
        <v>73</v>
      </c>
      <c r="M249" t="b">
        <v>1</v>
      </c>
      <c r="N249" t="s">
        <v>8269</v>
      </c>
      <c r="O249" s="5">
        <f t="shared" si="24"/>
        <v>1.0381199999999999</v>
      </c>
      <c r="P249" s="8">
        <f t="shared" si="25"/>
        <v>711.04109589041093</v>
      </c>
      <c r="Q249" t="str">
        <f t="shared" si="26"/>
        <v>film &amp; video</v>
      </c>
      <c r="R249" t="str">
        <f t="shared" si="27"/>
        <v>documentary</v>
      </c>
      <c r="S249" s="11">
        <f t="shared" si="28"/>
        <v>40732.842245370368</v>
      </c>
      <c r="T249" s="11">
        <f t="shared" si="29"/>
        <v>40762.842245370368</v>
      </c>
      <c r="U249" t="str">
        <f>INDEX('ED - Country code'!$A:$A,MATCH(Data!G403,'ED - Country code'!$B:$B,0))</f>
        <v>United States of America</v>
      </c>
      <c r="V249">
        <f t="shared" si="30"/>
        <v>30</v>
      </c>
      <c r="W249">
        <f t="shared" si="31"/>
        <v>2011</v>
      </c>
    </row>
    <row r="250" spans="1:23" ht="43.2" x14ac:dyDescent="0.3">
      <c r="A250">
        <v>794</v>
      </c>
      <c r="B250" s="3" t="s">
        <v>795</v>
      </c>
      <c r="C250" s="3" t="s">
        <v>4904</v>
      </c>
      <c r="D250">
        <v>8000</v>
      </c>
      <c r="E250">
        <v>8425</v>
      </c>
      <c r="F250" t="s">
        <v>8219</v>
      </c>
      <c r="G250" t="s">
        <v>8224</v>
      </c>
      <c r="H250" t="s">
        <v>8246</v>
      </c>
      <c r="I250">
        <v>1315242360</v>
      </c>
      <c r="J250">
        <v>1310438737</v>
      </c>
      <c r="K250" t="b">
        <v>0</v>
      </c>
      <c r="L250">
        <v>53</v>
      </c>
      <c r="M250" t="b">
        <v>1</v>
      </c>
      <c r="N250" t="s">
        <v>8276</v>
      </c>
      <c r="O250" s="5">
        <f t="shared" si="24"/>
        <v>1.0531250000000001</v>
      </c>
      <c r="P250" s="8">
        <f t="shared" si="25"/>
        <v>158.96226415094338</v>
      </c>
      <c r="Q250" t="str">
        <f t="shared" si="26"/>
        <v>music</v>
      </c>
      <c r="R250" t="str">
        <f t="shared" si="27"/>
        <v>rock</v>
      </c>
      <c r="S250" s="11">
        <f t="shared" si="28"/>
        <v>40736.115011574075</v>
      </c>
      <c r="T250" s="11">
        <f t="shared" si="29"/>
        <v>40791.712500000001</v>
      </c>
      <c r="U250" t="str">
        <f>INDEX('ED - Country code'!$A:$A,MATCH(Data!G796,'ED - Country code'!$B:$B,0))</f>
        <v>United States of America</v>
      </c>
      <c r="V250">
        <f t="shared" si="30"/>
        <v>55.597488425926713</v>
      </c>
      <c r="W250">
        <f t="shared" si="31"/>
        <v>2011</v>
      </c>
    </row>
    <row r="251" spans="1:23" ht="43.2" x14ac:dyDescent="0.3">
      <c r="A251">
        <v>119</v>
      </c>
      <c r="B251" s="3" t="s">
        <v>121</v>
      </c>
      <c r="C251" s="3" t="s">
        <v>4230</v>
      </c>
      <c r="D251">
        <v>3250</v>
      </c>
      <c r="E251">
        <v>3398.1</v>
      </c>
      <c r="F251" t="s">
        <v>8219</v>
      </c>
      <c r="G251" t="s">
        <v>8224</v>
      </c>
      <c r="H251" t="s">
        <v>8246</v>
      </c>
      <c r="I251">
        <v>1313276400</v>
      </c>
      <c r="J251">
        <v>1310693986</v>
      </c>
      <c r="K251" t="b">
        <v>0</v>
      </c>
      <c r="L251">
        <v>37</v>
      </c>
      <c r="M251" t="b">
        <v>1</v>
      </c>
      <c r="N251" t="s">
        <v>8266</v>
      </c>
      <c r="O251" s="5">
        <f t="shared" si="24"/>
        <v>1.0455692307692308</v>
      </c>
      <c r="P251" s="8">
        <f t="shared" si="25"/>
        <v>91.840540540540545</v>
      </c>
      <c r="Q251" t="str">
        <f t="shared" si="26"/>
        <v>film &amp; video</v>
      </c>
      <c r="R251" t="str">
        <f t="shared" si="27"/>
        <v>shorts</v>
      </c>
      <c r="S251" s="11">
        <f t="shared" si="28"/>
        <v>40739.069282407407</v>
      </c>
      <c r="T251" s="11">
        <f t="shared" si="29"/>
        <v>40768.958333333336</v>
      </c>
      <c r="U251" t="str">
        <f>INDEX('ED - Country code'!$A:$A,MATCH(Data!G121,'ED - Country code'!$B:$B,0))</f>
        <v>United States of America</v>
      </c>
      <c r="V251">
        <f t="shared" si="30"/>
        <v>29.889050925929041</v>
      </c>
      <c r="W251">
        <f t="shared" si="31"/>
        <v>2011</v>
      </c>
    </row>
    <row r="252" spans="1:23" ht="43.2" x14ac:dyDescent="0.3">
      <c r="A252">
        <v>1605</v>
      </c>
      <c r="B252" s="3" t="s">
        <v>1606</v>
      </c>
      <c r="C252" s="3" t="s">
        <v>5715</v>
      </c>
      <c r="D252">
        <v>6000</v>
      </c>
      <c r="E252">
        <v>6041.6</v>
      </c>
      <c r="F252" t="s">
        <v>8219</v>
      </c>
      <c r="G252" t="s">
        <v>8224</v>
      </c>
      <c r="H252" t="s">
        <v>8246</v>
      </c>
      <c r="I252">
        <v>1312182000</v>
      </c>
      <c r="J252">
        <v>1311380313</v>
      </c>
      <c r="K252" t="b">
        <v>0</v>
      </c>
      <c r="L252">
        <v>44</v>
      </c>
      <c r="M252" t="b">
        <v>1</v>
      </c>
      <c r="N252" t="s">
        <v>8276</v>
      </c>
      <c r="O252" s="5">
        <f t="shared" si="24"/>
        <v>1.0069333333333335</v>
      </c>
      <c r="P252" s="8">
        <f t="shared" si="25"/>
        <v>137.30909090909091</v>
      </c>
      <c r="Q252" t="str">
        <f t="shared" si="26"/>
        <v>music</v>
      </c>
      <c r="R252" t="str">
        <f t="shared" si="27"/>
        <v>rock</v>
      </c>
      <c r="S252" s="11">
        <f t="shared" si="28"/>
        <v>40747.012881944444</v>
      </c>
      <c r="T252" s="11">
        <f t="shared" si="29"/>
        <v>40756.291666666664</v>
      </c>
      <c r="U252" t="str">
        <f>INDEX('ED - Country code'!$A:$A,MATCH(Data!G1607,'ED - Country code'!$B:$B,0))</f>
        <v>United States of America</v>
      </c>
      <c r="V252">
        <f t="shared" si="30"/>
        <v>9.2787847222207347</v>
      </c>
      <c r="W252">
        <f t="shared" si="31"/>
        <v>2011</v>
      </c>
    </row>
    <row r="253" spans="1:23" ht="43.2" x14ac:dyDescent="0.3">
      <c r="A253">
        <v>1632</v>
      </c>
      <c r="B253" s="3" t="s">
        <v>1633</v>
      </c>
      <c r="C253" s="3" t="s">
        <v>5742</v>
      </c>
      <c r="D253">
        <v>4000</v>
      </c>
      <c r="E253">
        <v>4065</v>
      </c>
      <c r="F253" t="s">
        <v>8219</v>
      </c>
      <c r="G253" t="s">
        <v>8224</v>
      </c>
      <c r="H253" t="s">
        <v>8246</v>
      </c>
      <c r="I253">
        <v>1316851854</v>
      </c>
      <c r="J253">
        <v>1311667854</v>
      </c>
      <c r="K253" t="b">
        <v>0</v>
      </c>
      <c r="L253">
        <v>47</v>
      </c>
      <c r="M253" t="b">
        <v>1</v>
      </c>
      <c r="N253" t="s">
        <v>8276</v>
      </c>
      <c r="O253" s="5">
        <f t="shared" si="24"/>
        <v>1.0162500000000001</v>
      </c>
      <c r="P253" s="8">
        <f t="shared" si="25"/>
        <v>86.489361702127653</v>
      </c>
      <c r="Q253" t="str">
        <f t="shared" si="26"/>
        <v>music</v>
      </c>
      <c r="R253" t="str">
        <f t="shared" si="27"/>
        <v>rock</v>
      </c>
      <c r="S253" s="11">
        <f t="shared" si="28"/>
        <v>40750.340902777774</v>
      </c>
      <c r="T253" s="11">
        <f t="shared" si="29"/>
        <v>40810.340902777774</v>
      </c>
      <c r="U253" t="str">
        <f>INDEX('ED - Country code'!$A:$A,MATCH(Data!G1634,'ED - Country code'!$B:$B,0))</f>
        <v>United Kingdom</v>
      </c>
      <c r="V253">
        <f t="shared" si="30"/>
        <v>60</v>
      </c>
      <c r="W253">
        <f t="shared" si="31"/>
        <v>2011</v>
      </c>
    </row>
    <row r="254" spans="1:23" ht="28.8" x14ac:dyDescent="0.3">
      <c r="A254">
        <v>1251</v>
      </c>
      <c r="B254" s="3" t="s">
        <v>1252</v>
      </c>
      <c r="C254" s="3" t="s">
        <v>5361</v>
      </c>
      <c r="D254">
        <v>6000</v>
      </c>
      <c r="E254">
        <v>6108</v>
      </c>
      <c r="F254" t="s">
        <v>8219</v>
      </c>
      <c r="G254" t="s">
        <v>8224</v>
      </c>
      <c r="H254" t="s">
        <v>8246</v>
      </c>
      <c r="I254">
        <v>1316979167</v>
      </c>
      <c r="J254">
        <v>1311795167</v>
      </c>
      <c r="K254" t="b">
        <v>1</v>
      </c>
      <c r="L254">
        <v>74</v>
      </c>
      <c r="M254" t="b">
        <v>1</v>
      </c>
      <c r="N254" t="s">
        <v>8276</v>
      </c>
      <c r="O254" s="5">
        <f t="shared" si="24"/>
        <v>1.018</v>
      </c>
      <c r="P254" s="8">
        <f t="shared" si="25"/>
        <v>82.540540540540547</v>
      </c>
      <c r="Q254" t="str">
        <f t="shared" si="26"/>
        <v>music</v>
      </c>
      <c r="R254" t="str">
        <f t="shared" si="27"/>
        <v>rock</v>
      </c>
      <c r="S254" s="11">
        <f t="shared" si="28"/>
        <v>40751.814432870371</v>
      </c>
      <c r="T254" s="11">
        <f t="shared" si="29"/>
        <v>40811.814432870371</v>
      </c>
      <c r="U254" t="str">
        <f>INDEX('ED - Country code'!$A:$A,MATCH(Data!G1253,'ED - Country code'!$B:$B,0))</f>
        <v>United States of America</v>
      </c>
      <c r="V254">
        <f t="shared" si="30"/>
        <v>60</v>
      </c>
      <c r="W254">
        <f t="shared" si="31"/>
        <v>2011</v>
      </c>
    </row>
    <row r="255" spans="1:23" ht="28.8" x14ac:dyDescent="0.3">
      <c r="A255">
        <v>113</v>
      </c>
      <c r="B255" s="3" t="s">
        <v>115</v>
      </c>
      <c r="C255" s="3" t="s">
        <v>4224</v>
      </c>
      <c r="D255">
        <v>5000</v>
      </c>
      <c r="E255">
        <v>7050</v>
      </c>
      <c r="F255" t="s">
        <v>8219</v>
      </c>
      <c r="G255" t="s">
        <v>8224</v>
      </c>
      <c r="H255" t="s">
        <v>8246</v>
      </c>
      <c r="I255">
        <v>1312642800</v>
      </c>
      <c r="J255">
        <v>1311963128</v>
      </c>
      <c r="K255" t="b">
        <v>0</v>
      </c>
      <c r="L255">
        <v>78</v>
      </c>
      <c r="M255" t="b">
        <v>1</v>
      </c>
      <c r="N255" t="s">
        <v>8266</v>
      </c>
      <c r="O255" s="5">
        <f t="shared" si="24"/>
        <v>1.41</v>
      </c>
      <c r="P255" s="8">
        <f t="shared" si="25"/>
        <v>90.384615384615387</v>
      </c>
      <c r="Q255" t="str">
        <f t="shared" si="26"/>
        <v>film &amp; video</v>
      </c>
      <c r="R255" t="str">
        <f t="shared" si="27"/>
        <v>shorts</v>
      </c>
      <c r="S255" s="11">
        <f t="shared" si="28"/>
        <v>40753.758425925924</v>
      </c>
      <c r="T255" s="11">
        <f t="shared" si="29"/>
        <v>40761.625</v>
      </c>
      <c r="U255" t="str">
        <f>INDEX('ED - Country code'!$A:$A,MATCH(Data!G115,'ED - Country code'!$B:$B,0))</f>
        <v>United States of America</v>
      </c>
      <c r="V255">
        <f t="shared" si="30"/>
        <v>7.8665740740761976</v>
      </c>
      <c r="W255">
        <f t="shared" si="31"/>
        <v>2011</v>
      </c>
    </row>
    <row r="256" spans="1:23" ht="43.2" x14ac:dyDescent="0.3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5">
        <f t="shared" si="24"/>
        <v>1.3065</v>
      </c>
      <c r="P256" s="8">
        <f t="shared" si="25"/>
        <v>45.051724137931032</v>
      </c>
      <c r="Q256" t="str">
        <f t="shared" si="26"/>
        <v>film &amp; video</v>
      </c>
      <c r="R256" t="str">
        <f t="shared" si="27"/>
        <v>documentary</v>
      </c>
      <c r="S256" s="11">
        <f t="shared" si="28"/>
        <v>40757.889247685183</v>
      </c>
      <c r="T256" s="11">
        <f t="shared" si="29"/>
        <v>40802.889247685183</v>
      </c>
      <c r="U256" t="str">
        <f>INDEX('ED - Country code'!$A:$A,MATCH(Data!G376,'ED - Country code'!$B:$B,0))</f>
        <v>United States of America</v>
      </c>
      <c r="V256">
        <f t="shared" si="30"/>
        <v>45</v>
      </c>
      <c r="W256">
        <f t="shared" si="31"/>
        <v>2011</v>
      </c>
    </row>
    <row r="257" spans="1:23" ht="43.2" x14ac:dyDescent="0.3">
      <c r="A257">
        <v>2095</v>
      </c>
      <c r="B257" s="3" t="s">
        <v>2096</v>
      </c>
      <c r="C257" s="3" t="s">
        <v>6205</v>
      </c>
      <c r="D257">
        <v>2500</v>
      </c>
      <c r="E257">
        <v>2500</v>
      </c>
      <c r="F257" t="s">
        <v>8219</v>
      </c>
      <c r="G257" t="s">
        <v>8224</v>
      </c>
      <c r="H257" t="s">
        <v>8246</v>
      </c>
      <c r="I257">
        <v>1317576973</v>
      </c>
      <c r="J257">
        <v>1312392973</v>
      </c>
      <c r="K257" t="b">
        <v>0</v>
      </c>
      <c r="L257">
        <v>22</v>
      </c>
      <c r="M257" t="b">
        <v>1</v>
      </c>
      <c r="N257" t="s">
        <v>8279</v>
      </c>
      <c r="O257" s="5">
        <f t="shared" si="24"/>
        <v>1</v>
      </c>
      <c r="P257" s="8">
        <f t="shared" si="25"/>
        <v>113.63636363636364</v>
      </c>
      <c r="Q257" t="str">
        <f t="shared" si="26"/>
        <v>music</v>
      </c>
      <c r="R257" t="str">
        <f t="shared" si="27"/>
        <v>indie rock</v>
      </c>
      <c r="S257" s="11">
        <f t="shared" si="28"/>
        <v>40758.733483796292</v>
      </c>
      <c r="T257" s="11">
        <f t="shared" si="29"/>
        <v>40818.733483796292</v>
      </c>
      <c r="U257" t="str">
        <f>INDEX('ED - Country code'!$A:$A,MATCH(Data!G2097,'ED - Country code'!$B:$B,0))</f>
        <v>United States of America</v>
      </c>
      <c r="V257">
        <f t="shared" si="30"/>
        <v>60</v>
      </c>
      <c r="W257">
        <f t="shared" si="31"/>
        <v>2011</v>
      </c>
    </row>
    <row r="258" spans="1:23" ht="43.2" x14ac:dyDescent="0.3">
      <c r="A258">
        <v>2008</v>
      </c>
      <c r="B258" s="3" t="s">
        <v>2009</v>
      </c>
      <c r="C258" s="3" t="s">
        <v>6118</v>
      </c>
      <c r="D258">
        <v>1570.79</v>
      </c>
      <c r="E258">
        <v>1839</v>
      </c>
      <c r="F258" t="s">
        <v>8219</v>
      </c>
      <c r="G258" t="s">
        <v>8224</v>
      </c>
      <c r="H258" t="s">
        <v>8246</v>
      </c>
      <c r="I258">
        <v>1316442622</v>
      </c>
      <c r="J258">
        <v>1312641022</v>
      </c>
      <c r="K258" t="b">
        <v>1</v>
      </c>
      <c r="L258">
        <v>41</v>
      </c>
      <c r="M258" t="b">
        <v>1</v>
      </c>
      <c r="N258" t="s">
        <v>8295</v>
      </c>
      <c r="O258" s="5">
        <f t="shared" ref="O258:O321" si="32">E258/D258</f>
        <v>1.1707484768810599</v>
      </c>
      <c r="P258" s="8">
        <f t="shared" ref="P258:P321" si="33">E258/L258</f>
        <v>44.853658536585364</v>
      </c>
      <c r="Q258" t="str">
        <f t="shared" ref="Q258:Q321" si="34">LEFT(N258,SEARCH("/",N258,1)-1)</f>
        <v>technology</v>
      </c>
      <c r="R258" t="str">
        <f t="shared" ref="R258:R321" si="35">RIGHT(N258,LEN(N258)-SEARCH("/",N258,1))</f>
        <v>hardware</v>
      </c>
      <c r="S258" s="11">
        <f t="shared" ref="S258:S321" si="36">(((J258/60)/60)/24)+DATE(1970,1,1)</f>
        <v>40761.604421296295</v>
      </c>
      <c r="T258" s="11">
        <f t="shared" ref="T258:T321" si="37">(((I258/60)/60)/24)+DATE(1970,1,1)</f>
        <v>40805.604421296295</v>
      </c>
      <c r="U258" t="str">
        <f>INDEX('ED - Country code'!$A:$A,MATCH(Data!G2010,'ED - Country code'!$B:$B,0))</f>
        <v>United States of America</v>
      </c>
      <c r="V258">
        <f t="shared" si="30"/>
        <v>44</v>
      </c>
      <c r="W258">
        <f t="shared" si="31"/>
        <v>2011</v>
      </c>
    </row>
    <row r="259" spans="1:23" x14ac:dyDescent="0.3">
      <c r="A259">
        <v>806</v>
      </c>
      <c r="B259" s="3" t="s">
        <v>807</v>
      </c>
      <c r="C259" s="3" t="s">
        <v>4916</v>
      </c>
      <c r="D259">
        <v>8000</v>
      </c>
      <c r="E259">
        <v>8355</v>
      </c>
      <c r="F259" t="s">
        <v>8219</v>
      </c>
      <c r="G259" t="s">
        <v>8224</v>
      </c>
      <c r="H259" t="s">
        <v>8246</v>
      </c>
      <c r="I259">
        <v>1315413339</v>
      </c>
      <c r="J259">
        <v>1312821339</v>
      </c>
      <c r="K259" t="b">
        <v>0</v>
      </c>
      <c r="L259">
        <v>71</v>
      </c>
      <c r="M259" t="b">
        <v>1</v>
      </c>
      <c r="N259" t="s">
        <v>8276</v>
      </c>
      <c r="O259" s="5">
        <f t="shared" si="32"/>
        <v>1.0443750000000001</v>
      </c>
      <c r="P259" s="8">
        <f t="shared" si="33"/>
        <v>117.67605633802818</v>
      </c>
      <c r="Q259" t="str">
        <f t="shared" si="34"/>
        <v>music</v>
      </c>
      <c r="R259" t="str">
        <f t="shared" si="35"/>
        <v>rock</v>
      </c>
      <c r="S259" s="11">
        <f t="shared" si="36"/>
        <v>40763.691423611112</v>
      </c>
      <c r="T259" s="11">
        <f t="shared" si="37"/>
        <v>40793.691423611112</v>
      </c>
      <c r="U259" t="str">
        <f>INDEX('ED - Country code'!$A:$A,MATCH(Data!G808,'ED - Country code'!$B:$B,0))</f>
        <v>United States of America</v>
      </c>
      <c r="V259">
        <f t="shared" ref="V259:V322" si="38">T259-S259</f>
        <v>30</v>
      </c>
      <c r="W259">
        <f t="shared" ref="W259:W322" si="39">YEAR(T259)</f>
        <v>2011</v>
      </c>
    </row>
    <row r="260" spans="1:23" ht="43.2" x14ac:dyDescent="0.3">
      <c r="A260">
        <v>2092</v>
      </c>
      <c r="B260" s="3" t="s">
        <v>2093</v>
      </c>
      <c r="C260" s="3" t="s">
        <v>6202</v>
      </c>
      <c r="D260">
        <v>6000</v>
      </c>
      <c r="E260">
        <v>6077</v>
      </c>
      <c r="F260" t="s">
        <v>8219</v>
      </c>
      <c r="G260" t="s">
        <v>8224</v>
      </c>
      <c r="H260" t="s">
        <v>8246</v>
      </c>
      <c r="I260">
        <v>1318006732</v>
      </c>
      <c r="J260">
        <v>1312822732</v>
      </c>
      <c r="K260" t="b">
        <v>0</v>
      </c>
      <c r="L260">
        <v>55</v>
      </c>
      <c r="M260" t="b">
        <v>1</v>
      </c>
      <c r="N260" t="s">
        <v>8279</v>
      </c>
      <c r="O260" s="5">
        <f t="shared" si="32"/>
        <v>1.0128333333333333</v>
      </c>
      <c r="P260" s="8">
        <f t="shared" si="33"/>
        <v>110.49090909090908</v>
      </c>
      <c r="Q260" t="str">
        <f t="shared" si="34"/>
        <v>music</v>
      </c>
      <c r="R260" t="str">
        <f t="shared" si="35"/>
        <v>indie rock</v>
      </c>
      <c r="S260" s="11">
        <f t="shared" si="36"/>
        <v>40763.707546296297</v>
      </c>
      <c r="T260" s="11">
        <f t="shared" si="37"/>
        <v>40823.707546296297</v>
      </c>
      <c r="U260" t="str">
        <f>INDEX('ED - Country code'!$A:$A,MATCH(Data!G2094,'ED - Country code'!$B:$B,0))</f>
        <v>United States of America</v>
      </c>
      <c r="V260">
        <f t="shared" si="38"/>
        <v>60</v>
      </c>
      <c r="W260">
        <f t="shared" si="39"/>
        <v>2011</v>
      </c>
    </row>
    <row r="261" spans="1:23" ht="43.2" x14ac:dyDescent="0.3">
      <c r="A261">
        <v>392</v>
      </c>
      <c r="B261" s="3" t="s">
        <v>393</v>
      </c>
      <c r="C261" s="3" t="s">
        <v>4502</v>
      </c>
      <c r="D261">
        <v>18500</v>
      </c>
      <c r="E261">
        <v>18667</v>
      </c>
      <c r="F261" t="s">
        <v>8219</v>
      </c>
      <c r="G261" t="s">
        <v>8224</v>
      </c>
      <c r="H261" t="s">
        <v>8246</v>
      </c>
      <c r="I261">
        <v>1315450800</v>
      </c>
      <c r="J261">
        <v>1312823571</v>
      </c>
      <c r="K261" t="b">
        <v>0</v>
      </c>
      <c r="L261">
        <v>206</v>
      </c>
      <c r="M261" t="b">
        <v>1</v>
      </c>
      <c r="N261" t="s">
        <v>8269</v>
      </c>
      <c r="O261" s="5">
        <f t="shared" si="32"/>
        <v>1.009027027027027</v>
      </c>
      <c r="P261" s="8">
        <f t="shared" si="33"/>
        <v>90.616504854368927</v>
      </c>
      <c r="Q261" t="str">
        <f t="shared" si="34"/>
        <v>film &amp; video</v>
      </c>
      <c r="R261" t="str">
        <f t="shared" si="35"/>
        <v>documentary</v>
      </c>
      <c r="S261" s="11">
        <f t="shared" si="36"/>
        <v>40763.717256944445</v>
      </c>
      <c r="T261" s="11">
        <f t="shared" si="37"/>
        <v>40794.125</v>
      </c>
      <c r="U261" t="str">
        <f>INDEX('ED - Country code'!$A:$A,MATCH(Data!G394,'ED - Country code'!$B:$B,0))</f>
        <v>United States of America</v>
      </c>
      <c r="V261">
        <f t="shared" si="38"/>
        <v>30.407743055555329</v>
      </c>
      <c r="W261">
        <f t="shared" si="39"/>
        <v>2011</v>
      </c>
    </row>
    <row r="262" spans="1:23" ht="43.2" x14ac:dyDescent="0.3">
      <c r="A262">
        <v>2087</v>
      </c>
      <c r="B262" s="3" t="s">
        <v>2088</v>
      </c>
      <c r="C262" s="3" t="s">
        <v>6197</v>
      </c>
      <c r="D262">
        <v>1500</v>
      </c>
      <c r="E262">
        <v>1553</v>
      </c>
      <c r="F262" t="s">
        <v>8219</v>
      </c>
      <c r="G262" t="s">
        <v>8224</v>
      </c>
      <c r="H262" t="s">
        <v>8246</v>
      </c>
      <c r="I262">
        <v>1315457658</v>
      </c>
      <c r="J262">
        <v>1312865658</v>
      </c>
      <c r="K262" t="b">
        <v>0</v>
      </c>
      <c r="L262">
        <v>25</v>
      </c>
      <c r="M262" t="b">
        <v>1</v>
      </c>
      <c r="N262" t="s">
        <v>8279</v>
      </c>
      <c r="O262" s="5">
        <f t="shared" si="32"/>
        <v>1.0353333333333334</v>
      </c>
      <c r="P262" s="8">
        <f t="shared" si="33"/>
        <v>62.12</v>
      </c>
      <c r="Q262" t="str">
        <f t="shared" si="34"/>
        <v>music</v>
      </c>
      <c r="R262" t="str">
        <f t="shared" si="35"/>
        <v>indie rock</v>
      </c>
      <c r="S262" s="11">
        <f t="shared" si="36"/>
        <v>40764.204375000001</v>
      </c>
      <c r="T262" s="11">
        <f t="shared" si="37"/>
        <v>40794.204375000001</v>
      </c>
      <c r="U262" t="str">
        <f>INDEX('ED - Country code'!$A:$A,MATCH(Data!G2089,'ED - Country code'!$B:$B,0))</f>
        <v>United States of America</v>
      </c>
      <c r="V262">
        <f t="shared" si="38"/>
        <v>30</v>
      </c>
      <c r="W262">
        <f t="shared" si="39"/>
        <v>2011</v>
      </c>
    </row>
    <row r="263" spans="1:23" ht="28.8" x14ac:dyDescent="0.3">
      <c r="A263">
        <v>2015</v>
      </c>
      <c r="B263" s="3" t="s">
        <v>2016</v>
      </c>
      <c r="C263" s="3" t="s">
        <v>6125</v>
      </c>
      <c r="D263">
        <v>7200</v>
      </c>
      <c r="E263">
        <v>8136.01</v>
      </c>
      <c r="F263" t="s">
        <v>8219</v>
      </c>
      <c r="G263" t="s">
        <v>8224</v>
      </c>
      <c r="H263" t="s">
        <v>8246</v>
      </c>
      <c r="I263">
        <v>1315602163</v>
      </c>
      <c r="J263">
        <v>1313010163</v>
      </c>
      <c r="K263" t="b">
        <v>1</v>
      </c>
      <c r="L263">
        <v>162</v>
      </c>
      <c r="M263" t="b">
        <v>1</v>
      </c>
      <c r="N263" t="s">
        <v>8295</v>
      </c>
      <c r="O263" s="5">
        <f t="shared" si="32"/>
        <v>1.1300013888888889</v>
      </c>
      <c r="P263" s="8">
        <f t="shared" si="33"/>
        <v>50.222283950617282</v>
      </c>
      <c r="Q263" t="str">
        <f t="shared" si="34"/>
        <v>technology</v>
      </c>
      <c r="R263" t="str">
        <f t="shared" si="35"/>
        <v>hardware</v>
      </c>
      <c r="S263" s="11">
        <f t="shared" si="36"/>
        <v>40765.876886574071</v>
      </c>
      <c r="T263" s="11">
        <f t="shared" si="37"/>
        <v>40795.876886574071</v>
      </c>
      <c r="U263" t="str">
        <f>INDEX('ED - Country code'!$A:$A,MATCH(Data!G2017,'ED - Country code'!$B:$B,0))</f>
        <v>United States of America</v>
      </c>
      <c r="V263">
        <f t="shared" si="38"/>
        <v>30</v>
      </c>
      <c r="W263">
        <f t="shared" si="39"/>
        <v>2011</v>
      </c>
    </row>
    <row r="264" spans="1:23" ht="28.8" x14ac:dyDescent="0.3">
      <c r="A264">
        <v>1476</v>
      </c>
      <c r="B264" s="3" t="s">
        <v>1477</v>
      </c>
      <c r="C264" s="3" t="s">
        <v>5586</v>
      </c>
      <c r="D264">
        <v>6000</v>
      </c>
      <c r="E264">
        <v>39693.279999999999</v>
      </c>
      <c r="F264" t="s">
        <v>8219</v>
      </c>
      <c r="G264" t="s">
        <v>8224</v>
      </c>
      <c r="H264" t="s">
        <v>8246</v>
      </c>
      <c r="I264">
        <v>1315616422</v>
      </c>
      <c r="J264">
        <v>1313024422</v>
      </c>
      <c r="K264" t="b">
        <v>1</v>
      </c>
      <c r="L264">
        <v>916</v>
      </c>
      <c r="M264" t="b">
        <v>1</v>
      </c>
      <c r="N264" t="s">
        <v>8288</v>
      </c>
      <c r="O264" s="5">
        <f t="shared" si="32"/>
        <v>6.6155466666666669</v>
      </c>
      <c r="P264" s="8">
        <f t="shared" si="33"/>
        <v>43.333275109170302</v>
      </c>
      <c r="Q264" t="str">
        <f t="shared" si="34"/>
        <v>publishing</v>
      </c>
      <c r="R264" t="str">
        <f t="shared" si="35"/>
        <v>radio &amp; podcasts</v>
      </c>
      <c r="S264" s="11">
        <f t="shared" si="36"/>
        <v>40766.041921296295</v>
      </c>
      <c r="T264" s="11">
        <f t="shared" si="37"/>
        <v>40796.041921296295</v>
      </c>
      <c r="U264" t="str">
        <f>INDEX('ED - Country code'!$A:$A,MATCH(Data!G1478,'ED - Country code'!$B:$B,0))</f>
        <v>Canada</v>
      </c>
      <c r="V264">
        <f t="shared" si="38"/>
        <v>30</v>
      </c>
      <c r="W264">
        <f t="shared" si="39"/>
        <v>2011</v>
      </c>
    </row>
    <row r="265" spans="1:23" ht="43.2" x14ac:dyDescent="0.3">
      <c r="A265">
        <v>2484</v>
      </c>
      <c r="B265" s="3" t="s">
        <v>2484</v>
      </c>
      <c r="C265" s="3" t="s">
        <v>6594</v>
      </c>
      <c r="D265">
        <v>3500</v>
      </c>
      <c r="E265">
        <v>4176.1099999999997</v>
      </c>
      <c r="F265" t="s">
        <v>8219</v>
      </c>
      <c r="G265" t="s">
        <v>8224</v>
      </c>
      <c r="H265" t="s">
        <v>8246</v>
      </c>
      <c r="I265">
        <v>1316124003</v>
      </c>
      <c r="J265">
        <v>1313532003</v>
      </c>
      <c r="K265" t="b">
        <v>0</v>
      </c>
      <c r="L265">
        <v>90</v>
      </c>
      <c r="M265" t="b">
        <v>1</v>
      </c>
      <c r="N265" t="s">
        <v>8279</v>
      </c>
      <c r="O265" s="5">
        <f t="shared" si="32"/>
        <v>1.1931742857142855</v>
      </c>
      <c r="P265" s="8">
        <f t="shared" si="33"/>
        <v>46.401222222222216</v>
      </c>
      <c r="Q265" t="str">
        <f t="shared" si="34"/>
        <v>music</v>
      </c>
      <c r="R265" t="str">
        <f t="shared" si="35"/>
        <v>indie rock</v>
      </c>
      <c r="S265" s="11">
        <f t="shared" si="36"/>
        <v>40771.916701388887</v>
      </c>
      <c r="T265" s="11">
        <f t="shared" si="37"/>
        <v>40801.916701388887</v>
      </c>
      <c r="U265" t="str">
        <f>INDEX('ED - Country code'!$A:$A,MATCH(Data!G2486,'ED - Country code'!$B:$B,0))</f>
        <v>United Kingdom</v>
      </c>
      <c r="V265">
        <f t="shared" si="38"/>
        <v>30</v>
      </c>
      <c r="W265">
        <f t="shared" si="39"/>
        <v>2011</v>
      </c>
    </row>
    <row r="266" spans="1:23" ht="28.8" x14ac:dyDescent="0.3">
      <c r="A266">
        <v>1923</v>
      </c>
      <c r="B266" s="3" t="s">
        <v>1924</v>
      </c>
      <c r="C266" s="3" t="s">
        <v>6033</v>
      </c>
      <c r="D266">
        <v>125</v>
      </c>
      <c r="E266">
        <v>301</v>
      </c>
      <c r="F266" t="s">
        <v>8219</v>
      </c>
      <c r="G266" t="s">
        <v>8224</v>
      </c>
      <c r="H266" t="s">
        <v>8246</v>
      </c>
      <c r="I266">
        <v>1317099540</v>
      </c>
      <c r="J266">
        <v>1313612532</v>
      </c>
      <c r="K266" t="b">
        <v>0</v>
      </c>
      <c r="L266">
        <v>13</v>
      </c>
      <c r="M266" t="b">
        <v>1</v>
      </c>
      <c r="N266" t="s">
        <v>8279</v>
      </c>
      <c r="O266" s="5">
        <f t="shared" si="32"/>
        <v>2.4079999999999999</v>
      </c>
      <c r="P266" s="8">
        <f t="shared" si="33"/>
        <v>23.153846153846153</v>
      </c>
      <c r="Q266" t="str">
        <f t="shared" si="34"/>
        <v>music</v>
      </c>
      <c r="R266" t="str">
        <f t="shared" si="35"/>
        <v>indie rock</v>
      </c>
      <c r="S266" s="11">
        <f t="shared" si="36"/>
        <v>40772.848749999997</v>
      </c>
      <c r="T266" s="11">
        <f t="shared" si="37"/>
        <v>40813.207638888889</v>
      </c>
      <c r="U266" t="str">
        <f>INDEX('ED - Country code'!$A:$A,MATCH(Data!G1925,'ED - Country code'!$B:$B,0))</f>
        <v>United States of America</v>
      </c>
      <c r="V266">
        <f t="shared" si="38"/>
        <v>40.35888888889167</v>
      </c>
      <c r="W266">
        <f t="shared" si="39"/>
        <v>2011</v>
      </c>
    </row>
    <row r="267" spans="1:23" x14ac:dyDescent="0.3">
      <c r="A267">
        <v>1859</v>
      </c>
      <c r="B267" s="3" t="s">
        <v>1860</v>
      </c>
      <c r="C267" s="3" t="s">
        <v>5969</v>
      </c>
      <c r="D267">
        <v>3000</v>
      </c>
      <c r="E267">
        <v>3955</v>
      </c>
      <c r="F267" t="s">
        <v>8219</v>
      </c>
      <c r="G267" t="s">
        <v>8224</v>
      </c>
      <c r="H267" t="s">
        <v>8246</v>
      </c>
      <c r="I267">
        <v>1316716129</v>
      </c>
      <c r="J267">
        <v>1314124129</v>
      </c>
      <c r="K267" t="b">
        <v>0</v>
      </c>
      <c r="L267">
        <v>56</v>
      </c>
      <c r="M267" t="b">
        <v>1</v>
      </c>
      <c r="N267" t="s">
        <v>8276</v>
      </c>
      <c r="O267" s="5">
        <f t="shared" si="32"/>
        <v>1.3183333333333334</v>
      </c>
      <c r="P267" s="8">
        <f t="shared" si="33"/>
        <v>70.625</v>
      </c>
      <c r="Q267" t="str">
        <f t="shared" si="34"/>
        <v>music</v>
      </c>
      <c r="R267" t="str">
        <f t="shared" si="35"/>
        <v>rock</v>
      </c>
      <c r="S267" s="11">
        <f t="shared" si="36"/>
        <v>40778.770011574074</v>
      </c>
      <c r="T267" s="11">
        <f t="shared" si="37"/>
        <v>40808.770011574074</v>
      </c>
      <c r="U267" t="str">
        <f>INDEX('ED - Country code'!$A:$A,MATCH(Data!G1861,'ED - Country code'!$B:$B,0))</f>
        <v>Canada</v>
      </c>
      <c r="V267">
        <f t="shared" si="38"/>
        <v>30</v>
      </c>
      <c r="W267">
        <f t="shared" si="39"/>
        <v>2011</v>
      </c>
    </row>
    <row r="268" spans="1:23" ht="43.2" x14ac:dyDescent="0.3">
      <c r="A268">
        <v>85</v>
      </c>
      <c r="B268" s="3" t="s">
        <v>87</v>
      </c>
      <c r="C268" s="3" t="s">
        <v>4196</v>
      </c>
      <c r="D268">
        <v>1200</v>
      </c>
      <c r="E268">
        <v>1506</v>
      </c>
      <c r="F268" t="s">
        <v>8219</v>
      </c>
      <c r="G268" t="s">
        <v>8224</v>
      </c>
      <c r="H268" t="s">
        <v>8246</v>
      </c>
      <c r="I268">
        <v>1316746837</v>
      </c>
      <c r="J268">
        <v>1314154837</v>
      </c>
      <c r="K268" t="b">
        <v>0</v>
      </c>
      <c r="L268">
        <v>21</v>
      </c>
      <c r="M268" t="b">
        <v>1</v>
      </c>
      <c r="N268" t="s">
        <v>8266</v>
      </c>
      <c r="O268" s="5">
        <f t="shared" si="32"/>
        <v>1.2549999999999999</v>
      </c>
      <c r="P268" s="8">
        <f t="shared" si="33"/>
        <v>71.714285714285708</v>
      </c>
      <c r="Q268" t="str">
        <f t="shared" si="34"/>
        <v>film &amp; video</v>
      </c>
      <c r="R268" t="str">
        <f t="shared" si="35"/>
        <v>shorts</v>
      </c>
      <c r="S268" s="11">
        <f t="shared" si="36"/>
        <v>40779.125428240739</v>
      </c>
      <c r="T268" s="11">
        <f t="shared" si="37"/>
        <v>40809.125428240739</v>
      </c>
      <c r="U268" t="str">
        <f>INDEX('ED - Country code'!$A:$A,MATCH(Data!G87,'ED - Country code'!$B:$B,0))</f>
        <v>United States of America</v>
      </c>
      <c r="V268">
        <f t="shared" si="38"/>
        <v>30</v>
      </c>
      <c r="W268">
        <f t="shared" si="39"/>
        <v>2011</v>
      </c>
    </row>
    <row r="269" spans="1:23" ht="43.2" x14ac:dyDescent="0.3">
      <c r="A269">
        <v>2461</v>
      </c>
      <c r="B269" s="3" t="s">
        <v>2462</v>
      </c>
      <c r="C269" s="3" t="s">
        <v>6571</v>
      </c>
      <c r="D269">
        <v>7500</v>
      </c>
      <c r="E269">
        <v>7785</v>
      </c>
      <c r="F269" t="s">
        <v>8219</v>
      </c>
      <c r="G269" t="s">
        <v>8224</v>
      </c>
      <c r="H269" t="s">
        <v>8246</v>
      </c>
      <c r="I269">
        <v>1317438000</v>
      </c>
      <c r="J269">
        <v>1314577097</v>
      </c>
      <c r="K269" t="b">
        <v>0</v>
      </c>
      <c r="L269">
        <v>86</v>
      </c>
      <c r="M269" t="b">
        <v>1</v>
      </c>
      <c r="N269" t="s">
        <v>8279</v>
      </c>
      <c r="O269" s="5">
        <f t="shared" si="32"/>
        <v>1.038</v>
      </c>
      <c r="P269" s="8">
        <f t="shared" si="33"/>
        <v>90.523255813953483</v>
      </c>
      <c r="Q269" t="str">
        <f t="shared" si="34"/>
        <v>music</v>
      </c>
      <c r="R269" t="str">
        <f t="shared" si="35"/>
        <v>indie rock</v>
      </c>
      <c r="S269" s="11">
        <f t="shared" si="36"/>
        <v>40784.012696759259</v>
      </c>
      <c r="T269" s="11">
        <f t="shared" si="37"/>
        <v>40817.125</v>
      </c>
      <c r="U269" t="str">
        <f>INDEX('ED - Country code'!$A:$A,MATCH(Data!G2463,'ED - Country code'!$B:$B,0))</f>
        <v>Australia</v>
      </c>
      <c r="V269">
        <f t="shared" si="38"/>
        <v>33.112303240741312</v>
      </c>
      <c r="W269">
        <f t="shared" si="39"/>
        <v>2011</v>
      </c>
    </row>
    <row r="270" spans="1:23" ht="43.2" x14ac:dyDescent="0.3">
      <c r="A270">
        <v>2540</v>
      </c>
      <c r="B270" s="3" t="s">
        <v>2540</v>
      </c>
      <c r="C270" s="3" t="s">
        <v>6650</v>
      </c>
      <c r="D270">
        <v>2500</v>
      </c>
      <c r="E270">
        <v>2585</v>
      </c>
      <c r="F270" t="s">
        <v>8219</v>
      </c>
      <c r="G270" t="s">
        <v>8224</v>
      </c>
      <c r="H270" t="s">
        <v>8246</v>
      </c>
      <c r="I270">
        <v>1319904721</v>
      </c>
      <c r="J270">
        <v>1314720721</v>
      </c>
      <c r="K270" t="b">
        <v>0</v>
      </c>
      <c r="L270">
        <v>27</v>
      </c>
      <c r="M270" t="b">
        <v>1</v>
      </c>
      <c r="N270" t="s">
        <v>8300</v>
      </c>
      <c r="O270" s="5">
        <f t="shared" si="32"/>
        <v>1.034</v>
      </c>
      <c r="P270" s="8">
        <f t="shared" si="33"/>
        <v>95.740740740740748</v>
      </c>
      <c r="Q270" t="str">
        <f t="shared" si="34"/>
        <v>music</v>
      </c>
      <c r="R270" t="str">
        <f t="shared" si="35"/>
        <v>classical music</v>
      </c>
      <c r="S270" s="11">
        <f t="shared" si="36"/>
        <v>40785.675011574072</v>
      </c>
      <c r="T270" s="11">
        <f t="shared" si="37"/>
        <v>40845.675011574072</v>
      </c>
      <c r="U270" t="str">
        <f>INDEX('ED - Country code'!$A:$A,MATCH(Data!G2542,'ED - Country code'!$B:$B,0))</f>
        <v>United States of America</v>
      </c>
      <c r="V270">
        <f t="shared" si="38"/>
        <v>60</v>
      </c>
      <c r="W270">
        <f t="shared" si="39"/>
        <v>2011</v>
      </c>
    </row>
    <row r="271" spans="1:23" ht="43.2" x14ac:dyDescent="0.3">
      <c r="A271">
        <v>69</v>
      </c>
      <c r="B271" s="3" t="s">
        <v>71</v>
      </c>
      <c r="C271" s="3" t="s">
        <v>4180</v>
      </c>
      <c r="D271">
        <v>10000</v>
      </c>
      <c r="E271">
        <v>11094.23</v>
      </c>
      <c r="F271" t="s">
        <v>8219</v>
      </c>
      <c r="G271" t="s">
        <v>8224</v>
      </c>
      <c r="H271" t="s">
        <v>8246</v>
      </c>
      <c r="I271">
        <v>1317538740</v>
      </c>
      <c r="J271">
        <v>1314765025</v>
      </c>
      <c r="K271" t="b">
        <v>0</v>
      </c>
      <c r="L271">
        <v>178</v>
      </c>
      <c r="M271" t="b">
        <v>1</v>
      </c>
      <c r="N271" t="s">
        <v>8266</v>
      </c>
      <c r="O271" s="5">
        <f t="shared" si="32"/>
        <v>1.109423</v>
      </c>
      <c r="P271" s="8">
        <f t="shared" si="33"/>
        <v>62.327134831460668</v>
      </c>
      <c r="Q271" t="str">
        <f t="shared" si="34"/>
        <v>film &amp; video</v>
      </c>
      <c r="R271" t="str">
        <f t="shared" si="35"/>
        <v>shorts</v>
      </c>
      <c r="S271" s="11">
        <f t="shared" si="36"/>
        <v>40786.187789351854</v>
      </c>
      <c r="T271" s="11">
        <f t="shared" si="37"/>
        <v>40818.290972222225</v>
      </c>
      <c r="U271" t="str">
        <f>INDEX('ED - Country code'!$A:$A,MATCH(Data!G71,'ED - Country code'!$B:$B,0))</f>
        <v>United States of America</v>
      </c>
      <c r="V271">
        <f t="shared" si="38"/>
        <v>32.103182870370802</v>
      </c>
      <c r="W271">
        <f t="shared" si="39"/>
        <v>2011</v>
      </c>
    </row>
    <row r="272" spans="1:23" ht="28.8" x14ac:dyDescent="0.3">
      <c r="A272">
        <v>1602</v>
      </c>
      <c r="B272" s="3" t="s">
        <v>1603</v>
      </c>
      <c r="C272" s="3" t="s">
        <v>5712</v>
      </c>
      <c r="D272">
        <v>1500</v>
      </c>
      <c r="E272">
        <v>1502.5</v>
      </c>
      <c r="F272" t="s">
        <v>8219</v>
      </c>
      <c r="G272" t="s">
        <v>8224</v>
      </c>
      <c r="H272" t="s">
        <v>8246</v>
      </c>
      <c r="I272">
        <v>1318633200</v>
      </c>
      <c r="J272">
        <v>1314947317</v>
      </c>
      <c r="K272" t="b">
        <v>0</v>
      </c>
      <c r="L272">
        <v>32</v>
      </c>
      <c r="M272" t="b">
        <v>1</v>
      </c>
      <c r="N272" t="s">
        <v>8276</v>
      </c>
      <c r="O272" s="5">
        <f t="shared" si="32"/>
        <v>1.0016666666666667</v>
      </c>
      <c r="P272" s="8">
        <f t="shared" si="33"/>
        <v>46.953125</v>
      </c>
      <c r="Q272" t="str">
        <f t="shared" si="34"/>
        <v>music</v>
      </c>
      <c r="R272" t="str">
        <f t="shared" si="35"/>
        <v>rock</v>
      </c>
      <c r="S272" s="11">
        <f t="shared" si="36"/>
        <v>40788.297650462962</v>
      </c>
      <c r="T272" s="11">
        <f t="shared" si="37"/>
        <v>40830.958333333336</v>
      </c>
      <c r="U272" t="str">
        <f>INDEX('ED - Country code'!$A:$A,MATCH(Data!G1604,'ED - Country code'!$B:$B,0))</f>
        <v>United States of America</v>
      </c>
      <c r="V272">
        <f t="shared" si="38"/>
        <v>42.660682870373421</v>
      </c>
      <c r="W272">
        <f t="shared" si="39"/>
        <v>2011</v>
      </c>
    </row>
    <row r="273" spans="1:23" ht="43.2" x14ac:dyDescent="0.3">
      <c r="A273">
        <v>1838</v>
      </c>
      <c r="B273" s="3" t="s">
        <v>1839</v>
      </c>
      <c r="C273" s="3" t="s">
        <v>5948</v>
      </c>
      <c r="D273">
        <v>1000</v>
      </c>
      <c r="E273">
        <v>1001.49</v>
      </c>
      <c r="F273" t="s">
        <v>8219</v>
      </c>
      <c r="G273" t="s">
        <v>8224</v>
      </c>
      <c r="H273" t="s">
        <v>8246</v>
      </c>
      <c r="I273">
        <v>1317438000</v>
      </c>
      <c r="J273">
        <v>1314989557</v>
      </c>
      <c r="K273" t="b">
        <v>0</v>
      </c>
      <c r="L273">
        <v>28</v>
      </c>
      <c r="M273" t="b">
        <v>1</v>
      </c>
      <c r="N273" t="s">
        <v>8276</v>
      </c>
      <c r="O273" s="5">
        <f t="shared" si="32"/>
        <v>1.00149</v>
      </c>
      <c r="P273" s="8">
        <f t="shared" si="33"/>
        <v>35.767499999999998</v>
      </c>
      <c r="Q273" t="str">
        <f t="shared" si="34"/>
        <v>music</v>
      </c>
      <c r="R273" t="str">
        <f t="shared" si="35"/>
        <v>rock</v>
      </c>
      <c r="S273" s="11">
        <f t="shared" si="36"/>
        <v>40788.786539351851</v>
      </c>
      <c r="T273" s="11">
        <f t="shared" si="37"/>
        <v>40817.125</v>
      </c>
      <c r="U273" t="str">
        <f>INDEX('ED - Country code'!$A:$A,MATCH(Data!G1840,'ED - Country code'!$B:$B,0))</f>
        <v>United States of America</v>
      </c>
      <c r="V273">
        <f t="shared" si="38"/>
        <v>28.338460648148612</v>
      </c>
      <c r="W273">
        <f t="shared" si="39"/>
        <v>2011</v>
      </c>
    </row>
    <row r="274" spans="1:23" ht="43.2" x14ac:dyDescent="0.3">
      <c r="A274">
        <v>2485</v>
      </c>
      <c r="B274" s="3" t="s">
        <v>2485</v>
      </c>
      <c r="C274" s="3" t="s">
        <v>6595</v>
      </c>
      <c r="D274">
        <v>2000</v>
      </c>
      <c r="E274">
        <v>2065</v>
      </c>
      <c r="F274" t="s">
        <v>8219</v>
      </c>
      <c r="G274" t="s">
        <v>8224</v>
      </c>
      <c r="H274" t="s">
        <v>8246</v>
      </c>
      <c r="I274">
        <v>1318463879</v>
      </c>
      <c r="J274">
        <v>1315439879</v>
      </c>
      <c r="K274" t="b">
        <v>0</v>
      </c>
      <c r="L274">
        <v>41</v>
      </c>
      <c r="M274" t="b">
        <v>1</v>
      </c>
      <c r="N274" t="s">
        <v>8279</v>
      </c>
      <c r="O274" s="5">
        <f t="shared" si="32"/>
        <v>1.0325</v>
      </c>
      <c r="P274" s="8">
        <f t="shared" si="33"/>
        <v>50.365853658536587</v>
      </c>
      <c r="Q274" t="str">
        <f t="shared" si="34"/>
        <v>music</v>
      </c>
      <c r="R274" t="str">
        <f t="shared" si="35"/>
        <v>indie rock</v>
      </c>
      <c r="S274" s="11">
        <f t="shared" si="36"/>
        <v>40793.998599537037</v>
      </c>
      <c r="T274" s="11">
        <f t="shared" si="37"/>
        <v>40828.998599537037</v>
      </c>
      <c r="U274" t="str">
        <f>INDEX('ED - Country code'!$A:$A,MATCH(Data!G2487,'ED - Country code'!$B:$B,0))</f>
        <v>United Kingdom</v>
      </c>
      <c r="V274">
        <f t="shared" si="38"/>
        <v>35</v>
      </c>
      <c r="W274">
        <f t="shared" si="39"/>
        <v>2011</v>
      </c>
    </row>
    <row r="275" spans="1:23" ht="43.2" x14ac:dyDescent="0.3">
      <c r="A275">
        <v>82</v>
      </c>
      <c r="B275" s="3" t="s">
        <v>84</v>
      </c>
      <c r="C275" s="3" t="s">
        <v>4193</v>
      </c>
      <c r="D275">
        <v>4000</v>
      </c>
      <c r="E275">
        <v>4000.5</v>
      </c>
      <c r="F275" t="s">
        <v>8219</v>
      </c>
      <c r="G275" t="s">
        <v>8224</v>
      </c>
      <c r="H275" t="s">
        <v>8246</v>
      </c>
      <c r="I275">
        <v>1318189261</v>
      </c>
      <c r="J275">
        <v>1315597261</v>
      </c>
      <c r="K275" t="b">
        <v>0</v>
      </c>
      <c r="L275">
        <v>100</v>
      </c>
      <c r="M275" t="b">
        <v>1</v>
      </c>
      <c r="N275" t="s">
        <v>8266</v>
      </c>
      <c r="O275" s="5">
        <f t="shared" si="32"/>
        <v>1.0001249999999999</v>
      </c>
      <c r="P275" s="8">
        <f t="shared" si="33"/>
        <v>40.005000000000003</v>
      </c>
      <c r="Q275" t="str">
        <f t="shared" si="34"/>
        <v>film &amp; video</v>
      </c>
      <c r="R275" t="str">
        <f t="shared" si="35"/>
        <v>shorts</v>
      </c>
      <c r="S275" s="11">
        <f t="shared" si="36"/>
        <v>40795.820150462961</v>
      </c>
      <c r="T275" s="11">
        <f t="shared" si="37"/>
        <v>40825.820150462961</v>
      </c>
      <c r="U275" t="str">
        <f>INDEX('ED - Country code'!$A:$A,MATCH(Data!G84,'ED - Country code'!$B:$B,0))</f>
        <v>United States of America</v>
      </c>
      <c r="V275">
        <f t="shared" si="38"/>
        <v>30</v>
      </c>
      <c r="W275">
        <f t="shared" si="39"/>
        <v>2011</v>
      </c>
    </row>
    <row r="276" spans="1:23" ht="28.8" x14ac:dyDescent="0.3">
      <c r="A276">
        <v>1609</v>
      </c>
      <c r="B276" s="3" t="s">
        <v>1610</v>
      </c>
      <c r="C276" s="3" t="s">
        <v>5719</v>
      </c>
      <c r="D276">
        <v>1500</v>
      </c>
      <c r="E276">
        <v>1775</v>
      </c>
      <c r="F276" t="s">
        <v>8219</v>
      </c>
      <c r="G276" t="s">
        <v>8224</v>
      </c>
      <c r="H276" t="s">
        <v>8246</v>
      </c>
      <c r="I276">
        <v>1320220800</v>
      </c>
      <c r="J276">
        <v>1315612909</v>
      </c>
      <c r="K276" t="b">
        <v>0</v>
      </c>
      <c r="L276">
        <v>4</v>
      </c>
      <c r="M276" t="b">
        <v>1</v>
      </c>
      <c r="N276" t="s">
        <v>8276</v>
      </c>
      <c r="O276" s="5">
        <f t="shared" si="32"/>
        <v>1.1833333333333333</v>
      </c>
      <c r="P276" s="8">
        <f t="shared" si="33"/>
        <v>443.75</v>
      </c>
      <c r="Q276" t="str">
        <f t="shared" si="34"/>
        <v>music</v>
      </c>
      <c r="R276" t="str">
        <f t="shared" si="35"/>
        <v>rock</v>
      </c>
      <c r="S276" s="11">
        <f t="shared" si="36"/>
        <v>40796.001261574071</v>
      </c>
      <c r="T276" s="11">
        <f t="shared" si="37"/>
        <v>40849.333333333336</v>
      </c>
      <c r="U276" t="str">
        <f>INDEX('ED - Country code'!$A:$A,MATCH(Data!G1611,'ED - Country code'!$B:$B,0))</f>
        <v>United Kingdom</v>
      </c>
      <c r="V276">
        <f t="shared" si="38"/>
        <v>53.332071759265091</v>
      </c>
      <c r="W276">
        <f t="shared" si="39"/>
        <v>2011</v>
      </c>
    </row>
    <row r="277" spans="1:23" ht="28.8" x14ac:dyDescent="0.3">
      <c r="A277">
        <v>1675</v>
      </c>
      <c r="B277" s="3" t="s">
        <v>1676</v>
      </c>
      <c r="C277" s="3" t="s">
        <v>5785</v>
      </c>
      <c r="D277">
        <v>1000</v>
      </c>
      <c r="E277">
        <v>1374.16</v>
      </c>
      <c r="F277" t="s">
        <v>8219</v>
      </c>
      <c r="G277" t="s">
        <v>8224</v>
      </c>
      <c r="H277" t="s">
        <v>8246</v>
      </c>
      <c r="I277">
        <v>1318802580</v>
      </c>
      <c r="J277">
        <v>1316194540</v>
      </c>
      <c r="K277" t="b">
        <v>0</v>
      </c>
      <c r="L277">
        <v>34</v>
      </c>
      <c r="M277" t="b">
        <v>1</v>
      </c>
      <c r="N277" t="s">
        <v>8292</v>
      </c>
      <c r="O277" s="5">
        <f t="shared" si="32"/>
        <v>1.37416</v>
      </c>
      <c r="P277" s="8">
        <f t="shared" si="33"/>
        <v>40.416470588235299</v>
      </c>
      <c r="Q277" t="str">
        <f t="shared" si="34"/>
        <v>music</v>
      </c>
      <c r="R277" t="str">
        <f t="shared" si="35"/>
        <v>pop</v>
      </c>
      <c r="S277" s="11">
        <f t="shared" si="36"/>
        <v>40802.733101851853</v>
      </c>
      <c r="T277" s="11">
        <f t="shared" si="37"/>
        <v>40832.918749999997</v>
      </c>
      <c r="U277" t="str">
        <f>INDEX('ED - Country code'!$A:$A,MATCH(Data!G1677,'ED - Country code'!$B:$B,0))</f>
        <v>United States of America</v>
      </c>
      <c r="V277">
        <f t="shared" si="38"/>
        <v>30.185648148144537</v>
      </c>
      <c r="W277">
        <f t="shared" si="39"/>
        <v>2011</v>
      </c>
    </row>
    <row r="278" spans="1:23" ht="28.8" x14ac:dyDescent="0.3">
      <c r="A278">
        <v>407</v>
      </c>
      <c r="B278" s="3" t="s">
        <v>408</v>
      </c>
      <c r="C278" s="3" t="s">
        <v>4517</v>
      </c>
      <c r="D278">
        <v>2000</v>
      </c>
      <c r="E278">
        <v>2031</v>
      </c>
      <c r="F278" t="s">
        <v>8219</v>
      </c>
      <c r="G278" t="s">
        <v>8224</v>
      </c>
      <c r="H278" t="s">
        <v>8246</v>
      </c>
      <c r="I278">
        <v>1321739650</v>
      </c>
      <c r="J278">
        <v>1316552050</v>
      </c>
      <c r="K278" t="b">
        <v>0</v>
      </c>
      <c r="L278">
        <v>22</v>
      </c>
      <c r="M278" t="b">
        <v>1</v>
      </c>
      <c r="N278" t="s">
        <v>8269</v>
      </c>
      <c r="O278" s="5">
        <f t="shared" si="32"/>
        <v>1.0155000000000001</v>
      </c>
      <c r="P278" s="8">
        <f t="shared" si="33"/>
        <v>92.318181818181813</v>
      </c>
      <c r="Q278" t="str">
        <f t="shared" si="34"/>
        <v>film &amp; video</v>
      </c>
      <c r="R278" t="str">
        <f t="shared" si="35"/>
        <v>documentary</v>
      </c>
      <c r="S278" s="11">
        <f t="shared" si="36"/>
        <v>40806.870949074073</v>
      </c>
      <c r="T278" s="11">
        <f t="shared" si="37"/>
        <v>40866.912615740745</v>
      </c>
      <c r="U278" t="str">
        <f>INDEX('ED - Country code'!$A:$A,MATCH(Data!G409,'ED - Country code'!$B:$B,0))</f>
        <v>United States of America</v>
      </c>
      <c r="V278">
        <f t="shared" si="38"/>
        <v>60.041666666671517</v>
      </c>
      <c r="W278">
        <f t="shared" si="39"/>
        <v>2011</v>
      </c>
    </row>
    <row r="279" spans="1:23" ht="43.2" x14ac:dyDescent="0.3">
      <c r="A279">
        <v>268</v>
      </c>
      <c r="B279" s="3" t="s">
        <v>269</v>
      </c>
      <c r="C279" s="3" t="s">
        <v>4378</v>
      </c>
      <c r="D279">
        <v>5000</v>
      </c>
      <c r="E279">
        <v>5570</v>
      </c>
      <c r="F279" t="s">
        <v>8219</v>
      </c>
      <c r="G279" t="s">
        <v>8224</v>
      </c>
      <c r="H279" t="s">
        <v>8246</v>
      </c>
      <c r="I279">
        <v>1320640778</v>
      </c>
      <c r="J279">
        <v>1316749178</v>
      </c>
      <c r="K279" t="b">
        <v>1</v>
      </c>
      <c r="L279">
        <v>111</v>
      </c>
      <c r="M279" t="b">
        <v>1</v>
      </c>
      <c r="N279" t="s">
        <v>8269</v>
      </c>
      <c r="O279" s="5">
        <f t="shared" si="32"/>
        <v>1.1140000000000001</v>
      </c>
      <c r="P279" s="8">
        <f t="shared" si="33"/>
        <v>50.18018018018018</v>
      </c>
      <c r="Q279" t="str">
        <f t="shared" si="34"/>
        <v>film &amp; video</v>
      </c>
      <c r="R279" t="str">
        <f t="shared" si="35"/>
        <v>documentary</v>
      </c>
      <c r="S279" s="11">
        <f t="shared" si="36"/>
        <v>40809.15252314815</v>
      </c>
      <c r="T279" s="11">
        <f t="shared" si="37"/>
        <v>40854.194189814814</v>
      </c>
      <c r="U279" t="str">
        <f>INDEX('ED - Country code'!$A:$A,MATCH(Data!G270,'ED - Country code'!$B:$B,0))</f>
        <v>United States of America</v>
      </c>
      <c r="V279">
        <f t="shared" si="38"/>
        <v>45.041666666664241</v>
      </c>
      <c r="W279">
        <f t="shared" si="39"/>
        <v>2011</v>
      </c>
    </row>
    <row r="280" spans="1:23" ht="43.2" x14ac:dyDescent="0.3">
      <c r="A280">
        <v>2082</v>
      </c>
      <c r="B280" s="3" t="s">
        <v>2083</v>
      </c>
      <c r="C280" s="3" t="s">
        <v>6192</v>
      </c>
      <c r="D280">
        <v>1500</v>
      </c>
      <c r="E280">
        <v>1661</v>
      </c>
      <c r="F280" t="s">
        <v>8219</v>
      </c>
      <c r="G280" t="s">
        <v>8224</v>
      </c>
      <c r="H280" t="s">
        <v>8246</v>
      </c>
      <c r="I280">
        <v>1322106796</v>
      </c>
      <c r="J280">
        <v>1316919196</v>
      </c>
      <c r="K280" t="b">
        <v>0</v>
      </c>
      <c r="L280">
        <v>38</v>
      </c>
      <c r="M280" t="b">
        <v>1</v>
      </c>
      <c r="N280" t="s">
        <v>8279</v>
      </c>
      <c r="O280" s="5">
        <f t="shared" si="32"/>
        <v>1.1073333333333333</v>
      </c>
      <c r="P280" s="8">
        <f t="shared" si="33"/>
        <v>43.710526315789473</v>
      </c>
      <c r="Q280" t="str">
        <f t="shared" si="34"/>
        <v>music</v>
      </c>
      <c r="R280" t="str">
        <f t="shared" si="35"/>
        <v>indie rock</v>
      </c>
      <c r="S280" s="11">
        <f t="shared" si="36"/>
        <v>40811.120324074072</v>
      </c>
      <c r="T280" s="11">
        <f t="shared" si="37"/>
        <v>40871.161990740737</v>
      </c>
      <c r="U280" t="str">
        <f>INDEX('ED - Country code'!$A:$A,MATCH(Data!G2084,'ED - Country code'!$B:$B,0))</f>
        <v>United States of America</v>
      </c>
      <c r="V280">
        <f t="shared" si="38"/>
        <v>60.041666666664241</v>
      </c>
      <c r="W280">
        <f t="shared" si="39"/>
        <v>2011</v>
      </c>
    </row>
    <row r="281" spans="1:23" ht="43.2" x14ac:dyDescent="0.3">
      <c r="A281">
        <v>292</v>
      </c>
      <c r="B281" s="3" t="s">
        <v>293</v>
      </c>
      <c r="C281" s="3" t="s">
        <v>4402</v>
      </c>
      <c r="D281">
        <v>75000</v>
      </c>
      <c r="E281">
        <v>76130.2</v>
      </c>
      <c r="F281" t="s">
        <v>8219</v>
      </c>
      <c r="G281" t="s">
        <v>8224</v>
      </c>
      <c r="H281" t="s">
        <v>8246</v>
      </c>
      <c r="I281">
        <v>1319860740</v>
      </c>
      <c r="J281">
        <v>1317064599</v>
      </c>
      <c r="K281" t="b">
        <v>1</v>
      </c>
      <c r="L281">
        <v>493</v>
      </c>
      <c r="M281" t="b">
        <v>1</v>
      </c>
      <c r="N281" t="s">
        <v>8269</v>
      </c>
      <c r="O281" s="5">
        <f t="shared" si="32"/>
        <v>1.0150693333333334</v>
      </c>
      <c r="P281" s="8">
        <f t="shared" si="33"/>
        <v>154.42231237322514</v>
      </c>
      <c r="Q281" t="str">
        <f t="shared" si="34"/>
        <v>film &amp; video</v>
      </c>
      <c r="R281" t="str">
        <f t="shared" si="35"/>
        <v>documentary</v>
      </c>
      <c r="S281" s="11">
        <f t="shared" si="36"/>
        <v>40812.803229166668</v>
      </c>
      <c r="T281" s="11">
        <f t="shared" si="37"/>
        <v>40845.165972222225</v>
      </c>
      <c r="U281" t="str">
        <f>INDEX('ED - Country code'!$A:$A,MATCH(Data!G294,'ED - Country code'!$B:$B,0))</f>
        <v>United States of America</v>
      </c>
      <c r="V281">
        <f t="shared" si="38"/>
        <v>32.362743055557075</v>
      </c>
      <c r="W281">
        <f t="shared" si="39"/>
        <v>2011</v>
      </c>
    </row>
    <row r="282" spans="1:23" ht="43.2" x14ac:dyDescent="0.3">
      <c r="A282">
        <v>2097</v>
      </c>
      <c r="B282" s="3" t="s">
        <v>2098</v>
      </c>
      <c r="C282" s="3" t="s">
        <v>6207</v>
      </c>
      <c r="D282">
        <v>3000</v>
      </c>
      <c r="E282">
        <v>3000</v>
      </c>
      <c r="F282" t="s">
        <v>8219</v>
      </c>
      <c r="G282" t="s">
        <v>8224</v>
      </c>
      <c r="H282" t="s">
        <v>8246</v>
      </c>
      <c r="I282">
        <v>1322751735</v>
      </c>
      <c r="J282">
        <v>1317564135</v>
      </c>
      <c r="K282" t="b">
        <v>0</v>
      </c>
      <c r="L282">
        <v>38</v>
      </c>
      <c r="M282" t="b">
        <v>1</v>
      </c>
      <c r="N282" t="s">
        <v>8279</v>
      </c>
      <c r="O282" s="5">
        <f t="shared" si="32"/>
        <v>1</v>
      </c>
      <c r="P282" s="8">
        <f t="shared" si="33"/>
        <v>78.94736842105263</v>
      </c>
      <c r="Q282" t="str">
        <f t="shared" si="34"/>
        <v>music</v>
      </c>
      <c r="R282" t="str">
        <f t="shared" si="35"/>
        <v>indie rock</v>
      </c>
      <c r="S282" s="11">
        <f t="shared" si="36"/>
        <v>40818.58489583333</v>
      </c>
      <c r="T282" s="11">
        <f t="shared" si="37"/>
        <v>40878.626562500001</v>
      </c>
      <c r="U282" t="str">
        <f>INDEX('ED - Country code'!$A:$A,MATCH(Data!G2099,'ED - Country code'!$B:$B,0))</f>
        <v>United States of America</v>
      </c>
      <c r="V282">
        <f t="shared" si="38"/>
        <v>60.041666666671517</v>
      </c>
      <c r="W282">
        <f t="shared" si="39"/>
        <v>2011</v>
      </c>
    </row>
    <row r="283" spans="1:23" ht="43.2" x14ac:dyDescent="0.3">
      <c r="A283">
        <v>310</v>
      </c>
      <c r="B283" s="3" t="s">
        <v>311</v>
      </c>
      <c r="C283" s="3" t="s">
        <v>4420</v>
      </c>
      <c r="D283">
        <v>1000</v>
      </c>
      <c r="E283">
        <v>1041.29</v>
      </c>
      <c r="F283" t="s">
        <v>8219</v>
      </c>
      <c r="G283" t="s">
        <v>8224</v>
      </c>
      <c r="H283" t="s">
        <v>8246</v>
      </c>
      <c r="I283">
        <v>1319076000</v>
      </c>
      <c r="J283">
        <v>1317788623</v>
      </c>
      <c r="K283" t="b">
        <v>1</v>
      </c>
      <c r="L283">
        <v>36</v>
      </c>
      <c r="M283" t="b">
        <v>1</v>
      </c>
      <c r="N283" t="s">
        <v>8269</v>
      </c>
      <c r="O283" s="5">
        <f t="shared" si="32"/>
        <v>1.04129</v>
      </c>
      <c r="P283" s="8">
        <f t="shared" si="33"/>
        <v>28.924722222222222</v>
      </c>
      <c r="Q283" t="str">
        <f t="shared" si="34"/>
        <v>film &amp; video</v>
      </c>
      <c r="R283" t="str">
        <f t="shared" si="35"/>
        <v>documentary</v>
      </c>
      <c r="S283" s="11">
        <f t="shared" si="36"/>
        <v>40821.183136574073</v>
      </c>
      <c r="T283" s="11">
        <f t="shared" si="37"/>
        <v>40836.083333333336</v>
      </c>
      <c r="U283" t="str">
        <f>INDEX('ED - Country code'!$A:$A,MATCH(Data!G312,'ED - Country code'!$B:$B,0))</f>
        <v>United States of America</v>
      </c>
      <c r="V283">
        <f t="shared" si="38"/>
        <v>14.900196759263054</v>
      </c>
      <c r="W283">
        <f t="shared" si="39"/>
        <v>2011</v>
      </c>
    </row>
    <row r="284" spans="1:23" ht="43.2" x14ac:dyDescent="0.3">
      <c r="A284">
        <v>2559</v>
      </c>
      <c r="B284" s="3" t="s">
        <v>2559</v>
      </c>
      <c r="C284" s="3" t="s">
        <v>6669</v>
      </c>
      <c r="D284">
        <v>800</v>
      </c>
      <c r="E284">
        <v>890</v>
      </c>
      <c r="F284" t="s">
        <v>8219</v>
      </c>
      <c r="G284" t="s">
        <v>8224</v>
      </c>
      <c r="H284" t="s">
        <v>8246</v>
      </c>
      <c r="I284">
        <v>1321385820</v>
      </c>
      <c r="J284">
        <v>1318539484</v>
      </c>
      <c r="K284" t="b">
        <v>0</v>
      </c>
      <c r="L284">
        <v>25</v>
      </c>
      <c r="M284" t="b">
        <v>1</v>
      </c>
      <c r="N284" t="s">
        <v>8300</v>
      </c>
      <c r="O284" s="5">
        <f t="shared" si="32"/>
        <v>1.1125</v>
      </c>
      <c r="P284" s="8">
        <f t="shared" si="33"/>
        <v>35.6</v>
      </c>
      <c r="Q284" t="str">
        <f t="shared" si="34"/>
        <v>music</v>
      </c>
      <c r="R284" t="str">
        <f t="shared" si="35"/>
        <v>classical music</v>
      </c>
      <c r="S284" s="11">
        <f t="shared" si="36"/>
        <v>40829.873657407406</v>
      </c>
      <c r="T284" s="11">
        <f t="shared" si="37"/>
        <v>40862.817361111112</v>
      </c>
      <c r="U284" t="str">
        <f>INDEX('ED - Country code'!$A:$A,MATCH(Data!G2561,'ED - Country code'!$B:$B,0))</f>
        <v>Germany</v>
      </c>
      <c r="V284">
        <f t="shared" si="38"/>
        <v>32.943703703705978</v>
      </c>
      <c r="W284">
        <f t="shared" si="39"/>
        <v>2011</v>
      </c>
    </row>
    <row r="285" spans="1:23" ht="43.2" x14ac:dyDescent="0.3">
      <c r="A285">
        <v>1858</v>
      </c>
      <c r="B285" s="3" t="s">
        <v>1859</v>
      </c>
      <c r="C285" s="3" t="s">
        <v>5968</v>
      </c>
      <c r="D285">
        <v>5555.55</v>
      </c>
      <c r="E285">
        <v>6041.55</v>
      </c>
      <c r="F285" t="s">
        <v>8219</v>
      </c>
      <c r="G285" t="s">
        <v>8224</v>
      </c>
      <c r="H285" t="s">
        <v>8246</v>
      </c>
      <c r="I285">
        <v>1324014521</v>
      </c>
      <c r="J285">
        <v>1318826921</v>
      </c>
      <c r="K285" t="b">
        <v>0</v>
      </c>
      <c r="L285">
        <v>149</v>
      </c>
      <c r="M285" t="b">
        <v>1</v>
      </c>
      <c r="N285" t="s">
        <v>8276</v>
      </c>
      <c r="O285" s="5">
        <f t="shared" si="32"/>
        <v>1.0874800874800874</v>
      </c>
      <c r="P285" s="8">
        <f t="shared" si="33"/>
        <v>40.547315436241611</v>
      </c>
      <c r="Q285" t="str">
        <f t="shared" si="34"/>
        <v>music</v>
      </c>
      <c r="R285" t="str">
        <f t="shared" si="35"/>
        <v>rock</v>
      </c>
      <c r="S285" s="11">
        <f t="shared" si="36"/>
        <v>40833.200474537036</v>
      </c>
      <c r="T285" s="11">
        <f t="shared" si="37"/>
        <v>40893.242141203707</v>
      </c>
      <c r="U285" t="str">
        <f>INDEX('ED - Country code'!$A:$A,MATCH(Data!G1860,'ED - Country code'!$B:$B,0))</f>
        <v>United States of America</v>
      </c>
      <c r="V285">
        <f t="shared" si="38"/>
        <v>60.041666666671517</v>
      </c>
      <c r="W285">
        <f t="shared" si="39"/>
        <v>2011</v>
      </c>
    </row>
    <row r="286" spans="1:23" ht="43.2" x14ac:dyDescent="0.3">
      <c r="A286">
        <v>2488</v>
      </c>
      <c r="B286" s="3" t="s">
        <v>2488</v>
      </c>
      <c r="C286" s="3" t="s">
        <v>6598</v>
      </c>
      <c r="D286">
        <v>3000</v>
      </c>
      <c r="E286">
        <v>3201</v>
      </c>
      <c r="F286" t="s">
        <v>8219</v>
      </c>
      <c r="G286" t="s">
        <v>8224</v>
      </c>
      <c r="H286" t="s">
        <v>8246</v>
      </c>
      <c r="I286">
        <v>1321459908</v>
      </c>
      <c r="J286">
        <v>1318864308</v>
      </c>
      <c r="K286" t="b">
        <v>0</v>
      </c>
      <c r="L286">
        <v>65</v>
      </c>
      <c r="M286" t="b">
        <v>1</v>
      </c>
      <c r="N286" t="s">
        <v>8279</v>
      </c>
      <c r="O286" s="5">
        <f t="shared" si="32"/>
        <v>1.0669999999999999</v>
      </c>
      <c r="P286" s="8">
        <f t="shared" si="33"/>
        <v>49.246153846153845</v>
      </c>
      <c r="Q286" t="str">
        <f t="shared" si="34"/>
        <v>music</v>
      </c>
      <c r="R286" t="str">
        <f t="shared" si="35"/>
        <v>indie rock</v>
      </c>
      <c r="S286" s="11">
        <f t="shared" si="36"/>
        <v>40833.633194444446</v>
      </c>
      <c r="T286" s="11">
        <f t="shared" si="37"/>
        <v>40863.674861111111</v>
      </c>
      <c r="U286" t="str">
        <f>INDEX('ED - Country code'!$A:$A,MATCH(Data!G2490,'ED - Country code'!$B:$B,0))</f>
        <v>United Kingdom</v>
      </c>
      <c r="V286">
        <f t="shared" si="38"/>
        <v>30.041666666664241</v>
      </c>
      <c r="W286">
        <f t="shared" si="39"/>
        <v>2011</v>
      </c>
    </row>
    <row r="287" spans="1:23" ht="43.2" x14ac:dyDescent="0.3">
      <c r="A287">
        <v>1246</v>
      </c>
      <c r="B287" s="3" t="s">
        <v>1247</v>
      </c>
      <c r="C287" s="3" t="s">
        <v>5356</v>
      </c>
      <c r="D287">
        <v>2000</v>
      </c>
      <c r="E287">
        <v>2340</v>
      </c>
      <c r="F287" t="s">
        <v>8219</v>
      </c>
      <c r="G287" t="s">
        <v>8224</v>
      </c>
      <c r="H287" t="s">
        <v>8246</v>
      </c>
      <c r="I287">
        <v>1323136949</v>
      </c>
      <c r="J287">
        <v>1319245349</v>
      </c>
      <c r="K287" t="b">
        <v>1</v>
      </c>
      <c r="L287">
        <v>31</v>
      </c>
      <c r="M287" t="b">
        <v>1</v>
      </c>
      <c r="N287" t="s">
        <v>8276</v>
      </c>
      <c r="O287" s="5">
        <f t="shared" si="32"/>
        <v>1.17</v>
      </c>
      <c r="P287" s="8">
        <f t="shared" si="33"/>
        <v>75.483870967741936</v>
      </c>
      <c r="Q287" t="str">
        <f t="shared" si="34"/>
        <v>music</v>
      </c>
      <c r="R287" t="str">
        <f t="shared" si="35"/>
        <v>rock</v>
      </c>
      <c r="S287" s="11">
        <f t="shared" si="36"/>
        <v>40838.043391203704</v>
      </c>
      <c r="T287" s="11">
        <f t="shared" si="37"/>
        <v>40883.085057870368</v>
      </c>
      <c r="U287" t="str">
        <f>INDEX('ED - Country code'!$A:$A,MATCH(Data!G1248,'ED - Country code'!$B:$B,0))</f>
        <v>United States of America</v>
      </c>
      <c r="V287">
        <f t="shared" si="38"/>
        <v>45.041666666664241</v>
      </c>
      <c r="W287">
        <f t="shared" si="39"/>
        <v>2011</v>
      </c>
    </row>
    <row r="288" spans="1:23" ht="43.2" x14ac:dyDescent="0.3">
      <c r="A288">
        <v>1477</v>
      </c>
      <c r="B288" s="3" t="s">
        <v>1478</v>
      </c>
      <c r="C288" s="3" t="s">
        <v>5587</v>
      </c>
      <c r="D288">
        <v>30000</v>
      </c>
      <c r="E288">
        <v>33393</v>
      </c>
      <c r="F288" t="s">
        <v>8219</v>
      </c>
      <c r="G288" t="s">
        <v>8224</v>
      </c>
      <c r="H288" t="s">
        <v>8246</v>
      </c>
      <c r="I288">
        <v>1324609200</v>
      </c>
      <c r="J288">
        <v>1319467604</v>
      </c>
      <c r="K288" t="b">
        <v>1</v>
      </c>
      <c r="L288">
        <v>369</v>
      </c>
      <c r="M288" t="b">
        <v>1</v>
      </c>
      <c r="N288" t="s">
        <v>8288</v>
      </c>
      <c r="O288" s="5">
        <f t="shared" si="32"/>
        <v>1.1131</v>
      </c>
      <c r="P288" s="8">
        <f t="shared" si="33"/>
        <v>90.495934959349597</v>
      </c>
      <c r="Q288" t="str">
        <f t="shared" si="34"/>
        <v>publishing</v>
      </c>
      <c r="R288" t="str">
        <f t="shared" si="35"/>
        <v>radio &amp; podcasts</v>
      </c>
      <c r="S288" s="11">
        <f t="shared" si="36"/>
        <v>40840.615787037037</v>
      </c>
      <c r="T288" s="11">
        <f t="shared" si="37"/>
        <v>40900.125</v>
      </c>
      <c r="U288" t="str">
        <f>INDEX('ED - Country code'!$A:$A,MATCH(Data!G1479,'ED - Country code'!$B:$B,0))</f>
        <v>United Kingdom</v>
      </c>
      <c r="V288">
        <f t="shared" si="38"/>
        <v>59.50921296296292</v>
      </c>
      <c r="W288">
        <f t="shared" si="39"/>
        <v>2011</v>
      </c>
    </row>
    <row r="289" spans="1:23" ht="43.2" x14ac:dyDescent="0.3">
      <c r="A289">
        <v>76</v>
      </c>
      <c r="B289" s="3" t="s">
        <v>78</v>
      </c>
      <c r="C289" s="3" t="s">
        <v>4187</v>
      </c>
      <c r="D289">
        <v>300</v>
      </c>
      <c r="E289">
        <v>460</v>
      </c>
      <c r="F289" t="s">
        <v>8219</v>
      </c>
      <c r="G289" t="s">
        <v>8224</v>
      </c>
      <c r="H289" t="s">
        <v>8246</v>
      </c>
      <c r="I289">
        <v>1325007358</v>
      </c>
      <c r="J289">
        <v>1319819758</v>
      </c>
      <c r="K289" t="b">
        <v>0</v>
      </c>
      <c r="L289">
        <v>15</v>
      </c>
      <c r="M289" t="b">
        <v>1</v>
      </c>
      <c r="N289" t="s">
        <v>8266</v>
      </c>
      <c r="O289" s="5">
        <f t="shared" si="32"/>
        <v>1.5333333333333334</v>
      </c>
      <c r="P289" s="8">
        <f t="shared" si="33"/>
        <v>30.666666666666668</v>
      </c>
      <c r="Q289" t="str">
        <f t="shared" si="34"/>
        <v>film &amp; video</v>
      </c>
      <c r="R289" t="str">
        <f t="shared" si="35"/>
        <v>shorts</v>
      </c>
      <c r="S289" s="11">
        <f t="shared" si="36"/>
        <v>40844.691643518519</v>
      </c>
      <c r="T289" s="11">
        <f t="shared" si="37"/>
        <v>40904.733310185184</v>
      </c>
      <c r="U289" t="str">
        <f>INDEX('ED - Country code'!$A:$A,MATCH(Data!G78,'ED - Country code'!$B:$B,0))</f>
        <v>United States of America</v>
      </c>
      <c r="V289">
        <f t="shared" si="38"/>
        <v>60.041666666664241</v>
      </c>
      <c r="W289">
        <f t="shared" si="39"/>
        <v>2011</v>
      </c>
    </row>
    <row r="290" spans="1:23" ht="28.8" x14ac:dyDescent="0.3">
      <c r="A290">
        <v>1615</v>
      </c>
      <c r="B290" s="3" t="s">
        <v>1616</v>
      </c>
      <c r="C290" s="3" t="s">
        <v>5725</v>
      </c>
      <c r="D290">
        <v>8000</v>
      </c>
      <c r="E290">
        <v>9130</v>
      </c>
      <c r="F290" t="s">
        <v>8219</v>
      </c>
      <c r="G290" t="s">
        <v>8224</v>
      </c>
      <c r="H290" t="s">
        <v>8246</v>
      </c>
      <c r="I290">
        <v>1323742396</v>
      </c>
      <c r="J290">
        <v>1319850796</v>
      </c>
      <c r="K290" t="b">
        <v>0</v>
      </c>
      <c r="L290">
        <v>136</v>
      </c>
      <c r="M290" t="b">
        <v>1</v>
      </c>
      <c r="N290" t="s">
        <v>8276</v>
      </c>
      <c r="O290" s="5">
        <f t="shared" si="32"/>
        <v>1.1412500000000001</v>
      </c>
      <c r="P290" s="8">
        <f t="shared" si="33"/>
        <v>67.132352941176464</v>
      </c>
      <c r="Q290" t="str">
        <f t="shared" si="34"/>
        <v>music</v>
      </c>
      <c r="R290" t="str">
        <f t="shared" si="35"/>
        <v>rock</v>
      </c>
      <c r="S290" s="11">
        <f t="shared" si="36"/>
        <v>40845.050879629627</v>
      </c>
      <c r="T290" s="11">
        <f t="shared" si="37"/>
        <v>40890.092546296299</v>
      </c>
      <c r="U290" t="str">
        <f>INDEX('ED - Country code'!$A:$A,MATCH(Data!G1617,'ED - Country code'!$B:$B,0))</f>
        <v>Canada</v>
      </c>
      <c r="V290">
        <f t="shared" si="38"/>
        <v>45.041666666671517</v>
      </c>
      <c r="W290">
        <f t="shared" si="39"/>
        <v>2011</v>
      </c>
    </row>
    <row r="291" spans="1:23" ht="43.2" x14ac:dyDescent="0.3">
      <c r="A291">
        <v>1668</v>
      </c>
      <c r="B291" s="3" t="s">
        <v>1669</v>
      </c>
      <c r="C291" s="3" t="s">
        <v>5778</v>
      </c>
      <c r="D291">
        <v>8000</v>
      </c>
      <c r="E291">
        <v>8211</v>
      </c>
      <c r="F291" t="s">
        <v>8219</v>
      </c>
      <c r="G291" t="s">
        <v>8224</v>
      </c>
      <c r="H291" t="s">
        <v>8246</v>
      </c>
      <c r="I291">
        <v>1322454939</v>
      </c>
      <c r="J291">
        <v>1319859339</v>
      </c>
      <c r="K291" t="b">
        <v>0</v>
      </c>
      <c r="L291">
        <v>116</v>
      </c>
      <c r="M291" t="b">
        <v>1</v>
      </c>
      <c r="N291" t="s">
        <v>8292</v>
      </c>
      <c r="O291" s="5">
        <f t="shared" si="32"/>
        <v>1.026375</v>
      </c>
      <c r="P291" s="8">
        <f t="shared" si="33"/>
        <v>70.784482758620683</v>
      </c>
      <c r="Q291" t="str">
        <f t="shared" si="34"/>
        <v>music</v>
      </c>
      <c r="R291" t="str">
        <f t="shared" si="35"/>
        <v>pop</v>
      </c>
      <c r="S291" s="11">
        <f t="shared" si="36"/>
        <v>40845.14975694444</v>
      </c>
      <c r="T291" s="11">
        <f t="shared" si="37"/>
        <v>40875.191423611112</v>
      </c>
      <c r="U291" t="str">
        <f>INDEX('ED - Country code'!$A:$A,MATCH(Data!G1670,'ED - Country code'!$B:$B,0))</f>
        <v>United States of America</v>
      </c>
      <c r="V291">
        <f t="shared" si="38"/>
        <v>30.041666666671517</v>
      </c>
      <c r="W291">
        <f t="shared" si="39"/>
        <v>2011</v>
      </c>
    </row>
    <row r="292" spans="1:23" ht="43.2" x14ac:dyDescent="0.3">
      <c r="A292">
        <v>1662</v>
      </c>
      <c r="B292" s="3" t="s">
        <v>1663</v>
      </c>
      <c r="C292" s="3" t="s">
        <v>5772</v>
      </c>
      <c r="D292">
        <v>8000</v>
      </c>
      <c r="E292">
        <v>8211</v>
      </c>
      <c r="F292" t="s">
        <v>8219</v>
      </c>
      <c r="G292" t="s">
        <v>8224</v>
      </c>
      <c r="H292" t="s">
        <v>8246</v>
      </c>
      <c r="I292">
        <v>1325310336</v>
      </c>
      <c r="J292">
        <v>1320122736</v>
      </c>
      <c r="K292" t="b">
        <v>0</v>
      </c>
      <c r="L292">
        <v>62</v>
      </c>
      <c r="M292" t="b">
        <v>1</v>
      </c>
      <c r="N292" t="s">
        <v>8292</v>
      </c>
      <c r="O292" s="5">
        <f t="shared" si="32"/>
        <v>1.026375</v>
      </c>
      <c r="P292" s="8">
        <f t="shared" si="33"/>
        <v>132.43548387096774</v>
      </c>
      <c r="Q292" t="str">
        <f t="shared" si="34"/>
        <v>music</v>
      </c>
      <c r="R292" t="str">
        <f t="shared" si="35"/>
        <v>pop</v>
      </c>
      <c r="S292" s="11">
        <f t="shared" si="36"/>
        <v>40848.198333333334</v>
      </c>
      <c r="T292" s="11">
        <f t="shared" si="37"/>
        <v>40908.239999999998</v>
      </c>
      <c r="U292" t="str">
        <f>INDEX('ED - Country code'!$A:$A,MATCH(Data!G1664,'ED - Country code'!$B:$B,0))</f>
        <v>United States of America</v>
      </c>
      <c r="V292">
        <f t="shared" si="38"/>
        <v>60.041666666664241</v>
      </c>
      <c r="W292">
        <f t="shared" si="39"/>
        <v>2011</v>
      </c>
    </row>
    <row r="293" spans="1:23" ht="43.2" x14ac:dyDescent="0.3">
      <c r="A293">
        <v>2303</v>
      </c>
      <c r="B293" s="3" t="s">
        <v>2304</v>
      </c>
      <c r="C293" s="3" t="s">
        <v>6413</v>
      </c>
      <c r="D293">
        <v>6450</v>
      </c>
      <c r="E293">
        <v>7053.61</v>
      </c>
      <c r="F293" t="s">
        <v>8219</v>
      </c>
      <c r="G293" t="s">
        <v>8224</v>
      </c>
      <c r="H293" t="s">
        <v>8246</v>
      </c>
      <c r="I293">
        <v>1323747596</v>
      </c>
      <c r="J293">
        <v>1320287996</v>
      </c>
      <c r="K293" t="b">
        <v>1</v>
      </c>
      <c r="L293">
        <v>103</v>
      </c>
      <c r="M293" t="b">
        <v>1</v>
      </c>
      <c r="N293" t="s">
        <v>8279</v>
      </c>
      <c r="O293" s="5">
        <f t="shared" si="32"/>
        <v>1.0935829457364341</v>
      </c>
      <c r="P293" s="8">
        <f t="shared" si="33"/>
        <v>68.481650485436887</v>
      </c>
      <c r="Q293" t="str">
        <f t="shared" si="34"/>
        <v>music</v>
      </c>
      <c r="R293" t="str">
        <f t="shared" si="35"/>
        <v>indie rock</v>
      </c>
      <c r="S293" s="11">
        <f t="shared" si="36"/>
        <v>40850.111064814817</v>
      </c>
      <c r="T293" s="11">
        <f t="shared" si="37"/>
        <v>40890.152731481481</v>
      </c>
      <c r="U293" t="str">
        <f>INDEX('ED - Country code'!$A:$A,MATCH(Data!G2305,'ED - Country code'!$B:$B,0))</f>
        <v>United States of America</v>
      </c>
      <c r="V293">
        <f t="shared" si="38"/>
        <v>40.041666666664241</v>
      </c>
      <c r="W293">
        <f t="shared" si="39"/>
        <v>2011</v>
      </c>
    </row>
    <row r="294" spans="1:23" ht="43.2" x14ac:dyDescent="0.3">
      <c r="A294">
        <v>1936</v>
      </c>
      <c r="B294" s="3" t="s">
        <v>1937</v>
      </c>
      <c r="C294" s="3" t="s">
        <v>6046</v>
      </c>
      <c r="D294">
        <v>7500</v>
      </c>
      <c r="E294">
        <v>8739.01</v>
      </c>
      <c r="F294" t="s">
        <v>8219</v>
      </c>
      <c r="G294" t="s">
        <v>8224</v>
      </c>
      <c r="H294" t="s">
        <v>8246</v>
      </c>
      <c r="I294">
        <v>1323151140</v>
      </c>
      <c r="J294">
        <v>1320528070</v>
      </c>
      <c r="K294" t="b">
        <v>0</v>
      </c>
      <c r="L294">
        <v>145</v>
      </c>
      <c r="M294" t="b">
        <v>1</v>
      </c>
      <c r="N294" t="s">
        <v>8279</v>
      </c>
      <c r="O294" s="5">
        <f t="shared" si="32"/>
        <v>1.1652013333333333</v>
      </c>
      <c r="P294" s="8">
        <f t="shared" si="33"/>
        <v>60.26903448275862</v>
      </c>
      <c r="Q294" t="str">
        <f t="shared" si="34"/>
        <v>music</v>
      </c>
      <c r="R294" t="str">
        <f t="shared" si="35"/>
        <v>indie rock</v>
      </c>
      <c r="S294" s="11">
        <f t="shared" si="36"/>
        <v>40852.889699074076</v>
      </c>
      <c r="T294" s="11">
        <f t="shared" si="37"/>
        <v>40883.249305555553</v>
      </c>
      <c r="U294" t="str">
        <f>INDEX('ED - Country code'!$A:$A,MATCH(Data!G1938,'ED - Country code'!$B:$B,0))</f>
        <v>United Kingdom</v>
      </c>
      <c r="V294">
        <f t="shared" si="38"/>
        <v>30.359606481477385</v>
      </c>
      <c r="W294">
        <f t="shared" si="39"/>
        <v>2011</v>
      </c>
    </row>
    <row r="295" spans="1:23" x14ac:dyDescent="0.3">
      <c r="A295">
        <v>730</v>
      </c>
      <c r="B295" s="3" t="s">
        <v>731</v>
      </c>
      <c r="C295" s="3" t="s">
        <v>4840</v>
      </c>
      <c r="D295">
        <v>20000</v>
      </c>
      <c r="E295">
        <v>26438</v>
      </c>
      <c r="F295" t="s">
        <v>8219</v>
      </c>
      <c r="G295" t="s">
        <v>8224</v>
      </c>
      <c r="H295" t="s">
        <v>8246</v>
      </c>
      <c r="I295">
        <v>1323280391</v>
      </c>
      <c r="J295">
        <v>1320688391</v>
      </c>
      <c r="K295" t="b">
        <v>0</v>
      </c>
      <c r="L295">
        <v>265</v>
      </c>
      <c r="M295" t="b">
        <v>1</v>
      </c>
      <c r="N295" t="s">
        <v>8274</v>
      </c>
      <c r="O295" s="5">
        <f t="shared" si="32"/>
        <v>1.3219000000000001</v>
      </c>
      <c r="P295" s="8">
        <f t="shared" si="33"/>
        <v>99.766037735849054</v>
      </c>
      <c r="Q295" t="str">
        <f t="shared" si="34"/>
        <v>publishing</v>
      </c>
      <c r="R295" t="str">
        <f t="shared" si="35"/>
        <v>nonfiction</v>
      </c>
      <c r="S295" s="11">
        <f t="shared" si="36"/>
        <v>40854.745266203703</v>
      </c>
      <c r="T295" s="11">
        <f t="shared" si="37"/>
        <v>40884.745266203703</v>
      </c>
      <c r="U295" t="str">
        <f>INDEX('ED - Country code'!$A:$A,MATCH(Data!G732,'ED - Country code'!$B:$B,0))</f>
        <v>United States of America</v>
      </c>
      <c r="V295">
        <f t="shared" si="38"/>
        <v>30</v>
      </c>
      <c r="W295">
        <f t="shared" si="39"/>
        <v>2011</v>
      </c>
    </row>
    <row r="296" spans="1:23" ht="28.8" x14ac:dyDescent="0.3">
      <c r="A296">
        <v>2086</v>
      </c>
      <c r="B296" s="3" t="s">
        <v>2087</v>
      </c>
      <c r="C296" s="3" t="s">
        <v>6196</v>
      </c>
      <c r="D296">
        <v>4000</v>
      </c>
      <c r="E296">
        <v>4028</v>
      </c>
      <c r="F296" t="s">
        <v>8219</v>
      </c>
      <c r="G296" t="s">
        <v>8224</v>
      </c>
      <c r="H296" t="s">
        <v>8246</v>
      </c>
      <c r="I296">
        <v>1323838740</v>
      </c>
      <c r="J296">
        <v>1321200332</v>
      </c>
      <c r="K296" t="b">
        <v>0</v>
      </c>
      <c r="L296">
        <v>35</v>
      </c>
      <c r="M296" t="b">
        <v>1</v>
      </c>
      <c r="N296" t="s">
        <v>8279</v>
      </c>
      <c r="O296" s="5">
        <f t="shared" si="32"/>
        <v>1.0069999999999999</v>
      </c>
      <c r="P296" s="8">
        <f t="shared" si="33"/>
        <v>115.08571428571429</v>
      </c>
      <c r="Q296" t="str">
        <f t="shared" si="34"/>
        <v>music</v>
      </c>
      <c r="R296" t="str">
        <f t="shared" si="35"/>
        <v>indie rock</v>
      </c>
      <c r="S296" s="11">
        <f t="shared" si="36"/>
        <v>40860.67050925926</v>
      </c>
      <c r="T296" s="11">
        <f t="shared" si="37"/>
        <v>40891.207638888889</v>
      </c>
      <c r="U296" t="str">
        <f>INDEX('ED - Country code'!$A:$A,MATCH(Data!G2088,'ED - Country code'!$B:$B,0))</f>
        <v>United States of America</v>
      </c>
      <c r="V296">
        <f t="shared" si="38"/>
        <v>30.537129629628907</v>
      </c>
      <c r="W296">
        <f t="shared" si="39"/>
        <v>2011</v>
      </c>
    </row>
    <row r="297" spans="1:23" ht="43.2" x14ac:dyDescent="0.3">
      <c r="A297">
        <v>114</v>
      </c>
      <c r="B297" s="3" t="s">
        <v>116</v>
      </c>
      <c r="C297" s="3" t="s">
        <v>4225</v>
      </c>
      <c r="D297">
        <v>3000</v>
      </c>
      <c r="E297">
        <v>3100</v>
      </c>
      <c r="F297" t="s">
        <v>8219</v>
      </c>
      <c r="G297" t="s">
        <v>8224</v>
      </c>
      <c r="H297" t="s">
        <v>8246</v>
      </c>
      <c r="I297">
        <v>1326436488</v>
      </c>
      <c r="J297">
        <v>1321252488</v>
      </c>
      <c r="K297" t="b">
        <v>0</v>
      </c>
      <c r="L297">
        <v>35</v>
      </c>
      <c r="M297" t="b">
        <v>1</v>
      </c>
      <c r="N297" t="s">
        <v>8266</v>
      </c>
      <c r="O297" s="5">
        <f t="shared" si="32"/>
        <v>1.0333333333333334</v>
      </c>
      <c r="P297" s="8">
        <f t="shared" si="33"/>
        <v>88.571428571428569</v>
      </c>
      <c r="Q297" t="str">
        <f t="shared" si="34"/>
        <v>film &amp; video</v>
      </c>
      <c r="R297" t="str">
        <f t="shared" si="35"/>
        <v>shorts</v>
      </c>
      <c r="S297" s="11">
        <f t="shared" si="36"/>
        <v>40861.27416666667</v>
      </c>
      <c r="T297" s="11">
        <f t="shared" si="37"/>
        <v>40921.27416666667</v>
      </c>
      <c r="U297" t="str">
        <f>INDEX('ED - Country code'!$A:$A,MATCH(Data!G116,'ED - Country code'!$B:$B,0))</f>
        <v>United States of America</v>
      </c>
      <c r="V297">
        <f t="shared" si="38"/>
        <v>60</v>
      </c>
      <c r="W297">
        <f t="shared" si="39"/>
        <v>2012</v>
      </c>
    </row>
    <row r="298" spans="1:23" ht="43.2" x14ac:dyDescent="0.3">
      <c r="A298">
        <v>242</v>
      </c>
      <c r="B298" s="3" t="s">
        <v>244</v>
      </c>
      <c r="C298" s="3" t="s">
        <v>4352</v>
      </c>
      <c r="D298">
        <v>13000</v>
      </c>
      <c r="E298">
        <v>14750</v>
      </c>
      <c r="F298" t="s">
        <v>8219</v>
      </c>
      <c r="G298" t="s">
        <v>8224</v>
      </c>
      <c r="H298" t="s">
        <v>8246</v>
      </c>
      <c r="I298">
        <v>1324381790</v>
      </c>
      <c r="J298">
        <v>1321357790</v>
      </c>
      <c r="K298" t="b">
        <v>1</v>
      </c>
      <c r="L298">
        <v>202</v>
      </c>
      <c r="M298" t="b">
        <v>1</v>
      </c>
      <c r="N298" t="s">
        <v>8269</v>
      </c>
      <c r="O298" s="5">
        <f t="shared" si="32"/>
        <v>1.1346153846153846</v>
      </c>
      <c r="P298" s="8">
        <f t="shared" si="33"/>
        <v>73.019801980198025</v>
      </c>
      <c r="Q298" t="str">
        <f t="shared" si="34"/>
        <v>film &amp; video</v>
      </c>
      <c r="R298" t="str">
        <f t="shared" si="35"/>
        <v>documentary</v>
      </c>
      <c r="S298" s="11">
        <f t="shared" si="36"/>
        <v>40862.492939814816</v>
      </c>
      <c r="T298" s="11">
        <f t="shared" si="37"/>
        <v>40897.492939814816</v>
      </c>
      <c r="U298" t="str">
        <f>INDEX('ED - Country code'!$A:$A,MATCH(Data!G244,'ED - Country code'!$B:$B,0))</f>
        <v>United States of America</v>
      </c>
      <c r="V298">
        <f t="shared" si="38"/>
        <v>35</v>
      </c>
      <c r="W298">
        <f t="shared" si="39"/>
        <v>2011</v>
      </c>
    </row>
    <row r="299" spans="1:23" ht="43.2" x14ac:dyDescent="0.3">
      <c r="A299">
        <v>391</v>
      </c>
      <c r="B299" s="3" t="s">
        <v>392</v>
      </c>
      <c r="C299" s="3" t="s">
        <v>4501</v>
      </c>
      <c r="D299">
        <v>20000</v>
      </c>
      <c r="E299">
        <v>20122</v>
      </c>
      <c r="F299" t="s">
        <v>8219</v>
      </c>
      <c r="G299" t="s">
        <v>8224</v>
      </c>
      <c r="H299" t="s">
        <v>8246</v>
      </c>
      <c r="I299">
        <v>1324169940</v>
      </c>
      <c r="J299">
        <v>1321578051</v>
      </c>
      <c r="K299" t="b">
        <v>0</v>
      </c>
      <c r="L299">
        <v>193</v>
      </c>
      <c r="M299" t="b">
        <v>1</v>
      </c>
      <c r="N299" t="s">
        <v>8269</v>
      </c>
      <c r="O299" s="5">
        <f t="shared" si="32"/>
        <v>1.0061</v>
      </c>
      <c r="P299" s="8">
        <f t="shared" si="33"/>
        <v>104.25906735751295</v>
      </c>
      <c r="Q299" t="str">
        <f t="shared" si="34"/>
        <v>film &amp; video</v>
      </c>
      <c r="R299" t="str">
        <f t="shared" si="35"/>
        <v>documentary</v>
      </c>
      <c r="S299" s="11">
        <f t="shared" si="36"/>
        <v>40865.042256944449</v>
      </c>
      <c r="T299" s="11">
        <f t="shared" si="37"/>
        <v>40895.040972222225</v>
      </c>
      <c r="U299" t="str">
        <f>INDEX('ED - Country code'!$A:$A,MATCH(Data!G393,'ED - Country code'!$B:$B,0))</f>
        <v>United States of America</v>
      </c>
      <c r="V299">
        <f t="shared" si="38"/>
        <v>29.998715277775773</v>
      </c>
      <c r="W299">
        <f t="shared" si="39"/>
        <v>2011</v>
      </c>
    </row>
    <row r="300" spans="1:23" ht="43.2" x14ac:dyDescent="0.3">
      <c r="A300">
        <v>1934</v>
      </c>
      <c r="B300" s="3" t="s">
        <v>1935</v>
      </c>
      <c r="C300" s="3" t="s">
        <v>6044</v>
      </c>
      <c r="D300">
        <v>5000</v>
      </c>
      <c r="E300">
        <v>6181</v>
      </c>
      <c r="F300" t="s">
        <v>8219</v>
      </c>
      <c r="G300" t="s">
        <v>8224</v>
      </c>
      <c r="H300" t="s">
        <v>8246</v>
      </c>
      <c r="I300">
        <v>1324789200</v>
      </c>
      <c r="J300">
        <v>1321649321</v>
      </c>
      <c r="K300" t="b">
        <v>0</v>
      </c>
      <c r="L300">
        <v>77</v>
      </c>
      <c r="M300" t="b">
        <v>1</v>
      </c>
      <c r="N300" t="s">
        <v>8279</v>
      </c>
      <c r="O300" s="5">
        <f t="shared" si="32"/>
        <v>1.2362</v>
      </c>
      <c r="P300" s="8">
        <f t="shared" si="33"/>
        <v>80.272727272727266</v>
      </c>
      <c r="Q300" t="str">
        <f t="shared" si="34"/>
        <v>music</v>
      </c>
      <c r="R300" t="str">
        <f t="shared" si="35"/>
        <v>indie rock</v>
      </c>
      <c r="S300" s="11">
        <f t="shared" si="36"/>
        <v>40865.867141203707</v>
      </c>
      <c r="T300" s="11">
        <f t="shared" si="37"/>
        <v>40902.208333333336</v>
      </c>
      <c r="U300" t="str">
        <f>INDEX('ED - Country code'!$A:$A,MATCH(Data!G1936,'ED - Country code'!$B:$B,0))</f>
        <v>United States of America</v>
      </c>
      <c r="V300">
        <f t="shared" si="38"/>
        <v>36.341192129628325</v>
      </c>
      <c r="W300">
        <f t="shared" si="39"/>
        <v>2011</v>
      </c>
    </row>
    <row r="301" spans="1:23" ht="28.8" x14ac:dyDescent="0.3">
      <c r="A301">
        <v>311</v>
      </c>
      <c r="B301" s="3" t="s">
        <v>312</v>
      </c>
      <c r="C301" s="3" t="s">
        <v>4421</v>
      </c>
      <c r="D301">
        <v>20000</v>
      </c>
      <c r="E301">
        <v>20820.330000000002</v>
      </c>
      <c r="F301" t="s">
        <v>8219</v>
      </c>
      <c r="G301" t="s">
        <v>8224</v>
      </c>
      <c r="H301" t="s">
        <v>8246</v>
      </c>
      <c r="I301">
        <v>1325404740</v>
      </c>
      <c r="J301">
        <v>1321852592</v>
      </c>
      <c r="K301" t="b">
        <v>1</v>
      </c>
      <c r="L301">
        <v>150</v>
      </c>
      <c r="M301" t="b">
        <v>1</v>
      </c>
      <c r="N301" t="s">
        <v>8269</v>
      </c>
      <c r="O301" s="5">
        <f t="shared" si="32"/>
        <v>1.0410165</v>
      </c>
      <c r="P301" s="8">
        <f t="shared" si="33"/>
        <v>138.8022</v>
      </c>
      <c r="Q301" t="str">
        <f t="shared" si="34"/>
        <v>film &amp; video</v>
      </c>
      <c r="R301" t="str">
        <f t="shared" si="35"/>
        <v>documentary</v>
      </c>
      <c r="S301" s="11">
        <f t="shared" si="36"/>
        <v>40868.219814814816</v>
      </c>
      <c r="T301" s="11">
        <f t="shared" si="37"/>
        <v>40909.332638888889</v>
      </c>
      <c r="U301" t="str">
        <f>INDEX('ED - Country code'!$A:$A,MATCH(Data!G313,'ED - Country code'!$B:$B,0))</f>
        <v>United States of America</v>
      </c>
      <c r="V301">
        <f t="shared" si="38"/>
        <v>41.112824074072705</v>
      </c>
      <c r="W301">
        <f t="shared" si="39"/>
        <v>2012</v>
      </c>
    </row>
    <row r="302" spans="1:23" ht="43.2" x14ac:dyDescent="0.3">
      <c r="A302">
        <v>832</v>
      </c>
      <c r="B302" s="3" t="s">
        <v>833</v>
      </c>
      <c r="C302" s="3" t="s">
        <v>4942</v>
      </c>
      <c r="D302">
        <v>15000</v>
      </c>
      <c r="E302">
        <v>15091.06</v>
      </c>
      <c r="F302" t="s">
        <v>8219</v>
      </c>
      <c r="G302" t="s">
        <v>8224</v>
      </c>
      <c r="H302" t="s">
        <v>8246</v>
      </c>
      <c r="I302">
        <v>1327133580</v>
      </c>
      <c r="J302">
        <v>1321978335</v>
      </c>
      <c r="K302" t="b">
        <v>0</v>
      </c>
      <c r="L302">
        <v>154</v>
      </c>
      <c r="M302" t="b">
        <v>1</v>
      </c>
      <c r="N302" t="s">
        <v>8276</v>
      </c>
      <c r="O302" s="5">
        <f t="shared" si="32"/>
        <v>1.0060706666666666</v>
      </c>
      <c r="P302" s="8">
        <f t="shared" si="33"/>
        <v>97.993896103896105</v>
      </c>
      <c r="Q302" t="str">
        <f t="shared" si="34"/>
        <v>music</v>
      </c>
      <c r="R302" t="str">
        <f t="shared" si="35"/>
        <v>rock</v>
      </c>
      <c r="S302" s="11">
        <f t="shared" si="36"/>
        <v>40869.675173611111</v>
      </c>
      <c r="T302" s="11">
        <f t="shared" si="37"/>
        <v>40929.342361111114</v>
      </c>
      <c r="U302" t="str">
        <f>INDEX('ED - Country code'!$A:$A,MATCH(Data!G834,'ED - Country code'!$B:$B,0))</f>
        <v>United States of America</v>
      </c>
      <c r="V302">
        <f t="shared" si="38"/>
        <v>59.66718750000291</v>
      </c>
      <c r="W302">
        <f t="shared" si="39"/>
        <v>2012</v>
      </c>
    </row>
    <row r="303" spans="1:23" ht="43.2" x14ac:dyDescent="0.3">
      <c r="A303">
        <v>248</v>
      </c>
      <c r="B303" s="3" t="s">
        <v>249</v>
      </c>
      <c r="C303" s="3" t="s">
        <v>4358</v>
      </c>
      <c r="D303">
        <v>85000</v>
      </c>
      <c r="E303">
        <v>86133</v>
      </c>
      <c r="F303" t="s">
        <v>8219</v>
      </c>
      <c r="G303" t="s">
        <v>8224</v>
      </c>
      <c r="H303" t="s">
        <v>8246</v>
      </c>
      <c r="I303">
        <v>1325961309</v>
      </c>
      <c r="J303">
        <v>1322073309</v>
      </c>
      <c r="K303" t="b">
        <v>1</v>
      </c>
      <c r="L303">
        <v>146</v>
      </c>
      <c r="M303" t="b">
        <v>1</v>
      </c>
      <c r="N303" t="s">
        <v>8269</v>
      </c>
      <c r="O303" s="5">
        <f t="shared" si="32"/>
        <v>1.0133294117647058</v>
      </c>
      <c r="P303" s="8">
        <f t="shared" si="33"/>
        <v>589.95205479452056</v>
      </c>
      <c r="Q303" t="str">
        <f t="shared" si="34"/>
        <v>film &amp; video</v>
      </c>
      <c r="R303" t="str">
        <f t="shared" si="35"/>
        <v>documentary</v>
      </c>
      <c r="S303" s="11">
        <f t="shared" si="36"/>
        <v>40870.774409722224</v>
      </c>
      <c r="T303" s="11">
        <f t="shared" si="37"/>
        <v>40915.774409722224</v>
      </c>
      <c r="U303" t="str">
        <f>INDEX('ED - Country code'!$A:$A,MATCH(Data!G250,'ED - Country code'!$B:$B,0))</f>
        <v>United States of America</v>
      </c>
      <c r="V303">
        <f t="shared" si="38"/>
        <v>45</v>
      </c>
      <c r="W303">
        <f t="shared" si="39"/>
        <v>2012</v>
      </c>
    </row>
    <row r="304" spans="1:23" ht="28.8" x14ac:dyDescent="0.3">
      <c r="A304">
        <v>1603</v>
      </c>
      <c r="B304" s="3" t="s">
        <v>1604</v>
      </c>
      <c r="C304" s="3" t="s">
        <v>5713</v>
      </c>
      <c r="D304">
        <v>2000</v>
      </c>
      <c r="E304">
        <v>2000.66</v>
      </c>
      <c r="F304" t="s">
        <v>8219</v>
      </c>
      <c r="G304" t="s">
        <v>8224</v>
      </c>
      <c r="H304" t="s">
        <v>8246</v>
      </c>
      <c r="I304">
        <v>1327723459</v>
      </c>
      <c r="J304">
        <v>1322539459</v>
      </c>
      <c r="K304" t="b">
        <v>0</v>
      </c>
      <c r="L304">
        <v>30</v>
      </c>
      <c r="M304" t="b">
        <v>1</v>
      </c>
      <c r="N304" t="s">
        <v>8276</v>
      </c>
      <c r="O304" s="5">
        <f t="shared" si="32"/>
        <v>1.0003299999999999</v>
      </c>
      <c r="P304" s="8">
        <f t="shared" si="33"/>
        <v>66.688666666666663</v>
      </c>
      <c r="Q304" t="str">
        <f t="shared" si="34"/>
        <v>music</v>
      </c>
      <c r="R304" t="str">
        <f t="shared" si="35"/>
        <v>rock</v>
      </c>
      <c r="S304" s="11">
        <f t="shared" si="36"/>
        <v>40876.169664351852</v>
      </c>
      <c r="T304" s="11">
        <f t="shared" si="37"/>
        <v>40936.169664351852</v>
      </c>
      <c r="U304" t="str">
        <f>INDEX('ED - Country code'!$A:$A,MATCH(Data!G1605,'ED - Country code'!$B:$B,0))</f>
        <v>United States of America</v>
      </c>
      <c r="V304">
        <f t="shared" si="38"/>
        <v>60</v>
      </c>
      <c r="W304">
        <f t="shared" si="39"/>
        <v>2012</v>
      </c>
    </row>
    <row r="305" spans="1:23" ht="28.8" x14ac:dyDescent="0.3">
      <c r="A305">
        <v>731</v>
      </c>
      <c r="B305" s="3" t="s">
        <v>732</v>
      </c>
      <c r="C305" s="3" t="s">
        <v>4841</v>
      </c>
      <c r="D305">
        <v>5000</v>
      </c>
      <c r="E305">
        <v>6300</v>
      </c>
      <c r="F305" t="s">
        <v>8219</v>
      </c>
      <c r="G305" t="s">
        <v>8224</v>
      </c>
      <c r="H305" t="s">
        <v>8246</v>
      </c>
      <c r="I305">
        <v>1327212000</v>
      </c>
      <c r="J305">
        <v>1322852747</v>
      </c>
      <c r="K305" t="b">
        <v>0</v>
      </c>
      <c r="L305">
        <v>71</v>
      </c>
      <c r="M305" t="b">
        <v>1</v>
      </c>
      <c r="N305" t="s">
        <v>8274</v>
      </c>
      <c r="O305" s="5">
        <f t="shared" si="32"/>
        <v>1.26</v>
      </c>
      <c r="P305" s="8">
        <f t="shared" si="33"/>
        <v>88.732394366197184</v>
      </c>
      <c r="Q305" t="str">
        <f t="shared" si="34"/>
        <v>publishing</v>
      </c>
      <c r="R305" t="str">
        <f t="shared" si="35"/>
        <v>nonfiction</v>
      </c>
      <c r="S305" s="11">
        <f t="shared" si="36"/>
        <v>40879.795682870368</v>
      </c>
      <c r="T305" s="11">
        <f t="shared" si="37"/>
        <v>40930.25</v>
      </c>
      <c r="U305" t="str">
        <f>INDEX('ED - Country code'!$A:$A,MATCH(Data!G733,'ED - Country code'!$B:$B,0))</f>
        <v>United States of America</v>
      </c>
      <c r="V305">
        <f t="shared" si="38"/>
        <v>50.454317129631818</v>
      </c>
      <c r="W305">
        <f t="shared" si="39"/>
        <v>2012</v>
      </c>
    </row>
    <row r="306" spans="1:23" ht="43.2" x14ac:dyDescent="0.3">
      <c r="A306">
        <v>3182</v>
      </c>
      <c r="B306" s="3" t="s">
        <v>3182</v>
      </c>
      <c r="C306" s="3" t="s">
        <v>7292</v>
      </c>
      <c r="D306">
        <v>7000</v>
      </c>
      <c r="E306">
        <v>7062</v>
      </c>
      <c r="F306" t="s">
        <v>8219</v>
      </c>
      <c r="G306" t="s">
        <v>8224</v>
      </c>
      <c r="H306" t="s">
        <v>8246</v>
      </c>
      <c r="I306">
        <v>1328029200</v>
      </c>
      <c r="J306">
        <v>1323211621</v>
      </c>
      <c r="K306" t="b">
        <v>1</v>
      </c>
      <c r="L306">
        <v>151</v>
      </c>
      <c r="M306" t="b">
        <v>1</v>
      </c>
      <c r="N306" t="s">
        <v>8271</v>
      </c>
      <c r="O306" s="5">
        <f t="shared" si="32"/>
        <v>1.0088571428571429</v>
      </c>
      <c r="P306" s="8">
        <f t="shared" si="33"/>
        <v>46.768211920529801</v>
      </c>
      <c r="Q306" t="str">
        <f t="shared" si="34"/>
        <v>theater</v>
      </c>
      <c r="R306" t="str">
        <f t="shared" si="35"/>
        <v>plays</v>
      </c>
      <c r="S306" s="11">
        <f t="shared" si="36"/>
        <v>40883.949317129627</v>
      </c>
      <c r="T306" s="11">
        <f t="shared" si="37"/>
        <v>40939.708333333336</v>
      </c>
      <c r="U306" t="str">
        <f>INDEX('ED - Country code'!$A:$A,MATCH(Data!G3184,'ED - Country code'!$B:$B,0))</f>
        <v>United States of America</v>
      </c>
      <c r="V306">
        <f t="shared" si="38"/>
        <v>55.759016203708597</v>
      </c>
      <c r="W306">
        <f t="shared" si="39"/>
        <v>2012</v>
      </c>
    </row>
    <row r="307" spans="1:23" ht="28.8" x14ac:dyDescent="0.3">
      <c r="A307">
        <v>3159</v>
      </c>
      <c r="B307" s="3" t="s">
        <v>3159</v>
      </c>
      <c r="C307" s="3" t="s">
        <v>7269</v>
      </c>
      <c r="D307">
        <v>1500</v>
      </c>
      <c r="E307">
        <v>2002.22</v>
      </c>
      <c r="F307" t="s">
        <v>8219</v>
      </c>
      <c r="G307" t="s">
        <v>8224</v>
      </c>
      <c r="H307" t="s">
        <v>8246</v>
      </c>
      <c r="I307">
        <v>1326927600</v>
      </c>
      <c r="J307">
        <v>1323221761</v>
      </c>
      <c r="K307" t="b">
        <v>1</v>
      </c>
      <c r="L307">
        <v>52</v>
      </c>
      <c r="M307" t="b">
        <v>1</v>
      </c>
      <c r="N307" t="s">
        <v>8271</v>
      </c>
      <c r="O307" s="5">
        <f t="shared" si="32"/>
        <v>1.3348133333333334</v>
      </c>
      <c r="P307" s="8">
        <f t="shared" si="33"/>
        <v>38.504230769230773</v>
      </c>
      <c r="Q307" t="str">
        <f t="shared" si="34"/>
        <v>theater</v>
      </c>
      <c r="R307" t="str">
        <f t="shared" si="35"/>
        <v>plays</v>
      </c>
      <c r="S307" s="11">
        <f t="shared" si="36"/>
        <v>40884.066678240742</v>
      </c>
      <c r="T307" s="11">
        <f t="shared" si="37"/>
        <v>40926.958333333336</v>
      </c>
      <c r="U307" t="str">
        <f>INDEX('ED - Country code'!$A:$A,MATCH(Data!G3161,'ED - Country code'!$B:$B,0))</f>
        <v>Italy</v>
      </c>
      <c r="V307">
        <f t="shared" si="38"/>
        <v>42.891655092593282</v>
      </c>
      <c r="W307">
        <f t="shared" si="39"/>
        <v>2012</v>
      </c>
    </row>
    <row r="308" spans="1:23" ht="43.2" x14ac:dyDescent="0.3">
      <c r="A308">
        <v>2101</v>
      </c>
      <c r="B308" s="3" t="s">
        <v>2102</v>
      </c>
      <c r="C308" s="3" t="s">
        <v>6211</v>
      </c>
      <c r="D308">
        <v>2000</v>
      </c>
      <c r="E308">
        <v>2265</v>
      </c>
      <c r="F308" t="s">
        <v>8219</v>
      </c>
      <c r="G308" t="s">
        <v>8224</v>
      </c>
      <c r="H308" t="s">
        <v>8246</v>
      </c>
      <c r="I308">
        <v>1329104114</v>
      </c>
      <c r="J308">
        <v>1323920114</v>
      </c>
      <c r="K308" t="b">
        <v>0</v>
      </c>
      <c r="L308">
        <v>44</v>
      </c>
      <c r="M308" t="b">
        <v>1</v>
      </c>
      <c r="N308" t="s">
        <v>8279</v>
      </c>
      <c r="O308" s="5">
        <f t="shared" si="32"/>
        <v>1.1325000000000001</v>
      </c>
      <c r="P308" s="8">
        <f t="shared" si="33"/>
        <v>51.477272727272727</v>
      </c>
      <c r="Q308" t="str">
        <f t="shared" si="34"/>
        <v>music</v>
      </c>
      <c r="R308" t="str">
        <f t="shared" si="35"/>
        <v>indie rock</v>
      </c>
      <c r="S308" s="11">
        <f t="shared" si="36"/>
        <v>40892.149467592593</v>
      </c>
      <c r="T308" s="11">
        <f t="shared" si="37"/>
        <v>40952.149467592593</v>
      </c>
      <c r="U308" t="str">
        <f>INDEX('ED - Country code'!$A:$A,MATCH(Data!G2103,'ED - Country code'!$B:$B,0))</f>
        <v>United Kingdom</v>
      </c>
      <c r="V308">
        <f t="shared" si="38"/>
        <v>60</v>
      </c>
      <c r="W308">
        <f t="shared" si="39"/>
        <v>2012</v>
      </c>
    </row>
    <row r="309" spans="1:23" ht="43.2" x14ac:dyDescent="0.3">
      <c r="A309">
        <v>369</v>
      </c>
      <c r="B309" s="3" t="s">
        <v>370</v>
      </c>
      <c r="C309" s="3" t="s">
        <v>4479</v>
      </c>
      <c r="D309">
        <v>6500</v>
      </c>
      <c r="E309">
        <v>7160.12</v>
      </c>
      <c r="F309" t="s">
        <v>8219</v>
      </c>
      <c r="G309" t="s">
        <v>8224</v>
      </c>
      <c r="H309" t="s">
        <v>8246</v>
      </c>
      <c r="I309">
        <v>1326633269</v>
      </c>
      <c r="J309">
        <v>1324041269</v>
      </c>
      <c r="K309" t="b">
        <v>0</v>
      </c>
      <c r="L309">
        <v>167</v>
      </c>
      <c r="M309" t="b">
        <v>1</v>
      </c>
      <c r="N309" t="s">
        <v>8269</v>
      </c>
      <c r="O309" s="5">
        <f t="shared" si="32"/>
        <v>1.1015569230769231</v>
      </c>
      <c r="P309" s="8">
        <f t="shared" si="33"/>
        <v>42.874970059880241</v>
      </c>
      <c r="Q309" t="str">
        <f t="shared" si="34"/>
        <v>film &amp; video</v>
      </c>
      <c r="R309" t="str">
        <f t="shared" si="35"/>
        <v>documentary</v>
      </c>
      <c r="S309" s="11">
        <f t="shared" si="36"/>
        <v>40893.551724537036</v>
      </c>
      <c r="T309" s="11">
        <f t="shared" si="37"/>
        <v>40923.551724537036</v>
      </c>
      <c r="U309" t="str">
        <f>INDEX('ED - Country code'!$A:$A,MATCH(Data!G371,'ED - Country code'!$B:$B,0))</f>
        <v>United States of America</v>
      </c>
      <c r="V309">
        <f t="shared" si="38"/>
        <v>30</v>
      </c>
      <c r="W309">
        <f t="shared" si="39"/>
        <v>2012</v>
      </c>
    </row>
    <row r="310" spans="1:23" ht="43.2" x14ac:dyDescent="0.3">
      <c r="A310">
        <v>2471</v>
      </c>
      <c r="B310" s="3" t="s">
        <v>2472</v>
      </c>
      <c r="C310" s="3" t="s">
        <v>6581</v>
      </c>
      <c r="D310">
        <v>500</v>
      </c>
      <c r="E310">
        <v>640</v>
      </c>
      <c r="F310" t="s">
        <v>8219</v>
      </c>
      <c r="G310" t="s">
        <v>8224</v>
      </c>
      <c r="H310" t="s">
        <v>8246</v>
      </c>
      <c r="I310">
        <v>1327535392</v>
      </c>
      <c r="J310">
        <v>1324079392</v>
      </c>
      <c r="K310" t="b">
        <v>0</v>
      </c>
      <c r="L310">
        <v>17</v>
      </c>
      <c r="M310" t="b">
        <v>1</v>
      </c>
      <c r="N310" t="s">
        <v>8279</v>
      </c>
      <c r="O310" s="5">
        <f t="shared" si="32"/>
        <v>1.28</v>
      </c>
      <c r="P310" s="8">
        <f t="shared" si="33"/>
        <v>37.647058823529413</v>
      </c>
      <c r="Q310" t="str">
        <f t="shared" si="34"/>
        <v>music</v>
      </c>
      <c r="R310" t="str">
        <f t="shared" si="35"/>
        <v>indie rock</v>
      </c>
      <c r="S310" s="11">
        <f t="shared" si="36"/>
        <v>40893.992962962962</v>
      </c>
      <c r="T310" s="11">
        <f t="shared" si="37"/>
        <v>40933.992962962962</v>
      </c>
      <c r="U310" t="str">
        <f>INDEX('ED - Country code'!$A:$A,MATCH(Data!G2473,'ED - Country code'!$B:$B,0))</f>
        <v>United States of America</v>
      </c>
      <c r="V310">
        <f t="shared" si="38"/>
        <v>40</v>
      </c>
      <c r="W310">
        <f t="shared" si="39"/>
        <v>2012</v>
      </c>
    </row>
    <row r="311" spans="1:23" ht="43.2" x14ac:dyDescent="0.3">
      <c r="A311">
        <v>838</v>
      </c>
      <c r="B311" s="3" t="s">
        <v>839</v>
      </c>
      <c r="C311" s="3" t="s">
        <v>4948</v>
      </c>
      <c r="D311">
        <v>2000</v>
      </c>
      <c r="E311">
        <v>2908</v>
      </c>
      <c r="F311" t="s">
        <v>8219</v>
      </c>
      <c r="G311" t="s">
        <v>8224</v>
      </c>
      <c r="H311" t="s">
        <v>8246</v>
      </c>
      <c r="I311">
        <v>1326835985</v>
      </c>
      <c r="J311">
        <v>1324243985</v>
      </c>
      <c r="K311" t="b">
        <v>0</v>
      </c>
      <c r="L311">
        <v>61</v>
      </c>
      <c r="M311" t="b">
        <v>1</v>
      </c>
      <c r="N311" t="s">
        <v>8276</v>
      </c>
      <c r="O311" s="5">
        <f t="shared" si="32"/>
        <v>1.454</v>
      </c>
      <c r="P311" s="8">
        <f t="shared" si="33"/>
        <v>47.672131147540981</v>
      </c>
      <c r="Q311" t="str">
        <f t="shared" si="34"/>
        <v>music</v>
      </c>
      <c r="R311" t="str">
        <f t="shared" si="35"/>
        <v>rock</v>
      </c>
      <c r="S311" s="11">
        <f t="shared" si="36"/>
        <v>40895.897974537038</v>
      </c>
      <c r="T311" s="11">
        <f t="shared" si="37"/>
        <v>40925.897974537038</v>
      </c>
      <c r="U311" t="str">
        <f>INDEX('ED - Country code'!$A:$A,MATCH(Data!G840,'ED - Country code'!$B:$B,0))</f>
        <v>United Kingdom</v>
      </c>
      <c r="V311">
        <f t="shared" si="38"/>
        <v>30</v>
      </c>
      <c r="W311">
        <f t="shared" si="39"/>
        <v>2012</v>
      </c>
    </row>
    <row r="312" spans="1:23" ht="43.2" x14ac:dyDescent="0.3">
      <c r="A312">
        <v>1633</v>
      </c>
      <c r="B312" s="3" t="s">
        <v>1634</v>
      </c>
      <c r="C312" s="3" t="s">
        <v>5743</v>
      </c>
      <c r="D312">
        <v>10000</v>
      </c>
      <c r="E312">
        <v>10000</v>
      </c>
      <c r="F312" t="s">
        <v>8219</v>
      </c>
      <c r="G312" t="s">
        <v>8224</v>
      </c>
      <c r="H312" t="s">
        <v>8246</v>
      </c>
      <c r="I312">
        <v>1326690000</v>
      </c>
      <c r="J312">
        <v>1324329156</v>
      </c>
      <c r="K312" t="b">
        <v>0</v>
      </c>
      <c r="L312">
        <v>58</v>
      </c>
      <c r="M312" t="b">
        <v>1</v>
      </c>
      <c r="N312" t="s">
        <v>8276</v>
      </c>
      <c r="O312" s="5">
        <f t="shared" si="32"/>
        <v>1</v>
      </c>
      <c r="P312" s="8">
        <f t="shared" si="33"/>
        <v>172.41379310344828</v>
      </c>
      <c r="Q312" t="str">
        <f t="shared" si="34"/>
        <v>music</v>
      </c>
      <c r="R312" t="str">
        <f t="shared" si="35"/>
        <v>rock</v>
      </c>
      <c r="S312" s="11">
        <f t="shared" si="36"/>
        <v>40896.883750000001</v>
      </c>
      <c r="T312" s="11">
        <f t="shared" si="37"/>
        <v>40924.208333333336</v>
      </c>
      <c r="U312" t="str">
        <f>INDEX('ED - Country code'!$A:$A,MATCH(Data!G1635,'ED - Country code'!$B:$B,0))</f>
        <v>United Kingdom</v>
      </c>
      <c r="V312">
        <f t="shared" si="38"/>
        <v>27.324583333334886</v>
      </c>
      <c r="W312">
        <f t="shared" si="39"/>
        <v>2012</v>
      </c>
    </row>
    <row r="313" spans="1:23" ht="43.2" x14ac:dyDescent="0.3">
      <c r="A313">
        <v>1965</v>
      </c>
      <c r="B313" s="3" t="s">
        <v>1966</v>
      </c>
      <c r="C313" s="3" t="s">
        <v>6075</v>
      </c>
      <c r="D313">
        <v>5000</v>
      </c>
      <c r="E313">
        <v>13114</v>
      </c>
      <c r="F313" t="s">
        <v>8219</v>
      </c>
      <c r="G313" t="s">
        <v>8224</v>
      </c>
      <c r="H313" t="s">
        <v>8246</v>
      </c>
      <c r="I313">
        <v>1326330000</v>
      </c>
      <c r="J313">
        <v>1324433310</v>
      </c>
      <c r="K313" t="b">
        <v>1</v>
      </c>
      <c r="L313">
        <v>103</v>
      </c>
      <c r="M313" t="b">
        <v>1</v>
      </c>
      <c r="N313" t="s">
        <v>8295</v>
      </c>
      <c r="O313" s="5">
        <f t="shared" si="32"/>
        <v>2.6227999999999998</v>
      </c>
      <c r="P313" s="8">
        <f t="shared" si="33"/>
        <v>127.32038834951456</v>
      </c>
      <c r="Q313" t="str">
        <f t="shared" si="34"/>
        <v>technology</v>
      </c>
      <c r="R313" t="str">
        <f t="shared" si="35"/>
        <v>hardware</v>
      </c>
      <c r="S313" s="11">
        <f t="shared" si="36"/>
        <v>40898.089236111111</v>
      </c>
      <c r="T313" s="11">
        <f t="shared" si="37"/>
        <v>40920.041666666664</v>
      </c>
      <c r="U313" t="str">
        <f>INDEX('ED - Country code'!$A:$A,MATCH(Data!G1967,'ED - Country code'!$B:$B,0))</f>
        <v>United States of America</v>
      </c>
      <c r="V313">
        <f t="shared" si="38"/>
        <v>21.952430555553292</v>
      </c>
      <c r="W313">
        <f t="shared" si="39"/>
        <v>2012</v>
      </c>
    </row>
    <row r="314" spans="1:23" ht="43.2" x14ac:dyDescent="0.3">
      <c r="A314">
        <v>284</v>
      </c>
      <c r="B314" s="3" t="s">
        <v>285</v>
      </c>
      <c r="C314" s="3" t="s">
        <v>4394</v>
      </c>
      <c r="D314">
        <v>40000</v>
      </c>
      <c r="E314">
        <v>41850.46</v>
      </c>
      <c r="F314" t="s">
        <v>8219</v>
      </c>
      <c r="G314" t="s">
        <v>8224</v>
      </c>
      <c r="H314" t="s">
        <v>8246</v>
      </c>
      <c r="I314">
        <v>1327167780</v>
      </c>
      <c r="J314">
        <v>1325007780</v>
      </c>
      <c r="K314" t="b">
        <v>1</v>
      </c>
      <c r="L314">
        <v>760</v>
      </c>
      <c r="M314" t="b">
        <v>1</v>
      </c>
      <c r="N314" t="s">
        <v>8269</v>
      </c>
      <c r="O314" s="5">
        <f t="shared" si="32"/>
        <v>1.0462615</v>
      </c>
      <c r="P314" s="8">
        <f t="shared" si="33"/>
        <v>55.066394736842106</v>
      </c>
      <c r="Q314" t="str">
        <f t="shared" si="34"/>
        <v>film &amp; video</v>
      </c>
      <c r="R314" t="str">
        <f t="shared" si="35"/>
        <v>documentary</v>
      </c>
      <c r="S314" s="11">
        <f t="shared" si="36"/>
        <v>40904.738194444442</v>
      </c>
      <c r="T314" s="11">
        <f t="shared" si="37"/>
        <v>40929.738194444442</v>
      </c>
      <c r="U314" t="str">
        <f>INDEX('ED - Country code'!$A:$A,MATCH(Data!G286,'ED - Country code'!$B:$B,0))</f>
        <v>United States of America</v>
      </c>
      <c r="V314">
        <f t="shared" si="38"/>
        <v>25</v>
      </c>
      <c r="W314">
        <f t="shared" si="39"/>
        <v>2012</v>
      </c>
    </row>
    <row r="315" spans="1:23" ht="43.2" x14ac:dyDescent="0.3">
      <c r="A315">
        <v>2222</v>
      </c>
      <c r="B315" s="3" t="s">
        <v>2223</v>
      </c>
      <c r="C315" s="3" t="s">
        <v>6332</v>
      </c>
      <c r="D315">
        <v>500</v>
      </c>
      <c r="E315">
        <v>813</v>
      </c>
      <c r="F315" t="s">
        <v>8219</v>
      </c>
      <c r="G315" t="s">
        <v>8224</v>
      </c>
      <c r="H315" t="s">
        <v>8246</v>
      </c>
      <c r="I315">
        <v>1327776847</v>
      </c>
      <c r="J315">
        <v>1325184847</v>
      </c>
      <c r="K315" t="b">
        <v>0</v>
      </c>
      <c r="L315">
        <v>30</v>
      </c>
      <c r="M315" t="b">
        <v>1</v>
      </c>
      <c r="N315" t="s">
        <v>8297</v>
      </c>
      <c r="O315" s="5">
        <f t="shared" si="32"/>
        <v>1.6259999999999999</v>
      </c>
      <c r="P315" s="8">
        <f t="shared" si="33"/>
        <v>27.1</v>
      </c>
      <c r="Q315" t="str">
        <f t="shared" si="34"/>
        <v>games</v>
      </c>
      <c r="R315" t="str">
        <f t="shared" si="35"/>
        <v>tabletop games</v>
      </c>
      <c r="S315" s="11">
        <f t="shared" si="36"/>
        <v>40906.787581018521</v>
      </c>
      <c r="T315" s="11">
        <f t="shared" si="37"/>
        <v>40936.787581018521</v>
      </c>
      <c r="U315" t="str">
        <f>INDEX('ED - Country code'!$A:$A,MATCH(Data!G2224,'ED - Country code'!$B:$B,0))</f>
        <v>United States of America</v>
      </c>
      <c r="V315">
        <f t="shared" si="38"/>
        <v>30</v>
      </c>
      <c r="W315">
        <f t="shared" si="39"/>
        <v>2012</v>
      </c>
    </row>
    <row r="316" spans="1:23" ht="28.8" x14ac:dyDescent="0.3">
      <c r="A316">
        <v>720</v>
      </c>
      <c r="B316" s="3" t="s">
        <v>721</v>
      </c>
      <c r="C316" s="3" t="s">
        <v>4830</v>
      </c>
      <c r="D316">
        <v>1900</v>
      </c>
      <c r="E316">
        <v>2735</v>
      </c>
      <c r="F316" t="s">
        <v>8219</v>
      </c>
      <c r="G316" t="s">
        <v>8224</v>
      </c>
      <c r="H316" t="s">
        <v>8246</v>
      </c>
      <c r="I316">
        <v>1327851291</v>
      </c>
      <c r="J316">
        <v>1325432091</v>
      </c>
      <c r="K316" t="b">
        <v>0</v>
      </c>
      <c r="L316">
        <v>41</v>
      </c>
      <c r="M316" t="b">
        <v>1</v>
      </c>
      <c r="N316" t="s">
        <v>8274</v>
      </c>
      <c r="O316" s="5">
        <f t="shared" si="32"/>
        <v>1.4394736842105262</v>
      </c>
      <c r="P316" s="8">
        <f t="shared" si="33"/>
        <v>66.707317073170728</v>
      </c>
      <c r="Q316" t="str">
        <f t="shared" si="34"/>
        <v>publishing</v>
      </c>
      <c r="R316" t="str">
        <f t="shared" si="35"/>
        <v>nonfiction</v>
      </c>
      <c r="S316" s="11">
        <f t="shared" si="36"/>
        <v>40909.649201388893</v>
      </c>
      <c r="T316" s="11">
        <f t="shared" si="37"/>
        <v>40937.649201388893</v>
      </c>
      <c r="U316" t="str">
        <f>INDEX('ED - Country code'!$A:$A,MATCH(Data!G722,'ED - Country code'!$B:$B,0))</f>
        <v>United States of America</v>
      </c>
      <c r="V316">
        <f t="shared" si="38"/>
        <v>28</v>
      </c>
      <c r="W316">
        <f t="shared" si="39"/>
        <v>2012</v>
      </c>
    </row>
    <row r="317" spans="1:23" ht="43.2" x14ac:dyDescent="0.3">
      <c r="A317">
        <v>1932</v>
      </c>
      <c r="B317" s="3" t="s">
        <v>1933</v>
      </c>
      <c r="C317" s="3" t="s">
        <v>6042</v>
      </c>
      <c r="D317">
        <v>5250</v>
      </c>
      <c r="E317">
        <v>5617</v>
      </c>
      <c r="F317" t="s">
        <v>8219</v>
      </c>
      <c r="G317" t="s">
        <v>8224</v>
      </c>
      <c r="H317" t="s">
        <v>8246</v>
      </c>
      <c r="I317">
        <v>1327433173</v>
      </c>
      <c r="J317">
        <v>1325618773</v>
      </c>
      <c r="K317" t="b">
        <v>0</v>
      </c>
      <c r="L317">
        <v>80</v>
      </c>
      <c r="M317" t="b">
        <v>1</v>
      </c>
      <c r="N317" t="s">
        <v>8279</v>
      </c>
      <c r="O317" s="5">
        <f t="shared" si="32"/>
        <v>1.0699047619047619</v>
      </c>
      <c r="P317" s="8">
        <f t="shared" si="33"/>
        <v>70.212500000000006</v>
      </c>
      <c r="Q317" t="str">
        <f t="shared" si="34"/>
        <v>music</v>
      </c>
      <c r="R317" t="str">
        <f t="shared" si="35"/>
        <v>indie rock</v>
      </c>
      <c r="S317" s="11">
        <f t="shared" si="36"/>
        <v>40911.809872685182</v>
      </c>
      <c r="T317" s="11">
        <f t="shared" si="37"/>
        <v>40932.809872685182</v>
      </c>
      <c r="U317" t="str">
        <f>INDEX('ED - Country code'!$A:$A,MATCH(Data!G1934,'ED - Country code'!$B:$B,0))</f>
        <v>United States of America</v>
      </c>
      <c r="V317">
        <f t="shared" si="38"/>
        <v>21</v>
      </c>
      <c r="W317">
        <f t="shared" si="39"/>
        <v>2012</v>
      </c>
    </row>
    <row r="318" spans="1:23" x14ac:dyDescent="0.3">
      <c r="A318">
        <v>115</v>
      </c>
      <c r="B318" s="3" t="s">
        <v>117</v>
      </c>
      <c r="C318" s="3" t="s">
        <v>4226</v>
      </c>
      <c r="D318">
        <v>450</v>
      </c>
      <c r="E318">
        <v>632</v>
      </c>
      <c r="F318" t="s">
        <v>8219</v>
      </c>
      <c r="G318" t="s">
        <v>8224</v>
      </c>
      <c r="H318" t="s">
        <v>8246</v>
      </c>
      <c r="I318">
        <v>1328377444</v>
      </c>
      <c r="J318">
        <v>1326217444</v>
      </c>
      <c r="K318" t="b">
        <v>0</v>
      </c>
      <c r="L318">
        <v>22</v>
      </c>
      <c r="M318" t="b">
        <v>1</v>
      </c>
      <c r="N318" t="s">
        <v>8266</v>
      </c>
      <c r="O318" s="5">
        <f t="shared" si="32"/>
        <v>1.4044444444444444</v>
      </c>
      <c r="P318" s="8">
        <f t="shared" si="33"/>
        <v>28.727272727272727</v>
      </c>
      <c r="Q318" t="str">
        <f t="shared" si="34"/>
        <v>film &amp; video</v>
      </c>
      <c r="R318" t="str">
        <f t="shared" si="35"/>
        <v>shorts</v>
      </c>
      <c r="S318" s="11">
        <f t="shared" si="36"/>
        <v>40918.738935185182</v>
      </c>
      <c r="T318" s="11">
        <f t="shared" si="37"/>
        <v>40943.738935185182</v>
      </c>
      <c r="U318" t="str">
        <f>INDEX('ED - Country code'!$A:$A,MATCH(Data!G117,'ED - Country code'!$B:$B,0))</f>
        <v>United States of America</v>
      </c>
      <c r="V318">
        <f t="shared" si="38"/>
        <v>25</v>
      </c>
      <c r="W318">
        <f t="shared" si="39"/>
        <v>2012</v>
      </c>
    </row>
    <row r="319" spans="1:23" x14ac:dyDescent="0.3">
      <c r="A319">
        <v>1894</v>
      </c>
      <c r="B319" s="3" t="s">
        <v>1895</v>
      </c>
      <c r="C319" s="3" t="s">
        <v>6004</v>
      </c>
      <c r="D319">
        <v>1000</v>
      </c>
      <c r="E319">
        <v>1145</v>
      </c>
      <c r="F319" t="s">
        <v>8219</v>
      </c>
      <c r="G319" t="s">
        <v>8224</v>
      </c>
      <c r="H319" t="s">
        <v>8246</v>
      </c>
      <c r="I319">
        <v>1329082983</v>
      </c>
      <c r="J319">
        <v>1326404583</v>
      </c>
      <c r="K319" t="b">
        <v>0</v>
      </c>
      <c r="L319">
        <v>20</v>
      </c>
      <c r="M319" t="b">
        <v>1</v>
      </c>
      <c r="N319" t="s">
        <v>8279</v>
      </c>
      <c r="O319" s="5">
        <f t="shared" si="32"/>
        <v>1.145</v>
      </c>
      <c r="P319" s="8">
        <f t="shared" si="33"/>
        <v>57.25</v>
      </c>
      <c r="Q319" t="str">
        <f t="shared" si="34"/>
        <v>music</v>
      </c>
      <c r="R319" t="str">
        <f t="shared" si="35"/>
        <v>indie rock</v>
      </c>
      <c r="S319" s="11">
        <f t="shared" si="36"/>
        <v>40920.904895833337</v>
      </c>
      <c r="T319" s="11">
        <f t="shared" si="37"/>
        <v>40951.904895833337</v>
      </c>
      <c r="U319" t="str">
        <f>INDEX('ED - Country code'!$A:$A,MATCH(Data!G1896,'ED - Country code'!$B:$B,0))</f>
        <v>United States of America</v>
      </c>
      <c r="V319">
        <f t="shared" si="38"/>
        <v>31</v>
      </c>
      <c r="W319">
        <f t="shared" si="39"/>
        <v>2012</v>
      </c>
    </row>
    <row r="320" spans="1:23" ht="43.2" x14ac:dyDescent="0.3">
      <c r="A320">
        <v>1256</v>
      </c>
      <c r="B320" s="3" t="s">
        <v>1257</v>
      </c>
      <c r="C320" s="3" t="s">
        <v>5366</v>
      </c>
      <c r="D320">
        <v>30000</v>
      </c>
      <c r="E320">
        <v>35389.129999999997</v>
      </c>
      <c r="F320" t="s">
        <v>8219</v>
      </c>
      <c r="G320" t="s">
        <v>8224</v>
      </c>
      <c r="H320" t="s">
        <v>8246</v>
      </c>
      <c r="I320">
        <v>1329084231</v>
      </c>
      <c r="J320">
        <v>1326492231</v>
      </c>
      <c r="K320" t="b">
        <v>1</v>
      </c>
      <c r="L320">
        <v>361</v>
      </c>
      <c r="M320" t="b">
        <v>1</v>
      </c>
      <c r="N320" t="s">
        <v>8276</v>
      </c>
      <c r="O320" s="5">
        <f t="shared" si="32"/>
        <v>1.1796376666666666</v>
      </c>
      <c r="P320" s="8">
        <f t="shared" si="33"/>
        <v>98.030831024930734</v>
      </c>
      <c r="Q320" t="str">
        <f t="shared" si="34"/>
        <v>music</v>
      </c>
      <c r="R320" t="str">
        <f t="shared" si="35"/>
        <v>rock</v>
      </c>
      <c r="S320" s="11">
        <f t="shared" si="36"/>
        <v>40921.919340277782</v>
      </c>
      <c r="T320" s="11">
        <f t="shared" si="37"/>
        <v>40951.919340277782</v>
      </c>
      <c r="U320" t="str">
        <f>INDEX('ED - Country code'!$A:$A,MATCH(Data!G1258,'ED - Country code'!$B:$B,0))</f>
        <v>United States of America</v>
      </c>
      <c r="V320">
        <f t="shared" si="38"/>
        <v>30</v>
      </c>
      <c r="W320">
        <f t="shared" si="39"/>
        <v>2012</v>
      </c>
    </row>
    <row r="321" spans="1:23" ht="43.2" x14ac:dyDescent="0.3">
      <c r="A321">
        <v>3172</v>
      </c>
      <c r="B321" s="3" t="s">
        <v>3172</v>
      </c>
      <c r="C321" s="3" t="s">
        <v>7282</v>
      </c>
      <c r="D321">
        <v>2000</v>
      </c>
      <c r="E321">
        <v>2300</v>
      </c>
      <c r="F321" t="s">
        <v>8219</v>
      </c>
      <c r="G321" t="s">
        <v>8224</v>
      </c>
      <c r="H321" t="s">
        <v>8246</v>
      </c>
      <c r="I321">
        <v>1329240668</v>
      </c>
      <c r="J321">
        <v>1326648668</v>
      </c>
      <c r="K321" t="b">
        <v>1</v>
      </c>
      <c r="L321">
        <v>29</v>
      </c>
      <c r="M321" t="b">
        <v>1</v>
      </c>
      <c r="N321" t="s">
        <v>8271</v>
      </c>
      <c r="O321" s="5">
        <f t="shared" si="32"/>
        <v>1.1499999999999999</v>
      </c>
      <c r="P321" s="8">
        <f t="shared" si="33"/>
        <v>79.310344827586206</v>
      </c>
      <c r="Q321" t="str">
        <f t="shared" si="34"/>
        <v>theater</v>
      </c>
      <c r="R321" t="str">
        <f t="shared" si="35"/>
        <v>plays</v>
      </c>
      <c r="S321" s="11">
        <f t="shared" si="36"/>
        <v>40923.729953703703</v>
      </c>
      <c r="T321" s="11">
        <f t="shared" si="37"/>
        <v>40953.729953703703</v>
      </c>
      <c r="U321" t="str">
        <f>INDEX('ED - Country code'!$A:$A,MATCH(Data!G3174,'ED - Country code'!$B:$B,0))</f>
        <v>United Kingdom</v>
      </c>
      <c r="V321">
        <f t="shared" si="38"/>
        <v>30</v>
      </c>
      <c r="W321">
        <f t="shared" si="39"/>
        <v>2012</v>
      </c>
    </row>
    <row r="322" spans="1:23" ht="43.2" x14ac:dyDescent="0.3">
      <c r="A322">
        <v>253</v>
      </c>
      <c r="B322" s="3" t="s">
        <v>254</v>
      </c>
      <c r="C322" s="3" t="s">
        <v>4363</v>
      </c>
      <c r="D322">
        <v>1500</v>
      </c>
      <c r="E322">
        <v>1511</v>
      </c>
      <c r="F322" t="s">
        <v>8219</v>
      </c>
      <c r="G322" t="s">
        <v>8224</v>
      </c>
      <c r="H322" t="s">
        <v>8246</v>
      </c>
      <c r="I322">
        <v>1329320235</v>
      </c>
      <c r="J322">
        <v>1326728235</v>
      </c>
      <c r="K322" t="b">
        <v>1</v>
      </c>
      <c r="L322">
        <v>7</v>
      </c>
      <c r="M322" t="b">
        <v>1</v>
      </c>
      <c r="N322" t="s">
        <v>8269</v>
      </c>
      <c r="O322" s="5">
        <f t="shared" ref="O322:O385" si="40">E322/D322</f>
        <v>1.0073333333333334</v>
      </c>
      <c r="P322" s="8">
        <f t="shared" ref="P322:P385" si="41">E322/L322</f>
        <v>215.85714285714286</v>
      </c>
      <c r="Q322" t="str">
        <f t="shared" ref="Q322:Q385" si="42">LEFT(N322,SEARCH("/",N322,1)-1)</f>
        <v>film &amp; video</v>
      </c>
      <c r="R322" t="str">
        <f t="shared" ref="R322:R385" si="43">RIGHT(N322,LEN(N322)-SEARCH("/",N322,1))</f>
        <v>documentary</v>
      </c>
      <c r="S322" s="11">
        <f t="shared" ref="S322:S385" si="44">(((J322/60)/60)/24)+DATE(1970,1,1)</f>
        <v>40924.650868055556</v>
      </c>
      <c r="T322" s="11">
        <f t="shared" ref="T322:T385" si="45">(((I322/60)/60)/24)+DATE(1970,1,1)</f>
        <v>40954.650868055556</v>
      </c>
      <c r="U322" t="str">
        <f>INDEX('ED - Country code'!$A:$A,MATCH(Data!G255,'ED - Country code'!$B:$B,0))</f>
        <v>United States of America</v>
      </c>
      <c r="V322">
        <f t="shared" si="38"/>
        <v>30</v>
      </c>
      <c r="W322">
        <f t="shared" si="39"/>
        <v>2012</v>
      </c>
    </row>
    <row r="323" spans="1:23" ht="43.2" x14ac:dyDescent="0.3">
      <c r="A323">
        <v>817</v>
      </c>
      <c r="B323" s="3" t="s">
        <v>818</v>
      </c>
      <c r="C323" s="3" t="s">
        <v>4927</v>
      </c>
      <c r="D323">
        <v>1500</v>
      </c>
      <c r="E323">
        <v>2056.66</v>
      </c>
      <c r="F323" t="s">
        <v>8219</v>
      </c>
      <c r="G323" t="s">
        <v>8224</v>
      </c>
      <c r="H323" t="s">
        <v>8246</v>
      </c>
      <c r="I323">
        <v>1331441940</v>
      </c>
      <c r="J323">
        <v>1326810211</v>
      </c>
      <c r="K323" t="b">
        <v>0</v>
      </c>
      <c r="L323">
        <v>23</v>
      </c>
      <c r="M323" t="b">
        <v>1</v>
      </c>
      <c r="N323" t="s">
        <v>8276</v>
      </c>
      <c r="O323" s="5">
        <f t="shared" si="40"/>
        <v>1.3711066666666665</v>
      </c>
      <c r="P323" s="8">
        <f t="shared" si="41"/>
        <v>89.419999999999987</v>
      </c>
      <c r="Q323" t="str">
        <f t="shared" si="42"/>
        <v>music</v>
      </c>
      <c r="R323" t="str">
        <f t="shared" si="43"/>
        <v>rock</v>
      </c>
      <c r="S323" s="11">
        <f t="shared" si="44"/>
        <v>40925.599664351852</v>
      </c>
      <c r="T323" s="11">
        <f t="shared" si="45"/>
        <v>40979.207638888889</v>
      </c>
      <c r="U323" t="str">
        <f>INDEX('ED - Country code'!$A:$A,MATCH(Data!G819,'ED - Country code'!$B:$B,0))</f>
        <v>United States of America</v>
      </c>
      <c r="V323">
        <f t="shared" ref="V323:V386" si="46">T323-S323</f>
        <v>53.60797453703708</v>
      </c>
      <c r="W323">
        <f t="shared" ref="W323:W386" si="47">YEAR(T323)</f>
        <v>2012</v>
      </c>
    </row>
    <row r="324" spans="1:23" ht="43.2" x14ac:dyDescent="0.3">
      <c r="A324">
        <v>1837</v>
      </c>
      <c r="B324" s="3" t="s">
        <v>1838</v>
      </c>
      <c r="C324" s="3" t="s">
        <v>5947</v>
      </c>
      <c r="D324">
        <v>600</v>
      </c>
      <c r="E324">
        <v>1841</v>
      </c>
      <c r="F324" t="s">
        <v>8219</v>
      </c>
      <c r="G324" t="s">
        <v>8224</v>
      </c>
      <c r="H324" t="s">
        <v>8246</v>
      </c>
      <c r="I324">
        <v>1332029335</v>
      </c>
      <c r="J324">
        <v>1326848935</v>
      </c>
      <c r="K324" t="b">
        <v>0</v>
      </c>
      <c r="L324">
        <v>30</v>
      </c>
      <c r="M324" t="b">
        <v>1</v>
      </c>
      <c r="N324" t="s">
        <v>8276</v>
      </c>
      <c r="O324" s="5">
        <f t="shared" si="40"/>
        <v>3.0683333333333334</v>
      </c>
      <c r="P324" s="8">
        <f t="shared" si="41"/>
        <v>61.366666666666667</v>
      </c>
      <c r="Q324" t="str">
        <f t="shared" si="42"/>
        <v>music</v>
      </c>
      <c r="R324" t="str">
        <f t="shared" si="43"/>
        <v>rock</v>
      </c>
      <c r="S324" s="11">
        <f t="shared" si="44"/>
        <v>40926.047858796301</v>
      </c>
      <c r="T324" s="11">
        <f t="shared" si="45"/>
        <v>40986.006192129629</v>
      </c>
      <c r="U324" t="str">
        <f>INDEX('ED - Country code'!$A:$A,MATCH(Data!G1839,'ED - Country code'!$B:$B,0))</f>
        <v>United States of America</v>
      </c>
      <c r="V324">
        <f t="shared" si="46"/>
        <v>59.958333333328483</v>
      </c>
      <c r="W324">
        <f t="shared" si="47"/>
        <v>2012</v>
      </c>
    </row>
    <row r="325" spans="1:23" ht="43.2" x14ac:dyDescent="0.3">
      <c r="A325">
        <v>1821</v>
      </c>
      <c r="B325" s="3" t="s">
        <v>1822</v>
      </c>
      <c r="C325" s="3" t="s">
        <v>5931</v>
      </c>
      <c r="D325">
        <v>2500</v>
      </c>
      <c r="E325">
        <v>3372.25</v>
      </c>
      <c r="F325" t="s">
        <v>8219</v>
      </c>
      <c r="G325" t="s">
        <v>8224</v>
      </c>
      <c r="H325" t="s">
        <v>8246</v>
      </c>
      <c r="I325">
        <v>1330760367</v>
      </c>
      <c r="J325">
        <v>1326872367</v>
      </c>
      <c r="K325" t="b">
        <v>0</v>
      </c>
      <c r="L325">
        <v>57</v>
      </c>
      <c r="M325" t="b">
        <v>1</v>
      </c>
      <c r="N325" t="s">
        <v>8276</v>
      </c>
      <c r="O325" s="5">
        <f t="shared" si="40"/>
        <v>1.3489</v>
      </c>
      <c r="P325" s="8">
        <f t="shared" si="41"/>
        <v>59.162280701754383</v>
      </c>
      <c r="Q325" t="str">
        <f t="shared" si="42"/>
        <v>music</v>
      </c>
      <c r="R325" t="str">
        <f t="shared" si="43"/>
        <v>rock</v>
      </c>
      <c r="S325" s="11">
        <f t="shared" si="44"/>
        <v>40926.319062499999</v>
      </c>
      <c r="T325" s="11">
        <f t="shared" si="45"/>
        <v>40971.319062499999</v>
      </c>
      <c r="U325" t="str">
        <f>INDEX('ED - Country code'!$A:$A,MATCH(Data!G1823,'ED - Country code'!$B:$B,0))</f>
        <v>United States of America</v>
      </c>
      <c r="V325">
        <f t="shared" si="46"/>
        <v>45</v>
      </c>
      <c r="W325">
        <f t="shared" si="47"/>
        <v>2012</v>
      </c>
    </row>
    <row r="326" spans="1:23" ht="43.2" x14ac:dyDescent="0.3">
      <c r="A326">
        <v>827</v>
      </c>
      <c r="B326" s="3" t="s">
        <v>828</v>
      </c>
      <c r="C326" s="3" t="s">
        <v>4937</v>
      </c>
      <c r="D326">
        <v>300</v>
      </c>
      <c r="E326">
        <v>310</v>
      </c>
      <c r="F326" t="s">
        <v>8219</v>
      </c>
      <c r="G326" t="s">
        <v>8224</v>
      </c>
      <c r="H326" t="s">
        <v>8246</v>
      </c>
      <c r="I326">
        <v>1329248940</v>
      </c>
      <c r="J326">
        <v>1326972107</v>
      </c>
      <c r="K326" t="b">
        <v>0</v>
      </c>
      <c r="L326">
        <v>11</v>
      </c>
      <c r="M326" t="b">
        <v>1</v>
      </c>
      <c r="N326" t="s">
        <v>8276</v>
      </c>
      <c r="O326" s="5">
        <f t="shared" si="40"/>
        <v>1.0333333333333334</v>
      </c>
      <c r="P326" s="8">
        <f t="shared" si="41"/>
        <v>28.181818181818183</v>
      </c>
      <c r="Q326" t="str">
        <f t="shared" si="42"/>
        <v>music</v>
      </c>
      <c r="R326" t="str">
        <f t="shared" si="43"/>
        <v>rock</v>
      </c>
      <c r="S326" s="11">
        <f t="shared" si="44"/>
        <v>40927.473460648151</v>
      </c>
      <c r="T326" s="11">
        <f t="shared" si="45"/>
        <v>40953.825694444444</v>
      </c>
      <c r="U326" t="str">
        <f>INDEX('ED - Country code'!$A:$A,MATCH(Data!G829,'ED - Country code'!$B:$B,0))</f>
        <v>United States of America</v>
      </c>
      <c r="V326">
        <f t="shared" si="46"/>
        <v>26.352233796293149</v>
      </c>
      <c r="W326">
        <f t="shared" si="47"/>
        <v>2012</v>
      </c>
    </row>
    <row r="327" spans="1:23" ht="43.2" x14ac:dyDescent="0.3">
      <c r="A327">
        <v>2296</v>
      </c>
      <c r="B327" s="3" t="s">
        <v>2297</v>
      </c>
      <c r="C327" s="3" t="s">
        <v>6406</v>
      </c>
      <c r="D327">
        <v>7000</v>
      </c>
      <c r="E327">
        <v>10435</v>
      </c>
      <c r="F327" t="s">
        <v>8219</v>
      </c>
      <c r="G327" t="s">
        <v>8224</v>
      </c>
      <c r="H327" t="s">
        <v>8246</v>
      </c>
      <c r="I327">
        <v>1330018426</v>
      </c>
      <c r="J327">
        <v>1326994426</v>
      </c>
      <c r="K327" t="b">
        <v>0</v>
      </c>
      <c r="L327">
        <v>145</v>
      </c>
      <c r="M327" t="b">
        <v>1</v>
      </c>
      <c r="N327" t="s">
        <v>8276</v>
      </c>
      <c r="O327" s="5">
        <f t="shared" si="40"/>
        <v>1.4907142857142857</v>
      </c>
      <c r="P327" s="8">
        <f t="shared" si="41"/>
        <v>71.965517241379317</v>
      </c>
      <c r="Q327" t="str">
        <f t="shared" si="42"/>
        <v>music</v>
      </c>
      <c r="R327" t="str">
        <f t="shared" si="43"/>
        <v>rock</v>
      </c>
      <c r="S327" s="11">
        <f t="shared" si="44"/>
        <v>40927.731782407405</v>
      </c>
      <c r="T327" s="11">
        <f t="shared" si="45"/>
        <v>40962.731782407405</v>
      </c>
      <c r="U327" t="str">
        <f>INDEX('ED - Country code'!$A:$A,MATCH(Data!G2298,'ED - Country code'!$B:$B,0))</f>
        <v>United States of America</v>
      </c>
      <c r="V327">
        <f t="shared" si="46"/>
        <v>35</v>
      </c>
      <c r="W327">
        <f t="shared" si="47"/>
        <v>2012</v>
      </c>
    </row>
    <row r="328" spans="1:23" ht="28.8" x14ac:dyDescent="0.3">
      <c r="A328">
        <v>1467</v>
      </c>
      <c r="B328" s="3" t="s">
        <v>1468</v>
      </c>
      <c r="C328" s="3" t="s">
        <v>5577</v>
      </c>
      <c r="D328">
        <v>40000</v>
      </c>
      <c r="E328">
        <v>46032</v>
      </c>
      <c r="F328" t="s">
        <v>8219</v>
      </c>
      <c r="G328" t="s">
        <v>8224</v>
      </c>
      <c r="H328" t="s">
        <v>8246</v>
      </c>
      <c r="I328">
        <v>1332699285</v>
      </c>
      <c r="J328">
        <v>1327518885</v>
      </c>
      <c r="K328" t="b">
        <v>1</v>
      </c>
      <c r="L328">
        <v>600</v>
      </c>
      <c r="M328" t="b">
        <v>1</v>
      </c>
      <c r="N328" t="s">
        <v>8288</v>
      </c>
      <c r="O328" s="5">
        <f t="shared" si="40"/>
        <v>1.1508</v>
      </c>
      <c r="P328" s="8">
        <f t="shared" si="41"/>
        <v>76.72</v>
      </c>
      <c r="Q328" t="str">
        <f t="shared" si="42"/>
        <v>publishing</v>
      </c>
      <c r="R328" t="str">
        <f t="shared" si="43"/>
        <v>radio &amp; podcasts</v>
      </c>
      <c r="S328" s="11">
        <f t="shared" si="44"/>
        <v>40933.80190972222</v>
      </c>
      <c r="T328" s="11">
        <f t="shared" si="45"/>
        <v>40993.760243055556</v>
      </c>
      <c r="U328" t="str">
        <f>INDEX('ED - Country code'!$A:$A,MATCH(Data!G1469,'ED - Country code'!$B:$B,0))</f>
        <v>United States of America</v>
      </c>
      <c r="V328">
        <f t="shared" si="46"/>
        <v>59.958333333335759</v>
      </c>
      <c r="W328">
        <f t="shared" si="47"/>
        <v>2012</v>
      </c>
    </row>
    <row r="329" spans="1:23" ht="43.2" x14ac:dyDescent="0.3">
      <c r="A329">
        <v>302</v>
      </c>
      <c r="B329" s="3" t="s">
        <v>303</v>
      </c>
      <c r="C329" s="3" t="s">
        <v>4412</v>
      </c>
      <c r="D329">
        <v>10000</v>
      </c>
      <c r="E329">
        <v>10046</v>
      </c>
      <c r="F329" t="s">
        <v>8219</v>
      </c>
      <c r="G329" t="s">
        <v>8224</v>
      </c>
      <c r="H329" t="s">
        <v>8246</v>
      </c>
      <c r="I329">
        <v>1330115638</v>
      </c>
      <c r="J329">
        <v>1327523638</v>
      </c>
      <c r="K329" t="b">
        <v>1</v>
      </c>
      <c r="L329">
        <v>108</v>
      </c>
      <c r="M329" t="b">
        <v>1</v>
      </c>
      <c r="N329" t="s">
        <v>8269</v>
      </c>
      <c r="O329" s="5">
        <f t="shared" si="40"/>
        <v>1.0045999999999999</v>
      </c>
      <c r="P329" s="8">
        <f t="shared" si="41"/>
        <v>93.018518518518519</v>
      </c>
      <c r="Q329" t="str">
        <f t="shared" si="42"/>
        <v>film &amp; video</v>
      </c>
      <c r="R329" t="str">
        <f t="shared" si="43"/>
        <v>documentary</v>
      </c>
      <c r="S329" s="11">
        <f t="shared" si="44"/>
        <v>40933.856921296298</v>
      </c>
      <c r="T329" s="11">
        <f t="shared" si="45"/>
        <v>40963.856921296298</v>
      </c>
      <c r="U329" t="str">
        <f>INDEX('ED - Country code'!$A:$A,MATCH(Data!G304,'ED - Country code'!$B:$B,0))</f>
        <v>United States of America</v>
      </c>
      <c r="V329">
        <f t="shared" si="46"/>
        <v>30</v>
      </c>
      <c r="W329">
        <f t="shared" si="47"/>
        <v>2012</v>
      </c>
    </row>
    <row r="330" spans="1:23" ht="28.8" x14ac:dyDescent="0.3">
      <c r="A330">
        <v>1270</v>
      </c>
      <c r="B330" s="3" t="s">
        <v>1271</v>
      </c>
      <c r="C330" s="3" t="s">
        <v>5380</v>
      </c>
      <c r="D330">
        <v>10000</v>
      </c>
      <c r="E330">
        <v>11472</v>
      </c>
      <c r="F330" t="s">
        <v>8219</v>
      </c>
      <c r="G330" t="s">
        <v>8224</v>
      </c>
      <c r="H330" t="s">
        <v>8246</v>
      </c>
      <c r="I330">
        <v>1332704042</v>
      </c>
      <c r="J330">
        <v>1327523642</v>
      </c>
      <c r="K330" t="b">
        <v>1</v>
      </c>
      <c r="L330">
        <v>169</v>
      </c>
      <c r="M330" t="b">
        <v>1</v>
      </c>
      <c r="N330" t="s">
        <v>8276</v>
      </c>
      <c r="O330" s="5">
        <f t="shared" si="40"/>
        <v>1.1472</v>
      </c>
      <c r="P330" s="8">
        <f t="shared" si="41"/>
        <v>67.881656804733723</v>
      </c>
      <c r="Q330" t="str">
        <f t="shared" si="42"/>
        <v>music</v>
      </c>
      <c r="R330" t="str">
        <f t="shared" si="43"/>
        <v>rock</v>
      </c>
      <c r="S330" s="11">
        <f t="shared" si="44"/>
        <v>40933.856967592597</v>
      </c>
      <c r="T330" s="11">
        <f t="shared" si="45"/>
        <v>40993.815300925926</v>
      </c>
      <c r="U330" t="str">
        <f>INDEX('ED - Country code'!$A:$A,MATCH(Data!G1272,'ED - Country code'!$B:$B,0))</f>
        <v>Canada</v>
      </c>
      <c r="V330">
        <f t="shared" si="46"/>
        <v>59.958333333328483</v>
      </c>
      <c r="W330">
        <f t="shared" si="47"/>
        <v>2012</v>
      </c>
    </row>
    <row r="331" spans="1:23" ht="43.2" x14ac:dyDescent="0.3">
      <c r="A331">
        <v>95</v>
      </c>
      <c r="B331" s="3" t="s">
        <v>97</v>
      </c>
      <c r="C331" s="3" t="s">
        <v>4206</v>
      </c>
      <c r="D331">
        <v>350</v>
      </c>
      <c r="E331">
        <v>460</v>
      </c>
      <c r="F331" t="s">
        <v>8219</v>
      </c>
      <c r="G331" t="s">
        <v>8224</v>
      </c>
      <c r="H331" t="s">
        <v>8246</v>
      </c>
      <c r="I331">
        <v>1330214841</v>
      </c>
      <c r="J331">
        <v>1327622841</v>
      </c>
      <c r="K331" t="b">
        <v>0</v>
      </c>
      <c r="L331">
        <v>21</v>
      </c>
      <c r="M331" t="b">
        <v>1</v>
      </c>
      <c r="N331" t="s">
        <v>8266</v>
      </c>
      <c r="O331" s="5">
        <f t="shared" si="40"/>
        <v>1.3142857142857143</v>
      </c>
      <c r="P331" s="8">
        <f t="shared" si="41"/>
        <v>21.904761904761905</v>
      </c>
      <c r="Q331" t="str">
        <f t="shared" si="42"/>
        <v>film &amp; video</v>
      </c>
      <c r="R331" t="str">
        <f t="shared" si="43"/>
        <v>shorts</v>
      </c>
      <c r="S331" s="11">
        <f t="shared" si="44"/>
        <v>40935.005104166667</v>
      </c>
      <c r="T331" s="11">
        <f t="shared" si="45"/>
        <v>40965.005104166667</v>
      </c>
      <c r="U331" t="str">
        <f>INDEX('ED - Country code'!$A:$A,MATCH(Data!G97,'ED - Country code'!$B:$B,0))</f>
        <v>United States of America</v>
      </c>
      <c r="V331">
        <f t="shared" si="46"/>
        <v>30</v>
      </c>
      <c r="W331">
        <f t="shared" si="47"/>
        <v>2012</v>
      </c>
    </row>
    <row r="332" spans="1:23" ht="43.2" x14ac:dyDescent="0.3">
      <c r="A332">
        <v>2277</v>
      </c>
      <c r="B332" s="3" t="s">
        <v>2278</v>
      </c>
      <c r="C332" s="3" t="s">
        <v>6387</v>
      </c>
      <c r="D332">
        <v>8500</v>
      </c>
      <c r="E332">
        <v>11992</v>
      </c>
      <c r="F332" t="s">
        <v>8219</v>
      </c>
      <c r="G332" t="s">
        <v>8224</v>
      </c>
      <c r="H332" t="s">
        <v>8246</v>
      </c>
      <c r="I332">
        <v>1330359423</v>
      </c>
      <c r="J332">
        <v>1327767423</v>
      </c>
      <c r="K332" t="b">
        <v>0</v>
      </c>
      <c r="L332">
        <v>207</v>
      </c>
      <c r="M332" t="b">
        <v>1</v>
      </c>
      <c r="N332" t="s">
        <v>8297</v>
      </c>
      <c r="O332" s="5">
        <f t="shared" si="40"/>
        <v>1.4108235294117648</v>
      </c>
      <c r="P332" s="8">
        <f t="shared" si="41"/>
        <v>57.932367149758456</v>
      </c>
      <c r="Q332" t="str">
        <f t="shared" si="42"/>
        <v>games</v>
      </c>
      <c r="R332" t="str">
        <f t="shared" si="43"/>
        <v>tabletop games</v>
      </c>
      <c r="S332" s="11">
        <f t="shared" si="44"/>
        <v>40936.678506944445</v>
      </c>
      <c r="T332" s="11">
        <f t="shared" si="45"/>
        <v>40966.678506944445</v>
      </c>
      <c r="U332" t="str">
        <f>INDEX('ED - Country code'!$A:$A,MATCH(Data!G2279,'ED - Country code'!$B:$B,0))</f>
        <v>United States of America</v>
      </c>
      <c r="V332">
        <f t="shared" si="46"/>
        <v>30</v>
      </c>
      <c r="W332">
        <f t="shared" si="47"/>
        <v>2012</v>
      </c>
    </row>
    <row r="333" spans="1:23" ht="43.2" x14ac:dyDescent="0.3">
      <c r="A333">
        <v>2094</v>
      </c>
      <c r="B333" s="3" t="s">
        <v>2095</v>
      </c>
      <c r="C333" s="3" t="s">
        <v>6204</v>
      </c>
      <c r="D333">
        <v>3500</v>
      </c>
      <c r="E333">
        <v>4219</v>
      </c>
      <c r="F333" t="s">
        <v>8219</v>
      </c>
      <c r="G333" t="s">
        <v>8224</v>
      </c>
      <c r="H333" t="s">
        <v>8246</v>
      </c>
      <c r="I333">
        <v>1330916400</v>
      </c>
      <c r="J333">
        <v>1327969730</v>
      </c>
      <c r="K333" t="b">
        <v>0</v>
      </c>
      <c r="L333">
        <v>72</v>
      </c>
      <c r="M333" t="b">
        <v>1</v>
      </c>
      <c r="N333" t="s">
        <v>8279</v>
      </c>
      <c r="O333" s="5">
        <f t="shared" si="40"/>
        <v>1.2054285714285715</v>
      </c>
      <c r="P333" s="8">
        <f t="shared" si="41"/>
        <v>58.597222222222221</v>
      </c>
      <c r="Q333" t="str">
        <f t="shared" si="42"/>
        <v>music</v>
      </c>
      <c r="R333" t="str">
        <f t="shared" si="43"/>
        <v>indie rock</v>
      </c>
      <c r="S333" s="11">
        <f t="shared" si="44"/>
        <v>40939.02002314815</v>
      </c>
      <c r="T333" s="11">
        <f t="shared" si="45"/>
        <v>40973.125</v>
      </c>
      <c r="U333" t="str">
        <f>INDEX('ED - Country code'!$A:$A,MATCH(Data!G2096,'ED - Country code'!$B:$B,0))</f>
        <v>United States of America</v>
      </c>
      <c r="V333">
        <f t="shared" si="46"/>
        <v>34.104976851849642</v>
      </c>
      <c r="W333">
        <f t="shared" si="47"/>
        <v>2012</v>
      </c>
    </row>
    <row r="334" spans="1:23" ht="43.2" x14ac:dyDescent="0.3">
      <c r="A334">
        <v>1664</v>
      </c>
      <c r="B334" s="3" t="s">
        <v>1665</v>
      </c>
      <c r="C334" s="3" t="s">
        <v>5774</v>
      </c>
      <c r="D334">
        <v>2500</v>
      </c>
      <c r="E334">
        <v>3060.22</v>
      </c>
      <c r="F334" t="s">
        <v>8219</v>
      </c>
      <c r="G334" t="s">
        <v>8224</v>
      </c>
      <c r="H334" t="s">
        <v>8246</v>
      </c>
      <c r="I334">
        <v>1331870340</v>
      </c>
      <c r="J334">
        <v>1328033818</v>
      </c>
      <c r="K334" t="b">
        <v>0</v>
      </c>
      <c r="L334">
        <v>89</v>
      </c>
      <c r="M334" t="b">
        <v>1</v>
      </c>
      <c r="N334" t="s">
        <v>8292</v>
      </c>
      <c r="O334" s="5">
        <f t="shared" si="40"/>
        <v>1.2240879999999998</v>
      </c>
      <c r="P334" s="8">
        <f t="shared" si="41"/>
        <v>34.384494382022467</v>
      </c>
      <c r="Q334" t="str">
        <f t="shared" si="42"/>
        <v>music</v>
      </c>
      <c r="R334" t="str">
        <f t="shared" si="43"/>
        <v>pop</v>
      </c>
      <c r="S334" s="11">
        <f t="shared" si="44"/>
        <v>40939.761782407404</v>
      </c>
      <c r="T334" s="11">
        <f t="shared" si="45"/>
        <v>40984.165972222225</v>
      </c>
      <c r="U334" t="str">
        <f>INDEX('ED - Country code'!$A:$A,MATCH(Data!G1666,'ED - Country code'!$B:$B,0))</f>
        <v>United Kingdom</v>
      </c>
      <c r="V334">
        <f t="shared" si="46"/>
        <v>44.404189814820711</v>
      </c>
      <c r="W334">
        <f t="shared" si="47"/>
        <v>2012</v>
      </c>
    </row>
    <row r="335" spans="1:23" ht="43.2" x14ac:dyDescent="0.3">
      <c r="A335">
        <v>1630</v>
      </c>
      <c r="B335" s="3" t="s">
        <v>1631</v>
      </c>
      <c r="C335" s="3" t="s">
        <v>5740</v>
      </c>
      <c r="D335">
        <v>4000</v>
      </c>
      <c r="E335">
        <v>10610</v>
      </c>
      <c r="F335" t="s">
        <v>8219</v>
      </c>
      <c r="G335" t="s">
        <v>8224</v>
      </c>
      <c r="H335" t="s">
        <v>8246</v>
      </c>
      <c r="I335">
        <v>1330671540</v>
      </c>
      <c r="J335">
        <v>1328040375</v>
      </c>
      <c r="K335" t="b">
        <v>0</v>
      </c>
      <c r="L335">
        <v>126</v>
      </c>
      <c r="M335" t="b">
        <v>1</v>
      </c>
      <c r="N335" t="s">
        <v>8276</v>
      </c>
      <c r="O335" s="5">
        <f t="shared" si="40"/>
        <v>2.6524999999999999</v>
      </c>
      <c r="P335" s="8">
        <f t="shared" si="41"/>
        <v>84.206349206349202</v>
      </c>
      <c r="Q335" t="str">
        <f t="shared" si="42"/>
        <v>music</v>
      </c>
      <c r="R335" t="str">
        <f t="shared" si="43"/>
        <v>rock</v>
      </c>
      <c r="S335" s="11">
        <f t="shared" si="44"/>
        <v>40939.837673611109</v>
      </c>
      <c r="T335" s="11">
        <f t="shared" si="45"/>
        <v>40970.290972222225</v>
      </c>
      <c r="U335" t="str">
        <f>INDEX('ED - Country code'!$A:$A,MATCH(Data!G1632,'ED - Country code'!$B:$B,0))</f>
        <v>United States of America</v>
      </c>
      <c r="V335">
        <f t="shared" si="46"/>
        <v>30.453298611115315</v>
      </c>
      <c r="W335">
        <f t="shared" si="47"/>
        <v>2012</v>
      </c>
    </row>
    <row r="336" spans="1:23" x14ac:dyDescent="0.3">
      <c r="A336">
        <v>1473</v>
      </c>
      <c r="B336" s="3" t="s">
        <v>1474</v>
      </c>
      <c r="C336" s="3" t="s">
        <v>5583</v>
      </c>
      <c r="D336">
        <v>1500</v>
      </c>
      <c r="E336">
        <v>1807.74</v>
      </c>
      <c r="F336" t="s">
        <v>8219</v>
      </c>
      <c r="G336" t="s">
        <v>8224</v>
      </c>
      <c r="H336" t="s">
        <v>8246</v>
      </c>
      <c r="I336">
        <v>1330644639</v>
      </c>
      <c r="J336">
        <v>1328052639</v>
      </c>
      <c r="K336" t="b">
        <v>1</v>
      </c>
      <c r="L336">
        <v>47</v>
      </c>
      <c r="M336" t="b">
        <v>1</v>
      </c>
      <c r="N336" t="s">
        <v>8288</v>
      </c>
      <c r="O336" s="5">
        <f t="shared" si="40"/>
        <v>1.20516</v>
      </c>
      <c r="P336" s="8">
        <f t="shared" si="41"/>
        <v>38.462553191489363</v>
      </c>
      <c r="Q336" t="str">
        <f t="shared" si="42"/>
        <v>publishing</v>
      </c>
      <c r="R336" t="str">
        <f t="shared" si="43"/>
        <v>radio &amp; podcasts</v>
      </c>
      <c r="S336" s="11">
        <f t="shared" si="44"/>
        <v>40939.979618055557</v>
      </c>
      <c r="T336" s="11">
        <f t="shared" si="45"/>
        <v>40969.979618055557</v>
      </c>
      <c r="U336" t="str">
        <f>INDEX('ED - Country code'!$A:$A,MATCH(Data!G1475,'ED - Country code'!$B:$B,0))</f>
        <v>United States of America</v>
      </c>
      <c r="V336">
        <f t="shared" si="46"/>
        <v>30</v>
      </c>
      <c r="W336">
        <f t="shared" si="47"/>
        <v>2012</v>
      </c>
    </row>
    <row r="337" spans="1:23" ht="28.8" x14ac:dyDescent="0.3">
      <c r="A337">
        <v>1953</v>
      </c>
      <c r="B337" s="3" t="s">
        <v>1954</v>
      </c>
      <c r="C337" s="3" t="s">
        <v>6063</v>
      </c>
      <c r="D337">
        <v>15000</v>
      </c>
      <c r="E337">
        <v>33892</v>
      </c>
      <c r="F337" t="s">
        <v>8219</v>
      </c>
      <c r="G337" t="s">
        <v>8224</v>
      </c>
      <c r="H337" t="s">
        <v>8246</v>
      </c>
      <c r="I337">
        <v>1330657200</v>
      </c>
      <c r="J337">
        <v>1328158065</v>
      </c>
      <c r="K337" t="b">
        <v>1</v>
      </c>
      <c r="L337">
        <v>147</v>
      </c>
      <c r="M337" t="b">
        <v>1</v>
      </c>
      <c r="N337" t="s">
        <v>8295</v>
      </c>
      <c r="O337" s="5">
        <f t="shared" si="40"/>
        <v>2.2594666666666665</v>
      </c>
      <c r="P337" s="8">
        <f t="shared" si="41"/>
        <v>230.55782312925169</v>
      </c>
      <c r="Q337" t="str">
        <f t="shared" si="42"/>
        <v>technology</v>
      </c>
      <c r="R337" t="str">
        <f t="shared" si="43"/>
        <v>hardware</v>
      </c>
      <c r="S337" s="11">
        <f t="shared" si="44"/>
        <v>40941.199826388889</v>
      </c>
      <c r="T337" s="11">
        <f t="shared" si="45"/>
        <v>40970.125</v>
      </c>
      <c r="U337" t="str">
        <f>INDEX('ED - Country code'!$A:$A,MATCH(Data!G1955,'ED - Country code'!$B:$B,0))</f>
        <v>United States of America</v>
      </c>
      <c r="V337">
        <f t="shared" si="46"/>
        <v>28.925173611110949</v>
      </c>
      <c r="W337">
        <f t="shared" si="47"/>
        <v>2012</v>
      </c>
    </row>
    <row r="338" spans="1:23" ht="43.2" x14ac:dyDescent="0.3">
      <c r="A338">
        <v>1639</v>
      </c>
      <c r="B338" s="3" t="s">
        <v>1640</v>
      </c>
      <c r="C338" s="3" t="s">
        <v>5749</v>
      </c>
      <c r="D338">
        <v>1800</v>
      </c>
      <c r="E338">
        <v>1800</v>
      </c>
      <c r="F338" t="s">
        <v>8219</v>
      </c>
      <c r="G338" t="s">
        <v>8224</v>
      </c>
      <c r="H338" t="s">
        <v>8246</v>
      </c>
      <c r="I338">
        <v>1330789165</v>
      </c>
      <c r="J338">
        <v>1328197165</v>
      </c>
      <c r="K338" t="b">
        <v>0</v>
      </c>
      <c r="L338">
        <v>19</v>
      </c>
      <c r="M338" t="b">
        <v>1</v>
      </c>
      <c r="N338" t="s">
        <v>8276</v>
      </c>
      <c r="O338" s="5">
        <f t="shared" si="40"/>
        <v>1</v>
      </c>
      <c r="P338" s="8">
        <f t="shared" si="41"/>
        <v>94.736842105263165</v>
      </c>
      <c r="Q338" t="str">
        <f t="shared" si="42"/>
        <v>music</v>
      </c>
      <c r="R338" t="str">
        <f t="shared" si="43"/>
        <v>rock</v>
      </c>
      <c r="S338" s="11">
        <f t="shared" si="44"/>
        <v>40941.652372685188</v>
      </c>
      <c r="T338" s="11">
        <f t="shared" si="45"/>
        <v>40971.652372685188</v>
      </c>
      <c r="U338" t="str">
        <f>INDEX('ED - Country code'!$A:$A,MATCH(Data!G1641,'ED - Country code'!$B:$B,0))</f>
        <v>United States of America</v>
      </c>
      <c r="V338">
        <f t="shared" si="46"/>
        <v>30</v>
      </c>
      <c r="W338">
        <f t="shared" si="47"/>
        <v>2012</v>
      </c>
    </row>
    <row r="339" spans="1:23" ht="43.2" x14ac:dyDescent="0.3">
      <c r="A339">
        <v>1604</v>
      </c>
      <c r="B339" s="3" t="s">
        <v>1605</v>
      </c>
      <c r="C339" s="3" t="s">
        <v>5714</v>
      </c>
      <c r="D339">
        <v>2800</v>
      </c>
      <c r="E339">
        <v>3419</v>
      </c>
      <c r="F339" t="s">
        <v>8219</v>
      </c>
      <c r="G339" t="s">
        <v>8224</v>
      </c>
      <c r="H339" t="s">
        <v>8246</v>
      </c>
      <c r="I339">
        <v>1332011835</v>
      </c>
      <c r="J339">
        <v>1328559435</v>
      </c>
      <c r="K339" t="b">
        <v>0</v>
      </c>
      <c r="L339">
        <v>70</v>
      </c>
      <c r="M339" t="b">
        <v>1</v>
      </c>
      <c r="N339" t="s">
        <v>8276</v>
      </c>
      <c r="O339" s="5">
        <f t="shared" si="40"/>
        <v>1.2210714285714286</v>
      </c>
      <c r="P339" s="8">
        <f t="shared" si="41"/>
        <v>48.842857142857142</v>
      </c>
      <c r="Q339" t="str">
        <f t="shared" si="42"/>
        <v>music</v>
      </c>
      <c r="R339" t="str">
        <f t="shared" si="43"/>
        <v>rock</v>
      </c>
      <c r="S339" s="11">
        <f t="shared" si="44"/>
        <v>40945.845312500001</v>
      </c>
      <c r="T339" s="11">
        <f t="shared" si="45"/>
        <v>40985.80364583333</v>
      </c>
      <c r="U339" t="str">
        <f>INDEX('ED - Country code'!$A:$A,MATCH(Data!G1606,'ED - Country code'!$B:$B,0))</f>
        <v>United States of America</v>
      </c>
      <c r="V339">
        <f t="shared" si="46"/>
        <v>39.958333333328483</v>
      </c>
      <c r="W339">
        <f t="shared" si="47"/>
        <v>2012</v>
      </c>
    </row>
    <row r="340" spans="1:23" ht="43.2" x14ac:dyDescent="0.3">
      <c r="A340">
        <v>2098</v>
      </c>
      <c r="B340" s="3" t="s">
        <v>2099</v>
      </c>
      <c r="C340" s="3" t="s">
        <v>6208</v>
      </c>
      <c r="D340">
        <v>6000</v>
      </c>
      <c r="E340">
        <v>6020</v>
      </c>
      <c r="F340" t="s">
        <v>8219</v>
      </c>
      <c r="G340" t="s">
        <v>8224</v>
      </c>
      <c r="H340" t="s">
        <v>8246</v>
      </c>
      <c r="I340">
        <v>1331174635</v>
      </c>
      <c r="J340">
        <v>1328582635</v>
      </c>
      <c r="K340" t="b">
        <v>0</v>
      </c>
      <c r="L340">
        <v>32</v>
      </c>
      <c r="M340" t="b">
        <v>1</v>
      </c>
      <c r="N340" t="s">
        <v>8279</v>
      </c>
      <c r="O340" s="5">
        <f t="shared" si="40"/>
        <v>1.0033333333333334</v>
      </c>
      <c r="P340" s="8">
        <f t="shared" si="41"/>
        <v>188.125</v>
      </c>
      <c r="Q340" t="str">
        <f t="shared" si="42"/>
        <v>music</v>
      </c>
      <c r="R340" t="str">
        <f t="shared" si="43"/>
        <v>indie rock</v>
      </c>
      <c r="S340" s="11">
        <f t="shared" si="44"/>
        <v>40946.11383101852</v>
      </c>
      <c r="T340" s="11">
        <f t="shared" si="45"/>
        <v>40976.11383101852</v>
      </c>
      <c r="U340" t="str">
        <f>INDEX('ED - Country code'!$A:$A,MATCH(Data!G2100,'ED - Country code'!$B:$B,0))</f>
        <v>United States of America</v>
      </c>
      <c r="V340">
        <f t="shared" si="46"/>
        <v>30</v>
      </c>
      <c r="W340">
        <f t="shared" si="47"/>
        <v>2012</v>
      </c>
    </row>
    <row r="341" spans="1:23" ht="43.2" x14ac:dyDescent="0.3">
      <c r="A341">
        <v>2208</v>
      </c>
      <c r="B341" s="3" t="s">
        <v>2209</v>
      </c>
      <c r="C341" s="3" t="s">
        <v>6318</v>
      </c>
      <c r="D341">
        <v>1000</v>
      </c>
      <c r="E341">
        <v>1016</v>
      </c>
      <c r="F341" t="s">
        <v>8219</v>
      </c>
      <c r="G341" t="s">
        <v>8224</v>
      </c>
      <c r="H341" t="s">
        <v>8246</v>
      </c>
      <c r="I341">
        <v>1333771200</v>
      </c>
      <c r="J341">
        <v>1328649026</v>
      </c>
      <c r="K341" t="b">
        <v>0</v>
      </c>
      <c r="L341">
        <v>24</v>
      </c>
      <c r="M341" t="b">
        <v>1</v>
      </c>
      <c r="N341" t="s">
        <v>8280</v>
      </c>
      <c r="O341" s="5">
        <f t="shared" si="40"/>
        <v>1.016</v>
      </c>
      <c r="P341" s="8">
        <f t="shared" si="41"/>
        <v>42.333333333333336</v>
      </c>
      <c r="Q341" t="str">
        <f t="shared" si="42"/>
        <v>music</v>
      </c>
      <c r="R341" t="str">
        <f t="shared" si="43"/>
        <v>electronic music</v>
      </c>
      <c r="S341" s="11">
        <f t="shared" si="44"/>
        <v>40946.882245370369</v>
      </c>
      <c r="T341" s="11">
        <f t="shared" si="45"/>
        <v>41006.166666666664</v>
      </c>
      <c r="U341" t="str">
        <f>INDEX('ED - Country code'!$A:$A,MATCH(Data!G2210,'ED - Country code'!$B:$B,0))</f>
        <v>United States of America</v>
      </c>
      <c r="V341">
        <f t="shared" si="46"/>
        <v>59.284421296295477</v>
      </c>
      <c r="W341">
        <f t="shared" si="47"/>
        <v>2012</v>
      </c>
    </row>
    <row r="342" spans="1:23" ht="28.8" x14ac:dyDescent="0.3">
      <c r="A342">
        <v>2297</v>
      </c>
      <c r="B342" s="3" t="s">
        <v>2298</v>
      </c>
      <c r="C342" s="3" t="s">
        <v>6407</v>
      </c>
      <c r="D342">
        <v>1000</v>
      </c>
      <c r="E342">
        <v>1006</v>
      </c>
      <c r="F342" t="s">
        <v>8219</v>
      </c>
      <c r="G342" t="s">
        <v>8224</v>
      </c>
      <c r="H342" t="s">
        <v>8246</v>
      </c>
      <c r="I342">
        <v>1331697540</v>
      </c>
      <c r="J342">
        <v>1328749249</v>
      </c>
      <c r="K342" t="b">
        <v>0</v>
      </c>
      <c r="L342">
        <v>19</v>
      </c>
      <c r="M342" t="b">
        <v>1</v>
      </c>
      <c r="N342" t="s">
        <v>8276</v>
      </c>
      <c r="O342" s="5">
        <f t="shared" si="40"/>
        <v>1.006</v>
      </c>
      <c r="P342" s="8">
        <f t="shared" si="41"/>
        <v>52.94736842105263</v>
      </c>
      <c r="Q342" t="str">
        <f t="shared" si="42"/>
        <v>music</v>
      </c>
      <c r="R342" t="str">
        <f t="shared" si="43"/>
        <v>rock</v>
      </c>
      <c r="S342" s="11">
        <f t="shared" si="44"/>
        <v>40948.042233796295</v>
      </c>
      <c r="T342" s="11">
        <f t="shared" si="45"/>
        <v>40982.165972222225</v>
      </c>
      <c r="U342" t="str">
        <f>INDEX('ED - Country code'!$A:$A,MATCH(Data!G2299,'ED - Country code'!$B:$B,0))</f>
        <v>United States of America</v>
      </c>
      <c r="V342">
        <f t="shared" si="46"/>
        <v>34.123738425929332</v>
      </c>
      <c r="W342">
        <f t="shared" si="47"/>
        <v>2012</v>
      </c>
    </row>
    <row r="343" spans="1:23" x14ac:dyDescent="0.3">
      <c r="A343">
        <v>2529</v>
      </c>
      <c r="B343" s="3" t="s">
        <v>2529</v>
      </c>
      <c r="C343" s="3" t="s">
        <v>6639</v>
      </c>
      <c r="D343">
        <v>6000</v>
      </c>
      <c r="E343">
        <v>6257</v>
      </c>
      <c r="F343" t="s">
        <v>8219</v>
      </c>
      <c r="G343" t="s">
        <v>8224</v>
      </c>
      <c r="H343" t="s">
        <v>8246</v>
      </c>
      <c r="I343">
        <v>1332636975</v>
      </c>
      <c r="J343">
        <v>1328752575</v>
      </c>
      <c r="K343" t="b">
        <v>0</v>
      </c>
      <c r="L343">
        <v>76</v>
      </c>
      <c r="M343" t="b">
        <v>1</v>
      </c>
      <c r="N343" t="s">
        <v>8300</v>
      </c>
      <c r="O343" s="5">
        <f t="shared" si="40"/>
        <v>1.0428333333333333</v>
      </c>
      <c r="P343" s="8">
        <f t="shared" si="41"/>
        <v>82.328947368421055</v>
      </c>
      <c r="Q343" t="str">
        <f t="shared" si="42"/>
        <v>music</v>
      </c>
      <c r="R343" t="str">
        <f t="shared" si="43"/>
        <v>classical music</v>
      </c>
      <c r="S343" s="11">
        <f t="shared" si="44"/>
        <v>40948.080729166664</v>
      </c>
      <c r="T343" s="11">
        <f t="shared" si="45"/>
        <v>40993.0390625</v>
      </c>
      <c r="U343" t="str">
        <f>INDEX('ED - Country code'!$A:$A,MATCH(Data!G2531,'ED - Country code'!$B:$B,0))</f>
        <v>United Kingdom</v>
      </c>
      <c r="V343">
        <f t="shared" si="46"/>
        <v>44.958333333335759</v>
      </c>
      <c r="W343">
        <f t="shared" si="47"/>
        <v>2012</v>
      </c>
    </row>
    <row r="344" spans="1:23" ht="43.2" x14ac:dyDescent="0.3">
      <c r="A344">
        <v>2306</v>
      </c>
      <c r="B344" s="3" t="s">
        <v>2307</v>
      </c>
      <c r="C344" s="3" t="s">
        <v>6416</v>
      </c>
      <c r="D344">
        <v>3500</v>
      </c>
      <c r="E344">
        <v>3736.55</v>
      </c>
      <c r="F344" t="s">
        <v>8219</v>
      </c>
      <c r="G344" t="s">
        <v>8224</v>
      </c>
      <c r="H344" t="s">
        <v>8246</v>
      </c>
      <c r="I344">
        <v>1331352129</v>
      </c>
      <c r="J344">
        <v>1328760129</v>
      </c>
      <c r="K344" t="b">
        <v>1</v>
      </c>
      <c r="L344">
        <v>73</v>
      </c>
      <c r="M344" t="b">
        <v>1</v>
      </c>
      <c r="N344" t="s">
        <v>8279</v>
      </c>
      <c r="O344" s="5">
        <f t="shared" si="40"/>
        <v>1.0675857142857144</v>
      </c>
      <c r="P344" s="8">
        <f t="shared" si="41"/>
        <v>51.185616438356163</v>
      </c>
      <c r="Q344" t="str">
        <f t="shared" si="42"/>
        <v>music</v>
      </c>
      <c r="R344" t="str">
        <f t="shared" si="43"/>
        <v>indie rock</v>
      </c>
      <c r="S344" s="11">
        <f t="shared" si="44"/>
        <v>40948.16815972222</v>
      </c>
      <c r="T344" s="11">
        <f t="shared" si="45"/>
        <v>40978.16815972222</v>
      </c>
      <c r="U344" t="str">
        <f>INDEX('ED - Country code'!$A:$A,MATCH(Data!G2308,'ED - Country code'!$B:$B,0))</f>
        <v>United States of America</v>
      </c>
      <c r="V344">
        <f t="shared" si="46"/>
        <v>30</v>
      </c>
      <c r="W344">
        <f t="shared" si="47"/>
        <v>2012</v>
      </c>
    </row>
    <row r="345" spans="1:23" ht="28.8" x14ac:dyDescent="0.3">
      <c r="A345">
        <v>305</v>
      </c>
      <c r="B345" s="3" t="s">
        <v>306</v>
      </c>
      <c r="C345" s="3" t="s">
        <v>4415</v>
      </c>
      <c r="D345">
        <v>7500</v>
      </c>
      <c r="E345">
        <v>9775</v>
      </c>
      <c r="F345" t="s">
        <v>8219</v>
      </c>
      <c r="G345" t="s">
        <v>8224</v>
      </c>
      <c r="H345" t="s">
        <v>8246</v>
      </c>
      <c r="I345">
        <v>1331392049</v>
      </c>
      <c r="J345">
        <v>1328800049</v>
      </c>
      <c r="K345" t="b">
        <v>1</v>
      </c>
      <c r="L345">
        <v>189</v>
      </c>
      <c r="M345" t="b">
        <v>1</v>
      </c>
      <c r="N345" t="s">
        <v>8269</v>
      </c>
      <c r="O345" s="5">
        <f t="shared" si="40"/>
        <v>1.3033333333333332</v>
      </c>
      <c r="P345" s="8">
        <f t="shared" si="41"/>
        <v>51.719576719576722</v>
      </c>
      <c r="Q345" t="str">
        <f t="shared" si="42"/>
        <v>film &amp; video</v>
      </c>
      <c r="R345" t="str">
        <f t="shared" si="43"/>
        <v>documentary</v>
      </c>
      <c r="S345" s="11">
        <f t="shared" si="44"/>
        <v>40948.630196759259</v>
      </c>
      <c r="T345" s="11">
        <f t="shared" si="45"/>
        <v>40978.630196759259</v>
      </c>
      <c r="U345" t="str">
        <f>INDEX('ED - Country code'!$A:$A,MATCH(Data!G307,'ED - Country code'!$B:$B,0))</f>
        <v>United States of America</v>
      </c>
      <c r="V345">
        <f t="shared" si="46"/>
        <v>30</v>
      </c>
      <c r="W345">
        <f t="shared" si="47"/>
        <v>2012</v>
      </c>
    </row>
    <row r="346" spans="1:23" ht="43.2" x14ac:dyDescent="0.3">
      <c r="A346">
        <v>2210</v>
      </c>
      <c r="B346" s="3" t="s">
        <v>2211</v>
      </c>
      <c r="C346" s="3" t="s">
        <v>6320</v>
      </c>
      <c r="D346">
        <v>4000</v>
      </c>
      <c r="E346">
        <v>4457</v>
      </c>
      <c r="F346" t="s">
        <v>8219</v>
      </c>
      <c r="G346" t="s">
        <v>8224</v>
      </c>
      <c r="H346" t="s">
        <v>8246</v>
      </c>
      <c r="I346">
        <v>1334424960</v>
      </c>
      <c r="J346">
        <v>1329442510</v>
      </c>
      <c r="K346" t="b">
        <v>0</v>
      </c>
      <c r="L346">
        <v>72</v>
      </c>
      <c r="M346" t="b">
        <v>1</v>
      </c>
      <c r="N346" t="s">
        <v>8280</v>
      </c>
      <c r="O346" s="5">
        <f t="shared" si="40"/>
        <v>1.11425</v>
      </c>
      <c r="P346" s="8">
        <f t="shared" si="41"/>
        <v>61.902777777777779</v>
      </c>
      <c r="Q346" t="str">
        <f t="shared" si="42"/>
        <v>music</v>
      </c>
      <c r="R346" t="str">
        <f t="shared" si="43"/>
        <v>electronic music</v>
      </c>
      <c r="S346" s="11">
        <f t="shared" si="44"/>
        <v>40956.066087962965</v>
      </c>
      <c r="T346" s="11">
        <f t="shared" si="45"/>
        <v>41013.73333333333</v>
      </c>
      <c r="U346" t="str">
        <f>INDEX('ED - Country code'!$A:$A,MATCH(Data!G2212,'ED - Country code'!$B:$B,0))</f>
        <v>United States of America</v>
      </c>
      <c r="V346">
        <f t="shared" si="46"/>
        <v>57.667245370364981</v>
      </c>
      <c r="W346">
        <f t="shared" si="47"/>
        <v>2012</v>
      </c>
    </row>
    <row r="347" spans="1:23" ht="28.8" x14ac:dyDescent="0.3">
      <c r="A347">
        <v>2215</v>
      </c>
      <c r="B347" s="3" t="s">
        <v>2216</v>
      </c>
      <c r="C347" s="3" t="s">
        <v>6325</v>
      </c>
      <c r="D347">
        <v>550</v>
      </c>
      <c r="E347">
        <v>860</v>
      </c>
      <c r="F347" t="s">
        <v>8219</v>
      </c>
      <c r="G347" t="s">
        <v>8224</v>
      </c>
      <c r="H347" t="s">
        <v>8246</v>
      </c>
      <c r="I347">
        <v>1331621940</v>
      </c>
      <c r="J347">
        <v>1329671572</v>
      </c>
      <c r="K347" t="b">
        <v>0</v>
      </c>
      <c r="L347">
        <v>33</v>
      </c>
      <c r="M347" t="b">
        <v>1</v>
      </c>
      <c r="N347" t="s">
        <v>8280</v>
      </c>
      <c r="O347" s="5">
        <f t="shared" si="40"/>
        <v>1.5636363636363637</v>
      </c>
      <c r="P347" s="8">
        <f t="shared" si="41"/>
        <v>26.060606060606062</v>
      </c>
      <c r="Q347" t="str">
        <f t="shared" si="42"/>
        <v>music</v>
      </c>
      <c r="R347" t="str">
        <f t="shared" si="43"/>
        <v>electronic music</v>
      </c>
      <c r="S347" s="11">
        <f t="shared" si="44"/>
        <v>40958.717268518521</v>
      </c>
      <c r="T347" s="11">
        <f t="shared" si="45"/>
        <v>40981.290972222225</v>
      </c>
      <c r="U347" t="str">
        <f>INDEX('ED - Country code'!$A:$A,MATCH(Data!G2217,'ED - Country code'!$B:$B,0))</f>
        <v>United States of America</v>
      </c>
      <c r="V347">
        <f t="shared" si="46"/>
        <v>22.573703703703359</v>
      </c>
      <c r="W347">
        <f t="shared" si="47"/>
        <v>2012</v>
      </c>
    </row>
    <row r="348" spans="1:23" ht="43.2" x14ac:dyDescent="0.3">
      <c r="A348">
        <v>1465</v>
      </c>
      <c r="B348" s="3" t="s">
        <v>1466</v>
      </c>
      <c r="C348" s="3" t="s">
        <v>5575</v>
      </c>
      <c r="D348">
        <v>30000</v>
      </c>
      <c r="E348">
        <v>136924.35</v>
      </c>
      <c r="F348" t="s">
        <v>8219</v>
      </c>
      <c r="G348" t="s">
        <v>8224</v>
      </c>
      <c r="H348" t="s">
        <v>8246</v>
      </c>
      <c r="I348">
        <v>1332385200</v>
      </c>
      <c r="J348">
        <v>1329759452</v>
      </c>
      <c r="K348" t="b">
        <v>1</v>
      </c>
      <c r="L348">
        <v>2602</v>
      </c>
      <c r="M348" t="b">
        <v>1</v>
      </c>
      <c r="N348" t="s">
        <v>8288</v>
      </c>
      <c r="O348" s="5">
        <f t="shared" si="40"/>
        <v>4.5641449999999999</v>
      </c>
      <c r="P348" s="8">
        <f t="shared" si="41"/>
        <v>52.622732513451197</v>
      </c>
      <c r="Q348" t="str">
        <f t="shared" si="42"/>
        <v>publishing</v>
      </c>
      <c r="R348" t="str">
        <f t="shared" si="43"/>
        <v>radio &amp; podcasts</v>
      </c>
      <c r="S348" s="11">
        <f t="shared" si="44"/>
        <v>40959.734398148146</v>
      </c>
      <c r="T348" s="11">
        <f t="shared" si="45"/>
        <v>40990.125</v>
      </c>
      <c r="U348" t="str">
        <f>INDEX('ED - Country code'!$A:$A,MATCH(Data!G1467,'ED - Country code'!$B:$B,0))</f>
        <v>United States of America</v>
      </c>
      <c r="V348">
        <f t="shared" si="46"/>
        <v>30.390601851853717</v>
      </c>
      <c r="W348">
        <f t="shared" si="47"/>
        <v>2012</v>
      </c>
    </row>
    <row r="349" spans="1:23" x14ac:dyDescent="0.3">
      <c r="A349">
        <v>1927</v>
      </c>
      <c r="B349" s="3" t="s">
        <v>1928</v>
      </c>
      <c r="C349" s="3" t="s">
        <v>6037</v>
      </c>
      <c r="D349">
        <v>600</v>
      </c>
      <c r="E349">
        <v>620</v>
      </c>
      <c r="F349" t="s">
        <v>8219</v>
      </c>
      <c r="G349" t="s">
        <v>8224</v>
      </c>
      <c r="H349" t="s">
        <v>8246</v>
      </c>
      <c r="I349">
        <v>1331182740</v>
      </c>
      <c r="J349">
        <v>1329856839</v>
      </c>
      <c r="K349" t="b">
        <v>0</v>
      </c>
      <c r="L349">
        <v>11</v>
      </c>
      <c r="M349" t="b">
        <v>1</v>
      </c>
      <c r="N349" t="s">
        <v>8279</v>
      </c>
      <c r="O349" s="5">
        <f t="shared" si="40"/>
        <v>1.0333333333333334</v>
      </c>
      <c r="P349" s="8">
        <f t="shared" si="41"/>
        <v>56.363636363636367</v>
      </c>
      <c r="Q349" t="str">
        <f t="shared" si="42"/>
        <v>music</v>
      </c>
      <c r="R349" t="str">
        <f t="shared" si="43"/>
        <v>indie rock</v>
      </c>
      <c r="S349" s="11">
        <f t="shared" si="44"/>
        <v>40960.861562500002</v>
      </c>
      <c r="T349" s="11">
        <f t="shared" si="45"/>
        <v>40976.207638888889</v>
      </c>
      <c r="U349" t="str">
        <f>INDEX('ED - Country code'!$A:$A,MATCH(Data!G1929,'ED - Country code'!$B:$B,0))</f>
        <v>United Kingdom</v>
      </c>
      <c r="V349">
        <f t="shared" si="46"/>
        <v>15.346076388887013</v>
      </c>
      <c r="W349">
        <f t="shared" si="47"/>
        <v>2012</v>
      </c>
    </row>
    <row r="350" spans="1:23" ht="43.2" x14ac:dyDescent="0.3">
      <c r="A350">
        <v>2017</v>
      </c>
      <c r="B350" s="3" t="s">
        <v>2018</v>
      </c>
      <c r="C350" s="3" t="s">
        <v>6127</v>
      </c>
      <c r="D350">
        <v>25000</v>
      </c>
      <c r="E350">
        <v>31275.599999999999</v>
      </c>
      <c r="F350" t="s">
        <v>8219</v>
      </c>
      <c r="G350" t="s">
        <v>8224</v>
      </c>
      <c r="H350" t="s">
        <v>8246</v>
      </c>
      <c r="I350">
        <v>1332561600</v>
      </c>
      <c r="J350">
        <v>1329873755</v>
      </c>
      <c r="K350" t="b">
        <v>1</v>
      </c>
      <c r="L350">
        <v>426</v>
      </c>
      <c r="M350" t="b">
        <v>1</v>
      </c>
      <c r="N350" t="s">
        <v>8295</v>
      </c>
      <c r="O350" s="5">
        <f t="shared" si="40"/>
        <v>1.2510239999999999</v>
      </c>
      <c r="P350" s="8">
        <f t="shared" si="41"/>
        <v>73.416901408450698</v>
      </c>
      <c r="Q350" t="str">
        <f t="shared" si="42"/>
        <v>technology</v>
      </c>
      <c r="R350" t="str">
        <f t="shared" si="43"/>
        <v>hardware</v>
      </c>
      <c r="S350" s="11">
        <f t="shared" si="44"/>
        <v>40961.057349537034</v>
      </c>
      <c r="T350" s="11">
        <f t="shared" si="45"/>
        <v>40992.166666666664</v>
      </c>
      <c r="U350" t="str">
        <f>INDEX('ED - Country code'!$A:$A,MATCH(Data!G2019,'ED - Country code'!$B:$B,0))</f>
        <v>United Kingdom</v>
      </c>
      <c r="V350">
        <f t="shared" si="46"/>
        <v>31.109317129630654</v>
      </c>
      <c r="W350">
        <f t="shared" si="47"/>
        <v>2012</v>
      </c>
    </row>
    <row r="351" spans="1:23" ht="43.2" x14ac:dyDescent="0.3">
      <c r="A351">
        <v>2551</v>
      </c>
      <c r="B351" s="3" t="s">
        <v>2551</v>
      </c>
      <c r="C351" s="3" t="s">
        <v>6661</v>
      </c>
      <c r="D351">
        <v>3675</v>
      </c>
      <c r="E351">
        <v>3775.5</v>
      </c>
      <c r="F351" t="s">
        <v>8219</v>
      </c>
      <c r="G351" t="s">
        <v>8224</v>
      </c>
      <c r="H351" t="s">
        <v>8246</v>
      </c>
      <c r="I351">
        <v>1332362880</v>
      </c>
      <c r="J351">
        <v>1329890585</v>
      </c>
      <c r="K351" t="b">
        <v>0</v>
      </c>
      <c r="L351">
        <v>56</v>
      </c>
      <c r="M351" t="b">
        <v>1</v>
      </c>
      <c r="N351" t="s">
        <v>8300</v>
      </c>
      <c r="O351" s="5">
        <f t="shared" si="40"/>
        <v>1.0273469387755103</v>
      </c>
      <c r="P351" s="8">
        <f t="shared" si="41"/>
        <v>67.419642857142861</v>
      </c>
      <c r="Q351" t="str">
        <f t="shared" si="42"/>
        <v>music</v>
      </c>
      <c r="R351" t="str">
        <f t="shared" si="43"/>
        <v>classical music</v>
      </c>
      <c r="S351" s="11">
        <f t="shared" si="44"/>
        <v>40961.252141203702</v>
      </c>
      <c r="T351" s="11">
        <f t="shared" si="45"/>
        <v>40989.866666666669</v>
      </c>
      <c r="U351" t="str">
        <f>INDEX('ED - Country code'!$A:$A,MATCH(Data!G2553,'ED - Country code'!$B:$B,0))</f>
        <v>United States of America</v>
      </c>
      <c r="V351">
        <f t="shared" si="46"/>
        <v>28.614525462966412</v>
      </c>
      <c r="W351">
        <f t="shared" si="47"/>
        <v>2012</v>
      </c>
    </row>
    <row r="352" spans="1:23" ht="43.2" x14ac:dyDescent="0.3">
      <c r="A352">
        <v>795</v>
      </c>
      <c r="B352" s="3" t="s">
        <v>796</v>
      </c>
      <c r="C352" s="3" t="s">
        <v>4905</v>
      </c>
      <c r="D352">
        <v>14000</v>
      </c>
      <c r="E352">
        <v>15650</v>
      </c>
      <c r="F352" t="s">
        <v>8219</v>
      </c>
      <c r="G352" t="s">
        <v>8224</v>
      </c>
      <c r="H352" t="s">
        <v>8246</v>
      </c>
      <c r="I352">
        <v>1333774740</v>
      </c>
      <c r="J352">
        <v>1330094566</v>
      </c>
      <c r="K352" t="b">
        <v>0</v>
      </c>
      <c r="L352">
        <v>184</v>
      </c>
      <c r="M352" t="b">
        <v>1</v>
      </c>
      <c r="N352" t="s">
        <v>8276</v>
      </c>
      <c r="O352" s="5">
        <f t="shared" si="40"/>
        <v>1.1178571428571429</v>
      </c>
      <c r="P352" s="8">
        <f t="shared" si="41"/>
        <v>85.054347826086953</v>
      </c>
      <c r="Q352" t="str">
        <f t="shared" si="42"/>
        <v>music</v>
      </c>
      <c r="R352" t="str">
        <f t="shared" si="43"/>
        <v>rock</v>
      </c>
      <c r="S352" s="11">
        <f t="shared" si="44"/>
        <v>40963.613032407404</v>
      </c>
      <c r="T352" s="11">
        <f t="shared" si="45"/>
        <v>41006.207638888889</v>
      </c>
      <c r="U352" t="str">
        <f>INDEX('ED - Country code'!$A:$A,MATCH(Data!G797,'ED - Country code'!$B:$B,0))</f>
        <v>United Kingdom</v>
      </c>
      <c r="V352">
        <f t="shared" si="46"/>
        <v>42.594606481485243</v>
      </c>
      <c r="W352">
        <f t="shared" si="47"/>
        <v>2012</v>
      </c>
    </row>
    <row r="353" spans="1:23" ht="43.2" x14ac:dyDescent="0.3">
      <c r="A353">
        <v>276</v>
      </c>
      <c r="B353" s="3" t="s">
        <v>277</v>
      </c>
      <c r="C353" s="3" t="s">
        <v>4386</v>
      </c>
      <c r="D353">
        <v>4000</v>
      </c>
      <c r="E353">
        <v>5904</v>
      </c>
      <c r="F353" t="s">
        <v>8219</v>
      </c>
      <c r="G353" t="s">
        <v>8224</v>
      </c>
      <c r="H353" t="s">
        <v>8246</v>
      </c>
      <c r="I353">
        <v>1335574674</v>
      </c>
      <c r="J353">
        <v>1330394274</v>
      </c>
      <c r="K353" t="b">
        <v>1</v>
      </c>
      <c r="L353">
        <v>62</v>
      </c>
      <c r="M353" t="b">
        <v>1</v>
      </c>
      <c r="N353" t="s">
        <v>8269</v>
      </c>
      <c r="O353" s="5">
        <f t="shared" si="40"/>
        <v>1.476</v>
      </c>
      <c r="P353" s="8">
        <f t="shared" si="41"/>
        <v>95.225806451612897</v>
      </c>
      <c r="Q353" t="str">
        <f t="shared" si="42"/>
        <v>film &amp; video</v>
      </c>
      <c r="R353" t="str">
        <f t="shared" si="43"/>
        <v>documentary</v>
      </c>
      <c r="S353" s="11">
        <f t="shared" si="44"/>
        <v>40967.081874999996</v>
      </c>
      <c r="T353" s="11">
        <f t="shared" si="45"/>
        <v>41027.040208333332</v>
      </c>
      <c r="U353" t="str">
        <f>INDEX('ED - Country code'!$A:$A,MATCH(Data!G278,'ED - Country code'!$B:$B,0))</f>
        <v>United States of America</v>
      </c>
      <c r="V353">
        <f t="shared" si="46"/>
        <v>59.958333333335759</v>
      </c>
      <c r="W353">
        <f t="shared" si="47"/>
        <v>2012</v>
      </c>
    </row>
    <row r="354" spans="1:23" ht="43.2" x14ac:dyDescent="0.3">
      <c r="A354">
        <v>274</v>
      </c>
      <c r="B354" s="3" t="s">
        <v>275</v>
      </c>
      <c r="C354" s="3" t="s">
        <v>4384</v>
      </c>
      <c r="D354">
        <v>4000</v>
      </c>
      <c r="E354">
        <v>6240</v>
      </c>
      <c r="F354" t="s">
        <v>8219</v>
      </c>
      <c r="G354" t="s">
        <v>8224</v>
      </c>
      <c r="H354" t="s">
        <v>8246</v>
      </c>
      <c r="I354">
        <v>1333609140</v>
      </c>
      <c r="J354">
        <v>1330638829</v>
      </c>
      <c r="K354" t="b">
        <v>1</v>
      </c>
      <c r="L354">
        <v>113</v>
      </c>
      <c r="M354" t="b">
        <v>1</v>
      </c>
      <c r="N354" t="s">
        <v>8269</v>
      </c>
      <c r="O354" s="5">
        <f t="shared" si="40"/>
        <v>1.56</v>
      </c>
      <c r="P354" s="8">
        <f t="shared" si="41"/>
        <v>55.221238938053098</v>
      </c>
      <c r="Q354" t="str">
        <f t="shared" si="42"/>
        <v>film &amp; video</v>
      </c>
      <c r="R354" t="str">
        <f t="shared" si="43"/>
        <v>documentary</v>
      </c>
      <c r="S354" s="11">
        <f t="shared" si="44"/>
        <v>40969.912372685183</v>
      </c>
      <c r="T354" s="11">
        <f t="shared" si="45"/>
        <v>41004.290972222225</v>
      </c>
      <c r="U354" t="str">
        <f>INDEX('ED - Country code'!$A:$A,MATCH(Data!G276,'ED - Country code'!$B:$B,0))</f>
        <v>United States of America</v>
      </c>
      <c r="V354">
        <f t="shared" si="46"/>
        <v>34.378599537041737</v>
      </c>
      <c r="W354">
        <f t="shared" si="47"/>
        <v>2012</v>
      </c>
    </row>
    <row r="355" spans="1:23" ht="28.8" x14ac:dyDescent="0.3">
      <c r="A355">
        <v>2483</v>
      </c>
      <c r="B355" s="3" t="s">
        <v>2483</v>
      </c>
      <c r="C355" s="3" t="s">
        <v>6593</v>
      </c>
      <c r="D355">
        <v>1100</v>
      </c>
      <c r="E355">
        <v>1251</v>
      </c>
      <c r="F355" t="s">
        <v>8219</v>
      </c>
      <c r="G355" t="s">
        <v>8224</v>
      </c>
      <c r="H355" t="s">
        <v>8246</v>
      </c>
      <c r="I355">
        <v>1335891603</v>
      </c>
      <c r="J355">
        <v>1330711203</v>
      </c>
      <c r="K355" t="b">
        <v>0</v>
      </c>
      <c r="L355">
        <v>19</v>
      </c>
      <c r="M355" t="b">
        <v>1</v>
      </c>
      <c r="N355" t="s">
        <v>8279</v>
      </c>
      <c r="O355" s="5">
        <f t="shared" si="40"/>
        <v>1.1372727272727272</v>
      </c>
      <c r="P355" s="8">
        <f t="shared" si="41"/>
        <v>65.84210526315789</v>
      </c>
      <c r="Q355" t="str">
        <f t="shared" si="42"/>
        <v>music</v>
      </c>
      <c r="R355" t="str">
        <f t="shared" si="43"/>
        <v>indie rock</v>
      </c>
      <c r="S355" s="11">
        <f t="shared" si="44"/>
        <v>40970.750034722223</v>
      </c>
      <c r="T355" s="11">
        <f t="shared" si="45"/>
        <v>41030.708368055559</v>
      </c>
      <c r="U355" t="str">
        <f>INDEX('ED - Country code'!$A:$A,MATCH(Data!G2485,'ED - Country code'!$B:$B,0))</f>
        <v>United States of America</v>
      </c>
      <c r="V355">
        <f t="shared" si="46"/>
        <v>59.958333333335759</v>
      </c>
      <c r="W355">
        <f t="shared" si="47"/>
        <v>2012</v>
      </c>
    </row>
    <row r="356" spans="1:23" ht="43.2" x14ac:dyDescent="0.3">
      <c r="A356">
        <v>3154</v>
      </c>
      <c r="B356" s="3" t="s">
        <v>3154</v>
      </c>
      <c r="C356" s="3" t="s">
        <v>7264</v>
      </c>
      <c r="D356">
        <v>7000</v>
      </c>
      <c r="E356">
        <v>7905</v>
      </c>
      <c r="F356" t="s">
        <v>8219</v>
      </c>
      <c r="G356" t="s">
        <v>8224</v>
      </c>
      <c r="H356" t="s">
        <v>8246</v>
      </c>
      <c r="I356">
        <v>1333310458</v>
      </c>
      <c r="J356">
        <v>1330722058</v>
      </c>
      <c r="K356" t="b">
        <v>1</v>
      </c>
      <c r="L356">
        <v>123</v>
      </c>
      <c r="M356" t="b">
        <v>1</v>
      </c>
      <c r="N356" t="s">
        <v>8271</v>
      </c>
      <c r="O356" s="5">
        <f t="shared" si="40"/>
        <v>1.1292857142857142</v>
      </c>
      <c r="P356" s="8">
        <f t="shared" si="41"/>
        <v>64.268292682926827</v>
      </c>
      <c r="Q356" t="str">
        <f t="shared" si="42"/>
        <v>theater</v>
      </c>
      <c r="R356" t="str">
        <f t="shared" si="43"/>
        <v>plays</v>
      </c>
      <c r="S356" s="11">
        <f t="shared" si="44"/>
        <v>40970.875671296293</v>
      </c>
      <c r="T356" s="11">
        <f t="shared" si="45"/>
        <v>41000.834004629629</v>
      </c>
      <c r="U356" t="str">
        <f>INDEX('ED - Country code'!$A:$A,MATCH(Data!G3156,'ED - Country code'!$B:$B,0))</f>
        <v>United States of America</v>
      </c>
      <c r="V356">
        <f t="shared" si="46"/>
        <v>29.958333333335759</v>
      </c>
      <c r="W356">
        <f t="shared" si="47"/>
        <v>2012</v>
      </c>
    </row>
    <row r="357" spans="1:23" ht="43.2" x14ac:dyDescent="0.3">
      <c r="A357">
        <v>826</v>
      </c>
      <c r="B357" s="3" t="s">
        <v>827</v>
      </c>
      <c r="C357" s="3" t="s">
        <v>4936</v>
      </c>
      <c r="D357">
        <v>5500</v>
      </c>
      <c r="E357">
        <v>5580</v>
      </c>
      <c r="F357" t="s">
        <v>8219</v>
      </c>
      <c r="G357" t="s">
        <v>8224</v>
      </c>
      <c r="H357" t="s">
        <v>8246</v>
      </c>
      <c r="I357">
        <v>1332719730</v>
      </c>
      <c r="J357">
        <v>1330908930</v>
      </c>
      <c r="K357" t="b">
        <v>0</v>
      </c>
      <c r="L357">
        <v>49</v>
      </c>
      <c r="M357" t="b">
        <v>1</v>
      </c>
      <c r="N357" t="s">
        <v>8276</v>
      </c>
      <c r="O357" s="5">
        <f t="shared" si="40"/>
        <v>1.0145454545454546</v>
      </c>
      <c r="P357" s="8">
        <f t="shared" si="41"/>
        <v>113.87755102040816</v>
      </c>
      <c r="Q357" t="str">
        <f t="shared" si="42"/>
        <v>music</v>
      </c>
      <c r="R357" t="str">
        <f t="shared" si="43"/>
        <v>rock</v>
      </c>
      <c r="S357" s="11">
        <f t="shared" si="44"/>
        <v>40973.038541666669</v>
      </c>
      <c r="T357" s="11">
        <f t="shared" si="45"/>
        <v>40993.996874999997</v>
      </c>
      <c r="U357" t="str">
        <f>INDEX('ED - Country code'!$A:$A,MATCH(Data!G828,'ED - Country code'!$B:$B,0))</f>
        <v>United States of America</v>
      </c>
      <c r="V357">
        <f t="shared" si="46"/>
        <v>20.958333333328483</v>
      </c>
      <c r="W357">
        <f t="shared" si="47"/>
        <v>2012</v>
      </c>
    </row>
    <row r="358" spans="1:23" ht="28.8" x14ac:dyDescent="0.3">
      <c r="A358">
        <v>1676</v>
      </c>
      <c r="B358" s="3" t="s">
        <v>1677</v>
      </c>
      <c r="C358" s="3" t="s">
        <v>5786</v>
      </c>
      <c r="D358">
        <v>3000</v>
      </c>
      <c r="E358">
        <v>3460</v>
      </c>
      <c r="F358" t="s">
        <v>8219</v>
      </c>
      <c r="G358" t="s">
        <v>8224</v>
      </c>
      <c r="H358" t="s">
        <v>8246</v>
      </c>
      <c r="I358">
        <v>1334980740</v>
      </c>
      <c r="J358">
        <v>1330968347</v>
      </c>
      <c r="K358" t="b">
        <v>0</v>
      </c>
      <c r="L358">
        <v>42</v>
      </c>
      <c r="M358" t="b">
        <v>1</v>
      </c>
      <c r="N358" t="s">
        <v>8292</v>
      </c>
      <c r="O358" s="5">
        <f t="shared" si="40"/>
        <v>1.1533333333333333</v>
      </c>
      <c r="P358" s="8">
        <f t="shared" si="41"/>
        <v>82.38095238095238</v>
      </c>
      <c r="Q358" t="str">
        <f t="shared" si="42"/>
        <v>music</v>
      </c>
      <c r="R358" t="str">
        <f t="shared" si="43"/>
        <v>pop</v>
      </c>
      <c r="S358" s="11">
        <f t="shared" si="44"/>
        <v>40973.72623842593</v>
      </c>
      <c r="T358" s="11">
        <f t="shared" si="45"/>
        <v>41020.165972222225</v>
      </c>
      <c r="U358" t="str">
        <f>INDEX('ED - Country code'!$A:$A,MATCH(Data!G1678,'ED - Country code'!$B:$B,0))</f>
        <v>United States of America</v>
      </c>
      <c r="V358">
        <f t="shared" si="46"/>
        <v>46.439733796294604</v>
      </c>
      <c r="W358">
        <f t="shared" si="47"/>
        <v>2012</v>
      </c>
    </row>
    <row r="359" spans="1:23" ht="43.2" x14ac:dyDescent="0.3">
      <c r="A359">
        <v>2547</v>
      </c>
      <c r="B359" s="3" t="s">
        <v>2547</v>
      </c>
      <c r="C359" s="3" t="s">
        <v>6657</v>
      </c>
      <c r="D359">
        <v>5500</v>
      </c>
      <c r="E359">
        <v>6592</v>
      </c>
      <c r="F359" t="s">
        <v>8219</v>
      </c>
      <c r="G359" t="s">
        <v>8224</v>
      </c>
      <c r="H359" t="s">
        <v>8246</v>
      </c>
      <c r="I359">
        <v>1333560803</v>
      </c>
      <c r="J359">
        <v>1330972403</v>
      </c>
      <c r="K359" t="b">
        <v>0</v>
      </c>
      <c r="L359">
        <v>134</v>
      </c>
      <c r="M359" t="b">
        <v>1</v>
      </c>
      <c r="N359" t="s">
        <v>8300</v>
      </c>
      <c r="O359" s="5">
        <f t="shared" si="40"/>
        <v>1.1985454545454546</v>
      </c>
      <c r="P359" s="8">
        <f t="shared" si="41"/>
        <v>49.194029850746269</v>
      </c>
      <c r="Q359" t="str">
        <f t="shared" si="42"/>
        <v>music</v>
      </c>
      <c r="R359" t="str">
        <f t="shared" si="43"/>
        <v>classical music</v>
      </c>
      <c r="S359" s="11">
        <f t="shared" si="44"/>
        <v>40973.773182870369</v>
      </c>
      <c r="T359" s="11">
        <f t="shared" si="45"/>
        <v>41003.731516203705</v>
      </c>
      <c r="U359" t="str">
        <f>INDEX('ED - Country code'!$A:$A,MATCH(Data!G2549,'ED - Country code'!$B:$B,0))</f>
        <v>United States of America</v>
      </c>
      <c r="V359">
        <f t="shared" si="46"/>
        <v>29.958333333335759</v>
      </c>
      <c r="W359">
        <f t="shared" si="47"/>
        <v>2012</v>
      </c>
    </row>
    <row r="360" spans="1:23" ht="28.8" x14ac:dyDescent="0.3">
      <c r="A360">
        <v>1655</v>
      </c>
      <c r="B360" s="3" t="s">
        <v>1656</v>
      </c>
      <c r="C360" s="3" t="s">
        <v>5765</v>
      </c>
      <c r="D360">
        <v>1500</v>
      </c>
      <c r="E360">
        <v>2143</v>
      </c>
      <c r="F360" t="s">
        <v>8219</v>
      </c>
      <c r="G360" t="s">
        <v>8224</v>
      </c>
      <c r="H360" t="s">
        <v>8246</v>
      </c>
      <c r="I360">
        <v>1333648820</v>
      </c>
      <c r="J360">
        <v>1331060420</v>
      </c>
      <c r="K360" t="b">
        <v>0</v>
      </c>
      <c r="L360">
        <v>48</v>
      </c>
      <c r="M360" t="b">
        <v>1</v>
      </c>
      <c r="N360" t="s">
        <v>8292</v>
      </c>
      <c r="O360" s="5">
        <f t="shared" si="40"/>
        <v>1.4286666666666668</v>
      </c>
      <c r="P360" s="8">
        <f t="shared" si="41"/>
        <v>44.645833333333336</v>
      </c>
      <c r="Q360" t="str">
        <f t="shared" si="42"/>
        <v>music</v>
      </c>
      <c r="R360" t="str">
        <f t="shared" si="43"/>
        <v>pop</v>
      </c>
      <c r="S360" s="11">
        <f t="shared" si="44"/>
        <v>40974.791898148149</v>
      </c>
      <c r="T360" s="11">
        <f t="shared" si="45"/>
        <v>41004.750231481477</v>
      </c>
      <c r="U360" t="str">
        <f>INDEX('ED - Country code'!$A:$A,MATCH(Data!G1657,'ED - Country code'!$B:$B,0))</f>
        <v>United States of America</v>
      </c>
      <c r="V360">
        <f t="shared" si="46"/>
        <v>29.958333333328483</v>
      </c>
      <c r="W360">
        <f t="shared" si="47"/>
        <v>2012</v>
      </c>
    </row>
    <row r="361" spans="1:23" ht="43.2" x14ac:dyDescent="0.3">
      <c r="A361">
        <v>722</v>
      </c>
      <c r="B361" s="3" t="s">
        <v>723</v>
      </c>
      <c r="C361" s="3" t="s">
        <v>4832</v>
      </c>
      <c r="D361">
        <v>25000</v>
      </c>
      <c r="E361">
        <v>33006</v>
      </c>
      <c r="F361" t="s">
        <v>8219</v>
      </c>
      <c r="G361" t="s">
        <v>8224</v>
      </c>
      <c r="H361" t="s">
        <v>8246</v>
      </c>
      <c r="I361">
        <v>1333909178</v>
      </c>
      <c r="J361">
        <v>1331320778</v>
      </c>
      <c r="K361" t="b">
        <v>0</v>
      </c>
      <c r="L361">
        <v>153</v>
      </c>
      <c r="M361" t="b">
        <v>1</v>
      </c>
      <c r="N361" t="s">
        <v>8274</v>
      </c>
      <c r="O361" s="5">
        <f t="shared" si="40"/>
        <v>1.3202400000000001</v>
      </c>
      <c r="P361" s="8">
        <f t="shared" si="41"/>
        <v>215.72549019607843</v>
      </c>
      <c r="Q361" t="str">
        <f t="shared" si="42"/>
        <v>publishing</v>
      </c>
      <c r="R361" t="str">
        <f t="shared" si="43"/>
        <v>nonfiction</v>
      </c>
      <c r="S361" s="11">
        <f t="shared" si="44"/>
        <v>40977.805300925924</v>
      </c>
      <c r="T361" s="11">
        <f t="shared" si="45"/>
        <v>41007.76363425926</v>
      </c>
      <c r="U361" t="str">
        <f>INDEX('ED - Country code'!$A:$A,MATCH(Data!G724,'ED - Country code'!$B:$B,0))</f>
        <v>United States of America</v>
      </c>
      <c r="V361">
        <f t="shared" si="46"/>
        <v>29.958333333335759</v>
      </c>
      <c r="W361">
        <f t="shared" si="47"/>
        <v>2012</v>
      </c>
    </row>
    <row r="362" spans="1:23" ht="43.2" x14ac:dyDescent="0.3">
      <c r="A362">
        <v>1883</v>
      </c>
      <c r="B362" s="3" t="s">
        <v>1884</v>
      </c>
      <c r="C362" s="3" t="s">
        <v>5993</v>
      </c>
      <c r="D362">
        <v>999</v>
      </c>
      <c r="E362">
        <v>1047</v>
      </c>
      <c r="F362" t="s">
        <v>8219</v>
      </c>
      <c r="G362" t="s">
        <v>8224</v>
      </c>
      <c r="H362" t="s">
        <v>8246</v>
      </c>
      <c r="I362">
        <v>1333921508</v>
      </c>
      <c r="J362">
        <v>1331333108</v>
      </c>
      <c r="K362" t="b">
        <v>0</v>
      </c>
      <c r="L362">
        <v>32</v>
      </c>
      <c r="M362" t="b">
        <v>1</v>
      </c>
      <c r="N362" t="s">
        <v>8279</v>
      </c>
      <c r="O362" s="5">
        <f t="shared" si="40"/>
        <v>1.0480480480480481</v>
      </c>
      <c r="P362" s="8">
        <f t="shared" si="41"/>
        <v>32.71875</v>
      </c>
      <c r="Q362" t="str">
        <f t="shared" si="42"/>
        <v>music</v>
      </c>
      <c r="R362" t="str">
        <f t="shared" si="43"/>
        <v>indie rock</v>
      </c>
      <c r="S362" s="11">
        <f t="shared" si="44"/>
        <v>40977.948009259257</v>
      </c>
      <c r="T362" s="11">
        <f t="shared" si="45"/>
        <v>41007.906342592592</v>
      </c>
      <c r="U362" t="str">
        <f>INDEX('ED - Country code'!$A:$A,MATCH(Data!G1885,'ED - Country code'!$B:$B,0))</f>
        <v>United Kingdom</v>
      </c>
      <c r="V362">
        <f t="shared" si="46"/>
        <v>29.958333333335759</v>
      </c>
      <c r="W362">
        <f t="shared" si="47"/>
        <v>2012</v>
      </c>
    </row>
    <row r="363" spans="1:23" ht="43.2" x14ac:dyDescent="0.3">
      <c r="A363">
        <v>2283</v>
      </c>
      <c r="B363" s="3" t="s">
        <v>2284</v>
      </c>
      <c r="C363" s="3" t="s">
        <v>6393</v>
      </c>
      <c r="D363">
        <v>3000</v>
      </c>
      <c r="E363">
        <v>3025.66</v>
      </c>
      <c r="F363" t="s">
        <v>8219</v>
      </c>
      <c r="G363" t="s">
        <v>8224</v>
      </c>
      <c r="H363" t="s">
        <v>8246</v>
      </c>
      <c r="I363">
        <v>1336528804</v>
      </c>
      <c r="J363">
        <v>1331348404</v>
      </c>
      <c r="K363" t="b">
        <v>0</v>
      </c>
      <c r="L363">
        <v>48</v>
      </c>
      <c r="M363" t="b">
        <v>1</v>
      </c>
      <c r="N363" t="s">
        <v>8276</v>
      </c>
      <c r="O363" s="5">
        <f t="shared" si="40"/>
        <v>1.0085533333333332</v>
      </c>
      <c r="P363" s="8">
        <f t="shared" si="41"/>
        <v>63.03458333333333</v>
      </c>
      <c r="Q363" t="str">
        <f t="shared" si="42"/>
        <v>music</v>
      </c>
      <c r="R363" t="str">
        <f t="shared" si="43"/>
        <v>rock</v>
      </c>
      <c r="S363" s="11">
        <f t="shared" si="44"/>
        <v>40978.125046296293</v>
      </c>
      <c r="T363" s="11">
        <f t="shared" si="45"/>
        <v>41038.083379629628</v>
      </c>
      <c r="U363" t="str">
        <f>INDEX('ED - Country code'!$A:$A,MATCH(Data!G2285,'ED - Country code'!$B:$B,0))</f>
        <v>United States of America</v>
      </c>
      <c r="V363">
        <f t="shared" si="46"/>
        <v>59.958333333335759</v>
      </c>
      <c r="W363">
        <f t="shared" si="47"/>
        <v>2012</v>
      </c>
    </row>
    <row r="364" spans="1:23" ht="43.2" x14ac:dyDescent="0.3">
      <c r="A364">
        <v>1896</v>
      </c>
      <c r="B364" s="3" t="s">
        <v>1897</v>
      </c>
      <c r="C364" s="3" t="s">
        <v>6006</v>
      </c>
      <c r="D364">
        <v>451</v>
      </c>
      <c r="E364">
        <v>559</v>
      </c>
      <c r="F364" t="s">
        <v>8219</v>
      </c>
      <c r="G364" t="s">
        <v>8224</v>
      </c>
      <c r="H364" t="s">
        <v>8246</v>
      </c>
      <c r="I364">
        <v>1334250165</v>
      </c>
      <c r="J364">
        <v>1331658165</v>
      </c>
      <c r="K364" t="b">
        <v>0</v>
      </c>
      <c r="L364">
        <v>13</v>
      </c>
      <c r="M364" t="b">
        <v>1</v>
      </c>
      <c r="N364" t="s">
        <v>8279</v>
      </c>
      <c r="O364" s="5">
        <f t="shared" si="40"/>
        <v>1.2394678492239468</v>
      </c>
      <c r="P364" s="8">
        <f t="shared" si="41"/>
        <v>43</v>
      </c>
      <c r="Q364" t="str">
        <f t="shared" si="42"/>
        <v>music</v>
      </c>
      <c r="R364" t="str">
        <f t="shared" si="43"/>
        <v>indie rock</v>
      </c>
      <c r="S364" s="11">
        <f t="shared" si="44"/>
        <v>40981.710243055553</v>
      </c>
      <c r="T364" s="11">
        <f t="shared" si="45"/>
        <v>41011.710243055553</v>
      </c>
      <c r="U364" t="str">
        <f>INDEX('ED - Country code'!$A:$A,MATCH(Data!G1898,'ED - Country code'!$B:$B,0))</f>
        <v>United States of America</v>
      </c>
      <c r="V364">
        <f t="shared" si="46"/>
        <v>30</v>
      </c>
      <c r="W364">
        <f t="shared" si="47"/>
        <v>2012</v>
      </c>
    </row>
    <row r="365" spans="1:23" ht="28.8" x14ac:dyDescent="0.3">
      <c r="A365">
        <v>786</v>
      </c>
      <c r="B365" s="3" t="s">
        <v>787</v>
      </c>
      <c r="C365" s="3" t="s">
        <v>4896</v>
      </c>
      <c r="D365">
        <v>5000</v>
      </c>
      <c r="E365">
        <v>7140</v>
      </c>
      <c r="F365" t="s">
        <v>8219</v>
      </c>
      <c r="G365" t="s">
        <v>8224</v>
      </c>
      <c r="H365" t="s">
        <v>8246</v>
      </c>
      <c r="I365">
        <v>1336751220</v>
      </c>
      <c r="J365">
        <v>1331774434</v>
      </c>
      <c r="K365" t="b">
        <v>0</v>
      </c>
      <c r="L365">
        <v>44</v>
      </c>
      <c r="M365" t="b">
        <v>1</v>
      </c>
      <c r="N365" t="s">
        <v>8276</v>
      </c>
      <c r="O365" s="5">
        <f t="shared" si="40"/>
        <v>1.4279999999999999</v>
      </c>
      <c r="P365" s="8">
        <f t="shared" si="41"/>
        <v>162.27272727272728</v>
      </c>
      <c r="Q365" t="str">
        <f t="shared" si="42"/>
        <v>music</v>
      </c>
      <c r="R365" t="str">
        <f t="shared" si="43"/>
        <v>rock</v>
      </c>
      <c r="S365" s="11">
        <f t="shared" si="44"/>
        <v>40983.055949074071</v>
      </c>
      <c r="T365" s="11">
        <f t="shared" si="45"/>
        <v>41040.657638888886</v>
      </c>
      <c r="U365" t="str">
        <f>INDEX('ED - Country code'!$A:$A,MATCH(Data!G788,'ED - Country code'!$B:$B,0))</f>
        <v>United States of America</v>
      </c>
      <c r="V365">
        <f t="shared" si="46"/>
        <v>57.601689814815472</v>
      </c>
      <c r="W365">
        <f t="shared" si="47"/>
        <v>2012</v>
      </c>
    </row>
    <row r="366" spans="1:23" ht="43.2" x14ac:dyDescent="0.3">
      <c r="A366">
        <v>379</v>
      </c>
      <c r="B366" s="3" t="s">
        <v>380</v>
      </c>
      <c r="C366" s="3" t="s">
        <v>4489</v>
      </c>
      <c r="D366">
        <v>15000</v>
      </c>
      <c r="E366">
        <v>17412</v>
      </c>
      <c r="F366" t="s">
        <v>8219</v>
      </c>
      <c r="G366" t="s">
        <v>8224</v>
      </c>
      <c r="H366" t="s">
        <v>8246</v>
      </c>
      <c r="I366">
        <v>1336062672</v>
      </c>
      <c r="J366">
        <v>1332174672</v>
      </c>
      <c r="K366" t="b">
        <v>0</v>
      </c>
      <c r="L366">
        <v>149</v>
      </c>
      <c r="M366" t="b">
        <v>1</v>
      </c>
      <c r="N366" t="s">
        <v>8269</v>
      </c>
      <c r="O366" s="5">
        <f t="shared" si="40"/>
        <v>1.1608000000000001</v>
      </c>
      <c r="P366" s="8">
        <f t="shared" si="41"/>
        <v>116.85906040268456</v>
      </c>
      <c r="Q366" t="str">
        <f t="shared" si="42"/>
        <v>film &amp; video</v>
      </c>
      <c r="R366" t="str">
        <f t="shared" si="43"/>
        <v>documentary</v>
      </c>
      <c r="S366" s="11">
        <f t="shared" si="44"/>
        <v>40987.688333333332</v>
      </c>
      <c r="T366" s="11">
        <f t="shared" si="45"/>
        <v>41032.688333333332</v>
      </c>
      <c r="U366" t="str">
        <f>INDEX('ED - Country code'!$A:$A,MATCH(Data!G381,'ED - Country code'!$B:$B,0))</f>
        <v>United States of America</v>
      </c>
      <c r="V366">
        <f t="shared" si="46"/>
        <v>45</v>
      </c>
      <c r="W366">
        <f t="shared" si="47"/>
        <v>2012</v>
      </c>
    </row>
    <row r="367" spans="1:23" ht="43.2" x14ac:dyDescent="0.3">
      <c r="A367">
        <v>2292</v>
      </c>
      <c r="B367" s="3" t="s">
        <v>2293</v>
      </c>
      <c r="C367" s="3" t="s">
        <v>6402</v>
      </c>
      <c r="D367">
        <v>2000</v>
      </c>
      <c r="E367">
        <v>2145.0100000000002</v>
      </c>
      <c r="F367" t="s">
        <v>8219</v>
      </c>
      <c r="G367" t="s">
        <v>8224</v>
      </c>
      <c r="H367" t="s">
        <v>8246</v>
      </c>
      <c r="I367">
        <v>1334767476</v>
      </c>
      <c r="J367">
        <v>1332175476</v>
      </c>
      <c r="K367" t="b">
        <v>0</v>
      </c>
      <c r="L367">
        <v>46</v>
      </c>
      <c r="M367" t="b">
        <v>1</v>
      </c>
      <c r="N367" t="s">
        <v>8276</v>
      </c>
      <c r="O367" s="5">
        <f t="shared" si="40"/>
        <v>1.072505</v>
      </c>
      <c r="P367" s="8">
        <f t="shared" si="41"/>
        <v>46.630652173913049</v>
      </c>
      <c r="Q367" t="str">
        <f t="shared" si="42"/>
        <v>music</v>
      </c>
      <c r="R367" t="str">
        <f t="shared" si="43"/>
        <v>rock</v>
      </c>
      <c r="S367" s="11">
        <f t="shared" si="44"/>
        <v>40987.697638888887</v>
      </c>
      <c r="T367" s="11">
        <f t="shared" si="45"/>
        <v>41017.697638888887</v>
      </c>
      <c r="U367" t="str">
        <f>INDEX('ED - Country code'!$A:$A,MATCH(Data!G2294,'ED - Country code'!$B:$B,0))</f>
        <v>United States of America</v>
      </c>
      <c r="V367">
        <f t="shared" si="46"/>
        <v>30</v>
      </c>
      <c r="W367">
        <f t="shared" si="47"/>
        <v>2012</v>
      </c>
    </row>
    <row r="368" spans="1:23" ht="43.2" x14ac:dyDescent="0.3">
      <c r="A368">
        <v>783</v>
      </c>
      <c r="B368" s="3" t="s">
        <v>784</v>
      </c>
      <c r="C368" s="3" t="s">
        <v>4893</v>
      </c>
      <c r="D368">
        <v>1500</v>
      </c>
      <c r="E368">
        <v>2222</v>
      </c>
      <c r="F368" t="s">
        <v>8219</v>
      </c>
      <c r="G368" t="s">
        <v>8224</v>
      </c>
      <c r="H368" t="s">
        <v>8246</v>
      </c>
      <c r="I368">
        <v>1335564000</v>
      </c>
      <c r="J368">
        <v>1332182049</v>
      </c>
      <c r="K368" t="b">
        <v>0</v>
      </c>
      <c r="L368">
        <v>35</v>
      </c>
      <c r="M368" t="b">
        <v>1</v>
      </c>
      <c r="N368" t="s">
        <v>8276</v>
      </c>
      <c r="O368" s="5">
        <f t="shared" si="40"/>
        <v>1.4813333333333334</v>
      </c>
      <c r="P368" s="8">
        <f t="shared" si="41"/>
        <v>63.485714285714288</v>
      </c>
      <c r="Q368" t="str">
        <f t="shared" si="42"/>
        <v>music</v>
      </c>
      <c r="R368" t="str">
        <f t="shared" si="43"/>
        <v>rock</v>
      </c>
      <c r="S368" s="11">
        <f t="shared" si="44"/>
        <v>40987.773715277777</v>
      </c>
      <c r="T368" s="11">
        <f t="shared" si="45"/>
        <v>41026.916666666664</v>
      </c>
      <c r="U368" t="str">
        <f>INDEX('ED - Country code'!$A:$A,MATCH(Data!G785,'ED - Country code'!$B:$B,0))</f>
        <v>United Kingdom</v>
      </c>
      <c r="V368">
        <f t="shared" si="46"/>
        <v>39.142951388887013</v>
      </c>
      <c r="W368">
        <f t="shared" si="47"/>
        <v>2012</v>
      </c>
    </row>
    <row r="369" spans="1:23" x14ac:dyDescent="0.3">
      <c r="A369">
        <v>106</v>
      </c>
      <c r="B369" s="3" t="s">
        <v>108</v>
      </c>
      <c r="C369" s="3" t="s">
        <v>4217</v>
      </c>
      <c r="D369">
        <v>5000</v>
      </c>
      <c r="E369">
        <v>5025</v>
      </c>
      <c r="F369" t="s">
        <v>8219</v>
      </c>
      <c r="G369" t="s">
        <v>8224</v>
      </c>
      <c r="H369" t="s">
        <v>8246</v>
      </c>
      <c r="I369">
        <v>1333391901</v>
      </c>
      <c r="J369">
        <v>1332182301</v>
      </c>
      <c r="K369" t="b">
        <v>0</v>
      </c>
      <c r="L369">
        <v>27</v>
      </c>
      <c r="M369" t="b">
        <v>1</v>
      </c>
      <c r="N369" t="s">
        <v>8266</v>
      </c>
      <c r="O369" s="5">
        <f t="shared" si="40"/>
        <v>1.0049999999999999</v>
      </c>
      <c r="P369" s="8">
        <f t="shared" si="41"/>
        <v>186.11111111111111</v>
      </c>
      <c r="Q369" t="str">
        <f t="shared" si="42"/>
        <v>film &amp; video</v>
      </c>
      <c r="R369" t="str">
        <f t="shared" si="43"/>
        <v>shorts</v>
      </c>
      <c r="S369" s="11">
        <f t="shared" si="44"/>
        <v>40987.776631944449</v>
      </c>
      <c r="T369" s="11">
        <f t="shared" si="45"/>
        <v>41001.776631944449</v>
      </c>
      <c r="U369" t="str">
        <f>INDEX('ED - Country code'!$A:$A,MATCH(Data!G108,'ED - Country code'!$B:$B,0))</f>
        <v>United States of America</v>
      </c>
      <c r="V369">
        <f t="shared" si="46"/>
        <v>14</v>
      </c>
      <c r="W369">
        <f t="shared" si="47"/>
        <v>2012</v>
      </c>
    </row>
    <row r="370" spans="1:23" ht="43.2" x14ac:dyDescent="0.3">
      <c r="A370">
        <v>1654</v>
      </c>
      <c r="B370" s="3" t="s">
        <v>1655</v>
      </c>
      <c r="C370" s="3" t="s">
        <v>5764</v>
      </c>
      <c r="D370">
        <v>1100</v>
      </c>
      <c r="E370">
        <v>1319</v>
      </c>
      <c r="F370" t="s">
        <v>8219</v>
      </c>
      <c r="G370" t="s">
        <v>8224</v>
      </c>
      <c r="H370" t="s">
        <v>8246</v>
      </c>
      <c r="I370">
        <v>1334784160</v>
      </c>
      <c r="J370">
        <v>1332192160</v>
      </c>
      <c r="K370" t="b">
        <v>0</v>
      </c>
      <c r="L370">
        <v>34</v>
      </c>
      <c r="M370" t="b">
        <v>1</v>
      </c>
      <c r="N370" t="s">
        <v>8292</v>
      </c>
      <c r="O370" s="5">
        <f t="shared" si="40"/>
        <v>1.199090909090909</v>
      </c>
      <c r="P370" s="8">
        <f t="shared" si="41"/>
        <v>38.794117647058826</v>
      </c>
      <c r="Q370" t="str">
        <f t="shared" si="42"/>
        <v>music</v>
      </c>
      <c r="R370" t="str">
        <f t="shared" si="43"/>
        <v>pop</v>
      </c>
      <c r="S370" s="11">
        <f t="shared" si="44"/>
        <v>40987.890740740739</v>
      </c>
      <c r="T370" s="11">
        <f t="shared" si="45"/>
        <v>41017.890740740739</v>
      </c>
      <c r="U370" t="str">
        <f>INDEX('ED - Country code'!$A:$A,MATCH(Data!G1656,'ED - Country code'!$B:$B,0))</f>
        <v>United States of America</v>
      </c>
      <c r="V370">
        <f t="shared" si="46"/>
        <v>30</v>
      </c>
      <c r="W370">
        <f t="shared" si="47"/>
        <v>2012</v>
      </c>
    </row>
    <row r="371" spans="1:23" ht="43.2" x14ac:dyDescent="0.3">
      <c r="A371">
        <v>2291</v>
      </c>
      <c r="B371" s="3" t="s">
        <v>2292</v>
      </c>
      <c r="C371" s="3" t="s">
        <v>6401</v>
      </c>
      <c r="D371">
        <v>2500</v>
      </c>
      <c r="E371">
        <v>4320</v>
      </c>
      <c r="F371" t="s">
        <v>8219</v>
      </c>
      <c r="G371" t="s">
        <v>8224</v>
      </c>
      <c r="H371" t="s">
        <v>8246</v>
      </c>
      <c r="I371">
        <v>1335153600</v>
      </c>
      <c r="J371">
        <v>1332199618</v>
      </c>
      <c r="K371" t="b">
        <v>0</v>
      </c>
      <c r="L371">
        <v>43</v>
      </c>
      <c r="M371" t="b">
        <v>1</v>
      </c>
      <c r="N371" t="s">
        <v>8276</v>
      </c>
      <c r="O371" s="5">
        <f t="shared" si="40"/>
        <v>1.728</v>
      </c>
      <c r="P371" s="8">
        <f t="shared" si="41"/>
        <v>100.46511627906976</v>
      </c>
      <c r="Q371" t="str">
        <f t="shared" si="42"/>
        <v>music</v>
      </c>
      <c r="R371" t="str">
        <f t="shared" si="43"/>
        <v>rock</v>
      </c>
      <c r="S371" s="11">
        <f t="shared" si="44"/>
        <v>40987.977060185185</v>
      </c>
      <c r="T371" s="11">
        <f t="shared" si="45"/>
        <v>41022.166666666664</v>
      </c>
      <c r="U371" t="str">
        <f>INDEX('ED - Country code'!$A:$A,MATCH(Data!G2293,'ED - Country code'!$B:$B,0))</f>
        <v>United States of America</v>
      </c>
      <c r="V371">
        <f t="shared" si="46"/>
        <v>34.189606481479132</v>
      </c>
      <c r="W371">
        <f t="shared" si="47"/>
        <v>2012</v>
      </c>
    </row>
    <row r="372" spans="1:23" ht="43.2" x14ac:dyDescent="0.3">
      <c r="A372">
        <v>743</v>
      </c>
      <c r="B372" s="3" t="s">
        <v>744</v>
      </c>
      <c r="C372" s="3" t="s">
        <v>4853</v>
      </c>
      <c r="D372">
        <v>550</v>
      </c>
      <c r="E372">
        <v>814</v>
      </c>
      <c r="F372" t="s">
        <v>8219</v>
      </c>
      <c r="G372" t="s">
        <v>8224</v>
      </c>
      <c r="H372" t="s">
        <v>8246</v>
      </c>
      <c r="I372">
        <v>1334610000</v>
      </c>
      <c r="J372">
        <v>1332435685</v>
      </c>
      <c r="K372" t="b">
        <v>0</v>
      </c>
      <c r="L372">
        <v>15</v>
      </c>
      <c r="M372" t="b">
        <v>1</v>
      </c>
      <c r="N372" t="s">
        <v>8274</v>
      </c>
      <c r="O372" s="5">
        <f t="shared" si="40"/>
        <v>1.48</v>
      </c>
      <c r="P372" s="8">
        <f t="shared" si="41"/>
        <v>54.266666666666666</v>
      </c>
      <c r="Q372" t="str">
        <f t="shared" si="42"/>
        <v>publishing</v>
      </c>
      <c r="R372" t="str">
        <f t="shared" si="43"/>
        <v>nonfiction</v>
      </c>
      <c r="S372" s="11">
        <f t="shared" si="44"/>
        <v>40990.709317129629</v>
      </c>
      <c r="T372" s="11">
        <f t="shared" si="45"/>
        <v>41015.875</v>
      </c>
      <c r="U372" t="str">
        <f>INDEX('ED - Country code'!$A:$A,MATCH(Data!G745,'ED - Country code'!$B:$B,0))</f>
        <v>United States of America</v>
      </c>
      <c r="V372">
        <f t="shared" si="46"/>
        <v>25.165682870370802</v>
      </c>
      <c r="W372">
        <f t="shared" si="47"/>
        <v>2012</v>
      </c>
    </row>
    <row r="373" spans="1:23" ht="43.2" x14ac:dyDescent="0.3">
      <c r="A373">
        <v>395</v>
      </c>
      <c r="B373" s="3" t="s">
        <v>396</v>
      </c>
      <c r="C373" s="3" t="s">
        <v>4505</v>
      </c>
      <c r="D373">
        <v>10000</v>
      </c>
      <c r="E373">
        <v>10804.45</v>
      </c>
      <c r="F373" t="s">
        <v>8219</v>
      </c>
      <c r="G373" t="s">
        <v>8224</v>
      </c>
      <c r="H373" t="s">
        <v>8246</v>
      </c>
      <c r="I373">
        <v>1335562320</v>
      </c>
      <c r="J373">
        <v>1332452960</v>
      </c>
      <c r="K373" t="b">
        <v>0</v>
      </c>
      <c r="L373">
        <v>184</v>
      </c>
      <c r="M373" t="b">
        <v>1</v>
      </c>
      <c r="N373" t="s">
        <v>8269</v>
      </c>
      <c r="O373" s="5">
        <f t="shared" si="40"/>
        <v>1.0804450000000001</v>
      </c>
      <c r="P373" s="8">
        <f t="shared" si="41"/>
        <v>58.719836956521746</v>
      </c>
      <c r="Q373" t="str">
        <f t="shared" si="42"/>
        <v>film &amp; video</v>
      </c>
      <c r="R373" t="str">
        <f t="shared" si="43"/>
        <v>documentary</v>
      </c>
      <c r="S373" s="11">
        <f t="shared" si="44"/>
        <v>40990.909259259257</v>
      </c>
      <c r="T373" s="11">
        <f t="shared" si="45"/>
        <v>41026.897222222222</v>
      </c>
      <c r="U373" t="str">
        <f>INDEX('ED - Country code'!$A:$A,MATCH(Data!G397,'ED - Country code'!$B:$B,0))</f>
        <v>United States of America</v>
      </c>
      <c r="V373">
        <f t="shared" si="46"/>
        <v>35.987962962964957</v>
      </c>
      <c r="W373">
        <f t="shared" si="47"/>
        <v>2012</v>
      </c>
    </row>
    <row r="374" spans="1:23" ht="43.2" x14ac:dyDescent="0.3">
      <c r="A374">
        <v>2486</v>
      </c>
      <c r="B374" s="3" t="s">
        <v>2486</v>
      </c>
      <c r="C374" s="3" t="s">
        <v>6596</v>
      </c>
      <c r="D374">
        <v>300</v>
      </c>
      <c r="E374">
        <v>797</v>
      </c>
      <c r="F374" t="s">
        <v>8219</v>
      </c>
      <c r="G374" t="s">
        <v>8224</v>
      </c>
      <c r="H374" t="s">
        <v>8246</v>
      </c>
      <c r="I374">
        <v>1335113976</v>
      </c>
      <c r="J374">
        <v>1332521976</v>
      </c>
      <c r="K374" t="b">
        <v>0</v>
      </c>
      <c r="L374">
        <v>30</v>
      </c>
      <c r="M374" t="b">
        <v>1</v>
      </c>
      <c r="N374" t="s">
        <v>8279</v>
      </c>
      <c r="O374" s="5">
        <f t="shared" si="40"/>
        <v>2.6566666666666667</v>
      </c>
      <c r="P374" s="8">
        <f t="shared" si="41"/>
        <v>26.566666666666666</v>
      </c>
      <c r="Q374" t="str">
        <f t="shared" si="42"/>
        <v>music</v>
      </c>
      <c r="R374" t="str">
        <f t="shared" si="43"/>
        <v>indie rock</v>
      </c>
      <c r="S374" s="11">
        <f t="shared" si="44"/>
        <v>40991.708055555559</v>
      </c>
      <c r="T374" s="11">
        <f t="shared" si="45"/>
        <v>41021.708055555559</v>
      </c>
      <c r="U374" t="str">
        <f>INDEX('ED - Country code'!$A:$A,MATCH(Data!G2488,'ED - Country code'!$B:$B,0))</f>
        <v>United States of America</v>
      </c>
      <c r="V374">
        <f t="shared" si="46"/>
        <v>30</v>
      </c>
      <c r="W374">
        <f t="shared" si="47"/>
        <v>2012</v>
      </c>
    </row>
    <row r="375" spans="1:23" ht="28.8" x14ac:dyDescent="0.3">
      <c r="A375">
        <v>831</v>
      </c>
      <c r="B375" s="3" t="s">
        <v>832</v>
      </c>
      <c r="C375" s="3" t="s">
        <v>4941</v>
      </c>
      <c r="D375">
        <v>1500</v>
      </c>
      <c r="E375">
        <v>3500</v>
      </c>
      <c r="F375" t="s">
        <v>8219</v>
      </c>
      <c r="G375" t="s">
        <v>8224</v>
      </c>
      <c r="H375" t="s">
        <v>8246</v>
      </c>
      <c r="I375">
        <v>1335540694</v>
      </c>
      <c r="J375">
        <v>1332948694</v>
      </c>
      <c r="K375" t="b">
        <v>0</v>
      </c>
      <c r="L375">
        <v>20</v>
      </c>
      <c r="M375" t="b">
        <v>1</v>
      </c>
      <c r="N375" t="s">
        <v>8276</v>
      </c>
      <c r="O375" s="5">
        <f t="shared" si="40"/>
        <v>2.3333333333333335</v>
      </c>
      <c r="P375" s="8">
        <f t="shared" si="41"/>
        <v>175</v>
      </c>
      <c r="Q375" t="str">
        <f t="shared" si="42"/>
        <v>music</v>
      </c>
      <c r="R375" t="str">
        <f t="shared" si="43"/>
        <v>rock</v>
      </c>
      <c r="S375" s="11">
        <f t="shared" si="44"/>
        <v>40996.646921296298</v>
      </c>
      <c r="T375" s="11">
        <f t="shared" si="45"/>
        <v>41026.646921296298</v>
      </c>
      <c r="U375" t="str">
        <f>INDEX('ED - Country code'!$A:$A,MATCH(Data!G833,'ED - Country code'!$B:$B,0))</f>
        <v>United States of America</v>
      </c>
      <c r="V375">
        <f t="shared" si="46"/>
        <v>30</v>
      </c>
      <c r="W375">
        <f t="shared" si="47"/>
        <v>2012</v>
      </c>
    </row>
    <row r="376" spans="1:23" ht="43.2" x14ac:dyDescent="0.3">
      <c r="A376">
        <v>799</v>
      </c>
      <c r="B376" s="3" t="s">
        <v>800</v>
      </c>
      <c r="C376" s="3" t="s">
        <v>4909</v>
      </c>
      <c r="D376">
        <v>5000</v>
      </c>
      <c r="E376">
        <v>5001</v>
      </c>
      <c r="F376" t="s">
        <v>8219</v>
      </c>
      <c r="G376" t="s">
        <v>8224</v>
      </c>
      <c r="H376" t="s">
        <v>8246</v>
      </c>
      <c r="I376">
        <v>1335542446</v>
      </c>
      <c r="J376">
        <v>1332950446</v>
      </c>
      <c r="K376" t="b">
        <v>0</v>
      </c>
      <c r="L376">
        <v>28</v>
      </c>
      <c r="M376" t="b">
        <v>1</v>
      </c>
      <c r="N376" t="s">
        <v>8276</v>
      </c>
      <c r="O376" s="5">
        <f t="shared" si="40"/>
        <v>1.0002</v>
      </c>
      <c r="P376" s="8">
        <f t="shared" si="41"/>
        <v>178.60714285714286</v>
      </c>
      <c r="Q376" t="str">
        <f t="shared" si="42"/>
        <v>music</v>
      </c>
      <c r="R376" t="str">
        <f t="shared" si="43"/>
        <v>rock</v>
      </c>
      <c r="S376" s="11">
        <f t="shared" si="44"/>
        <v>40996.667199074072</v>
      </c>
      <c r="T376" s="11">
        <f t="shared" si="45"/>
        <v>41026.667199074072</v>
      </c>
      <c r="U376" t="str">
        <f>INDEX('ED - Country code'!$A:$A,MATCH(Data!G801,'ED - Country code'!$B:$B,0))</f>
        <v>United States of America</v>
      </c>
      <c r="V376">
        <f t="shared" si="46"/>
        <v>30</v>
      </c>
      <c r="W376">
        <f t="shared" si="47"/>
        <v>2012</v>
      </c>
    </row>
    <row r="377" spans="1:23" ht="43.2" x14ac:dyDescent="0.3">
      <c r="A377">
        <v>797</v>
      </c>
      <c r="B377" s="3" t="s">
        <v>798</v>
      </c>
      <c r="C377" s="3" t="s">
        <v>4907</v>
      </c>
      <c r="D377">
        <v>3000</v>
      </c>
      <c r="E377">
        <v>3226</v>
      </c>
      <c r="F377" t="s">
        <v>8219</v>
      </c>
      <c r="G377" t="s">
        <v>8224</v>
      </c>
      <c r="H377" t="s">
        <v>8246</v>
      </c>
      <c r="I377">
        <v>1335672000</v>
      </c>
      <c r="J377">
        <v>1332978688</v>
      </c>
      <c r="K377" t="b">
        <v>0</v>
      </c>
      <c r="L377">
        <v>71</v>
      </c>
      <c r="M377" t="b">
        <v>1</v>
      </c>
      <c r="N377" t="s">
        <v>8276</v>
      </c>
      <c r="O377" s="5">
        <f t="shared" si="40"/>
        <v>1.0753333333333333</v>
      </c>
      <c r="P377" s="8">
        <f t="shared" si="41"/>
        <v>45.436619718309856</v>
      </c>
      <c r="Q377" t="str">
        <f t="shared" si="42"/>
        <v>music</v>
      </c>
      <c r="R377" t="str">
        <f t="shared" si="43"/>
        <v>rock</v>
      </c>
      <c r="S377" s="11">
        <f t="shared" si="44"/>
        <v>40996.994074074071</v>
      </c>
      <c r="T377" s="11">
        <f t="shared" si="45"/>
        <v>41028.166666666664</v>
      </c>
      <c r="U377" t="str">
        <f>INDEX('ED - Country code'!$A:$A,MATCH(Data!G799,'ED - Country code'!$B:$B,0))</f>
        <v>United States of America</v>
      </c>
      <c r="V377">
        <f t="shared" si="46"/>
        <v>31.172592592592991</v>
      </c>
      <c r="W377">
        <f t="shared" si="47"/>
        <v>2012</v>
      </c>
    </row>
    <row r="378" spans="1:23" ht="28.8" x14ac:dyDescent="0.3">
      <c r="A378">
        <v>77</v>
      </c>
      <c r="B378" s="3" t="s">
        <v>79</v>
      </c>
      <c r="C378" s="3" t="s">
        <v>4188</v>
      </c>
      <c r="D378">
        <v>400</v>
      </c>
      <c r="E378">
        <v>1570</v>
      </c>
      <c r="F378" t="s">
        <v>8219</v>
      </c>
      <c r="G378" t="s">
        <v>8224</v>
      </c>
      <c r="H378" t="s">
        <v>8246</v>
      </c>
      <c r="I378">
        <v>1337569140</v>
      </c>
      <c r="J378">
        <v>1332991717</v>
      </c>
      <c r="K378" t="b">
        <v>0</v>
      </c>
      <c r="L378">
        <v>26</v>
      </c>
      <c r="M378" t="b">
        <v>1</v>
      </c>
      <c r="N378" t="s">
        <v>8266</v>
      </c>
      <c r="O378" s="5">
        <f t="shared" si="40"/>
        <v>3.9249999999999998</v>
      </c>
      <c r="P378" s="8">
        <f t="shared" si="41"/>
        <v>60.384615384615387</v>
      </c>
      <c r="Q378" t="str">
        <f t="shared" si="42"/>
        <v>film &amp; video</v>
      </c>
      <c r="R378" t="str">
        <f t="shared" si="43"/>
        <v>shorts</v>
      </c>
      <c r="S378" s="11">
        <f t="shared" si="44"/>
        <v>40997.144872685189</v>
      </c>
      <c r="T378" s="11">
        <f t="shared" si="45"/>
        <v>41050.124305555553</v>
      </c>
      <c r="U378" t="str">
        <f>INDEX('ED - Country code'!$A:$A,MATCH(Data!G79,'ED - Country code'!$B:$B,0))</f>
        <v>United States of America</v>
      </c>
      <c r="V378">
        <f t="shared" si="46"/>
        <v>52.97943287036469</v>
      </c>
      <c r="W378">
        <f t="shared" si="47"/>
        <v>2012</v>
      </c>
    </row>
    <row r="379" spans="1:23" ht="43.2" x14ac:dyDescent="0.3">
      <c r="A379">
        <v>2206</v>
      </c>
      <c r="B379" s="3" t="s">
        <v>2207</v>
      </c>
      <c r="C379" s="3" t="s">
        <v>6316</v>
      </c>
      <c r="D379">
        <v>1100</v>
      </c>
      <c r="E379">
        <v>1130</v>
      </c>
      <c r="F379" t="s">
        <v>8219</v>
      </c>
      <c r="G379" t="s">
        <v>8224</v>
      </c>
      <c r="H379" t="s">
        <v>8246</v>
      </c>
      <c r="I379">
        <v>1334556624</v>
      </c>
      <c r="J379">
        <v>1333001424</v>
      </c>
      <c r="K379" t="b">
        <v>0</v>
      </c>
      <c r="L379">
        <v>34</v>
      </c>
      <c r="M379" t="b">
        <v>1</v>
      </c>
      <c r="N379" t="s">
        <v>8280</v>
      </c>
      <c r="O379" s="5">
        <f t="shared" si="40"/>
        <v>1.0272727272727273</v>
      </c>
      <c r="P379" s="8">
        <f t="shared" si="41"/>
        <v>33.235294117647058</v>
      </c>
      <c r="Q379" t="str">
        <f t="shared" si="42"/>
        <v>music</v>
      </c>
      <c r="R379" t="str">
        <f t="shared" si="43"/>
        <v>electronic music</v>
      </c>
      <c r="S379" s="11">
        <f t="shared" si="44"/>
        <v>40997.257222222222</v>
      </c>
      <c r="T379" s="11">
        <f t="shared" si="45"/>
        <v>41015.257222222222</v>
      </c>
      <c r="U379" t="str">
        <f>INDEX('ED - Country code'!$A:$A,MATCH(Data!G2208,'ED - Country code'!$B:$B,0))</f>
        <v>United States of America</v>
      </c>
      <c r="V379">
        <f t="shared" si="46"/>
        <v>18</v>
      </c>
      <c r="W379">
        <f t="shared" si="47"/>
        <v>2012</v>
      </c>
    </row>
    <row r="380" spans="1:23" ht="43.2" x14ac:dyDescent="0.3">
      <c r="A380">
        <v>71</v>
      </c>
      <c r="B380" s="3" t="s">
        <v>73</v>
      </c>
      <c r="C380" s="3" t="s">
        <v>4182</v>
      </c>
      <c r="D380">
        <v>1800</v>
      </c>
      <c r="E380">
        <v>2231</v>
      </c>
      <c r="F380" t="s">
        <v>8219</v>
      </c>
      <c r="G380" t="s">
        <v>8224</v>
      </c>
      <c r="H380" t="s">
        <v>8246</v>
      </c>
      <c r="I380">
        <v>1338186657</v>
      </c>
      <c r="J380">
        <v>1333002657</v>
      </c>
      <c r="K380" t="b">
        <v>0</v>
      </c>
      <c r="L380">
        <v>32</v>
      </c>
      <c r="M380" t="b">
        <v>1</v>
      </c>
      <c r="N380" t="s">
        <v>8266</v>
      </c>
      <c r="O380" s="5">
        <f t="shared" si="40"/>
        <v>1.2394444444444443</v>
      </c>
      <c r="P380" s="8">
        <f t="shared" si="41"/>
        <v>69.71875</v>
      </c>
      <c r="Q380" t="str">
        <f t="shared" si="42"/>
        <v>film &amp; video</v>
      </c>
      <c r="R380" t="str">
        <f t="shared" si="43"/>
        <v>shorts</v>
      </c>
      <c r="S380" s="11">
        <f t="shared" si="44"/>
        <v>40997.271493055552</v>
      </c>
      <c r="T380" s="11">
        <f t="shared" si="45"/>
        <v>41057.271493055552</v>
      </c>
      <c r="U380" t="str">
        <f>INDEX('ED - Country code'!$A:$A,MATCH(Data!G73,'ED - Country code'!$B:$B,0))</f>
        <v>United States of America</v>
      </c>
      <c r="V380">
        <f t="shared" si="46"/>
        <v>60</v>
      </c>
      <c r="W380">
        <f t="shared" si="47"/>
        <v>2012</v>
      </c>
    </row>
    <row r="381" spans="1:23" ht="43.2" x14ac:dyDescent="0.3">
      <c r="A381">
        <v>2604</v>
      </c>
      <c r="B381" s="3" t="s">
        <v>2604</v>
      </c>
      <c r="C381" s="3" t="s">
        <v>6714</v>
      </c>
      <c r="D381">
        <v>20000</v>
      </c>
      <c r="E381">
        <v>20843.599999999999</v>
      </c>
      <c r="F381" t="s">
        <v>8219</v>
      </c>
      <c r="G381" t="s">
        <v>8224</v>
      </c>
      <c r="H381" t="s">
        <v>8246</v>
      </c>
      <c r="I381">
        <v>1335662023</v>
      </c>
      <c r="J381">
        <v>1333070023</v>
      </c>
      <c r="K381" t="b">
        <v>1</v>
      </c>
      <c r="L381">
        <v>321</v>
      </c>
      <c r="M381" t="b">
        <v>1</v>
      </c>
      <c r="N381" t="s">
        <v>8301</v>
      </c>
      <c r="O381" s="5">
        <f t="shared" si="40"/>
        <v>1.0421799999999999</v>
      </c>
      <c r="P381" s="8">
        <f t="shared" si="41"/>
        <v>64.933333333333323</v>
      </c>
      <c r="Q381" t="str">
        <f t="shared" si="42"/>
        <v>technology</v>
      </c>
      <c r="R381" t="str">
        <f t="shared" si="43"/>
        <v>space exploration</v>
      </c>
      <c r="S381" s="11">
        <f t="shared" si="44"/>
        <v>40998.051192129627</v>
      </c>
      <c r="T381" s="11">
        <f t="shared" si="45"/>
        <v>41028.051192129627</v>
      </c>
      <c r="U381" t="str">
        <f>INDEX('ED - Country code'!$A:$A,MATCH(Data!G2606,'ED - Country code'!$B:$B,0))</f>
        <v>United States of America</v>
      </c>
      <c r="V381">
        <f t="shared" si="46"/>
        <v>30</v>
      </c>
      <c r="W381">
        <f t="shared" si="47"/>
        <v>2012</v>
      </c>
    </row>
    <row r="382" spans="1:23" ht="43.2" x14ac:dyDescent="0.3">
      <c r="A382">
        <v>2481</v>
      </c>
      <c r="B382" s="3" t="s">
        <v>2481</v>
      </c>
      <c r="C382" s="3" t="s">
        <v>6591</v>
      </c>
      <c r="D382">
        <v>4000</v>
      </c>
      <c r="E382">
        <v>4516.4399999999996</v>
      </c>
      <c r="F382" t="s">
        <v>8219</v>
      </c>
      <c r="G382" t="s">
        <v>8224</v>
      </c>
      <c r="H382" t="s">
        <v>8246</v>
      </c>
      <c r="I382">
        <v>1335799808</v>
      </c>
      <c r="J382">
        <v>1333207808</v>
      </c>
      <c r="K382" t="b">
        <v>0</v>
      </c>
      <c r="L382">
        <v>95</v>
      </c>
      <c r="M382" t="b">
        <v>1</v>
      </c>
      <c r="N382" t="s">
        <v>8279</v>
      </c>
      <c r="O382" s="5">
        <f t="shared" si="40"/>
        <v>1.1291099999999998</v>
      </c>
      <c r="P382" s="8">
        <f t="shared" si="41"/>
        <v>47.541473684210523</v>
      </c>
      <c r="Q382" t="str">
        <f t="shared" si="42"/>
        <v>music</v>
      </c>
      <c r="R382" t="str">
        <f t="shared" si="43"/>
        <v>indie rock</v>
      </c>
      <c r="S382" s="11">
        <f t="shared" si="44"/>
        <v>40999.645925925928</v>
      </c>
      <c r="T382" s="11">
        <f t="shared" si="45"/>
        <v>41029.645925925928</v>
      </c>
      <c r="U382" t="str">
        <f>INDEX('ED - Country code'!$A:$A,MATCH(Data!G2483,'ED - Country code'!$B:$B,0))</f>
        <v>United Kingdom</v>
      </c>
      <c r="V382">
        <f t="shared" si="46"/>
        <v>30</v>
      </c>
      <c r="W382">
        <f t="shared" si="47"/>
        <v>2012</v>
      </c>
    </row>
    <row r="383" spans="1:23" ht="28.8" x14ac:dyDescent="0.3">
      <c r="A383">
        <v>2313</v>
      </c>
      <c r="B383" s="3" t="s">
        <v>2314</v>
      </c>
      <c r="C383" s="3" t="s">
        <v>6423</v>
      </c>
      <c r="D383">
        <v>5000</v>
      </c>
      <c r="E383">
        <v>8792.02</v>
      </c>
      <c r="F383" t="s">
        <v>8219</v>
      </c>
      <c r="G383" t="s">
        <v>8224</v>
      </c>
      <c r="H383" t="s">
        <v>8246</v>
      </c>
      <c r="I383">
        <v>1336086026</v>
      </c>
      <c r="J383">
        <v>1333494026</v>
      </c>
      <c r="K383" t="b">
        <v>1</v>
      </c>
      <c r="L383">
        <v>157</v>
      </c>
      <c r="M383" t="b">
        <v>1</v>
      </c>
      <c r="N383" t="s">
        <v>8279</v>
      </c>
      <c r="O383" s="5">
        <f t="shared" si="40"/>
        <v>1.7584040000000001</v>
      </c>
      <c r="P383" s="8">
        <f t="shared" si="41"/>
        <v>56.000127388535034</v>
      </c>
      <c r="Q383" t="str">
        <f t="shared" si="42"/>
        <v>music</v>
      </c>
      <c r="R383" t="str">
        <f t="shared" si="43"/>
        <v>indie rock</v>
      </c>
      <c r="S383" s="11">
        <f t="shared" si="44"/>
        <v>41002.958634259259</v>
      </c>
      <c r="T383" s="11">
        <f t="shared" si="45"/>
        <v>41032.958634259259</v>
      </c>
      <c r="U383" t="str">
        <f>INDEX('ED - Country code'!$A:$A,MATCH(Data!G2315,'ED - Country code'!$B:$B,0))</f>
        <v>United Kingdom</v>
      </c>
      <c r="V383">
        <f t="shared" si="46"/>
        <v>30</v>
      </c>
      <c r="W383">
        <f t="shared" si="47"/>
        <v>2012</v>
      </c>
    </row>
    <row r="384" spans="1:23" ht="43.2" x14ac:dyDescent="0.3">
      <c r="A384">
        <v>1621</v>
      </c>
      <c r="B384" s="3" t="s">
        <v>1622</v>
      </c>
      <c r="C384" s="3" t="s">
        <v>5731</v>
      </c>
      <c r="D384">
        <v>5000</v>
      </c>
      <c r="E384">
        <v>6060</v>
      </c>
      <c r="F384" t="s">
        <v>8219</v>
      </c>
      <c r="G384" t="s">
        <v>8224</v>
      </c>
      <c r="H384" t="s">
        <v>8246</v>
      </c>
      <c r="I384">
        <v>1338177540</v>
      </c>
      <c r="J384">
        <v>1333550015</v>
      </c>
      <c r="K384" t="b">
        <v>0</v>
      </c>
      <c r="L384">
        <v>37</v>
      </c>
      <c r="M384" t="b">
        <v>1</v>
      </c>
      <c r="N384" t="s">
        <v>8276</v>
      </c>
      <c r="O384" s="5">
        <f t="shared" si="40"/>
        <v>1.212</v>
      </c>
      <c r="P384" s="8">
        <f t="shared" si="41"/>
        <v>163.78378378378378</v>
      </c>
      <c r="Q384" t="str">
        <f t="shared" si="42"/>
        <v>music</v>
      </c>
      <c r="R384" t="str">
        <f t="shared" si="43"/>
        <v>rock</v>
      </c>
      <c r="S384" s="11">
        <f t="shared" si="44"/>
        <v>41003.60665509259</v>
      </c>
      <c r="T384" s="11">
        <f t="shared" si="45"/>
        <v>41057.165972222225</v>
      </c>
      <c r="U384" t="str">
        <f>INDEX('ED - Country code'!$A:$A,MATCH(Data!G1623,'ED - Country code'!$B:$B,0))</f>
        <v>United States of America</v>
      </c>
      <c r="V384">
        <f t="shared" si="46"/>
        <v>53.559317129635019</v>
      </c>
      <c r="W384">
        <f t="shared" si="47"/>
        <v>2012</v>
      </c>
    </row>
    <row r="385" spans="1:23" ht="43.2" x14ac:dyDescent="0.3">
      <c r="A385">
        <v>2081</v>
      </c>
      <c r="B385" s="3" t="s">
        <v>2082</v>
      </c>
      <c r="C385" s="3" t="s">
        <v>6191</v>
      </c>
      <c r="D385">
        <v>3500</v>
      </c>
      <c r="E385">
        <v>4010</v>
      </c>
      <c r="F385" t="s">
        <v>8219</v>
      </c>
      <c r="G385" t="s">
        <v>8224</v>
      </c>
      <c r="H385" t="s">
        <v>8246</v>
      </c>
      <c r="I385">
        <v>1337144340</v>
      </c>
      <c r="J385">
        <v>1333597555</v>
      </c>
      <c r="K385" t="b">
        <v>0</v>
      </c>
      <c r="L385">
        <v>55</v>
      </c>
      <c r="M385" t="b">
        <v>1</v>
      </c>
      <c r="N385" t="s">
        <v>8279</v>
      </c>
      <c r="O385" s="5">
        <f t="shared" si="40"/>
        <v>1.1457142857142857</v>
      </c>
      <c r="P385" s="8">
        <f t="shared" si="41"/>
        <v>72.909090909090907</v>
      </c>
      <c r="Q385" t="str">
        <f t="shared" si="42"/>
        <v>music</v>
      </c>
      <c r="R385" t="str">
        <f t="shared" si="43"/>
        <v>indie rock</v>
      </c>
      <c r="S385" s="11">
        <f t="shared" si="44"/>
        <v>41004.156886574077</v>
      </c>
      <c r="T385" s="11">
        <f t="shared" si="45"/>
        <v>41045.207638888889</v>
      </c>
      <c r="U385" t="str">
        <f>INDEX('ED - Country code'!$A:$A,MATCH(Data!G2083,'ED - Country code'!$B:$B,0))</f>
        <v>United Kingdom</v>
      </c>
      <c r="V385">
        <f t="shared" si="46"/>
        <v>41.050752314811689</v>
      </c>
      <c r="W385">
        <f t="shared" si="47"/>
        <v>2012</v>
      </c>
    </row>
    <row r="386" spans="1:23" ht="28.8" x14ac:dyDescent="0.3">
      <c r="A386">
        <v>2315</v>
      </c>
      <c r="B386" s="3" t="s">
        <v>2316</v>
      </c>
      <c r="C386" s="3" t="s">
        <v>6425</v>
      </c>
      <c r="D386">
        <v>2500</v>
      </c>
      <c r="E386">
        <v>2565</v>
      </c>
      <c r="F386" t="s">
        <v>8219</v>
      </c>
      <c r="G386" t="s">
        <v>8224</v>
      </c>
      <c r="H386" t="s">
        <v>8246</v>
      </c>
      <c r="I386">
        <v>1336238743</v>
      </c>
      <c r="J386">
        <v>1333646743</v>
      </c>
      <c r="K386" t="b">
        <v>1</v>
      </c>
      <c r="L386">
        <v>64</v>
      </c>
      <c r="M386" t="b">
        <v>1</v>
      </c>
      <c r="N386" t="s">
        <v>8279</v>
      </c>
      <c r="O386" s="5">
        <f t="shared" ref="O386:O449" si="48">E386/D386</f>
        <v>1.026</v>
      </c>
      <c r="P386" s="8">
        <f t="shared" ref="P386:P449" si="49">E386/L386</f>
        <v>40.078125</v>
      </c>
      <c r="Q386" t="str">
        <f t="shared" ref="Q386:Q449" si="50">LEFT(N386,SEARCH("/",N386,1)-1)</f>
        <v>music</v>
      </c>
      <c r="R386" t="str">
        <f t="shared" ref="R386:R449" si="51">RIGHT(N386,LEN(N386)-SEARCH("/",N386,1))</f>
        <v>indie rock</v>
      </c>
      <c r="S386" s="11">
        <f t="shared" ref="S386:S449" si="52">(((J386/60)/60)/24)+DATE(1970,1,1)</f>
        <v>41004.72619212963</v>
      </c>
      <c r="T386" s="11">
        <f t="shared" ref="T386:T449" si="53">(((I386/60)/60)/24)+DATE(1970,1,1)</f>
        <v>41034.72619212963</v>
      </c>
      <c r="U386" t="str">
        <f>INDEX('ED - Country code'!$A:$A,MATCH(Data!G2317,'ED - Country code'!$B:$B,0))</f>
        <v>Canada</v>
      </c>
      <c r="V386">
        <f t="shared" si="46"/>
        <v>30</v>
      </c>
      <c r="W386">
        <f t="shared" si="47"/>
        <v>2012</v>
      </c>
    </row>
    <row r="387" spans="1:23" ht="43.2" x14ac:dyDescent="0.3">
      <c r="A387">
        <v>2307</v>
      </c>
      <c r="B387" s="3" t="s">
        <v>2308</v>
      </c>
      <c r="C387" s="3" t="s">
        <v>6417</v>
      </c>
      <c r="D387">
        <v>1964.47</v>
      </c>
      <c r="E387">
        <v>2095.2600000000002</v>
      </c>
      <c r="F387" t="s">
        <v>8219</v>
      </c>
      <c r="G387" t="s">
        <v>8224</v>
      </c>
      <c r="H387" t="s">
        <v>8246</v>
      </c>
      <c r="I387">
        <v>1336245328</v>
      </c>
      <c r="J387">
        <v>1333653333</v>
      </c>
      <c r="K387" t="b">
        <v>1</v>
      </c>
      <c r="L387">
        <v>75</v>
      </c>
      <c r="M387" t="b">
        <v>1</v>
      </c>
      <c r="N387" t="s">
        <v>8279</v>
      </c>
      <c r="O387" s="5">
        <f t="shared" si="48"/>
        <v>1.0665777537961894</v>
      </c>
      <c r="P387" s="8">
        <f t="shared" si="49"/>
        <v>27.936800000000002</v>
      </c>
      <c r="Q387" t="str">
        <f t="shared" si="50"/>
        <v>music</v>
      </c>
      <c r="R387" t="str">
        <f t="shared" si="51"/>
        <v>indie rock</v>
      </c>
      <c r="S387" s="11">
        <f t="shared" si="52"/>
        <v>41004.802465277775</v>
      </c>
      <c r="T387" s="11">
        <f t="shared" si="53"/>
        <v>41034.802407407406</v>
      </c>
      <c r="U387" t="str">
        <f>INDEX('ED - Country code'!$A:$A,MATCH(Data!G2309,'ED - Country code'!$B:$B,0))</f>
        <v>United States of America</v>
      </c>
      <c r="V387">
        <f t="shared" ref="V387:V450" si="54">T387-S387</f>
        <v>29.999942129630654</v>
      </c>
      <c r="W387">
        <f t="shared" ref="W387:W450" si="55">YEAR(T387)</f>
        <v>2012</v>
      </c>
    </row>
    <row r="388" spans="1:23" ht="43.2" x14ac:dyDescent="0.3">
      <c r="A388">
        <v>835</v>
      </c>
      <c r="B388" s="3" t="s">
        <v>836</v>
      </c>
      <c r="C388" s="3" t="s">
        <v>4945</v>
      </c>
      <c r="D388">
        <v>2000</v>
      </c>
      <c r="E388">
        <v>2345</v>
      </c>
      <c r="F388" t="s">
        <v>8219</v>
      </c>
      <c r="G388" t="s">
        <v>8224</v>
      </c>
      <c r="H388" t="s">
        <v>8246</v>
      </c>
      <c r="I388">
        <v>1337396400</v>
      </c>
      <c r="J388">
        <v>1333709958</v>
      </c>
      <c r="K388" t="b">
        <v>0</v>
      </c>
      <c r="L388">
        <v>40</v>
      </c>
      <c r="M388" t="b">
        <v>1</v>
      </c>
      <c r="N388" t="s">
        <v>8276</v>
      </c>
      <c r="O388" s="5">
        <f t="shared" si="48"/>
        <v>1.1725000000000001</v>
      </c>
      <c r="P388" s="8">
        <f t="shared" si="49"/>
        <v>58.625</v>
      </c>
      <c r="Q388" t="str">
        <f t="shared" si="50"/>
        <v>music</v>
      </c>
      <c r="R388" t="str">
        <f t="shared" si="51"/>
        <v>rock</v>
      </c>
      <c r="S388" s="11">
        <f t="shared" si="52"/>
        <v>41005.45784722222</v>
      </c>
      <c r="T388" s="11">
        <f t="shared" si="53"/>
        <v>41048.125</v>
      </c>
      <c r="U388" t="str">
        <f>INDEX('ED - Country code'!$A:$A,MATCH(Data!G837,'ED - Country code'!$B:$B,0))</f>
        <v>United States of America</v>
      </c>
      <c r="V388">
        <f t="shared" si="54"/>
        <v>42.667152777779847</v>
      </c>
      <c r="W388">
        <f t="shared" si="55"/>
        <v>2012</v>
      </c>
    </row>
    <row r="389" spans="1:23" ht="57.6" x14ac:dyDescent="0.3">
      <c r="A389">
        <v>264</v>
      </c>
      <c r="B389" s="3" t="s">
        <v>265</v>
      </c>
      <c r="C389" s="3" t="s">
        <v>4374</v>
      </c>
      <c r="D389">
        <v>5000</v>
      </c>
      <c r="E389">
        <v>5910</v>
      </c>
      <c r="F389" t="s">
        <v>8219</v>
      </c>
      <c r="G389" t="s">
        <v>8224</v>
      </c>
      <c r="H389" t="s">
        <v>8246</v>
      </c>
      <c r="I389">
        <v>1336747995</v>
      </c>
      <c r="J389">
        <v>1334155995</v>
      </c>
      <c r="K389" t="b">
        <v>1</v>
      </c>
      <c r="L389">
        <v>91</v>
      </c>
      <c r="M389" t="b">
        <v>1</v>
      </c>
      <c r="N389" t="s">
        <v>8269</v>
      </c>
      <c r="O389" s="5">
        <f t="shared" si="48"/>
        <v>1.1819999999999999</v>
      </c>
      <c r="P389" s="8">
        <f t="shared" si="49"/>
        <v>64.945054945054949</v>
      </c>
      <c r="Q389" t="str">
        <f t="shared" si="50"/>
        <v>film &amp; video</v>
      </c>
      <c r="R389" t="str">
        <f t="shared" si="51"/>
        <v>documentary</v>
      </c>
      <c r="S389" s="11">
        <f t="shared" si="52"/>
        <v>41010.620312500003</v>
      </c>
      <c r="T389" s="11">
        <f t="shared" si="53"/>
        <v>41040.620312500003</v>
      </c>
      <c r="U389" t="str">
        <f>INDEX('ED - Country code'!$A:$A,MATCH(Data!G266,'ED - Country code'!$B:$B,0))</f>
        <v>United States of America</v>
      </c>
      <c r="V389">
        <f t="shared" si="54"/>
        <v>30</v>
      </c>
      <c r="W389">
        <f t="shared" si="55"/>
        <v>2012</v>
      </c>
    </row>
    <row r="390" spans="1:23" ht="43.2" x14ac:dyDescent="0.3">
      <c r="A390">
        <v>251</v>
      </c>
      <c r="B390" s="3" t="s">
        <v>252</v>
      </c>
      <c r="C390" s="3" t="s">
        <v>4361</v>
      </c>
      <c r="D390">
        <v>3500</v>
      </c>
      <c r="E390">
        <v>4395</v>
      </c>
      <c r="F390" t="s">
        <v>8219</v>
      </c>
      <c r="G390" t="s">
        <v>8224</v>
      </c>
      <c r="H390" t="s">
        <v>8246</v>
      </c>
      <c r="I390">
        <v>1337194800</v>
      </c>
      <c r="J390">
        <v>1334429646</v>
      </c>
      <c r="K390" t="b">
        <v>1</v>
      </c>
      <c r="L390">
        <v>77</v>
      </c>
      <c r="M390" t="b">
        <v>1</v>
      </c>
      <c r="N390" t="s">
        <v>8269</v>
      </c>
      <c r="O390" s="5">
        <f t="shared" si="48"/>
        <v>1.2557142857142858</v>
      </c>
      <c r="P390" s="8">
        <f t="shared" si="49"/>
        <v>57.077922077922075</v>
      </c>
      <c r="Q390" t="str">
        <f t="shared" si="50"/>
        <v>film &amp; video</v>
      </c>
      <c r="R390" t="str">
        <f t="shared" si="51"/>
        <v>documentary</v>
      </c>
      <c r="S390" s="11">
        <f t="shared" si="52"/>
        <v>41013.787569444445</v>
      </c>
      <c r="T390" s="11">
        <f t="shared" si="53"/>
        <v>41045.791666666664</v>
      </c>
      <c r="U390" t="str">
        <f>INDEX('ED - Country code'!$A:$A,MATCH(Data!G253,'ED - Country code'!$B:$B,0))</f>
        <v>United States of America</v>
      </c>
      <c r="V390">
        <f t="shared" si="54"/>
        <v>32.004097222219571</v>
      </c>
      <c r="W390">
        <f t="shared" si="55"/>
        <v>2012</v>
      </c>
    </row>
    <row r="391" spans="1:23" ht="43.2" x14ac:dyDescent="0.3">
      <c r="A391">
        <v>3210</v>
      </c>
      <c r="B391" s="3" t="s">
        <v>3210</v>
      </c>
      <c r="C391" s="3" t="s">
        <v>7320</v>
      </c>
      <c r="D391">
        <v>3000</v>
      </c>
      <c r="E391">
        <v>3773</v>
      </c>
      <c r="F391" t="s">
        <v>8219</v>
      </c>
      <c r="G391" t="s">
        <v>8224</v>
      </c>
      <c r="H391" t="s">
        <v>8246</v>
      </c>
      <c r="I391">
        <v>1338523140</v>
      </c>
      <c r="J391">
        <v>1334442519</v>
      </c>
      <c r="K391" t="b">
        <v>1</v>
      </c>
      <c r="L391">
        <v>60</v>
      </c>
      <c r="M391" t="b">
        <v>1</v>
      </c>
      <c r="N391" t="s">
        <v>8271</v>
      </c>
      <c r="O391" s="5">
        <f t="shared" si="48"/>
        <v>1.2576666666666667</v>
      </c>
      <c r="P391" s="8">
        <f t="shared" si="49"/>
        <v>62.883333333333333</v>
      </c>
      <c r="Q391" t="str">
        <f t="shared" si="50"/>
        <v>theater</v>
      </c>
      <c r="R391" t="str">
        <f t="shared" si="51"/>
        <v>plays</v>
      </c>
      <c r="S391" s="11">
        <f t="shared" si="52"/>
        <v>41013.936562499999</v>
      </c>
      <c r="T391" s="11">
        <f t="shared" si="53"/>
        <v>41061.165972222225</v>
      </c>
      <c r="U391" t="str">
        <f>INDEX('ED - Country code'!$A:$A,MATCH(Data!G3212,'ED - Country code'!$B:$B,0))</f>
        <v>Australia</v>
      </c>
      <c r="V391">
        <f t="shared" si="54"/>
        <v>47.229409722225682</v>
      </c>
      <c r="W391">
        <f t="shared" si="55"/>
        <v>2012</v>
      </c>
    </row>
    <row r="392" spans="1:23" ht="28.8" x14ac:dyDescent="0.3">
      <c r="A392">
        <v>261</v>
      </c>
      <c r="B392" s="3" t="s">
        <v>262</v>
      </c>
      <c r="C392" s="3" t="s">
        <v>4371</v>
      </c>
      <c r="D392">
        <v>20000</v>
      </c>
      <c r="E392">
        <v>21480</v>
      </c>
      <c r="F392" t="s">
        <v>8219</v>
      </c>
      <c r="G392" t="s">
        <v>8224</v>
      </c>
      <c r="H392" t="s">
        <v>8246</v>
      </c>
      <c r="I392">
        <v>1339080900</v>
      </c>
      <c r="J392">
        <v>1334783704</v>
      </c>
      <c r="K392" t="b">
        <v>1</v>
      </c>
      <c r="L392">
        <v>220</v>
      </c>
      <c r="M392" t="b">
        <v>1</v>
      </c>
      <c r="N392" t="s">
        <v>8269</v>
      </c>
      <c r="O392" s="5">
        <f t="shared" si="48"/>
        <v>1.0740000000000001</v>
      </c>
      <c r="P392" s="8">
        <f t="shared" si="49"/>
        <v>97.63636363636364</v>
      </c>
      <c r="Q392" t="str">
        <f t="shared" si="50"/>
        <v>film &amp; video</v>
      </c>
      <c r="R392" t="str">
        <f t="shared" si="51"/>
        <v>documentary</v>
      </c>
      <c r="S392" s="11">
        <f t="shared" si="52"/>
        <v>41017.885462962964</v>
      </c>
      <c r="T392" s="11">
        <f t="shared" si="53"/>
        <v>41067.621527777781</v>
      </c>
      <c r="U392" t="str">
        <f>INDEX('ED - Country code'!$A:$A,MATCH(Data!G263,'ED - Country code'!$B:$B,0))</f>
        <v>United States of America</v>
      </c>
      <c r="V392">
        <f t="shared" si="54"/>
        <v>49.736064814816928</v>
      </c>
      <c r="W392">
        <f t="shared" si="55"/>
        <v>2012</v>
      </c>
    </row>
    <row r="393" spans="1:23" ht="43.2" x14ac:dyDescent="0.3">
      <c r="A393">
        <v>366</v>
      </c>
      <c r="B393" s="3" t="s">
        <v>367</v>
      </c>
      <c r="C393" s="3" t="s">
        <v>4476</v>
      </c>
      <c r="D393">
        <v>38000</v>
      </c>
      <c r="E393">
        <v>38500</v>
      </c>
      <c r="F393" t="s">
        <v>8219</v>
      </c>
      <c r="G393" t="s">
        <v>8224</v>
      </c>
      <c r="H393" t="s">
        <v>8246</v>
      </c>
      <c r="I393">
        <v>1337540518</v>
      </c>
      <c r="J393">
        <v>1334948518</v>
      </c>
      <c r="K393" t="b">
        <v>0</v>
      </c>
      <c r="L393">
        <v>134</v>
      </c>
      <c r="M393" t="b">
        <v>1</v>
      </c>
      <c r="N393" t="s">
        <v>8269</v>
      </c>
      <c r="O393" s="5">
        <f t="shared" si="48"/>
        <v>1.013157894736842</v>
      </c>
      <c r="P393" s="8">
        <f t="shared" si="49"/>
        <v>287.31343283582089</v>
      </c>
      <c r="Q393" t="str">
        <f t="shared" si="50"/>
        <v>film &amp; video</v>
      </c>
      <c r="R393" t="str">
        <f t="shared" si="51"/>
        <v>documentary</v>
      </c>
      <c r="S393" s="11">
        <f t="shared" si="52"/>
        <v>41019.793032407404</v>
      </c>
      <c r="T393" s="11">
        <f t="shared" si="53"/>
        <v>41049.793032407404</v>
      </c>
      <c r="U393" t="str">
        <f>INDEX('ED - Country code'!$A:$A,MATCH(Data!G368,'ED - Country code'!$B:$B,0))</f>
        <v>United States of America</v>
      </c>
      <c r="V393">
        <f t="shared" si="54"/>
        <v>30</v>
      </c>
      <c r="W393">
        <f t="shared" si="55"/>
        <v>2012</v>
      </c>
    </row>
    <row r="394" spans="1:23" ht="43.2" x14ac:dyDescent="0.3">
      <c r="A394">
        <v>1955</v>
      </c>
      <c r="B394" s="3" t="s">
        <v>1956</v>
      </c>
      <c r="C394" s="3" t="s">
        <v>6065</v>
      </c>
      <c r="D394">
        <v>42000</v>
      </c>
      <c r="E394">
        <v>167410.01999999999</v>
      </c>
      <c r="F394" t="s">
        <v>8219</v>
      </c>
      <c r="G394" t="s">
        <v>8224</v>
      </c>
      <c r="H394" t="s">
        <v>8246</v>
      </c>
      <c r="I394">
        <v>1337799600</v>
      </c>
      <c r="J394">
        <v>1334989881</v>
      </c>
      <c r="K394" t="b">
        <v>1</v>
      </c>
      <c r="L394">
        <v>290</v>
      </c>
      <c r="M394" t="b">
        <v>1</v>
      </c>
      <c r="N394" t="s">
        <v>8295</v>
      </c>
      <c r="O394" s="5">
        <f t="shared" si="48"/>
        <v>3.9859528571428569</v>
      </c>
      <c r="P394" s="8">
        <f t="shared" si="49"/>
        <v>577.27593103448271</v>
      </c>
      <c r="Q394" t="str">
        <f t="shared" si="50"/>
        <v>technology</v>
      </c>
      <c r="R394" t="str">
        <f t="shared" si="51"/>
        <v>hardware</v>
      </c>
      <c r="S394" s="11">
        <f t="shared" si="52"/>
        <v>41020.271770833337</v>
      </c>
      <c r="T394" s="11">
        <f t="shared" si="53"/>
        <v>41052.791666666664</v>
      </c>
      <c r="U394" t="str">
        <f>INDEX('ED - Country code'!$A:$A,MATCH(Data!G1957,'ED - Country code'!$B:$B,0))</f>
        <v>Canada</v>
      </c>
      <c r="V394">
        <f t="shared" si="54"/>
        <v>32.51989583332761</v>
      </c>
      <c r="W394">
        <f t="shared" si="55"/>
        <v>2012</v>
      </c>
    </row>
    <row r="395" spans="1:23" ht="43.2" x14ac:dyDescent="0.3">
      <c r="A395">
        <v>2494</v>
      </c>
      <c r="B395" s="3" t="s">
        <v>2494</v>
      </c>
      <c r="C395" s="3" t="s">
        <v>6604</v>
      </c>
      <c r="D395">
        <v>1500</v>
      </c>
      <c r="E395">
        <v>1515.08</v>
      </c>
      <c r="F395" t="s">
        <v>8219</v>
      </c>
      <c r="G395" t="s">
        <v>8224</v>
      </c>
      <c r="H395" t="s">
        <v>8246</v>
      </c>
      <c r="I395">
        <v>1337786944</v>
      </c>
      <c r="J395">
        <v>1335194944</v>
      </c>
      <c r="K395" t="b">
        <v>0</v>
      </c>
      <c r="L395">
        <v>39</v>
      </c>
      <c r="M395" t="b">
        <v>1</v>
      </c>
      <c r="N395" t="s">
        <v>8279</v>
      </c>
      <c r="O395" s="5">
        <f t="shared" si="48"/>
        <v>1.0100533333333332</v>
      </c>
      <c r="P395" s="8">
        <f t="shared" si="49"/>
        <v>38.848205128205123</v>
      </c>
      <c r="Q395" t="str">
        <f t="shared" si="50"/>
        <v>music</v>
      </c>
      <c r="R395" t="str">
        <f t="shared" si="51"/>
        <v>indie rock</v>
      </c>
      <c r="S395" s="11">
        <f t="shared" si="52"/>
        <v>41022.645185185182</v>
      </c>
      <c r="T395" s="11">
        <f t="shared" si="53"/>
        <v>41052.645185185182</v>
      </c>
      <c r="U395" t="str">
        <f>INDEX('ED - Country code'!$A:$A,MATCH(Data!G2496,'ED - Country code'!$B:$B,0))</f>
        <v>United States of America</v>
      </c>
      <c r="V395">
        <f t="shared" si="54"/>
        <v>30</v>
      </c>
      <c r="W395">
        <f t="shared" si="55"/>
        <v>2012</v>
      </c>
    </row>
    <row r="396" spans="1:23" ht="28.8" x14ac:dyDescent="0.3">
      <c r="A396">
        <v>2470</v>
      </c>
      <c r="B396" s="3" t="s">
        <v>2471</v>
      </c>
      <c r="C396" s="3" t="s">
        <v>6580</v>
      </c>
      <c r="D396">
        <v>1000</v>
      </c>
      <c r="E396">
        <v>1031.6400000000001</v>
      </c>
      <c r="F396" t="s">
        <v>8219</v>
      </c>
      <c r="G396" t="s">
        <v>8224</v>
      </c>
      <c r="H396" t="s">
        <v>8246</v>
      </c>
      <c r="I396">
        <v>1337824055</v>
      </c>
      <c r="J396">
        <v>1335232055</v>
      </c>
      <c r="K396" t="b">
        <v>0</v>
      </c>
      <c r="L396">
        <v>36</v>
      </c>
      <c r="M396" t="b">
        <v>1</v>
      </c>
      <c r="N396" t="s">
        <v>8279</v>
      </c>
      <c r="O396" s="5">
        <f t="shared" si="48"/>
        <v>1.0316400000000001</v>
      </c>
      <c r="P396" s="8">
        <f t="shared" si="49"/>
        <v>28.65666666666667</v>
      </c>
      <c r="Q396" t="str">
        <f t="shared" si="50"/>
        <v>music</v>
      </c>
      <c r="R396" t="str">
        <f t="shared" si="51"/>
        <v>indie rock</v>
      </c>
      <c r="S396" s="11">
        <f t="shared" si="52"/>
        <v>41023.07471064815</v>
      </c>
      <c r="T396" s="11">
        <f t="shared" si="53"/>
        <v>41053.07471064815</v>
      </c>
      <c r="U396" t="str">
        <f>INDEX('ED - Country code'!$A:$A,MATCH(Data!G2472,'ED - Country code'!$B:$B,0))</f>
        <v>United States of America</v>
      </c>
      <c r="V396">
        <f t="shared" si="54"/>
        <v>30</v>
      </c>
      <c r="W396">
        <f t="shared" si="55"/>
        <v>2012</v>
      </c>
    </row>
    <row r="397" spans="1:23" ht="43.2" x14ac:dyDescent="0.3">
      <c r="A397">
        <v>2490</v>
      </c>
      <c r="B397" s="3" t="s">
        <v>2490</v>
      </c>
      <c r="C397" s="3" t="s">
        <v>6600</v>
      </c>
      <c r="D397">
        <v>500</v>
      </c>
      <c r="E397">
        <v>607</v>
      </c>
      <c r="F397" t="s">
        <v>8219</v>
      </c>
      <c r="G397" t="s">
        <v>8224</v>
      </c>
      <c r="H397" t="s">
        <v>8246</v>
      </c>
      <c r="I397">
        <v>1340429276</v>
      </c>
      <c r="J397">
        <v>1335245276</v>
      </c>
      <c r="K397" t="b">
        <v>0</v>
      </c>
      <c r="L397">
        <v>16</v>
      </c>
      <c r="M397" t="b">
        <v>1</v>
      </c>
      <c r="N397" t="s">
        <v>8279</v>
      </c>
      <c r="O397" s="5">
        <f t="shared" si="48"/>
        <v>1.214</v>
      </c>
      <c r="P397" s="8">
        <f t="shared" si="49"/>
        <v>37.9375</v>
      </c>
      <c r="Q397" t="str">
        <f t="shared" si="50"/>
        <v>music</v>
      </c>
      <c r="R397" t="str">
        <f t="shared" si="51"/>
        <v>indie rock</v>
      </c>
      <c r="S397" s="11">
        <f t="shared" si="52"/>
        <v>41023.227731481478</v>
      </c>
      <c r="T397" s="11">
        <f t="shared" si="53"/>
        <v>41083.227731481478</v>
      </c>
      <c r="U397" t="str">
        <f>INDEX('ED - Country code'!$A:$A,MATCH(Data!G2492,'ED - Country code'!$B:$B,0))</f>
        <v>United Kingdom</v>
      </c>
      <c r="V397">
        <f t="shared" si="54"/>
        <v>60</v>
      </c>
      <c r="W397">
        <f t="shared" si="55"/>
        <v>2012</v>
      </c>
    </row>
    <row r="398" spans="1:23" ht="43.2" x14ac:dyDescent="0.3">
      <c r="A398">
        <v>1657</v>
      </c>
      <c r="B398" s="3" t="s">
        <v>1658</v>
      </c>
      <c r="C398" s="3" t="s">
        <v>5767</v>
      </c>
      <c r="D398">
        <v>25000</v>
      </c>
      <c r="E398">
        <v>26233.45</v>
      </c>
      <c r="F398" t="s">
        <v>8219</v>
      </c>
      <c r="G398" t="s">
        <v>8224</v>
      </c>
      <c r="H398" t="s">
        <v>8246</v>
      </c>
      <c r="I398">
        <v>1337885168</v>
      </c>
      <c r="J398">
        <v>1335293168</v>
      </c>
      <c r="K398" t="b">
        <v>0</v>
      </c>
      <c r="L398">
        <v>221</v>
      </c>
      <c r="M398" t="b">
        <v>1</v>
      </c>
      <c r="N398" t="s">
        <v>8292</v>
      </c>
      <c r="O398" s="5">
        <f t="shared" si="48"/>
        <v>1.0493380000000001</v>
      </c>
      <c r="P398" s="8">
        <f t="shared" si="49"/>
        <v>118.70339366515837</v>
      </c>
      <c r="Q398" t="str">
        <f t="shared" si="50"/>
        <v>music</v>
      </c>
      <c r="R398" t="str">
        <f t="shared" si="51"/>
        <v>pop</v>
      </c>
      <c r="S398" s="11">
        <f t="shared" si="52"/>
        <v>41023.782037037039</v>
      </c>
      <c r="T398" s="11">
        <f t="shared" si="53"/>
        <v>41053.782037037039</v>
      </c>
      <c r="U398" t="str">
        <f>INDEX('ED - Country code'!$A:$A,MATCH(Data!G1659,'ED - Country code'!$B:$B,0))</f>
        <v>United Kingdom</v>
      </c>
      <c r="V398">
        <f t="shared" si="54"/>
        <v>30</v>
      </c>
      <c r="W398">
        <f t="shared" si="55"/>
        <v>2012</v>
      </c>
    </row>
    <row r="399" spans="1:23" ht="28.8" x14ac:dyDescent="0.3">
      <c r="A399">
        <v>2492</v>
      </c>
      <c r="B399" s="3" t="s">
        <v>2492</v>
      </c>
      <c r="C399" s="3" t="s">
        <v>6602</v>
      </c>
      <c r="D399">
        <v>600</v>
      </c>
      <c r="E399">
        <v>750</v>
      </c>
      <c r="F399" t="s">
        <v>8219</v>
      </c>
      <c r="G399" t="s">
        <v>8224</v>
      </c>
      <c r="H399" t="s">
        <v>8246</v>
      </c>
      <c r="I399">
        <v>1339840740</v>
      </c>
      <c r="J399">
        <v>1335397188</v>
      </c>
      <c r="K399" t="b">
        <v>0</v>
      </c>
      <c r="L399">
        <v>27</v>
      </c>
      <c r="M399" t="b">
        <v>1</v>
      </c>
      <c r="N399" t="s">
        <v>8279</v>
      </c>
      <c r="O399" s="5">
        <f t="shared" si="48"/>
        <v>1.25</v>
      </c>
      <c r="P399" s="8">
        <f t="shared" si="49"/>
        <v>27.777777777777779</v>
      </c>
      <c r="Q399" t="str">
        <f t="shared" si="50"/>
        <v>music</v>
      </c>
      <c r="R399" t="str">
        <f t="shared" si="51"/>
        <v>indie rock</v>
      </c>
      <c r="S399" s="11">
        <f t="shared" si="52"/>
        <v>41024.985972222225</v>
      </c>
      <c r="T399" s="11">
        <f t="shared" si="53"/>
        <v>41076.415972222225</v>
      </c>
      <c r="U399" t="str">
        <f>INDEX('ED - Country code'!$A:$A,MATCH(Data!G2494,'ED - Country code'!$B:$B,0))</f>
        <v>Canada</v>
      </c>
      <c r="V399">
        <f t="shared" si="54"/>
        <v>51.430000000000291</v>
      </c>
      <c r="W399">
        <f t="shared" si="55"/>
        <v>2012</v>
      </c>
    </row>
    <row r="400" spans="1:23" ht="28.8" x14ac:dyDescent="0.3">
      <c r="A400">
        <v>2467</v>
      </c>
      <c r="B400" s="3" t="s">
        <v>2468</v>
      </c>
      <c r="C400" s="3" t="s">
        <v>6577</v>
      </c>
      <c r="D400">
        <v>1000</v>
      </c>
      <c r="E400">
        <v>1185</v>
      </c>
      <c r="F400" t="s">
        <v>8219</v>
      </c>
      <c r="G400" t="s">
        <v>8224</v>
      </c>
      <c r="H400" t="s">
        <v>8246</v>
      </c>
      <c r="I400">
        <v>1336669200</v>
      </c>
      <c r="J400">
        <v>1335473931</v>
      </c>
      <c r="K400" t="b">
        <v>0</v>
      </c>
      <c r="L400">
        <v>43</v>
      </c>
      <c r="M400" t="b">
        <v>1</v>
      </c>
      <c r="N400" t="s">
        <v>8279</v>
      </c>
      <c r="O400" s="5">
        <f t="shared" si="48"/>
        <v>1.1850000000000001</v>
      </c>
      <c r="P400" s="8">
        <f t="shared" si="49"/>
        <v>27.558139534883722</v>
      </c>
      <c r="Q400" t="str">
        <f t="shared" si="50"/>
        <v>music</v>
      </c>
      <c r="R400" t="str">
        <f t="shared" si="51"/>
        <v>indie rock</v>
      </c>
      <c r="S400" s="11">
        <f t="shared" si="52"/>
        <v>41025.874201388891</v>
      </c>
      <c r="T400" s="11">
        <f t="shared" si="53"/>
        <v>41039.708333333336</v>
      </c>
      <c r="U400" t="str">
        <f>INDEX('ED - Country code'!$A:$A,MATCH(Data!G2469,'ED - Country code'!$B:$B,0))</f>
        <v>Canada</v>
      </c>
      <c r="V400">
        <f t="shared" si="54"/>
        <v>13.83413194444438</v>
      </c>
      <c r="W400">
        <f t="shared" si="55"/>
        <v>2012</v>
      </c>
    </row>
    <row r="401" spans="1:23" ht="28.8" x14ac:dyDescent="0.3">
      <c r="A401">
        <v>2487</v>
      </c>
      <c r="B401" s="3" t="s">
        <v>2487</v>
      </c>
      <c r="C401" s="3" t="s">
        <v>6597</v>
      </c>
      <c r="D401">
        <v>1500</v>
      </c>
      <c r="E401">
        <v>1500.76</v>
      </c>
      <c r="F401" t="s">
        <v>8219</v>
      </c>
      <c r="G401" t="s">
        <v>8224</v>
      </c>
      <c r="H401" t="s">
        <v>8246</v>
      </c>
      <c r="I401">
        <v>1338083997</v>
      </c>
      <c r="J401">
        <v>1335491997</v>
      </c>
      <c r="K401" t="b">
        <v>0</v>
      </c>
      <c r="L401">
        <v>38</v>
      </c>
      <c r="M401" t="b">
        <v>1</v>
      </c>
      <c r="N401" t="s">
        <v>8279</v>
      </c>
      <c r="O401" s="5">
        <f t="shared" si="48"/>
        <v>1.0005066666666667</v>
      </c>
      <c r="P401" s="8">
        <f t="shared" si="49"/>
        <v>39.493684210526318</v>
      </c>
      <c r="Q401" t="str">
        <f t="shared" si="50"/>
        <v>music</v>
      </c>
      <c r="R401" t="str">
        <f t="shared" si="51"/>
        <v>indie rock</v>
      </c>
      <c r="S401" s="11">
        <f t="shared" si="52"/>
        <v>41026.083298611113</v>
      </c>
      <c r="T401" s="11">
        <f t="shared" si="53"/>
        <v>41056.083298611113</v>
      </c>
      <c r="U401" t="str">
        <f>INDEX('ED - Country code'!$A:$A,MATCH(Data!G2489,'ED - Country code'!$B:$B,0))</f>
        <v>United States of America</v>
      </c>
      <c r="V401">
        <f t="shared" si="54"/>
        <v>30</v>
      </c>
      <c r="W401">
        <f t="shared" si="55"/>
        <v>2012</v>
      </c>
    </row>
    <row r="402" spans="1:23" ht="43.2" x14ac:dyDescent="0.3">
      <c r="A402">
        <v>2555</v>
      </c>
      <c r="B402" s="3" t="s">
        <v>2555</v>
      </c>
      <c r="C402" s="3" t="s">
        <v>6665</v>
      </c>
      <c r="D402">
        <v>2000</v>
      </c>
      <c r="E402">
        <v>2147</v>
      </c>
      <c r="F402" t="s">
        <v>8219</v>
      </c>
      <c r="G402" t="s">
        <v>8224</v>
      </c>
      <c r="H402" t="s">
        <v>8246</v>
      </c>
      <c r="I402">
        <v>1338219793</v>
      </c>
      <c r="J402">
        <v>1335541393</v>
      </c>
      <c r="K402" t="b">
        <v>0</v>
      </c>
      <c r="L402">
        <v>35</v>
      </c>
      <c r="M402" t="b">
        <v>1</v>
      </c>
      <c r="N402" t="s">
        <v>8300</v>
      </c>
      <c r="O402" s="5">
        <f t="shared" si="48"/>
        <v>1.0734999999999999</v>
      </c>
      <c r="P402" s="8">
        <f t="shared" si="49"/>
        <v>61.342857142857142</v>
      </c>
      <c r="Q402" t="str">
        <f t="shared" si="50"/>
        <v>music</v>
      </c>
      <c r="R402" t="str">
        <f t="shared" si="51"/>
        <v>classical music</v>
      </c>
      <c r="S402" s="11">
        <f t="shared" si="52"/>
        <v>41026.655011574076</v>
      </c>
      <c r="T402" s="11">
        <f t="shared" si="53"/>
        <v>41057.655011574076</v>
      </c>
      <c r="U402" t="str">
        <f>INDEX('ED - Country code'!$A:$A,MATCH(Data!G2557,'ED - Country code'!$B:$B,0))</f>
        <v>United States of America</v>
      </c>
      <c r="V402">
        <f t="shared" si="54"/>
        <v>31</v>
      </c>
      <c r="W402">
        <f t="shared" si="55"/>
        <v>2012</v>
      </c>
    </row>
    <row r="403" spans="1:23" ht="43.2" x14ac:dyDescent="0.3">
      <c r="A403">
        <v>3156</v>
      </c>
      <c r="B403" s="3" t="s">
        <v>3156</v>
      </c>
      <c r="C403" s="3" t="s">
        <v>7266</v>
      </c>
      <c r="D403">
        <v>5500</v>
      </c>
      <c r="E403">
        <v>5600</v>
      </c>
      <c r="F403" t="s">
        <v>8219</v>
      </c>
      <c r="G403" t="s">
        <v>8224</v>
      </c>
      <c r="H403" t="s">
        <v>8246</v>
      </c>
      <c r="I403">
        <v>1338591144</v>
      </c>
      <c r="J403">
        <v>1335567144</v>
      </c>
      <c r="K403" t="b">
        <v>1</v>
      </c>
      <c r="L403">
        <v>89</v>
      </c>
      <c r="M403" t="b">
        <v>1</v>
      </c>
      <c r="N403" t="s">
        <v>8271</v>
      </c>
      <c r="O403" s="5">
        <f t="shared" si="48"/>
        <v>1.0181818181818181</v>
      </c>
      <c r="P403" s="8">
        <f t="shared" si="49"/>
        <v>62.921348314606739</v>
      </c>
      <c r="Q403" t="str">
        <f t="shared" si="50"/>
        <v>theater</v>
      </c>
      <c r="R403" t="str">
        <f t="shared" si="51"/>
        <v>plays</v>
      </c>
      <c r="S403" s="11">
        <f t="shared" si="52"/>
        <v>41026.953055555554</v>
      </c>
      <c r="T403" s="11">
        <f t="shared" si="53"/>
        <v>41061.953055555554</v>
      </c>
      <c r="U403" t="str">
        <f>INDEX('ED - Country code'!$A:$A,MATCH(Data!G3158,'ED - Country code'!$B:$B,0))</f>
        <v>United States of America</v>
      </c>
      <c r="V403">
        <f t="shared" si="54"/>
        <v>35</v>
      </c>
      <c r="W403">
        <f t="shared" si="55"/>
        <v>2012</v>
      </c>
    </row>
    <row r="404" spans="1:23" ht="28.8" x14ac:dyDescent="0.3">
      <c r="A404">
        <v>1831</v>
      </c>
      <c r="B404" s="3" t="s">
        <v>1832</v>
      </c>
      <c r="C404" s="3" t="s">
        <v>5941</v>
      </c>
      <c r="D404">
        <v>1000</v>
      </c>
      <c r="E404">
        <v>1030</v>
      </c>
      <c r="F404" t="s">
        <v>8219</v>
      </c>
      <c r="G404" t="s">
        <v>8224</v>
      </c>
      <c r="H404" t="s">
        <v>8246</v>
      </c>
      <c r="I404">
        <v>1336866863</v>
      </c>
      <c r="J404">
        <v>1335570863</v>
      </c>
      <c r="K404" t="b">
        <v>0</v>
      </c>
      <c r="L404">
        <v>14</v>
      </c>
      <c r="M404" t="b">
        <v>1</v>
      </c>
      <c r="N404" t="s">
        <v>8276</v>
      </c>
      <c r="O404" s="5">
        <f t="shared" si="48"/>
        <v>1.03</v>
      </c>
      <c r="P404" s="8">
        <f t="shared" si="49"/>
        <v>73.571428571428569</v>
      </c>
      <c r="Q404" t="str">
        <f t="shared" si="50"/>
        <v>music</v>
      </c>
      <c r="R404" t="str">
        <f t="shared" si="51"/>
        <v>rock</v>
      </c>
      <c r="S404" s="11">
        <f t="shared" si="52"/>
        <v>41026.996099537035</v>
      </c>
      <c r="T404" s="11">
        <f t="shared" si="53"/>
        <v>41041.996099537035</v>
      </c>
      <c r="U404" t="str">
        <f>INDEX('ED - Country code'!$A:$A,MATCH(Data!G1833,'ED - Country code'!$B:$B,0))</f>
        <v>United States of America</v>
      </c>
      <c r="V404">
        <f t="shared" si="54"/>
        <v>15</v>
      </c>
      <c r="W404">
        <f t="shared" si="55"/>
        <v>2012</v>
      </c>
    </row>
    <row r="405" spans="1:23" ht="43.2" x14ac:dyDescent="0.3">
      <c r="A405">
        <v>2205</v>
      </c>
      <c r="B405" s="3" t="s">
        <v>2206</v>
      </c>
      <c r="C405" s="3" t="s">
        <v>6315</v>
      </c>
      <c r="D405">
        <v>750</v>
      </c>
      <c r="E405">
        <v>1140</v>
      </c>
      <c r="F405" t="s">
        <v>8219</v>
      </c>
      <c r="G405" t="s">
        <v>8224</v>
      </c>
      <c r="H405" t="s">
        <v>8246</v>
      </c>
      <c r="I405">
        <v>1338579789</v>
      </c>
      <c r="J405">
        <v>1335987789</v>
      </c>
      <c r="K405" t="b">
        <v>0</v>
      </c>
      <c r="L405">
        <v>27</v>
      </c>
      <c r="M405" t="b">
        <v>1</v>
      </c>
      <c r="N405" t="s">
        <v>8280</v>
      </c>
      <c r="O405" s="5">
        <f t="shared" si="48"/>
        <v>1.52</v>
      </c>
      <c r="P405" s="8">
        <f t="shared" si="49"/>
        <v>42.222222222222221</v>
      </c>
      <c r="Q405" t="str">
        <f t="shared" si="50"/>
        <v>music</v>
      </c>
      <c r="R405" t="str">
        <f t="shared" si="51"/>
        <v>electronic music</v>
      </c>
      <c r="S405" s="11">
        <f t="shared" si="52"/>
        <v>41031.82163194444</v>
      </c>
      <c r="T405" s="11">
        <f t="shared" si="53"/>
        <v>41061.82163194444</v>
      </c>
      <c r="U405" t="str">
        <f>INDEX('ED - Country code'!$A:$A,MATCH(Data!G2207,'ED - Country code'!$B:$B,0))</f>
        <v>United States of America</v>
      </c>
      <c r="V405">
        <f t="shared" si="54"/>
        <v>30</v>
      </c>
      <c r="W405">
        <f t="shared" si="55"/>
        <v>2012</v>
      </c>
    </row>
    <row r="406" spans="1:23" ht="43.2" x14ac:dyDescent="0.3">
      <c r="A406">
        <v>303</v>
      </c>
      <c r="B406" s="3" t="s">
        <v>304</v>
      </c>
      <c r="C406" s="3" t="s">
        <v>4413</v>
      </c>
      <c r="D406">
        <v>3000</v>
      </c>
      <c r="E406">
        <v>4124</v>
      </c>
      <c r="F406" t="s">
        <v>8219</v>
      </c>
      <c r="G406" t="s">
        <v>8224</v>
      </c>
      <c r="H406" t="s">
        <v>8246</v>
      </c>
      <c r="I406">
        <v>1338601346</v>
      </c>
      <c r="J406">
        <v>1336009346</v>
      </c>
      <c r="K406" t="b">
        <v>1</v>
      </c>
      <c r="L406">
        <v>82</v>
      </c>
      <c r="M406" t="b">
        <v>1</v>
      </c>
      <c r="N406" t="s">
        <v>8269</v>
      </c>
      <c r="O406" s="5">
        <f t="shared" si="48"/>
        <v>1.3746666666666667</v>
      </c>
      <c r="P406" s="8">
        <f t="shared" si="49"/>
        <v>50.292682926829265</v>
      </c>
      <c r="Q406" t="str">
        <f t="shared" si="50"/>
        <v>film &amp; video</v>
      </c>
      <c r="R406" t="str">
        <f t="shared" si="51"/>
        <v>documentary</v>
      </c>
      <c r="S406" s="11">
        <f t="shared" si="52"/>
        <v>41032.071134259262</v>
      </c>
      <c r="T406" s="11">
        <f t="shared" si="53"/>
        <v>41062.071134259262</v>
      </c>
      <c r="U406" t="str">
        <f>INDEX('ED - Country code'!$A:$A,MATCH(Data!G305,'ED - Country code'!$B:$B,0))</f>
        <v>United States of America</v>
      </c>
      <c r="V406">
        <f t="shared" si="54"/>
        <v>30</v>
      </c>
      <c r="W406">
        <f t="shared" si="55"/>
        <v>2012</v>
      </c>
    </row>
    <row r="407" spans="1:23" ht="28.8" x14ac:dyDescent="0.3">
      <c r="A407">
        <v>1672</v>
      </c>
      <c r="B407" s="3" t="s">
        <v>1673</v>
      </c>
      <c r="C407" s="3" t="s">
        <v>5782</v>
      </c>
      <c r="D407">
        <v>1700</v>
      </c>
      <c r="E407">
        <v>1920</v>
      </c>
      <c r="F407" t="s">
        <v>8219</v>
      </c>
      <c r="G407" t="s">
        <v>8224</v>
      </c>
      <c r="H407" t="s">
        <v>8246</v>
      </c>
      <c r="I407">
        <v>1338824730</v>
      </c>
      <c r="J407">
        <v>1336232730</v>
      </c>
      <c r="K407" t="b">
        <v>0</v>
      </c>
      <c r="L407">
        <v>49</v>
      </c>
      <c r="M407" t="b">
        <v>1</v>
      </c>
      <c r="N407" t="s">
        <v>8292</v>
      </c>
      <c r="O407" s="5">
        <f t="shared" si="48"/>
        <v>1.1294117647058823</v>
      </c>
      <c r="P407" s="8">
        <f t="shared" si="49"/>
        <v>39.183673469387756</v>
      </c>
      <c r="Q407" t="str">
        <f t="shared" si="50"/>
        <v>music</v>
      </c>
      <c r="R407" t="str">
        <f t="shared" si="51"/>
        <v>pop</v>
      </c>
      <c r="S407" s="11">
        <f t="shared" si="52"/>
        <v>41034.656597222223</v>
      </c>
      <c r="T407" s="11">
        <f t="shared" si="53"/>
        <v>41064.656597222223</v>
      </c>
      <c r="U407" t="str">
        <f>INDEX('ED - Country code'!$A:$A,MATCH(Data!G1674,'ED - Country code'!$B:$B,0))</f>
        <v>United States of America</v>
      </c>
      <c r="V407">
        <f t="shared" si="54"/>
        <v>30</v>
      </c>
      <c r="W407">
        <f t="shared" si="55"/>
        <v>2012</v>
      </c>
    </row>
    <row r="408" spans="1:23" ht="43.2" x14ac:dyDescent="0.3">
      <c r="A408">
        <v>2083</v>
      </c>
      <c r="B408" s="3" t="s">
        <v>2084</v>
      </c>
      <c r="C408" s="3" t="s">
        <v>6193</v>
      </c>
      <c r="D408">
        <v>750</v>
      </c>
      <c r="E408">
        <v>850</v>
      </c>
      <c r="F408" t="s">
        <v>8219</v>
      </c>
      <c r="G408" t="s">
        <v>8224</v>
      </c>
      <c r="H408" t="s">
        <v>8246</v>
      </c>
      <c r="I408">
        <v>1338830395</v>
      </c>
      <c r="J408">
        <v>1336238395</v>
      </c>
      <c r="K408" t="b">
        <v>0</v>
      </c>
      <c r="L408">
        <v>25</v>
      </c>
      <c r="M408" t="b">
        <v>1</v>
      </c>
      <c r="N408" t="s">
        <v>8279</v>
      </c>
      <c r="O408" s="5">
        <f t="shared" si="48"/>
        <v>1.1333333333333333</v>
      </c>
      <c r="P408" s="8">
        <f t="shared" si="49"/>
        <v>34</v>
      </c>
      <c r="Q408" t="str">
        <f t="shared" si="50"/>
        <v>music</v>
      </c>
      <c r="R408" t="str">
        <f t="shared" si="51"/>
        <v>indie rock</v>
      </c>
      <c r="S408" s="11">
        <f t="shared" si="52"/>
        <v>41034.72216435185</v>
      </c>
      <c r="T408" s="11">
        <f t="shared" si="53"/>
        <v>41064.72216435185</v>
      </c>
      <c r="U408" t="str">
        <f>INDEX('ED - Country code'!$A:$A,MATCH(Data!G2085,'ED - Country code'!$B:$B,0))</f>
        <v>United States of America</v>
      </c>
      <c r="V408">
        <f t="shared" si="54"/>
        <v>30</v>
      </c>
      <c r="W408">
        <f t="shared" si="55"/>
        <v>2012</v>
      </c>
    </row>
    <row r="409" spans="1:23" ht="43.2" x14ac:dyDescent="0.3">
      <c r="A409">
        <v>2495</v>
      </c>
      <c r="B409" s="3" t="s">
        <v>2495</v>
      </c>
      <c r="C409" s="3" t="s">
        <v>6605</v>
      </c>
      <c r="D409">
        <v>1500</v>
      </c>
      <c r="E409">
        <v>1913.05</v>
      </c>
      <c r="F409" t="s">
        <v>8219</v>
      </c>
      <c r="G409" t="s">
        <v>8224</v>
      </c>
      <c r="H409" t="s">
        <v>8246</v>
      </c>
      <c r="I409">
        <v>1339022575</v>
      </c>
      <c r="J409">
        <v>1336430575</v>
      </c>
      <c r="K409" t="b">
        <v>0</v>
      </c>
      <c r="L409">
        <v>42</v>
      </c>
      <c r="M409" t="b">
        <v>1</v>
      </c>
      <c r="N409" t="s">
        <v>8279</v>
      </c>
      <c r="O409" s="5">
        <f t="shared" si="48"/>
        <v>1.2753666666666665</v>
      </c>
      <c r="P409" s="8">
        <f t="shared" si="49"/>
        <v>45.548809523809524</v>
      </c>
      <c r="Q409" t="str">
        <f t="shared" si="50"/>
        <v>music</v>
      </c>
      <c r="R409" t="str">
        <f t="shared" si="51"/>
        <v>indie rock</v>
      </c>
      <c r="S409" s="11">
        <f t="shared" si="52"/>
        <v>41036.946469907409</v>
      </c>
      <c r="T409" s="11">
        <f t="shared" si="53"/>
        <v>41066.946469907409</v>
      </c>
      <c r="U409" t="str">
        <f>INDEX('ED - Country code'!$A:$A,MATCH(Data!G2497,'ED - Country code'!$B:$B,0))</f>
        <v>United States of America</v>
      </c>
      <c r="V409">
        <f t="shared" si="54"/>
        <v>30</v>
      </c>
      <c r="W409">
        <f t="shared" si="55"/>
        <v>2012</v>
      </c>
    </row>
    <row r="410" spans="1:23" ht="43.2" x14ac:dyDescent="0.3">
      <c r="A410">
        <v>2314</v>
      </c>
      <c r="B410" s="3" t="s">
        <v>2315</v>
      </c>
      <c r="C410" s="3" t="s">
        <v>6424</v>
      </c>
      <c r="D410">
        <v>1200</v>
      </c>
      <c r="E410">
        <v>1883.64</v>
      </c>
      <c r="F410" t="s">
        <v>8219</v>
      </c>
      <c r="G410" t="s">
        <v>8224</v>
      </c>
      <c r="H410" t="s">
        <v>8246</v>
      </c>
      <c r="I410">
        <v>1339074857</v>
      </c>
      <c r="J410">
        <v>1336482857</v>
      </c>
      <c r="K410" t="b">
        <v>1</v>
      </c>
      <c r="L410">
        <v>50</v>
      </c>
      <c r="M410" t="b">
        <v>1</v>
      </c>
      <c r="N410" t="s">
        <v>8279</v>
      </c>
      <c r="O410" s="5">
        <f t="shared" si="48"/>
        <v>1.5697000000000001</v>
      </c>
      <c r="P410" s="8">
        <f t="shared" si="49"/>
        <v>37.672800000000002</v>
      </c>
      <c r="Q410" t="str">
        <f t="shared" si="50"/>
        <v>music</v>
      </c>
      <c r="R410" t="str">
        <f t="shared" si="51"/>
        <v>indie rock</v>
      </c>
      <c r="S410" s="11">
        <f t="shared" si="52"/>
        <v>41037.551585648151</v>
      </c>
      <c r="T410" s="11">
        <f t="shared" si="53"/>
        <v>41067.551585648151</v>
      </c>
      <c r="U410" t="str">
        <f>INDEX('ED - Country code'!$A:$A,MATCH(Data!G2316,'ED - Country code'!$B:$B,0))</f>
        <v>United Kingdom</v>
      </c>
      <c r="V410">
        <f t="shared" si="54"/>
        <v>30</v>
      </c>
      <c r="W410">
        <f t="shared" si="55"/>
        <v>2012</v>
      </c>
    </row>
    <row r="411" spans="1:23" ht="28.8" x14ac:dyDescent="0.3">
      <c r="A411">
        <v>1931</v>
      </c>
      <c r="B411" s="3" t="s">
        <v>1932</v>
      </c>
      <c r="C411" s="3" t="s">
        <v>6041</v>
      </c>
      <c r="D411">
        <v>2000</v>
      </c>
      <c r="E411">
        <v>2412.02</v>
      </c>
      <c r="F411" t="s">
        <v>8219</v>
      </c>
      <c r="G411" t="s">
        <v>8224</v>
      </c>
      <c r="H411" t="s">
        <v>8246</v>
      </c>
      <c r="I411">
        <v>1337657400</v>
      </c>
      <c r="J411">
        <v>1336512309</v>
      </c>
      <c r="K411" t="b">
        <v>0</v>
      </c>
      <c r="L411">
        <v>50</v>
      </c>
      <c r="M411" t="b">
        <v>1</v>
      </c>
      <c r="N411" t="s">
        <v>8279</v>
      </c>
      <c r="O411" s="5">
        <f t="shared" si="48"/>
        <v>1.20601</v>
      </c>
      <c r="P411" s="8">
        <f t="shared" si="49"/>
        <v>48.240400000000001</v>
      </c>
      <c r="Q411" t="str">
        <f t="shared" si="50"/>
        <v>music</v>
      </c>
      <c r="R411" t="str">
        <f t="shared" si="51"/>
        <v>indie rock</v>
      </c>
      <c r="S411" s="11">
        <f t="shared" si="52"/>
        <v>41037.892465277779</v>
      </c>
      <c r="T411" s="11">
        <f t="shared" si="53"/>
        <v>41051.145833333336</v>
      </c>
      <c r="U411" t="str">
        <f>INDEX('ED - Country code'!$A:$A,MATCH(Data!G1933,'ED - Country code'!$B:$B,0))</f>
        <v>United States of America</v>
      </c>
      <c r="V411">
        <f t="shared" si="54"/>
        <v>13.253368055557075</v>
      </c>
      <c r="W411">
        <f t="shared" si="55"/>
        <v>2012</v>
      </c>
    </row>
    <row r="412" spans="1:23" ht="43.2" x14ac:dyDescent="0.3">
      <c r="A412">
        <v>1978</v>
      </c>
      <c r="B412" s="3" t="s">
        <v>1979</v>
      </c>
      <c r="C412" s="3" t="s">
        <v>6088</v>
      </c>
      <c r="D412">
        <v>50000</v>
      </c>
      <c r="E412">
        <v>513422.57</v>
      </c>
      <c r="F412" t="s">
        <v>8219</v>
      </c>
      <c r="G412" t="s">
        <v>8224</v>
      </c>
      <c r="H412" t="s">
        <v>8246</v>
      </c>
      <c r="I412">
        <v>1339484400</v>
      </c>
      <c r="J412">
        <v>1336627492</v>
      </c>
      <c r="K412" t="b">
        <v>1</v>
      </c>
      <c r="L412">
        <v>388</v>
      </c>
      <c r="M412" t="b">
        <v>1</v>
      </c>
      <c r="N412" t="s">
        <v>8295</v>
      </c>
      <c r="O412" s="5">
        <f t="shared" si="48"/>
        <v>10.2684514</v>
      </c>
      <c r="P412" s="8">
        <f t="shared" si="49"/>
        <v>1323.2540463917526</v>
      </c>
      <c r="Q412" t="str">
        <f t="shared" si="50"/>
        <v>technology</v>
      </c>
      <c r="R412" t="str">
        <f t="shared" si="51"/>
        <v>hardware</v>
      </c>
      <c r="S412" s="11">
        <f t="shared" si="52"/>
        <v>41039.225601851853</v>
      </c>
      <c r="T412" s="11">
        <f t="shared" si="53"/>
        <v>41072.291666666664</v>
      </c>
      <c r="U412" t="str">
        <f>INDEX('ED - Country code'!$A:$A,MATCH(Data!G1980,'ED - Country code'!$B:$B,0))</f>
        <v>United States of America</v>
      </c>
      <c r="V412">
        <f t="shared" si="54"/>
        <v>33.066064814811398</v>
      </c>
      <c r="W412">
        <f t="shared" si="55"/>
        <v>2012</v>
      </c>
    </row>
    <row r="413" spans="1:23" ht="43.2" x14ac:dyDescent="0.3">
      <c r="A413">
        <v>1647</v>
      </c>
      <c r="B413" s="3" t="s">
        <v>1648</v>
      </c>
      <c r="C413" s="3" t="s">
        <v>5757</v>
      </c>
      <c r="D413">
        <v>5000</v>
      </c>
      <c r="E413">
        <v>5236</v>
      </c>
      <c r="F413" t="s">
        <v>8219</v>
      </c>
      <c r="G413" t="s">
        <v>8224</v>
      </c>
      <c r="H413" t="s">
        <v>8246</v>
      </c>
      <c r="I413">
        <v>1339235377</v>
      </c>
      <c r="J413">
        <v>1336643377</v>
      </c>
      <c r="K413" t="b">
        <v>0</v>
      </c>
      <c r="L413">
        <v>46</v>
      </c>
      <c r="M413" t="b">
        <v>1</v>
      </c>
      <c r="N413" t="s">
        <v>8292</v>
      </c>
      <c r="O413" s="5">
        <f t="shared" si="48"/>
        <v>1.0471999999999999</v>
      </c>
      <c r="P413" s="8">
        <f t="shared" si="49"/>
        <v>113.82608695652173</v>
      </c>
      <c r="Q413" t="str">
        <f t="shared" si="50"/>
        <v>music</v>
      </c>
      <c r="R413" t="str">
        <f t="shared" si="51"/>
        <v>pop</v>
      </c>
      <c r="S413" s="11">
        <f t="shared" si="52"/>
        <v>41039.409456018519</v>
      </c>
      <c r="T413" s="11">
        <f t="shared" si="53"/>
        <v>41069.409456018519</v>
      </c>
      <c r="U413" t="str">
        <f>INDEX('ED - Country code'!$A:$A,MATCH(Data!G1649,'ED - Country code'!$B:$B,0))</f>
        <v>United States of America</v>
      </c>
      <c r="V413">
        <f t="shared" si="54"/>
        <v>30</v>
      </c>
      <c r="W413">
        <f t="shared" si="55"/>
        <v>2012</v>
      </c>
    </row>
    <row r="414" spans="1:23" ht="43.2" x14ac:dyDescent="0.3">
      <c r="A414">
        <v>288</v>
      </c>
      <c r="B414" s="3" t="s">
        <v>289</v>
      </c>
      <c r="C414" s="3" t="s">
        <v>4398</v>
      </c>
      <c r="D414">
        <v>50000</v>
      </c>
      <c r="E414">
        <v>51605.31</v>
      </c>
      <c r="F414" t="s">
        <v>8219</v>
      </c>
      <c r="G414" t="s">
        <v>8224</v>
      </c>
      <c r="H414" t="s">
        <v>8246</v>
      </c>
      <c r="I414">
        <v>1340683393</v>
      </c>
      <c r="J414">
        <v>1337659393</v>
      </c>
      <c r="K414" t="b">
        <v>1</v>
      </c>
      <c r="L414">
        <v>447</v>
      </c>
      <c r="M414" t="b">
        <v>1</v>
      </c>
      <c r="N414" t="s">
        <v>8269</v>
      </c>
      <c r="O414" s="5">
        <f t="shared" si="48"/>
        <v>1.0321061999999999</v>
      </c>
      <c r="P414" s="8">
        <f t="shared" si="49"/>
        <v>115.44812080536913</v>
      </c>
      <c r="Q414" t="str">
        <f t="shared" si="50"/>
        <v>film &amp; video</v>
      </c>
      <c r="R414" t="str">
        <f t="shared" si="51"/>
        <v>documentary</v>
      </c>
      <c r="S414" s="11">
        <f t="shared" si="52"/>
        <v>41051.168900462959</v>
      </c>
      <c r="T414" s="11">
        <f t="shared" si="53"/>
        <v>41086.168900462959</v>
      </c>
      <c r="U414" t="str">
        <f>INDEX('ED - Country code'!$A:$A,MATCH(Data!G290,'ED - Country code'!$B:$B,0))</f>
        <v>United States of America</v>
      </c>
      <c r="V414">
        <f t="shared" si="54"/>
        <v>35</v>
      </c>
      <c r="W414">
        <f t="shared" si="55"/>
        <v>2012</v>
      </c>
    </row>
    <row r="415" spans="1:23" ht="43.2" x14ac:dyDescent="0.3">
      <c r="A415">
        <v>2500</v>
      </c>
      <c r="B415" s="3" t="s">
        <v>2500</v>
      </c>
      <c r="C415" s="3" t="s">
        <v>6610</v>
      </c>
      <c r="D415">
        <v>600</v>
      </c>
      <c r="E415">
        <v>680</v>
      </c>
      <c r="F415" t="s">
        <v>8219</v>
      </c>
      <c r="G415" t="s">
        <v>8224</v>
      </c>
      <c r="H415" t="s">
        <v>8246</v>
      </c>
      <c r="I415">
        <v>1340476375</v>
      </c>
      <c r="J415">
        <v>1337884375</v>
      </c>
      <c r="K415" t="b">
        <v>0</v>
      </c>
      <c r="L415">
        <v>29</v>
      </c>
      <c r="M415" t="b">
        <v>1</v>
      </c>
      <c r="N415" t="s">
        <v>8279</v>
      </c>
      <c r="O415" s="5">
        <f t="shared" si="48"/>
        <v>1.1333333333333333</v>
      </c>
      <c r="P415" s="8">
        <f t="shared" si="49"/>
        <v>23.448275862068964</v>
      </c>
      <c r="Q415" t="str">
        <f t="shared" si="50"/>
        <v>music</v>
      </c>
      <c r="R415" t="str">
        <f t="shared" si="51"/>
        <v>indie rock</v>
      </c>
      <c r="S415" s="11">
        <f t="shared" si="52"/>
        <v>41053.772858796299</v>
      </c>
      <c r="T415" s="11">
        <f t="shared" si="53"/>
        <v>41083.772858796299</v>
      </c>
      <c r="U415" t="str">
        <f>INDEX('ED - Country code'!$A:$A,MATCH(Data!G2502,'ED - Country code'!$B:$B,0))</f>
        <v>United States of America</v>
      </c>
      <c r="V415">
        <f t="shared" si="54"/>
        <v>30</v>
      </c>
      <c r="W415">
        <f t="shared" si="55"/>
        <v>2012</v>
      </c>
    </row>
    <row r="416" spans="1:23" ht="28.8" x14ac:dyDescent="0.3">
      <c r="A416">
        <v>1607</v>
      </c>
      <c r="B416" s="3" t="s">
        <v>1608</v>
      </c>
      <c r="C416" s="3" t="s">
        <v>5717</v>
      </c>
      <c r="D416">
        <v>10000</v>
      </c>
      <c r="E416">
        <v>14511</v>
      </c>
      <c r="F416" t="s">
        <v>8219</v>
      </c>
      <c r="G416" t="s">
        <v>8224</v>
      </c>
      <c r="H416" t="s">
        <v>8246</v>
      </c>
      <c r="I416">
        <v>1339701851</v>
      </c>
      <c r="J416">
        <v>1337887451</v>
      </c>
      <c r="K416" t="b">
        <v>0</v>
      </c>
      <c r="L416">
        <v>205</v>
      </c>
      <c r="M416" t="b">
        <v>1</v>
      </c>
      <c r="N416" t="s">
        <v>8276</v>
      </c>
      <c r="O416" s="5">
        <f t="shared" si="48"/>
        <v>1.4511000000000001</v>
      </c>
      <c r="P416" s="8">
        <f t="shared" si="49"/>
        <v>70.785365853658533</v>
      </c>
      <c r="Q416" t="str">
        <f t="shared" si="50"/>
        <v>music</v>
      </c>
      <c r="R416" t="str">
        <f t="shared" si="51"/>
        <v>rock</v>
      </c>
      <c r="S416" s="11">
        <f t="shared" si="52"/>
        <v>41053.80846064815</v>
      </c>
      <c r="T416" s="11">
        <f t="shared" si="53"/>
        <v>41074.80846064815</v>
      </c>
      <c r="U416" t="str">
        <f>INDEX('ED - Country code'!$A:$A,MATCH(Data!G1609,'ED - Country code'!$B:$B,0))</f>
        <v>United States of America</v>
      </c>
      <c r="V416">
        <f t="shared" si="54"/>
        <v>21</v>
      </c>
      <c r="W416">
        <f t="shared" si="55"/>
        <v>2012</v>
      </c>
    </row>
    <row r="417" spans="1:23" ht="28.8" x14ac:dyDescent="0.3">
      <c r="A417">
        <v>2525</v>
      </c>
      <c r="B417" s="3" t="s">
        <v>2525</v>
      </c>
      <c r="C417" s="3" t="s">
        <v>6635</v>
      </c>
      <c r="D417">
        <v>8000</v>
      </c>
      <c r="E417">
        <v>8026</v>
      </c>
      <c r="F417" t="s">
        <v>8219</v>
      </c>
      <c r="G417" t="s">
        <v>8224</v>
      </c>
      <c r="H417" t="s">
        <v>8246</v>
      </c>
      <c r="I417">
        <v>1340914571</v>
      </c>
      <c r="J417">
        <v>1338322571</v>
      </c>
      <c r="K417" t="b">
        <v>0</v>
      </c>
      <c r="L417">
        <v>80</v>
      </c>
      <c r="M417" t="b">
        <v>1</v>
      </c>
      <c r="N417" t="s">
        <v>8300</v>
      </c>
      <c r="O417" s="5">
        <f t="shared" si="48"/>
        <v>1.00325</v>
      </c>
      <c r="P417" s="8">
        <f t="shared" si="49"/>
        <v>100.325</v>
      </c>
      <c r="Q417" t="str">
        <f t="shared" si="50"/>
        <v>music</v>
      </c>
      <c r="R417" t="str">
        <f t="shared" si="51"/>
        <v>classical music</v>
      </c>
      <c r="S417" s="11">
        <f t="shared" si="52"/>
        <v>41058.844571759262</v>
      </c>
      <c r="T417" s="11">
        <f t="shared" si="53"/>
        <v>41088.844571759262</v>
      </c>
      <c r="U417" t="str">
        <f>INDEX('ED - Country code'!$A:$A,MATCH(Data!G2527,'ED - Country code'!$B:$B,0))</f>
        <v>Sweden</v>
      </c>
      <c r="V417">
        <f t="shared" si="54"/>
        <v>30</v>
      </c>
      <c r="W417">
        <f t="shared" si="55"/>
        <v>2012</v>
      </c>
    </row>
    <row r="418" spans="1:23" ht="43.2" x14ac:dyDescent="0.3">
      <c r="A418">
        <v>788</v>
      </c>
      <c r="B418" s="3" t="s">
        <v>789</v>
      </c>
      <c r="C418" s="3" t="s">
        <v>4898</v>
      </c>
      <c r="D418">
        <v>1000</v>
      </c>
      <c r="E418">
        <v>2035.05</v>
      </c>
      <c r="F418" t="s">
        <v>8219</v>
      </c>
      <c r="G418" t="s">
        <v>8224</v>
      </c>
      <c r="H418" t="s">
        <v>8246</v>
      </c>
      <c r="I418">
        <v>1341633540</v>
      </c>
      <c r="J418">
        <v>1338336588</v>
      </c>
      <c r="K418" t="b">
        <v>0</v>
      </c>
      <c r="L418">
        <v>34</v>
      </c>
      <c r="M418" t="b">
        <v>1</v>
      </c>
      <c r="N418" t="s">
        <v>8276</v>
      </c>
      <c r="O418" s="5">
        <f t="shared" si="48"/>
        <v>2.03505</v>
      </c>
      <c r="P418" s="8">
        <f t="shared" si="49"/>
        <v>59.85441176470588</v>
      </c>
      <c r="Q418" t="str">
        <f t="shared" si="50"/>
        <v>music</v>
      </c>
      <c r="R418" t="str">
        <f t="shared" si="51"/>
        <v>rock</v>
      </c>
      <c r="S418" s="11">
        <f t="shared" si="52"/>
        <v>41059.006805555553</v>
      </c>
      <c r="T418" s="11">
        <f t="shared" si="53"/>
        <v>41097.165972222225</v>
      </c>
      <c r="U418" t="str">
        <f>INDEX('ED - Country code'!$A:$A,MATCH(Data!G790,'ED - Country code'!$B:$B,0))</f>
        <v>United States of America</v>
      </c>
      <c r="V418">
        <f t="shared" si="54"/>
        <v>38.159166666671808</v>
      </c>
      <c r="W418">
        <f t="shared" si="55"/>
        <v>2012</v>
      </c>
    </row>
    <row r="419" spans="1:23" ht="43.2" x14ac:dyDescent="0.3">
      <c r="A419">
        <v>1937</v>
      </c>
      <c r="B419" s="3" t="s">
        <v>1938</v>
      </c>
      <c r="C419" s="3" t="s">
        <v>6047</v>
      </c>
      <c r="D419">
        <v>600</v>
      </c>
      <c r="E419">
        <v>1123.47</v>
      </c>
      <c r="F419" t="s">
        <v>8219</v>
      </c>
      <c r="G419" t="s">
        <v>8224</v>
      </c>
      <c r="H419" t="s">
        <v>8246</v>
      </c>
      <c r="I419">
        <v>1339732740</v>
      </c>
      <c r="J419">
        <v>1338346281</v>
      </c>
      <c r="K419" t="b">
        <v>0</v>
      </c>
      <c r="L419">
        <v>29</v>
      </c>
      <c r="M419" t="b">
        <v>1</v>
      </c>
      <c r="N419" t="s">
        <v>8279</v>
      </c>
      <c r="O419" s="5">
        <f t="shared" si="48"/>
        <v>1.8724499999999999</v>
      </c>
      <c r="P419" s="8">
        <f t="shared" si="49"/>
        <v>38.740344827586206</v>
      </c>
      <c r="Q419" t="str">
        <f t="shared" si="50"/>
        <v>music</v>
      </c>
      <c r="R419" t="str">
        <f t="shared" si="51"/>
        <v>indie rock</v>
      </c>
      <c r="S419" s="11">
        <f t="shared" si="52"/>
        <v>41059.118993055556</v>
      </c>
      <c r="T419" s="11">
        <f t="shared" si="53"/>
        <v>41075.165972222225</v>
      </c>
      <c r="U419" t="str">
        <f>INDEX('ED - Country code'!$A:$A,MATCH(Data!G1939,'ED - Country code'!$B:$B,0))</f>
        <v>United States of America</v>
      </c>
      <c r="V419">
        <f t="shared" si="54"/>
        <v>16.046979166669189</v>
      </c>
      <c r="W419">
        <f t="shared" si="55"/>
        <v>2012</v>
      </c>
    </row>
    <row r="420" spans="1:23" ht="43.2" x14ac:dyDescent="0.3">
      <c r="A420">
        <v>2285</v>
      </c>
      <c r="B420" s="3" t="s">
        <v>2286</v>
      </c>
      <c r="C420" s="3" t="s">
        <v>6395</v>
      </c>
      <c r="D420">
        <v>3000</v>
      </c>
      <c r="E420">
        <v>3641</v>
      </c>
      <c r="F420" t="s">
        <v>8219</v>
      </c>
      <c r="G420" t="s">
        <v>8224</v>
      </c>
      <c r="H420" t="s">
        <v>8246</v>
      </c>
      <c r="I420">
        <v>1340944043</v>
      </c>
      <c r="J420">
        <v>1338352043</v>
      </c>
      <c r="K420" t="b">
        <v>0</v>
      </c>
      <c r="L420">
        <v>79</v>
      </c>
      <c r="M420" t="b">
        <v>1</v>
      </c>
      <c r="N420" t="s">
        <v>8276</v>
      </c>
      <c r="O420" s="5">
        <f t="shared" si="48"/>
        <v>1.2136666666666667</v>
      </c>
      <c r="P420" s="8">
        <f t="shared" si="49"/>
        <v>46.088607594936711</v>
      </c>
      <c r="Q420" t="str">
        <f t="shared" si="50"/>
        <v>music</v>
      </c>
      <c r="R420" t="str">
        <f t="shared" si="51"/>
        <v>rock</v>
      </c>
      <c r="S420" s="11">
        <f t="shared" si="52"/>
        <v>41059.185682870368</v>
      </c>
      <c r="T420" s="11">
        <f t="shared" si="53"/>
        <v>41089.185682870368</v>
      </c>
      <c r="U420" t="str">
        <f>INDEX('ED - Country code'!$A:$A,MATCH(Data!G2287,'ED - Country code'!$B:$B,0))</f>
        <v>United States of America</v>
      </c>
      <c r="V420">
        <f t="shared" si="54"/>
        <v>30</v>
      </c>
      <c r="W420">
        <f t="shared" si="55"/>
        <v>2012</v>
      </c>
    </row>
    <row r="421" spans="1:23" ht="43.2" x14ac:dyDescent="0.3">
      <c r="A421">
        <v>93</v>
      </c>
      <c r="B421" s="3" t="s">
        <v>95</v>
      </c>
      <c r="C421" s="3" t="s">
        <v>4204</v>
      </c>
      <c r="D421">
        <v>1000</v>
      </c>
      <c r="E421">
        <v>1106</v>
      </c>
      <c r="F421" t="s">
        <v>8219</v>
      </c>
      <c r="G421" t="s">
        <v>8224</v>
      </c>
      <c r="H421" t="s">
        <v>8246</v>
      </c>
      <c r="I421">
        <v>1341349200</v>
      </c>
      <c r="J421">
        <v>1338928537</v>
      </c>
      <c r="K421" t="b">
        <v>0</v>
      </c>
      <c r="L421">
        <v>15</v>
      </c>
      <c r="M421" t="b">
        <v>1</v>
      </c>
      <c r="N421" t="s">
        <v>8266</v>
      </c>
      <c r="O421" s="5">
        <f t="shared" si="48"/>
        <v>1.1060000000000001</v>
      </c>
      <c r="P421" s="8">
        <f t="shared" si="49"/>
        <v>73.733333333333334</v>
      </c>
      <c r="Q421" t="str">
        <f t="shared" si="50"/>
        <v>film &amp; video</v>
      </c>
      <c r="R421" t="str">
        <f t="shared" si="51"/>
        <v>shorts</v>
      </c>
      <c r="S421" s="11">
        <f t="shared" si="52"/>
        <v>41065.858067129629</v>
      </c>
      <c r="T421" s="11">
        <f t="shared" si="53"/>
        <v>41093.875</v>
      </c>
      <c r="U421" t="str">
        <f>INDEX('ED - Country code'!$A:$A,MATCH(Data!G95,'ED - Country code'!$B:$B,0))</f>
        <v>United States of America</v>
      </c>
      <c r="V421">
        <f t="shared" si="54"/>
        <v>28.01693287037051</v>
      </c>
      <c r="W421">
        <f t="shared" si="55"/>
        <v>2012</v>
      </c>
    </row>
    <row r="422" spans="1:23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4.3939393939393936E-3</v>
      </c>
      <c r="P422" s="8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11">
        <f t="shared" si="52"/>
        <v>41682.23646990741</v>
      </c>
      <c r="T422" s="11">
        <f t="shared" si="53"/>
        <v>41712.194803240738</v>
      </c>
      <c r="U422" t="str">
        <f>INDEX('ED - Country code'!$A:$A,MATCH(Data!G422,'ED - Country code'!$B:$B,0))</f>
        <v>United States of America</v>
      </c>
      <c r="V422">
        <f t="shared" si="54"/>
        <v>29.958333333328483</v>
      </c>
      <c r="W422">
        <f t="shared" si="55"/>
        <v>2014</v>
      </c>
    </row>
    <row r="423" spans="1:23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2.0066666666666667E-2</v>
      </c>
      <c r="P423" s="8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11">
        <f t="shared" si="52"/>
        <v>42177.491388888884</v>
      </c>
      <c r="T423" s="11">
        <f t="shared" si="53"/>
        <v>42237.491388888884</v>
      </c>
      <c r="U423" t="str">
        <f>INDEX('ED - Country code'!$A:$A,MATCH(Data!G423,'ED - Country code'!$B:$B,0))</f>
        <v>United States of America</v>
      </c>
      <c r="V423">
        <f t="shared" si="54"/>
        <v>60</v>
      </c>
      <c r="W423">
        <f t="shared" si="55"/>
        <v>2015</v>
      </c>
    </row>
    <row r="424" spans="1:23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1.0749999999999999E-2</v>
      </c>
      <c r="P424" s="8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11">
        <f t="shared" si="52"/>
        <v>41863.260381944441</v>
      </c>
      <c r="T424" s="11">
        <f t="shared" si="53"/>
        <v>41893.260381944441</v>
      </c>
      <c r="U424" t="str">
        <f>INDEX('ED - Country code'!$A:$A,MATCH(Data!G424,'ED - Country code'!$B:$B,0))</f>
        <v>United States of America</v>
      </c>
      <c r="V424">
        <f t="shared" si="54"/>
        <v>30</v>
      </c>
      <c r="W424">
        <f t="shared" si="55"/>
        <v>2014</v>
      </c>
    </row>
    <row r="425" spans="1:23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7.6499999999999997E-3</v>
      </c>
      <c r="P425" s="8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11">
        <f t="shared" si="52"/>
        <v>41400.92627314815</v>
      </c>
      <c r="T425" s="11">
        <f t="shared" si="53"/>
        <v>41430.92627314815</v>
      </c>
      <c r="U425" t="str">
        <f>INDEX('ED - Country code'!$A:$A,MATCH(Data!G425,'ED - Country code'!$B:$B,0))</f>
        <v>United States of America</v>
      </c>
      <c r="V425">
        <f t="shared" si="54"/>
        <v>30</v>
      </c>
      <c r="W425">
        <f t="shared" si="55"/>
        <v>2013</v>
      </c>
    </row>
    <row r="426" spans="1:23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6.7966666666666675E-2</v>
      </c>
      <c r="P426" s="8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1">
        <f t="shared" si="52"/>
        <v>40934.376145833332</v>
      </c>
      <c r="T426" s="11">
        <f t="shared" si="53"/>
        <v>40994.334479166668</v>
      </c>
      <c r="U426" t="str">
        <f>INDEX('ED - Country code'!$A:$A,MATCH(Data!G426,'ED - Country code'!$B:$B,0))</f>
        <v>United States of America</v>
      </c>
      <c r="V426">
        <f t="shared" si="54"/>
        <v>59.958333333335759</v>
      </c>
      <c r="W426">
        <f t="shared" si="55"/>
        <v>2012</v>
      </c>
    </row>
    <row r="427" spans="1:23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1.2E-4</v>
      </c>
      <c r="P427" s="8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1">
        <f t="shared" si="52"/>
        <v>42275.861157407402</v>
      </c>
      <c r="T427" s="11">
        <f t="shared" si="53"/>
        <v>42335.902824074074</v>
      </c>
      <c r="U427" t="str">
        <f>INDEX('ED - Country code'!$A:$A,MATCH(Data!G427,'ED - Country code'!$B:$B,0))</f>
        <v>United States of America</v>
      </c>
      <c r="V427">
        <f t="shared" si="54"/>
        <v>60.041666666671517</v>
      </c>
      <c r="W427">
        <f t="shared" si="55"/>
        <v>2015</v>
      </c>
    </row>
    <row r="428" spans="1:23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1.3299999999999999E-2</v>
      </c>
      <c r="P428" s="8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11">
        <f t="shared" si="52"/>
        <v>42400.711967592593</v>
      </c>
      <c r="T428" s="11">
        <f t="shared" si="53"/>
        <v>42430.711967592593</v>
      </c>
      <c r="U428" t="str">
        <f>INDEX('ED - Country code'!$A:$A,MATCH(Data!G428,'ED - Country code'!$B:$B,0))</f>
        <v>United States of America</v>
      </c>
      <c r="V428">
        <f t="shared" si="54"/>
        <v>30</v>
      </c>
      <c r="W428">
        <f t="shared" si="55"/>
        <v>2016</v>
      </c>
    </row>
    <row r="429" spans="1:23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s="8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11">
        <f t="shared" si="52"/>
        <v>42285.909027777772</v>
      </c>
      <c r="T429" s="11">
        <f t="shared" si="53"/>
        <v>42299.790972222225</v>
      </c>
      <c r="U429" t="str">
        <f>INDEX('ED - Country code'!$A:$A,MATCH(Data!G429,'ED - Country code'!$B:$B,0))</f>
        <v>United States of America</v>
      </c>
      <c r="V429">
        <f t="shared" si="54"/>
        <v>13.881944444452529</v>
      </c>
      <c r="W429">
        <f t="shared" si="55"/>
        <v>2015</v>
      </c>
    </row>
    <row r="430" spans="1:23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5.6333333333333332E-2</v>
      </c>
      <c r="P430" s="8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1">
        <f t="shared" si="52"/>
        <v>41778.766724537039</v>
      </c>
      <c r="T430" s="11">
        <f t="shared" si="53"/>
        <v>41806.916666666664</v>
      </c>
      <c r="U430" t="str">
        <f>INDEX('ED - Country code'!$A:$A,MATCH(Data!G430,'ED - Country code'!$B:$B,0))</f>
        <v>United States of America</v>
      </c>
      <c r="V430">
        <f t="shared" si="54"/>
        <v>28.149942129624833</v>
      </c>
      <c r="W430">
        <f t="shared" si="55"/>
        <v>2014</v>
      </c>
    </row>
    <row r="431" spans="1:23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s="8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11">
        <f t="shared" si="52"/>
        <v>40070.901412037041</v>
      </c>
      <c r="T431" s="11">
        <f t="shared" si="53"/>
        <v>40144.207638888889</v>
      </c>
      <c r="U431" t="str">
        <f>INDEX('ED - Country code'!$A:$A,MATCH(Data!G431,'ED - Country code'!$B:$B,0))</f>
        <v>United States of America</v>
      </c>
      <c r="V431">
        <f t="shared" si="54"/>
        <v>73.306226851847896</v>
      </c>
      <c r="W431">
        <f t="shared" si="55"/>
        <v>2009</v>
      </c>
    </row>
    <row r="432" spans="1:23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2.4E-2</v>
      </c>
      <c r="P432" s="8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1">
        <f t="shared" si="52"/>
        <v>41513.107256944444</v>
      </c>
      <c r="T432" s="11">
        <f t="shared" si="53"/>
        <v>41528.107256944444</v>
      </c>
      <c r="U432" t="str">
        <f>INDEX('ED - Country code'!$A:$A,MATCH(Data!G432,'ED - Country code'!$B:$B,0))</f>
        <v>United States of America</v>
      </c>
      <c r="V432">
        <f t="shared" si="54"/>
        <v>15</v>
      </c>
      <c r="W432">
        <f t="shared" si="55"/>
        <v>2013</v>
      </c>
    </row>
    <row r="433" spans="1:23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0.13833333333333334</v>
      </c>
      <c r="P433" s="8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11">
        <f t="shared" si="52"/>
        <v>42526.871331018512</v>
      </c>
      <c r="T433" s="11">
        <f t="shared" si="53"/>
        <v>42556.871331018512</v>
      </c>
      <c r="U433" t="str">
        <f>INDEX('ED - Country code'!$A:$A,MATCH(Data!G433,'ED - Country code'!$B:$B,0))</f>
        <v>United Kingdom</v>
      </c>
      <c r="V433">
        <f t="shared" si="54"/>
        <v>30</v>
      </c>
      <c r="W433">
        <f t="shared" si="55"/>
        <v>2016</v>
      </c>
    </row>
    <row r="434" spans="1:23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9.5000000000000001E-2</v>
      </c>
      <c r="P434" s="8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1">
        <f t="shared" si="52"/>
        <v>42238.726631944446</v>
      </c>
      <c r="T434" s="11">
        <f t="shared" si="53"/>
        <v>42298.726631944446</v>
      </c>
      <c r="U434" t="str">
        <f>INDEX('ED - Country code'!$A:$A,MATCH(Data!G434,'ED - Country code'!$B:$B,0))</f>
        <v>United States of America</v>
      </c>
      <c r="V434">
        <f t="shared" si="54"/>
        <v>60</v>
      </c>
      <c r="W434">
        <f t="shared" si="55"/>
        <v>2015</v>
      </c>
    </row>
    <row r="435" spans="1:23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s="8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11">
        <f t="shared" si="52"/>
        <v>42228.629884259266</v>
      </c>
      <c r="T435" s="11">
        <f t="shared" si="53"/>
        <v>42288.629884259266</v>
      </c>
      <c r="U435" t="str">
        <f>INDEX('ED - Country code'!$A:$A,MATCH(Data!G435,'ED - Country code'!$B:$B,0))</f>
        <v>United States of America</v>
      </c>
      <c r="V435">
        <f t="shared" si="54"/>
        <v>60</v>
      </c>
      <c r="W435">
        <f t="shared" si="55"/>
        <v>2015</v>
      </c>
    </row>
    <row r="436" spans="1:23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0.05</v>
      </c>
      <c r="P436" s="8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1">
        <f t="shared" si="52"/>
        <v>41576.834513888891</v>
      </c>
      <c r="T436" s="11">
        <f t="shared" si="53"/>
        <v>41609.876180555555</v>
      </c>
      <c r="U436" t="str">
        <f>INDEX('ED - Country code'!$A:$A,MATCH(Data!G436,'ED - Country code'!$B:$B,0))</f>
        <v>United States of America</v>
      </c>
      <c r="V436">
        <f t="shared" si="54"/>
        <v>33.041666666664241</v>
      </c>
      <c r="W436">
        <f t="shared" si="55"/>
        <v>2013</v>
      </c>
    </row>
    <row r="437" spans="1:23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2.7272727272727273E-5</v>
      </c>
      <c r="P437" s="8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1">
        <f t="shared" si="52"/>
        <v>41500.747453703705</v>
      </c>
      <c r="T437" s="11">
        <f t="shared" si="53"/>
        <v>41530.747453703705</v>
      </c>
      <c r="U437" t="str">
        <f>INDEX('ED - Country code'!$A:$A,MATCH(Data!G437,'ED - Country code'!$B:$B,0))</f>
        <v>United States of America</v>
      </c>
      <c r="V437">
        <f t="shared" si="54"/>
        <v>30</v>
      </c>
      <c r="W437">
        <f t="shared" si="55"/>
        <v>2013</v>
      </c>
    </row>
    <row r="438" spans="1:23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s="8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11">
        <f t="shared" si="52"/>
        <v>41456.36241898148</v>
      </c>
      <c r="T438" s="11">
        <f t="shared" si="53"/>
        <v>41486.36241898148</v>
      </c>
      <c r="U438" t="str">
        <f>INDEX('ED - Country code'!$A:$A,MATCH(Data!G438,'ED - Country code'!$B:$B,0))</f>
        <v>United States of America</v>
      </c>
      <c r="V438">
        <f t="shared" si="54"/>
        <v>30</v>
      </c>
      <c r="W438">
        <f t="shared" si="55"/>
        <v>2013</v>
      </c>
    </row>
    <row r="439" spans="1:23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s="8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11">
        <f t="shared" si="52"/>
        <v>42591.31858796296</v>
      </c>
      <c r="T439" s="11">
        <f t="shared" si="53"/>
        <v>42651.31858796296</v>
      </c>
      <c r="U439" t="str">
        <f>INDEX('ED - Country code'!$A:$A,MATCH(Data!G439,'ED - Country code'!$B:$B,0))</f>
        <v>Canada</v>
      </c>
      <c r="V439">
        <f t="shared" si="54"/>
        <v>60</v>
      </c>
      <c r="W439">
        <f t="shared" si="55"/>
        <v>2016</v>
      </c>
    </row>
    <row r="440" spans="1:23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9.3799999999999994E-2</v>
      </c>
      <c r="P440" s="8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11">
        <f t="shared" si="52"/>
        <v>42296.261087962965</v>
      </c>
      <c r="T440" s="11">
        <f t="shared" si="53"/>
        <v>42326.302754629629</v>
      </c>
      <c r="U440" t="str">
        <f>INDEX('ED - Country code'!$A:$A,MATCH(Data!G440,'ED - Country code'!$B:$B,0))</f>
        <v>United States of America</v>
      </c>
      <c r="V440">
        <f t="shared" si="54"/>
        <v>30.041666666664241</v>
      </c>
      <c r="W440">
        <f t="shared" si="55"/>
        <v>2015</v>
      </c>
    </row>
    <row r="441" spans="1:23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s="8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11">
        <f t="shared" si="52"/>
        <v>41919.761782407404</v>
      </c>
      <c r="T441" s="11">
        <f t="shared" si="53"/>
        <v>41929.761782407404</v>
      </c>
      <c r="U441" t="str">
        <f>INDEX('ED - Country code'!$A:$A,MATCH(Data!G441,'ED - Country code'!$B:$B,0))</f>
        <v>United States of America</v>
      </c>
      <c r="V441">
        <f t="shared" si="54"/>
        <v>10</v>
      </c>
      <c r="W441">
        <f t="shared" si="55"/>
        <v>2014</v>
      </c>
    </row>
    <row r="442" spans="1:23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1E-3</v>
      </c>
      <c r="P442" s="8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1">
        <f t="shared" si="52"/>
        <v>42423.985567129625</v>
      </c>
      <c r="T442" s="11">
        <f t="shared" si="53"/>
        <v>42453.943900462968</v>
      </c>
      <c r="U442" t="str">
        <f>INDEX('ED - Country code'!$A:$A,MATCH(Data!G442,'ED - Country code'!$B:$B,0))</f>
        <v>United States of America</v>
      </c>
      <c r="V442">
        <f t="shared" si="54"/>
        <v>29.958333333343035</v>
      </c>
      <c r="W442">
        <f t="shared" si="55"/>
        <v>2016</v>
      </c>
    </row>
    <row r="443" spans="1:23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s="8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11">
        <f t="shared" si="52"/>
        <v>41550.793935185182</v>
      </c>
      <c r="T443" s="11">
        <f t="shared" si="53"/>
        <v>41580.793935185182</v>
      </c>
      <c r="U443" t="str">
        <f>INDEX('ED - Country code'!$A:$A,MATCH(Data!G443,'ED - Country code'!$B:$B,0))</f>
        <v>United Kingdom</v>
      </c>
      <c r="V443">
        <f t="shared" si="54"/>
        <v>30</v>
      </c>
      <c r="W443">
        <f t="shared" si="55"/>
        <v>2013</v>
      </c>
    </row>
    <row r="444" spans="1:23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0.39358823529411763</v>
      </c>
      <c r="P444" s="8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1">
        <f t="shared" si="52"/>
        <v>42024.888692129629</v>
      </c>
      <c r="T444" s="11">
        <f t="shared" si="53"/>
        <v>42054.888692129629</v>
      </c>
      <c r="U444" t="str">
        <f>INDEX('ED - Country code'!$A:$A,MATCH(Data!G444,'ED - Country code'!$B:$B,0))</f>
        <v>United States of America</v>
      </c>
      <c r="V444">
        <f t="shared" si="54"/>
        <v>30</v>
      </c>
      <c r="W444">
        <f t="shared" si="55"/>
        <v>2015</v>
      </c>
    </row>
    <row r="445" spans="1:23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1E-3</v>
      </c>
      <c r="P445" s="8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1">
        <f t="shared" si="52"/>
        <v>41650.015057870369</v>
      </c>
      <c r="T445" s="11">
        <f t="shared" si="53"/>
        <v>41680.015057870369</v>
      </c>
      <c r="U445" t="str">
        <f>INDEX('ED - Country code'!$A:$A,MATCH(Data!G445,'ED - Country code'!$B:$B,0))</f>
        <v>Canada</v>
      </c>
      <c r="V445">
        <f t="shared" si="54"/>
        <v>30</v>
      </c>
      <c r="W445">
        <f t="shared" si="55"/>
        <v>2014</v>
      </c>
    </row>
    <row r="446" spans="1:23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0.05</v>
      </c>
      <c r="P446" s="8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1">
        <f t="shared" si="52"/>
        <v>40894.906956018516</v>
      </c>
      <c r="T446" s="11">
        <f t="shared" si="53"/>
        <v>40954.906956018516</v>
      </c>
      <c r="U446" t="str">
        <f>INDEX('ED - Country code'!$A:$A,MATCH(Data!G446,'ED - Country code'!$B:$B,0))</f>
        <v>United States of America</v>
      </c>
      <c r="V446">
        <f t="shared" si="54"/>
        <v>60</v>
      </c>
      <c r="W446">
        <f t="shared" si="55"/>
        <v>2012</v>
      </c>
    </row>
    <row r="447" spans="1:23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3.3333333333333335E-5</v>
      </c>
      <c r="P447" s="8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1">
        <f t="shared" si="52"/>
        <v>42130.335358796292</v>
      </c>
      <c r="T447" s="11">
        <f t="shared" si="53"/>
        <v>42145.335358796292</v>
      </c>
      <c r="U447" t="str">
        <f>INDEX('ED - Country code'!$A:$A,MATCH(Data!G447,'ED - Country code'!$B:$B,0))</f>
        <v>United States of America</v>
      </c>
      <c r="V447">
        <f t="shared" si="54"/>
        <v>15</v>
      </c>
      <c r="W447">
        <f t="shared" si="55"/>
        <v>2015</v>
      </c>
    </row>
    <row r="448" spans="1:23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7.2952380952380949E-2</v>
      </c>
      <c r="P448" s="8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1">
        <f t="shared" si="52"/>
        <v>42037.083564814813</v>
      </c>
      <c r="T448" s="11">
        <f t="shared" si="53"/>
        <v>42067.083564814813</v>
      </c>
      <c r="U448" t="str">
        <f>INDEX('ED - Country code'!$A:$A,MATCH(Data!G448,'ED - Country code'!$B:$B,0))</f>
        <v>United States of America</v>
      </c>
      <c r="V448">
        <f t="shared" si="54"/>
        <v>30</v>
      </c>
      <c r="W448">
        <f t="shared" si="55"/>
        <v>2015</v>
      </c>
    </row>
    <row r="449" spans="1:23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1.6666666666666666E-4</v>
      </c>
      <c r="P449" s="8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1">
        <f t="shared" si="52"/>
        <v>41331.555127314816</v>
      </c>
      <c r="T449" s="11">
        <f t="shared" si="53"/>
        <v>41356.513460648144</v>
      </c>
      <c r="U449" t="str">
        <f>INDEX('ED - Country code'!$A:$A,MATCH(Data!G449,'ED - Country code'!$B:$B,0))</f>
        <v>United Kingdom</v>
      </c>
      <c r="V449">
        <f t="shared" si="54"/>
        <v>24.958333333328483</v>
      </c>
      <c r="W449">
        <f t="shared" si="55"/>
        <v>2013</v>
      </c>
    </row>
    <row r="450" spans="1:23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56">E450/D450</f>
        <v>3.2804E-2</v>
      </c>
      <c r="P450" s="8">
        <f t="shared" ref="P450:P513" si="57">E450/L450</f>
        <v>20.502500000000001</v>
      </c>
      <c r="Q450" t="str">
        <f t="shared" ref="Q450:Q513" si="58">LEFT(N450,SEARCH("/",N450,1)-1)</f>
        <v>film &amp; video</v>
      </c>
      <c r="R450" t="str">
        <f t="shared" ref="R450:R513" si="59">RIGHT(N450,LEN(N450)-SEARCH("/",N450,1))</f>
        <v>animation</v>
      </c>
      <c r="S450" s="11">
        <f t="shared" ref="S450:S513" si="60">(((J450/60)/60)/24)+DATE(1970,1,1)</f>
        <v>41753.758043981477</v>
      </c>
      <c r="T450" s="11">
        <f t="shared" ref="T450:T513" si="61">(((I450/60)/60)/24)+DATE(1970,1,1)</f>
        <v>41773.758043981477</v>
      </c>
      <c r="U450" t="str">
        <f>INDEX('ED - Country code'!$A:$A,MATCH(Data!G450,'ED - Country code'!$B:$B,0))</f>
        <v>United States of America</v>
      </c>
      <c r="V450">
        <f t="shared" si="54"/>
        <v>20</v>
      </c>
      <c r="W450">
        <f t="shared" si="55"/>
        <v>2014</v>
      </c>
    </row>
    <row r="451" spans="1:23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56"/>
        <v>2.2499999999999999E-2</v>
      </c>
      <c r="P451" s="8">
        <f t="shared" si="57"/>
        <v>9</v>
      </c>
      <c r="Q451" t="str">
        <f t="shared" si="58"/>
        <v>film &amp; video</v>
      </c>
      <c r="R451" t="str">
        <f t="shared" si="59"/>
        <v>animation</v>
      </c>
      <c r="S451" s="11">
        <f t="shared" si="60"/>
        <v>41534.568113425928</v>
      </c>
      <c r="T451" s="11">
        <f t="shared" si="61"/>
        <v>41564.568113425928</v>
      </c>
      <c r="U451" t="str">
        <f>INDEX('ED - Country code'!$A:$A,MATCH(Data!G451,'ED - Country code'!$B:$B,0))</f>
        <v>United Kingdom</v>
      </c>
      <c r="V451">
        <f t="shared" ref="V451:V514" si="62">T451-S451</f>
        <v>30</v>
      </c>
      <c r="W451">
        <f t="shared" ref="W451:W514" si="63">YEAR(T451)</f>
        <v>2013</v>
      </c>
    </row>
    <row r="452" spans="1:23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6"/>
        <v>7.92E-3</v>
      </c>
      <c r="P452" s="8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11">
        <f t="shared" si="60"/>
        <v>41654.946759259255</v>
      </c>
      <c r="T452" s="11">
        <f t="shared" si="61"/>
        <v>41684.946759259255</v>
      </c>
      <c r="U452" t="str">
        <f>INDEX('ED - Country code'!$A:$A,MATCH(Data!G452,'ED - Country code'!$B:$B,0))</f>
        <v>United States of America</v>
      </c>
      <c r="V452">
        <f t="shared" si="62"/>
        <v>30</v>
      </c>
      <c r="W452">
        <f t="shared" si="63"/>
        <v>2014</v>
      </c>
    </row>
    <row r="453" spans="1:23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6"/>
        <v>0</v>
      </c>
      <c r="P453" s="8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11">
        <f t="shared" si="60"/>
        <v>41634.715173611112</v>
      </c>
      <c r="T453" s="11">
        <f t="shared" si="61"/>
        <v>41664.715173611112</v>
      </c>
      <c r="U453" t="str">
        <f>INDEX('ED - Country code'!$A:$A,MATCH(Data!G453,'ED - Country code'!$B:$B,0))</f>
        <v>United States of America</v>
      </c>
      <c r="V453">
        <f t="shared" si="62"/>
        <v>30</v>
      </c>
      <c r="W453">
        <f t="shared" si="63"/>
        <v>2014</v>
      </c>
    </row>
    <row r="454" spans="1:23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6"/>
        <v>0.64</v>
      </c>
      <c r="P454" s="8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1">
        <f t="shared" si="60"/>
        <v>42107.703877314809</v>
      </c>
      <c r="T454" s="11">
        <f t="shared" si="61"/>
        <v>42137.703877314809</v>
      </c>
      <c r="U454" t="str">
        <f>INDEX('ED - Country code'!$A:$A,MATCH(Data!G454,'ED - Country code'!$B:$B,0))</f>
        <v>United States of America</v>
      </c>
      <c r="V454">
        <f t="shared" si="62"/>
        <v>30</v>
      </c>
      <c r="W454">
        <f t="shared" si="63"/>
        <v>2015</v>
      </c>
    </row>
    <row r="455" spans="1:23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6"/>
        <v>2.740447957839262E-4</v>
      </c>
      <c r="P455" s="8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1">
        <f t="shared" si="60"/>
        <v>42038.824988425928</v>
      </c>
      <c r="T455" s="11">
        <f t="shared" si="61"/>
        <v>42054.824988425928</v>
      </c>
      <c r="U455" t="str">
        <f>INDEX('ED - Country code'!$A:$A,MATCH(Data!G455,'ED - Country code'!$B:$B,0))</f>
        <v>United States of America</v>
      </c>
      <c r="V455">
        <f t="shared" si="62"/>
        <v>16</v>
      </c>
      <c r="W455">
        <f t="shared" si="63"/>
        <v>2015</v>
      </c>
    </row>
    <row r="456" spans="1:23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6"/>
        <v>8.2000000000000007E-3</v>
      </c>
      <c r="P456" s="8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1">
        <f t="shared" si="60"/>
        <v>41938.717256944445</v>
      </c>
      <c r="T456" s="11">
        <f t="shared" si="61"/>
        <v>41969.551388888889</v>
      </c>
      <c r="U456" t="str">
        <f>INDEX('ED - Country code'!$A:$A,MATCH(Data!G456,'ED - Country code'!$B:$B,0))</f>
        <v>United States of America</v>
      </c>
      <c r="V456">
        <f t="shared" si="62"/>
        <v>30.83413194444438</v>
      </c>
      <c r="W456">
        <f t="shared" si="63"/>
        <v>2014</v>
      </c>
    </row>
    <row r="457" spans="1:23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6.9230769230769226E-4</v>
      </c>
      <c r="P457" s="8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1">
        <f t="shared" si="60"/>
        <v>40971.002569444441</v>
      </c>
      <c r="T457" s="11">
        <f t="shared" si="61"/>
        <v>41016.021527777775</v>
      </c>
      <c r="U457" t="str">
        <f>INDEX('ED - Country code'!$A:$A,MATCH(Data!G457,'ED - Country code'!$B:$B,0))</f>
        <v>United States of America</v>
      </c>
      <c r="V457">
        <f t="shared" si="62"/>
        <v>45.018958333334012</v>
      </c>
      <c r="W457">
        <f t="shared" si="63"/>
        <v>2012</v>
      </c>
    </row>
    <row r="458" spans="1:23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6"/>
        <v>6.8631863186318634E-3</v>
      </c>
      <c r="P458" s="8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11">
        <f t="shared" si="60"/>
        <v>41547.694456018515</v>
      </c>
      <c r="T458" s="11">
        <f t="shared" si="61"/>
        <v>41569.165972222225</v>
      </c>
      <c r="U458" t="str">
        <f>INDEX('ED - Country code'!$A:$A,MATCH(Data!G458,'ED - Country code'!$B:$B,0))</f>
        <v>United States of America</v>
      </c>
      <c r="V458">
        <f t="shared" si="62"/>
        <v>21.471516203710053</v>
      </c>
      <c r="W458">
        <f t="shared" si="63"/>
        <v>2013</v>
      </c>
    </row>
    <row r="459" spans="1:23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 s="8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11">
        <f t="shared" si="60"/>
        <v>41837.767500000002</v>
      </c>
      <c r="T459" s="11">
        <f t="shared" si="61"/>
        <v>41867.767500000002</v>
      </c>
      <c r="U459" t="str">
        <f>INDEX('ED - Country code'!$A:$A,MATCH(Data!G459,'ED - Country code'!$B:$B,0))</f>
        <v>Canada</v>
      </c>
      <c r="V459">
        <f t="shared" si="62"/>
        <v>30</v>
      </c>
      <c r="W459">
        <f t="shared" si="63"/>
        <v>2014</v>
      </c>
    </row>
    <row r="460" spans="1:23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6"/>
        <v>8.2100000000000006E-2</v>
      </c>
      <c r="P460" s="8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11">
        <f t="shared" si="60"/>
        <v>41378.69976851852</v>
      </c>
      <c r="T460" s="11">
        <f t="shared" si="61"/>
        <v>41408.69976851852</v>
      </c>
      <c r="U460" t="str">
        <f>INDEX('ED - Country code'!$A:$A,MATCH(Data!G460,'ED - Country code'!$B:$B,0))</f>
        <v>United Kingdom</v>
      </c>
      <c r="V460">
        <f t="shared" si="62"/>
        <v>30</v>
      </c>
      <c r="W460">
        <f t="shared" si="63"/>
        <v>2013</v>
      </c>
    </row>
    <row r="461" spans="1:23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6.4102564102564103E-4</v>
      </c>
      <c r="P461" s="8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1">
        <f t="shared" si="60"/>
        <v>40800.6403587963</v>
      </c>
      <c r="T461" s="11">
        <f t="shared" si="61"/>
        <v>40860.682025462964</v>
      </c>
      <c r="U461" t="str">
        <f>INDEX('ED - Country code'!$A:$A,MATCH(Data!G461,'ED - Country code'!$B:$B,0))</f>
        <v>United States of America</v>
      </c>
      <c r="V461">
        <f t="shared" si="62"/>
        <v>60.041666666664241</v>
      </c>
      <c r="W461">
        <f t="shared" si="63"/>
        <v>2011</v>
      </c>
    </row>
    <row r="462" spans="1:23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6"/>
        <v>2.9411764705882353E-3</v>
      </c>
      <c r="P462" s="8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1">
        <f t="shared" si="60"/>
        <v>41759.542534722219</v>
      </c>
      <c r="T462" s="11">
        <f t="shared" si="61"/>
        <v>41791.166666666664</v>
      </c>
      <c r="U462" t="str">
        <f>INDEX('ED - Country code'!$A:$A,MATCH(Data!G462,'ED - Country code'!$B:$B,0))</f>
        <v>United States of America</v>
      </c>
      <c r="V462">
        <f t="shared" si="62"/>
        <v>31.624131944445253</v>
      </c>
      <c r="W462">
        <f t="shared" si="63"/>
        <v>2014</v>
      </c>
    </row>
    <row r="463" spans="1:23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6"/>
        <v>0</v>
      </c>
      <c r="P463" s="8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11">
        <f t="shared" si="60"/>
        <v>41407.84684027778</v>
      </c>
      <c r="T463" s="11">
        <f t="shared" si="61"/>
        <v>41427.84684027778</v>
      </c>
      <c r="U463" t="str">
        <f>INDEX('ED - Country code'!$A:$A,MATCH(Data!G463,'ED - Country code'!$B:$B,0))</f>
        <v>United Kingdom</v>
      </c>
      <c r="V463">
        <f t="shared" si="62"/>
        <v>20</v>
      </c>
      <c r="W463">
        <f t="shared" si="63"/>
        <v>2013</v>
      </c>
    </row>
    <row r="464" spans="1:23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6"/>
        <v>0</v>
      </c>
      <c r="P464" s="8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11">
        <f t="shared" si="60"/>
        <v>40705.126631944448</v>
      </c>
      <c r="T464" s="11">
        <f t="shared" si="61"/>
        <v>40765.126631944448</v>
      </c>
      <c r="U464" t="str">
        <f>INDEX('ED - Country code'!$A:$A,MATCH(Data!G464,'ED - Country code'!$B:$B,0))</f>
        <v>United States of America</v>
      </c>
      <c r="V464">
        <f t="shared" si="62"/>
        <v>60</v>
      </c>
      <c r="W464">
        <f t="shared" si="63"/>
        <v>2011</v>
      </c>
    </row>
    <row r="465" spans="1:23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6"/>
        <v>2.2727272727272728E-2</v>
      </c>
      <c r="P465" s="8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11">
        <f t="shared" si="60"/>
        <v>40750.710104166668</v>
      </c>
      <c r="T465" s="11">
        <f t="shared" si="61"/>
        <v>40810.710104166668</v>
      </c>
      <c r="U465" t="str">
        <f>INDEX('ED - Country code'!$A:$A,MATCH(Data!G465,'ED - Country code'!$B:$B,0))</f>
        <v>United States of America</v>
      </c>
      <c r="V465">
        <f t="shared" si="62"/>
        <v>60</v>
      </c>
      <c r="W465">
        <f t="shared" si="63"/>
        <v>2011</v>
      </c>
    </row>
    <row r="466" spans="1:23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6"/>
        <v>9.9009900990099011E-4</v>
      </c>
      <c r="P466" s="8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1">
        <f t="shared" si="60"/>
        <v>42488.848784722228</v>
      </c>
      <c r="T466" s="11">
        <f t="shared" si="61"/>
        <v>42508.848784722228</v>
      </c>
      <c r="U466" t="str">
        <f>INDEX('ED - Country code'!$A:$A,MATCH(Data!G466,'ED - Country code'!$B:$B,0))</f>
        <v>Germany</v>
      </c>
      <c r="V466">
        <f t="shared" si="62"/>
        <v>20</v>
      </c>
      <c r="W466">
        <f t="shared" si="63"/>
        <v>2016</v>
      </c>
    </row>
    <row r="467" spans="1:23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6"/>
        <v>0.26953125</v>
      </c>
      <c r="P467" s="8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1">
        <f t="shared" si="60"/>
        <v>41801.120069444441</v>
      </c>
      <c r="T467" s="11">
        <f t="shared" si="61"/>
        <v>41817.120069444441</v>
      </c>
      <c r="U467" t="str">
        <f>INDEX('ED - Country code'!$A:$A,MATCH(Data!G467,'ED - Country code'!$B:$B,0))</f>
        <v>United States of America</v>
      </c>
      <c r="V467">
        <f t="shared" si="62"/>
        <v>16</v>
      </c>
      <c r="W467">
        <f t="shared" si="63"/>
        <v>2014</v>
      </c>
    </row>
    <row r="468" spans="1:23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6"/>
        <v>7.6E-3</v>
      </c>
      <c r="P468" s="8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1">
        <f t="shared" si="60"/>
        <v>41129.942870370374</v>
      </c>
      <c r="T468" s="11">
        <f t="shared" si="61"/>
        <v>41159.942870370374</v>
      </c>
      <c r="U468" t="str">
        <f>INDEX('ED - Country code'!$A:$A,MATCH(Data!G468,'ED - Country code'!$B:$B,0))</f>
        <v>United States of America</v>
      </c>
      <c r="V468">
        <f t="shared" si="62"/>
        <v>30</v>
      </c>
      <c r="W468">
        <f t="shared" si="63"/>
        <v>2012</v>
      </c>
    </row>
    <row r="469" spans="1:23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6"/>
        <v>0.21575</v>
      </c>
      <c r="P469" s="8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11">
        <f t="shared" si="60"/>
        <v>41135.679791666669</v>
      </c>
      <c r="T469" s="11">
        <f t="shared" si="61"/>
        <v>41180.679791666669</v>
      </c>
      <c r="U469" t="str">
        <f>INDEX('ED - Country code'!$A:$A,MATCH(Data!G469,'ED - Country code'!$B:$B,0))</f>
        <v>United States of America</v>
      </c>
      <c r="V469">
        <f t="shared" si="62"/>
        <v>45</v>
      </c>
      <c r="W469">
        <f t="shared" si="63"/>
        <v>2012</v>
      </c>
    </row>
    <row r="470" spans="1:23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6"/>
        <v>0</v>
      </c>
      <c r="P470" s="8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11">
        <f t="shared" si="60"/>
        <v>41041.167627314811</v>
      </c>
      <c r="T470" s="11">
        <f t="shared" si="61"/>
        <v>41101.160474537035</v>
      </c>
      <c r="U470" t="str">
        <f>INDEX('ED - Country code'!$A:$A,MATCH(Data!G470,'ED - Country code'!$B:$B,0))</f>
        <v>United States of America</v>
      </c>
      <c r="V470">
        <f t="shared" si="62"/>
        <v>59.992847222223645</v>
      </c>
      <c r="W470">
        <f t="shared" si="63"/>
        <v>2012</v>
      </c>
    </row>
    <row r="471" spans="1:23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6"/>
        <v>0</v>
      </c>
      <c r="P471" s="8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11">
        <f t="shared" si="60"/>
        <v>41827.989861111113</v>
      </c>
      <c r="T471" s="11">
        <f t="shared" si="61"/>
        <v>41887.989861111113</v>
      </c>
      <c r="U471" t="str">
        <f>INDEX('ED - Country code'!$A:$A,MATCH(Data!G471,'ED - Country code'!$B:$B,0))</f>
        <v>United Kingdom</v>
      </c>
      <c r="V471">
        <f t="shared" si="62"/>
        <v>60</v>
      </c>
      <c r="W471">
        <f t="shared" si="63"/>
        <v>2014</v>
      </c>
    </row>
    <row r="472" spans="1:23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6"/>
        <v>1.0200000000000001E-2</v>
      </c>
      <c r="P472" s="8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1">
        <f t="shared" si="60"/>
        <v>41605.167696759258</v>
      </c>
      <c r="T472" s="11">
        <f t="shared" si="61"/>
        <v>41655.166666666664</v>
      </c>
      <c r="U472" t="str">
        <f>INDEX('ED - Country code'!$A:$A,MATCH(Data!G472,'ED - Country code'!$B:$B,0))</f>
        <v>United States of America</v>
      </c>
      <c r="V472">
        <f t="shared" si="62"/>
        <v>49.998969907406718</v>
      </c>
      <c r="W472">
        <f t="shared" si="63"/>
        <v>2014</v>
      </c>
    </row>
    <row r="473" spans="1:23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6"/>
        <v>0.11892727272727273</v>
      </c>
      <c r="P473" s="8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11">
        <f t="shared" si="60"/>
        <v>41703.721979166665</v>
      </c>
      <c r="T473" s="11">
        <f t="shared" si="61"/>
        <v>41748.680312500001</v>
      </c>
      <c r="U473" t="str">
        <f>INDEX('ED - Country code'!$A:$A,MATCH(Data!G473,'ED - Country code'!$B:$B,0))</f>
        <v>United States of America</v>
      </c>
      <c r="V473">
        <f t="shared" si="62"/>
        <v>44.958333333335759</v>
      </c>
      <c r="W473">
        <f t="shared" si="63"/>
        <v>2014</v>
      </c>
    </row>
    <row r="474" spans="1:23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6"/>
        <v>0.17624999999999999</v>
      </c>
      <c r="P474" s="8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1">
        <f t="shared" si="60"/>
        <v>41844.922662037039</v>
      </c>
      <c r="T474" s="11">
        <f t="shared" si="61"/>
        <v>41874.922662037039</v>
      </c>
      <c r="U474" t="str">
        <f>INDEX('ED - Country code'!$A:$A,MATCH(Data!G474,'ED - Country code'!$B:$B,0))</f>
        <v>United States of America</v>
      </c>
      <c r="V474">
        <f t="shared" si="62"/>
        <v>30</v>
      </c>
      <c r="W474">
        <f t="shared" si="63"/>
        <v>2014</v>
      </c>
    </row>
    <row r="475" spans="1:23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6"/>
        <v>2.87E-2</v>
      </c>
      <c r="P475" s="8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1">
        <f t="shared" si="60"/>
        <v>41869.698136574072</v>
      </c>
      <c r="T475" s="11">
        <f t="shared" si="61"/>
        <v>41899.698136574072</v>
      </c>
      <c r="U475" t="str">
        <f>INDEX('ED - Country code'!$A:$A,MATCH(Data!G475,'ED - Country code'!$B:$B,0))</f>
        <v>United States of America</v>
      </c>
      <c r="V475">
        <f t="shared" si="62"/>
        <v>30</v>
      </c>
      <c r="W475">
        <f t="shared" si="63"/>
        <v>2014</v>
      </c>
    </row>
    <row r="476" spans="1:23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6"/>
        <v>3.0303030303030303E-4</v>
      </c>
      <c r="P476" s="8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1">
        <f t="shared" si="60"/>
        <v>42753.329039351855</v>
      </c>
      <c r="T476" s="11">
        <f t="shared" si="61"/>
        <v>42783.329039351855</v>
      </c>
      <c r="U476" t="str">
        <f>INDEX('ED - Country code'!$A:$A,MATCH(Data!G476,'ED - Country code'!$B:$B,0))</f>
        <v>United States of America</v>
      </c>
      <c r="V476">
        <f t="shared" si="62"/>
        <v>30</v>
      </c>
      <c r="W476">
        <f t="shared" si="63"/>
        <v>2017</v>
      </c>
    </row>
    <row r="477" spans="1:23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6"/>
        <v>0</v>
      </c>
      <c r="P477" s="8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11">
        <f t="shared" si="60"/>
        <v>42100.086145833338</v>
      </c>
      <c r="T477" s="11">
        <f t="shared" si="61"/>
        <v>42130.086145833338</v>
      </c>
      <c r="U477" t="str">
        <f>INDEX('ED - Country code'!$A:$A,MATCH(Data!G477,'ED - Country code'!$B:$B,0))</f>
        <v>United States of America</v>
      </c>
      <c r="V477">
        <f t="shared" si="62"/>
        <v>30</v>
      </c>
      <c r="W477">
        <f t="shared" si="63"/>
        <v>2015</v>
      </c>
    </row>
    <row r="478" spans="1:23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6"/>
        <v>2.2302681818181819E-2</v>
      </c>
      <c r="P478" s="8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11">
        <f t="shared" si="60"/>
        <v>41757.975011574075</v>
      </c>
      <c r="T478" s="11">
        <f t="shared" si="61"/>
        <v>41793.165972222225</v>
      </c>
      <c r="U478" t="str">
        <f>INDEX('ED - Country code'!$A:$A,MATCH(Data!G478,'ED - Country code'!$B:$B,0))</f>
        <v>United States of America</v>
      </c>
      <c r="V478">
        <f t="shared" si="62"/>
        <v>35.190960648149485</v>
      </c>
      <c r="W478">
        <f t="shared" si="63"/>
        <v>2014</v>
      </c>
    </row>
    <row r="479" spans="1:23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6"/>
        <v>0</v>
      </c>
      <c r="P479" s="8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11">
        <f t="shared" si="60"/>
        <v>40987.83488425926</v>
      </c>
      <c r="T479" s="11">
        <f t="shared" si="61"/>
        <v>41047.83488425926</v>
      </c>
      <c r="U479" t="str">
        <f>INDEX('ED - Country code'!$A:$A,MATCH(Data!G479,'ED - Country code'!$B:$B,0))</f>
        <v>United States of America</v>
      </c>
      <c r="V479">
        <f t="shared" si="62"/>
        <v>60</v>
      </c>
      <c r="W479">
        <f t="shared" si="63"/>
        <v>2012</v>
      </c>
    </row>
    <row r="480" spans="1:23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6"/>
        <v>0</v>
      </c>
      <c r="P480" s="8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11">
        <f t="shared" si="60"/>
        <v>42065.910983796297</v>
      </c>
      <c r="T480" s="11">
        <f t="shared" si="61"/>
        <v>42095.869317129633</v>
      </c>
      <c r="U480" t="str">
        <f>INDEX('ED - Country code'!$A:$A,MATCH(Data!G480,'ED - Country code'!$B:$B,0))</f>
        <v>United States of America</v>
      </c>
      <c r="V480">
        <f t="shared" si="62"/>
        <v>29.958333333335759</v>
      </c>
      <c r="W480">
        <f t="shared" si="63"/>
        <v>2015</v>
      </c>
    </row>
    <row r="481" spans="1:23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6"/>
        <v>0.3256</v>
      </c>
      <c r="P481" s="8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1">
        <f t="shared" si="60"/>
        <v>41904.407812500001</v>
      </c>
      <c r="T481" s="11">
        <f t="shared" si="61"/>
        <v>41964.449479166666</v>
      </c>
      <c r="U481" t="str">
        <f>INDEX('ED - Country code'!$A:$A,MATCH(Data!G481,'ED - Country code'!$B:$B,0))</f>
        <v>United States of America</v>
      </c>
      <c r="V481">
        <f t="shared" si="62"/>
        <v>60.041666666664241</v>
      </c>
      <c r="W481">
        <f t="shared" si="63"/>
        <v>2014</v>
      </c>
    </row>
    <row r="482" spans="1:23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6"/>
        <v>0.19409999999999999</v>
      </c>
      <c r="P482" s="8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11">
        <f t="shared" si="60"/>
        <v>41465.500173611108</v>
      </c>
      <c r="T482" s="11">
        <f t="shared" si="61"/>
        <v>41495.500173611108</v>
      </c>
      <c r="U482" t="str">
        <f>INDEX('ED - Country code'!$A:$A,MATCH(Data!G482,'ED - Country code'!$B:$B,0))</f>
        <v>United States of America</v>
      </c>
      <c r="V482">
        <f t="shared" si="62"/>
        <v>30</v>
      </c>
      <c r="W482">
        <f t="shared" si="63"/>
        <v>2013</v>
      </c>
    </row>
    <row r="483" spans="1:23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6"/>
        <v>6.0999999999999999E-2</v>
      </c>
      <c r="P483" s="8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11">
        <f t="shared" si="60"/>
        <v>41162.672326388885</v>
      </c>
      <c r="T483" s="11">
        <f t="shared" si="61"/>
        <v>41192.672326388885</v>
      </c>
      <c r="U483" t="str">
        <f>INDEX('ED - Country code'!$A:$A,MATCH(Data!G483,'ED - Country code'!$B:$B,0))</f>
        <v>United States of America</v>
      </c>
      <c r="V483">
        <f t="shared" si="62"/>
        <v>30</v>
      </c>
      <c r="W483">
        <f t="shared" si="63"/>
        <v>2012</v>
      </c>
    </row>
    <row r="484" spans="1:23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6"/>
        <v>1E-3</v>
      </c>
      <c r="P484" s="8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1">
        <f t="shared" si="60"/>
        <v>42447.896875000006</v>
      </c>
      <c r="T484" s="11">
        <f t="shared" si="61"/>
        <v>42474.606944444444</v>
      </c>
      <c r="U484" t="str">
        <f>INDEX('ED - Country code'!$A:$A,MATCH(Data!G484,'ED - Country code'!$B:$B,0))</f>
        <v>United States of America</v>
      </c>
      <c r="V484">
        <f t="shared" si="62"/>
        <v>26.710069444437977</v>
      </c>
      <c r="W484">
        <f t="shared" si="63"/>
        <v>2016</v>
      </c>
    </row>
    <row r="485" spans="1:23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6"/>
        <v>0.502</v>
      </c>
      <c r="P485" s="8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11">
        <f t="shared" si="60"/>
        <v>41243.197592592594</v>
      </c>
      <c r="T485" s="11">
        <f t="shared" si="61"/>
        <v>41303.197592592594</v>
      </c>
      <c r="U485" t="str">
        <f>INDEX('ED - Country code'!$A:$A,MATCH(Data!G485,'ED - Country code'!$B:$B,0))</f>
        <v>United Kingdom</v>
      </c>
      <c r="V485">
        <f t="shared" si="62"/>
        <v>60</v>
      </c>
      <c r="W485">
        <f t="shared" si="63"/>
        <v>2013</v>
      </c>
    </row>
    <row r="486" spans="1:23" ht="43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6"/>
        <v>1.8625E-3</v>
      </c>
      <c r="P486" s="8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11">
        <f t="shared" si="60"/>
        <v>42272.93949074074</v>
      </c>
      <c r="T486" s="11">
        <f t="shared" si="61"/>
        <v>42313.981157407412</v>
      </c>
      <c r="U486" t="str">
        <f>INDEX('ED - Country code'!$A:$A,MATCH(Data!G486,'ED - Country code'!$B:$B,0))</f>
        <v>United Kingdom</v>
      </c>
      <c r="V486">
        <f t="shared" si="62"/>
        <v>41.041666666671517</v>
      </c>
      <c r="W486">
        <f t="shared" si="63"/>
        <v>2015</v>
      </c>
    </row>
    <row r="487" spans="1:23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6"/>
        <v>0.21906971229845085</v>
      </c>
      <c r="P487" s="8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11">
        <f t="shared" si="60"/>
        <v>41381.50577546296</v>
      </c>
      <c r="T487" s="11">
        <f t="shared" si="61"/>
        <v>41411.50577546296</v>
      </c>
      <c r="U487" t="str">
        <f>INDEX('ED - Country code'!$A:$A,MATCH(Data!G487,'ED - Country code'!$B:$B,0))</f>
        <v>United Kingdom</v>
      </c>
      <c r="V487">
        <f t="shared" si="62"/>
        <v>30</v>
      </c>
      <c r="W487">
        <f t="shared" si="63"/>
        <v>2013</v>
      </c>
    </row>
    <row r="488" spans="1:23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6"/>
        <v>9.0909090909090904E-5</v>
      </c>
      <c r="P488" s="8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1">
        <f t="shared" si="60"/>
        <v>41761.94258101852</v>
      </c>
      <c r="T488" s="11">
        <f t="shared" si="61"/>
        <v>41791.94258101852</v>
      </c>
      <c r="U488" t="str">
        <f>INDEX('ED - Country code'!$A:$A,MATCH(Data!G488,'ED - Country code'!$B:$B,0))</f>
        <v>Australia</v>
      </c>
      <c r="V488">
        <f t="shared" si="62"/>
        <v>30</v>
      </c>
      <c r="W488">
        <f t="shared" si="63"/>
        <v>2014</v>
      </c>
    </row>
    <row r="489" spans="1:23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 s="8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11">
        <f t="shared" si="60"/>
        <v>42669.594837962963</v>
      </c>
      <c r="T489" s="11">
        <f t="shared" si="61"/>
        <v>42729.636504629627</v>
      </c>
      <c r="U489" t="str">
        <f>INDEX('ED - Country code'!$A:$A,MATCH(Data!G489,'ED - Country code'!$B:$B,0))</f>
        <v>Canada</v>
      </c>
      <c r="V489">
        <f t="shared" si="62"/>
        <v>60.041666666664241</v>
      </c>
      <c r="W489">
        <f t="shared" si="63"/>
        <v>2016</v>
      </c>
    </row>
    <row r="490" spans="1:23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 s="8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11">
        <f t="shared" si="60"/>
        <v>42714.054398148146</v>
      </c>
      <c r="T490" s="11">
        <f t="shared" si="61"/>
        <v>42744.054398148146</v>
      </c>
      <c r="U490" t="str">
        <f>INDEX('ED - Country code'!$A:$A,MATCH(Data!G490,'ED - Country code'!$B:$B,0))</f>
        <v>United States of America</v>
      </c>
      <c r="V490">
        <f t="shared" si="62"/>
        <v>30</v>
      </c>
      <c r="W490">
        <f t="shared" si="63"/>
        <v>2017</v>
      </c>
    </row>
    <row r="491" spans="1:23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2.8667813379201833E-3</v>
      </c>
      <c r="P491" s="8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11">
        <f t="shared" si="60"/>
        <v>40882.481666666667</v>
      </c>
      <c r="T491" s="11">
        <f t="shared" si="61"/>
        <v>40913.481249999997</v>
      </c>
      <c r="U491" t="str">
        <f>INDEX('ED - Country code'!$A:$A,MATCH(Data!G491,'ED - Country code'!$B:$B,0))</f>
        <v>United States of America</v>
      </c>
      <c r="V491">
        <f t="shared" si="62"/>
        <v>30.99958333333052</v>
      </c>
      <c r="W491">
        <f t="shared" si="63"/>
        <v>2012</v>
      </c>
    </row>
    <row r="492" spans="1:23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 s="8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11">
        <f t="shared" si="60"/>
        <v>41113.968576388892</v>
      </c>
      <c r="T492" s="11">
        <f t="shared" si="61"/>
        <v>41143.968576388892</v>
      </c>
      <c r="U492" t="str">
        <f>INDEX('ED - Country code'!$A:$A,MATCH(Data!G492,'ED - Country code'!$B:$B,0))</f>
        <v>United States of America</v>
      </c>
      <c r="V492">
        <f t="shared" si="62"/>
        <v>30</v>
      </c>
      <c r="W492">
        <f t="shared" si="63"/>
        <v>2012</v>
      </c>
    </row>
    <row r="493" spans="1:23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6"/>
        <v>0</v>
      </c>
      <c r="P493" s="8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11">
        <f t="shared" si="60"/>
        <v>42366.982627314821</v>
      </c>
      <c r="T493" s="11">
        <f t="shared" si="61"/>
        <v>42396.982627314821</v>
      </c>
      <c r="U493" t="str">
        <f>INDEX('ED - Country code'!$A:$A,MATCH(Data!G493,'ED - Country code'!$B:$B,0))</f>
        <v>United States of America</v>
      </c>
      <c r="V493">
        <f t="shared" si="62"/>
        <v>30</v>
      </c>
      <c r="W493">
        <f t="shared" si="63"/>
        <v>2016</v>
      </c>
    </row>
    <row r="494" spans="1:23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6"/>
        <v>0</v>
      </c>
      <c r="P494" s="8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11">
        <f t="shared" si="60"/>
        <v>42596.03506944445</v>
      </c>
      <c r="T494" s="11">
        <f t="shared" si="61"/>
        <v>42656.03506944445</v>
      </c>
      <c r="U494" t="str">
        <f>INDEX('ED - Country code'!$A:$A,MATCH(Data!G494,'ED - Country code'!$B:$B,0))</f>
        <v>Sweden</v>
      </c>
      <c r="V494">
        <f t="shared" si="62"/>
        <v>60</v>
      </c>
      <c r="W494">
        <f t="shared" si="63"/>
        <v>2016</v>
      </c>
    </row>
    <row r="495" spans="1:23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6"/>
        <v>0</v>
      </c>
      <c r="P495" s="8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11">
        <f t="shared" si="60"/>
        <v>42114.726134259254</v>
      </c>
      <c r="T495" s="11">
        <f t="shared" si="61"/>
        <v>42144.726134259254</v>
      </c>
      <c r="U495" t="str">
        <f>INDEX('ED - Country code'!$A:$A,MATCH(Data!G495,'ED - Country code'!$B:$B,0))</f>
        <v>United Kingdom</v>
      </c>
      <c r="V495">
        <f t="shared" si="62"/>
        <v>30</v>
      </c>
      <c r="W495">
        <f t="shared" si="63"/>
        <v>2015</v>
      </c>
    </row>
    <row r="496" spans="1:23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6"/>
        <v>1.5499999999999999E-3</v>
      </c>
      <c r="P496" s="8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11">
        <f t="shared" si="60"/>
        <v>41799.830613425926</v>
      </c>
      <c r="T496" s="11">
        <f t="shared" si="61"/>
        <v>41823.125</v>
      </c>
      <c r="U496" t="str">
        <f>INDEX('ED - Country code'!$A:$A,MATCH(Data!G496,'ED - Country code'!$B:$B,0))</f>
        <v>United States of America</v>
      </c>
      <c r="V496">
        <f t="shared" si="62"/>
        <v>23.294386574074451</v>
      </c>
      <c r="W496">
        <f t="shared" si="63"/>
        <v>2014</v>
      </c>
    </row>
    <row r="497" spans="1:23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6"/>
        <v>0</v>
      </c>
      <c r="P497" s="8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11">
        <f t="shared" si="60"/>
        <v>42171.827604166669</v>
      </c>
      <c r="T497" s="11">
        <f t="shared" si="61"/>
        <v>42201.827604166669</v>
      </c>
      <c r="U497" t="str">
        <f>INDEX('ED - Country code'!$A:$A,MATCH(Data!G497,'ED - Country code'!$B:$B,0))</f>
        <v>United States of America</v>
      </c>
      <c r="V497">
        <f t="shared" si="62"/>
        <v>30</v>
      </c>
      <c r="W497">
        <f t="shared" si="63"/>
        <v>2015</v>
      </c>
    </row>
    <row r="498" spans="1:23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6"/>
        <v>1.6666666666666667E-5</v>
      </c>
      <c r="P498" s="8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1">
        <f t="shared" si="60"/>
        <v>41620.93141203704</v>
      </c>
      <c r="T498" s="11">
        <f t="shared" si="61"/>
        <v>41680.93141203704</v>
      </c>
      <c r="U498" t="str">
        <f>INDEX('ED - Country code'!$A:$A,MATCH(Data!G498,'ED - Country code'!$B:$B,0))</f>
        <v>United States of America</v>
      </c>
      <c r="V498">
        <f t="shared" si="62"/>
        <v>60</v>
      </c>
      <c r="W498">
        <f t="shared" si="63"/>
        <v>2014</v>
      </c>
    </row>
    <row r="499" spans="1:23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6"/>
        <v>6.6964285714285711E-3</v>
      </c>
      <c r="P499" s="8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1">
        <f t="shared" si="60"/>
        <v>41945.037789351853</v>
      </c>
      <c r="T499" s="11">
        <f t="shared" si="61"/>
        <v>41998.208333333328</v>
      </c>
      <c r="U499" t="str">
        <f>INDEX('ED - Country code'!$A:$A,MATCH(Data!G499,'ED - Country code'!$B:$B,0))</f>
        <v>United States of America</v>
      </c>
      <c r="V499">
        <f t="shared" si="62"/>
        <v>53.17054398147593</v>
      </c>
      <c r="W499">
        <f t="shared" si="63"/>
        <v>2014</v>
      </c>
    </row>
    <row r="500" spans="1:23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6"/>
        <v>4.5985132395404561E-2</v>
      </c>
      <c r="P500" s="8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11">
        <f t="shared" si="60"/>
        <v>40858.762141203704</v>
      </c>
      <c r="T500" s="11">
        <f t="shared" si="61"/>
        <v>40900.762141203704</v>
      </c>
      <c r="U500" t="str">
        <f>INDEX('ED - Country code'!$A:$A,MATCH(Data!G500,'ED - Country code'!$B:$B,0))</f>
        <v>United States of America</v>
      </c>
      <c r="V500">
        <f t="shared" si="62"/>
        <v>42</v>
      </c>
      <c r="W500">
        <f t="shared" si="63"/>
        <v>2011</v>
      </c>
    </row>
    <row r="501" spans="1:23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6"/>
        <v>9.5500000000000002E-2</v>
      </c>
      <c r="P501" s="8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11">
        <f t="shared" si="60"/>
        <v>40043.895462962959</v>
      </c>
      <c r="T501" s="11">
        <f t="shared" si="61"/>
        <v>40098.874305555553</v>
      </c>
      <c r="U501" t="str">
        <f>INDEX('ED - Country code'!$A:$A,MATCH(Data!G501,'ED - Country code'!$B:$B,0))</f>
        <v>United States of America</v>
      </c>
      <c r="V501">
        <f t="shared" si="62"/>
        <v>54.978842592594447</v>
      </c>
      <c r="W501">
        <f t="shared" si="63"/>
        <v>2009</v>
      </c>
    </row>
    <row r="502" spans="1:23" ht="43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6"/>
        <v>3.307692307692308E-2</v>
      </c>
      <c r="P502" s="8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1">
        <f t="shared" si="60"/>
        <v>40247.886006944449</v>
      </c>
      <c r="T502" s="11">
        <f t="shared" si="61"/>
        <v>40306.927777777775</v>
      </c>
      <c r="U502" t="str">
        <f>INDEX('ED - Country code'!$A:$A,MATCH(Data!G502,'ED - Country code'!$B:$B,0))</f>
        <v>United States of America</v>
      </c>
      <c r="V502">
        <f t="shared" si="62"/>
        <v>59.041770833326154</v>
      </c>
      <c r="W502">
        <f t="shared" si="63"/>
        <v>2010</v>
      </c>
    </row>
    <row r="503" spans="1:23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6"/>
        <v>0</v>
      </c>
      <c r="P503" s="8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11">
        <f t="shared" si="60"/>
        <v>40703.234386574077</v>
      </c>
      <c r="T503" s="11">
        <f t="shared" si="61"/>
        <v>40733.234386574077</v>
      </c>
      <c r="U503" t="str">
        <f>INDEX('ED - Country code'!$A:$A,MATCH(Data!G503,'ED - Country code'!$B:$B,0))</f>
        <v>United States of America</v>
      </c>
      <c r="V503">
        <f t="shared" si="62"/>
        <v>30</v>
      </c>
      <c r="W503">
        <f t="shared" si="63"/>
        <v>2011</v>
      </c>
    </row>
    <row r="504" spans="1:23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6"/>
        <v>1.15E-2</v>
      </c>
      <c r="P504" s="8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1">
        <f t="shared" si="60"/>
        <v>40956.553530092591</v>
      </c>
      <c r="T504" s="11">
        <f t="shared" si="61"/>
        <v>40986.511863425927</v>
      </c>
      <c r="U504" t="str">
        <f>INDEX('ED - Country code'!$A:$A,MATCH(Data!G504,'ED - Country code'!$B:$B,0))</f>
        <v>United States of America</v>
      </c>
      <c r="V504">
        <f t="shared" si="62"/>
        <v>29.958333333335759</v>
      </c>
      <c r="W504">
        <f t="shared" si="63"/>
        <v>2012</v>
      </c>
    </row>
    <row r="505" spans="1:23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6"/>
        <v>1.7538461538461537E-2</v>
      </c>
      <c r="P505" s="8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11">
        <f t="shared" si="60"/>
        <v>41991.526655092588</v>
      </c>
      <c r="T505" s="11">
        <f t="shared" si="61"/>
        <v>42021.526655092588</v>
      </c>
      <c r="U505" t="str">
        <f>INDEX('ED - Country code'!$A:$A,MATCH(Data!G505,'ED - Country code'!$B:$B,0))</f>
        <v>United Kingdom</v>
      </c>
      <c r="V505">
        <f t="shared" si="62"/>
        <v>30</v>
      </c>
      <c r="W505">
        <f t="shared" si="63"/>
        <v>2015</v>
      </c>
    </row>
    <row r="506" spans="1:23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6"/>
        <v>1.3673469387755101E-2</v>
      </c>
      <c r="P506" s="8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1">
        <f t="shared" si="60"/>
        <v>40949.98364583333</v>
      </c>
      <c r="T506" s="11">
        <f t="shared" si="61"/>
        <v>41009.941979166666</v>
      </c>
      <c r="U506" t="str">
        <f>INDEX('ED - Country code'!$A:$A,MATCH(Data!G506,'ED - Country code'!$B:$B,0))</f>
        <v>United States of America</v>
      </c>
      <c r="V506">
        <f t="shared" si="62"/>
        <v>59.958333333335759</v>
      </c>
      <c r="W506">
        <f t="shared" si="63"/>
        <v>2012</v>
      </c>
    </row>
    <row r="507" spans="1:23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6"/>
        <v>4.3333333333333331E-3</v>
      </c>
      <c r="P507" s="8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11">
        <f t="shared" si="60"/>
        <v>42318.098217592589</v>
      </c>
      <c r="T507" s="11">
        <f t="shared" si="61"/>
        <v>42363.098217592589</v>
      </c>
      <c r="U507" t="str">
        <f>INDEX('ED - Country code'!$A:$A,MATCH(Data!G507,'ED - Country code'!$B:$B,0))</f>
        <v>United States of America</v>
      </c>
      <c r="V507">
        <f t="shared" si="62"/>
        <v>45</v>
      </c>
      <c r="W507">
        <f t="shared" si="63"/>
        <v>2015</v>
      </c>
    </row>
    <row r="508" spans="1:23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6"/>
        <v>1.25E-3</v>
      </c>
      <c r="P508" s="8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1">
        <f t="shared" si="60"/>
        <v>41466.552314814813</v>
      </c>
      <c r="T508" s="11">
        <f t="shared" si="61"/>
        <v>41496.552314814813</v>
      </c>
      <c r="U508" t="str">
        <f>INDEX('ED - Country code'!$A:$A,MATCH(Data!G508,'ED - Country code'!$B:$B,0))</f>
        <v>United States of America</v>
      </c>
      <c r="V508">
        <f t="shared" si="62"/>
        <v>30</v>
      </c>
      <c r="W508">
        <f t="shared" si="63"/>
        <v>2013</v>
      </c>
    </row>
    <row r="509" spans="1:23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6"/>
        <v>3.2000000000000001E-2</v>
      </c>
      <c r="P509" s="8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1">
        <f t="shared" si="60"/>
        <v>41156.958993055552</v>
      </c>
      <c r="T509" s="11">
        <f t="shared" si="61"/>
        <v>41201.958993055552</v>
      </c>
      <c r="U509" t="str">
        <f>INDEX('ED - Country code'!$A:$A,MATCH(Data!G509,'ED - Country code'!$B:$B,0))</f>
        <v>United States of America</v>
      </c>
      <c r="V509">
        <f t="shared" si="62"/>
        <v>45</v>
      </c>
      <c r="W509">
        <f t="shared" si="63"/>
        <v>2012</v>
      </c>
    </row>
    <row r="510" spans="1:23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6"/>
        <v>8.0000000000000002E-3</v>
      </c>
      <c r="P510" s="8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11">
        <f t="shared" si="60"/>
        <v>40995.024317129632</v>
      </c>
      <c r="T510" s="11">
        <f t="shared" si="61"/>
        <v>41054.593055555553</v>
      </c>
      <c r="U510" t="str">
        <f>INDEX('ED - Country code'!$A:$A,MATCH(Data!G510,'ED - Country code'!$B:$B,0))</f>
        <v>United States of America</v>
      </c>
      <c r="V510">
        <f t="shared" si="62"/>
        <v>59.568738425921765</v>
      </c>
      <c r="W510">
        <f t="shared" si="63"/>
        <v>2012</v>
      </c>
    </row>
    <row r="511" spans="1:23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6"/>
        <v>2E-3</v>
      </c>
      <c r="P511" s="8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1">
        <f t="shared" si="60"/>
        <v>42153.631597222222</v>
      </c>
      <c r="T511" s="11">
        <f t="shared" si="61"/>
        <v>42183.631597222222</v>
      </c>
      <c r="U511" t="str">
        <f>INDEX('ED - Country code'!$A:$A,MATCH(Data!G511,'ED - Country code'!$B:$B,0))</f>
        <v>United Kingdom</v>
      </c>
      <c r="V511">
        <f t="shared" si="62"/>
        <v>30</v>
      </c>
      <c r="W511">
        <f t="shared" si="63"/>
        <v>2015</v>
      </c>
    </row>
    <row r="512" spans="1:23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6"/>
        <v>0</v>
      </c>
      <c r="P512" s="8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11">
        <f t="shared" si="60"/>
        <v>42400.176377314812</v>
      </c>
      <c r="T512" s="11">
        <f t="shared" si="61"/>
        <v>42430.176377314812</v>
      </c>
      <c r="U512" t="str">
        <f>INDEX('ED - Country code'!$A:$A,MATCH(Data!G512,'ED - Country code'!$B:$B,0))</f>
        <v>United States of America</v>
      </c>
      <c r="V512">
        <f t="shared" si="62"/>
        <v>30</v>
      </c>
      <c r="W512">
        <f t="shared" si="63"/>
        <v>2016</v>
      </c>
    </row>
    <row r="513" spans="1:23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6"/>
        <v>0.03</v>
      </c>
      <c r="P513" s="8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1">
        <f t="shared" si="60"/>
        <v>41340.303032407406</v>
      </c>
      <c r="T513" s="11">
        <f t="shared" si="61"/>
        <v>41370.261365740742</v>
      </c>
      <c r="U513" t="str">
        <f>INDEX('ED - Country code'!$A:$A,MATCH(Data!G513,'ED - Country code'!$B:$B,0))</f>
        <v>United States of America</v>
      </c>
      <c r="V513">
        <f t="shared" si="62"/>
        <v>29.958333333335759</v>
      </c>
      <c r="W513">
        <f t="shared" si="63"/>
        <v>2013</v>
      </c>
    </row>
    <row r="514" spans="1:23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64">E514/D514</f>
        <v>1.3749999999999999E-3</v>
      </c>
      <c r="P514" s="8">
        <f t="shared" ref="P514:P577" si="65">E514/L514</f>
        <v>5.5</v>
      </c>
      <c r="Q514" t="str">
        <f t="shared" ref="Q514:Q577" si="66">LEFT(N514,SEARCH("/",N514,1)-1)</f>
        <v>film &amp; video</v>
      </c>
      <c r="R514" t="str">
        <f t="shared" ref="R514:R577" si="67">RIGHT(N514,LEN(N514)-SEARCH("/",N514,1))</f>
        <v>animation</v>
      </c>
      <c r="S514" s="11">
        <f t="shared" ref="S514:S577" si="68">(((J514/60)/60)/24)+DATE(1970,1,1)</f>
        <v>42649.742210648154</v>
      </c>
      <c r="T514" s="11">
        <f t="shared" ref="T514:T577" si="69">(((I514/60)/60)/24)+DATE(1970,1,1)</f>
        <v>42694.783877314811</v>
      </c>
      <c r="U514" t="str">
        <f>INDEX('ED - Country code'!$A:$A,MATCH(Data!G514,'ED - Country code'!$B:$B,0))</f>
        <v>United States of America</v>
      </c>
      <c r="V514">
        <f t="shared" si="62"/>
        <v>45.041666666656965</v>
      </c>
      <c r="W514">
        <f t="shared" si="63"/>
        <v>2016</v>
      </c>
    </row>
    <row r="515" spans="1:23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64"/>
        <v>0.13924</v>
      </c>
      <c r="P515" s="8">
        <f t="shared" si="65"/>
        <v>102.38235294117646</v>
      </c>
      <c r="Q515" t="str">
        <f t="shared" si="66"/>
        <v>film &amp; video</v>
      </c>
      <c r="R515" t="str">
        <f t="shared" si="67"/>
        <v>animation</v>
      </c>
      <c r="S515" s="11">
        <f t="shared" si="68"/>
        <v>42552.653993055559</v>
      </c>
      <c r="T515" s="11">
        <f t="shared" si="69"/>
        <v>42597.291666666672</v>
      </c>
      <c r="U515" t="str">
        <f>INDEX('ED - Country code'!$A:$A,MATCH(Data!G515,'ED - Country code'!$B:$B,0))</f>
        <v>United States of America</v>
      </c>
      <c r="V515">
        <f t="shared" ref="V515:V578" si="70">T515-S515</f>
        <v>44.637673611112405</v>
      </c>
      <c r="W515">
        <f t="shared" ref="W515:W578" si="71">YEAR(T515)</f>
        <v>2016</v>
      </c>
    </row>
    <row r="516" spans="1:23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3.3333333333333333E-2</v>
      </c>
      <c r="P516" s="8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1">
        <f t="shared" si="68"/>
        <v>41830.613969907405</v>
      </c>
      <c r="T516" s="11">
        <f t="shared" si="69"/>
        <v>41860.613969907405</v>
      </c>
      <c r="U516" t="str">
        <f>INDEX('ED - Country code'!$A:$A,MATCH(Data!G516,'ED - Country code'!$B:$B,0))</f>
        <v>Canada</v>
      </c>
      <c r="V516">
        <f t="shared" si="70"/>
        <v>30</v>
      </c>
      <c r="W516">
        <f t="shared" si="71"/>
        <v>2014</v>
      </c>
    </row>
    <row r="517" spans="1:23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0.25413402061855672</v>
      </c>
      <c r="P517" s="8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1">
        <f t="shared" si="68"/>
        <v>42327.490752314814</v>
      </c>
      <c r="T517" s="11">
        <f t="shared" si="69"/>
        <v>42367.490752314814</v>
      </c>
      <c r="U517" t="str">
        <f>INDEX('ED - Country code'!$A:$A,MATCH(Data!G517,'ED - Country code'!$B:$B,0))</f>
        <v>United States of America</v>
      </c>
      <c r="V517">
        <f t="shared" si="70"/>
        <v>40</v>
      </c>
      <c r="W517">
        <f t="shared" si="71"/>
        <v>2015</v>
      </c>
    </row>
    <row r="518" spans="1:23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 s="8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11">
        <f t="shared" si="68"/>
        <v>42091.778703703705</v>
      </c>
      <c r="T518" s="11">
        <f t="shared" si="69"/>
        <v>42151.778703703705</v>
      </c>
      <c r="U518" t="str">
        <f>INDEX('ED - Country code'!$A:$A,MATCH(Data!G518,'ED - Country code'!$B:$B,0))</f>
        <v>United Kingdom</v>
      </c>
      <c r="V518">
        <f t="shared" si="70"/>
        <v>60</v>
      </c>
      <c r="W518">
        <f t="shared" si="71"/>
        <v>2015</v>
      </c>
    </row>
    <row r="519" spans="1:23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1.3666666666666667E-2</v>
      </c>
      <c r="P519" s="8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1">
        <f t="shared" si="68"/>
        <v>42738.615289351852</v>
      </c>
      <c r="T519" s="11">
        <f t="shared" si="69"/>
        <v>42768.615289351852</v>
      </c>
      <c r="U519" t="str">
        <f>INDEX('ED - Country code'!$A:$A,MATCH(Data!G519,'ED - Country code'!$B:$B,0))</f>
        <v>United States of America</v>
      </c>
      <c r="V519">
        <f t="shared" si="70"/>
        <v>30</v>
      </c>
      <c r="W519">
        <f t="shared" si="71"/>
        <v>2017</v>
      </c>
    </row>
    <row r="520" spans="1:23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 s="8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11">
        <f t="shared" si="68"/>
        <v>42223.616018518514</v>
      </c>
      <c r="T520" s="11">
        <f t="shared" si="69"/>
        <v>42253.615277777775</v>
      </c>
      <c r="U520" t="str">
        <f>INDEX('ED - Country code'!$A:$A,MATCH(Data!G520,'ED - Country code'!$B:$B,0))</f>
        <v>United States of America</v>
      </c>
      <c r="V520">
        <f t="shared" si="70"/>
        <v>29.999259259260725</v>
      </c>
      <c r="W520">
        <f t="shared" si="71"/>
        <v>2015</v>
      </c>
    </row>
    <row r="521" spans="1:23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0.22881426547787684</v>
      </c>
      <c r="P521" s="8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1">
        <f t="shared" si="68"/>
        <v>41218.391446759262</v>
      </c>
      <c r="T521" s="11">
        <f t="shared" si="69"/>
        <v>41248.391446759262</v>
      </c>
      <c r="U521" t="str">
        <f>INDEX('ED - Country code'!$A:$A,MATCH(Data!G521,'ED - Country code'!$B:$B,0))</f>
        <v>United States of America</v>
      </c>
      <c r="V521">
        <f t="shared" si="70"/>
        <v>30</v>
      </c>
      <c r="W521">
        <f t="shared" si="71"/>
        <v>2012</v>
      </c>
    </row>
    <row r="522" spans="1:23" ht="28.8" x14ac:dyDescent="0.3">
      <c r="A522">
        <v>1249</v>
      </c>
      <c r="B522" s="3" t="s">
        <v>1250</v>
      </c>
      <c r="C522" s="3" t="s">
        <v>5359</v>
      </c>
      <c r="D522">
        <v>5000</v>
      </c>
      <c r="E522">
        <v>5222</v>
      </c>
      <c r="F522" t="s">
        <v>8219</v>
      </c>
      <c r="G522" t="s">
        <v>8224</v>
      </c>
      <c r="H522" t="s">
        <v>8246</v>
      </c>
      <c r="I522">
        <v>1341683211</v>
      </c>
      <c r="J522">
        <v>1339091211</v>
      </c>
      <c r="K522" t="b">
        <v>1</v>
      </c>
      <c r="L522">
        <v>81</v>
      </c>
      <c r="M522" t="b">
        <v>1</v>
      </c>
      <c r="N522" t="s">
        <v>8276</v>
      </c>
      <c r="O522" s="5">
        <f t="shared" si="64"/>
        <v>1.0444</v>
      </c>
      <c r="P522" s="8">
        <f t="shared" si="65"/>
        <v>64.46913580246914</v>
      </c>
      <c r="Q522" t="str">
        <f t="shared" si="66"/>
        <v>music</v>
      </c>
      <c r="R522" t="str">
        <f t="shared" si="67"/>
        <v>rock</v>
      </c>
      <c r="S522" s="11">
        <f t="shared" si="68"/>
        <v>41067.74086805556</v>
      </c>
      <c r="T522" s="11">
        <f t="shared" si="69"/>
        <v>41097.74086805556</v>
      </c>
      <c r="U522" t="str">
        <f>INDEX('ED - Country code'!$A:$A,MATCH(Data!G1251,'ED - Country code'!$B:$B,0))</f>
        <v>United States of America</v>
      </c>
      <c r="V522">
        <f t="shared" si="70"/>
        <v>30</v>
      </c>
      <c r="W522">
        <f t="shared" si="71"/>
        <v>2012</v>
      </c>
    </row>
    <row r="523" spans="1:23" ht="43.2" x14ac:dyDescent="0.3">
      <c r="A523">
        <v>2288</v>
      </c>
      <c r="B523" s="3" t="s">
        <v>2289</v>
      </c>
      <c r="C523" s="3" t="s">
        <v>6398</v>
      </c>
      <c r="D523">
        <v>1000</v>
      </c>
      <c r="E523">
        <v>1001</v>
      </c>
      <c r="F523" t="s">
        <v>8219</v>
      </c>
      <c r="G523" t="s">
        <v>8224</v>
      </c>
      <c r="H523" t="s">
        <v>8246</v>
      </c>
      <c r="I523">
        <v>1340733600</v>
      </c>
      <c r="J523">
        <v>1339098689</v>
      </c>
      <c r="K523" t="b">
        <v>0</v>
      </c>
      <c r="L523">
        <v>25</v>
      </c>
      <c r="M523" t="b">
        <v>1</v>
      </c>
      <c r="N523" t="s">
        <v>8276</v>
      </c>
      <c r="O523" s="5">
        <f t="shared" si="64"/>
        <v>1.0009999999999999</v>
      </c>
      <c r="P523" s="8">
        <f t="shared" si="65"/>
        <v>40.04</v>
      </c>
      <c r="Q523" t="str">
        <f t="shared" si="66"/>
        <v>music</v>
      </c>
      <c r="R523" t="str">
        <f t="shared" si="67"/>
        <v>rock</v>
      </c>
      <c r="S523" s="11">
        <f t="shared" si="68"/>
        <v>41067.827418981484</v>
      </c>
      <c r="T523" s="11">
        <f t="shared" si="69"/>
        <v>41086.75</v>
      </c>
      <c r="U523" t="str">
        <f>INDEX('ED - Country code'!$A:$A,MATCH(Data!G2290,'ED - Country code'!$B:$B,0))</f>
        <v>Canada</v>
      </c>
      <c r="V523">
        <f t="shared" si="70"/>
        <v>18.922581018516212</v>
      </c>
      <c r="W523">
        <f t="shared" si="71"/>
        <v>2012</v>
      </c>
    </row>
    <row r="524" spans="1:23" ht="43.2" x14ac:dyDescent="0.3">
      <c r="A524">
        <v>1882</v>
      </c>
      <c r="B524" s="3" t="s">
        <v>1883</v>
      </c>
      <c r="C524" s="3" t="s">
        <v>5992</v>
      </c>
      <c r="D524">
        <v>3350</v>
      </c>
      <c r="E524">
        <v>3380</v>
      </c>
      <c r="F524" t="s">
        <v>8219</v>
      </c>
      <c r="G524" t="s">
        <v>8224</v>
      </c>
      <c r="H524" t="s">
        <v>8246</v>
      </c>
      <c r="I524">
        <v>1341964080</v>
      </c>
      <c r="J524">
        <v>1339109212</v>
      </c>
      <c r="K524" t="b">
        <v>0</v>
      </c>
      <c r="L524">
        <v>81</v>
      </c>
      <c r="M524" t="b">
        <v>1</v>
      </c>
      <c r="N524" t="s">
        <v>8279</v>
      </c>
      <c r="O524" s="5">
        <f t="shared" si="64"/>
        <v>1.008955223880597</v>
      </c>
      <c r="P524" s="8">
        <f t="shared" si="65"/>
        <v>41.728395061728392</v>
      </c>
      <c r="Q524" t="str">
        <f t="shared" si="66"/>
        <v>music</v>
      </c>
      <c r="R524" t="str">
        <f t="shared" si="67"/>
        <v>indie rock</v>
      </c>
      <c r="S524" s="11">
        <f t="shared" si="68"/>
        <v>41067.949212962965</v>
      </c>
      <c r="T524" s="11">
        <f t="shared" si="69"/>
        <v>41100.991666666669</v>
      </c>
      <c r="U524" t="str">
        <f>INDEX('ED - Country code'!$A:$A,MATCH(Data!G1884,'ED - Country code'!$B:$B,0))</f>
        <v>United States of America</v>
      </c>
      <c r="V524">
        <f t="shared" si="70"/>
        <v>33.042453703703359</v>
      </c>
      <c r="W524">
        <f t="shared" si="71"/>
        <v>2012</v>
      </c>
    </row>
    <row r="525" spans="1:23" ht="28.8" x14ac:dyDescent="0.3">
      <c r="A525">
        <v>2544</v>
      </c>
      <c r="B525" s="3" t="s">
        <v>2544</v>
      </c>
      <c r="C525" s="3" t="s">
        <v>6654</v>
      </c>
      <c r="D525">
        <v>5000</v>
      </c>
      <c r="E525">
        <v>5041</v>
      </c>
      <c r="F525" t="s">
        <v>8219</v>
      </c>
      <c r="G525" t="s">
        <v>8224</v>
      </c>
      <c r="H525" t="s">
        <v>8246</v>
      </c>
      <c r="I525">
        <v>1341750569</v>
      </c>
      <c r="J525">
        <v>1339158569</v>
      </c>
      <c r="K525" t="b">
        <v>0</v>
      </c>
      <c r="L525">
        <v>57</v>
      </c>
      <c r="M525" t="b">
        <v>1</v>
      </c>
      <c r="N525" t="s">
        <v>8300</v>
      </c>
      <c r="O525" s="5">
        <f t="shared" si="64"/>
        <v>1.0082</v>
      </c>
      <c r="P525" s="8">
        <f t="shared" si="65"/>
        <v>88.438596491228068</v>
      </c>
      <c r="Q525" t="str">
        <f t="shared" si="66"/>
        <v>music</v>
      </c>
      <c r="R525" t="str">
        <f t="shared" si="67"/>
        <v>classical music</v>
      </c>
      <c r="S525" s="11">
        <f t="shared" si="68"/>
        <v>41068.520474537036</v>
      </c>
      <c r="T525" s="11">
        <f t="shared" si="69"/>
        <v>41098.520474537036</v>
      </c>
      <c r="U525" t="str">
        <f>INDEX('ED - Country code'!$A:$A,MATCH(Data!G2546,'ED - Country code'!$B:$B,0))</f>
        <v>Canada</v>
      </c>
      <c r="V525">
        <f t="shared" si="70"/>
        <v>30</v>
      </c>
      <c r="W525">
        <f t="shared" si="71"/>
        <v>2012</v>
      </c>
    </row>
    <row r="526" spans="1:23" ht="43.2" x14ac:dyDescent="0.3">
      <c r="A526">
        <v>2045</v>
      </c>
      <c r="B526" s="3" t="s">
        <v>2046</v>
      </c>
      <c r="C526" s="3" t="s">
        <v>6155</v>
      </c>
      <c r="D526">
        <v>4900</v>
      </c>
      <c r="E526">
        <v>40140.01</v>
      </c>
      <c r="F526" t="s">
        <v>8219</v>
      </c>
      <c r="G526" t="s">
        <v>8224</v>
      </c>
      <c r="H526" t="s">
        <v>8246</v>
      </c>
      <c r="I526">
        <v>1341799647</v>
      </c>
      <c r="J526">
        <v>1339207647</v>
      </c>
      <c r="K526" t="b">
        <v>0</v>
      </c>
      <c r="L526">
        <v>263</v>
      </c>
      <c r="M526" t="b">
        <v>1</v>
      </c>
      <c r="N526" t="s">
        <v>8295</v>
      </c>
      <c r="O526" s="5">
        <f t="shared" si="64"/>
        <v>8.1918387755102042</v>
      </c>
      <c r="P526" s="8">
        <f t="shared" si="65"/>
        <v>152.62361216730039</v>
      </c>
      <c r="Q526" t="str">
        <f t="shared" si="66"/>
        <v>technology</v>
      </c>
      <c r="R526" t="str">
        <f t="shared" si="67"/>
        <v>hardware</v>
      </c>
      <c r="S526" s="11">
        <f t="shared" si="68"/>
        <v>41069.088506944441</v>
      </c>
      <c r="T526" s="11">
        <f t="shared" si="69"/>
        <v>41099.088506944441</v>
      </c>
      <c r="U526" t="str">
        <f>INDEX('ED - Country code'!$A:$A,MATCH(Data!G2047,'ED - Country code'!$B:$B,0))</f>
        <v>United States of America</v>
      </c>
      <c r="V526">
        <f t="shared" si="70"/>
        <v>30</v>
      </c>
      <c r="W526">
        <f t="shared" si="71"/>
        <v>2012</v>
      </c>
    </row>
    <row r="527" spans="1:23" x14ac:dyDescent="0.3">
      <c r="A527">
        <v>1372</v>
      </c>
      <c r="B527" s="3" t="s">
        <v>1373</v>
      </c>
      <c r="C527" s="3" t="s">
        <v>5482</v>
      </c>
      <c r="D527">
        <v>500</v>
      </c>
      <c r="E527">
        <v>620</v>
      </c>
      <c r="F527" t="s">
        <v>8219</v>
      </c>
      <c r="G527" t="s">
        <v>8224</v>
      </c>
      <c r="H527" t="s">
        <v>8246</v>
      </c>
      <c r="I527">
        <v>1342115132</v>
      </c>
      <c r="J527">
        <v>1339523132</v>
      </c>
      <c r="K527" t="b">
        <v>0</v>
      </c>
      <c r="L527">
        <v>16</v>
      </c>
      <c r="M527" t="b">
        <v>1</v>
      </c>
      <c r="N527" t="s">
        <v>8276</v>
      </c>
      <c r="O527" s="5">
        <f t="shared" si="64"/>
        <v>1.24</v>
      </c>
      <c r="P527" s="8">
        <f t="shared" si="65"/>
        <v>38.75</v>
      </c>
      <c r="Q527" t="str">
        <f t="shared" si="66"/>
        <v>music</v>
      </c>
      <c r="R527" t="str">
        <f t="shared" si="67"/>
        <v>rock</v>
      </c>
      <c r="S527" s="11">
        <f t="shared" si="68"/>
        <v>41072.739953703705</v>
      </c>
      <c r="T527" s="11">
        <f t="shared" si="69"/>
        <v>41102.739953703705</v>
      </c>
      <c r="U527" t="str">
        <f>INDEX('ED - Country code'!$A:$A,MATCH(Data!G1374,'ED - Country code'!$B:$B,0))</f>
        <v>Canada</v>
      </c>
      <c r="V527">
        <f t="shared" si="70"/>
        <v>30</v>
      </c>
      <c r="W527">
        <f t="shared" si="71"/>
        <v>2012</v>
      </c>
    </row>
    <row r="528" spans="1:23" ht="43.2" x14ac:dyDescent="0.3">
      <c r="A528">
        <v>828</v>
      </c>
      <c r="B528" s="3" t="s">
        <v>829</v>
      </c>
      <c r="C528" s="3" t="s">
        <v>4938</v>
      </c>
      <c r="D528">
        <v>1300</v>
      </c>
      <c r="E528">
        <v>1391</v>
      </c>
      <c r="F528" t="s">
        <v>8219</v>
      </c>
      <c r="G528" t="s">
        <v>8224</v>
      </c>
      <c r="H528" t="s">
        <v>8246</v>
      </c>
      <c r="I528">
        <v>1340641440</v>
      </c>
      <c r="J528">
        <v>1339549982</v>
      </c>
      <c r="K528" t="b">
        <v>0</v>
      </c>
      <c r="L528">
        <v>38</v>
      </c>
      <c r="M528" t="b">
        <v>1</v>
      </c>
      <c r="N528" t="s">
        <v>8276</v>
      </c>
      <c r="O528" s="5">
        <f t="shared" si="64"/>
        <v>1.07</v>
      </c>
      <c r="P528" s="8">
        <f t="shared" si="65"/>
        <v>36.60526315789474</v>
      </c>
      <c r="Q528" t="str">
        <f t="shared" si="66"/>
        <v>music</v>
      </c>
      <c r="R528" t="str">
        <f t="shared" si="67"/>
        <v>rock</v>
      </c>
      <c r="S528" s="11">
        <f t="shared" si="68"/>
        <v>41073.050717592596</v>
      </c>
      <c r="T528" s="11">
        <f t="shared" si="69"/>
        <v>41085.683333333334</v>
      </c>
      <c r="U528" t="str">
        <f>INDEX('ED - Country code'!$A:$A,MATCH(Data!G830,'ED - Country code'!$B:$B,0))</f>
        <v>United States of America</v>
      </c>
      <c r="V528">
        <f t="shared" si="70"/>
        <v>12.632615740738402</v>
      </c>
      <c r="W528">
        <f t="shared" si="71"/>
        <v>2012</v>
      </c>
    </row>
    <row r="529" spans="1:23" ht="28.8" x14ac:dyDescent="0.3">
      <c r="A529">
        <v>1921</v>
      </c>
      <c r="B529" s="3" t="s">
        <v>1922</v>
      </c>
      <c r="C529" s="3" t="s">
        <v>6031</v>
      </c>
      <c r="D529">
        <v>1500</v>
      </c>
      <c r="E529">
        <v>2052</v>
      </c>
      <c r="F529" t="s">
        <v>8219</v>
      </c>
      <c r="G529" t="s">
        <v>8224</v>
      </c>
      <c r="H529" t="s">
        <v>8246</v>
      </c>
      <c r="I529">
        <v>1342243143</v>
      </c>
      <c r="J529">
        <v>1339651143</v>
      </c>
      <c r="K529" t="b">
        <v>0</v>
      </c>
      <c r="L529">
        <v>38</v>
      </c>
      <c r="M529" t="b">
        <v>1</v>
      </c>
      <c r="N529" t="s">
        <v>8279</v>
      </c>
      <c r="O529" s="5">
        <f t="shared" si="64"/>
        <v>1.3680000000000001</v>
      </c>
      <c r="P529" s="8">
        <f t="shared" si="65"/>
        <v>54</v>
      </c>
      <c r="Q529" t="str">
        <f t="shared" si="66"/>
        <v>music</v>
      </c>
      <c r="R529" t="str">
        <f t="shared" si="67"/>
        <v>indie rock</v>
      </c>
      <c r="S529" s="11">
        <f t="shared" si="68"/>
        <v>41074.221562500003</v>
      </c>
      <c r="T529" s="11">
        <f t="shared" si="69"/>
        <v>41104.221562500003</v>
      </c>
      <c r="U529" t="str">
        <f>INDEX('ED - Country code'!$A:$A,MATCH(Data!G1923,'ED - Country code'!$B:$B,0))</f>
        <v>United States of America</v>
      </c>
      <c r="V529">
        <f t="shared" si="70"/>
        <v>30</v>
      </c>
      <c r="W529">
        <f t="shared" si="71"/>
        <v>2012</v>
      </c>
    </row>
    <row r="530" spans="1:23" ht="43.2" x14ac:dyDescent="0.3">
      <c r="A530">
        <v>2300</v>
      </c>
      <c r="B530" s="3" t="s">
        <v>2301</v>
      </c>
      <c r="C530" s="3" t="s">
        <v>6410</v>
      </c>
      <c r="D530">
        <v>800</v>
      </c>
      <c r="E530">
        <v>810</v>
      </c>
      <c r="F530" t="s">
        <v>8219</v>
      </c>
      <c r="G530" t="s">
        <v>8224</v>
      </c>
      <c r="H530" t="s">
        <v>8246</v>
      </c>
      <c r="I530">
        <v>1340904416</v>
      </c>
      <c r="J530">
        <v>1339694816</v>
      </c>
      <c r="K530" t="b">
        <v>0</v>
      </c>
      <c r="L530">
        <v>7</v>
      </c>
      <c r="M530" t="b">
        <v>1</v>
      </c>
      <c r="N530" t="s">
        <v>8276</v>
      </c>
      <c r="O530" s="5">
        <f t="shared" si="64"/>
        <v>1.0125</v>
      </c>
      <c r="P530" s="8">
        <f t="shared" si="65"/>
        <v>115.71428571428571</v>
      </c>
      <c r="Q530" t="str">
        <f t="shared" si="66"/>
        <v>music</v>
      </c>
      <c r="R530" t="str">
        <f t="shared" si="67"/>
        <v>rock</v>
      </c>
      <c r="S530" s="11">
        <f t="shared" si="68"/>
        <v>41074.727037037039</v>
      </c>
      <c r="T530" s="11">
        <f t="shared" si="69"/>
        <v>41088.727037037039</v>
      </c>
      <c r="U530" t="str">
        <f>INDEX('ED - Country code'!$A:$A,MATCH(Data!G2302,'ED - Country code'!$B:$B,0))</f>
        <v>United Kingdom</v>
      </c>
      <c r="V530">
        <f t="shared" si="70"/>
        <v>14</v>
      </c>
      <c r="W530">
        <f t="shared" si="71"/>
        <v>2012</v>
      </c>
    </row>
    <row r="531" spans="1:23" ht="43.2" x14ac:dyDescent="0.3">
      <c r="A531">
        <v>2100</v>
      </c>
      <c r="B531" s="3" t="s">
        <v>2101</v>
      </c>
      <c r="C531" s="3" t="s">
        <v>6210</v>
      </c>
      <c r="D531">
        <v>600</v>
      </c>
      <c r="E531">
        <v>820</v>
      </c>
      <c r="F531" t="s">
        <v>8219</v>
      </c>
      <c r="G531" t="s">
        <v>8224</v>
      </c>
      <c r="H531" t="s">
        <v>8246</v>
      </c>
      <c r="I531">
        <v>1341028740</v>
      </c>
      <c r="J531">
        <v>1339704141</v>
      </c>
      <c r="K531" t="b">
        <v>0</v>
      </c>
      <c r="L531">
        <v>27</v>
      </c>
      <c r="M531" t="b">
        <v>1</v>
      </c>
      <c r="N531" t="s">
        <v>8279</v>
      </c>
      <c r="O531" s="5">
        <f t="shared" si="64"/>
        <v>1.3666666666666667</v>
      </c>
      <c r="P531" s="8">
        <f t="shared" si="65"/>
        <v>30.37037037037037</v>
      </c>
      <c r="Q531" t="str">
        <f t="shared" si="66"/>
        <v>music</v>
      </c>
      <c r="R531" t="str">
        <f t="shared" si="67"/>
        <v>indie rock</v>
      </c>
      <c r="S531" s="11">
        <f t="shared" si="68"/>
        <v>41074.834965277776</v>
      </c>
      <c r="T531" s="11">
        <f t="shared" si="69"/>
        <v>41090.165972222225</v>
      </c>
      <c r="U531" t="str">
        <f>INDEX('ED - Country code'!$A:$A,MATCH(Data!G2102,'ED - Country code'!$B:$B,0))</f>
        <v>United States of America</v>
      </c>
      <c r="V531">
        <f t="shared" si="70"/>
        <v>15.331006944448745</v>
      </c>
      <c r="W531">
        <f t="shared" si="71"/>
        <v>2012</v>
      </c>
    </row>
    <row r="532" spans="1:23" ht="43.2" x14ac:dyDescent="0.3">
      <c r="A532">
        <v>2609</v>
      </c>
      <c r="B532" s="3" t="s">
        <v>2609</v>
      </c>
      <c r="C532" s="3" t="s">
        <v>6719</v>
      </c>
      <c r="D532">
        <v>35000</v>
      </c>
      <c r="E532">
        <v>106330.39</v>
      </c>
      <c r="F532" t="s">
        <v>8219</v>
      </c>
      <c r="G532" t="s">
        <v>8224</v>
      </c>
      <c r="H532" t="s">
        <v>8246</v>
      </c>
      <c r="I532">
        <v>1342330951</v>
      </c>
      <c r="J532">
        <v>1339738951</v>
      </c>
      <c r="K532" t="b">
        <v>1</v>
      </c>
      <c r="L532">
        <v>676</v>
      </c>
      <c r="M532" t="b">
        <v>1</v>
      </c>
      <c r="N532" t="s">
        <v>8301</v>
      </c>
      <c r="O532" s="5">
        <f t="shared" si="64"/>
        <v>3.038011142857143</v>
      </c>
      <c r="P532" s="8">
        <f t="shared" si="65"/>
        <v>157.29347633136095</v>
      </c>
      <c r="Q532" t="str">
        <f t="shared" si="66"/>
        <v>technology</v>
      </c>
      <c r="R532" t="str">
        <f t="shared" si="67"/>
        <v>space exploration</v>
      </c>
      <c r="S532" s="11">
        <f t="shared" si="68"/>
        <v>41075.237858796296</v>
      </c>
      <c r="T532" s="11">
        <f t="shared" si="69"/>
        <v>41105.237858796296</v>
      </c>
      <c r="U532" t="str">
        <f>INDEX('ED - Country code'!$A:$A,MATCH(Data!G2611,'ED - Country code'!$B:$B,0))</f>
        <v>United States of America</v>
      </c>
      <c r="V532">
        <f t="shared" si="70"/>
        <v>30</v>
      </c>
      <c r="W532">
        <f t="shared" si="71"/>
        <v>2012</v>
      </c>
    </row>
    <row r="533" spans="1:23" ht="43.2" x14ac:dyDescent="0.3">
      <c r="A533">
        <v>67</v>
      </c>
      <c r="B533" s="3" t="s">
        <v>69</v>
      </c>
      <c r="C533" s="3" t="s">
        <v>4178</v>
      </c>
      <c r="D533">
        <v>2000</v>
      </c>
      <c r="E533">
        <v>2325</v>
      </c>
      <c r="F533" t="s">
        <v>8219</v>
      </c>
      <c r="G533" t="s">
        <v>8224</v>
      </c>
      <c r="H533" t="s">
        <v>8246</v>
      </c>
      <c r="I533">
        <v>1342360804</v>
      </c>
      <c r="J533">
        <v>1339768804</v>
      </c>
      <c r="K533" t="b">
        <v>0</v>
      </c>
      <c r="L533">
        <v>20</v>
      </c>
      <c r="M533" t="b">
        <v>1</v>
      </c>
      <c r="N533" t="s">
        <v>8266</v>
      </c>
      <c r="O533" s="5">
        <f t="shared" si="64"/>
        <v>1.1625000000000001</v>
      </c>
      <c r="P533" s="8">
        <f t="shared" si="65"/>
        <v>116.25</v>
      </c>
      <c r="Q533" t="str">
        <f t="shared" si="66"/>
        <v>film &amp; video</v>
      </c>
      <c r="R533" t="str">
        <f t="shared" si="67"/>
        <v>shorts</v>
      </c>
      <c r="S533" s="11">
        <f t="shared" si="68"/>
        <v>41075.583379629628</v>
      </c>
      <c r="T533" s="11">
        <f t="shared" si="69"/>
        <v>41105.583379629628</v>
      </c>
      <c r="U533" t="str">
        <f>INDEX('ED - Country code'!$A:$A,MATCH(Data!G69,'ED - Country code'!$B:$B,0))</f>
        <v>United States of America</v>
      </c>
      <c r="V533">
        <f t="shared" si="70"/>
        <v>30</v>
      </c>
      <c r="W533">
        <f t="shared" si="71"/>
        <v>2012</v>
      </c>
    </row>
    <row r="534" spans="1:23" ht="43.2" x14ac:dyDescent="0.3">
      <c r="A534">
        <v>2085</v>
      </c>
      <c r="B534" s="3" t="s">
        <v>2086</v>
      </c>
      <c r="C534" s="3" t="s">
        <v>6195</v>
      </c>
      <c r="D534">
        <v>6000</v>
      </c>
      <c r="E534">
        <v>7412</v>
      </c>
      <c r="F534" t="s">
        <v>8219</v>
      </c>
      <c r="G534" t="s">
        <v>8224</v>
      </c>
      <c r="H534" t="s">
        <v>8246</v>
      </c>
      <c r="I534">
        <v>1342382587</v>
      </c>
      <c r="J534">
        <v>1339790587</v>
      </c>
      <c r="K534" t="b">
        <v>0</v>
      </c>
      <c r="L534">
        <v>83</v>
      </c>
      <c r="M534" t="b">
        <v>1</v>
      </c>
      <c r="N534" t="s">
        <v>8279</v>
      </c>
      <c r="O534" s="5">
        <f t="shared" si="64"/>
        <v>1.2353333333333334</v>
      </c>
      <c r="P534" s="8">
        <f t="shared" si="65"/>
        <v>89.301204819277103</v>
      </c>
      <c r="Q534" t="str">
        <f t="shared" si="66"/>
        <v>music</v>
      </c>
      <c r="R534" t="str">
        <f t="shared" si="67"/>
        <v>indie rock</v>
      </c>
      <c r="S534" s="11">
        <f t="shared" si="68"/>
        <v>41075.835497685184</v>
      </c>
      <c r="T534" s="11">
        <f t="shared" si="69"/>
        <v>41105.835497685184</v>
      </c>
      <c r="U534" t="str">
        <f>INDEX('ED - Country code'!$A:$A,MATCH(Data!G2087,'ED - Country code'!$B:$B,0))</f>
        <v>United States of America</v>
      </c>
      <c r="V534">
        <f t="shared" si="70"/>
        <v>30</v>
      </c>
      <c r="W534">
        <f t="shared" si="71"/>
        <v>2012</v>
      </c>
    </row>
    <row r="535" spans="1:23" ht="43.2" x14ac:dyDescent="0.3">
      <c r="A535">
        <v>373</v>
      </c>
      <c r="B535" s="3" t="s">
        <v>374</v>
      </c>
      <c r="C535" s="3" t="s">
        <v>4483</v>
      </c>
      <c r="D535">
        <v>7500</v>
      </c>
      <c r="E535">
        <v>8000</v>
      </c>
      <c r="F535" t="s">
        <v>8219</v>
      </c>
      <c r="G535" t="s">
        <v>8224</v>
      </c>
      <c r="H535" t="s">
        <v>8246</v>
      </c>
      <c r="I535">
        <v>1342648398</v>
      </c>
      <c r="J535">
        <v>1340056398</v>
      </c>
      <c r="K535" t="b">
        <v>0</v>
      </c>
      <c r="L535">
        <v>89</v>
      </c>
      <c r="M535" t="b">
        <v>1</v>
      </c>
      <c r="N535" t="s">
        <v>8269</v>
      </c>
      <c r="O535" s="5">
        <f t="shared" si="64"/>
        <v>1.0666666666666667</v>
      </c>
      <c r="P535" s="8">
        <f t="shared" si="65"/>
        <v>89.887640449438209</v>
      </c>
      <c r="Q535" t="str">
        <f t="shared" si="66"/>
        <v>film &amp; video</v>
      </c>
      <c r="R535" t="str">
        <f t="shared" si="67"/>
        <v>documentary</v>
      </c>
      <c r="S535" s="11">
        <f t="shared" si="68"/>
        <v>41078.91201388889</v>
      </c>
      <c r="T535" s="11">
        <f t="shared" si="69"/>
        <v>41108.91201388889</v>
      </c>
      <c r="U535" t="str">
        <f>INDEX('ED - Country code'!$A:$A,MATCH(Data!G375,'ED - Country code'!$B:$B,0))</f>
        <v>United States of America</v>
      </c>
      <c r="V535">
        <f t="shared" si="70"/>
        <v>30</v>
      </c>
      <c r="W535">
        <f t="shared" si="71"/>
        <v>2012</v>
      </c>
    </row>
    <row r="536" spans="1:23" ht="43.2" x14ac:dyDescent="0.3">
      <c r="A536">
        <v>413</v>
      </c>
      <c r="B536" s="3" t="s">
        <v>414</v>
      </c>
      <c r="C536" s="3" t="s">
        <v>4523</v>
      </c>
      <c r="D536">
        <v>12800</v>
      </c>
      <c r="E536">
        <v>13451</v>
      </c>
      <c r="F536" t="s">
        <v>8219</v>
      </c>
      <c r="G536" t="s">
        <v>8224</v>
      </c>
      <c r="H536" t="s">
        <v>8246</v>
      </c>
      <c r="I536">
        <v>1342731811</v>
      </c>
      <c r="J536">
        <v>1340139811</v>
      </c>
      <c r="K536" t="b">
        <v>0</v>
      </c>
      <c r="L536">
        <v>171</v>
      </c>
      <c r="M536" t="b">
        <v>1</v>
      </c>
      <c r="N536" t="s">
        <v>8269</v>
      </c>
      <c r="O536" s="5">
        <f t="shared" si="64"/>
        <v>1.0508593749999999</v>
      </c>
      <c r="P536" s="8">
        <f t="shared" si="65"/>
        <v>78.660818713450297</v>
      </c>
      <c r="Q536" t="str">
        <f t="shared" si="66"/>
        <v>film &amp; video</v>
      </c>
      <c r="R536" t="str">
        <f t="shared" si="67"/>
        <v>documentary</v>
      </c>
      <c r="S536" s="11">
        <f t="shared" si="68"/>
        <v>41079.877442129626</v>
      </c>
      <c r="T536" s="11">
        <f t="shared" si="69"/>
        <v>41109.877442129626</v>
      </c>
      <c r="U536" t="str">
        <f>INDEX('ED - Country code'!$A:$A,MATCH(Data!G415,'ED - Country code'!$B:$B,0))</f>
        <v>United States of America</v>
      </c>
      <c r="V536">
        <f t="shared" si="70"/>
        <v>30</v>
      </c>
      <c r="W536">
        <f t="shared" si="71"/>
        <v>2012</v>
      </c>
    </row>
    <row r="537" spans="1:23" ht="28.8" x14ac:dyDescent="0.3">
      <c r="A537">
        <v>813</v>
      </c>
      <c r="B537" s="3" t="s">
        <v>814</v>
      </c>
      <c r="C537" s="3" t="s">
        <v>4923</v>
      </c>
      <c r="D537">
        <v>1500</v>
      </c>
      <c r="E537">
        <v>2399.94</v>
      </c>
      <c r="F537" t="s">
        <v>8219</v>
      </c>
      <c r="G537" t="s">
        <v>8224</v>
      </c>
      <c r="H537" t="s">
        <v>8246</v>
      </c>
      <c r="I537">
        <v>1342825365</v>
      </c>
      <c r="J537">
        <v>1340233365</v>
      </c>
      <c r="K537" t="b">
        <v>0</v>
      </c>
      <c r="L537">
        <v>96</v>
      </c>
      <c r="M537" t="b">
        <v>1</v>
      </c>
      <c r="N537" t="s">
        <v>8276</v>
      </c>
      <c r="O537" s="5">
        <f t="shared" si="64"/>
        <v>1.59996</v>
      </c>
      <c r="P537" s="8">
        <f t="shared" si="65"/>
        <v>24.999375000000001</v>
      </c>
      <c r="Q537" t="str">
        <f t="shared" si="66"/>
        <v>music</v>
      </c>
      <c r="R537" t="str">
        <f t="shared" si="67"/>
        <v>rock</v>
      </c>
      <c r="S537" s="11">
        <f t="shared" si="68"/>
        <v>41080.960243055553</v>
      </c>
      <c r="T537" s="11">
        <f t="shared" si="69"/>
        <v>41110.960243055553</v>
      </c>
      <c r="U537" t="str">
        <f>INDEX('ED - Country code'!$A:$A,MATCH(Data!G815,'ED - Country code'!$B:$B,0))</f>
        <v>United States of America</v>
      </c>
      <c r="V537">
        <f t="shared" si="70"/>
        <v>30</v>
      </c>
      <c r="W537">
        <f t="shared" si="71"/>
        <v>2012</v>
      </c>
    </row>
    <row r="538" spans="1:23" ht="43.2" x14ac:dyDescent="0.3">
      <c r="A538">
        <v>1613</v>
      </c>
      <c r="B538" s="3" t="s">
        <v>1614</v>
      </c>
      <c r="C538" s="3" t="s">
        <v>5723</v>
      </c>
      <c r="D538">
        <v>1000</v>
      </c>
      <c r="E538">
        <v>1015</v>
      </c>
      <c r="F538" t="s">
        <v>8219</v>
      </c>
      <c r="G538" t="s">
        <v>8224</v>
      </c>
      <c r="H538" t="s">
        <v>8246</v>
      </c>
      <c r="I538">
        <v>1342921202</v>
      </c>
      <c r="J538">
        <v>1340329202</v>
      </c>
      <c r="K538" t="b">
        <v>0</v>
      </c>
      <c r="L538">
        <v>26</v>
      </c>
      <c r="M538" t="b">
        <v>1</v>
      </c>
      <c r="N538" t="s">
        <v>8276</v>
      </c>
      <c r="O538" s="5">
        <f t="shared" si="64"/>
        <v>1.0149999999999999</v>
      </c>
      <c r="P538" s="8">
        <f t="shared" si="65"/>
        <v>39.03846153846154</v>
      </c>
      <c r="Q538" t="str">
        <f t="shared" si="66"/>
        <v>music</v>
      </c>
      <c r="R538" t="str">
        <f t="shared" si="67"/>
        <v>rock</v>
      </c>
      <c r="S538" s="11">
        <f t="shared" si="68"/>
        <v>41082.069467592592</v>
      </c>
      <c r="T538" s="11">
        <f t="shared" si="69"/>
        <v>41112.069467592592</v>
      </c>
      <c r="U538" t="str">
        <f>INDEX('ED - Country code'!$A:$A,MATCH(Data!G1615,'ED - Country code'!$B:$B,0))</f>
        <v>United States of America</v>
      </c>
      <c r="V538">
        <f t="shared" si="70"/>
        <v>30</v>
      </c>
      <c r="W538">
        <f t="shared" si="71"/>
        <v>2012</v>
      </c>
    </row>
    <row r="539" spans="1:23" ht="43.2" x14ac:dyDescent="0.3">
      <c r="A539">
        <v>396</v>
      </c>
      <c r="B539" s="3" t="s">
        <v>397</v>
      </c>
      <c r="C539" s="3" t="s">
        <v>4506</v>
      </c>
      <c r="D539">
        <v>15000</v>
      </c>
      <c r="E539">
        <v>16000</v>
      </c>
      <c r="F539" t="s">
        <v>8219</v>
      </c>
      <c r="G539" t="s">
        <v>8224</v>
      </c>
      <c r="H539" t="s">
        <v>8246</v>
      </c>
      <c r="I539">
        <v>1341668006</v>
      </c>
      <c r="J539">
        <v>1340372006</v>
      </c>
      <c r="K539" t="b">
        <v>0</v>
      </c>
      <c r="L539">
        <v>196</v>
      </c>
      <c r="M539" t="b">
        <v>1</v>
      </c>
      <c r="N539" t="s">
        <v>8269</v>
      </c>
      <c r="O539" s="5">
        <f t="shared" si="64"/>
        <v>1.0666666666666667</v>
      </c>
      <c r="P539" s="8">
        <f t="shared" si="65"/>
        <v>81.632653061224488</v>
      </c>
      <c r="Q539" t="str">
        <f t="shared" si="66"/>
        <v>film &amp; video</v>
      </c>
      <c r="R539" t="str">
        <f t="shared" si="67"/>
        <v>documentary</v>
      </c>
      <c r="S539" s="11">
        <f t="shared" si="68"/>
        <v>41082.564884259256</v>
      </c>
      <c r="T539" s="11">
        <f t="shared" si="69"/>
        <v>41097.564884259256</v>
      </c>
      <c r="U539" t="str">
        <f>INDEX('ED - Country code'!$A:$A,MATCH(Data!G398,'ED - Country code'!$B:$B,0))</f>
        <v>United States of America</v>
      </c>
      <c r="V539">
        <f t="shared" si="70"/>
        <v>15</v>
      </c>
      <c r="W539">
        <f t="shared" si="71"/>
        <v>2012</v>
      </c>
    </row>
    <row r="540" spans="1:23" ht="28.8" x14ac:dyDescent="0.3">
      <c r="A540">
        <v>381</v>
      </c>
      <c r="B540" s="3" t="s">
        <v>382</v>
      </c>
      <c r="C540" s="3" t="s">
        <v>4491</v>
      </c>
      <c r="D540">
        <v>25000</v>
      </c>
      <c r="E540">
        <v>26182.5</v>
      </c>
      <c r="F540" t="s">
        <v>8219</v>
      </c>
      <c r="G540" t="s">
        <v>8224</v>
      </c>
      <c r="H540" t="s">
        <v>8246</v>
      </c>
      <c r="I540">
        <v>1343624400</v>
      </c>
      <c r="J540">
        <v>1340642717</v>
      </c>
      <c r="K540" t="b">
        <v>0</v>
      </c>
      <c r="L540">
        <v>251</v>
      </c>
      <c r="M540" t="b">
        <v>1</v>
      </c>
      <c r="N540" t="s">
        <v>8269</v>
      </c>
      <c r="O540" s="5">
        <f t="shared" si="64"/>
        <v>1.0472999999999999</v>
      </c>
      <c r="P540" s="8">
        <f t="shared" si="65"/>
        <v>104.31274900398407</v>
      </c>
      <c r="Q540" t="str">
        <f t="shared" si="66"/>
        <v>film &amp; video</v>
      </c>
      <c r="R540" t="str">
        <f t="shared" si="67"/>
        <v>documentary</v>
      </c>
      <c r="S540" s="11">
        <f t="shared" si="68"/>
        <v>41085.698113425926</v>
      </c>
      <c r="T540" s="11">
        <f t="shared" si="69"/>
        <v>41120.208333333336</v>
      </c>
      <c r="U540" t="str">
        <f>INDEX('ED - Country code'!$A:$A,MATCH(Data!G383,'ED - Country code'!$B:$B,0))</f>
        <v>United States of America</v>
      </c>
      <c r="V540">
        <f t="shared" si="70"/>
        <v>34.510219907409919</v>
      </c>
      <c r="W540">
        <f t="shared" si="71"/>
        <v>2012</v>
      </c>
    </row>
    <row r="541" spans="1:23" ht="28.8" x14ac:dyDescent="0.3">
      <c r="A541">
        <v>2477</v>
      </c>
      <c r="B541" s="3" t="s">
        <v>824</v>
      </c>
      <c r="C541" s="3" t="s">
        <v>6587</v>
      </c>
      <c r="D541">
        <v>750</v>
      </c>
      <c r="E541">
        <v>1285</v>
      </c>
      <c r="F541" t="s">
        <v>8219</v>
      </c>
      <c r="G541" t="s">
        <v>8224</v>
      </c>
      <c r="H541" t="s">
        <v>8246</v>
      </c>
      <c r="I541">
        <v>1344789345</v>
      </c>
      <c r="J541">
        <v>1340901345</v>
      </c>
      <c r="K541" t="b">
        <v>0</v>
      </c>
      <c r="L541">
        <v>41</v>
      </c>
      <c r="M541" t="b">
        <v>1</v>
      </c>
      <c r="N541" t="s">
        <v>8279</v>
      </c>
      <c r="O541" s="5">
        <f t="shared" si="64"/>
        <v>1.7133333333333334</v>
      </c>
      <c r="P541" s="8">
        <f t="shared" si="65"/>
        <v>31.341463414634145</v>
      </c>
      <c r="Q541" t="str">
        <f t="shared" si="66"/>
        <v>music</v>
      </c>
      <c r="R541" t="str">
        <f t="shared" si="67"/>
        <v>indie rock</v>
      </c>
      <c r="S541" s="11">
        <f t="shared" si="68"/>
        <v>41088.691493055558</v>
      </c>
      <c r="T541" s="11">
        <f t="shared" si="69"/>
        <v>41133.691493055558</v>
      </c>
      <c r="U541" t="str">
        <f>INDEX('ED - Country code'!$A:$A,MATCH(Data!G2479,'ED - Country code'!$B:$B,0))</f>
        <v>United States of America</v>
      </c>
      <c r="V541">
        <f t="shared" si="70"/>
        <v>45</v>
      </c>
      <c r="W541">
        <f t="shared" si="71"/>
        <v>2012</v>
      </c>
    </row>
    <row r="542" spans="1:23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4"/>
        <v>6.666666666666667E-5</v>
      </c>
      <c r="P542" s="8">
        <f t="shared" si="65"/>
        <v>1</v>
      </c>
      <c r="Q542" t="str">
        <f t="shared" si="66"/>
        <v>technology</v>
      </c>
      <c r="R542" t="str">
        <f t="shared" si="67"/>
        <v>web</v>
      </c>
      <c r="S542" s="11">
        <f t="shared" si="68"/>
        <v>42009.817199074074</v>
      </c>
      <c r="T542" s="11">
        <f t="shared" si="69"/>
        <v>42039.817199074074</v>
      </c>
      <c r="U542" t="str">
        <f>INDEX('ED - Country code'!$A:$A,MATCH(Data!G542,'ED - Country code'!$B:$B,0))</f>
        <v>United States of America</v>
      </c>
      <c r="V542">
        <f t="shared" si="70"/>
        <v>30</v>
      </c>
      <c r="W542">
        <f t="shared" si="71"/>
        <v>2015</v>
      </c>
    </row>
    <row r="543" spans="1:23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4"/>
        <v>5.5555555555555558E-3</v>
      </c>
      <c r="P543" s="8">
        <f t="shared" si="65"/>
        <v>25</v>
      </c>
      <c r="Q543" t="str">
        <f t="shared" si="66"/>
        <v>technology</v>
      </c>
      <c r="R543" t="str">
        <f t="shared" si="67"/>
        <v>web</v>
      </c>
      <c r="S543" s="11">
        <f t="shared" si="68"/>
        <v>42276.046689814815</v>
      </c>
      <c r="T543" s="11">
        <f t="shared" si="69"/>
        <v>42306.046689814815</v>
      </c>
      <c r="U543" t="str">
        <f>INDEX('ED - Country code'!$A:$A,MATCH(Data!G543,'ED - Country code'!$B:$B,0))</f>
        <v>United States of America</v>
      </c>
      <c r="V543">
        <f t="shared" si="70"/>
        <v>30</v>
      </c>
      <c r="W543">
        <f t="shared" si="71"/>
        <v>2015</v>
      </c>
    </row>
    <row r="544" spans="1:23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4"/>
        <v>3.9999999999999998E-6</v>
      </c>
      <c r="P544" s="8">
        <f t="shared" si="65"/>
        <v>1</v>
      </c>
      <c r="Q544" t="str">
        <f t="shared" si="66"/>
        <v>technology</v>
      </c>
      <c r="R544" t="str">
        <f t="shared" si="67"/>
        <v>web</v>
      </c>
      <c r="S544" s="11">
        <f t="shared" si="68"/>
        <v>42433.737453703703</v>
      </c>
      <c r="T544" s="11">
        <f t="shared" si="69"/>
        <v>42493.695787037039</v>
      </c>
      <c r="U544" t="str">
        <f>INDEX('ED - Country code'!$A:$A,MATCH(Data!G544,'ED - Country code'!$B:$B,0))</f>
        <v>United States of America</v>
      </c>
      <c r="V544">
        <f t="shared" si="70"/>
        <v>59.958333333335759</v>
      </c>
      <c r="W544">
        <f t="shared" si="71"/>
        <v>2016</v>
      </c>
    </row>
    <row r="545" spans="1:23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4"/>
        <v>3.1818181818181819E-3</v>
      </c>
      <c r="P545" s="8">
        <f t="shared" si="65"/>
        <v>35</v>
      </c>
      <c r="Q545" t="str">
        <f t="shared" si="66"/>
        <v>technology</v>
      </c>
      <c r="R545" t="str">
        <f t="shared" si="67"/>
        <v>web</v>
      </c>
      <c r="S545" s="11">
        <f t="shared" si="68"/>
        <v>41914.092152777775</v>
      </c>
      <c r="T545" s="11">
        <f t="shared" si="69"/>
        <v>41944.092152777775</v>
      </c>
      <c r="U545" t="str">
        <f>INDEX('ED - Country code'!$A:$A,MATCH(Data!G545,'ED - Country code'!$B:$B,0))</f>
        <v>Australia</v>
      </c>
      <c r="V545">
        <f t="shared" si="70"/>
        <v>30</v>
      </c>
      <c r="W545">
        <f t="shared" si="71"/>
        <v>2014</v>
      </c>
    </row>
    <row r="546" spans="1:23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4"/>
        <v>1.2E-2</v>
      </c>
      <c r="P546" s="8">
        <f t="shared" si="65"/>
        <v>3</v>
      </c>
      <c r="Q546" t="str">
        <f t="shared" si="66"/>
        <v>technology</v>
      </c>
      <c r="R546" t="str">
        <f t="shared" si="67"/>
        <v>web</v>
      </c>
      <c r="S546" s="11">
        <f t="shared" si="68"/>
        <v>42525.656944444447</v>
      </c>
      <c r="T546" s="11">
        <f t="shared" si="69"/>
        <v>42555.656944444447</v>
      </c>
      <c r="U546" t="str">
        <f>INDEX('ED - Country code'!$A:$A,MATCH(Data!G546,'ED - Country code'!$B:$B,0))</f>
        <v>United States of America</v>
      </c>
      <c r="V546">
        <f t="shared" si="70"/>
        <v>30</v>
      </c>
      <c r="W546">
        <f t="shared" si="71"/>
        <v>2016</v>
      </c>
    </row>
    <row r="547" spans="1:23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4"/>
        <v>0.27383999999999997</v>
      </c>
      <c r="P547" s="8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1">
        <f t="shared" si="68"/>
        <v>42283.592465277776</v>
      </c>
      <c r="T547" s="11">
        <f t="shared" si="69"/>
        <v>42323.634131944447</v>
      </c>
      <c r="U547" t="str">
        <f>INDEX('ED - Country code'!$A:$A,MATCH(Data!G547,'ED - Country code'!$B:$B,0))</f>
        <v>France</v>
      </c>
      <c r="V547">
        <f t="shared" si="70"/>
        <v>40.041666666671517</v>
      </c>
      <c r="W547">
        <f t="shared" si="71"/>
        <v>2015</v>
      </c>
    </row>
    <row r="548" spans="1:23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4"/>
        <v>8.6666666666666663E-4</v>
      </c>
      <c r="P548" s="8">
        <f t="shared" si="65"/>
        <v>26</v>
      </c>
      <c r="Q548" t="str">
        <f t="shared" si="66"/>
        <v>technology</v>
      </c>
      <c r="R548" t="str">
        <f t="shared" si="67"/>
        <v>web</v>
      </c>
      <c r="S548" s="11">
        <f t="shared" si="68"/>
        <v>42249.667997685188</v>
      </c>
      <c r="T548" s="11">
        <f t="shared" si="69"/>
        <v>42294.667997685188</v>
      </c>
      <c r="U548" t="str">
        <f>INDEX('ED - Country code'!$A:$A,MATCH(Data!G548,'ED - Country code'!$B:$B,0))</f>
        <v>United States of America</v>
      </c>
      <c r="V548">
        <f t="shared" si="70"/>
        <v>45</v>
      </c>
      <c r="W548">
        <f t="shared" si="71"/>
        <v>2015</v>
      </c>
    </row>
    <row r="549" spans="1:23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4"/>
        <v>0</v>
      </c>
      <c r="P549" s="8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11">
        <f t="shared" si="68"/>
        <v>42380.696342592593</v>
      </c>
      <c r="T549" s="11">
        <f t="shared" si="69"/>
        <v>42410.696342592593</v>
      </c>
      <c r="U549" t="str">
        <f>INDEX('ED - Country code'!$A:$A,MATCH(Data!G549,'ED - Country code'!$B:$B,0))</f>
        <v>United Kingdom</v>
      </c>
      <c r="V549">
        <f t="shared" si="70"/>
        <v>30</v>
      </c>
      <c r="W549">
        <f t="shared" si="71"/>
        <v>2016</v>
      </c>
    </row>
    <row r="550" spans="1:23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4"/>
        <v>8.9999999999999998E-4</v>
      </c>
      <c r="P550" s="8">
        <f t="shared" si="65"/>
        <v>9</v>
      </c>
      <c r="Q550" t="str">
        <f t="shared" si="66"/>
        <v>technology</v>
      </c>
      <c r="R550" t="str">
        <f t="shared" si="67"/>
        <v>web</v>
      </c>
      <c r="S550" s="11">
        <f t="shared" si="68"/>
        <v>42276.903333333335</v>
      </c>
      <c r="T550" s="11">
        <f t="shared" si="69"/>
        <v>42306.903333333335</v>
      </c>
      <c r="U550" t="str">
        <f>INDEX('ED - Country code'!$A:$A,MATCH(Data!G550,'ED - Country code'!$B:$B,0))</f>
        <v>United Kingdom</v>
      </c>
      <c r="V550">
        <f t="shared" si="70"/>
        <v>30</v>
      </c>
      <c r="W550">
        <f t="shared" si="71"/>
        <v>2015</v>
      </c>
    </row>
    <row r="551" spans="1:23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4"/>
        <v>2.7199999999999998E-2</v>
      </c>
      <c r="P551" s="8">
        <f t="shared" si="65"/>
        <v>8.5</v>
      </c>
      <c r="Q551" t="str">
        <f t="shared" si="66"/>
        <v>technology</v>
      </c>
      <c r="R551" t="str">
        <f t="shared" si="67"/>
        <v>web</v>
      </c>
      <c r="S551" s="11">
        <f t="shared" si="68"/>
        <v>42163.636828703704</v>
      </c>
      <c r="T551" s="11">
        <f t="shared" si="69"/>
        <v>42193.636828703704</v>
      </c>
      <c r="U551" t="str">
        <f>INDEX('ED - Country code'!$A:$A,MATCH(Data!G551,'ED - Country code'!$B:$B,0))</f>
        <v>United Kingdom</v>
      </c>
      <c r="V551">
        <f t="shared" si="70"/>
        <v>30</v>
      </c>
      <c r="W551">
        <f t="shared" si="71"/>
        <v>2015</v>
      </c>
    </row>
    <row r="552" spans="1:23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4"/>
        <v>7.0000000000000001E-3</v>
      </c>
      <c r="P552" s="8">
        <f t="shared" si="65"/>
        <v>8.75</v>
      </c>
      <c r="Q552" t="str">
        <f t="shared" si="66"/>
        <v>technology</v>
      </c>
      <c r="R552" t="str">
        <f t="shared" si="67"/>
        <v>web</v>
      </c>
      <c r="S552" s="11">
        <f t="shared" si="68"/>
        <v>42753.678761574076</v>
      </c>
      <c r="T552" s="11">
        <f t="shared" si="69"/>
        <v>42766.208333333328</v>
      </c>
      <c r="U552" t="str">
        <f>INDEX('ED - Country code'!$A:$A,MATCH(Data!G552,'ED - Country code'!$B:$B,0))</f>
        <v>Canada</v>
      </c>
      <c r="V552">
        <f t="shared" si="70"/>
        <v>12.529571759252576</v>
      </c>
      <c r="W552">
        <f t="shared" si="71"/>
        <v>2017</v>
      </c>
    </row>
    <row r="553" spans="1:23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4"/>
        <v>5.0413333333333331E-2</v>
      </c>
      <c r="P553" s="8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1">
        <f t="shared" si="68"/>
        <v>42173.275740740741</v>
      </c>
      <c r="T553" s="11">
        <f t="shared" si="69"/>
        <v>42217.745138888888</v>
      </c>
      <c r="U553" t="str">
        <f>INDEX('ED - Country code'!$A:$A,MATCH(Data!G553,'ED - Country code'!$B:$B,0))</f>
        <v>United States of America</v>
      </c>
      <c r="V553">
        <f t="shared" si="70"/>
        <v>44.469398148146865</v>
      </c>
      <c r="W553">
        <f t="shared" si="71"/>
        <v>2015</v>
      </c>
    </row>
    <row r="554" spans="1:23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4"/>
        <v>0</v>
      </c>
      <c r="P554" s="8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11">
        <f t="shared" si="68"/>
        <v>42318.616851851853</v>
      </c>
      <c r="T554" s="11">
        <f t="shared" si="69"/>
        <v>42378.616851851853</v>
      </c>
      <c r="U554" t="str">
        <f>INDEX('ED - Country code'!$A:$A,MATCH(Data!G554,'ED - Country code'!$B:$B,0))</f>
        <v>Canada</v>
      </c>
      <c r="V554">
        <f t="shared" si="70"/>
        <v>60</v>
      </c>
      <c r="W554">
        <f t="shared" si="71"/>
        <v>2016</v>
      </c>
    </row>
    <row r="555" spans="1:23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4"/>
        <v>4.9199999999999999E-3</v>
      </c>
      <c r="P555" s="8">
        <f t="shared" si="65"/>
        <v>20.5</v>
      </c>
      <c r="Q555" t="str">
        <f t="shared" si="66"/>
        <v>technology</v>
      </c>
      <c r="R555" t="str">
        <f t="shared" si="67"/>
        <v>web</v>
      </c>
      <c r="S555" s="11">
        <f t="shared" si="68"/>
        <v>41927.71980324074</v>
      </c>
      <c r="T555" s="11">
        <f t="shared" si="69"/>
        <v>41957.761469907404</v>
      </c>
      <c r="U555" t="str">
        <f>INDEX('ED - Country code'!$A:$A,MATCH(Data!G555,'ED - Country code'!$B:$B,0))</f>
        <v>United States of America</v>
      </c>
      <c r="V555">
        <f t="shared" si="70"/>
        <v>30.041666666664241</v>
      </c>
      <c r="W555">
        <f t="shared" si="71"/>
        <v>2014</v>
      </c>
    </row>
    <row r="556" spans="1:23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4"/>
        <v>0.36589147286821705</v>
      </c>
      <c r="P556" s="8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1">
        <f t="shared" si="68"/>
        <v>41901.684861111113</v>
      </c>
      <c r="T556" s="11">
        <f t="shared" si="69"/>
        <v>41931.684861111113</v>
      </c>
      <c r="U556" t="str">
        <f>INDEX('ED - Country code'!$A:$A,MATCH(Data!G556,'ED - Country code'!$B:$B,0))</f>
        <v>United States of America</v>
      </c>
      <c r="V556">
        <f t="shared" si="70"/>
        <v>30</v>
      </c>
      <c r="W556">
        <f t="shared" si="71"/>
        <v>2014</v>
      </c>
    </row>
    <row r="557" spans="1:23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4"/>
        <v>0</v>
      </c>
      <c r="P557" s="8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11">
        <f t="shared" si="68"/>
        <v>42503.353506944448</v>
      </c>
      <c r="T557" s="11">
        <f t="shared" si="69"/>
        <v>42533.353506944448</v>
      </c>
      <c r="U557" t="str">
        <f>INDEX('ED - Country code'!$A:$A,MATCH(Data!G557,'ED - Country code'!$B:$B,0))</f>
        <v>United Kingdom</v>
      </c>
      <c r="V557">
        <f t="shared" si="70"/>
        <v>30</v>
      </c>
      <c r="W557">
        <f t="shared" si="71"/>
        <v>2016</v>
      </c>
    </row>
    <row r="558" spans="1:23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4"/>
        <v>2.5000000000000001E-2</v>
      </c>
      <c r="P558" s="8">
        <f t="shared" si="65"/>
        <v>200</v>
      </c>
      <c r="Q558" t="str">
        <f t="shared" si="66"/>
        <v>technology</v>
      </c>
      <c r="R558" t="str">
        <f t="shared" si="67"/>
        <v>web</v>
      </c>
      <c r="S558" s="11">
        <f t="shared" si="68"/>
        <v>42345.860150462962</v>
      </c>
      <c r="T558" s="11">
        <f t="shared" si="69"/>
        <v>42375.860150462962</v>
      </c>
      <c r="U558" t="str">
        <f>INDEX('ED - Country code'!$A:$A,MATCH(Data!G558,'ED - Country code'!$B:$B,0))</f>
        <v>United States of America</v>
      </c>
      <c r="V558">
        <f t="shared" si="70"/>
        <v>30</v>
      </c>
      <c r="W558">
        <f t="shared" si="71"/>
        <v>2016</v>
      </c>
    </row>
    <row r="559" spans="1:23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4"/>
        <v>9.1066666666666674E-3</v>
      </c>
      <c r="P559" s="8">
        <f t="shared" si="65"/>
        <v>68.3</v>
      </c>
      <c r="Q559" t="str">
        <f t="shared" si="66"/>
        <v>technology</v>
      </c>
      <c r="R559" t="str">
        <f t="shared" si="67"/>
        <v>web</v>
      </c>
      <c r="S559" s="11">
        <f t="shared" si="68"/>
        <v>42676.942164351851</v>
      </c>
      <c r="T559" s="11">
        <f t="shared" si="69"/>
        <v>42706.983831018515</v>
      </c>
      <c r="U559" t="str">
        <f>INDEX('ED - Country code'!$A:$A,MATCH(Data!G559,'ED - Country code'!$B:$B,0))</f>
        <v>Germany</v>
      </c>
      <c r="V559">
        <f t="shared" si="70"/>
        <v>30.041666666664241</v>
      </c>
      <c r="W559">
        <f t="shared" si="71"/>
        <v>2016</v>
      </c>
    </row>
    <row r="560" spans="1:23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4"/>
        <v>0</v>
      </c>
      <c r="P560" s="8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11">
        <f t="shared" si="68"/>
        <v>42057.883159722223</v>
      </c>
      <c r="T560" s="11">
        <f t="shared" si="69"/>
        <v>42087.841493055559</v>
      </c>
      <c r="U560" t="str">
        <f>INDEX('ED - Country code'!$A:$A,MATCH(Data!G560,'ED - Country code'!$B:$B,0))</f>
        <v>United States of America</v>
      </c>
      <c r="V560">
        <f t="shared" si="70"/>
        <v>29.958333333335759</v>
      </c>
      <c r="W560">
        <f t="shared" si="71"/>
        <v>2015</v>
      </c>
    </row>
    <row r="561" spans="1:23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4"/>
        <v>2.0833333333333335E-4</v>
      </c>
      <c r="P561" s="8">
        <f t="shared" si="65"/>
        <v>50</v>
      </c>
      <c r="Q561" t="str">
        <f t="shared" si="66"/>
        <v>technology</v>
      </c>
      <c r="R561" t="str">
        <f t="shared" si="67"/>
        <v>web</v>
      </c>
      <c r="S561" s="11">
        <f t="shared" si="68"/>
        <v>42321.283101851848</v>
      </c>
      <c r="T561" s="11">
        <f t="shared" si="69"/>
        <v>42351.283101851848</v>
      </c>
      <c r="U561" t="str">
        <f>INDEX('ED - Country code'!$A:$A,MATCH(Data!G561,'ED - Country code'!$B:$B,0))</f>
        <v>United States of America</v>
      </c>
      <c r="V561">
        <f t="shared" si="70"/>
        <v>30</v>
      </c>
      <c r="W561">
        <f t="shared" si="71"/>
        <v>2015</v>
      </c>
    </row>
    <row r="562" spans="1:23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4"/>
        <v>1.2E-4</v>
      </c>
      <c r="P562" s="8">
        <f t="shared" si="65"/>
        <v>4</v>
      </c>
      <c r="Q562" t="str">
        <f t="shared" si="66"/>
        <v>technology</v>
      </c>
      <c r="R562" t="str">
        <f t="shared" si="67"/>
        <v>web</v>
      </c>
      <c r="S562" s="11">
        <f t="shared" si="68"/>
        <v>41960.771354166667</v>
      </c>
      <c r="T562" s="11">
        <f t="shared" si="69"/>
        <v>41990.771354166667</v>
      </c>
      <c r="U562" t="str">
        <f>INDEX('ED - Country code'!$A:$A,MATCH(Data!G562,'ED - Country code'!$B:$B,0))</f>
        <v>Canada</v>
      </c>
      <c r="V562">
        <f t="shared" si="70"/>
        <v>30</v>
      </c>
      <c r="W562">
        <f t="shared" si="71"/>
        <v>2014</v>
      </c>
    </row>
    <row r="563" spans="1:23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4"/>
        <v>3.6666666666666666E-3</v>
      </c>
      <c r="P563" s="8">
        <f t="shared" si="65"/>
        <v>27.5</v>
      </c>
      <c r="Q563" t="str">
        <f t="shared" si="66"/>
        <v>technology</v>
      </c>
      <c r="R563" t="str">
        <f t="shared" si="67"/>
        <v>web</v>
      </c>
      <c r="S563" s="11">
        <f t="shared" si="68"/>
        <v>42268.658715277779</v>
      </c>
      <c r="T563" s="11">
        <f t="shared" si="69"/>
        <v>42303.658715277779</v>
      </c>
      <c r="U563" t="str">
        <f>INDEX('ED - Country code'!$A:$A,MATCH(Data!G563,'ED - Country code'!$B:$B,0))</f>
        <v>United States of America</v>
      </c>
      <c r="V563">
        <f t="shared" si="70"/>
        <v>35</v>
      </c>
      <c r="W563">
        <f t="shared" si="71"/>
        <v>2015</v>
      </c>
    </row>
    <row r="564" spans="1:23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4"/>
        <v>0</v>
      </c>
      <c r="P564" s="8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11">
        <f t="shared" si="68"/>
        <v>42692.389062500006</v>
      </c>
      <c r="T564" s="11">
        <f t="shared" si="69"/>
        <v>42722.389062500006</v>
      </c>
      <c r="U564" t="str">
        <f>INDEX('ED - Country code'!$A:$A,MATCH(Data!G564,'ED - Country code'!$B:$B,0))</f>
        <v>Netherlands</v>
      </c>
      <c r="V564">
        <f t="shared" si="70"/>
        <v>30</v>
      </c>
      <c r="W564">
        <f t="shared" si="71"/>
        <v>2016</v>
      </c>
    </row>
    <row r="565" spans="1:23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4"/>
        <v>9.0666666666666662E-4</v>
      </c>
      <c r="P565" s="8">
        <f t="shared" si="65"/>
        <v>34</v>
      </c>
      <c r="Q565" t="str">
        <f t="shared" si="66"/>
        <v>technology</v>
      </c>
      <c r="R565" t="str">
        <f t="shared" si="67"/>
        <v>web</v>
      </c>
      <c r="S565" s="11">
        <f t="shared" si="68"/>
        <v>42022.069988425923</v>
      </c>
      <c r="T565" s="11">
        <f t="shared" si="69"/>
        <v>42052.069988425923</v>
      </c>
      <c r="U565" t="str">
        <f>INDEX('ED - Country code'!$A:$A,MATCH(Data!G565,'ED - Country code'!$B:$B,0))</f>
        <v>Australia</v>
      </c>
      <c r="V565">
        <f t="shared" si="70"/>
        <v>30</v>
      </c>
      <c r="W565">
        <f t="shared" si="71"/>
        <v>2015</v>
      </c>
    </row>
    <row r="566" spans="1:23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4"/>
        <v>5.5555555555555558E-5</v>
      </c>
      <c r="P566" s="8">
        <f t="shared" si="65"/>
        <v>1</v>
      </c>
      <c r="Q566" t="str">
        <f t="shared" si="66"/>
        <v>technology</v>
      </c>
      <c r="R566" t="str">
        <f t="shared" si="67"/>
        <v>web</v>
      </c>
      <c r="S566" s="11">
        <f t="shared" si="68"/>
        <v>42411.942997685182</v>
      </c>
      <c r="T566" s="11">
        <f t="shared" si="69"/>
        <v>42441.942997685182</v>
      </c>
      <c r="U566" t="str">
        <f>INDEX('ED - Country code'!$A:$A,MATCH(Data!G566,'ED - Country code'!$B:$B,0))</f>
        <v>France</v>
      </c>
      <c r="V566">
        <f t="shared" si="70"/>
        <v>30</v>
      </c>
      <c r="W566">
        <f t="shared" si="71"/>
        <v>2016</v>
      </c>
    </row>
    <row r="567" spans="1:23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4"/>
        <v>0</v>
      </c>
      <c r="P567" s="8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11">
        <f t="shared" si="68"/>
        <v>42165.785289351858</v>
      </c>
      <c r="T567" s="11">
        <f t="shared" si="69"/>
        <v>42195.785289351858</v>
      </c>
      <c r="U567" t="str">
        <f>INDEX('ED - Country code'!$A:$A,MATCH(Data!G567,'ED - Country code'!$B:$B,0))</f>
        <v>United Kingdom</v>
      </c>
      <c r="V567">
        <f t="shared" si="70"/>
        <v>30</v>
      </c>
      <c r="W567">
        <f t="shared" si="71"/>
        <v>2015</v>
      </c>
    </row>
    <row r="568" spans="1:23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4"/>
        <v>2.0000000000000001E-4</v>
      </c>
      <c r="P568" s="8">
        <f t="shared" si="65"/>
        <v>1</v>
      </c>
      <c r="Q568" t="str">
        <f t="shared" si="66"/>
        <v>technology</v>
      </c>
      <c r="R568" t="str">
        <f t="shared" si="67"/>
        <v>web</v>
      </c>
      <c r="S568" s="11">
        <f t="shared" si="68"/>
        <v>42535.68440972222</v>
      </c>
      <c r="T568" s="11">
        <f t="shared" si="69"/>
        <v>42565.68440972222</v>
      </c>
      <c r="U568" t="str">
        <f>INDEX('ED - Country code'!$A:$A,MATCH(Data!G568,'ED - Country code'!$B:$B,0))</f>
        <v>United States of America</v>
      </c>
      <c r="V568">
        <f t="shared" si="70"/>
        <v>30</v>
      </c>
      <c r="W568">
        <f t="shared" si="71"/>
        <v>2016</v>
      </c>
    </row>
    <row r="569" spans="1:23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4"/>
        <v>0</v>
      </c>
      <c r="P569" s="8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11">
        <f t="shared" si="68"/>
        <v>41975.842523148152</v>
      </c>
      <c r="T569" s="11">
        <f t="shared" si="69"/>
        <v>42005.842523148152</v>
      </c>
      <c r="U569" t="str">
        <f>INDEX('ED - Country code'!$A:$A,MATCH(Data!G569,'ED - Country code'!$B:$B,0))</f>
        <v>United States of America</v>
      </c>
      <c r="V569">
        <f t="shared" si="70"/>
        <v>30</v>
      </c>
      <c r="W569">
        <f t="shared" si="71"/>
        <v>2015</v>
      </c>
    </row>
    <row r="570" spans="1:23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4"/>
        <v>0.01</v>
      </c>
      <c r="P570" s="8">
        <f t="shared" si="65"/>
        <v>49</v>
      </c>
      <c r="Q570" t="str">
        <f t="shared" si="66"/>
        <v>technology</v>
      </c>
      <c r="R570" t="str">
        <f t="shared" si="67"/>
        <v>web</v>
      </c>
      <c r="S570" s="11">
        <f t="shared" si="68"/>
        <v>42348.9215625</v>
      </c>
      <c r="T570" s="11">
        <f t="shared" si="69"/>
        <v>42385.458333333328</v>
      </c>
      <c r="U570" t="str">
        <f>INDEX('ED - Country code'!$A:$A,MATCH(Data!G570,'ED - Country code'!$B:$B,0))</f>
        <v>New Zealand</v>
      </c>
      <c r="V570">
        <f t="shared" si="70"/>
        <v>36.536770833328774</v>
      </c>
      <c r="W570">
        <f t="shared" si="71"/>
        <v>2016</v>
      </c>
    </row>
    <row r="571" spans="1:23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4"/>
        <v>8.0000000000000002E-3</v>
      </c>
      <c r="P571" s="8">
        <f t="shared" si="65"/>
        <v>20</v>
      </c>
      <c r="Q571" t="str">
        <f t="shared" si="66"/>
        <v>technology</v>
      </c>
      <c r="R571" t="str">
        <f t="shared" si="67"/>
        <v>web</v>
      </c>
      <c r="S571" s="11">
        <f t="shared" si="68"/>
        <v>42340.847361111111</v>
      </c>
      <c r="T571" s="11">
        <f t="shared" si="69"/>
        <v>42370.847361111111</v>
      </c>
      <c r="U571" t="str">
        <f>INDEX('ED - Country code'!$A:$A,MATCH(Data!G571,'ED - Country code'!$B:$B,0))</f>
        <v>Canada</v>
      </c>
      <c r="V571">
        <f t="shared" si="70"/>
        <v>30</v>
      </c>
      <c r="W571">
        <f t="shared" si="71"/>
        <v>2016</v>
      </c>
    </row>
    <row r="572" spans="1:23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4"/>
        <v>1.6705882352941177E-3</v>
      </c>
      <c r="P572" s="8">
        <f t="shared" si="65"/>
        <v>142</v>
      </c>
      <c r="Q572" t="str">
        <f t="shared" si="66"/>
        <v>technology</v>
      </c>
      <c r="R572" t="str">
        <f t="shared" si="67"/>
        <v>web</v>
      </c>
      <c r="S572" s="11">
        <f t="shared" si="68"/>
        <v>42388.798252314817</v>
      </c>
      <c r="T572" s="11">
        <f t="shared" si="69"/>
        <v>42418.798252314817</v>
      </c>
      <c r="U572" t="str">
        <f>INDEX('ED - Country code'!$A:$A,MATCH(Data!G572,'ED - Country code'!$B:$B,0))</f>
        <v>United States of America</v>
      </c>
      <c r="V572">
        <f t="shared" si="70"/>
        <v>30</v>
      </c>
      <c r="W572">
        <f t="shared" si="71"/>
        <v>2016</v>
      </c>
    </row>
    <row r="573" spans="1:23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4"/>
        <v>4.2399999999999998E-3</v>
      </c>
      <c r="P573" s="8">
        <f t="shared" si="65"/>
        <v>53</v>
      </c>
      <c r="Q573" t="str">
        <f t="shared" si="66"/>
        <v>technology</v>
      </c>
      <c r="R573" t="str">
        <f t="shared" si="67"/>
        <v>web</v>
      </c>
      <c r="S573" s="11">
        <f t="shared" si="68"/>
        <v>42192.816238425927</v>
      </c>
      <c r="T573" s="11">
        <f t="shared" si="69"/>
        <v>42212.165972222225</v>
      </c>
      <c r="U573" t="str">
        <f>INDEX('ED - Country code'!$A:$A,MATCH(Data!G573,'ED - Country code'!$B:$B,0))</f>
        <v>United States of America</v>
      </c>
      <c r="V573">
        <f t="shared" si="70"/>
        <v>19.349733796298096</v>
      </c>
      <c r="W573">
        <f t="shared" si="71"/>
        <v>2015</v>
      </c>
    </row>
    <row r="574" spans="1:23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4"/>
        <v>0</v>
      </c>
      <c r="P574" s="8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11">
        <f t="shared" si="68"/>
        <v>42282.71629629629</v>
      </c>
      <c r="T574" s="11">
        <f t="shared" si="69"/>
        <v>42312.757962962962</v>
      </c>
      <c r="U574" t="str">
        <f>INDEX('ED - Country code'!$A:$A,MATCH(Data!G574,'ED - Country code'!$B:$B,0))</f>
        <v>United States of America</v>
      </c>
      <c r="V574">
        <f t="shared" si="70"/>
        <v>30.041666666671517</v>
      </c>
      <c r="W574">
        <f t="shared" si="71"/>
        <v>2015</v>
      </c>
    </row>
    <row r="575" spans="1:23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4"/>
        <v>3.892538925389254E-3</v>
      </c>
      <c r="P575" s="8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1">
        <f t="shared" si="68"/>
        <v>41963.050127314811</v>
      </c>
      <c r="T575" s="11">
        <f t="shared" si="69"/>
        <v>42022.05</v>
      </c>
      <c r="U575" t="str">
        <f>INDEX('ED - Country code'!$A:$A,MATCH(Data!G575,'ED - Country code'!$B:$B,0))</f>
        <v>United States of America</v>
      </c>
      <c r="V575">
        <f t="shared" si="70"/>
        <v>58.999872685191804</v>
      </c>
      <c r="W575">
        <f t="shared" si="71"/>
        <v>2015</v>
      </c>
    </row>
    <row r="576" spans="1:23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4"/>
        <v>7.1556350626118068E-3</v>
      </c>
      <c r="P576" s="8">
        <f t="shared" si="65"/>
        <v>20</v>
      </c>
      <c r="Q576" t="str">
        <f t="shared" si="66"/>
        <v>technology</v>
      </c>
      <c r="R576" t="str">
        <f t="shared" si="67"/>
        <v>web</v>
      </c>
      <c r="S576" s="11">
        <f t="shared" si="68"/>
        <v>42632.443368055552</v>
      </c>
      <c r="T576" s="11">
        <f t="shared" si="69"/>
        <v>42662.443368055552</v>
      </c>
      <c r="U576" t="str">
        <f>INDEX('ED - Country code'!$A:$A,MATCH(Data!G576,'ED - Country code'!$B:$B,0))</f>
        <v>United Kingdom</v>
      </c>
      <c r="V576">
        <f t="shared" si="70"/>
        <v>30</v>
      </c>
      <c r="W576">
        <f t="shared" si="71"/>
        <v>2016</v>
      </c>
    </row>
    <row r="577" spans="1:23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4"/>
        <v>4.3166666666666666E-3</v>
      </c>
      <c r="P577" s="8">
        <f t="shared" si="65"/>
        <v>64.75</v>
      </c>
      <c r="Q577" t="str">
        <f t="shared" si="66"/>
        <v>technology</v>
      </c>
      <c r="R577" t="str">
        <f t="shared" si="67"/>
        <v>web</v>
      </c>
      <c r="S577" s="11">
        <f t="shared" si="68"/>
        <v>42138.692627314813</v>
      </c>
      <c r="T577" s="11">
        <f t="shared" si="69"/>
        <v>42168.692627314813</v>
      </c>
      <c r="U577" t="str">
        <f>INDEX('ED - Country code'!$A:$A,MATCH(Data!G577,'ED - Country code'!$B:$B,0))</f>
        <v>Germany</v>
      </c>
      <c r="V577">
        <f t="shared" si="70"/>
        <v>30</v>
      </c>
      <c r="W577">
        <f t="shared" si="71"/>
        <v>2015</v>
      </c>
    </row>
    <row r="578" spans="1:23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72">E578/D578</f>
        <v>1.2500000000000001E-5</v>
      </c>
      <c r="P578" s="8">
        <f t="shared" ref="P578:P641" si="73">E578/L578</f>
        <v>1</v>
      </c>
      <c r="Q578" t="str">
        <f t="shared" ref="Q578:Q641" si="74">LEFT(N578,SEARCH("/",N578,1)-1)</f>
        <v>technology</v>
      </c>
      <c r="R578" t="str">
        <f t="shared" ref="R578:R641" si="75">RIGHT(N578,LEN(N578)-SEARCH("/",N578,1))</f>
        <v>web</v>
      </c>
      <c r="S578" s="11">
        <f t="shared" ref="S578:S641" si="76">(((J578/60)/60)/24)+DATE(1970,1,1)</f>
        <v>42031.471666666665</v>
      </c>
      <c r="T578" s="11">
        <f t="shared" ref="T578:T641" si="77">(((I578/60)/60)/24)+DATE(1970,1,1)</f>
        <v>42091.43</v>
      </c>
      <c r="U578" t="str">
        <f>INDEX('ED - Country code'!$A:$A,MATCH(Data!G578,'ED - Country code'!$B:$B,0))</f>
        <v>United States of America</v>
      </c>
      <c r="V578">
        <f t="shared" si="70"/>
        <v>59.958333333335759</v>
      </c>
      <c r="W578">
        <f t="shared" si="71"/>
        <v>2015</v>
      </c>
    </row>
    <row r="579" spans="1:23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72"/>
        <v>2E-3</v>
      </c>
      <c r="P579" s="8">
        <f t="shared" si="73"/>
        <v>10</v>
      </c>
      <c r="Q579" t="str">
        <f t="shared" si="74"/>
        <v>technology</v>
      </c>
      <c r="R579" t="str">
        <f t="shared" si="75"/>
        <v>web</v>
      </c>
      <c r="S579" s="11">
        <f t="shared" si="76"/>
        <v>42450.589143518519</v>
      </c>
      <c r="T579" s="11">
        <f t="shared" si="77"/>
        <v>42510.589143518519</v>
      </c>
      <c r="U579" t="str">
        <f>INDEX('ED - Country code'!$A:$A,MATCH(Data!G579,'ED - Country code'!$B:$B,0))</f>
        <v>United States of America</v>
      </c>
      <c r="V579">
        <f t="shared" ref="V579:V642" si="78">T579-S579</f>
        <v>60</v>
      </c>
      <c r="W579">
        <f t="shared" ref="W579:W642" si="79">YEAR(T579)</f>
        <v>2016</v>
      </c>
    </row>
    <row r="580" spans="1:23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2"/>
        <v>1.12E-4</v>
      </c>
      <c r="P580" s="8">
        <f t="shared" si="73"/>
        <v>2</v>
      </c>
      <c r="Q580" t="str">
        <f t="shared" si="74"/>
        <v>technology</v>
      </c>
      <c r="R580" t="str">
        <f t="shared" si="75"/>
        <v>web</v>
      </c>
      <c r="S580" s="11">
        <f t="shared" si="76"/>
        <v>42230.578622685185</v>
      </c>
      <c r="T580" s="11">
        <f t="shared" si="77"/>
        <v>42254.578622685185</v>
      </c>
      <c r="U580" t="str">
        <f>INDEX('ED - Country code'!$A:$A,MATCH(Data!G580,'ED - Country code'!$B:$B,0))</f>
        <v>United Kingdom</v>
      </c>
      <c r="V580">
        <f t="shared" si="78"/>
        <v>24</v>
      </c>
      <c r="W580">
        <f t="shared" si="79"/>
        <v>2015</v>
      </c>
    </row>
    <row r="581" spans="1:23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2"/>
        <v>1.4583333333333334E-2</v>
      </c>
      <c r="P581" s="8">
        <f t="shared" si="73"/>
        <v>35</v>
      </c>
      <c r="Q581" t="str">
        <f t="shared" si="74"/>
        <v>technology</v>
      </c>
      <c r="R581" t="str">
        <f t="shared" si="75"/>
        <v>web</v>
      </c>
      <c r="S581" s="11">
        <f t="shared" si="76"/>
        <v>41968.852118055554</v>
      </c>
      <c r="T581" s="11">
        <f t="shared" si="77"/>
        <v>41998.852118055554</v>
      </c>
      <c r="U581" t="str">
        <f>INDEX('ED - Country code'!$A:$A,MATCH(Data!G581,'ED - Country code'!$B:$B,0))</f>
        <v>United States of America</v>
      </c>
      <c r="V581">
        <f t="shared" si="78"/>
        <v>30</v>
      </c>
      <c r="W581">
        <f t="shared" si="79"/>
        <v>2014</v>
      </c>
    </row>
    <row r="582" spans="1:23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2"/>
        <v>3.3333333333333332E-4</v>
      </c>
      <c r="P582" s="8">
        <f t="shared" si="73"/>
        <v>1</v>
      </c>
      <c r="Q582" t="str">
        <f t="shared" si="74"/>
        <v>technology</v>
      </c>
      <c r="R582" t="str">
        <f t="shared" si="75"/>
        <v>web</v>
      </c>
      <c r="S582" s="11">
        <f t="shared" si="76"/>
        <v>42605.908182870371</v>
      </c>
      <c r="T582" s="11">
        <f t="shared" si="77"/>
        <v>42635.908182870371</v>
      </c>
      <c r="U582" t="str">
        <f>INDEX('ED - Country code'!$A:$A,MATCH(Data!G582,'ED - Country code'!$B:$B,0))</f>
        <v>United States of America</v>
      </c>
      <c r="V582">
        <f t="shared" si="78"/>
        <v>30</v>
      </c>
      <c r="W582">
        <f t="shared" si="79"/>
        <v>2016</v>
      </c>
    </row>
    <row r="583" spans="1:23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2"/>
        <v>0</v>
      </c>
      <c r="P583" s="8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11">
        <f t="shared" si="76"/>
        <v>42188.012777777782</v>
      </c>
      <c r="T583" s="11">
        <f t="shared" si="77"/>
        <v>42218.012777777782</v>
      </c>
      <c r="U583" t="str">
        <f>INDEX('ED - Country code'!$A:$A,MATCH(Data!G583,'ED - Country code'!$B:$B,0))</f>
        <v>United States of America</v>
      </c>
      <c r="V583">
        <f t="shared" si="78"/>
        <v>30</v>
      </c>
      <c r="W583">
        <f t="shared" si="79"/>
        <v>2015</v>
      </c>
    </row>
    <row r="584" spans="1:23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2"/>
        <v>0</v>
      </c>
      <c r="P584" s="8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11">
        <f t="shared" si="76"/>
        <v>42055.739803240736</v>
      </c>
      <c r="T584" s="11">
        <f t="shared" si="77"/>
        <v>42078.75</v>
      </c>
      <c r="U584" t="str">
        <f>INDEX('ED - Country code'!$A:$A,MATCH(Data!G584,'ED - Country code'!$B:$B,0))</f>
        <v>United States of America</v>
      </c>
      <c r="V584">
        <f t="shared" si="78"/>
        <v>23.010196759263636</v>
      </c>
      <c r="W584">
        <f t="shared" si="79"/>
        <v>2015</v>
      </c>
    </row>
    <row r="585" spans="1:23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2"/>
        <v>1.1111111111111112E-4</v>
      </c>
      <c r="P585" s="8">
        <f t="shared" si="73"/>
        <v>1</v>
      </c>
      <c r="Q585" t="str">
        <f t="shared" si="74"/>
        <v>technology</v>
      </c>
      <c r="R585" t="str">
        <f t="shared" si="75"/>
        <v>web</v>
      </c>
      <c r="S585" s="11">
        <f t="shared" si="76"/>
        <v>42052.93850694444</v>
      </c>
      <c r="T585" s="11">
        <f t="shared" si="77"/>
        <v>42082.896840277783</v>
      </c>
      <c r="U585" t="str">
        <f>INDEX('ED - Country code'!$A:$A,MATCH(Data!G585,'ED - Country code'!$B:$B,0))</f>
        <v>United States of America</v>
      </c>
      <c r="V585">
        <f t="shared" si="78"/>
        <v>29.958333333343035</v>
      </c>
      <c r="W585">
        <f t="shared" si="79"/>
        <v>2015</v>
      </c>
    </row>
    <row r="586" spans="1:23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2"/>
        <v>0.01</v>
      </c>
      <c r="P586" s="8">
        <f t="shared" si="73"/>
        <v>5</v>
      </c>
      <c r="Q586" t="str">
        <f t="shared" si="74"/>
        <v>technology</v>
      </c>
      <c r="R586" t="str">
        <f t="shared" si="75"/>
        <v>web</v>
      </c>
      <c r="S586" s="11">
        <f t="shared" si="76"/>
        <v>42049.716620370367</v>
      </c>
      <c r="T586" s="11">
        <f t="shared" si="77"/>
        <v>42079.674953703703</v>
      </c>
      <c r="U586" t="str">
        <f>INDEX('ED - Country code'!$A:$A,MATCH(Data!G586,'ED - Country code'!$B:$B,0))</f>
        <v>United States of America</v>
      </c>
      <c r="V586">
        <f t="shared" si="78"/>
        <v>29.958333333335759</v>
      </c>
      <c r="W586">
        <f t="shared" si="79"/>
        <v>2015</v>
      </c>
    </row>
    <row r="587" spans="1:23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2"/>
        <v>0</v>
      </c>
      <c r="P587" s="8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11">
        <f t="shared" si="76"/>
        <v>42283.3909375</v>
      </c>
      <c r="T587" s="11">
        <f t="shared" si="77"/>
        <v>42339</v>
      </c>
      <c r="U587" t="str">
        <f>INDEX('ED - Country code'!$A:$A,MATCH(Data!G587,'ED - Country code'!$B:$B,0))</f>
        <v>United Kingdom</v>
      </c>
      <c r="V587">
        <f t="shared" si="78"/>
        <v>55.609062499999709</v>
      </c>
      <c r="W587">
        <f t="shared" si="79"/>
        <v>2015</v>
      </c>
    </row>
    <row r="588" spans="1:23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2"/>
        <v>5.5999999999999999E-3</v>
      </c>
      <c r="P588" s="8">
        <f t="shared" si="73"/>
        <v>14</v>
      </c>
      <c r="Q588" t="str">
        <f t="shared" si="74"/>
        <v>technology</v>
      </c>
      <c r="R588" t="str">
        <f t="shared" si="75"/>
        <v>web</v>
      </c>
      <c r="S588" s="11">
        <f t="shared" si="76"/>
        <v>42020.854247685187</v>
      </c>
      <c r="T588" s="11">
        <f t="shared" si="77"/>
        <v>42050.854247685187</v>
      </c>
      <c r="U588" t="str">
        <f>INDEX('ED - Country code'!$A:$A,MATCH(Data!G588,'ED - Country code'!$B:$B,0))</f>
        <v>United States of America</v>
      </c>
      <c r="V588">
        <f t="shared" si="78"/>
        <v>30</v>
      </c>
      <c r="W588">
        <f t="shared" si="79"/>
        <v>2015</v>
      </c>
    </row>
    <row r="589" spans="1:23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2"/>
        <v>9.0833333333333335E-2</v>
      </c>
      <c r="P589" s="8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11">
        <f t="shared" si="76"/>
        <v>42080.757326388892</v>
      </c>
      <c r="T589" s="11">
        <f t="shared" si="77"/>
        <v>42110.757326388892</v>
      </c>
      <c r="U589" t="str">
        <f>INDEX('ED - Country code'!$A:$A,MATCH(Data!G589,'ED - Country code'!$B:$B,0))</f>
        <v>Canada</v>
      </c>
      <c r="V589">
        <f t="shared" si="78"/>
        <v>30</v>
      </c>
      <c r="W589">
        <f t="shared" si="79"/>
        <v>2015</v>
      </c>
    </row>
    <row r="590" spans="1:23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2"/>
        <v>3.3444444444444443E-2</v>
      </c>
      <c r="P590" s="8">
        <f t="shared" si="73"/>
        <v>150.5</v>
      </c>
      <c r="Q590" t="str">
        <f t="shared" si="74"/>
        <v>technology</v>
      </c>
      <c r="R590" t="str">
        <f t="shared" si="75"/>
        <v>web</v>
      </c>
      <c r="S590" s="11">
        <f t="shared" si="76"/>
        <v>42631.769513888896</v>
      </c>
      <c r="T590" s="11">
        <f t="shared" si="77"/>
        <v>42691.811180555553</v>
      </c>
      <c r="U590" t="str">
        <f>INDEX('ED - Country code'!$A:$A,MATCH(Data!G590,'ED - Country code'!$B:$B,0))</f>
        <v>Italy</v>
      </c>
      <c r="V590">
        <f t="shared" si="78"/>
        <v>60.041666666656965</v>
      </c>
      <c r="W590">
        <f t="shared" si="79"/>
        <v>2016</v>
      </c>
    </row>
    <row r="591" spans="1:23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2"/>
        <v>1.3333333333333334E-4</v>
      </c>
      <c r="P591" s="8">
        <f t="shared" si="73"/>
        <v>1</v>
      </c>
      <c r="Q591" t="str">
        <f t="shared" si="74"/>
        <v>technology</v>
      </c>
      <c r="R591" t="str">
        <f t="shared" si="75"/>
        <v>web</v>
      </c>
      <c r="S591" s="11">
        <f t="shared" si="76"/>
        <v>42178.614571759259</v>
      </c>
      <c r="T591" s="11">
        <f t="shared" si="77"/>
        <v>42193.614571759259</v>
      </c>
      <c r="U591" t="str">
        <f>INDEX('ED - Country code'!$A:$A,MATCH(Data!G591,'ED - Country code'!$B:$B,0))</f>
        <v>United States of America</v>
      </c>
      <c r="V591">
        <f t="shared" si="78"/>
        <v>15</v>
      </c>
      <c r="W591">
        <f t="shared" si="79"/>
        <v>2015</v>
      </c>
    </row>
    <row r="592" spans="1:23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2"/>
        <v>4.4600000000000001E-2</v>
      </c>
      <c r="P592" s="8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11">
        <f t="shared" si="76"/>
        <v>42377.554756944446</v>
      </c>
      <c r="T592" s="11">
        <f t="shared" si="77"/>
        <v>42408.542361111111</v>
      </c>
      <c r="U592" t="str">
        <f>INDEX('ED - Country code'!$A:$A,MATCH(Data!G592,'ED - Country code'!$B:$B,0))</f>
        <v>United Kingdom</v>
      </c>
      <c r="V592">
        <f t="shared" si="78"/>
        <v>30.987604166664823</v>
      </c>
      <c r="W592">
        <f t="shared" si="79"/>
        <v>2016</v>
      </c>
    </row>
    <row r="593" spans="1:23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2"/>
        <v>6.0999999999999997E-4</v>
      </c>
      <c r="P593" s="8">
        <f t="shared" si="73"/>
        <v>30.5</v>
      </c>
      <c r="Q593" t="str">
        <f t="shared" si="74"/>
        <v>technology</v>
      </c>
      <c r="R593" t="str">
        <f t="shared" si="75"/>
        <v>web</v>
      </c>
      <c r="S593" s="11">
        <f t="shared" si="76"/>
        <v>42177.543171296296</v>
      </c>
      <c r="T593" s="11">
        <f t="shared" si="77"/>
        <v>42207.543171296296</v>
      </c>
      <c r="U593" t="str">
        <f>INDEX('ED - Country code'!$A:$A,MATCH(Data!G593,'ED - Country code'!$B:$B,0))</f>
        <v>United States of America</v>
      </c>
      <c r="V593">
        <f t="shared" si="78"/>
        <v>30</v>
      </c>
      <c r="W593">
        <f t="shared" si="79"/>
        <v>2015</v>
      </c>
    </row>
    <row r="594" spans="1:23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2"/>
        <v>3.3333333333333333E-2</v>
      </c>
      <c r="P594" s="8">
        <f t="shared" si="73"/>
        <v>250</v>
      </c>
      <c r="Q594" t="str">
        <f t="shared" si="74"/>
        <v>technology</v>
      </c>
      <c r="R594" t="str">
        <f t="shared" si="75"/>
        <v>web</v>
      </c>
      <c r="S594" s="11">
        <f t="shared" si="76"/>
        <v>41946.232175925928</v>
      </c>
      <c r="T594" s="11">
        <f t="shared" si="77"/>
        <v>41976.232175925921</v>
      </c>
      <c r="U594" t="str">
        <f>INDEX('ED - Country code'!$A:$A,MATCH(Data!G594,'ED - Country code'!$B:$B,0))</f>
        <v>United States of America</v>
      </c>
      <c r="V594">
        <f t="shared" si="78"/>
        <v>29.999999999992724</v>
      </c>
      <c r="W594">
        <f t="shared" si="79"/>
        <v>2014</v>
      </c>
    </row>
    <row r="595" spans="1:23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2"/>
        <v>0.23</v>
      </c>
      <c r="P595" s="8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11">
        <f t="shared" si="76"/>
        <v>42070.677604166667</v>
      </c>
      <c r="T595" s="11">
        <f t="shared" si="77"/>
        <v>42100.635937500003</v>
      </c>
      <c r="U595" t="str">
        <f>INDEX('ED - Country code'!$A:$A,MATCH(Data!G595,'ED - Country code'!$B:$B,0))</f>
        <v>United Kingdom</v>
      </c>
      <c r="V595">
        <f t="shared" si="78"/>
        <v>29.958333333335759</v>
      </c>
      <c r="W595">
        <f t="shared" si="79"/>
        <v>2015</v>
      </c>
    </row>
    <row r="596" spans="1:23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2"/>
        <v>1.0399999999999999E-3</v>
      </c>
      <c r="P596" s="8">
        <f t="shared" si="73"/>
        <v>13</v>
      </c>
      <c r="Q596" t="str">
        <f t="shared" si="74"/>
        <v>technology</v>
      </c>
      <c r="R596" t="str">
        <f t="shared" si="75"/>
        <v>web</v>
      </c>
      <c r="S596" s="11">
        <f t="shared" si="76"/>
        <v>42446.780162037037</v>
      </c>
      <c r="T596" s="11">
        <f t="shared" si="77"/>
        <v>42476.780162037037</v>
      </c>
      <c r="U596" t="str">
        <f>INDEX('ED - Country code'!$A:$A,MATCH(Data!G596,'ED - Country code'!$B:$B,0))</f>
        <v>United States of America</v>
      </c>
      <c r="V596">
        <f t="shared" si="78"/>
        <v>30</v>
      </c>
      <c r="W596">
        <f t="shared" si="79"/>
        <v>2016</v>
      </c>
    </row>
    <row r="597" spans="1:23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2"/>
        <v>4.2599999999999999E-3</v>
      </c>
      <c r="P597" s="8">
        <f t="shared" si="73"/>
        <v>53.25</v>
      </c>
      <c r="Q597" t="str">
        <f t="shared" si="74"/>
        <v>technology</v>
      </c>
      <c r="R597" t="str">
        <f t="shared" si="75"/>
        <v>web</v>
      </c>
      <c r="S597" s="11">
        <f t="shared" si="76"/>
        <v>42083.069884259254</v>
      </c>
      <c r="T597" s="11">
        <f t="shared" si="77"/>
        <v>42128.069884259254</v>
      </c>
      <c r="U597" t="str">
        <f>INDEX('ED - Country code'!$A:$A,MATCH(Data!G597,'ED - Country code'!$B:$B,0))</f>
        <v>United States of America</v>
      </c>
      <c r="V597">
        <f t="shared" si="78"/>
        <v>45</v>
      </c>
      <c r="W597">
        <f t="shared" si="79"/>
        <v>2015</v>
      </c>
    </row>
    <row r="598" spans="1:23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2"/>
        <v>2.9999999999999997E-4</v>
      </c>
      <c r="P598" s="8">
        <f t="shared" si="73"/>
        <v>3</v>
      </c>
      <c r="Q598" t="str">
        <f t="shared" si="74"/>
        <v>technology</v>
      </c>
      <c r="R598" t="str">
        <f t="shared" si="75"/>
        <v>web</v>
      </c>
      <c r="S598" s="11">
        <f t="shared" si="76"/>
        <v>42646.896898148145</v>
      </c>
      <c r="T598" s="11">
        <f t="shared" si="77"/>
        <v>42676.896898148145</v>
      </c>
      <c r="U598" t="str">
        <f>INDEX('ED - Country code'!$A:$A,MATCH(Data!G598,'ED - Country code'!$B:$B,0))</f>
        <v>United States of America</v>
      </c>
      <c r="V598">
        <f t="shared" si="78"/>
        <v>30</v>
      </c>
      <c r="W598">
        <f t="shared" si="79"/>
        <v>2016</v>
      </c>
    </row>
    <row r="599" spans="1:23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2"/>
        <v>2.6666666666666666E-3</v>
      </c>
      <c r="P599" s="8">
        <f t="shared" si="73"/>
        <v>10</v>
      </c>
      <c r="Q599" t="str">
        <f t="shared" si="74"/>
        <v>technology</v>
      </c>
      <c r="R599" t="str">
        <f t="shared" si="75"/>
        <v>web</v>
      </c>
      <c r="S599" s="11">
        <f t="shared" si="76"/>
        <v>42545.705266203702</v>
      </c>
      <c r="T599" s="11">
        <f t="shared" si="77"/>
        <v>42582.666666666672</v>
      </c>
      <c r="U599" t="str">
        <f>INDEX('ED - Country code'!$A:$A,MATCH(Data!G599,'ED - Country code'!$B:$B,0))</f>
        <v>United States of America</v>
      </c>
      <c r="V599">
        <f t="shared" si="78"/>
        <v>36.961400462969323</v>
      </c>
      <c r="W599">
        <f t="shared" si="79"/>
        <v>2016</v>
      </c>
    </row>
    <row r="600" spans="1:23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2"/>
        <v>0.34</v>
      </c>
      <c r="P600" s="8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11">
        <f t="shared" si="76"/>
        <v>41948.00209490741</v>
      </c>
      <c r="T600" s="11">
        <f t="shared" si="77"/>
        <v>41978.00209490741</v>
      </c>
      <c r="U600" t="str">
        <f>INDEX('ED - Country code'!$A:$A,MATCH(Data!G600,'ED - Country code'!$B:$B,0))</f>
        <v>United States of America</v>
      </c>
      <c r="V600">
        <f t="shared" si="78"/>
        <v>30</v>
      </c>
      <c r="W600">
        <f t="shared" si="79"/>
        <v>2014</v>
      </c>
    </row>
    <row r="601" spans="1:23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2"/>
        <v>6.2E-4</v>
      </c>
      <c r="P601" s="8">
        <f t="shared" si="73"/>
        <v>15.5</v>
      </c>
      <c r="Q601" t="str">
        <f t="shared" si="74"/>
        <v>technology</v>
      </c>
      <c r="R601" t="str">
        <f t="shared" si="75"/>
        <v>web</v>
      </c>
      <c r="S601" s="11">
        <f t="shared" si="76"/>
        <v>42047.812523148154</v>
      </c>
      <c r="T601" s="11">
        <f t="shared" si="77"/>
        <v>42071.636111111111</v>
      </c>
      <c r="U601" t="str">
        <f>INDEX('ED - Country code'!$A:$A,MATCH(Data!G601,'ED - Country code'!$B:$B,0))</f>
        <v>United States of America</v>
      </c>
      <c r="V601">
        <f t="shared" si="78"/>
        <v>23.82358796295739</v>
      </c>
      <c r="W601">
        <f t="shared" si="79"/>
        <v>2015</v>
      </c>
    </row>
    <row r="602" spans="1:23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2"/>
        <v>0.02</v>
      </c>
      <c r="P602" s="8">
        <f t="shared" si="73"/>
        <v>100</v>
      </c>
      <c r="Q602" t="str">
        <f t="shared" si="74"/>
        <v>technology</v>
      </c>
      <c r="R602" t="str">
        <f t="shared" si="75"/>
        <v>web</v>
      </c>
      <c r="S602" s="11">
        <f t="shared" si="76"/>
        <v>42073.798171296294</v>
      </c>
      <c r="T602" s="11">
        <f t="shared" si="77"/>
        <v>42133.798171296294</v>
      </c>
      <c r="U602" t="str">
        <f>INDEX('ED - Country code'!$A:$A,MATCH(Data!G602,'ED - Country code'!$B:$B,0))</f>
        <v>United States of America</v>
      </c>
      <c r="V602">
        <f t="shared" si="78"/>
        <v>60</v>
      </c>
      <c r="W602">
        <f t="shared" si="79"/>
        <v>2015</v>
      </c>
    </row>
    <row r="603" spans="1:23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2"/>
        <v>1.4E-2</v>
      </c>
      <c r="P603" s="8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11">
        <f t="shared" si="76"/>
        <v>41969.858090277776</v>
      </c>
      <c r="T603" s="11">
        <f t="shared" si="77"/>
        <v>41999.858090277776</v>
      </c>
      <c r="U603" t="str">
        <f>INDEX('ED - Country code'!$A:$A,MATCH(Data!G603,'ED - Country code'!$B:$B,0))</f>
        <v>Canada</v>
      </c>
      <c r="V603">
        <f t="shared" si="78"/>
        <v>30</v>
      </c>
      <c r="W603">
        <f t="shared" si="79"/>
        <v>2014</v>
      </c>
    </row>
    <row r="604" spans="1:23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2"/>
        <v>0</v>
      </c>
      <c r="P604" s="8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11">
        <f t="shared" si="76"/>
        <v>42143.79415509259</v>
      </c>
      <c r="T604" s="11">
        <f t="shared" si="77"/>
        <v>42173.79415509259</v>
      </c>
      <c r="U604" t="str">
        <f>INDEX('ED - Country code'!$A:$A,MATCH(Data!G604,'ED - Country code'!$B:$B,0))</f>
        <v>United States of America</v>
      </c>
      <c r="V604">
        <f t="shared" si="78"/>
        <v>30</v>
      </c>
      <c r="W604">
        <f t="shared" si="79"/>
        <v>2015</v>
      </c>
    </row>
    <row r="605" spans="1:23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2"/>
        <v>3.9334666666666664E-2</v>
      </c>
      <c r="P605" s="8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11">
        <f t="shared" si="76"/>
        <v>41835.639155092591</v>
      </c>
      <c r="T605" s="11">
        <f t="shared" si="77"/>
        <v>41865.639155092591</v>
      </c>
      <c r="U605" t="str">
        <f>INDEX('ED - Country code'!$A:$A,MATCH(Data!G605,'ED - Country code'!$B:$B,0))</f>
        <v>United States of America</v>
      </c>
      <c r="V605">
        <f t="shared" si="78"/>
        <v>30</v>
      </c>
      <c r="W605">
        <f t="shared" si="79"/>
        <v>2014</v>
      </c>
    </row>
    <row r="606" spans="1:23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2"/>
        <v>0</v>
      </c>
      <c r="P606" s="8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11">
        <f t="shared" si="76"/>
        <v>41849.035370370373</v>
      </c>
      <c r="T606" s="11">
        <f t="shared" si="77"/>
        <v>41879.035370370373</v>
      </c>
      <c r="U606" t="str">
        <f>INDEX('ED - Country code'!$A:$A,MATCH(Data!G606,'ED - Country code'!$B:$B,0))</f>
        <v>United States of America</v>
      </c>
      <c r="V606">
        <f t="shared" si="78"/>
        <v>30</v>
      </c>
      <c r="W606">
        <f t="shared" si="79"/>
        <v>2014</v>
      </c>
    </row>
    <row r="607" spans="1:23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2"/>
        <v>2.6200000000000001E-2</v>
      </c>
      <c r="P607" s="8">
        <f t="shared" si="73"/>
        <v>16.375</v>
      </c>
      <c r="Q607" t="str">
        <f t="shared" si="74"/>
        <v>technology</v>
      </c>
      <c r="R607" t="str">
        <f t="shared" si="75"/>
        <v>web</v>
      </c>
      <c r="S607" s="11">
        <f t="shared" si="76"/>
        <v>42194.357731481476</v>
      </c>
      <c r="T607" s="11">
        <f t="shared" si="77"/>
        <v>42239.357731481476</v>
      </c>
      <c r="U607" t="str">
        <f>INDEX('ED - Country code'!$A:$A,MATCH(Data!G607,'ED - Country code'!$B:$B,0))</f>
        <v>United States of America</v>
      </c>
      <c r="V607">
        <f t="shared" si="78"/>
        <v>45</v>
      </c>
      <c r="W607">
        <f t="shared" si="79"/>
        <v>2015</v>
      </c>
    </row>
    <row r="608" spans="1:23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2"/>
        <v>2E-3</v>
      </c>
      <c r="P608" s="8">
        <f t="shared" si="73"/>
        <v>10</v>
      </c>
      <c r="Q608" t="str">
        <f t="shared" si="74"/>
        <v>technology</v>
      </c>
      <c r="R608" t="str">
        <f t="shared" si="75"/>
        <v>web</v>
      </c>
      <c r="S608" s="11">
        <f t="shared" si="76"/>
        <v>42102.650567129633</v>
      </c>
      <c r="T608" s="11">
        <f t="shared" si="77"/>
        <v>42148.625</v>
      </c>
      <c r="U608" t="str">
        <f>INDEX('ED - Country code'!$A:$A,MATCH(Data!G608,'ED - Country code'!$B:$B,0))</f>
        <v>Netherlands</v>
      </c>
      <c r="V608">
        <f t="shared" si="78"/>
        <v>45.974432870367309</v>
      </c>
      <c r="W608">
        <f t="shared" si="79"/>
        <v>2015</v>
      </c>
    </row>
    <row r="609" spans="1:23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2"/>
        <v>0</v>
      </c>
      <c r="P609" s="8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11">
        <f t="shared" si="76"/>
        <v>42300.825648148151</v>
      </c>
      <c r="T609" s="11">
        <f t="shared" si="77"/>
        <v>42330.867314814815</v>
      </c>
      <c r="U609" t="str">
        <f>INDEX('ED - Country code'!$A:$A,MATCH(Data!G609,'ED - Country code'!$B:$B,0))</f>
        <v>United States of America</v>
      </c>
      <c r="V609">
        <f t="shared" si="78"/>
        <v>30.041666666664241</v>
      </c>
      <c r="W609">
        <f t="shared" si="79"/>
        <v>2015</v>
      </c>
    </row>
    <row r="610" spans="1:23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2"/>
        <v>9.7400000000000004E-3</v>
      </c>
      <c r="P610" s="8">
        <f t="shared" si="73"/>
        <v>292.2</v>
      </c>
      <c r="Q610" t="str">
        <f t="shared" si="74"/>
        <v>technology</v>
      </c>
      <c r="R610" t="str">
        <f t="shared" si="75"/>
        <v>web</v>
      </c>
      <c r="S610" s="11">
        <f t="shared" si="76"/>
        <v>42140.921064814815</v>
      </c>
      <c r="T610" s="11">
        <f t="shared" si="77"/>
        <v>42170.921064814815</v>
      </c>
      <c r="U610" t="str">
        <f>INDEX('ED - Country code'!$A:$A,MATCH(Data!G610,'ED - Country code'!$B:$B,0))</f>
        <v>United States of America</v>
      </c>
      <c r="V610">
        <f t="shared" si="78"/>
        <v>30</v>
      </c>
      <c r="W610">
        <f t="shared" si="79"/>
        <v>2015</v>
      </c>
    </row>
    <row r="611" spans="1:23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2"/>
        <v>6.41025641025641E-3</v>
      </c>
      <c r="P611" s="8">
        <f t="shared" si="73"/>
        <v>5</v>
      </c>
      <c r="Q611" t="str">
        <f t="shared" si="74"/>
        <v>technology</v>
      </c>
      <c r="R611" t="str">
        <f t="shared" si="75"/>
        <v>web</v>
      </c>
      <c r="S611" s="11">
        <f t="shared" si="76"/>
        <v>42307.034074074079</v>
      </c>
      <c r="T611" s="11">
        <f t="shared" si="77"/>
        <v>42337.075740740736</v>
      </c>
      <c r="U611" t="str">
        <f>INDEX('ED - Country code'!$A:$A,MATCH(Data!G611,'ED - Country code'!$B:$B,0))</f>
        <v>United Kingdom</v>
      </c>
      <c r="V611">
        <f t="shared" si="78"/>
        <v>30.041666666656965</v>
      </c>
      <c r="W611">
        <f t="shared" si="79"/>
        <v>2015</v>
      </c>
    </row>
    <row r="612" spans="1:23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2"/>
        <v>0</v>
      </c>
      <c r="P612" s="8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11">
        <f t="shared" si="76"/>
        <v>42086.83085648148</v>
      </c>
      <c r="T612" s="11">
        <f t="shared" si="77"/>
        <v>42116.83085648148</v>
      </c>
      <c r="U612" t="str">
        <f>INDEX('ED - Country code'!$A:$A,MATCH(Data!G612,'ED - Country code'!$B:$B,0))</f>
        <v>United States of America</v>
      </c>
      <c r="V612">
        <f t="shared" si="78"/>
        <v>30</v>
      </c>
      <c r="W612">
        <f t="shared" si="79"/>
        <v>2015</v>
      </c>
    </row>
    <row r="613" spans="1:23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2"/>
        <v>0</v>
      </c>
      <c r="P613" s="8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11">
        <f t="shared" si="76"/>
        <v>42328.560613425929</v>
      </c>
      <c r="T613" s="11">
        <f t="shared" si="77"/>
        <v>42388.560613425929</v>
      </c>
      <c r="U613" t="str">
        <f>INDEX('ED - Country code'!$A:$A,MATCH(Data!G613,'ED - Country code'!$B:$B,0))</f>
        <v>France</v>
      </c>
      <c r="V613">
        <f t="shared" si="78"/>
        <v>60</v>
      </c>
      <c r="W613">
        <f t="shared" si="79"/>
        <v>2016</v>
      </c>
    </row>
    <row r="614" spans="1:23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2"/>
        <v>0</v>
      </c>
      <c r="P614" s="8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11">
        <f t="shared" si="76"/>
        <v>42585.031782407401</v>
      </c>
      <c r="T614" s="11">
        <f t="shared" si="77"/>
        <v>42615.031782407401</v>
      </c>
      <c r="U614" t="str">
        <f>INDEX('ED - Country code'!$A:$A,MATCH(Data!G614,'ED - Country code'!$B:$B,0))</f>
        <v>Italy</v>
      </c>
      <c r="V614">
        <f t="shared" si="78"/>
        <v>30</v>
      </c>
      <c r="W614">
        <f t="shared" si="79"/>
        <v>2016</v>
      </c>
    </row>
    <row r="615" spans="1:23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2"/>
        <v>0.21363333333333334</v>
      </c>
      <c r="P615" s="8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11">
        <f t="shared" si="76"/>
        <v>42247.496759259258</v>
      </c>
      <c r="T615" s="11">
        <f t="shared" si="77"/>
        <v>42278.207638888889</v>
      </c>
      <c r="U615" t="str">
        <f>INDEX('ED - Country code'!$A:$A,MATCH(Data!G615,'ED - Country code'!$B:$B,0))</f>
        <v>United States of America</v>
      </c>
      <c r="V615">
        <f t="shared" si="78"/>
        <v>30.710879629630654</v>
      </c>
      <c r="W615">
        <f t="shared" si="79"/>
        <v>2015</v>
      </c>
    </row>
    <row r="616" spans="1:23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2"/>
        <v>0</v>
      </c>
      <c r="P616" s="8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11">
        <f t="shared" si="76"/>
        <v>42515.061805555553</v>
      </c>
      <c r="T616" s="11">
        <f t="shared" si="77"/>
        <v>42545.061805555553</v>
      </c>
      <c r="U616" t="str">
        <f>INDEX('ED - Country code'!$A:$A,MATCH(Data!G616,'ED - Country code'!$B:$B,0))</f>
        <v>United States of America</v>
      </c>
      <c r="V616">
        <f t="shared" si="78"/>
        <v>30</v>
      </c>
      <c r="W616">
        <f t="shared" si="79"/>
        <v>2016</v>
      </c>
    </row>
    <row r="617" spans="1:23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2"/>
        <v>0</v>
      </c>
      <c r="P617" s="8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11">
        <f t="shared" si="76"/>
        <v>42242.122210648144</v>
      </c>
      <c r="T617" s="11">
        <f t="shared" si="77"/>
        <v>42272.122210648144</v>
      </c>
      <c r="U617" t="str">
        <f>INDEX('ED - Country code'!$A:$A,MATCH(Data!G617,'ED - Country code'!$B:$B,0))</f>
        <v>New Zealand</v>
      </c>
      <c r="V617">
        <f t="shared" si="78"/>
        <v>30</v>
      </c>
      <c r="W617">
        <f t="shared" si="79"/>
        <v>2015</v>
      </c>
    </row>
    <row r="618" spans="1:23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2"/>
        <v>0</v>
      </c>
      <c r="P618" s="8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11">
        <f t="shared" si="76"/>
        <v>42761.376238425932</v>
      </c>
      <c r="T618" s="11">
        <f t="shared" si="77"/>
        <v>42791.376238425932</v>
      </c>
      <c r="U618" t="str">
        <f>INDEX('ED - Country code'!$A:$A,MATCH(Data!G618,'ED - Country code'!$B:$B,0))</f>
        <v>France</v>
      </c>
      <c r="V618">
        <f t="shared" si="78"/>
        <v>30</v>
      </c>
      <c r="W618">
        <f t="shared" si="79"/>
        <v>2017</v>
      </c>
    </row>
    <row r="619" spans="1:23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2"/>
        <v>0.03</v>
      </c>
      <c r="P619" s="8">
        <f t="shared" si="73"/>
        <v>20</v>
      </c>
      <c r="Q619" t="str">
        <f t="shared" si="74"/>
        <v>technology</v>
      </c>
      <c r="R619" t="str">
        <f t="shared" si="75"/>
        <v>web</v>
      </c>
      <c r="S619" s="11">
        <f t="shared" si="76"/>
        <v>42087.343090277776</v>
      </c>
      <c r="T619" s="11">
        <f t="shared" si="77"/>
        <v>42132.343090277776</v>
      </c>
      <c r="U619" t="str">
        <f>INDEX('ED - Country code'!$A:$A,MATCH(Data!G619,'ED - Country code'!$B:$B,0))</f>
        <v>United Kingdom</v>
      </c>
      <c r="V619">
        <f t="shared" si="78"/>
        <v>45</v>
      </c>
      <c r="W619">
        <f t="shared" si="79"/>
        <v>2015</v>
      </c>
    </row>
    <row r="620" spans="1:23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2"/>
        <v>0</v>
      </c>
      <c r="P620" s="8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11">
        <f t="shared" si="76"/>
        <v>42317.810219907406</v>
      </c>
      <c r="T620" s="11">
        <f t="shared" si="77"/>
        <v>42347.810219907406</v>
      </c>
      <c r="U620" t="str">
        <f>INDEX('ED - Country code'!$A:$A,MATCH(Data!G620,'ED - Country code'!$B:$B,0))</f>
        <v>United States of America</v>
      </c>
      <c r="V620">
        <f t="shared" si="78"/>
        <v>30</v>
      </c>
      <c r="W620">
        <f t="shared" si="79"/>
        <v>2015</v>
      </c>
    </row>
    <row r="621" spans="1:23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2"/>
        <v>3.9999999999999998E-7</v>
      </c>
      <c r="P621" s="8">
        <f t="shared" si="73"/>
        <v>1</v>
      </c>
      <c r="Q621" t="str">
        <f t="shared" si="74"/>
        <v>technology</v>
      </c>
      <c r="R621" t="str">
        <f t="shared" si="75"/>
        <v>web</v>
      </c>
      <c r="S621" s="11">
        <f t="shared" si="76"/>
        <v>41908.650347222225</v>
      </c>
      <c r="T621" s="11">
        <f t="shared" si="77"/>
        <v>41968.692013888889</v>
      </c>
      <c r="U621" t="str">
        <f>INDEX('ED - Country code'!$A:$A,MATCH(Data!G621,'ED - Country code'!$B:$B,0))</f>
        <v>United States of America</v>
      </c>
      <c r="V621">
        <f t="shared" si="78"/>
        <v>60.041666666664241</v>
      </c>
      <c r="W621">
        <f t="shared" si="79"/>
        <v>2014</v>
      </c>
    </row>
    <row r="622" spans="1:23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2"/>
        <v>0.01</v>
      </c>
      <c r="P622" s="8">
        <f t="shared" si="73"/>
        <v>300</v>
      </c>
      <c r="Q622" t="str">
        <f t="shared" si="74"/>
        <v>technology</v>
      </c>
      <c r="R622" t="str">
        <f t="shared" si="75"/>
        <v>web</v>
      </c>
      <c r="S622" s="11">
        <f t="shared" si="76"/>
        <v>41831.716874999998</v>
      </c>
      <c r="T622" s="11">
        <f t="shared" si="77"/>
        <v>41876.716874999998</v>
      </c>
      <c r="U622" t="str">
        <f>INDEX('ED - Country code'!$A:$A,MATCH(Data!G622,'ED - Country code'!$B:$B,0))</f>
        <v>Canada</v>
      </c>
      <c r="V622">
        <f t="shared" si="78"/>
        <v>45</v>
      </c>
      <c r="W622">
        <f t="shared" si="79"/>
        <v>2014</v>
      </c>
    </row>
    <row r="623" spans="1:23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2"/>
        <v>1.044E-2</v>
      </c>
      <c r="P623" s="8">
        <f t="shared" si="73"/>
        <v>87</v>
      </c>
      <c r="Q623" t="str">
        <f t="shared" si="74"/>
        <v>technology</v>
      </c>
      <c r="R623" t="str">
        <f t="shared" si="75"/>
        <v>web</v>
      </c>
      <c r="S623" s="11">
        <f t="shared" si="76"/>
        <v>42528.987696759257</v>
      </c>
      <c r="T623" s="11">
        <f t="shared" si="77"/>
        <v>42558.987696759257</v>
      </c>
      <c r="U623" t="str">
        <f>INDEX('ED - Country code'!$A:$A,MATCH(Data!G623,'ED - Country code'!$B:$B,0))</f>
        <v>United States of America</v>
      </c>
      <c r="V623">
        <f t="shared" si="78"/>
        <v>30</v>
      </c>
      <c r="W623">
        <f t="shared" si="79"/>
        <v>2016</v>
      </c>
    </row>
    <row r="624" spans="1:23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2"/>
        <v>5.6833333333333333E-2</v>
      </c>
      <c r="P624" s="8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11">
        <f t="shared" si="76"/>
        <v>42532.774745370371</v>
      </c>
      <c r="T624" s="11">
        <f t="shared" si="77"/>
        <v>42552.774745370371</v>
      </c>
      <c r="U624" t="str">
        <f>INDEX('ED - Country code'!$A:$A,MATCH(Data!G624,'ED - Country code'!$B:$B,0))</f>
        <v>United States of America</v>
      </c>
      <c r="V624">
        <f t="shared" si="78"/>
        <v>20</v>
      </c>
      <c r="W624">
        <f t="shared" si="79"/>
        <v>2016</v>
      </c>
    </row>
    <row r="625" spans="1:23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2"/>
        <v>0</v>
      </c>
      <c r="P625" s="8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11">
        <f t="shared" si="76"/>
        <v>42122.009224537032</v>
      </c>
      <c r="T625" s="11">
        <f t="shared" si="77"/>
        <v>42152.009224537032</v>
      </c>
      <c r="U625" t="str">
        <f>INDEX('ED - Country code'!$A:$A,MATCH(Data!G625,'ED - Country code'!$B:$B,0))</f>
        <v>Australia</v>
      </c>
      <c r="V625">
        <f t="shared" si="78"/>
        <v>30</v>
      </c>
      <c r="W625">
        <f t="shared" si="79"/>
        <v>2015</v>
      </c>
    </row>
    <row r="626" spans="1:23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2"/>
        <v>0</v>
      </c>
      <c r="P626" s="8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11">
        <f t="shared" si="76"/>
        <v>42108.988900462966</v>
      </c>
      <c r="T626" s="11">
        <f t="shared" si="77"/>
        <v>42138.988900462966</v>
      </c>
      <c r="U626" t="str">
        <f>INDEX('ED - Country code'!$A:$A,MATCH(Data!G626,'ED - Country code'!$B:$B,0))</f>
        <v>United States of America</v>
      </c>
      <c r="V626">
        <f t="shared" si="78"/>
        <v>30</v>
      </c>
      <c r="W626">
        <f t="shared" si="79"/>
        <v>2015</v>
      </c>
    </row>
    <row r="627" spans="1:23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2"/>
        <v>0</v>
      </c>
      <c r="P627" s="8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11">
        <f t="shared" si="76"/>
        <v>42790.895567129628</v>
      </c>
      <c r="T627" s="11">
        <f t="shared" si="77"/>
        <v>42820.853900462964</v>
      </c>
      <c r="U627" t="str">
        <f>INDEX('ED - Country code'!$A:$A,MATCH(Data!G627,'ED - Country code'!$B:$B,0))</f>
        <v>Canada</v>
      </c>
      <c r="V627">
        <f t="shared" si="78"/>
        <v>29.958333333335759</v>
      </c>
      <c r="W627">
        <f t="shared" si="79"/>
        <v>2017</v>
      </c>
    </row>
    <row r="628" spans="1:23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2"/>
        <v>0.17380000000000001</v>
      </c>
      <c r="P628" s="8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11">
        <f t="shared" si="76"/>
        <v>42198.559479166666</v>
      </c>
      <c r="T628" s="11">
        <f t="shared" si="77"/>
        <v>42231.556944444441</v>
      </c>
      <c r="U628" t="str">
        <f>INDEX('ED - Country code'!$A:$A,MATCH(Data!G628,'ED - Country code'!$B:$B,0))</f>
        <v>United States of America</v>
      </c>
      <c r="V628">
        <f t="shared" si="78"/>
        <v>32.997465277774609</v>
      </c>
      <c r="W628">
        <f t="shared" si="79"/>
        <v>2015</v>
      </c>
    </row>
    <row r="629" spans="1:23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2"/>
        <v>2.0000000000000001E-4</v>
      </c>
      <c r="P629" s="8">
        <f t="shared" si="73"/>
        <v>90</v>
      </c>
      <c r="Q629" t="str">
        <f t="shared" si="74"/>
        <v>technology</v>
      </c>
      <c r="R629" t="str">
        <f t="shared" si="75"/>
        <v>web</v>
      </c>
      <c r="S629" s="11">
        <f t="shared" si="76"/>
        <v>42384.306840277779</v>
      </c>
      <c r="T629" s="11">
        <f t="shared" si="77"/>
        <v>42443.958333333328</v>
      </c>
      <c r="U629" t="str">
        <f>INDEX('ED - Country code'!$A:$A,MATCH(Data!G629,'ED - Country code'!$B:$B,0))</f>
        <v>Sweden</v>
      </c>
      <c r="V629">
        <f t="shared" si="78"/>
        <v>59.651493055549508</v>
      </c>
      <c r="W629">
        <f t="shared" si="79"/>
        <v>2016</v>
      </c>
    </row>
    <row r="630" spans="1:23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2"/>
        <v>0</v>
      </c>
      <c r="P630" s="8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11">
        <f t="shared" si="76"/>
        <v>41803.692789351851</v>
      </c>
      <c r="T630" s="11">
        <f t="shared" si="77"/>
        <v>41833.692789351851</v>
      </c>
      <c r="U630" t="str">
        <f>INDEX('ED - Country code'!$A:$A,MATCH(Data!G630,'ED - Country code'!$B:$B,0))</f>
        <v>United States of America</v>
      </c>
      <c r="V630">
        <f t="shared" si="78"/>
        <v>30</v>
      </c>
      <c r="W630">
        <f t="shared" si="79"/>
        <v>2014</v>
      </c>
    </row>
    <row r="631" spans="1:23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2"/>
        <v>1.75E-3</v>
      </c>
      <c r="P631" s="8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11">
        <f t="shared" si="76"/>
        <v>42474.637824074074</v>
      </c>
      <c r="T631" s="11">
        <f t="shared" si="77"/>
        <v>42504.637824074074</v>
      </c>
      <c r="U631" t="str">
        <f>INDEX('ED - Country code'!$A:$A,MATCH(Data!G631,'ED - Country code'!$B:$B,0))</f>
        <v>Australia</v>
      </c>
      <c r="V631">
        <f t="shared" si="78"/>
        <v>30</v>
      </c>
      <c r="W631">
        <f t="shared" si="79"/>
        <v>2016</v>
      </c>
    </row>
    <row r="632" spans="1:23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2"/>
        <v>8.3340278356529708E-4</v>
      </c>
      <c r="P632" s="8">
        <f t="shared" si="73"/>
        <v>10</v>
      </c>
      <c r="Q632" t="str">
        <f t="shared" si="74"/>
        <v>technology</v>
      </c>
      <c r="R632" t="str">
        <f t="shared" si="75"/>
        <v>web</v>
      </c>
      <c r="S632" s="11">
        <f t="shared" si="76"/>
        <v>42223.619456018518</v>
      </c>
      <c r="T632" s="11">
        <f t="shared" si="77"/>
        <v>42253.215277777781</v>
      </c>
      <c r="U632" t="str">
        <f>INDEX('ED - Country code'!$A:$A,MATCH(Data!G632,'ED - Country code'!$B:$B,0))</f>
        <v>United States of America</v>
      </c>
      <c r="V632">
        <f t="shared" si="78"/>
        <v>29.595821759263345</v>
      </c>
      <c r="W632">
        <f t="shared" si="79"/>
        <v>2015</v>
      </c>
    </row>
    <row r="633" spans="1:23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2"/>
        <v>1.38E-2</v>
      </c>
      <c r="P633" s="8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11">
        <f t="shared" si="76"/>
        <v>42489.772326388891</v>
      </c>
      <c r="T633" s="11">
        <f t="shared" si="77"/>
        <v>42518.772326388891</v>
      </c>
      <c r="U633" t="str">
        <f>INDEX('ED - Country code'!$A:$A,MATCH(Data!G633,'ED - Country code'!$B:$B,0))</f>
        <v>Canada</v>
      </c>
      <c r="V633">
        <f t="shared" si="78"/>
        <v>29</v>
      </c>
      <c r="W633">
        <f t="shared" si="79"/>
        <v>2016</v>
      </c>
    </row>
    <row r="634" spans="1:23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2"/>
        <v>0</v>
      </c>
      <c r="P634" s="8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11">
        <f t="shared" si="76"/>
        <v>42303.659317129626</v>
      </c>
      <c r="T634" s="11">
        <f t="shared" si="77"/>
        <v>42333.700983796298</v>
      </c>
      <c r="U634" t="str">
        <f>INDEX('ED - Country code'!$A:$A,MATCH(Data!G634,'ED - Country code'!$B:$B,0))</f>
        <v>Netherlands</v>
      </c>
      <c r="V634">
        <f t="shared" si="78"/>
        <v>30.041666666671517</v>
      </c>
      <c r="W634">
        <f t="shared" si="79"/>
        <v>2015</v>
      </c>
    </row>
    <row r="635" spans="1:23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2"/>
        <v>0.1245</v>
      </c>
      <c r="P635" s="8">
        <f t="shared" si="73"/>
        <v>49.8</v>
      </c>
      <c r="Q635" t="str">
        <f t="shared" si="74"/>
        <v>technology</v>
      </c>
      <c r="R635" t="str">
        <f t="shared" si="75"/>
        <v>web</v>
      </c>
      <c r="S635" s="11">
        <f t="shared" si="76"/>
        <v>42507.29932870371</v>
      </c>
      <c r="T635" s="11">
        <f t="shared" si="77"/>
        <v>42538.958333333328</v>
      </c>
      <c r="U635" t="str">
        <f>INDEX('ED - Country code'!$A:$A,MATCH(Data!G635,'ED - Country code'!$B:$B,0))</f>
        <v>United States of America</v>
      </c>
      <c r="V635">
        <f t="shared" si="78"/>
        <v>31.659004629618721</v>
      </c>
      <c r="W635">
        <f t="shared" si="79"/>
        <v>2016</v>
      </c>
    </row>
    <row r="636" spans="1:23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2"/>
        <v>2.0000000000000001E-4</v>
      </c>
      <c r="P636" s="8">
        <f t="shared" si="73"/>
        <v>1</v>
      </c>
      <c r="Q636" t="str">
        <f t="shared" si="74"/>
        <v>technology</v>
      </c>
      <c r="R636" t="str">
        <f t="shared" si="75"/>
        <v>web</v>
      </c>
      <c r="S636" s="11">
        <f t="shared" si="76"/>
        <v>42031.928576388891</v>
      </c>
      <c r="T636" s="11">
        <f t="shared" si="77"/>
        <v>42061.928576388891</v>
      </c>
      <c r="U636" t="str">
        <f>INDEX('ED - Country code'!$A:$A,MATCH(Data!G636,'ED - Country code'!$B:$B,0))</f>
        <v>United States of America</v>
      </c>
      <c r="V636">
        <f t="shared" si="78"/>
        <v>30</v>
      </c>
      <c r="W636">
        <f t="shared" si="79"/>
        <v>2015</v>
      </c>
    </row>
    <row r="637" spans="1:23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2"/>
        <v>8.0000000000000007E-5</v>
      </c>
      <c r="P637" s="8">
        <f t="shared" si="73"/>
        <v>2</v>
      </c>
      <c r="Q637" t="str">
        <f t="shared" si="74"/>
        <v>technology</v>
      </c>
      <c r="R637" t="str">
        <f t="shared" si="75"/>
        <v>web</v>
      </c>
      <c r="S637" s="11">
        <f t="shared" si="76"/>
        <v>42076.092152777783</v>
      </c>
      <c r="T637" s="11">
        <f t="shared" si="77"/>
        <v>42106.092152777783</v>
      </c>
      <c r="U637" t="str">
        <f>INDEX('ED - Country code'!$A:$A,MATCH(Data!G637,'ED - Country code'!$B:$B,0))</f>
        <v>United States of America</v>
      </c>
      <c r="V637">
        <f t="shared" si="78"/>
        <v>30</v>
      </c>
      <c r="W637">
        <f t="shared" si="79"/>
        <v>2015</v>
      </c>
    </row>
    <row r="638" spans="1:23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2"/>
        <v>2E-3</v>
      </c>
      <c r="P638" s="8">
        <f t="shared" si="73"/>
        <v>4</v>
      </c>
      <c r="Q638" t="str">
        <f t="shared" si="74"/>
        <v>technology</v>
      </c>
      <c r="R638" t="str">
        <f t="shared" si="75"/>
        <v>web</v>
      </c>
      <c r="S638" s="11">
        <f t="shared" si="76"/>
        <v>42131.455439814818</v>
      </c>
      <c r="T638" s="11">
        <f t="shared" si="77"/>
        <v>42161.44930555555</v>
      </c>
      <c r="U638" t="str">
        <f>INDEX('ED - Country code'!$A:$A,MATCH(Data!G638,'ED - Country code'!$B:$B,0))</f>
        <v>United Kingdom</v>
      </c>
      <c r="V638">
        <f t="shared" si="78"/>
        <v>29.993865740732872</v>
      </c>
      <c r="W638">
        <f t="shared" si="79"/>
        <v>2015</v>
      </c>
    </row>
    <row r="639" spans="1:23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2"/>
        <v>0</v>
      </c>
      <c r="P639" s="8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11">
        <f t="shared" si="76"/>
        <v>42762.962013888886</v>
      </c>
      <c r="T639" s="11">
        <f t="shared" si="77"/>
        <v>42791.961111111115</v>
      </c>
      <c r="U639" t="str">
        <f>INDEX('ED - Country code'!$A:$A,MATCH(Data!G639,'ED - Country code'!$B:$B,0))</f>
        <v>United Kingdom</v>
      </c>
      <c r="V639">
        <f t="shared" si="78"/>
        <v>28.999097222229466</v>
      </c>
      <c r="W639">
        <f t="shared" si="79"/>
        <v>2017</v>
      </c>
    </row>
    <row r="640" spans="1:23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2"/>
        <v>9.0000000000000006E-5</v>
      </c>
      <c r="P640" s="8">
        <f t="shared" si="73"/>
        <v>3</v>
      </c>
      <c r="Q640" t="str">
        <f t="shared" si="74"/>
        <v>technology</v>
      </c>
      <c r="R640" t="str">
        <f t="shared" si="75"/>
        <v>web</v>
      </c>
      <c r="S640" s="11">
        <f t="shared" si="76"/>
        <v>42759.593310185184</v>
      </c>
      <c r="T640" s="11">
        <f t="shared" si="77"/>
        <v>42819.55164351852</v>
      </c>
      <c r="U640" t="str">
        <f>INDEX('ED - Country code'!$A:$A,MATCH(Data!G640,'ED - Country code'!$B:$B,0))</f>
        <v>Germany</v>
      </c>
      <c r="V640">
        <f t="shared" si="78"/>
        <v>59.958333333335759</v>
      </c>
      <c r="W640">
        <f t="shared" si="79"/>
        <v>2017</v>
      </c>
    </row>
    <row r="641" spans="1:23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2"/>
        <v>9.9999999999999995E-7</v>
      </c>
      <c r="P641" s="8">
        <f t="shared" si="73"/>
        <v>1</v>
      </c>
      <c r="Q641" t="str">
        <f t="shared" si="74"/>
        <v>technology</v>
      </c>
      <c r="R641" t="str">
        <f t="shared" si="75"/>
        <v>web</v>
      </c>
      <c r="S641" s="11">
        <f t="shared" si="76"/>
        <v>41865.583275462966</v>
      </c>
      <c r="T641" s="11">
        <f t="shared" si="77"/>
        <v>41925.583275462966</v>
      </c>
      <c r="U641" t="str">
        <f>INDEX('ED - Country code'!$A:$A,MATCH(Data!G641,'ED - Country code'!$B:$B,0))</f>
        <v>United States of America</v>
      </c>
      <c r="V641">
        <f t="shared" si="78"/>
        <v>60</v>
      </c>
      <c r="W641">
        <f t="shared" si="79"/>
        <v>2014</v>
      </c>
    </row>
    <row r="642" spans="1:23" ht="43.2" x14ac:dyDescent="0.3">
      <c r="A642">
        <v>2462</v>
      </c>
      <c r="B642" s="3" t="s">
        <v>2463</v>
      </c>
      <c r="C642" s="3" t="s">
        <v>6572</v>
      </c>
      <c r="D642">
        <v>3000</v>
      </c>
      <c r="E642">
        <v>3321.25</v>
      </c>
      <c r="F642" t="s">
        <v>8219</v>
      </c>
      <c r="G642" t="s">
        <v>8224</v>
      </c>
      <c r="H642" t="s">
        <v>8246</v>
      </c>
      <c r="I642">
        <v>1342672096</v>
      </c>
      <c r="J642">
        <v>1340944096</v>
      </c>
      <c r="K642" t="b">
        <v>0</v>
      </c>
      <c r="L642">
        <v>115</v>
      </c>
      <c r="M642" t="b">
        <v>1</v>
      </c>
      <c r="N642" t="s">
        <v>8279</v>
      </c>
      <c r="O642" s="5">
        <f t="shared" ref="O642:O705" si="80">E642/D642</f>
        <v>1.1070833333333334</v>
      </c>
      <c r="P642" s="8">
        <f t="shared" ref="P642:P705" si="81">E642/L642</f>
        <v>28.880434782608695</v>
      </c>
      <c r="Q642" t="str">
        <f t="shared" ref="Q642:Q705" si="82">LEFT(N642,SEARCH("/",N642,1)-1)</f>
        <v>music</v>
      </c>
      <c r="R642" t="str">
        <f t="shared" ref="R642:R705" si="83">RIGHT(N642,LEN(N642)-SEARCH("/",N642,1))</f>
        <v>indie rock</v>
      </c>
      <c r="S642" s="11">
        <f t="shared" ref="S642:S705" si="84">(((J642/60)/60)/24)+DATE(1970,1,1)</f>
        <v>41089.186296296299</v>
      </c>
      <c r="T642" s="11">
        <f t="shared" ref="T642:T705" si="85">(((I642/60)/60)/24)+DATE(1970,1,1)</f>
        <v>41109.186296296299</v>
      </c>
      <c r="U642" t="str">
        <f>INDEX('ED - Country code'!$A:$A,MATCH(Data!G2464,'ED - Country code'!$B:$B,0))</f>
        <v>United States of America</v>
      </c>
      <c r="V642">
        <f t="shared" si="78"/>
        <v>20</v>
      </c>
      <c r="W642">
        <f t="shared" si="79"/>
        <v>2012</v>
      </c>
    </row>
    <row r="643" spans="1:23" ht="28.8" x14ac:dyDescent="0.3">
      <c r="A643">
        <v>1360</v>
      </c>
      <c r="B643" s="3" t="s">
        <v>1361</v>
      </c>
      <c r="C643" s="3" t="s">
        <v>5470</v>
      </c>
      <c r="D643">
        <v>1500</v>
      </c>
      <c r="E643">
        <v>2598</v>
      </c>
      <c r="F643" t="s">
        <v>8219</v>
      </c>
      <c r="G643" t="s">
        <v>8224</v>
      </c>
      <c r="H643" t="s">
        <v>8246</v>
      </c>
      <c r="I643">
        <v>1343943420</v>
      </c>
      <c r="J643">
        <v>1341524220</v>
      </c>
      <c r="K643" t="b">
        <v>0</v>
      </c>
      <c r="L643">
        <v>81</v>
      </c>
      <c r="M643" t="b">
        <v>1</v>
      </c>
      <c r="N643" t="s">
        <v>8274</v>
      </c>
      <c r="O643" s="5">
        <f t="shared" si="80"/>
        <v>1.732</v>
      </c>
      <c r="P643" s="8">
        <f t="shared" si="81"/>
        <v>32.074074074074076</v>
      </c>
      <c r="Q643" t="str">
        <f t="shared" si="82"/>
        <v>publishing</v>
      </c>
      <c r="R643" t="str">
        <f t="shared" si="83"/>
        <v>nonfiction</v>
      </c>
      <c r="S643" s="11">
        <f t="shared" si="84"/>
        <v>41095.900694444441</v>
      </c>
      <c r="T643" s="11">
        <f t="shared" si="85"/>
        <v>41123.900694444441</v>
      </c>
      <c r="U643" t="str">
        <f>INDEX('ED - Country code'!$A:$A,MATCH(Data!G1362,'ED - Country code'!$B:$B,0))</f>
        <v>United States of America</v>
      </c>
      <c r="V643">
        <f t="shared" ref="V643:V706" si="86">T643-S643</f>
        <v>28</v>
      </c>
      <c r="W643">
        <f t="shared" ref="W643:W706" si="87">YEAR(T643)</f>
        <v>2012</v>
      </c>
    </row>
    <row r="644" spans="1:23" ht="43.2" x14ac:dyDescent="0.3">
      <c r="A644">
        <v>1885</v>
      </c>
      <c r="B644" s="3" t="s">
        <v>1886</v>
      </c>
      <c r="C644" s="3" t="s">
        <v>5995</v>
      </c>
      <c r="D644">
        <v>4575</v>
      </c>
      <c r="E644">
        <v>5322</v>
      </c>
      <c r="F644" t="s">
        <v>8219</v>
      </c>
      <c r="G644" t="s">
        <v>8224</v>
      </c>
      <c r="H644" t="s">
        <v>8246</v>
      </c>
      <c r="I644">
        <v>1344636000</v>
      </c>
      <c r="J644">
        <v>1341800110</v>
      </c>
      <c r="K644" t="b">
        <v>0</v>
      </c>
      <c r="L644">
        <v>105</v>
      </c>
      <c r="M644" t="b">
        <v>1</v>
      </c>
      <c r="N644" t="s">
        <v>8279</v>
      </c>
      <c r="O644" s="5">
        <f t="shared" si="80"/>
        <v>1.1632786885245903</v>
      </c>
      <c r="P644" s="8">
        <f t="shared" si="81"/>
        <v>50.685714285714283</v>
      </c>
      <c r="Q644" t="str">
        <f t="shared" si="82"/>
        <v>music</v>
      </c>
      <c r="R644" t="str">
        <f t="shared" si="83"/>
        <v>indie rock</v>
      </c>
      <c r="S644" s="11">
        <f t="shared" si="84"/>
        <v>41099.093865740739</v>
      </c>
      <c r="T644" s="11">
        <f t="shared" si="85"/>
        <v>41131.916666666664</v>
      </c>
      <c r="U644" t="str">
        <f>INDEX('ED - Country code'!$A:$A,MATCH(Data!G1887,'ED - Country code'!$B:$B,0))</f>
        <v>United States of America</v>
      </c>
      <c r="V644">
        <f t="shared" si="86"/>
        <v>32.822800925925549</v>
      </c>
      <c r="W644">
        <f t="shared" si="87"/>
        <v>2012</v>
      </c>
    </row>
    <row r="645" spans="1:23" ht="43.2" x14ac:dyDescent="0.3">
      <c r="A645">
        <v>412</v>
      </c>
      <c r="B645" s="3" t="s">
        <v>413</v>
      </c>
      <c r="C645" s="3" t="s">
        <v>4522</v>
      </c>
      <c r="D645">
        <v>2500</v>
      </c>
      <c r="E645">
        <v>3171</v>
      </c>
      <c r="F645" t="s">
        <v>8219</v>
      </c>
      <c r="G645" t="s">
        <v>8224</v>
      </c>
      <c r="H645" t="s">
        <v>8246</v>
      </c>
      <c r="I645">
        <v>1343238578</v>
      </c>
      <c r="J645">
        <v>1341856178</v>
      </c>
      <c r="K645" t="b">
        <v>0</v>
      </c>
      <c r="L645">
        <v>55</v>
      </c>
      <c r="M645" t="b">
        <v>1</v>
      </c>
      <c r="N645" t="s">
        <v>8269</v>
      </c>
      <c r="O645" s="5">
        <f t="shared" si="80"/>
        <v>1.2684</v>
      </c>
      <c r="P645" s="8">
        <f t="shared" si="81"/>
        <v>57.654545454545456</v>
      </c>
      <c r="Q645" t="str">
        <f t="shared" si="82"/>
        <v>film &amp; video</v>
      </c>
      <c r="R645" t="str">
        <f t="shared" si="83"/>
        <v>documentary</v>
      </c>
      <c r="S645" s="11">
        <f t="shared" si="84"/>
        <v>41099.742800925924</v>
      </c>
      <c r="T645" s="11">
        <f t="shared" si="85"/>
        <v>41115.742800925924</v>
      </c>
      <c r="U645" t="str">
        <f>INDEX('ED - Country code'!$A:$A,MATCH(Data!G414,'ED - Country code'!$B:$B,0))</f>
        <v>United States of America</v>
      </c>
      <c r="V645">
        <f t="shared" si="86"/>
        <v>16</v>
      </c>
      <c r="W645">
        <f t="shared" si="87"/>
        <v>2012</v>
      </c>
    </row>
    <row r="646" spans="1:23" ht="43.2" x14ac:dyDescent="0.3">
      <c r="A646">
        <v>2024</v>
      </c>
      <c r="B646" s="3" t="s">
        <v>2025</v>
      </c>
      <c r="C646" s="3" t="s">
        <v>6134</v>
      </c>
      <c r="D646">
        <v>4000</v>
      </c>
      <c r="E646">
        <v>23414</v>
      </c>
      <c r="F646" t="s">
        <v>8219</v>
      </c>
      <c r="G646" t="s">
        <v>8224</v>
      </c>
      <c r="H646" t="s">
        <v>8246</v>
      </c>
      <c r="I646">
        <v>1344826800</v>
      </c>
      <c r="J646">
        <v>1341875544</v>
      </c>
      <c r="K646" t="b">
        <v>1</v>
      </c>
      <c r="L646">
        <v>105</v>
      </c>
      <c r="M646" t="b">
        <v>1</v>
      </c>
      <c r="N646" t="s">
        <v>8295</v>
      </c>
      <c r="O646" s="5">
        <f t="shared" si="80"/>
        <v>5.8535000000000004</v>
      </c>
      <c r="P646" s="8">
        <f t="shared" si="81"/>
        <v>222.99047619047619</v>
      </c>
      <c r="Q646" t="str">
        <f t="shared" si="82"/>
        <v>technology</v>
      </c>
      <c r="R646" t="str">
        <f t="shared" si="83"/>
        <v>hardware</v>
      </c>
      <c r="S646" s="11">
        <f t="shared" si="84"/>
        <v>41099.966944444444</v>
      </c>
      <c r="T646" s="11">
        <f t="shared" si="85"/>
        <v>41134.125</v>
      </c>
      <c r="U646" t="str">
        <f>INDEX('ED - Country code'!$A:$A,MATCH(Data!G2026,'ED - Country code'!$B:$B,0))</f>
        <v>Australia</v>
      </c>
      <c r="V646">
        <f t="shared" si="86"/>
        <v>34.15805555555562</v>
      </c>
      <c r="W646">
        <f t="shared" si="87"/>
        <v>2012</v>
      </c>
    </row>
    <row r="647" spans="1:23" ht="43.2" x14ac:dyDescent="0.3">
      <c r="A647">
        <v>81</v>
      </c>
      <c r="B647" s="3" t="s">
        <v>83</v>
      </c>
      <c r="C647" s="3" t="s">
        <v>4192</v>
      </c>
      <c r="D647">
        <v>750</v>
      </c>
      <c r="E647">
        <v>1485</v>
      </c>
      <c r="F647" t="s">
        <v>8219</v>
      </c>
      <c r="G647" t="s">
        <v>8224</v>
      </c>
      <c r="H647" t="s">
        <v>8246</v>
      </c>
      <c r="I647">
        <v>1342234920</v>
      </c>
      <c r="J647">
        <v>1341892127</v>
      </c>
      <c r="K647" t="b">
        <v>0</v>
      </c>
      <c r="L647">
        <v>28</v>
      </c>
      <c r="M647" t="b">
        <v>1</v>
      </c>
      <c r="N647" t="s">
        <v>8266</v>
      </c>
      <c r="O647" s="5">
        <f t="shared" si="80"/>
        <v>1.98</v>
      </c>
      <c r="P647" s="8">
        <f t="shared" si="81"/>
        <v>53.035714285714285</v>
      </c>
      <c r="Q647" t="str">
        <f t="shared" si="82"/>
        <v>film &amp; video</v>
      </c>
      <c r="R647" t="str">
        <f t="shared" si="83"/>
        <v>shorts</v>
      </c>
      <c r="S647" s="11">
        <f t="shared" si="84"/>
        <v>41100.158877314818</v>
      </c>
      <c r="T647" s="11">
        <f t="shared" si="85"/>
        <v>41104.126388888886</v>
      </c>
      <c r="U647" t="str">
        <f>INDEX('ED - Country code'!$A:$A,MATCH(Data!G83,'ED - Country code'!$B:$B,0))</f>
        <v>United States of America</v>
      </c>
      <c r="V647">
        <f t="shared" si="86"/>
        <v>3.9675115740683395</v>
      </c>
      <c r="W647">
        <f t="shared" si="87"/>
        <v>2012</v>
      </c>
    </row>
    <row r="648" spans="1:23" ht="43.2" x14ac:dyDescent="0.3">
      <c r="A648">
        <v>245</v>
      </c>
      <c r="B648" s="3" t="s">
        <v>246</v>
      </c>
      <c r="C648" s="3" t="s">
        <v>4355</v>
      </c>
      <c r="D648">
        <v>5000</v>
      </c>
      <c r="E648">
        <v>5186</v>
      </c>
      <c r="F648" t="s">
        <v>8219</v>
      </c>
      <c r="G648" t="s">
        <v>8224</v>
      </c>
      <c r="H648" t="s">
        <v>8246</v>
      </c>
      <c r="I648">
        <v>1345079785</v>
      </c>
      <c r="J648">
        <v>1342487785</v>
      </c>
      <c r="K648" t="b">
        <v>1</v>
      </c>
      <c r="L648">
        <v>96</v>
      </c>
      <c r="M648" t="b">
        <v>1</v>
      </c>
      <c r="N648" t="s">
        <v>8269</v>
      </c>
      <c r="O648" s="5">
        <f t="shared" si="80"/>
        <v>1.0371999999999999</v>
      </c>
      <c r="P648" s="8">
        <f t="shared" si="81"/>
        <v>54.020833333333336</v>
      </c>
      <c r="Q648" t="str">
        <f t="shared" si="82"/>
        <v>film &amp; video</v>
      </c>
      <c r="R648" t="str">
        <f t="shared" si="83"/>
        <v>documentary</v>
      </c>
      <c r="S648" s="11">
        <f t="shared" si="84"/>
        <v>41107.053067129629</v>
      </c>
      <c r="T648" s="11">
        <f t="shared" si="85"/>
        <v>41137.053067129629</v>
      </c>
      <c r="U648" t="str">
        <f>INDEX('ED - Country code'!$A:$A,MATCH(Data!G247,'ED - Country code'!$B:$B,0))</f>
        <v>United States of America</v>
      </c>
      <c r="V648">
        <f t="shared" si="86"/>
        <v>30</v>
      </c>
      <c r="W648">
        <f t="shared" si="87"/>
        <v>2012</v>
      </c>
    </row>
    <row r="649" spans="1:23" ht="28.8" x14ac:dyDescent="0.3">
      <c r="A649">
        <v>2119</v>
      </c>
      <c r="B649" s="3" t="s">
        <v>2120</v>
      </c>
      <c r="C649" s="3" t="s">
        <v>6229</v>
      </c>
      <c r="D649">
        <v>2000</v>
      </c>
      <c r="E649">
        <v>2015</v>
      </c>
      <c r="F649" t="s">
        <v>8219</v>
      </c>
      <c r="G649" t="s">
        <v>8224</v>
      </c>
      <c r="H649" t="s">
        <v>8246</v>
      </c>
      <c r="I649">
        <v>1345086445</v>
      </c>
      <c r="J649">
        <v>1342494445</v>
      </c>
      <c r="K649" t="b">
        <v>0</v>
      </c>
      <c r="L649">
        <v>22</v>
      </c>
      <c r="M649" t="b">
        <v>1</v>
      </c>
      <c r="N649" t="s">
        <v>8279</v>
      </c>
      <c r="O649" s="5">
        <f t="shared" si="80"/>
        <v>1.0075000000000001</v>
      </c>
      <c r="P649" s="8">
        <f t="shared" si="81"/>
        <v>91.590909090909093</v>
      </c>
      <c r="Q649" t="str">
        <f t="shared" si="82"/>
        <v>music</v>
      </c>
      <c r="R649" t="str">
        <f t="shared" si="83"/>
        <v>indie rock</v>
      </c>
      <c r="S649" s="11">
        <f t="shared" si="84"/>
        <v>41107.130150462966</v>
      </c>
      <c r="T649" s="11">
        <f t="shared" si="85"/>
        <v>41137.130150462966</v>
      </c>
      <c r="U649" t="str">
        <f>INDEX('ED - Country code'!$A:$A,MATCH(Data!G2121,'ED - Country code'!$B:$B,0))</f>
        <v>Canada</v>
      </c>
      <c r="V649">
        <f t="shared" si="86"/>
        <v>30</v>
      </c>
      <c r="W649">
        <f t="shared" si="87"/>
        <v>2012</v>
      </c>
    </row>
    <row r="650" spans="1:23" ht="28.8" x14ac:dyDescent="0.3">
      <c r="A650">
        <v>2479</v>
      </c>
      <c r="B650" s="3" t="s">
        <v>2479</v>
      </c>
      <c r="C650" s="3" t="s">
        <v>6589</v>
      </c>
      <c r="D650">
        <v>300</v>
      </c>
      <c r="E650">
        <v>400.33</v>
      </c>
      <c r="F650" t="s">
        <v>8219</v>
      </c>
      <c r="G650" t="s">
        <v>8224</v>
      </c>
      <c r="H650" t="s">
        <v>8246</v>
      </c>
      <c r="I650">
        <v>1343440800</v>
      </c>
      <c r="J650">
        <v>1342545994</v>
      </c>
      <c r="K650" t="b">
        <v>0</v>
      </c>
      <c r="L650">
        <v>16</v>
      </c>
      <c r="M650" t="b">
        <v>1</v>
      </c>
      <c r="N650" t="s">
        <v>8279</v>
      </c>
      <c r="O650" s="5">
        <f t="shared" si="80"/>
        <v>1.3344333333333334</v>
      </c>
      <c r="P650" s="8">
        <f t="shared" si="81"/>
        <v>25.020624999999999</v>
      </c>
      <c r="Q650" t="str">
        <f t="shared" si="82"/>
        <v>music</v>
      </c>
      <c r="R650" t="str">
        <f t="shared" si="83"/>
        <v>indie rock</v>
      </c>
      <c r="S650" s="11">
        <f t="shared" si="84"/>
        <v>41107.726782407408</v>
      </c>
      <c r="T650" s="11">
        <f t="shared" si="85"/>
        <v>41118.083333333336</v>
      </c>
      <c r="U650" t="str">
        <f>INDEX('ED - Country code'!$A:$A,MATCH(Data!G2481,'ED - Country code'!$B:$B,0))</f>
        <v>Canada</v>
      </c>
      <c r="V650">
        <f t="shared" si="86"/>
        <v>10.356550925927877</v>
      </c>
      <c r="W650">
        <f t="shared" si="87"/>
        <v>2012</v>
      </c>
    </row>
    <row r="651" spans="1:23" ht="43.2" x14ac:dyDescent="0.3">
      <c r="A651">
        <v>2532</v>
      </c>
      <c r="B651" s="3" t="s">
        <v>2532</v>
      </c>
      <c r="C651" s="3" t="s">
        <v>6642</v>
      </c>
      <c r="D651">
        <v>4000</v>
      </c>
      <c r="E651">
        <v>5045</v>
      </c>
      <c r="F651" t="s">
        <v>8219</v>
      </c>
      <c r="G651" t="s">
        <v>8224</v>
      </c>
      <c r="H651" t="s">
        <v>8246</v>
      </c>
      <c r="I651">
        <v>1345148566</v>
      </c>
      <c r="J651">
        <v>1342556566</v>
      </c>
      <c r="K651" t="b">
        <v>0</v>
      </c>
      <c r="L651">
        <v>60</v>
      </c>
      <c r="M651" t="b">
        <v>1</v>
      </c>
      <c r="N651" t="s">
        <v>8300</v>
      </c>
      <c r="O651" s="5">
        <f t="shared" si="80"/>
        <v>1.26125</v>
      </c>
      <c r="P651" s="8">
        <f t="shared" si="81"/>
        <v>84.083333333333329</v>
      </c>
      <c r="Q651" t="str">
        <f t="shared" si="82"/>
        <v>music</v>
      </c>
      <c r="R651" t="str">
        <f t="shared" si="83"/>
        <v>classical music</v>
      </c>
      <c r="S651" s="11">
        <f t="shared" si="84"/>
        <v>41107.849143518521</v>
      </c>
      <c r="T651" s="11">
        <f t="shared" si="85"/>
        <v>41137.849143518521</v>
      </c>
      <c r="U651" t="str">
        <f>INDEX('ED - Country code'!$A:$A,MATCH(Data!G2534,'ED - Country code'!$B:$B,0))</f>
        <v>United Kingdom</v>
      </c>
      <c r="V651">
        <f t="shared" si="86"/>
        <v>30</v>
      </c>
      <c r="W651">
        <f t="shared" si="87"/>
        <v>2012</v>
      </c>
    </row>
    <row r="652" spans="1:23" ht="43.2" x14ac:dyDescent="0.3">
      <c r="A652">
        <v>729</v>
      </c>
      <c r="B652" s="3" t="s">
        <v>730</v>
      </c>
      <c r="C652" s="3" t="s">
        <v>4839</v>
      </c>
      <c r="D652">
        <v>4000</v>
      </c>
      <c r="E652">
        <v>5226</v>
      </c>
      <c r="F652" t="s">
        <v>8219</v>
      </c>
      <c r="G652" t="s">
        <v>8224</v>
      </c>
      <c r="H652" t="s">
        <v>8246</v>
      </c>
      <c r="I652">
        <v>1348028861</v>
      </c>
      <c r="J652">
        <v>1342844861</v>
      </c>
      <c r="K652" t="b">
        <v>0</v>
      </c>
      <c r="L652">
        <v>120</v>
      </c>
      <c r="M652" t="b">
        <v>1</v>
      </c>
      <c r="N652" t="s">
        <v>8274</v>
      </c>
      <c r="O652" s="5">
        <f t="shared" si="80"/>
        <v>1.3065</v>
      </c>
      <c r="P652" s="8">
        <f t="shared" si="81"/>
        <v>43.55</v>
      </c>
      <c r="Q652" t="str">
        <f t="shared" si="82"/>
        <v>publishing</v>
      </c>
      <c r="R652" t="str">
        <f t="shared" si="83"/>
        <v>nonfiction</v>
      </c>
      <c r="S652" s="11">
        <f t="shared" si="84"/>
        <v>41111.185891203706</v>
      </c>
      <c r="T652" s="11">
        <f t="shared" si="85"/>
        <v>41171.185891203706</v>
      </c>
      <c r="U652" t="str">
        <f>INDEX('ED - Country code'!$A:$A,MATCH(Data!G731,'ED - Country code'!$B:$B,0))</f>
        <v>United States of America</v>
      </c>
      <c r="V652">
        <f t="shared" si="86"/>
        <v>60</v>
      </c>
      <c r="W652">
        <f t="shared" si="87"/>
        <v>2012</v>
      </c>
    </row>
    <row r="653" spans="1:23" ht="43.2" x14ac:dyDescent="0.3">
      <c r="A653">
        <v>2553</v>
      </c>
      <c r="B653" s="3" t="s">
        <v>2553</v>
      </c>
      <c r="C653" s="3" t="s">
        <v>6663</v>
      </c>
      <c r="D653">
        <v>1500</v>
      </c>
      <c r="E653">
        <v>2333</v>
      </c>
      <c r="F653" t="s">
        <v>8219</v>
      </c>
      <c r="G653" t="s">
        <v>8224</v>
      </c>
      <c r="H653" t="s">
        <v>8246</v>
      </c>
      <c r="I653">
        <v>1348202807</v>
      </c>
      <c r="J653">
        <v>1343018807</v>
      </c>
      <c r="K653" t="b">
        <v>0</v>
      </c>
      <c r="L653">
        <v>60</v>
      </c>
      <c r="M653" t="b">
        <v>1</v>
      </c>
      <c r="N653" t="s">
        <v>8300</v>
      </c>
      <c r="O653" s="5">
        <f t="shared" si="80"/>
        <v>1.5553333333333332</v>
      </c>
      <c r="P653" s="8">
        <f t="shared" si="81"/>
        <v>38.883333333333333</v>
      </c>
      <c r="Q653" t="str">
        <f t="shared" si="82"/>
        <v>music</v>
      </c>
      <c r="R653" t="str">
        <f t="shared" si="83"/>
        <v>classical music</v>
      </c>
      <c r="S653" s="11">
        <f t="shared" si="84"/>
        <v>41113.199155092596</v>
      </c>
      <c r="T653" s="11">
        <f t="shared" si="85"/>
        <v>41173.199155092596</v>
      </c>
      <c r="U653" t="str">
        <f>INDEX('ED - Country code'!$A:$A,MATCH(Data!G2555,'ED - Country code'!$B:$B,0))</f>
        <v>United States of America</v>
      </c>
      <c r="V653">
        <f t="shared" si="86"/>
        <v>60</v>
      </c>
      <c r="W653">
        <f t="shared" si="87"/>
        <v>2012</v>
      </c>
    </row>
    <row r="654" spans="1:23" ht="43.2" x14ac:dyDescent="0.3">
      <c r="A654">
        <v>315</v>
      </c>
      <c r="B654" s="3" t="s">
        <v>316</v>
      </c>
      <c r="C654" s="3" t="s">
        <v>4425</v>
      </c>
      <c r="D654">
        <v>25000</v>
      </c>
      <c r="E654">
        <v>25312</v>
      </c>
      <c r="F654" t="s">
        <v>8219</v>
      </c>
      <c r="G654" t="s">
        <v>8224</v>
      </c>
      <c r="H654" t="s">
        <v>8246</v>
      </c>
      <c r="I654">
        <v>1345660334</v>
      </c>
      <c r="J654">
        <v>1343068334</v>
      </c>
      <c r="K654" t="b">
        <v>1</v>
      </c>
      <c r="L654">
        <v>126</v>
      </c>
      <c r="M654" t="b">
        <v>1</v>
      </c>
      <c r="N654" t="s">
        <v>8269</v>
      </c>
      <c r="O654" s="5">
        <f t="shared" si="80"/>
        <v>1.01248</v>
      </c>
      <c r="P654" s="8">
        <f t="shared" si="81"/>
        <v>200.88888888888889</v>
      </c>
      <c r="Q654" t="str">
        <f t="shared" si="82"/>
        <v>film &amp; video</v>
      </c>
      <c r="R654" t="str">
        <f t="shared" si="83"/>
        <v>documentary</v>
      </c>
      <c r="S654" s="11">
        <f t="shared" si="84"/>
        <v>41113.77238425926</v>
      </c>
      <c r="T654" s="11">
        <f t="shared" si="85"/>
        <v>41143.77238425926</v>
      </c>
      <c r="U654" t="str">
        <f>INDEX('ED - Country code'!$A:$A,MATCH(Data!G317,'ED - Country code'!$B:$B,0))</f>
        <v>United States of America</v>
      </c>
      <c r="V654">
        <f t="shared" si="86"/>
        <v>30</v>
      </c>
      <c r="W654">
        <f t="shared" si="87"/>
        <v>2012</v>
      </c>
    </row>
    <row r="655" spans="1:23" ht="28.8" x14ac:dyDescent="0.3">
      <c r="A655">
        <v>304</v>
      </c>
      <c r="B655" s="3" t="s">
        <v>305</v>
      </c>
      <c r="C655" s="3" t="s">
        <v>4414</v>
      </c>
      <c r="D655">
        <v>3400</v>
      </c>
      <c r="E655">
        <v>7876</v>
      </c>
      <c r="F655" t="s">
        <v>8219</v>
      </c>
      <c r="G655" t="s">
        <v>8224</v>
      </c>
      <c r="H655" t="s">
        <v>8246</v>
      </c>
      <c r="I655">
        <v>1346464800</v>
      </c>
      <c r="J655">
        <v>1343096197</v>
      </c>
      <c r="K655" t="b">
        <v>1</v>
      </c>
      <c r="L655">
        <v>74</v>
      </c>
      <c r="M655" t="b">
        <v>1</v>
      </c>
      <c r="N655" t="s">
        <v>8269</v>
      </c>
      <c r="O655" s="5">
        <f t="shared" si="80"/>
        <v>2.3164705882352941</v>
      </c>
      <c r="P655" s="8">
        <f t="shared" si="81"/>
        <v>106.43243243243244</v>
      </c>
      <c r="Q655" t="str">
        <f t="shared" si="82"/>
        <v>film &amp; video</v>
      </c>
      <c r="R655" t="str">
        <f t="shared" si="83"/>
        <v>documentary</v>
      </c>
      <c r="S655" s="11">
        <f t="shared" si="84"/>
        <v>41114.094872685186</v>
      </c>
      <c r="T655" s="11">
        <f t="shared" si="85"/>
        <v>41153.083333333336</v>
      </c>
      <c r="U655" t="str">
        <f>INDEX('ED - Country code'!$A:$A,MATCH(Data!G306,'ED - Country code'!$B:$B,0))</f>
        <v>United States of America</v>
      </c>
      <c r="V655">
        <f t="shared" si="86"/>
        <v>38.988460648150067</v>
      </c>
      <c r="W655">
        <f t="shared" si="87"/>
        <v>2012</v>
      </c>
    </row>
    <row r="656" spans="1:23" ht="43.2" x14ac:dyDescent="0.3">
      <c r="A656">
        <v>1274</v>
      </c>
      <c r="B656" s="3" t="s">
        <v>1275</v>
      </c>
      <c r="C656" s="3" t="s">
        <v>5384</v>
      </c>
      <c r="D656">
        <v>25000</v>
      </c>
      <c r="E656">
        <v>38743.839999999997</v>
      </c>
      <c r="F656" t="s">
        <v>8219</v>
      </c>
      <c r="G656" t="s">
        <v>8224</v>
      </c>
      <c r="H656" t="s">
        <v>8246</v>
      </c>
      <c r="I656">
        <v>1346344425</v>
      </c>
      <c r="J656">
        <v>1343320425</v>
      </c>
      <c r="K656" t="b">
        <v>1</v>
      </c>
      <c r="L656">
        <v>467</v>
      </c>
      <c r="M656" t="b">
        <v>1</v>
      </c>
      <c r="N656" t="s">
        <v>8276</v>
      </c>
      <c r="O656" s="5">
        <f t="shared" si="80"/>
        <v>1.5497535999999998</v>
      </c>
      <c r="P656" s="8">
        <f t="shared" si="81"/>
        <v>82.963254817987149</v>
      </c>
      <c r="Q656" t="str">
        <f t="shared" si="82"/>
        <v>music</v>
      </c>
      <c r="R656" t="str">
        <f t="shared" si="83"/>
        <v>rock</v>
      </c>
      <c r="S656" s="11">
        <f t="shared" si="84"/>
        <v>41116.690104166664</v>
      </c>
      <c r="T656" s="11">
        <f t="shared" si="85"/>
        <v>41151.690104166664</v>
      </c>
      <c r="U656" t="str">
        <f>INDEX('ED - Country code'!$A:$A,MATCH(Data!G1276,'ED - Country code'!$B:$B,0))</f>
        <v>United States of America</v>
      </c>
      <c r="V656">
        <f t="shared" si="86"/>
        <v>35</v>
      </c>
      <c r="W656">
        <f t="shared" si="87"/>
        <v>2012</v>
      </c>
    </row>
    <row r="657" spans="1:23" ht="43.2" x14ac:dyDescent="0.3">
      <c r="A657">
        <v>782</v>
      </c>
      <c r="B657" s="3" t="s">
        <v>783</v>
      </c>
      <c r="C657" s="3" t="s">
        <v>4892</v>
      </c>
      <c r="D657">
        <v>700</v>
      </c>
      <c r="E657">
        <v>700</v>
      </c>
      <c r="F657" t="s">
        <v>8219</v>
      </c>
      <c r="G657" t="s">
        <v>8224</v>
      </c>
      <c r="H657" t="s">
        <v>8246</v>
      </c>
      <c r="I657">
        <v>1345918302</v>
      </c>
      <c r="J657">
        <v>1343326302</v>
      </c>
      <c r="K657" t="b">
        <v>0</v>
      </c>
      <c r="L657">
        <v>14</v>
      </c>
      <c r="M657" t="b">
        <v>1</v>
      </c>
      <c r="N657" t="s">
        <v>8276</v>
      </c>
      <c r="O657" s="5">
        <f t="shared" si="80"/>
        <v>1</v>
      </c>
      <c r="P657" s="8">
        <f t="shared" si="81"/>
        <v>50</v>
      </c>
      <c r="Q657" t="str">
        <f t="shared" si="82"/>
        <v>music</v>
      </c>
      <c r="R657" t="str">
        <f t="shared" si="83"/>
        <v>rock</v>
      </c>
      <c r="S657" s="11">
        <f t="shared" si="84"/>
        <v>41116.758125</v>
      </c>
      <c r="T657" s="11">
        <f t="shared" si="85"/>
        <v>41146.758125</v>
      </c>
      <c r="U657" t="str">
        <f>INDEX('ED - Country code'!$A:$A,MATCH(Data!G784,'ED - Country code'!$B:$B,0))</f>
        <v>United States of America</v>
      </c>
      <c r="V657">
        <f t="shared" si="86"/>
        <v>30</v>
      </c>
      <c r="W657">
        <f t="shared" si="87"/>
        <v>2012</v>
      </c>
    </row>
    <row r="658" spans="1:23" ht="43.2" x14ac:dyDescent="0.3">
      <c r="A658">
        <v>818</v>
      </c>
      <c r="B658" s="3" t="s">
        <v>819</v>
      </c>
      <c r="C658" s="3" t="s">
        <v>4928</v>
      </c>
      <c r="D658">
        <v>350</v>
      </c>
      <c r="E658">
        <v>545</v>
      </c>
      <c r="F658" t="s">
        <v>8219</v>
      </c>
      <c r="G658" t="s">
        <v>8224</v>
      </c>
      <c r="H658" t="s">
        <v>8246</v>
      </c>
      <c r="I658">
        <v>1344358860</v>
      </c>
      <c r="J658">
        <v>1343682681</v>
      </c>
      <c r="K658" t="b">
        <v>0</v>
      </c>
      <c r="L658">
        <v>19</v>
      </c>
      <c r="M658" t="b">
        <v>1</v>
      </c>
      <c r="N658" t="s">
        <v>8276</v>
      </c>
      <c r="O658" s="5">
        <f t="shared" si="80"/>
        <v>1.5571428571428572</v>
      </c>
      <c r="P658" s="8">
        <f t="shared" si="81"/>
        <v>28.684210526315791</v>
      </c>
      <c r="Q658" t="str">
        <f t="shared" si="82"/>
        <v>music</v>
      </c>
      <c r="R658" t="str">
        <f t="shared" si="83"/>
        <v>rock</v>
      </c>
      <c r="S658" s="11">
        <f t="shared" si="84"/>
        <v>41120.882881944446</v>
      </c>
      <c r="T658" s="11">
        <f t="shared" si="85"/>
        <v>41128.709027777775</v>
      </c>
      <c r="U658" t="str">
        <f>INDEX('ED - Country code'!$A:$A,MATCH(Data!G820,'ED - Country code'!$B:$B,0))</f>
        <v>United States of America</v>
      </c>
      <c r="V658">
        <f t="shared" si="86"/>
        <v>7.8261458333290648</v>
      </c>
      <c r="W658">
        <f t="shared" si="87"/>
        <v>2012</v>
      </c>
    </row>
    <row r="659" spans="1:23" ht="43.2" x14ac:dyDescent="0.3">
      <c r="A659">
        <v>1277</v>
      </c>
      <c r="B659" s="3" t="s">
        <v>1278</v>
      </c>
      <c r="C659" s="3" t="s">
        <v>5387</v>
      </c>
      <c r="D659">
        <v>15000</v>
      </c>
      <c r="E659">
        <v>15918.65</v>
      </c>
      <c r="F659" t="s">
        <v>8219</v>
      </c>
      <c r="G659" t="s">
        <v>8224</v>
      </c>
      <c r="H659" t="s">
        <v>8246</v>
      </c>
      <c r="I659">
        <v>1346765347</v>
      </c>
      <c r="J659">
        <v>1343741347</v>
      </c>
      <c r="K659" t="b">
        <v>1</v>
      </c>
      <c r="L659">
        <v>413</v>
      </c>
      <c r="M659" t="b">
        <v>1</v>
      </c>
      <c r="N659" t="s">
        <v>8276</v>
      </c>
      <c r="O659" s="5">
        <f t="shared" si="80"/>
        <v>1.0612433333333333</v>
      </c>
      <c r="P659" s="8">
        <f t="shared" si="81"/>
        <v>38.543946731234868</v>
      </c>
      <c r="Q659" t="str">
        <f t="shared" si="82"/>
        <v>music</v>
      </c>
      <c r="R659" t="str">
        <f t="shared" si="83"/>
        <v>rock</v>
      </c>
      <c r="S659" s="11">
        <f t="shared" si="84"/>
        <v>41121.561886574076</v>
      </c>
      <c r="T659" s="11">
        <f t="shared" si="85"/>
        <v>41156.561886574076</v>
      </c>
      <c r="U659" t="str">
        <f>INDEX('ED - Country code'!$A:$A,MATCH(Data!G1279,'ED - Country code'!$B:$B,0))</f>
        <v>United States of America</v>
      </c>
      <c r="V659">
        <f t="shared" si="86"/>
        <v>35</v>
      </c>
      <c r="W659">
        <f t="shared" si="87"/>
        <v>2012</v>
      </c>
    </row>
    <row r="660" spans="1:23" ht="43.2" x14ac:dyDescent="0.3">
      <c r="A660">
        <v>802</v>
      </c>
      <c r="B660" s="3" t="s">
        <v>803</v>
      </c>
      <c r="C660" s="3" t="s">
        <v>4912</v>
      </c>
      <c r="D660">
        <v>6000</v>
      </c>
      <c r="E660">
        <v>6080</v>
      </c>
      <c r="F660" t="s">
        <v>8219</v>
      </c>
      <c r="G660" t="s">
        <v>8224</v>
      </c>
      <c r="H660" t="s">
        <v>8246</v>
      </c>
      <c r="I660">
        <v>1347854700</v>
      </c>
      <c r="J660">
        <v>1343867524</v>
      </c>
      <c r="K660" t="b">
        <v>0</v>
      </c>
      <c r="L660">
        <v>75</v>
      </c>
      <c r="M660" t="b">
        <v>1</v>
      </c>
      <c r="N660" t="s">
        <v>8276</v>
      </c>
      <c r="O660" s="5">
        <f t="shared" si="80"/>
        <v>1.0133333333333334</v>
      </c>
      <c r="P660" s="8">
        <f t="shared" si="81"/>
        <v>81.066666666666663</v>
      </c>
      <c r="Q660" t="str">
        <f t="shared" si="82"/>
        <v>music</v>
      </c>
      <c r="R660" t="str">
        <f t="shared" si="83"/>
        <v>rock</v>
      </c>
      <c r="S660" s="11">
        <f t="shared" si="84"/>
        <v>41123.022268518522</v>
      </c>
      <c r="T660" s="11">
        <f t="shared" si="85"/>
        <v>41169.170138888891</v>
      </c>
      <c r="U660" t="str">
        <f>INDEX('ED - Country code'!$A:$A,MATCH(Data!G804,'ED - Country code'!$B:$B,0))</f>
        <v>United States of America</v>
      </c>
      <c r="V660">
        <f t="shared" si="86"/>
        <v>46.147870370368764</v>
      </c>
      <c r="W660">
        <f t="shared" si="87"/>
        <v>2012</v>
      </c>
    </row>
    <row r="661" spans="1:23" ht="43.2" x14ac:dyDescent="0.3">
      <c r="A661">
        <v>810</v>
      </c>
      <c r="B661" s="3" t="s">
        <v>811</v>
      </c>
      <c r="C661" s="3" t="s">
        <v>4920</v>
      </c>
      <c r="D661">
        <v>1500</v>
      </c>
      <c r="E661">
        <v>1575</v>
      </c>
      <c r="F661" t="s">
        <v>8219</v>
      </c>
      <c r="G661" t="s">
        <v>8224</v>
      </c>
      <c r="H661" t="s">
        <v>8246</v>
      </c>
      <c r="I661">
        <v>1346462462</v>
      </c>
      <c r="J661">
        <v>1343870462</v>
      </c>
      <c r="K661" t="b">
        <v>0</v>
      </c>
      <c r="L661">
        <v>27</v>
      </c>
      <c r="M661" t="b">
        <v>1</v>
      </c>
      <c r="N661" t="s">
        <v>8276</v>
      </c>
      <c r="O661" s="5">
        <f t="shared" si="80"/>
        <v>1.05</v>
      </c>
      <c r="P661" s="8">
        <f t="shared" si="81"/>
        <v>58.333333333333336</v>
      </c>
      <c r="Q661" t="str">
        <f t="shared" si="82"/>
        <v>music</v>
      </c>
      <c r="R661" t="str">
        <f t="shared" si="83"/>
        <v>rock</v>
      </c>
      <c r="S661" s="11">
        <f t="shared" si="84"/>
        <v>41123.056273148148</v>
      </c>
      <c r="T661" s="11">
        <f t="shared" si="85"/>
        <v>41153.056273148148</v>
      </c>
      <c r="U661" t="str">
        <f>INDEX('ED - Country code'!$A:$A,MATCH(Data!G812,'ED - Country code'!$B:$B,0))</f>
        <v>United States of America</v>
      </c>
      <c r="V661">
        <f t="shared" si="86"/>
        <v>30</v>
      </c>
      <c r="W661">
        <f t="shared" si="87"/>
        <v>2012</v>
      </c>
    </row>
    <row r="662" spans="1:23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0"/>
        <v>3.058E-2</v>
      </c>
      <c r="P662" s="8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1">
        <f t="shared" si="84"/>
        <v>41922.741655092592</v>
      </c>
      <c r="T662" s="11">
        <f t="shared" si="85"/>
        <v>41952.783321759263</v>
      </c>
      <c r="U662" t="str">
        <f>INDEX('ED - Country code'!$A:$A,MATCH(Data!G662,'ED - Country code'!$B:$B,0))</f>
        <v>United States of America</v>
      </c>
      <c r="V662">
        <f t="shared" si="86"/>
        <v>30.041666666671517</v>
      </c>
      <c r="W662">
        <f t="shared" si="87"/>
        <v>2014</v>
      </c>
    </row>
    <row r="663" spans="1:23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0"/>
        <v>9.4999999999999998E-3</v>
      </c>
      <c r="P663" s="8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1">
        <f t="shared" si="84"/>
        <v>42636.645358796297</v>
      </c>
      <c r="T663" s="11">
        <f t="shared" si="85"/>
        <v>42666.645358796297</v>
      </c>
      <c r="U663" t="str">
        <f>INDEX('ED - Country code'!$A:$A,MATCH(Data!G663,'ED - Country code'!$B:$B,0))</f>
        <v>United States of America</v>
      </c>
      <c r="V663">
        <f t="shared" si="86"/>
        <v>30</v>
      </c>
      <c r="W663">
        <f t="shared" si="87"/>
        <v>2016</v>
      </c>
    </row>
    <row r="664" spans="1:23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0"/>
        <v>4.0000000000000001E-3</v>
      </c>
      <c r="P664" s="8">
        <f t="shared" si="81"/>
        <v>39</v>
      </c>
      <c r="Q664" t="str">
        <f t="shared" si="82"/>
        <v>technology</v>
      </c>
      <c r="R664" t="str">
        <f t="shared" si="83"/>
        <v>wearables</v>
      </c>
      <c r="S664" s="11">
        <f t="shared" si="84"/>
        <v>41990.438043981485</v>
      </c>
      <c r="T664" s="11">
        <f t="shared" si="85"/>
        <v>42020.438043981485</v>
      </c>
      <c r="U664" t="str">
        <f>INDEX('ED - Country code'!$A:$A,MATCH(Data!G664,'ED - Country code'!$B:$B,0))</f>
        <v>United States of America</v>
      </c>
      <c r="V664">
        <f t="shared" si="86"/>
        <v>30</v>
      </c>
      <c r="W664">
        <f t="shared" si="87"/>
        <v>2015</v>
      </c>
    </row>
    <row r="665" spans="1:23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0"/>
        <v>3.5000000000000001E-3</v>
      </c>
      <c r="P665" s="8">
        <f t="shared" si="81"/>
        <v>100</v>
      </c>
      <c r="Q665" t="str">
        <f t="shared" si="82"/>
        <v>technology</v>
      </c>
      <c r="R665" t="str">
        <f t="shared" si="83"/>
        <v>wearables</v>
      </c>
      <c r="S665" s="11">
        <f t="shared" si="84"/>
        <v>42173.843240740738</v>
      </c>
      <c r="T665" s="11">
        <f t="shared" si="85"/>
        <v>42203.843240740738</v>
      </c>
      <c r="U665" t="str">
        <f>INDEX('ED - Country code'!$A:$A,MATCH(Data!G665,'ED - Country code'!$B:$B,0))</f>
        <v>Denmark</v>
      </c>
      <c r="V665">
        <f t="shared" si="86"/>
        <v>30</v>
      </c>
      <c r="W665">
        <f t="shared" si="87"/>
        <v>2015</v>
      </c>
    </row>
    <row r="666" spans="1:23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0"/>
        <v>7.5333333333333335E-2</v>
      </c>
      <c r="P666" s="8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1">
        <f t="shared" si="84"/>
        <v>42077.666377314818</v>
      </c>
      <c r="T666" s="11">
        <f t="shared" si="85"/>
        <v>42107.666377314818</v>
      </c>
      <c r="U666" t="str">
        <f>INDEX('ED - Country code'!$A:$A,MATCH(Data!G666,'ED - Country code'!$B:$B,0))</f>
        <v>United States of America</v>
      </c>
      <c r="V666">
        <f t="shared" si="86"/>
        <v>30</v>
      </c>
      <c r="W666">
        <f t="shared" si="87"/>
        <v>2015</v>
      </c>
    </row>
    <row r="667" spans="1:23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0"/>
        <v>0.18640000000000001</v>
      </c>
      <c r="P667" s="8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1">
        <f t="shared" si="84"/>
        <v>42688.711354166662</v>
      </c>
      <c r="T667" s="11">
        <f t="shared" si="85"/>
        <v>42748.711354166662</v>
      </c>
      <c r="U667" t="str">
        <f>INDEX('ED - Country code'!$A:$A,MATCH(Data!G667,'ED - Country code'!$B:$B,0))</f>
        <v>United States of America</v>
      </c>
      <c r="V667">
        <f t="shared" si="86"/>
        <v>60</v>
      </c>
      <c r="W667">
        <f t="shared" si="87"/>
        <v>2017</v>
      </c>
    </row>
    <row r="668" spans="1:23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0"/>
        <v>4.0000000000000003E-5</v>
      </c>
      <c r="P668" s="8">
        <f t="shared" si="81"/>
        <v>2</v>
      </c>
      <c r="Q668" t="str">
        <f t="shared" si="82"/>
        <v>technology</v>
      </c>
      <c r="R668" t="str">
        <f t="shared" si="83"/>
        <v>wearables</v>
      </c>
      <c r="S668" s="11">
        <f t="shared" si="84"/>
        <v>41838.832152777781</v>
      </c>
      <c r="T668" s="11">
        <f t="shared" si="85"/>
        <v>41868.832152777781</v>
      </c>
      <c r="U668" t="str">
        <f>INDEX('ED - Country code'!$A:$A,MATCH(Data!G668,'ED - Country code'!$B:$B,0))</f>
        <v>United States of America</v>
      </c>
      <c r="V668">
        <f t="shared" si="86"/>
        <v>30</v>
      </c>
      <c r="W668">
        <f t="shared" si="87"/>
        <v>2014</v>
      </c>
    </row>
    <row r="669" spans="1:23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0"/>
        <v>0.1002</v>
      </c>
      <c r="P669" s="8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1">
        <f t="shared" si="84"/>
        <v>42632.373414351852</v>
      </c>
      <c r="T669" s="11">
        <f t="shared" si="85"/>
        <v>42672.373414351852</v>
      </c>
      <c r="U669" t="str">
        <f>INDEX('ED - Country code'!$A:$A,MATCH(Data!G669,'ED - Country code'!$B:$B,0))</f>
        <v>Italy</v>
      </c>
      <c r="V669">
        <f t="shared" si="86"/>
        <v>40</v>
      </c>
      <c r="W669">
        <f t="shared" si="87"/>
        <v>2016</v>
      </c>
    </row>
    <row r="670" spans="1:23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0"/>
        <v>4.5600000000000002E-2</v>
      </c>
      <c r="P670" s="8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1">
        <f t="shared" si="84"/>
        <v>42090.831273148149</v>
      </c>
      <c r="T670" s="11">
        <f t="shared" si="85"/>
        <v>42135.831273148149</v>
      </c>
      <c r="U670" t="str">
        <f>INDEX('ED - Country code'!$A:$A,MATCH(Data!G670,'ED - Country code'!$B:$B,0))</f>
        <v>United States of America</v>
      </c>
      <c r="V670">
        <f t="shared" si="86"/>
        <v>45</v>
      </c>
      <c r="W670">
        <f t="shared" si="87"/>
        <v>2015</v>
      </c>
    </row>
    <row r="671" spans="1:23" ht="43.2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0"/>
        <v>0.21507499999999999</v>
      </c>
      <c r="P671" s="8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1">
        <f t="shared" si="84"/>
        <v>42527.625671296293</v>
      </c>
      <c r="T671" s="11">
        <f t="shared" si="85"/>
        <v>42557.625671296293</v>
      </c>
      <c r="U671" t="str">
        <f>INDEX('ED - Country code'!$A:$A,MATCH(Data!G671,'ED - Country code'!$B:$B,0))</f>
        <v>Sweden</v>
      </c>
      <c r="V671">
        <f t="shared" si="86"/>
        <v>30</v>
      </c>
      <c r="W671">
        <f t="shared" si="87"/>
        <v>2016</v>
      </c>
    </row>
    <row r="672" spans="1:23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0"/>
        <v>0.29276666666666668</v>
      </c>
      <c r="P672" s="8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1">
        <f t="shared" si="84"/>
        <v>42506.709722222222</v>
      </c>
      <c r="T672" s="11">
        <f t="shared" si="85"/>
        <v>42540.340277777781</v>
      </c>
      <c r="U672" t="str">
        <f>INDEX('ED - Country code'!$A:$A,MATCH(Data!G672,'ED - Country code'!$B:$B,0))</f>
        <v>Italy</v>
      </c>
      <c r="V672">
        <f t="shared" si="86"/>
        <v>33.630555555559113</v>
      </c>
      <c r="W672">
        <f t="shared" si="87"/>
        <v>2016</v>
      </c>
    </row>
    <row r="673" spans="1:23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0"/>
        <v>0.39426666666666665</v>
      </c>
      <c r="P673" s="8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1">
        <f t="shared" si="84"/>
        <v>41984.692731481482</v>
      </c>
      <c r="T673" s="11">
        <f t="shared" si="85"/>
        <v>42018.166666666672</v>
      </c>
      <c r="U673" t="str">
        <f>INDEX('ED - Country code'!$A:$A,MATCH(Data!G673,'ED - Country code'!$B:$B,0))</f>
        <v>United States of America</v>
      </c>
      <c r="V673">
        <f t="shared" si="86"/>
        <v>33.473935185189475</v>
      </c>
      <c r="W673">
        <f t="shared" si="87"/>
        <v>2015</v>
      </c>
    </row>
    <row r="674" spans="1:23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0"/>
        <v>0.21628</v>
      </c>
      <c r="P674" s="8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1">
        <f t="shared" si="84"/>
        <v>41974.219490740739</v>
      </c>
      <c r="T674" s="11">
        <f t="shared" si="85"/>
        <v>42005.207638888889</v>
      </c>
      <c r="U674" t="str">
        <f>INDEX('ED - Country code'!$A:$A,MATCH(Data!G674,'ED - Country code'!$B:$B,0))</f>
        <v>United States of America</v>
      </c>
      <c r="V674">
        <f t="shared" si="86"/>
        <v>30.988148148149776</v>
      </c>
      <c r="W674">
        <f t="shared" si="87"/>
        <v>2015</v>
      </c>
    </row>
    <row r="675" spans="1:23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0"/>
        <v>2.0500000000000002E-3</v>
      </c>
      <c r="P675" s="8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1">
        <f t="shared" si="84"/>
        <v>41838.840474537035</v>
      </c>
      <c r="T675" s="11">
        <f t="shared" si="85"/>
        <v>41883.840474537035</v>
      </c>
      <c r="U675" t="str">
        <f>INDEX('ED - Country code'!$A:$A,MATCH(Data!G675,'ED - Country code'!$B:$B,0))</f>
        <v>United States of America</v>
      </c>
      <c r="V675">
        <f t="shared" si="86"/>
        <v>45</v>
      </c>
      <c r="W675">
        <f t="shared" si="87"/>
        <v>2014</v>
      </c>
    </row>
    <row r="676" spans="1:23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0"/>
        <v>2.9999999999999997E-4</v>
      </c>
      <c r="P676" s="8">
        <f t="shared" si="81"/>
        <v>7.5</v>
      </c>
      <c r="Q676" t="str">
        <f t="shared" si="82"/>
        <v>technology</v>
      </c>
      <c r="R676" t="str">
        <f t="shared" si="83"/>
        <v>wearables</v>
      </c>
      <c r="S676" s="11">
        <f t="shared" si="84"/>
        <v>41803.116053240738</v>
      </c>
      <c r="T676" s="11">
        <f t="shared" si="85"/>
        <v>41863.116053240738</v>
      </c>
      <c r="U676" t="str">
        <f>INDEX('ED - Country code'!$A:$A,MATCH(Data!G676,'ED - Country code'!$B:$B,0))</f>
        <v>United States of America</v>
      </c>
      <c r="V676">
        <f t="shared" si="86"/>
        <v>60</v>
      </c>
      <c r="W676">
        <f t="shared" si="87"/>
        <v>2014</v>
      </c>
    </row>
    <row r="677" spans="1:23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0"/>
        <v>0.14849999999999999</v>
      </c>
      <c r="P677" s="8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1">
        <f t="shared" si="84"/>
        <v>41975.930601851855</v>
      </c>
      <c r="T677" s="11">
        <f t="shared" si="85"/>
        <v>42005.290972222225</v>
      </c>
      <c r="U677" t="str">
        <f>INDEX('ED - Country code'!$A:$A,MATCH(Data!G677,'ED - Country code'!$B:$B,0))</f>
        <v>United States of America</v>
      </c>
      <c r="V677">
        <f t="shared" si="86"/>
        <v>29.360370370370219</v>
      </c>
      <c r="W677">
        <f t="shared" si="87"/>
        <v>2015</v>
      </c>
    </row>
    <row r="678" spans="1:23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0"/>
        <v>1.4710000000000001E-2</v>
      </c>
      <c r="P678" s="8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1">
        <f t="shared" si="84"/>
        <v>42012.768298611118</v>
      </c>
      <c r="T678" s="11">
        <f t="shared" si="85"/>
        <v>42042.768298611118</v>
      </c>
      <c r="U678" t="str">
        <f>INDEX('ED - Country code'!$A:$A,MATCH(Data!G678,'ED - Country code'!$B:$B,0))</f>
        <v>Canada</v>
      </c>
      <c r="V678">
        <f t="shared" si="86"/>
        <v>30</v>
      </c>
      <c r="W678">
        <f t="shared" si="87"/>
        <v>2015</v>
      </c>
    </row>
    <row r="679" spans="1:23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0"/>
        <v>0.25584000000000001</v>
      </c>
      <c r="P679" s="8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1">
        <f t="shared" si="84"/>
        <v>42504.403877314813</v>
      </c>
      <c r="T679" s="11">
        <f t="shared" si="85"/>
        <v>42549.403877314813</v>
      </c>
      <c r="U679" t="str">
        <f>INDEX('ED - Country code'!$A:$A,MATCH(Data!G679,'ED - Country code'!$B:$B,0))</f>
        <v>Italy</v>
      </c>
      <c r="V679">
        <f t="shared" si="86"/>
        <v>45</v>
      </c>
      <c r="W679">
        <f t="shared" si="87"/>
        <v>2016</v>
      </c>
    </row>
    <row r="680" spans="1:23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0"/>
        <v>3.8206896551724136E-2</v>
      </c>
      <c r="P680" s="8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1">
        <f t="shared" si="84"/>
        <v>42481.376597222217</v>
      </c>
      <c r="T680" s="11">
        <f t="shared" si="85"/>
        <v>42511.376597222217</v>
      </c>
      <c r="U680" t="str">
        <f>INDEX('ED - Country code'!$A:$A,MATCH(Data!G680,'ED - Country code'!$B:$B,0))</f>
        <v>United States of America</v>
      </c>
      <c r="V680">
        <f t="shared" si="86"/>
        <v>30</v>
      </c>
      <c r="W680">
        <f t="shared" si="87"/>
        <v>2016</v>
      </c>
    </row>
    <row r="681" spans="1:23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0"/>
        <v>0.15485964912280703</v>
      </c>
      <c r="P681" s="8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1">
        <f t="shared" si="84"/>
        <v>42556.695706018523</v>
      </c>
      <c r="T681" s="11">
        <f t="shared" si="85"/>
        <v>42616.695706018523</v>
      </c>
      <c r="U681" t="str">
        <f>INDEX('ED - Country code'!$A:$A,MATCH(Data!G681,'ED - Country code'!$B:$B,0))</f>
        <v>United States of America</v>
      </c>
      <c r="V681">
        <f t="shared" si="86"/>
        <v>60</v>
      </c>
      <c r="W681">
        <f t="shared" si="87"/>
        <v>2016</v>
      </c>
    </row>
    <row r="682" spans="1:23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0"/>
        <v>0.25912000000000002</v>
      </c>
      <c r="P682" s="8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1">
        <f t="shared" si="84"/>
        <v>41864.501516203702</v>
      </c>
      <c r="T682" s="11">
        <f t="shared" si="85"/>
        <v>41899.501516203702</v>
      </c>
      <c r="U682" t="str">
        <f>INDEX('ED - Country code'!$A:$A,MATCH(Data!G682,'ED - Country code'!$B:$B,0))</f>
        <v>United States of America</v>
      </c>
      <c r="V682">
        <f t="shared" si="86"/>
        <v>35</v>
      </c>
      <c r="W682">
        <f t="shared" si="87"/>
        <v>2014</v>
      </c>
    </row>
    <row r="683" spans="1:23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0"/>
        <v>4.0000000000000002E-4</v>
      </c>
      <c r="P683" s="8">
        <f t="shared" si="81"/>
        <v>1</v>
      </c>
      <c r="Q683" t="str">
        <f t="shared" si="82"/>
        <v>technology</v>
      </c>
      <c r="R683" t="str">
        <f t="shared" si="83"/>
        <v>wearables</v>
      </c>
      <c r="S683" s="11">
        <f t="shared" si="84"/>
        <v>42639.805601851855</v>
      </c>
      <c r="T683" s="11">
        <f t="shared" si="85"/>
        <v>42669.805601851855</v>
      </c>
      <c r="U683" t="str">
        <f>INDEX('ED - Country code'!$A:$A,MATCH(Data!G683,'ED - Country code'!$B:$B,0))</f>
        <v>United States of America</v>
      </c>
      <c r="V683">
        <f t="shared" si="86"/>
        <v>30</v>
      </c>
      <c r="W683">
        <f t="shared" si="87"/>
        <v>2016</v>
      </c>
    </row>
    <row r="684" spans="1:23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0"/>
        <v>1.06E-3</v>
      </c>
      <c r="P684" s="8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1">
        <f t="shared" si="84"/>
        <v>42778.765300925923</v>
      </c>
      <c r="T684" s="11">
        <f t="shared" si="85"/>
        <v>42808.723634259266</v>
      </c>
      <c r="U684" t="str">
        <f>INDEX('ED - Country code'!$A:$A,MATCH(Data!G684,'ED - Country code'!$B:$B,0))</f>
        <v>United States of America</v>
      </c>
      <c r="V684">
        <f t="shared" si="86"/>
        <v>29.958333333343035</v>
      </c>
      <c r="W684">
        <f t="shared" si="87"/>
        <v>2017</v>
      </c>
    </row>
    <row r="685" spans="1:23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0"/>
        <v>8.5142857142857138E-3</v>
      </c>
      <c r="P685" s="8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1">
        <f t="shared" si="84"/>
        <v>42634.900046296301</v>
      </c>
      <c r="T685" s="11">
        <f t="shared" si="85"/>
        <v>42674.900046296301</v>
      </c>
      <c r="U685" t="str">
        <f>INDEX('ED - Country code'!$A:$A,MATCH(Data!G685,'ED - Country code'!$B:$B,0))</f>
        <v>United States of America</v>
      </c>
      <c r="V685">
        <f t="shared" si="86"/>
        <v>40</v>
      </c>
      <c r="W685">
        <f t="shared" si="87"/>
        <v>2016</v>
      </c>
    </row>
    <row r="686" spans="1:23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0"/>
        <v>7.4837500000000001E-2</v>
      </c>
      <c r="P686" s="8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1">
        <f t="shared" si="84"/>
        <v>41809.473275462966</v>
      </c>
      <c r="T686" s="11">
        <f t="shared" si="85"/>
        <v>41845.125</v>
      </c>
      <c r="U686" t="str">
        <f>INDEX('ED - Country code'!$A:$A,MATCH(Data!G686,'ED - Country code'!$B:$B,0))</f>
        <v>United States of America</v>
      </c>
      <c r="V686">
        <f t="shared" si="86"/>
        <v>35.65172453703417</v>
      </c>
      <c r="W686">
        <f t="shared" si="87"/>
        <v>2014</v>
      </c>
    </row>
    <row r="687" spans="1:23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0"/>
        <v>0.27650000000000002</v>
      </c>
      <c r="P687" s="8">
        <f t="shared" si="81"/>
        <v>55.3</v>
      </c>
      <c r="Q687" t="str">
        <f t="shared" si="82"/>
        <v>technology</v>
      </c>
      <c r="R687" t="str">
        <f t="shared" si="83"/>
        <v>wearables</v>
      </c>
      <c r="S687" s="11">
        <f t="shared" si="84"/>
        <v>41971.866574074069</v>
      </c>
      <c r="T687" s="11">
        <f t="shared" si="85"/>
        <v>42016.866574074069</v>
      </c>
      <c r="U687" t="str">
        <f>INDEX('ED - Country code'!$A:$A,MATCH(Data!G687,'ED - Country code'!$B:$B,0))</f>
        <v>United States of America</v>
      </c>
      <c r="V687">
        <f t="shared" si="86"/>
        <v>45</v>
      </c>
      <c r="W687">
        <f t="shared" si="87"/>
        <v>2015</v>
      </c>
    </row>
    <row r="688" spans="1:23" ht="43.2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0"/>
        <v>0</v>
      </c>
      <c r="P688" s="8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11">
        <f t="shared" si="84"/>
        <v>42189.673263888893</v>
      </c>
      <c r="T688" s="11">
        <f t="shared" si="85"/>
        <v>42219.673263888893</v>
      </c>
      <c r="U688" t="str">
        <f>INDEX('ED - Country code'!$A:$A,MATCH(Data!G688,'ED - Country code'!$B:$B,0))</f>
        <v>Italy</v>
      </c>
      <c r="V688">
        <f t="shared" si="86"/>
        <v>30</v>
      </c>
      <c r="W688">
        <f t="shared" si="87"/>
        <v>2015</v>
      </c>
    </row>
    <row r="689" spans="1:23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0"/>
        <v>3.5499999999999997E-2</v>
      </c>
      <c r="P689" s="8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1">
        <f t="shared" si="84"/>
        <v>42711.750613425931</v>
      </c>
      <c r="T689" s="11">
        <f t="shared" si="85"/>
        <v>42771.750613425931</v>
      </c>
      <c r="U689" t="str">
        <f>INDEX('ED - Country code'!$A:$A,MATCH(Data!G689,'ED - Country code'!$B:$B,0))</f>
        <v>Mexico</v>
      </c>
      <c r="V689">
        <f t="shared" si="86"/>
        <v>60</v>
      </c>
      <c r="W689">
        <f t="shared" si="87"/>
        <v>2017</v>
      </c>
    </row>
    <row r="690" spans="1:23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0"/>
        <v>0.72989999999999999</v>
      </c>
      <c r="P690" s="8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1">
        <f t="shared" si="84"/>
        <v>42262.104780092588</v>
      </c>
      <c r="T690" s="11">
        <f t="shared" si="85"/>
        <v>42292.104780092588</v>
      </c>
      <c r="U690" t="str">
        <f>INDEX('ED - Country code'!$A:$A,MATCH(Data!G690,'ED - Country code'!$B:$B,0))</f>
        <v>United States of America</v>
      </c>
      <c r="V690">
        <f t="shared" si="86"/>
        <v>30</v>
      </c>
      <c r="W690">
        <f t="shared" si="87"/>
        <v>2015</v>
      </c>
    </row>
    <row r="691" spans="1:23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0"/>
        <v>0.57648750000000004</v>
      </c>
      <c r="P691" s="8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1">
        <f t="shared" si="84"/>
        <v>42675.66778935185</v>
      </c>
      <c r="T691" s="11">
        <f t="shared" si="85"/>
        <v>42712.207638888889</v>
      </c>
      <c r="U691" t="str">
        <f>INDEX('ED - Country code'!$A:$A,MATCH(Data!G691,'ED - Country code'!$B:$B,0))</f>
        <v>United States of America</v>
      </c>
      <c r="V691">
        <f t="shared" si="86"/>
        <v>36.539849537039117</v>
      </c>
      <c r="W691">
        <f t="shared" si="87"/>
        <v>2016</v>
      </c>
    </row>
    <row r="692" spans="1:23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0"/>
        <v>0.1234</v>
      </c>
      <c r="P692" s="8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1">
        <f t="shared" si="84"/>
        <v>42579.634733796294</v>
      </c>
      <c r="T692" s="11">
        <f t="shared" si="85"/>
        <v>42622.25</v>
      </c>
      <c r="U692" t="str">
        <f>INDEX('ED - Country code'!$A:$A,MATCH(Data!G692,'ED - Country code'!$B:$B,0))</f>
        <v>United States of America</v>
      </c>
      <c r="V692">
        <f t="shared" si="86"/>
        <v>42.615266203705687</v>
      </c>
      <c r="W692">
        <f t="shared" si="87"/>
        <v>2016</v>
      </c>
    </row>
    <row r="693" spans="1:23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0"/>
        <v>5.1999999999999998E-3</v>
      </c>
      <c r="P693" s="8">
        <f t="shared" si="81"/>
        <v>26</v>
      </c>
      <c r="Q693" t="str">
        <f t="shared" si="82"/>
        <v>technology</v>
      </c>
      <c r="R693" t="str">
        <f t="shared" si="83"/>
        <v>wearables</v>
      </c>
      <c r="S693" s="11">
        <f t="shared" si="84"/>
        <v>42158.028310185182</v>
      </c>
      <c r="T693" s="11">
        <f t="shared" si="85"/>
        <v>42186.028310185182</v>
      </c>
      <c r="U693" t="str">
        <f>INDEX('ED - Country code'!$A:$A,MATCH(Data!G693,'ED - Country code'!$B:$B,0))</f>
        <v>United States of America</v>
      </c>
      <c r="V693">
        <f t="shared" si="86"/>
        <v>28</v>
      </c>
      <c r="W693">
        <f t="shared" si="87"/>
        <v>2015</v>
      </c>
    </row>
    <row r="694" spans="1:23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0"/>
        <v>6.5299999999999997E-2</v>
      </c>
      <c r="P694" s="8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1">
        <f t="shared" si="84"/>
        <v>42696.37572916667</v>
      </c>
      <c r="T694" s="11">
        <f t="shared" si="85"/>
        <v>42726.37572916667</v>
      </c>
      <c r="U694" t="str">
        <f>INDEX('ED - Country code'!$A:$A,MATCH(Data!G694,'ED - Country code'!$B:$B,0))</f>
        <v>United Kingdom</v>
      </c>
      <c r="V694">
        <f t="shared" si="86"/>
        <v>30</v>
      </c>
      <c r="W694">
        <f t="shared" si="87"/>
        <v>2016</v>
      </c>
    </row>
    <row r="695" spans="1:23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0"/>
        <v>0.35338000000000003</v>
      </c>
      <c r="P695" s="8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1">
        <f t="shared" si="84"/>
        <v>42094.808182870373</v>
      </c>
      <c r="T695" s="11">
        <f t="shared" si="85"/>
        <v>42124.808182870373</v>
      </c>
      <c r="U695" t="str">
        <f>INDEX('ED - Country code'!$A:$A,MATCH(Data!G695,'ED - Country code'!$B:$B,0))</f>
        <v>United States of America</v>
      </c>
      <c r="V695">
        <f t="shared" si="86"/>
        <v>30</v>
      </c>
      <c r="W695">
        <f t="shared" si="87"/>
        <v>2015</v>
      </c>
    </row>
    <row r="696" spans="1:23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0"/>
        <v>3.933333333333333E-3</v>
      </c>
      <c r="P696" s="8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1">
        <f t="shared" si="84"/>
        <v>42737.663877314815</v>
      </c>
      <c r="T696" s="11">
        <f t="shared" si="85"/>
        <v>42767.663877314815</v>
      </c>
      <c r="U696" t="str">
        <f>INDEX('ED - Country code'!$A:$A,MATCH(Data!G696,'ED - Country code'!$B:$B,0))</f>
        <v>United States of America</v>
      </c>
      <c r="V696">
        <f t="shared" si="86"/>
        <v>30</v>
      </c>
      <c r="W696">
        <f t="shared" si="87"/>
        <v>2017</v>
      </c>
    </row>
    <row r="697" spans="1:23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0"/>
        <v>1.06E-2</v>
      </c>
      <c r="P697" s="8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1">
        <f t="shared" si="84"/>
        <v>41913.521064814813</v>
      </c>
      <c r="T697" s="11">
        <f t="shared" si="85"/>
        <v>41943.521064814813</v>
      </c>
      <c r="U697" t="str">
        <f>INDEX('ED - Country code'!$A:$A,MATCH(Data!G697,'ED - Country code'!$B:$B,0))</f>
        <v>United States of America</v>
      </c>
      <c r="V697">
        <f t="shared" si="86"/>
        <v>30</v>
      </c>
      <c r="W697">
        <f t="shared" si="87"/>
        <v>2014</v>
      </c>
    </row>
    <row r="698" spans="1:23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0"/>
        <v>5.7142857142857145E-6</v>
      </c>
      <c r="P698" s="8">
        <f t="shared" si="81"/>
        <v>1</v>
      </c>
      <c r="Q698" t="str">
        <f t="shared" si="82"/>
        <v>technology</v>
      </c>
      <c r="R698" t="str">
        <f t="shared" si="83"/>
        <v>wearables</v>
      </c>
      <c r="S698" s="11">
        <f t="shared" si="84"/>
        <v>41815.927106481482</v>
      </c>
      <c r="T698" s="11">
        <f t="shared" si="85"/>
        <v>41845.927106481482</v>
      </c>
      <c r="U698" t="str">
        <f>INDEX('ED - Country code'!$A:$A,MATCH(Data!G698,'ED - Country code'!$B:$B,0))</f>
        <v>Netherlands</v>
      </c>
      <c r="V698">
        <f t="shared" si="86"/>
        <v>30</v>
      </c>
      <c r="W698">
        <f t="shared" si="87"/>
        <v>2014</v>
      </c>
    </row>
    <row r="699" spans="1:23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0"/>
        <v>0.46379999999999999</v>
      </c>
      <c r="P699" s="8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1">
        <f t="shared" si="84"/>
        <v>42388.523020833338</v>
      </c>
      <c r="T699" s="11">
        <f t="shared" si="85"/>
        <v>42403.523020833338</v>
      </c>
      <c r="U699" t="str">
        <f>INDEX('ED - Country code'!$A:$A,MATCH(Data!G699,'ED - Country code'!$B:$B,0))</f>
        <v>Germany</v>
      </c>
      <c r="V699">
        <f t="shared" si="86"/>
        <v>15</v>
      </c>
      <c r="W699">
        <f t="shared" si="87"/>
        <v>2016</v>
      </c>
    </row>
    <row r="700" spans="1:23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0"/>
        <v>0.15390000000000001</v>
      </c>
      <c r="P700" s="8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1">
        <f t="shared" si="84"/>
        <v>41866.931076388886</v>
      </c>
      <c r="T700" s="11">
        <f t="shared" si="85"/>
        <v>41900.083333333336</v>
      </c>
      <c r="U700" t="str">
        <f>INDEX('ED - Country code'!$A:$A,MATCH(Data!G700,'ED - Country code'!$B:$B,0))</f>
        <v>United States of America</v>
      </c>
      <c r="V700">
        <f t="shared" si="86"/>
        <v>33.152256944449618</v>
      </c>
      <c r="W700">
        <f t="shared" si="87"/>
        <v>2014</v>
      </c>
    </row>
    <row r="701" spans="1:23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0"/>
        <v>0.824221076923077</v>
      </c>
      <c r="P701" s="8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1">
        <f t="shared" si="84"/>
        <v>41563.485509259262</v>
      </c>
      <c r="T701" s="11">
        <f t="shared" si="85"/>
        <v>41600.666666666664</v>
      </c>
      <c r="U701" t="str">
        <f>INDEX('ED - Country code'!$A:$A,MATCH(Data!G701,'ED - Country code'!$B:$B,0))</f>
        <v>United States of America</v>
      </c>
      <c r="V701">
        <f t="shared" si="86"/>
        <v>37.18115740740177</v>
      </c>
      <c r="W701">
        <f t="shared" si="87"/>
        <v>2013</v>
      </c>
    </row>
    <row r="702" spans="1:23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0"/>
        <v>2.6866666666666667E-2</v>
      </c>
      <c r="P702" s="8">
        <f t="shared" si="81"/>
        <v>13</v>
      </c>
      <c r="Q702" t="str">
        <f t="shared" si="82"/>
        <v>technology</v>
      </c>
      <c r="R702" t="str">
        <f t="shared" si="83"/>
        <v>wearables</v>
      </c>
      <c r="S702" s="11">
        <f t="shared" si="84"/>
        <v>42715.688437500001</v>
      </c>
      <c r="T702" s="11">
        <f t="shared" si="85"/>
        <v>42745.688437500001</v>
      </c>
      <c r="U702" t="str">
        <f>INDEX('ED - Country code'!$A:$A,MATCH(Data!G702,'ED - Country code'!$B:$B,0))</f>
        <v>Spain</v>
      </c>
      <c r="V702">
        <f t="shared" si="86"/>
        <v>30</v>
      </c>
      <c r="W702">
        <f t="shared" si="87"/>
        <v>2017</v>
      </c>
    </row>
    <row r="703" spans="1:23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0"/>
        <v>0.26600000000000001</v>
      </c>
      <c r="P703" s="8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1">
        <f t="shared" si="84"/>
        <v>41813.662962962961</v>
      </c>
      <c r="T703" s="11">
        <f t="shared" si="85"/>
        <v>41843.662962962961</v>
      </c>
      <c r="U703" t="str">
        <f>INDEX('ED - Country code'!$A:$A,MATCH(Data!G703,'ED - Country code'!$B:$B,0))</f>
        <v>United Kingdom</v>
      </c>
      <c r="V703">
        <f t="shared" si="86"/>
        <v>30</v>
      </c>
      <c r="W703">
        <f t="shared" si="87"/>
        <v>2014</v>
      </c>
    </row>
    <row r="704" spans="1:23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0"/>
        <v>0.30813400000000002</v>
      </c>
      <c r="P704" s="8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1">
        <f t="shared" si="84"/>
        <v>42668.726701388892</v>
      </c>
      <c r="T704" s="11">
        <f t="shared" si="85"/>
        <v>42698.768368055549</v>
      </c>
      <c r="U704" t="str">
        <f>INDEX('ED - Country code'!$A:$A,MATCH(Data!G704,'ED - Country code'!$B:$B,0))</f>
        <v>United States of America</v>
      </c>
      <c r="V704">
        <f t="shared" si="86"/>
        <v>30.041666666656965</v>
      </c>
      <c r="W704">
        <f t="shared" si="87"/>
        <v>2016</v>
      </c>
    </row>
    <row r="705" spans="1:23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0"/>
        <v>5.5800000000000002E-2</v>
      </c>
      <c r="P705" s="8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1">
        <f t="shared" si="84"/>
        <v>42711.950798611113</v>
      </c>
      <c r="T705" s="11">
        <f t="shared" si="85"/>
        <v>42766.98055555555</v>
      </c>
      <c r="U705" t="str">
        <f>INDEX('ED - Country code'!$A:$A,MATCH(Data!G705,'ED - Country code'!$B:$B,0))</f>
        <v>United States of America</v>
      </c>
      <c r="V705">
        <f t="shared" si="86"/>
        <v>55.029756944437395</v>
      </c>
      <c r="W705">
        <f t="shared" si="87"/>
        <v>2017</v>
      </c>
    </row>
    <row r="706" spans="1:23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88">E706/D706</f>
        <v>8.7454545454545458E-3</v>
      </c>
      <c r="P706" s="8">
        <f t="shared" ref="P706:P769" si="89">E706/L706</f>
        <v>120.25</v>
      </c>
      <c r="Q706" t="str">
        <f t="shared" ref="Q706:Q769" si="90">LEFT(N706,SEARCH("/",N706,1)-1)</f>
        <v>technology</v>
      </c>
      <c r="R706" t="str">
        <f t="shared" ref="R706:R769" si="91">RIGHT(N706,LEN(N706)-SEARCH("/",N706,1))</f>
        <v>wearables</v>
      </c>
      <c r="S706" s="11">
        <f t="shared" ref="S706:S769" si="92">(((J706/60)/60)/24)+DATE(1970,1,1)</f>
        <v>42726.192916666667</v>
      </c>
      <c r="T706" s="11">
        <f t="shared" ref="T706:T769" si="93">(((I706/60)/60)/24)+DATE(1970,1,1)</f>
        <v>42786.192916666667</v>
      </c>
      <c r="U706" t="str">
        <f>INDEX('ED - Country code'!$A:$A,MATCH(Data!G706,'ED - Country code'!$B:$B,0))</f>
        <v>Canada</v>
      </c>
      <c r="V706">
        <f t="shared" si="86"/>
        <v>60</v>
      </c>
      <c r="W706">
        <f t="shared" si="87"/>
        <v>2017</v>
      </c>
    </row>
    <row r="707" spans="1:23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88"/>
        <v>9.7699999999999992E-3</v>
      </c>
      <c r="P707" s="8">
        <f t="shared" si="89"/>
        <v>195.4</v>
      </c>
      <c r="Q707" t="str">
        <f t="shared" si="90"/>
        <v>technology</v>
      </c>
      <c r="R707" t="str">
        <f t="shared" si="91"/>
        <v>wearables</v>
      </c>
      <c r="S707" s="11">
        <f t="shared" si="92"/>
        <v>42726.491643518515</v>
      </c>
      <c r="T707" s="11">
        <f t="shared" si="93"/>
        <v>42756.491643518515</v>
      </c>
      <c r="U707" t="str">
        <f>INDEX('ED - Country code'!$A:$A,MATCH(Data!G707,'ED - Country code'!$B:$B,0))</f>
        <v>Netherlands</v>
      </c>
      <c r="V707">
        <f t="shared" ref="V707:V770" si="94">T707-S707</f>
        <v>30</v>
      </c>
      <c r="W707">
        <f t="shared" ref="W707:W770" si="95">YEAR(T707)</f>
        <v>2017</v>
      </c>
    </row>
    <row r="708" spans="1:23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8"/>
        <v>0</v>
      </c>
      <c r="P708" s="8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11">
        <f t="shared" si="92"/>
        <v>42676.995173611111</v>
      </c>
      <c r="T708" s="11">
        <f t="shared" si="93"/>
        <v>42718.777083333334</v>
      </c>
      <c r="U708" t="str">
        <f>INDEX('ED - Country code'!$A:$A,MATCH(Data!G708,'ED - Country code'!$B:$B,0))</f>
        <v>Spain</v>
      </c>
      <c r="V708">
        <f t="shared" si="94"/>
        <v>41.781909722223645</v>
      </c>
      <c r="W708">
        <f t="shared" si="95"/>
        <v>2016</v>
      </c>
    </row>
    <row r="709" spans="1:23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8"/>
        <v>0.78927352941176465</v>
      </c>
      <c r="P709" s="8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11">
        <f t="shared" si="92"/>
        <v>42696.663506944446</v>
      </c>
      <c r="T709" s="11">
        <f t="shared" si="93"/>
        <v>42736.663506944446</v>
      </c>
      <c r="U709" t="str">
        <f>INDEX('ED - Country code'!$A:$A,MATCH(Data!G709,'ED - Country code'!$B:$B,0))</f>
        <v>United Kingdom</v>
      </c>
      <c r="V709">
        <f t="shared" si="94"/>
        <v>40</v>
      </c>
      <c r="W709">
        <f t="shared" si="95"/>
        <v>2017</v>
      </c>
    </row>
    <row r="710" spans="1:23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8"/>
        <v>0.22092500000000001</v>
      </c>
      <c r="P710" s="8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11">
        <f t="shared" si="92"/>
        <v>41835.581018518518</v>
      </c>
      <c r="T710" s="11">
        <f t="shared" si="93"/>
        <v>41895.581018518518</v>
      </c>
      <c r="U710" t="str">
        <f>INDEX('ED - Country code'!$A:$A,MATCH(Data!G710,'ED - Country code'!$B:$B,0))</f>
        <v>United Kingdom</v>
      </c>
      <c r="V710">
        <f t="shared" si="94"/>
        <v>60</v>
      </c>
      <c r="W710">
        <f t="shared" si="95"/>
        <v>2014</v>
      </c>
    </row>
    <row r="711" spans="1:23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8"/>
        <v>4.0666666666666663E-3</v>
      </c>
      <c r="P711" s="8">
        <f t="shared" si="89"/>
        <v>30.5</v>
      </c>
      <c r="Q711" t="str">
        <f t="shared" si="90"/>
        <v>technology</v>
      </c>
      <c r="R711" t="str">
        <f t="shared" si="91"/>
        <v>wearables</v>
      </c>
      <c r="S711" s="11">
        <f t="shared" si="92"/>
        <v>41948.041192129633</v>
      </c>
      <c r="T711" s="11">
        <f t="shared" si="93"/>
        <v>41978.041192129633</v>
      </c>
      <c r="U711" t="str">
        <f>INDEX('ED - Country code'!$A:$A,MATCH(Data!G711,'ED - Country code'!$B:$B,0))</f>
        <v>United States of America</v>
      </c>
      <c r="V711">
        <f t="shared" si="94"/>
        <v>30</v>
      </c>
      <c r="W711">
        <f t="shared" si="95"/>
        <v>2014</v>
      </c>
    </row>
    <row r="712" spans="1:23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8"/>
        <v>0</v>
      </c>
      <c r="P712" s="8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11">
        <f t="shared" si="92"/>
        <v>41837.984976851854</v>
      </c>
      <c r="T712" s="11">
        <f t="shared" si="93"/>
        <v>41871.030555555553</v>
      </c>
      <c r="U712" t="str">
        <f>INDEX('ED - Country code'!$A:$A,MATCH(Data!G712,'ED - Country code'!$B:$B,0))</f>
        <v>Canada</v>
      </c>
      <c r="V712">
        <f t="shared" si="94"/>
        <v>33.045578703698993</v>
      </c>
      <c r="W712">
        <f t="shared" si="95"/>
        <v>2014</v>
      </c>
    </row>
    <row r="713" spans="1:23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8"/>
        <v>0.33790999999999999</v>
      </c>
      <c r="P713" s="8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11">
        <f t="shared" si="92"/>
        <v>42678.459120370375</v>
      </c>
      <c r="T713" s="11">
        <f t="shared" si="93"/>
        <v>42718.500787037032</v>
      </c>
      <c r="U713" t="str">
        <f>INDEX('ED - Country code'!$A:$A,MATCH(Data!G713,'ED - Country code'!$B:$B,0))</f>
        <v>Netherlands</v>
      </c>
      <c r="V713">
        <f t="shared" si="94"/>
        <v>40.041666666656965</v>
      </c>
      <c r="W713">
        <f t="shared" si="95"/>
        <v>2016</v>
      </c>
    </row>
    <row r="714" spans="1:23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8"/>
        <v>2.1649484536082476E-3</v>
      </c>
      <c r="P714" s="8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1">
        <f t="shared" si="92"/>
        <v>42384.680925925932</v>
      </c>
      <c r="T714" s="11">
        <f t="shared" si="93"/>
        <v>42414.680925925932</v>
      </c>
      <c r="U714" t="str">
        <f>INDEX('ED - Country code'!$A:$A,MATCH(Data!G714,'ED - Country code'!$B:$B,0))</f>
        <v>United States of America</v>
      </c>
      <c r="V714">
        <f t="shared" si="94"/>
        <v>30</v>
      </c>
      <c r="W714">
        <f t="shared" si="95"/>
        <v>2016</v>
      </c>
    </row>
    <row r="715" spans="1:23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8"/>
        <v>7.9600000000000001E-3</v>
      </c>
      <c r="P715" s="8">
        <f t="shared" si="89"/>
        <v>199</v>
      </c>
      <c r="Q715" t="str">
        <f t="shared" si="90"/>
        <v>technology</v>
      </c>
      <c r="R715" t="str">
        <f t="shared" si="91"/>
        <v>wearables</v>
      </c>
      <c r="S715" s="11">
        <f t="shared" si="92"/>
        <v>42496.529305555552</v>
      </c>
      <c r="T715" s="11">
        <f t="shared" si="93"/>
        <v>42526.529305555552</v>
      </c>
      <c r="U715" t="str">
        <f>INDEX('ED - Country code'!$A:$A,MATCH(Data!G715,'ED - Country code'!$B:$B,0))</f>
        <v>Italy</v>
      </c>
      <c r="V715">
        <f t="shared" si="94"/>
        <v>30</v>
      </c>
      <c r="W715">
        <f t="shared" si="95"/>
        <v>2016</v>
      </c>
    </row>
    <row r="716" spans="1:23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8"/>
        <v>0.14993333333333334</v>
      </c>
      <c r="P716" s="8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11">
        <f t="shared" si="92"/>
        <v>42734.787986111114</v>
      </c>
      <c r="T716" s="11">
        <f t="shared" si="93"/>
        <v>42794.787986111114</v>
      </c>
      <c r="U716" t="str">
        <f>INDEX('ED - Country code'!$A:$A,MATCH(Data!G716,'ED - Country code'!$B:$B,0))</f>
        <v>United States of America</v>
      </c>
      <c r="V716">
        <f t="shared" si="94"/>
        <v>60</v>
      </c>
      <c r="W716">
        <f t="shared" si="95"/>
        <v>2017</v>
      </c>
    </row>
    <row r="717" spans="1:23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8"/>
        <v>5.0509090909090906E-2</v>
      </c>
      <c r="P717" s="8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1">
        <f t="shared" si="92"/>
        <v>42273.090740740736</v>
      </c>
      <c r="T717" s="11">
        <f t="shared" si="93"/>
        <v>42313.132407407407</v>
      </c>
      <c r="U717" t="str">
        <f>INDEX('ED - Country code'!$A:$A,MATCH(Data!G717,'ED - Country code'!$B:$B,0))</f>
        <v>United States of America</v>
      </c>
      <c r="V717">
        <f t="shared" si="94"/>
        <v>40.041666666671517</v>
      </c>
      <c r="W717">
        <f t="shared" si="95"/>
        <v>2015</v>
      </c>
    </row>
    <row r="718" spans="1:23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8"/>
        <v>0.10214285714285715</v>
      </c>
      <c r="P718" s="8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11">
        <f t="shared" si="92"/>
        <v>41940.658645833333</v>
      </c>
      <c r="T718" s="11">
        <f t="shared" si="93"/>
        <v>41974</v>
      </c>
      <c r="U718" t="str">
        <f>INDEX('ED - Country code'!$A:$A,MATCH(Data!G718,'ED - Country code'!$B:$B,0))</f>
        <v>United States of America</v>
      </c>
      <c r="V718">
        <f t="shared" si="94"/>
        <v>33.341354166666861</v>
      </c>
      <c r="W718">
        <f t="shared" si="95"/>
        <v>2014</v>
      </c>
    </row>
    <row r="719" spans="1:23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8"/>
        <v>3.0500000000000002E-3</v>
      </c>
      <c r="P719" s="8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1">
        <f t="shared" si="92"/>
        <v>41857.854189814818</v>
      </c>
      <c r="T719" s="11">
        <f t="shared" si="93"/>
        <v>41887.854189814818</v>
      </c>
      <c r="U719" t="str">
        <f>INDEX('ED - Country code'!$A:$A,MATCH(Data!G719,'ED - Country code'!$B:$B,0))</f>
        <v>United States of America</v>
      </c>
      <c r="V719">
        <f t="shared" si="94"/>
        <v>30</v>
      </c>
      <c r="W719">
        <f t="shared" si="95"/>
        <v>2014</v>
      </c>
    </row>
    <row r="720" spans="1:23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8"/>
        <v>7.4999999999999997E-3</v>
      </c>
      <c r="P720" s="8">
        <f t="shared" si="89"/>
        <v>22.5</v>
      </c>
      <c r="Q720" t="str">
        <f t="shared" si="90"/>
        <v>technology</v>
      </c>
      <c r="R720" t="str">
        <f t="shared" si="91"/>
        <v>wearables</v>
      </c>
      <c r="S720" s="11">
        <f t="shared" si="92"/>
        <v>42752.845451388886</v>
      </c>
      <c r="T720" s="11">
        <f t="shared" si="93"/>
        <v>42784.249305555553</v>
      </c>
      <c r="U720" t="str">
        <f>INDEX('ED - Country code'!$A:$A,MATCH(Data!G720,'ED - Country code'!$B:$B,0))</f>
        <v>United States of America</v>
      </c>
      <c r="V720">
        <f t="shared" si="94"/>
        <v>31.403854166666861</v>
      </c>
      <c r="W720">
        <f t="shared" si="95"/>
        <v>2017</v>
      </c>
    </row>
    <row r="721" spans="1:23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8"/>
        <v>1.2933333333333333E-2</v>
      </c>
      <c r="P721" s="8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1">
        <f t="shared" si="92"/>
        <v>42409.040231481486</v>
      </c>
      <c r="T721" s="11">
        <f t="shared" si="93"/>
        <v>42423.040231481486</v>
      </c>
      <c r="U721" t="str">
        <f>INDEX('ED - Country code'!$A:$A,MATCH(Data!G721,'ED - Country code'!$B:$B,0))</f>
        <v>United States of America</v>
      </c>
      <c r="V721">
        <f t="shared" si="94"/>
        <v>14</v>
      </c>
      <c r="W721">
        <f t="shared" si="95"/>
        <v>2016</v>
      </c>
    </row>
    <row r="722" spans="1:23" ht="43.2" x14ac:dyDescent="0.3">
      <c r="A722">
        <v>2218</v>
      </c>
      <c r="B722" s="3" t="s">
        <v>2219</v>
      </c>
      <c r="C722" s="3" t="s">
        <v>6328</v>
      </c>
      <c r="D722">
        <v>2000</v>
      </c>
      <c r="E722">
        <v>2456.66</v>
      </c>
      <c r="F722" t="s">
        <v>8219</v>
      </c>
      <c r="G722" t="s">
        <v>8224</v>
      </c>
      <c r="H722" t="s">
        <v>8246</v>
      </c>
      <c r="I722">
        <v>1346198400</v>
      </c>
      <c r="J722">
        <v>1344281383</v>
      </c>
      <c r="K722" t="b">
        <v>0</v>
      </c>
      <c r="L722">
        <v>76</v>
      </c>
      <c r="M722" t="b">
        <v>1</v>
      </c>
      <c r="N722" t="s">
        <v>8280</v>
      </c>
      <c r="O722" s="5">
        <f t="shared" si="88"/>
        <v>1.2283299999999999</v>
      </c>
      <c r="P722" s="8">
        <f t="shared" si="89"/>
        <v>32.324473684210524</v>
      </c>
      <c r="Q722" t="str">
        <f t="shared" si="90"/>
        <v>music</v>
      </c>
      <c r="R722" t="str">
        <f t="shared" si="91"/>
        <v>electronic music</v>
      </c>
      <c r="S722" s="11">
        <f t="shared" si="92"/>
        <v>41127.812303240738</v>
      </c>
      <c r="T722" s="11">
        <f t="shared" si="93"/>
        <v>41150</v>
      </c>
      <c r="U722" t="str">
        <f>INDEX('ED - Country code'!$A:$A,MATCH(Data!G2220,'ED - Country code'!$B:$B,0))</f>
        <v>United States of America</v>
      </c>
      <c r="V722">
        <f t="shared" si="94"/>
        <v>22.187696759261598</v>
      </c>
      <c r="W722">
        <f t="shared" si="95"/>
        <v>2012</v>
      </c>
    </row>
    <row r="723" spans="1:23" ht="43.2" x14ac:dyDescent="0.3">
      <c r="A723">
        <v>296</v>
      </c>
      <c r="B723" s="3" t="s">
        <v>297</v>
      </c>
      <c r="C723" s="3" t="s">
        <v>4406</v>
      </c>
      <c r="D723">
        <v>25000</v>
      </c>
      <c r="E723">
        <v>29681.55</v>
      </c>
      <c r="F723" t="s">
        <v>8219</v>
      </c>
      <c r="G723" t="s">
        <v>8224</v>
      </c>
      <c r="H723" t="s">
        <v>8246</v>
      </c>
      <c r="I723">
        <v>1347017083</v>
      </c>
      <c r="J723">
        <v>1344857083</v>
      </c>
      <c r="K723" t="b">
        <v>1</v>
      </c>
      <c r="L723">
        <v>129</v>
      </c>
      <c r="M723" t="b">
        <v>1</v>
      </c>
      <c r="N723" t="s">
        <v>8269</v>
      </c>
      <c r="O723" s="5">
        <f t="shared" si="88"/>
        <v>1.187262</v>
      </c>
      <c r="P723" s="8">
        <f t="shared" si="89"/>
        <v>230.08953488372092</v>
      </c>
      <c r="Q723" t="str">
        <f t="shared" si="90"/>
        <v>film &amp; video</v>
      </c>
      <c r="R723" t="str">
        <f t="shared" si="91"/>
        <v>documentary</v>
      </c>
      <c r="S723" s="11">
        <f t="shared" si="92"/>
        <v>41134.475497685184</v>
      </c>
      <c r="T723" s="11">
        <f t="shared" si="93"/>
        <v>41159.475497685184</v>
      </c>
      <c r="U723" t="str">
        <f>INDEX('ED - Country code'!$A:$A,MATCH(Data!G298,'ED - Country code'!$B:$B,0))</f>
        <v>United States of America</v>
      </c>
      <c r="V723">
        <f t="shared" si="94"/>
        <v>25</v>
      </c>
      <c r="W723">
        <f t="shared" si="95"/>
        <v>2012</v>
      </c>
    </row>
    <row r="724" spans="1:23" ht="43.2" x14ac:dyDescent="0.3">
      <c r="A724">
        <v>309</v>
      </c>
      <c r="B724" s="3" t="s">
        <v>310</v>
      </c>
      <c r="C724" s="3" t="s">
        <v>4419</v>
      </c>
      <c r="D724">
        <v>18000</v>
      </c>
      <c r="E724">
        <v>21410</v>
      </c>
      <c r="F724" t="s">
        <v>8219</v>
      </c>
      <c r="G724" t="s">
        <v>8224</v>
      </c>
      <c r="H724" t="s">
        <v>8246</v>
      </c>
      <c r="I724">
        <v>1346695334</v>
      </c>
      <c r="J724">
        <v>1344880934</v>
      </c>
      <c r="K724" t="b">
        <v>1</v>
      </c>
      <c r="L724">
        <v>238</v>
      </c>
      <c r="M724" t="b">
        <v>1</v>
      </c>
      <c r="N724" t="s">
        <v>8269</v>
      </c>
      <c r="O724" s="5">
        <f t="shared" si="88"/>
        <v>1.1894444444444445</v>
      </c>
      <c r="P724" s="8">
        <f t="shared" si="89"/>
        <v>89.957983193277315</v>
      </c>
      <c r="Q724" t="str">
        <f t="shared" si="90"/>
        <v>film &amp; video</v>
      </c>
      <c r="R724" t="str">
        <f t="shared" si="91"/>
        <v>documentary</v>
      </c>
      <c r="S724" s="11">
        <f t="shared" si="92"/>
        <v>41134.751550925925</v>
      </c>
      <c r="T724" s="11">
        <f t="shared" si="93"/>
        <v>41155.751550925925</v>
      </c>
      <c r="U724" t="str">
        <f>INDEX('ED - Country code'!$A:$A,MATCH(Data!G311,'ED - Country code'!$B:$B,0))</f>
        <v>United States of America</v>
      </c>
      <c r="V724">
        <f t="shared" si="94"/>
        <v>21</v>
      </c>
      <c r="W724">
        <f t="shared" si="95"/>
        <v>2012</v>
      </c>
    </row>
    <row r="725" spans="1:23" ht="43.2" x14ac:dyDescent="0.3">
      <c r="A725">
        <v>2108</v>
      </c>
      <c r="B725" s="3" t="s">
        <v>2109</v>
      </c>
      <c r="C725" s="3" t="s">
        <v>6218</v>
      </c>
      <c r="D725">
        <v>16000</v>
      </c>
      <c r="E725">
        <v>17170</v>
      </c>
      <c r="F725" t="s">
        <v>8219</v>
      </c>
      <c r="G725" t="s">
        <v>8224</v>
      </c>
      <c r="H725" t="s">
        <v>8246</v>
      </c>
      <c r="I725">
        <v>1347249300</v>
      </c>
      <c r="J725">
        <v>1344917580</v>
      </c>
      <c r="K725" t="b">
        <v>0</v>
      </c>
      <c r="L725">
        <v>191</v>
      </c>
      <c r="M725" t="b">
        <v>1</v>
      </c>
      <c r="N725" t="s">
        <v>8279</v>
      </c>
      <c r="O725" s="5">
        <f t="shared" si="88"/>
        <v>1.0731250000000001</v>
      </c>
      <c r="P725" s="8">
        <f t="shared" si="89"/>
        <v>89.895287958115176</v>
      </c>
      <c r="Q725" t="str">
        <f t="shared" si="90"/>
        <v>music</v>
      </c>
      <c r="R725" t="str">
        <f t="shared" si="91"/>
        <v>indie rock</v>
      </c>
      <c r="S725" s="11">
        <f t="shared" si="92"/>
        <v>41135.175694444442</v>
      </c>
      <c r="T725" s="11">
        <f t="shared" si="93"/>
        <v>41162.163194444445</v>
      </c>
      <c r="U725" t="str">
        <f>INDEX('ED - Country code'!$A:$A,MATCH(Data!G2110,'ED - Country code'!$B:$B,0))</f>
        <v>United States of America</v>
      </c>
      <c r="V725">
        <f t="shared" si="94"/>
        <v>26.98750000000291</v>
      </c>
      <c r="W725">
        <f t="shared" si="95"/>
        <v>2012</v>
      </c>
    </row>
    <row r="726" spans="1:23" ht="43.2" x14ac:dyDescent="0.3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 s="5">
        <f t="shared" si="88"/>
        <v>1.5533333333333332</v>
      </c>
      <c r="P726" s="8">
        <f t="shared" si="89"/>
        <v>112.01923076923077</v>
      </c>
      <c r="Q726" t="str">
        <f t="shared" si="90"/>
        <v>music</v>
      </c>
      <c r="R726" t="str">
        <f t="shared" si="91"/>
        <v>rock</v>
      </c>
      <c r="S726" s="11">
        <f t="shared" si="92"/>
        <v>41135.699687500004</v>
      </c>
      <c r="T726" s="11">
        <f t="shared" si="93"/>
        <v>41163.699687500004</v>
      </c>
      <c r="U726" t="str">
        <f>INDEX('ED - Country code'!$A:$A,MATCH(Data!G1627,'ED - Country code'!$B:$B,0))</f>
        <v>United Kingdom</v>
      </c>
      <c r="V726">
        <f t="shared" si="94"/>
        <v>28</v>
      </c>
      <c r="W726">
        <f t="shared" si="95"/>
        <v>2012</v>
      </c>
    </row>
    <row r="727" spans="1:23" ht="43.2" x14ac:dyDescent="0.3">
      <c r="A727">
        <v>2116</v>
      </c>
      <c r="B727" s="3" t="s">
        <v>2117</v>
      </c>
      <c r="C727" s="3" t="s">
        <v>6226</v>
      </c>
      <c r="D727">
        <v>48000</v>
      </c>
      <c r="E727">
        <v>48434</v>
      </c>
      <c r="F727" t="s">
        <v>8219</v>
      </c>
      <c r="G727" t="s">
        <v>8224</v>
      </c>
      <c r="H727" t="s">
        <v>8246</v>
      </c>
      <c r="I727">
        <v>1349203203</v>
      </c>
      <c r="J727">
        <v>1345056003</v>
      </c>
      <c r="K727" t="b">
        <v>0</v>
      </c>
      <c r="L727">
        <v>92</v>
      </c>
      <c r="M727" t="b">
        <v>1</v>
      </c>
      <c r="N727" t="s">
        <v>8279</v>
      </c>
      <c r="O727" s="5">
        <f t="shared" si="88"/>
        <v>1.0090416666666666</v>
      </c>
      <c r="P727" s="8">
        <f t="shared" si="89"/>
        <v>526.45652173913038</v>
      </c>
      <c r="Q727" t="str">
        <f t="shared" si="90"/>
        <v>music</v>
      </c>
      <c r="R727" t="str">
        <f t="shared" si="91"/>
        <v>indie rock</v>
      </c>
      <c r="S727" s="11">
        <f t="shared" si="92"/>
        <v>41136.777812500004</v>
      </c>
      <c r="T727" s="11">
        <f t="shared" si="93"/>
        <v>41184.777812500004</v>
      </c>
      <c r="U727" t="str">
        <f>INDEX('ED - Country code'!$A:$A,MATCH(Data!G2118,'ED - Country code'!$B:$B,0))</f>
        <v>United States of America</v>
      </c>
      <c r="V727">
        <f t="shared" si="94"/>
        <v>48</v>
      </c>
      <c r="W727">
        <f t="shared" si="95"/>
        <v>2012</v>
      </c>
    </row>
    <row r="728" spans="1:23" ht="43.2" x14ac:dyDescent="0.3">
      <c r="A728">
        <v>2613</v>
      </c>
      <c r="B728" s="3" t="s">
        <v>2613</v>
      </c>
      <c r="C728" s="3" t="s">
        <v>6723</v>
      </c>
      <c r="D728">
        <v>7500</v>
      </c>
      <c r="E728">
        <v>7576</v>
      </c>
      <c r="F728" t="s">
        <v>8219</v>
      </c>
      <c r="G728" t="s">
        <v>8224</v>
      </c>
      <c r="H728" t="s">
        <v>8246</v>
      </c>
      <c r="I728">
        <v>1348256294</v>
      </c>
      <c r="J728">
        <v>1345664294</v>
      </c>
      <c r="K728" t="b">
        <v>1</v>
      </c>
      <c r="L728">
        <v>28</v>
      </c>
      <c r="M728" t="b">
        <v>1</v>
      </c>
      <c r="N728" t="s">
        <v>8301</v>
      </c>
      <c r="O728" s="5">
        <f t="shared" si="88"/>
        <v>1.0101333333333333</v>
      </c>
      <c r="P728" s="8">
        <f t="shared" si="89"/>
        <v>270.57142857142856</v>
      </c>
      <c r="Q728" t="str">
        <f t="shared" si="90"/>
        <v>technology</v>
      </c>
      <c r="R728" t="str">
        <f t="shared" si="91"/>
        <v>space exploration</v>
      </c>
      <c r="S728" s="11">
        <f t="shared" si="92"/>
        <v>41143.81821759259</v>
      </c>
      <c r="T728" s="11">
        <f t="shared" si="93"/>
        <v>41173.81821759259</v>
      </c>
      <c r="U728" t="str">
        <f>INDEX('ED - Country code'!$A:$A,MATCH(Data!G2615,'ED - Country code'!$B:$B,0))</f>
        <v>United Kingdom</v>
      </c>
      <c r="V728">
        <f t="shared" si="94"/>
        <v>30</v>
      </c>
      <c r="W728">
        <f t="shared" si="95"/>
        <v>2012</v>
      </c>
    </row>
    <row r="729" spans="1:23" ht="43.2" x14ac:dyDescent="0.3">
      <c r="A729">
        <v>2624</v>
      </c>
      <c r="B729" s="3" t="s">
        <v>2624</v>
      </c>
      <c r="C729" s="3" t="s">
        <v>6734</v>
      </c>
      <c r="D729">
        <v>8000</v>
      </c>
      <c r="E729">
        <v>110353.65</v>
      </c>
      <c r="F729" t="s">
        <v>8219</v>
      </c>
      <c r="G729" t="s">
        <v>8224</v>
      </c>
      <c r="H729" t="s">
        <v>8246</v>
      </c>
      <c r="I729">
        <v>1347530822</v>
      </c>
      <c r="J729">
        <v>1345716422</v>
      </c>
      <c r="K729" t="b">
        <v>0</v>
      </c>
      <c r="L729">
        <v>3468</v>
      </c>
      <c r="M729" t="b">
        <v>1</v>
      </c>
      <c r="N729" t="s">
        <v>8301</v>
      </c>
      <c r="O729" s="5">
        <f t="shared" si="88"/>
        <v>13.794206249999998</v>
      </c>
      <c r="P729" s="8">
        <f t="shared" si="89"/>
        <v>31.820544982698959</v>
      </c>
      <c r="Q729" t="str">
        <f t="shared" si="90"/>
        <v>technology</v>
      </c>
      <c r="R729" t="str">
        <f t="shared" si="91"/>
        <v>space exploration</v>
      </c>
      <c r="S729" s="11">
        <f t="shared" si="92"/>
        <v>41144.42155092593</v>
      </c>
      <c r="T729" s="11">
        <f t="shared" si="93"/>
        <v>41165.42155092593</v>
      </c>
      <c r="U729" t="str">
        <f>INDEX('ED - Country code'!$A:$A,MATCH(Data!G2626,'ED - Country code'!$B:$B,0))</f>
        <v>United States of America</v>
      </c>
      <c r="V729">
        <f t="shared" si="94"/>
        <v>21</v>
      </c>
      <c r="W729">
        <f t="shared" si="95"/>
        <v>2012</v>
      </c>
    </row>
    <row r="730" spans="1:23" ht="43.2" x14ac:dyDescent="0.3">
      <c r="A730">
        <v>382</v>
      </c>
      <c r="B730" s="3" t="s">
        <v>383</v>
      </c>
      <c r="C730" s="3" t="s">
        <v>4492</v>
      </c>
      <c r="D730">
        <v>600</v>
      </c>
      <c r="E730">
        <v>1535</v>
      </c>
      <c r="F730" t="s">
        <v>8219</v>
      </c>
      <c r="G730" t="s">
        <v>8224</v>
      </c>
      <c r="H730" t="s">
        <v>8246</v>
      </c>
      <c r="I730">
        <v>1346950900</v>
      </c>
      <c r="J730">
        <v>1345741300</v>
      </c>
      <c r="K730" t="b">
        <v>0</v>
      </c>
      <c r="L730">
        <v>22</v>
      </c>
      <c r="M730" t="b">
        <v>1</v>
      </c>
      <c r="N730" t="s">
        <v>8269</v>
      </c>
      <c r="O730" s="5">
        <f t="shared" si="88"/>
        <v>2.5583333333333331</v>
      </c>
      <c r="P730" s="8">
        <f t="shared" si="89"/>
        <v>69.772727272727266</v>
      </c>
      <c r="Q730" t="str">
        <f t="shared" si="90"/>
        <v>film &amp; video</v>
      </c>
      <c r="R730" t="str">
        <f t="shared" si="91"/>
        <v>documentary</v>
      </c>
      <c r="S730" s="11">
        <f t="shared" si="92"/>
        <v>41144.709490740745</v>
      </c>
      <c r="T730" s="11">
        <f t="shared" si="93"/>
        <v>41158.709490740745</v>
      </c>
      <c r="U730" t="str">
        <f>INDEX('ED - Country code'!$A:$A,MATCH(Data!G384,'ED - Country code'!$B:$B,0))</f>
        <v>United States of America</v>
      </c>
      <c r="V730">
        <f t="shared" si="94"/>
        <v>14</v>
      </c>
      <c r="W730">
        <f t="shared" si="95"/>
        <v>2012</v>
      </c>
    </row>
    <row r="731" spans="1:23" ht="28.8" x14ac:dyDescent="0.3">
      <c r="A731">
        <v>839</v>
      </c>
      <c r="B731" s="3" t="s">
        <v>840</v>
      </c>
      <c r="C731" s="3" t="s">
        <v>4949</v>
      </c>
      <c r="D731">
        <v>5000</v>
      </c>
      <c r="E731">
        <v>5830.83</v>
      </c>
      <c r="F731" t="s">
        <v>8219</v>
      </c>
      <c r="G731" t="s">
        <v>8224</v>
      </c>
      <c r="H731" t="s">
        <v>8246</v>
      </c>
      <c r="I731">
        <v>1348337956</v>
      </c>
      <c r="J731">
        <v>1345745956</v>
      </c>
      <c r="K731" t="b">
        <v>0</v>
      </c>
      <c r="L731">
        <v>96</v>
      </c>
      <c r="M731" t="b">
        <v>1</v>
      </c>
      <c r="N731" t="s">
        <v>8276</v>
      </c>
      <c r="O731" s="5">
        <f t="shared" si="88"/>
        <v>1.166166</v>
      </c>
      <c r="P731" s="8">
        <f t="shared" si="89"/>
        <v>60.737812499999997</v>
      </c>
      <c r="Q731" t="str">
        <f t="shared" si="90"/>
        <v>music</v>
      </c>
      <c r="R731" t="str">
        <f t="shared" si="91"/>
        <v>rock</v>
      </c>
      <c r="S731" s="11">
        <f t="shared" si="92"/>
        <v>41144.763379629629</v>
      </c>
      <c r="T731" s="11">
        <f t="shared" si="93"/>
        <v>41174.763379629629</v>
      </c>
      <c r="U731" t="str">
        <f>INDEX('ED - Country code'!$A:$A,MATCH(Data!G841,'ED - Country code'!$B:$B,0))</f>
        <v>United Kingdom</v>
      </c>
      <c r="V731">
        <f t="shared" si="94"/>
        <v>30</v>
      </c>
      <c r="W731">
        <f t="shared" si="95"/>
        <v>2012</v>
      </c>
    </row>
    <row r="732" spans="1:23" ht="28.8" x14ac:dyDescent="0.3">
      <c r="A732">
        <v>2465</v>
      </c>
      <c r="B732" s="3" t="s">
        <v>2466</v>
      </c>
      <c r="C732" s="3" t="s">
        <v>6575</v>
      </c>
      <c r="D732">
        <v>700</v>
      </c>
      <c r="E732">
        <v>1261</v>
      </c>
      <c r="F732" t="s">
        <v>8219</v>
      </c>
      <c r="G732" t="s">
        <v>8224</v>
      </c>
      <c r="H732" t="s">
        <v>8246</v>
      </c>
      <c r="I732">
        <v>1348420548</v>
      </c>
      <c r="J732">
        <v>1345828548</v>
      </c>
      <c r="K732" t="b">
        <v>0</v>
      </c>
      <c r="L732">
        <v>48</v>
      </c>
      <c r="M732" t="b">
        <v>1</v>
      </c>
      <c r="N732" t="s">
        <v>8279</v>
      </c>
      <c r="O732" s="5">
        <f t="shared" si="88"/>
        <v>1.8014285714285714</v>
      </c>
      <c r="P732" s="8">
        <f t="shared" si="89"/>
        <v>26.270833333333332</v>
      </c>
      <c r="Q732" t="str">
        <f t="shared" si="90"/>
        <v>music</v>
      </c>
      <c r="R732" t="str">
        <f t="shared" si="91"/>
        <v>indie rock</v>
      </c>
      <c r="S732" s="11">
        <f t="shared" si="92"/>
        <v>41145.719305555554</v>
      </c>
      <c r="T732" s="11">
        <f t="shared" si="93"/>
        <v>41175.719305555554</v>
      </c>
      <c r="U732" t="str">
        <f>INDEX('ED - Country code'!$A:$A,MATCH(Data!G2467,'ED - Country code'!$B:$B,0))</f>
        <v>United States of America</v>
      </c>
      <c r="V732">
        <f t="shared" si="94"/>
        <v>30</v>
      </c>
      <c r="W732">
        <f t="shared" si="95"/>
        <v>2012</v>
      </c>
    </row>
    <row r="733" spans="1:23" ht="28.8" x14ac:dyDescent="0.3">
      <c r="A733">
        <v>1643</v>
      </c>
      <c r="B733" s="3" t="s">
        <v>1644</v>
      </c>
      <c r="C733" s="3" t="s">
        <v>5753</v>
      </c>
      <c r="D733">
        <v>5000</v>
      </c>
      <c r="E733">
        <v>6235</v>
      </c>
      <c r="F733" t="s">
        <v>8219</v>
      </c>
      <c r="G733" t="s">
        <v>8224</v>
      </c>
      <c r="H733" t="s">
        <v>8246</v>
      </c>
      <c r="I733">
        <v>1348516012</v>
      </c>
      <c r="J733">
        <v>1345924012</v>
      </c>
      <c r="K733" t="b">
        <v>0</v>
      </c>
      <c r="L733">
        <v>37</v>
      </c>
      <c r="M733" t="b">
        <v>1</v>
      </c>
      <c r="N733" t="s">
        <v>8292</v>
      </c>
      <c r="O733" s="5">
        <f t="shared" si="88"/>
        <v>1.2470000000000001</v>
      </c>
      <c r="P733" s="8">
        <f t="shared" si="89"/>
        <v>168.51351351351352</v>
      </c>
      <c r="Q733" t="str">
        <f t="shared" si="90"/>
        <v>music</v>
      </c>
      <c r="R733" t="str">
        <f t="shared" si="91"/>
        <v>pop</v>
      </c>
      <c r="S733" s="11">
        <f t="shared" si="92"/>
        <v>41146.824212962965</v>
      </c>
      <c r="T733" s="11">
        <f t="shared" si="93"/>
        <v>41176.824212962965</v>
      </c>
      <c r="U733" t="str">
        <f>INDEX('ED - Country code'!$A:$A,MATCH(Data!G1645,'ED - Country code'!$B:$B,0))</f>
        <v>United States of America</v>
      </c>
      <c r="V733">
        <f t="shared" si="94"/>
        <v>30</v>
      </c>
      <c r="W733">
        <f t="shared" si="95"/>
        <v>2012</v>
      </c>
    </row>
    <row r="734" spans="1:23" ht="43.2" x14ac:dyDescent="0.3">
      <c r="A734">
        <v>1961</v>
      </c>
      <c r="B734" s="3" t="s">
        <v>1962</v>
      </c>
      <c r="C734" s="3" t="s">
        <v>6071</v>
      </c>
      <c r="D734">
        <v>10000</v>
      </c>
      <c r="E734">
        <v>110538.12</v>
      </c>
      <c r="F734" t="s">
        <v>8219</v>
      </c>
      <c r="G734" t="s">
        <v>8224</v>
      </c>
      <c r="H734" t="s">
        <v>8246</v>
      </c>
      <c r="I734">
        <v>1349495940</v>
      </c>
      <c r="J734">
        <v>1346042417</v>
      </c>
      <c r="K734" t="b">
        <v>1</v>
      </c>
      <c r="L734">
        <v>1633</v>
      </c>
      <c r="M734" t="b">
        <v>1</v>
      </c>
      <c r="N734" t="s">
        <v>8295</v>
      </c>
      <c r="O734" s="5">
        <f t="shared" si="88"/>
        <v>11.053811999999999</v>
      </c>
      <c r="P734" s="8">
        <f t="shared" si="89"/>
        <v>67.690214329454989</v>
      </c>
      <c r="Q734" t="str">
        <f t="shared" si="90"/>
        <v>technology</v>
      </c>
      <c r="R734" t="str">
        <f t="shared" si="91"/>
        <v>hardware</v>
      </c>
      <c r="S734" s="11">
        <f t="shared" si="92"/>
        <v>41148.194641203707</v>
      </c>
      <c r="T734" s="11">
        <f t="shared" si="93"/>
        <v>41188.165972222225</v>
      </c>
      <c r="U734" t="str">
        <f>INDEX('ED - Country code'!$A:$A,MATCH(Data!G1963,'ED - Country code'!$B:$B,0))</f>
        <v>United States of America</v>
      </c>
      <c r="V734">
        <f t="shared" si="94"/>
        <v>39.971331018517958</v>
      </c>
      <c r="W734">
        <f t="shared" si="95"/>
        <v>2012</v>
      </c>
    </row>
    <row r="735" spans="1:23" ht="57.6" x14ac:dyDescent="0.3">
      <c r="A735">
        <v>263</v>
      </c>
      <c r="B735" s="3" t="s">
        <v>264</v>
      </c>
      <c r="C735" s="3" t="s">
        <v>4373</v>
      </c>
      <c r="D735">
        <v>25000</v>
      </c>
      <c r="E735">
        <v>29520.27</v>
      </c>
      <c r="F735" t="s">
        <v>8219</v>
      </c>
      <c r="G735" t="s">
        <v>8224</v>
      </c>
      <c r="H735" t="s">
        <v>8246</v>
      </c>
      <c r="I735">
        <v>1348786494</v>
      </c>
      <c r="J735">
        <v>1346194494</v>
      </c>
      <c r="K735" t="b">
        <v>1</v>
      </c>
      <c r="L735">
        <v>963</v>
      </c>
      <c r="M735" t="b">
        <v>1</v>
      </c>
      <c r="N735" t="s">
        <v>8269</v>
      </c>
      <c r="O735" s="5">
        <f t="shared" si="88"/>
        <v>1.1808107999999999</v>
      </c>
      <c r="P735" s="8">
        <f t="shared" si="89"/>
        <v>30.654485981308412</v>
      </c>
      <c r="Q735" t="str">
        <f t="shared" si="90"/>
        <v>film &amp; video</v>
      </c>
      <c r="R735" t="str">
        <f t="shared" si="91"/>
        <v>documentary</v>
      </c>
      <c r="S735" s="11">
        <f t="shared" si="92"/>
        <v>41149.954791666663</v>
      </c>
      <c r="T735" s="11">
        <f t="shared" si="93"/>
        <v>41179.954791666663</v>
      </c>
      <c r="U735" t="str">
        <f>INDEX('ED - Country code'!$A:$A,MATCH(Data!G265,'ED - Country code'!$B:$B,0))</f>
        <v>United States of America</v>
      </c>
      <c r="V735">
        <f t="shared" si="94"/>
        <v>30</v>
      </c>
      <c r="W735">
        <f t="shared" si="95"/>
        <v>2012</v>
      </c>
    </row>
    <row r="736" spans="1:23" ht="43.2" x14ac:dyDescent="0.3">
      <c r="A736">
        <v>2601</v>
      </c>
      <c r="B736" s="3" t="s">
        <v>2601</v>
      </c>
      <c r="C736" s="3" t="s">
        <v>6711</v>
      </c>
      <c r="D736">
        <v>500</v>
      </c>
      <c r="E736">
        <v>3307</v>
      </c>
      <c r="F736" t="s">
        <v>8219</v>
      </c>
      <c r="G736" t="s">
        <v>8224</v>
      </c>
      <c r="H736" t="s">
        <v>8246</v>
      </c>
      <c r="I736">
        <v>1347508740</v>
      </c>
      <c r="J736">
        <v>1346276349</v>
      </c>
      <c r="K736" t="b">
        <v>1</v>
      </c>
      <c r="L736">
        <v>151</v>
      </c>
      <c r="M736" t="b">
        <v>1</v>
      </c>
      <c r="N736" t="s">
        <v>8301</v>
      </c>
      <c r="O736" s="5">
        <f t="shared" si="88"/>
        <v>6.6139999999999999</v>
      </c>
      <c r="P736" s="8">
        <f t="shared" si="89"/>
        <v>21.900662251655628</v>
      </c>
      <c r="Q736" t="str">
        <f t="shared" si="90"/>
        <v>technology</v>
      </c>
      <c r="R736" t="str">
        <f t="shared" si="91"/>
        <v>space exploration</v>
      </c>
      <c r="S736" s="11">
        <f t="shared" si="92"/>
        <v>41150.902187499996</v>
      </c>
      <c r="T736" s="11">
        <f t="shared" si="93"/>
        <v>41165.165972222225</v>
      </c>
      <c r="U736" t="str">
        <f>INDEX('ED - Country code'!$A:$A,MATCH(Data!G2603,'ED - Country code'!$B:$B,0))</f>
        <v>United States of America</v>
      </c>
      <c r="V736">
        <f t="shared" si="94"/>
        <v>14.263784722228593</v>
      </c>
      <c r="W736">
        <f t="shared" si="95"/>
        <v>2012</v>
      </c>
    </row>
    <row r="737" spans="1:23" ht="28.8" x14ac:dyDescent="0.3">
      <c r="A737">
        <v>2293</v>
      </c>
      <c r="B737" s="3" t="s">
        <v>2294</v>
      </c>
      <c r="C737" s="3" t="s">
        <v>6403</v>
      </c>
      <c r="D737">
        <v>850</v>
      </c>
      <c r="E737">
        <v>920</v>
      </c>
      <c r="F737" t="s">
        <v>8219</v>
      </c>
      <c r="G737" t="s">
        <v>8224</v>
      </c>
      <c r="H737" t="s">
        <v>8246</v>
      </c>
      <c r="I737">
        <v>1348545540</v>
      </c>
      <c r="J737">
        <v>1346345999</v>
      </c>
      <c r="K737" t="b">
        <v>0</v>
      </c>
      <c r="L737">
        <v>27</v>
      </c>
      <c r="M737" t="b">
        <v>1</v>
      </c>
      <c r="N737" t="s">
        <v>8276</v>
      </c>
      <c r="O737" s="5">
        <f t="shared" si="88"/>
        <v>1.0823529411764705</v>
      </c>
      <c r="P737" s="8">
        <f t="shared" si="89"/>
        <v>34.074074074074076</v>
      </c>
      <c r="Q737" t="str">
        <f t="shared" si="90"/>
        <v>music</v>
      </c>
      <c r="R737" t="str">
        <f t="shared" si="91"/>
        <v>rock</v>
      </c>
      <c r="S737" s="11">
        <f t="shared" si="92"/>
        <v>41151.708321759259</v>
      </c>
      <c r="T737" s="11">
        <f t="shared" si="93"/>
        <v>41177.165972222225</v>
      </c>
      <c r="U737" t="str">
        <f>INDEX('ED - Country code'!$A:$A,MATCH(Data!G2295,'ED - Country code'!$B:$B,0))</f>
        <v>United States of America</v>
      </c>
      <c r="V737">
        <f t="shared" si="94"/>
        <v>25.45765046296583</v>
      </c>
      <c r="W737">
        <f t="shared" si="95"/>
        <v>2012</v>
      </c>
    </row>
    <row r="738" spans="1:23" ht="28.8" x14ac:dyDescent="0.3">
      <c r="A738">
        <v>2167</v>
      </c>
      <c r="B738" s="3" t="s">
        <v>2168</v>
      </c>
      <c r="C738" s="3" t="s">
        <v>6277</v>
      </c>
      <c r="D738">
        <v>150</v>
      </c>
      <c r="E738">
        <v>180</v>
      </c>
      <c r="F738" t="s">
        <v>8219</v>
      </c>
      <c r="G738" t="s">
        <v>8224</v>
      </c>
      <c r="H738" t="s">
        <v>8246</v>
      </c>
      <c r="I738">
        <v>1347672937</v>
      </c>
      <c r="J738">
        <v>1346463337</v>
      </c>
      <c r="K738" t="b">
        <v>0</v>
      </c>
      <c r="L738">
        <v>8</v>
      </c>
      <c r="M738" t="b">
        <v>1</v>
      </c>
      <c r="N738" t="s">
        <v>8276</v>
      </c>
      <c r="O738" s="5">
        <f t="shared" si="88"/>
        <v>1.2</v>
      </c>
      <c r="P738" s="8">
        <f t="shared" si="89"/>
        <v>22.5</v>
      </c>
      <c r="Q738" t="str">
        <f t="shared" si="90"/>
        <v>music</v>
      </c>
      <c r="R738" t="str">
        <f t="shared" si="91"/>
        <v>rock</v>
      </c>
      <c r="S738" s="11">
        <f t="shared" si="92"/>
        <v>41153.066400462965</v>
      </c>
      <c r="T738" s="11">
        <f t="shared" si="93"/>
        <v>41167.066400462965</v>
      </c>
      <c r="U738" t="str">
        <f>INDEX('ED - Country code'!$A:$A,MATCH(Data!G2169,'ED - Country code'!$B:$B,0))</f>
        <v>United Kingdom</v>
      </c>
      <c r="V738">
        <f t="shared" si="94"/>
        <v>14</v>
      </c>
      <c r="W738">
        <f t="shared" si="95"/>
        <v>2012</v>
      </c>
    </row>
    <row r="739" spans="1:23" x14ac:dyDescent="0.3">
      <c r="A739">
        <v>746</v>
      </c>
      <c r="B739" s="3" t="s">
        <v>747</v>
      </c>
      <c r="C739" s="3" t="s">
        <v>4856</v>
      </c>
      <c r="D739">
        <v>2987</v>
      </c>
      <c r="E739">
        <v>3318</v>
      </c>
      <c r="F739" t="s">
        <v>8219</v>
      </c>
      <c r="G739" t="s">
        <v>8224</v>
      </c>
      <c r="H739" t="s">
        <v>8246</v>
      </c>
      <c r="I739">
        <v>1348372740</v>
      </c>
      <c r="J739">
        <v>1346806909</v>
      </c>
      <c r="K739" t="b">
        <v>0</v>
      </c>
      <c r="L739">
        <v>97</v>
      </c>
      <c r="M739" t="b">
        <v>1</v>
      </c>
      <c r="N739" t="s">
        <v>8274</v>
      </c>
      <c r="O739" s="5">
        <f t="shared" si="88"/>
        <v>1.1108135252761968</v>
      </c>
      <c r="P739" s="8">
        <f t="shared" si="89"/>
        <v>34.206185567010309</v>
      </c>
      <c r="Q739" t="str">
        <f t="shared" si="90"/>
        <v>publishing</v>
      </c>
      <c r="R739" t="str">
        <f t="shared" si="91"/>
        <v>nonfiction</v>
      </c>
      <c r="S739" s="11">
        <f t="shared" si="92"/>
        <v>41157.042928240742</v>
      </c>
      <c r="T739" s="11">
        <f t="shared" si="93"/>
        <v>41175.165972222225</v>
      </c>
      <c r="U739" t="str">
        <f>INDEX('ED - Country code'!$A:$A,MATCH(Data!G748,'ED - Country code'!$B:$B,0))</f>
        <v>United States of America</v>
      </c>
      <c r="V739">
        <f t="shared" si="94"/>
        <v>18.123043981482624</v>
      </c>
      <c r="W739">
        <f t="shared" si="95"/>
        <v>2012</v>
      </c>
    </row>
    <row r="740" spans="1:23" ht="28.8" x14ac:dyDescent="0.3">
      <c r="A740">
        <v>822</v>
      </c>
      <c r="B740" s="3" t="s">
        <v>823</v>
      </c>
      <c r="C740" s="3" t="s">
        <v>4932</v>
      </c>
      <c r="D740">
        <v>3000</v>
      </c>
      <c r="E740">
        <v>3575</v>
      </c>
      <c r="F740" t="s">
        <v>8219</v>
      </c>
      <c r="G740" t="s">
        <v>8224</v>
      </c>
      <c r="H740" t="s">
        <v>8246</v>
      </c>
      <c r="I740">
        <v>1349477050</v>
      </c>
      <c r="J740">
        <v>1346885050</v>
      </c>
      <c r="K740" t="b">
        <v>0</v>
      </c>
      <c r="L740">
        <v>69</v>
      </c>
      <c r="M740" t="b">
        <v>1</v>
      </c>
      <c r="N740" t="s">
        <v>8276</v>
      </c>
      <c r="O740" s="5">
        <f t="shared" si="88"/>
        <v>1.1916666666666667</v>
      </c>
      <c r="P740" s="8">
        <f t="shared" si="89"/>
        <v>51.811594202898547</v>
      </c>
      <c r="Q740" t="str">
        <f t="shared" si="90"/>
        <v>music</v>
      </c>
      <c r="R740" t="str">
        <f t="shared" si="91"/>
        <v>rock</v>
      </c>
      <c r="S740" s="11">
        <f t="shared" si="92"/>
        <v>41157.947337962964</v>
      </c>
      <c r="T740" s="11">
        <f t="shared" si="93"/>
        <v>41187.947337962964</v>
      </c>
      <c r="U740" t="str">
        <f>INDEX('ED - Country code'!$A:$A,MATCH(Data!G824,'ED - Country code'!$B:$B,0))</f>
        <v>United States of America</v>
      </c>
      <c r="V740">
        <f t="shared" si="94"/>
        <v>30</v>
      </c>
      <c r="W740">
        <f t="shared" si="95"/>
        <v>2012</v>
      </c>
    </row>
    <row r="741" spans="1:23" ht="43.2" x14ac:dyDescent="0.3">
      <c r="A741">
        <v>3024</v>
      </c>
      <c r="B741" s="3" t="s">
        <v>3024</v>
      </c>
      <c r="C741" s="3" t="s">
        <v>7134</v>
      </c>
      <c r="D741">
        <v>5000</v>
      </c>
      <c r="E741">
        <v>12321</v>
      </c>
      <c r="F741" t="s">
        <v>8219</v>
      </c>
      <c r="G741" t="s">
        <v>8224</v>
      </c>
      <c r="H741" t="s">
        <v>8246</v>
      </c>
      <c r="I741">
        <v>1349567475</v>
      </c>
      <c r="J741">
        <v>1346975475</v>
      </c>
      <c r="K741" t="b">
        <v>0</v>
      </c>
      <c r="L741">
        <v>182</v>
      </c>
      <c r="M741" t="b">
        <v>1</v>
      </c>
      <c r="N741" t="s">
        <v>8303</v>
      </c>
      <c r="O741" s="5">
        <f t="shared" si="88"/>
        <v>2.4641999999999999</v>
      </c>
      <c r="P741" s="8">
        <f t="shared" si="89"/>
        <v>67.697802197802204</v>
      </c>
      <c r="Q741" t="str">
        <f t="shared" si="90"/>
        <v>theater</v>
      </c>
      <c r="R741" t="str">
        <f t="shared" si="91"/>
        <v>spaces</v>
      </c>
      <c r="S741" s="11">
        <f t="shared" si="92"/>
        <v>41158.993923611109</v>
      </c>
      <c r="T741" s="11">
        <f t="shared" si="93"/>
        <v>41188.993923611109</v>
      </c>
      <c r="U741" t="str">
        <f>INDEX('ED - Country code'!$A:$A,MATCH(Data!G3026,'ED - Country code'!$B:$B,0))</f>
        <v>United States of America</v>
      </c>
      <c r="V741">
        <f t="shared" si="94"/>
        <v>30</v>
      </c>
      <c r="W741">
        <f t="shared" si="95"/>
        <v>2012</v>
      </c>
    </row>
    <row r="742" spans="1:23" ht="43.2" x14ac:dyDescent="0.3">
      <c r="A742">
        <v>1900</v>
      </c>
      <c r="B742" s="3" t="s">
        <v>1901</v>
      </c>
      <c r="C742" s="3" t="s">
        <v>6010</v>
      </c>
      <c r="D742">
        <v>2500</v>
      </c>
      <c r="E742">
        <v>2734.11</v>
      </c>
      <c r="F742" t="s">
        <v>8219</v>
      </c>
      <c r="G742" t="s">
        <v>8224</v>
      </c>
      <c r="H742" t="s">
        <v>8246</v>
      </c>
      <c r="I742">
        <v>1349517540</v>
      </c>
      <c r="J742">
        <v>1347137731</v>
      </c>
      <c r="K742" t="b">
        <v>0</v>
      </c>
      <c r="L742">
        <v>54</v>
      </c>
      <c r="M742" t="b">
        <v>1</v>
      </c>
      <c r="N742" t="s">
        <v>8279</v>
      </c>
      <c r="O742" s="5">
        <f t="shared" si="88"/>
        <v>1.0936440000000001</v>
      </c>
      <c r="P742" s="8">
        <f t="shared" si="89"/>
        <v>50.631666666666668</v>
      </c>
      <c r="Q742" t="str">
        <f t="shared" si="90"/>
        <v>music</v>
      </c>
      <c r="R742" t="str">
        <f t="shared" si="91"/>
        <v>indie rock</v>
      </c>
      <c r="S742" s="11">
        <f t="shared" si="92"/>
        <v>41160.871886574074</v>
      </c>
      <c r="T742" s="11">
        <f t="shared" si="93"/>
        <v>41188.415972222225</v>
      </c>
      <c r="U742" t="str">
        <f>INDEX('ED - Country code'!$A:$A,MATCH(Data!G1902,'ED - Country code'!$B:$B,0))</f>
        <v>United States of America</v>
      </c>
      <c r="V742">
        <f t="shared" si="94"/>
        <v>27.54408564815094</v>
      </c>
      <c r="W742">
        <f t="shared" si="95"/>
        <v>2012</v>
      </c>
    </row>
    <row r="743" spans="1:23" ht="28.8" x14ac:dyDescent="0.3">
      <c r="A743">
        <v>278</v>
      </c>
      <c r="B743" s="3" t="s">
        <v>279</v>
      </c>
      <c r="C743" s="3" t="s">
        <v>4388</v>
      </c>
      <c r="D743">
        <v>27000</v>
      </c>
      <c r="E743">
        <v>40594</v>
      </c>
      <c r="F743" t="s">
        <v>8219</v>
      </c>
      <c r="G743" t="s">
        <v>8224</v>
      </c>
      <c r="H743" t="s">
        <v>8246</v>
      </c>
      <c r="I743">
        <v>1350003539</v>
      </c>
      <c r="J743">
        <v>1347411539</v>
      </c>
      <c r="K743" t="b">
        <v>1</v>
      </c>
      <c r="L743">
        <v>415</v>
      </c>
      <c r="M743" t="b">
        <v>1</v>
      </c>
      <c r="N743" t="s">
        <v>8269</v>
      </c>
      <c r="O743" s="5">
        <f t="shared" si="88"/>
        <v>1.5034814814814814</v>
      </c>
      <c r="P743" s="8">
        <f t="shared" si="89"/>
        <v>97.816867469879512</v>
      </c>
      <c r="Q743" t="str">
        <f t="shared" si="90"/>
        <v>film &amp; video</v>
      </c>
      <c r="R743" t="str">
        <f t="shared" si="91"/>
        <v>documentary</v>
      </c>
      <c r="S743" s="11">
        <f t="shared" si="92"/>
        <v>41164.040960648148</v>
      </c>
      <c r="T743" s="11">
        <f t="shared" si="93"/>
        <v>41194.040960648148</v>
      </c>
      <c r="U743" t="str">
        <f>INDEX('ED - Country code'!$A:$A,MATCH(Data!G280,'ED - Country code'!$B:$B,0))</f>
        <v>United States of America</v>
      </c>
      <c r="V743">
        <f t="shared" si="94"/>
        <v>30</v>
      </c>
      <c r="W743">
        <f t="shared" si="95"/>
        <v>2012</v>
      </c>
    </row>
    <row r="744" spans="1:23" ht="43.2" x14ac:dyDescent="0.3">
      <c r="A744">
        <v>1631</v>
      </c>
      <c r="B744" s="3" t="s">
        <v>1632</v>
      </c>
      <c r="C744" s="3" t="s">
        <v>5741</v>
      </c>
      <c r="D744">
        <v>10000</v>
      </c>
      <c r="E744">
        <v>15591</v>
      </c>
      <c r="F744" t="s">
        <v>8219</v>
      </c>
      <c r="G744" t="s">
        <v>8224</v>
      </c>
      <c r="H744" t="s">
        <v>8246</v>
      </c>
      <c r="I744">
        <v>1350074261</v>
      </c>
      <c r="J744">
        <v>1347482261</v>
      </c>
      <c r="K744" t="b">
        <v>0</v>
      </c>
      <c r="L744">
        <v>133</v>
      </c>
      <c r="M744" t="b">
        <v>1</v>
      </c>
      <c r="N744" t="s">
        <v>8276</v>
      </c>
      <c r="O744" s="5">
        <f t="shared" si="88"/>
        <v>1.5590999999999999</v>
      </c>
      <c r="P744" s="8">
        <f t="shared" si="89"/>
        <v>117.22556390977444</v>
      </c>
      <c r="Q744" t="str">
        <f t="shared" si="90"/>
        <v>music</v>
      </c>
      <c r="R744" t="str">
        <f t="shared" si="91"/>
        <v>rock</v>
      </c>
      <c r="S744" s="11">
        <f t="shared" si="92"/>
        <v>41164.859502314815</v>
      </c>
      <c r="T744" s="11">
        <f t="shared" si="93"/>
        <v>41194.859502314815</v>
      </c>
      <c r="U744" t="str">
        <f>INDEX('ED - Country code'!$A:$A,MATCH(Data!G1633,'ED - Country code'!$B:$B,0))</f>
        <v>United States of America</v>
      </c>
      <c r="V744">
        <f t="shared" si="94"/>
        <v>30</v>
      </c>
      <c r="W744">
        <f t="shared" si="95"/>
        <v>2012</v>
      </c>
    </row>
    <row r="745" spans="1:23" ht="28.8" x14ac:dyDescent="0.3">
      <c r="A745">
        <v>1849</v>
      </c>
      <c r="B745" s="3" t="s">
        <v>1850</v>
      </c>
      <c r="C745" s="3" t="s">
        <v>5959</v>
      </c>
      <c r="D745">
        <v>300</v>
      </c>
      <c r="E745">
        <v>301</v>
      </c>
      <c r="F745" t="s">
        <v>8219</v>
      </c>
      <c r="G745" t="s">
        <v>8224</v>
      </c>
      <c r="H745" t="s">
        <v>8246</v>
      </c>
      <c r="I745">
        <v>1350505059</v>
      </c>
      <c r="J745">
        <v>1347913059</v>
      </c>
      <c r="K745" t="b">
        <v>0</v>
      </c>
      <c r="L745">
        <v>8</v>
      </c>
      <c r="M745" t="b">
        <v>1</v>
      </c>
      <c r="N745" t="s">
        <v>8276</v>
      </c>
      <c r="O745" s="5">
        <f t="shared" si="88"/>
        <v>1.0033333333333334</v>
      </c>
      <c r="P745" s="8">
        <f t="shared" si="89"/>
        <v>37.625</v>
      </c>
      <c r="Q745" t="str">
        <f t="shared" si="90"/>
        <v>music</v>
      </c>
      <c r="R745" t="str">
        <f t="shared" si="91"/>
        <v>rock</v>
      </c>
      <c r="S745" s="11">
        <f t="shared" si="92"/>
        <v>41169.845590277779</v>
      </c>
      <c r="T745" s="11">
        <f t="shared" si="93"/>
        <v>41199.845590277779</v>
      </c>
      <c r="U745" t="str">
        <f>INDEX('ED - Country code'!$A:$A,MATCH(Data!G1851,'ED - Country code'!$B:$B,0))</f>
        <v>United Kingdom</v>
      </c>
      <c r="V745">
        <f t="shared" si="94"/>
        <v>30</v>
      </c>
      <c r="W745">
        <f t="shared" si="95"/>
        <v>2012</v>
      </c>
    </row>
    <row r="746" spans="1:23" ht="28.8" x14ac:dyDescent="0.3">
      <c r="A746">
        <v>2468</v>
      </c>
      <c r="B746" s="3" t="s">
        <v>2469</v>
      </c>
      <c r="C746" s="3" t="s">
        <v>6578</v>
      </c>
      <c r="D746">
        <v>2000</v>
      </c>
      <c r="E746">
        <v>2144.34</v>
      </c>
      <c r="F746" t="s">
        <v>8219</v>
      </c>
      <c r="G746" t="s">
        <v>8224</v>
      </c>
      <c r="H746" t="s">
        <v>8246</v>
      </c>
      <c r="I746">
        <v>1351400400</v>
      </c>
      <c r="J746">
        <v>1348285321</v>
      </c>
      <c r="K746" t="b">
        <v>0</v>
      </c>
      <c r="L746">
        <v>58</v>
      </c>
      <c r="M746" t="b">
        <v>1</v>
      </c>
      <c r="N746" t="s">
        <v>8279</v>
      </c>
      <c r="O746" s="5">
        <f t="shared" si="88"/>
        <v>1.0721700000000001</v>
      </c>
      <c r="P746" s="8">
        <f t="shared" si="89"/>
        <v>36.97137931034483</v>
      </c>
      <c r="Q746" t="str">
        <f t="shared" si="90"/>
        <v>music</v>
      </c>
      <c r="R746" t="str">
        <f t="shared" si="91"/>
        <v>indie rock</v>
      </c>
      <c r="S746" s="11">
        <f t="shared" si="92"/>
        <v>41174.154178240737</v>
      </c>
      <c r="T746" s="11">
        <f t="shared" si="93"/>
        <v>41210.208333333336</v>
      </c>
      <c r="U746" t="str">
        <f>INDEX('ED - Country code'!$A:$A,MATCH(Data!G2470,'ED - Country code'!$B:$B,0))</f>
        <v>United Kingdom</v>
      </c>
      <c r="V746">
        <f t="shared" si="94"/>
        <v>36.054155092599103</v>
      </c>
      <c r="W746">
        <f t="shared" si="95"/>
        <v>2012</v>
      </c>
    </row>
    <row r="747" spans="1:23" ht="43.2" x14ac:dyDescent="0.3">
      <c r="A747">
        <v>1644</v>
      </c>
      <c r="B747" s="3" t="s">
        <v>1645</v>
      </c>
      <c r="C747" s="3" t="s">
        <v>5754</v>
      </c>
      <c r="D747">
        <v>10000</v>
      </c>
      <c r="E747">
        <v>10950</v>
      </c>
      <c r="F747" t="s">
        <v>8219</v>
      </c>
      <c r="G747" t="s">
        <v>8224</v>
      </c>
      <c r="H747" t="s">
        <v>8246</v>
      </c>
      <c r="I747">
        <v>1353551160</v>
      </c>
      <c r="J747">
        <v>1348363560</v>
      </c>
      <c r="K747" t="b">
        <v>0</v>
      </c>
      <c r="L747">
        <v>128</v>
      </c>
      <c r="M747" t="b">
        <v>1</v>
      </c>
      <c r="N747" t="s">
        <v>8292</v>
      </c>
      <c r="O747" s="5">
        <f t="shared" si="88"/>
        <v>1.095</v>
      </c>
      <c r="P747" s="8">
        <f t="shared" si="89"/>
        <v>85.546875</v>
      </c>
      <c r="Q747" t="str">
        <f t="shared" si="90"/>
        <v>music</v>
      </c>
      <c r="R747" t="str">
        <f t="shared" si="91"/>
        <v>pop</v>
      </c>
      <c r="S747" s="11">
        <f t="shared" si="92"/>
        <v>41175.05972222222</v>
      </c>
      <c r="T747" s="11">
        <f t="shared" si="93"/>
        <v>41235.101388888892</v>
      </c>
      <c r="U747" t="str">
        <f>INDEX('ED - Country code'!$A:$A,MATCH(Data!G1646,'ED - Country code'!$B:$B,0))</f>
        <v>United States of America</v>
      </c>
      <c r="V747">
        <f t="shared" si="94"/>
        <v>60.041666666671517</v>
      </c>
      <c r="W747">
        <f t="shared" si="95"/>
        <v>2012</v>
      </c>
    </row>
    <row r="748" spans="1:23" ht="43.2" x14ac:dyDescent="0.3">
      <c r="A748">
        <v>1823</v>
      </c>
      <c r="B748" s="3" t="s">
        <v>1824</v>
      </c>
      <c r="C748" s="3" t="s">
        <v>5933</v>
      </c>
      <c r="D748">
        <v>700</v>
      </c>
      <c r="E748">
        <v>811</v>
      </c>
      <c r="F748" t="s">
        <v>8219</v>
      </c>
      <c r="G748" t="s">
        <v>8224</v>
      </c>
      <c r="H748" t="s">
        <v>8246</v>
      </c>
      <c r="I748">
        <v>1351095976</v>
      </c>
      <c r="J748">
        <v>1348503976</v>
      </c>
      <c r="K748" t="b">
        <v>0</v>
      </c>
      <c r="L748">
        <v>33</v>
      </c>
      <c r="M748" t="b">
        <v>1</v>
      </c>
      <c r="N748" t="s">
        <v>8276</v>
      </c>
      <c r="O748" s="5">
        <f t="shared" si="88"/>
        <v>1.1585714285714286</v>
      </c>
      <c r="P748" s="8">
        <f t="shared" si="89"/>
        <v>24.575757575757574</v>
      </c>
      <c r="Q748" t="str">
        <f t="shared" si="90"/>
        <v>music</v>
      </c>
      <c r="R748" t="str">
        <f t="shared" si="91"/>
        <v>rock</v>
      </c>
      <c r="S748" s="11">
        <f t="shared" si="92"/>
        <v>41176.684907407405</v>
      </c>
      <c r="T748" s="11">
        <f t="shared" si="93"/>
        <v>41206.684907407405</v>
      </c>
      <c r="U748" t="str">
        <f>INDEX('ED - Country code'!$A:$A,MATCH(Data!G1825,'ED - Country code'!$B:$B,0))</f>
        <v>United States of America</v>
      </c>
      <c r="V748">
        <f t="shared" si="94"/>
        <v>30</v>
      </c>
      <c r="W748">
        <f t="shared" si="95"/>
        <v>2012</v>
      </c>
    </row>
    <row r="749" spans="1:23" ht="43.2" x14ac:dyDescent="0.3">
      <c r="A749">
        <v>1853</v>
      </c>
      <c r="B749" s="3" t="s">
        <v>1854</v>
      </c>
      <c r="C749" s="3" t="s">
        <v>5963</v>
      </c>
      <c r="D749">
        <v>800</v>
      </c>
      <c r="E749">
        <v>815</v>
      </c>
      <c r="F749" t="s">
        <v>8219</v>
      </c>
      <c r="G749" t="s">
        <v>8224</v>
      </c>
      <c r="H749" t="s">
        <v>8246</v>
      </c>
      <c r="I749">
        <v>1352860017</v>
      </c>
      <c r="J749">
        <v>1348536417</v>
      </c>
      <c r="K749" t="b">
        <v>0</v>
      </c>
      <c r="L749">
        <v>14</v>
      </c>
      <c r="M749" t="b">
        <v>1</v>
      </c>
      <c r="N749" t="s">
        <v>8276</v>
      </c>
      <c r="O749" s="5">
        <f t="shared" si="88"/>
        <v>1.01875</v>
      </c>
      <c r="P749" s="8">
        <f t="shared" si="89"/>
        <v>58.214285714285715</v>
      </c>
      <c r="Q749" t="str">
        <f t="shared" si="90"/>
        <v>music</v>
      </c>
      <c r="R749" t="str">
        <f t="shared" si="91"/>
        <v>rock</v>
      </c>
      <c r="S749" s="11">
        <f t="shared" si="92"/>
        <v>41177.060381944444</v>
      </c>
      <c r="T749" s="11">
        <f t="shared" si="93"/>
        <v>41227.102048611108</v>
      </c>
      <c r="U749" t="str">
        <f>INDEX('ED - Country code'!$A:$A,MATCH(Data!G1855,'ED - Country code'!$B:$B,0))</f>
        <v>United Kingdom</v>
      </c>
      <c r="V749">
        <f t="shared" si="94"/>
        <v>50.041666666664241</v>
      </c>
      <c r="W749">
        <f t="shared" si="95"/>
        <v>2012</v>
      </c>
    </row>
    <row r="750" spans="1:23" ht="28.8" x14ac:dyDescent="0.3">
      <c r="A750">
        <v>1957</v>
      </c>
      <c r="B750" s="3" t="s">
        <v>1958</v>
      </c>
      <c r="C750" s="3" t="s">
        <v>6067</v>
      </c>
      <c r="D750">
        <v>30000</v>
      </c>
      <c r="E750">
        <v>50251.41</v>
      </c>
      <c r="F750" t="s">
        <v>8219</v>
      </c>
      <c r="G750" t="s">
        <v>8224</v>
      </c>
      <c r="H750" t="s">
        <v>8246</v>
      </c>
      <c r="I750">
        <v>1351304513</v>
      </c>
      <c r="J750">
        <v>1348712513</v>
      </c>
      <c r="K750" t="b">
        <v>1</v>
      </c>
      <c r="L750">
        <v>660</v>
      </c>
      <c r="M750" t="b">
        <v>1</v>
      </c>
      <c r="N750" t="s">
        <v>8295</v>
      </c>
      <c r="O750" s="5">
        <f t="shared" si="88"/>
        <v>1.6750470000000002</v>
      </c>
      <c r="P750" s="8">
        <f t="shared" si="89"/>
        <v>76.138500000000008</v>
      </c>
      <c r="Q750" t="str">
        <f t="shared" si="90"/>
        <v>technology</v>
      </c>
      <c r="R750" t="str">
        <f t="shared" si="91"/>
        <v>hardware</v>
      </c>
      <c r="S750" s="11">
        <f t="shared" si="92"/>
        <v>41179.098530092589</v>
      </c>
      <c r="T750" s="11">
        <f t="shared" si="93"/>
        <v>41209.098530092589</v>
      </c>
      <c r="U750" t="str">
        <f>INDEX('ED - Country code'!$A:$A,MATCH(Data!G1959,'ED - Country code'!$B:$B,0))</f>
        <v>United Kingdom</v>
      </c>
      <c r="V750">
        <f t="shared" si="94"/>
        <v>30</v>
      </c>
      <c r="W750">
        <f t="shared" si="95"/>
        <v>2012</v>
      </c>
    </row>
    <row r="751" spans="1:23" ht="28.8" x14ac:dyDescent="0.3">
      <c r="A751">
        <v>287</v>
      </c>
      <c r="B751" s="3" t="s">
        <v>288</v>
      </c>
      <c r="C751" s="3" t="s">
        <v>4397</v>
      </c>
      <c r="D751">
        <v>15000</v>
      </c>
      <c r="E751">
        <v>26445</v>
      </c>
      <c r="F751" t="s">
        <v>8219</v>
      </c>
      <c r="G751" t="s">
        <v>8224</v>
      </c>
      <c r="H751" t="s">
        <v>8246</v>
      </c>
      <c r="I751">
        <v>1351828800</v>
      </c>
      <c r="J751">
        <v>1349160018</v>
      </c>
      <c r="K751" t="b">
        <v>1</v>
      </c>
      <c r="L751">
        <v>290</v>
      </c>
      <c r="M751" t="b">
        <v>1</v>
      </c>
      <c r="N751" t="s">
        <v>8269</v>
      </c>
      <c r="O751" s="5">
        <f t="shared" si="88"/>
        <v>1.7629999999999999</v>
      </c>
      <c r="P751" s="8">
        <f t="shared" si="89"/>
        <v>91.189655172413794</v>
      </c>
      <c r="Q751" t="str">
        <f t="shared" si="90"/>
        <v>film &amp; video</v>
      </c>
      <c r="R751" t="str">
        <f t="shared" si="91"/>
        <v>documentary</v>
      </c>
      <c r="S751" s="11">
        <f t="shared" si="92"/>
        <v>41184.277986111112</v>
      </c>
      <c r="T751" s="11">
        <f t="shared" si="93"/>
        <v>41215.166666666664</v>
      </c>
      <c r="U751" t="str">
        <f>INDEX('ED - Country code'!$A:$A,MATCH(Data!G289,'ED - Country code'!$B:$B,0))</f>
        <v>United States of America</v>
      </c>
      <c r="V751">
        <f t="shared" si="94"/>
        <v>30.888680555552128</v>
      </c>
      <c r="W751">
        <f t="shared" si="95"/>
        <v>2012</v>
      </c>
    </row>
    <row r="752" spans="1:23" ht="28.8" x14ac:dyDescent="0.3">
      <c r="A752">
        <v>2202</v>
      </c>
      <c r="B752" s="3" t="s">
        <v>2203</v>
      </c>
      <c r="C752" s="3" t="s">
        <v>6312</v>
      </c>
      <c r="D752">
        <v>4000</v>
      </c>
      <c r="E752">
        <v>28167.25</v>
      </c>
      <c r="F752" t="s">
        <v>8219</v>
      </c>
      <c r="G752" t="s">
        <v>8224</v>
      </c>
      <c r="H752" t="s">
        <v>8246</v>
      </c>
      <c r="I752">
        <v>1351801368</v>
      </c>
      <c r="J752">
        <v>1349209368</v>
      </c>
      <c r="K752" t="b">
        <v>0</v>
      </c>
      <c r="L752">
        <v>721</v>
      </c>
      <c r="M752" t="b">
        <v>1</v>
      </c>
      <c r="N752" t="s">
        <v>8280</v>
      </c>
      <c r="O752" s="5">
        <f t="shared" si="88"/>
        <v>7.0418124999999998</v>
      </c>
      <c r="P752" s="8">
        <f t="shared" si="89"/>
        <v>39.066920943134534</v>
      </c>
      <c r="Q752" t="str">
        <f t="shared" si="90"/>
        <v>music</v>
      </c>
      <c r="R752" t="str">
        <f t="shared" si="91"/>
        <v>electronic music</v>
      </c>
      <c r="S752" s="11">
        <f t="shared" si="92"/>
        <v>41184.849166666667</v>
      </c>
      <c r="T752" s="11">
        <f t="shared" si="93"/>
        <v>41214.849166666667</v>
      </c>
      <c r="U752" t="str">
        <f>INDEX('ED - Country code'!$A:$A,MATCH(Data!G2204,'ED - Country code'!$B:$B,0))</f>
        <v>United States of America</v>
      </c>
      <c r="V752">
        <f t="shared" si="94"/>
        <v>30</v>
      </c>
      <c r="W752">
        <f t="shared" si="95"/>
        <v>2012</v>
      </c>
    </row>
    <row r="753" spans="1:23" ht="28.8" x14ac:dyDescent="0.3">
      <c r="A753">
        <v>825</v>
      </c>
      <c r="B753" s="3" t="s">
        <v>826</v>
      </c>
      <c r="C753" s="3" t="s">
        <v>4935</v>
      </c>
      <c r="D753">
        <v>12500</v>
      </c>
      <c r="E753">
        <v>12554</v>
      </c>
      <c r="F753" t="s">
        <v>8219</v>
      </c>
      <c r="G753" t="s">
        <v>8224</v>
      </c>
      <c r="H753" t="s">
        <v>8246</v>
      </c>
      <c r="I753">
        <v>1351495284</v>
      </c>
      <c r="J753">
        <v>1349335284</v>
      </c>
      <c r="K753" t="b">
        <v>0</v>
      </c>
      <c r="L753">
        <v>99</v>
      </c>
      <c r="M753" t="b">
        <v>1</v>
      </c>
      <c r="N753" t="s">
        <v>8276</v>
      </c>
      <c r="O753" s="5">
        <f t="shared" si="88"/>
        <v>1.0043200000000001</v>
      </c>
      <c r="P753" s="8">
        <f t="shared" si="89"/>
        <v>126.8080808080808</v>
      </c>
      <c r="Q753" t="str">
        <f t="shared" si="90"/>
        <v>music</v>
      </c>
      <c r="R753" t="str">
        <f t="shared" si="91"/>
        <v>rock</v>
      </c>
      <c r="S753" s="11">
        <f t="shared" si="92"/>
        <v>41186.306527777779</v>
      </c>
      <c r="T753" s="11">
        <f t="shared" si="93"/>
        <v>41211.306527777779</v>
      </c>
      <c r="U753" t="str">
        <f>INDEX('ED - Country code'!$A:$A,MATCH(Data!G827,'ED - Country code'!$B:$B,0))</f>
        <v>United States of America</v>
      </c>
      <c r="V753">
        <f t="shared" si="94"/>
        <v>25</v>
      </c>
      <c r="W753">
        <f t="shared" si="95"/>
        <v>2012</v>
      </c>
    </row>
    <row r="754" spans="1:23" ht="28.8" x14ac:dyDescent="0.3">
      <c r="A754">
        <v>2103</v>
      </c>
      <c r="B754" s="3" t="s">
        <v>2104</v>
      </c>
      <c r="C754" s="3" t="s">
        <v>6213</v>
      </c>
      <c r="D754">
        <v>7777</v>
      </c>
      <c r="E754">
        <v>11364</v>
      </c>
      <c r="F754" t="s">
        <v>8219</v>
      </c>
      <c r="G754" t="s">
        <v>8224</v>
      </c>
      <c r="H754" t="s">
        <v>8246</v>
      </c>
      <c r="I754">
        <v>1352488027</v>
      </c>
      <c r="J754">
        <v>1349892427</v>
      </c>
      <c r="K754" t="b">
        <v>0</v>
      </c>
      <c r="L754">
        <v>115</v>
      </c>
      <c r="M754" t="b">
        <v>1</v>
      </c>
      <c r="N754" t="s">
        <v>8279</v>
      </c>
      <c r="O754" s="5">
        <f t="shared" si="88"/>
        <v>1.4612318374694613</v>
      </c>
      <c r="P754" s="8">
        <f t="shared" si="89"/>
        <v>98.817391304347822</v>
      </c>
      <c r="Q754" t="str">
        <f t="shared" si="90"/>
        <v>music</v>
      </c>
      <c r="R754" t="str">
        <f t="shared" si="91"/>
        <v>indie rock</v>
      </c>
      <c r="S754" s="11">
        <f t="shared" si="92"/>
        <v>41192.754942129628</v>
      </c>
      <c r="T754" s="11">
        <f t="shared" si="93"/>
        <v>41222.7966087963</v>
      </c>
      <c r="U754" t="str">
        <f>INDEX('ED - Country code'!$A:$A,MATCH(Data!G2105,'ED - Country code'!$B:$B,0))</f>
        <v>United States of America</v>
      </c>
      <c r="V754">
        <f t="shared" si="94"/>
        <v>30.041666666671517</v>
      </c>
      <c r="W754">
        <f t="shared" si="95"/>
        <v>2012</v>
      </c>
    </row>
    <row r="755" spans="1:23" ht="43.2" x14ac:dyDescent="0.3">
      <c r="A755">
        <v>2096</v>
      </c>
      <c r="B755" s="3" t="s">
        <v>2097</v>
      </c>
      <c r="C755" s="3" t="s">
        <v>6206</v>
      </c>
      <c r="D755">
        <v>600</v>
      </c>
      <c r="E755">
        <v>610</v>
      </c>
      <c r="F755" t="s">
        <v>8219</v>
      </c>
      <c r="G755" t="s">
        <v>8224</v>
      </c>
      <c r="H755" t="s">
        <v>8246</v>
      </c>
      <c r="I755">
        <v>1351223940</v>
      </c>
      <c r="J755">
        <v>1349892735</v>
      </c>
      <c r="K755" t="b">
        <v>0</v>
      </c>
      <c r="L755">
        <v>14</v>
      </c>
      <c r="M755" t="b">
        <v>1</v>
      </c>
      <c r="N755" t="s">
        <v>8279</v>
      </c>
      <c r="O755" s="5">
        <f t="shared" si="88"/>
        <v>1.0166666666666666</v>
      </c>
      <c r="P755" s="8">
        <f t="shared" si="89"/>
        <v>43.571428571428569</v>
      </c>
      <c r="Q755" t="str">
        <f t="shared" si="90"/>
        <v>music</v>
      </c>
      <c r="R755" t="str">
        <f t="shared" si="91"/>
        <v>indie rock</v>
      </c>
      <c r="S755" s="11">
        <f t="shared" si="92"/>
        <v>41192.758506944447</v>
      </c>
      <c r="T755" s="11">
        <f t="shared" si="93"/>
        <v>41208.165972222225</v>
      </c>
      <c r="U755" t="str">
        <f>INDEX('ED - Country code'!$A:$A,MATCH(Data!G2098,'ED - Country code'!$B:$B,0))</f>
        <v>United States of America</v>
      </c>
      <c r="V755">
        <f t="shared" si="94"/>
        <v>15.407465277778101</v>
      </c>
      <c r="W755">
        <f t="shared" si="95"/>
        <v>2012</v>
      </c>
    </row>
    <row r="756" spans="1:23" ht="43.2" x14ac:dyDescent="0.3">
      <c r="A756">
        <v>275</v>
      </c>
      <c r="B756" s="3" t="s">
        <v>276</v>
      </c>
      <c r="C756" s="3" t="s">
        <v>4385</v>
      </c>
      <c r="D756">
        <v>20000</v>
      </c>
      <c r="E756">
        <v>21679</v>
      </c>
      <c r="F756" t="s">
        <v>8219</v>
      </c>
      <c r="G756" t="s">
        <v>8224</v>
      </c>
      <c r="H756" t="s">
        <v>8246</v>
      </c>
      <c r="I756">
        <v>1352511966</v>
      </c>
      <c r="J756">
        <v>1349916366</v>
      </c>
      <c r="K756" t="b">
        <v>1</v>
      </c>
      <c r="L756">
        <v>332</v>
      </c>
      <c r="M756" t="b">
        <v>1</v>
      </c>
      <c r="N756" t="s">
        <v>8269</v>
      </c>
      <c r="O756" s="5">
        <f t="shared" si="88"/>
        <v>1.08395</v>
      </c>
      <c r="P756" s="8">
        <f t="shared" si="89"/>
        <v>65.298192771084331</v>
      </c>
      <c r="Q756" t="str">
        <f t="shared" si="90"/>
        <v>film &amp; video</v>
      </c>
      <c r="R756" t="str">
        <f t="shared" si="91"/>
        <v>documentary</v>
      </c>
      <c r="S756" s="11">
        <f t="shared" si="92"/>
        <v>41193.032013888893</v>
      </c>
      <c r="T756" s="11">
        <f t="shared" si="93"/>
        <v>41223.073680555557</v>
      </c>
      <c r="U756" t="str">
        <f>INDEX('ED - Country code'!$A:$A,MATCH(Data!G277,'ED - Country code'!$B:$B,0))</f>
        <v>United States of America</v>
      </c>
      <c r="V756">
        <f t="shared" si="94"/>
        <v>30.041666666664241</v>
      </c>
      <c r="W756">
        <f t="shared" si="95"/>
        <v>2012</v>
      </c>
    </row>
    <row r="757" spans="1:23" ht="43.2" x14ac:dyDescent="0.3">
      <c r="A757">
        <v>2473</v>
      </c>
      <c r="B757" s="3" t="s">
        <v>2474</v>
      </c>
      <c r="C757" s="3" t="s">
        <v>6583</v>
      </c>
      <c r="D757">
        <v>2000</v>
      </c>
      <c r="E757">
        <v>2000</v>
      </c>
      <c r="F757" t="s">
        <v>8219</v>
      </c>
      <c r="G757" t="s">
        <v>8224</v>
      </c>
      <c r="H757" t="s">
        <v>8246</v>
      </c>
      <c r="I757">
        <v>1352573869</v>
      </c>
      <c r="J757">
        <v>1349978269</v>
      </c>
      <c r="K757" t="b">
        <v>0</v>
      </c>
      <c r="L757">
        <v>47</v>
      </c>
      <c r="M757" t="b">
        <v>1</v>
      </c>
      <c r="N757" t="s">
        <v>8279</v>
      </c>
      <c r="O757" s="5">
        <f t="shared" si="88"/>
        <v>1</v>
      </c>
      <c r="P757" s="8">
        <f t="shared" si="89"/>
        <v>42.553191489361701</v>
      </c>
      <c r="Q757" t="str">
        <f t="shared" si="90"/>
        <v>music</v>
      </c>
      <c r="R757" t="str">
        <f t="shared" si="91"/>
        <v>indie rock</v>
      </c>
      <c r="S757" s="11">
        <f t="shared" si="92"/>
        <v>41193.748483796298</v>
      </c>
      <c r="T757" s="11">
        <f t="shared" si="93"/>
        <v>41223.790150462963</v>
      </c>
      <c r="U757" t="str">
        <f>INDEX('ED - Country code'!$A:$A,MATCH(Data!G2475,'ED - Country code'!$B:$B,0))</f>
        <v>United Kingdom</v>
      </c>
      <c r="V757">
        <f t="shared" si="94"/>
        <v>30.041666666664241</v>
      </c>
      <c r="W757">
        <f t="shared" si="95"/>
        <v>2012</v>
      </c>
    </row>
    <row r="758" spans="1:23" ht="28.8" x14ac:dyDescent="0.3">
      <c r="A758">
        <v>1616</v>
      </c>
      <c r="B758" s="3" t="s">
        <v>1617</v>
      </c>
      <c r="C758" s="3" t="s">
        <v>5726</v>
      </c>
      <c r="D758">
        <v>10000</v>
      </c>
      <c r="E758">
        <v>10420</v>
      </c>
      <c r="F758" t="s">
        <v>8219</v>
      </c>
      <c r="G758" t="s">
        <v>8224</v>
      </c>
      <c r="H758" t="s">
        <v>8246</v>
      </c>
      <c r="I758">
        <v>1353621600</v>
      </c>
      <c r="J758">
        <v>1350061821</v>
      </c>
      <c r="K758" t="b">
        <v>0</v>
      </c>
      <c r="L758">
        <v>157</v>
      </c>
      <c r="M758" t="b">
        <v>1</v>
      </c>
      <c r="N758" t="s">
        <v>8276</v>
      </c>
      <c r="O758" s="5">
        <f t="shared" si="88"/>
        <v>1.042</v>
      </c>
      <c r="P758" s="8">
        <f t="shared" si="89"/>
        <v>66.369426751592357</v>
      </c>
      <c r="Q758" t="str">
        <f t="shared" si="90"/>
        <v>music</v>
      </c>
      <c r="R758" t="str">
        <f t="shared" si="91"/>
        <v>rock</v>
      </c>
      <c r="S758" s="11">
        <f t="shared" si="92"/>
        <v>41194.715520833335</v>
      </c>
      <c r="T758" s="11">
        <f t="shared" si="93"/>
        <v>41235.916666666664</v>
      </c>
      <c r="U758" t="str">
        <f>INDEX('ED - Country code'!$A:$A,MATCH(Data!G1618,'ED - Country code'!$B:$B,0))</f>
        <v>United States of America</v>
      </c>
      <c r="V758">
        <f t="shared" si="94"/>
        <v>41.201145833329065</v>
      </c>
      <c r="W758">
        <f t="shared" si="95"/>
        <v>2012</v>
      </c>
    </row>
    <row r="759" spans="1:23" ht="43.2" x14ac:dyDescent="0.3">
      <c r="A759">
        <v>100</v>
      </c>
      <c r="B759" s="3" t="s">
        <v>102</v>
      </c>
      <c r="C759" s="3" t="s">
        <v>4211</v>
      </c>
      <c r="D759">
        <v>5000</v>
      </c>
      <c r="E759">
        <v>5000</v>
      </c>
      <c r="F759" t="s">
        <v>8219</v>
      </c>
      <c r="G759" t="s">
        <v>8224</v>
      </c>
      <c r="H759" t="s">
        <v>8246</v>
      </c>
      <c r="I759">
        <v>1352055886</v>
      </c>
      <c r="J759">
        <v>1350324286</v>
      </c>
      <c r="K759" t="b">
        <v>0</v>
      </c>
      <c r="L759">
        <v>26</v>
      </c>
      <c r="M759" t="b">
        <v>1</v>
      </c>
      <c r="N759" t="s">
        <v>8266</v>
      </c>
      <c r="O759" s="5">
        <f t="shared" si="88"/>
        <v>1</v>
      </c>
      <c r="P759" s="8">
        <f t="shared" si="89"/>
        <v>192.30769230769232</v>
      </c>
      <c r="Q759" t="str">
        <f t="shared" si="90"/>
        <v>film &amp; video</v>
      </c>
      <c r="R759" t="str">
        <f t="shared" si="91"/>
        <v>shorts</v>
      </c>
      <c r="S759" s="11">
        <f t="shared" si="92"/>
        <v>41197.753310185188</v>
      </c>
      <c r="T759" s="11">
        <f t="shared" si="93"/>
        <v>41217.794976851852</v>
      </c>
      <c r="U759" t="str">
        <f>INDEX('ED - Country code'!$A:$A,MATCH(Data!G102,'ED - Country code'!$B:$B,0))</f>
        <v>United States of America</v>
      </c>
      <c r="V759">
        <f t="shared" si="94"/>
        <v>20.041666666664241</v>
      </c>
      <c r="W759">
        <f t="shared" si="95"/>
        <v>2012</v>
      </c>
    </row>
    <row r="760" spans="1:23" ht="43.2" x14ac:dyDescent="0.3">
      <c r="A760">
        <v>1972</v>
      </c>
      <c r="B760" s="3" t="s">
        <v>1973</v>
      </c>
      <c r="C760" s="3" t="s">
        <v>6082</v>
      </c>
      <c r="D760">
        <v>2500</v>
      </c>
      <c r="E760">
        <v>16862</v>
      </c>
      <c r="F760" t="s">
        <v>8219</v>
      </c>
      <c r="G760" t="s">
        <v>8224</v>
      </c>
      <c r="H760" t="s">
        <v>8246</v>
      </c>
      <c r="I760">
        <v>1353201444</v>
      </c>
      <c r="J760">
        <v>1350605844</v>
      </c>
      <c r="K760" t="b">
        <v>1</v>
      </c>
      <c r="L760">
        <v>238</v>
      </c>
      <c r="M760" t="b">
        <v>1</v>
      </c>
      <c r="N760" t="s">
        <v>8295</v>
      </c>
      <c r="O760" s="5">
        <f t="shared" si="88"/>
        <v>6.7447999999999997</v>
      </c>
      <c r="P760" s="8">
        <f t="shared" si="89"/>
        <v>70.848739495798313</v>
      </c>
      <c r="Q760" t="str">
        <f t="shared" si="90"/>
        <v>technology</v>
      </c>
      <c r="R760" t="str">
        <f t="shared" si="91"/>
        <v>hardware</v>
      </c>
      <c r="S760" s="11">
        <f t="shared" si="92"/>
        <v>41201.012083333335</v>
      </c>
      <c r="T760" s="11">
        <f t="shared" si="93"/>
        <v>41231.053749999999</v>
      </c>
      <c r="U760" t="str">
        <f>INDEX('ED - Country code'!$A:$A,MATCH(Data!G1974,'ED - Country code'!$B:$B,0))</f>
        <v>United States of America</v>
      </c>
      <c r="V760">
        <f t="shared" si="94"/>
        <v>30.041666666664241</v>
      </c>
      <c r="W760">
        <f t="shared" si="95"/>
        <v>2012</v>
      </c>
    </row>
    <row r="761" spans="1:23" ht="43.2" x14ac:dyDescent="0.3">
      <c r="A761">
        <v>1884</v>
      </c>
      <c r="B761" s="3" t="s">
        <v>1885</v>
      </c>
      <c r="C761" s="3" t="s">
        <v>5994</v>
      </c>
      <c r="D761">
        <v>1000</v>
      </c>
      <c r="E761">
        <v>1351</v>
      </c>
      <c r="F761" t="s">
        <v>8219</v>
      </c>
      <c r="G761" t="s">
        <v>8224</v>
      </c>
      <c r="H761" t="s">
        <v>8246</v>
      </c>
      <c r="I761">
        <v>1354017600</v>
      </c>
      <c r="J761">
        <v>1350967535</v>
      </c>
      <c r="K761" t="b">
        <v>0</v>
      </c>
      <c r="L761">
        <v>26</v>
      </c>
      <c r="M761" t="b">
        <v>1</v>
      </c>
      <c r="N761" t="s">
        <v>8279</v>
      </c>
      <c r="O761" s="5">
        <f t="shared" si="88"/>
        <v>1.351</v>
      </c>
      <c r="P761" s="8">
        <f t="shared" si="89"/>
        <v>51.96153846153846</v>
      </c>
      <c r="Q761" t="str">
        <f t="shared" si="90"/>
        <v>music</v>
      </c>
      <c r="R761" t="str">
        <f t="shared" si="91"/>
        <v>indie rock</v>
      </c>
      <c r="S761" s="11">
        <f t="shared" si="92"/>
        <v>41205.198321759257</v>
      </c>
      <c r="T761" s="11">
        <f t="shared" si="93"/>
        <v>41240.5</v>
      </c>
      <c r="U761" t="str">
        <f>INDEX('ED - Country code'!$A:$A,MATCH(Data!G1886,'ED - Country code'!$B:$B,0))</f>
        <v>United States of America</v>
      </c>
      <c r="V761">
        <f t="shared" si="94"/>
        <v>35.301678240743058</v>
      </c>
      <c r="W761">
        <f t="shared" si="95"/>
        <v>2012</v>
      </c>
    </row>
    <row r="762" spans="1:23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8"/>
        <v>0</v>
      </c>
      <c r="P762" s="8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11">
        <f t="shared" si="92"/>
        <v>42670.764039351852</v>
      </c>
      <c r="T762" s="11">
        <f t="shared" si="93"/>
        <v>42700.805706018517</v>
      </c>
      <c r="U762" t="str">
        <f>INDEX('ED - Country code'!$A:$A,MATCH(Data!G762,'ED - Country code'!$B:$B,0))</f>
        <v>United States of America</v>
      </c>
      <c r="V762">
        <f t="shared" si="94"/>
        <v>30.041666666664241</v>
      </c>
      <c r="W762">
        <f t="shared" si="95"/>
        <v>2016</v>
      </c>
    </row>
    <row r="763" spans="1:23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8"/>
        <v>4.7E-2</v>
      </c>
      <c r="P763" s="8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11">
        <f t="shared" si="92"/>
        <v>41642.751458333332</v>
      </c>
      <c r="T763" s="11">
        <f t="shared" si="93"/>
        <v>41672.751458333332</v>
      </c>
      <c r="U763" t="str">
        <f>INDEX('ED - Country code'!$A:$A,MATCH(Data!G763,'ED - Country code'!$B:$B,0))</f>
        <v>United States of America</v>
      </c>
      <c r="V763">
        <f t="shared" si="94"/>
        <v>30</v>
      </c>
      <c r="W763">
        <f t="shared" si="95"/>
        <v>2014</v>
      </c>
    </row>
    <row r="764" spans="1:23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8"/>
        <v>0</v>
      </c>
      <c r="P764" s="8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11">
        <f t="shared" si="92"/>
        <v>42690.858449074076</v>
      </c>
      <c r="T764" s="11">
        <f t="shared" si="93"/>
        <v>42708.25</v>
      </c>
      <c r="U764" t="str">
        <f>INDEX('ED - Country code'!$A:$A,MATCH(Data!G764,'ED - Country code'!$B:$B,0))</f>
        <v>Mexico</v>
      </c>
      <c r="V764">
        <f t="shared" si="94"/>
        <v>17.391550925924093</v>
      </c>
      <c r="W764">
        <f t="shared" si="95"/>
        <v>2016</v>
      </c>
    </row>
    <row r="765" spans="1:23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8"/>
        <v>1.1655011655011655E-3</v>
      </c>
      <c r="P765" s="8">
        <f t="shared" si="89"/>
        <v>5</v>
      </c>
      <c r="Q765" t="str">
        <f t="shared" si="90"/>
        <v>publishing</v>
      </c>
      <c r="R765" t="str">
        <f t="shared" si="91"/>
        <v>fiction</v>
      </c>
      <c r="S765" s="11">
        <f t="shared" si="92"/>
        <v>41471.446851851848</v>
      </c>
      <c r="T765" s="11">
        <f t="shared" si="93"/>
        <v>41501.446851851848</v>
      </c>
      <c r="U765" t="str">
        <f>INDEX('ED - Country code'!$A:$A,MATCH(Data!G765,'ED - Country code'!$B:$B,0))</f>
        <v>United Kingdom</v>
      </c>
      <c r="V765">
        <f t="shared" si="94"/>
        <v>30</v>
      </c>
      <c r="W765">
        <f t="shared" si="95"/>
        <v>2013</v>
      </c>
    </row>
    <row r="766" spans="1:23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8"/>
        <v>0</v>
      </c>
      <c r="P766" s="8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11">
        <f t="shared" si="92"/>
        <v>42227.173159722224</v>
      </c>
      <c r="T766" s="11">
        <f t="shared" si="93"/>
        <v>42257.173159722224</v>
      </c>
      <c r="U766" t="str">
        <f>INDEX('ED - Country code'!$A:$A,MATCH(Data!G766,'ED - Country code'!$B:$B,0))</f>
        <v>United States of America</v>
      </c>
      <c r="V766">
        <f t="shared" si="94"/>
        <v>30</v>
      </c>
      <c r="W766">
        <f t="shared" si="95"/>
        <v>2015</v>
      </c>
    </row>
    <row r="767" spans="1:23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8"/>
        <v>0.36014285714285715</v>
      </c>
      <c r="P767" s="8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11">
        <f t="shared" si="92"/>
        <v>41901.542638888888</v>
      </c>
      <c r="T767" s="11">
        <f t="shared" si="93"/>
        <v>41931.542638888888</v>
      </c>
      <c r="U767" t="str">
        <f>INDEX('ED - Country code'!$A:$A,MATCH(Data!G767,'ED - Country code'!$B:$B,0))</f>
        <v>United States of America</v>
      </c>
      <c r="V767">
        <f t="shared" si="94"/>
        <v>30</v>
      </c>
      <c r="W767">
        <f t="shared" si="95"/>
        <v>2014</v>
      </c>
    </row>
    <row r="768" spans="1:23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8"/>
        <v>0</v>
      </c>
      <c r="P768" s="8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11">
        <f t="shared" si="92"/>
        <v>42021.783368055556</v>
      </c>
      <c r="T768" s="11">
        <f t="shared" si="93"/>
        <v>42051.783368055556</v>
      </c>
      <c r="U768" t="str">
        <f>INDEX('ED - Country code'!$A:$A,MATCH(Data!G768,'ED - Country code'!$B:$B,0))</f>
        <v>Canada</v>
      </c>
      <c r="V768">
        <f t="shared" si="94"/>
        <v>30</v>
      </c>
      <c r="W768">
        <f t="shared" si="95"/>
        <v>2015</v>
      </c>
    </row>
    <row r="769" spans="1:23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8"/>
        <v>3.5400000000000001E-2</v>
      </c>
      <c r="P769" s="8">
        <f t="shared" si="89"/>
        <v>59</v>
      </c>
      <c r="Q769" t="str">
        <f t="shared" si="90"/>
        <v>publishing</v>
      </c>
      <c r="R769" t="str">
        <f t="shared" si="91"/>
        <v>fiction</v>
      </c>
      <c r="S769" s="11">
        <f t="shared" si="92"/>
        <v>42115.143634259264</v>
      </c>
      <c r="T769" s="11">
        <f t="shared" si="93"/>
        <v>42145.143634259264</v>
      </c>
      <c r="U769" t="str">
        <f>INDEX('ED - Country code'!$A:$A,MATCH(Data!G769,'ED - Country code'!$B:$B,0))</f>
        <v>United States of America</v>
      </c>
      <c r="V769">
        <f t="shared" si="94"/>
        <v>30</v>
      </c>
      <c r="W769">
        <f t="shared" si="95"/>
        <v>2015</v>
      </c>
    </row>
    <row r="770" spans="1:23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96">E770/D770</f>
        <v>0</v>
      </c>
      <c r="P770" s="8" t="e">
        <f t="shared" ref="P770:P833" si="97">E770/L770</f>
        <v>#DIV/0!</v>
      </c>
      <c r="Q770" t="str">
        <f t="shared" ref="Q770:Q833" si="98">LEFT(N770,SEARCH("/",N770,1)-1)</f>
        <v>publishing</v>
      </c>
      <c r="R770" t="str">
        <f t="shared" ref="R770:R833" si="99">RIGHT(N770,LEN(N770)-SEARCH("/",N770,1))</f>
        <v>fiction</v>
      </c>
      <c r="S770" s="11">
        <f t="shared" ref="S770:S833" si="100">(((J770/60)/60)/24)+DATE(1970,1,1)</f>
        <v>41594.207060185188</v>
      </c>
      <c r="T770" s="11">
        <f t="shared" ref="T770:T833" si="101">(((I770/60)/60)/24)+DATE(1970,1,1)</f>
        <v>41624.207060185188</v>
      </c>
      <c r="U770" t="str">
        <f>INDEX('ED - Country code'!$A:$A,MATCH(Data!G770,'ED - Country code'!$B:$B,0))</f>
        <v>United States of America</v>
      </c>
      <c r="V770">
        <f t="shared" si="94"/>
        <v>30</v>
      </c>
      <c r="W770">
        <f t="shared" si="95"/>
        <v>2013</v>
      </c>
    </row>
    <row r="771" spans="1:23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96"/>
        <v>0.41399999999999998</v>
      </c>
      <c r="P771" s="8">
        <f t="shared" si="97"/>
        <v>31.846153846153847</v>
      </c>
      <c r="Q771" t="str">
        <f t="shared" si="98"/>
        <v>publishing</v>
      </c>
      <c r="R771" t="str">
        <f t="shared" si="99"/>
        <v>fiction</v>
      </c>
      <c r="S771" s="11">
        <f t="shared" si="100"/>
        <v>41604.996458333335</v>
      </c>
      <c r="T771" s="11">
        <f t="shared" si="101"/>
        <v>41634.996458333335</v>
      </c>
      <c r="U771" t="str">
        <f>INDEX('ED - Country code'!$A:$A,MATCH(Data!G771,'ED - Country code'!$B:$B,0))</f>
        <v>United States of America</v>
      </c>
      <c r="V771">
        <f t="shared" ref="V771:V834" si="102">T771-S771</f>
        <v>30</v>
      </c>
      <c r="W771">
        <f t="shared" ref="W771:W834" si="103">YEAR(T771)</f>
        <v>2013</v>
      </c>
    </row>
    <row r="772" spans="1:23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6"/>
        <v>0</v>
      </c>
      <c r="P772" s="8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11">
        <f t="shared" si="100"/>
        <v>41289.999641203707</v>
      </c>
      <c r="T772" s="11">
        <f t="shared" si="101"/>
        <v>41329.999641203707</v>
      </c>
      <c r="U772" t="str">
        <f>INDEX('ED - Country code'!$A:$A,MATCH(Data!G772,'ED - Country code'!$B:$B,0))</f>
        <v>United States of America</v>
      </c>
      <c r="V772">
        <f t="shared" si="102"/>
        <v>40</v>
      </c>
      <c r="W772">
        <f t="shared" si="103"/>
        <v>2013</v>
      </c>
    </row>
    <row r="773" spans="1:23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6"/>
        <v>2.631578947368421E-4</v>
      </c>
      <c r="P773" s="8">
        <f t="shared" si="97"/>
        <v>10</v>
      </c>
      <c r="Q773" t="str">
        <f t="shared" si="98"/>
        <v>publishing</v>
      </c>
      <c r="R773" t="str">
        <f t="shared" si="99"/>
        <v>fiction</v>
      </c>
      <c r="S773" s="11">
        <f t="shared" si="100"/>
        <v>42349.824097222227</v>
      </c>
      <c r="T773" s="11">
        <f t="shared" si="101"/>
        <v>42399.824097222227</v>
      </c>
      <c r="U773" t="str">
        <f>INDEX('ED - Country code'!$A:$A,MATCH(Data!G773,'ED - Country code'!$B:$B,0))</f>
        <v>United States of America</v>
      </c>
      <c r="V773">
        <f t="shared" si="102"/>
        <v>50</v>
      </c>
      <c r="W773">
        <f t="shared" si="103"/>
        <v>2016</v>
      </c>
    </row>
    <row r="774" spans="1:23" ht="43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6"/>
        <v>3.3333333333333333E-2</v>
      </c>
      <c r="P774" s="8">
        <f t="shared" si="97"/>
        <v>50</v>
      </c>
      <c r="Q774" t="str">
        <f t="shared" si="98"/>
        <v>publishing</v>
      </c>
      <c r="R774" t="str">
        <f t="shared" si="99"/>
        <v>fiction</v>
      </c>
      <c r="S774" s="11">
        <f t="shared" si="100"/>
        <v>40068.056932870371</v>
      </c>
      <c r="T774" s="11">
        <f t="shared" si="101"/>
        <v>40118.165972222225</v>
      </c>
      <c r="U774" t="str">
        <f>INDEX('ED - Country code'!$A:$A,MATCH(Data!G774,'ED - Country code'!$B:$B,0))</f>
        <v>United States of America</v>
      </c>
      <c r="V774">
        <f t="shared" si="102"/>
        <v>50.109039351853426</v>
      </c>
      <c r="W774">
        <f t="shared" si="103"/>
        <v>2009</v>
      </c>
    </row>
    <row r="775" spans="1:23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6"/>
        <v>8.5129023676509714E-3</v>
      </c>
      <c r="P775" s="8">
        <f t="shared" si="97"/>
        <v>16</v>
      </c>
      <c r="Q775" t="str">
        <f t="shared" si="98"/>
        <v>publishing</v>
      </c>
      <c r="R775" t="str">
        <f t="shared" si="99"/>
        <v>fiction</v>
      </c>
      <c r="S775" s="11">
        <f t="shared" si="100"/>
        <v>42100.735937499994</v>
      </c>
      <c r="T775" s="11">
        <f t="shared" si="101"/>
        <v>42134.959027777775</v>
      </c>
      <c r="U775" t="str">
        <f>INDEX('ED - Country code'!$A:$A,MATCH(Data!G775,'ED - Country code'!$B:$B,0))</f>
        <v>United Kingdom</v>
      </c>
      <c r="V775">
        <f t="shared" si="102"/>
        <v>34.223090277781012</v>
      </c>
      <c r="W775">
        <f t="shared" si="103"/>
        <v>2015</v>
      </c>
    </row>
    <row r="776" spans="1:23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6"/>
        <v>0.70199999999999996</v>
      </c>
      <c r="P776" s="8">
        <f t="shared" si="97"/>
        <v>39</v>
      </c>
      <c r="Q776" t="str">
        <f t="shared" si="98"/>
        <v>publishing</v>
      </c>
      <c r="R776" t="str">
        <f t="shared" si="99"/>
        <v>fiction</v>
      </c>
      <c r="S776" s="11">
        <f t="shared" si="100"/>
        <v>41663.780300925922</v>
      </c>
      <c r="T776" s="11">
        <f t="shared" si="101"/>
        <v>41693.780300925922</v>
      </c>
      <c r="U776" t="str">
        <f>INDEX('ED - Country code'!$A:$A,MATCH(Data!G776,'ED - Country code'!$B:$B,0))</f>
        <v>United States of America</v>
      </c>
      <c r="V776">
        <f t="shared" si="102"/>
        <v>30</v>
      </c>
      <c r="W776">
        <f t="shared" si="103"/>
        <v>2014</v>
      </c>
    </row>
    <row r="777" spans="1:23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6"/>
        <v>1.7000000000000001E-2</v>
      </c>
      <c r="P777" s="8">
        <f t="shared" si="97"/>
        <v>34</v>
      </c>
      <c r="Q777" t="str">
        <f t="shared" si="98"/>
        <v>publishing</v>
      </c>
      <c r="R777" t="str">
        <f t="shared" si="99"/>
        <v>fiction</v>
      </c>
      <c r="S777" s="11">
        <f t="shared" si="100"/>
        <v>40863.060127314813</v>
      </c>
      <c r="T777" s="11">
        <f t="shared" si="101"/>
        <v>40893.060127314813</v>
      </c>
      <c r="U777" t="str">
        <f>INDEX('ED - Country code'!$A:$A,MATCH(Data!G777,'ED - Country code'!$B:$B,0))</f>
        <v>United States of America</v>
      </c>
      <c r="V777">
        <f t="shared" si="102"/>
        <v>30</v>
      </c>
      <c r="W777">
        <f t="shared" si="103"/>
        <v>2011</v>
      </c>
    </row>
    <row r="778" spans="1:23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6"/>
        <v>0.51400000000000001</v>
      </c>
      <c r="P778" s="8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11">
        <f t="shared" si="100"/>
        <v>42250.685706018514</v>
      </c>
      <c r="T778" s="11">
        <f t="shared" si="101"/>
        <v>42288.208333333328</v>
      </c>
      <c r="U778" t="str">
        <f>INDEX('ED - Country code'!$A:$A,MATCH(Data!G778,'ED - Country code'!$B:$B,0))</f>
        <v>United States of America</v>
      </c>
      <c r="V778">
        <f t="shared" si="102"/>
        <v>37.522627314814599</v>
      </c>
      <c r="W778">
        <f t="shared" si="103"/>
        <v>2015</v>
      </c>
    </row>
    <row r="779" spans="1:23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6"/>
        <v>7.0000000000000001E-3</v>
      </c>
      <c r="P779" s="8">
        <f t="shared" si="97"/>
        <v>7</v>
      </c>
      <c r="Q779" t="str">
        <f t="shared" si="98"/>
        <v>publishing</v>
      </c>
      <c r="R779" t="str">
        <f t="shared" si="99"/>
        <v>fiction</v>
      </c>
      <c r="S779" s="11">
        <f t="shared" si="100"/>
        <v>41456.981215277774</v>
      </c>
      <c r="T779" s="11">
        <f t="shared" si="101"/>
        <v>41486.981215277774</v>
      </c>
      <c r="U779" t="str">
        <f>INDEX('ED - Country code'!$A:$A,MATCH(Data!G779,'ED - Country code'!$B:$B,0))</f>
        <v>United States of America</v>
      </c>
      <c r="V779">
        <f t="shared" si="102"/>
        <v>30</v>
      </c>
      <c r="W779">
        <f t="shared" si="103"/>
        <v>2013</v>
      </c>
    </row>
    <row r="780" spans="1:23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6"/>
        <v>4.0000000000000001E-3</v>
      </c>
      <c r="P780" s="8">
        <f t="shared" si="97"/>
        <v>2</v>
      </c>
      <c r="Q780" t="str">
        <f t="shared" si="98"/>
        <v>publishing</v>
      </c>
      <c r="R780" t="str">
        <f t="shared" si="99"/>
        <v>fiction</v>
      </c>
      <c r="S780" s="11">
        <f t="shared" si="100"/>
        <v>41729.702314814815</v>
      </c>
      <c r="T780" s="11">
        <f t="shared" si="101"/>
        <v>41759.702314814815</v>
      </c>
      <c r="U780" t="str">
        <f>INDEX('ED - Country code'!$A:$A,MATCH(Data!G780,'ED - Country code'!$B:$B,0))</f>
        <v>United States of America</v>
      </c>
      <c r="V780">
        <f t="shared" si="102"/>
        <v>30</v>
      </c>
      <c r="W780">
        <f t="shared" si="103"/>
        <v>2014</v>
      </c>
    </row>
    <row r="781" spans="1:23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6"/>
        <v>2.6666666666666668E-2</v>
      </c>
      <c r="P781" s="8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11">
        <f t="shared" si="100"/>
        <v>40436.68408564815</v>
      </c>
      <c r="T781" s="11">
        <f t="shared" si="101"/>
        <v>40466.166666666664</v>
      </c>
      <c r="U781" t="str">
        <f>INDEX('ED - Country code'!$A:$A,MATCH(Data!G781,'ED - Country code'!$B:$B,0))</f>
        <v>United States of America</v>
      </c>
      <c r="V781">
        <f t="shared" si="102"/>
        <v>29.482581018513883</v>
      </c>
      <c r="W781">
        <f t="shared" si="103"/>
        <v>2010</v>
      </c>
    </row>
    <row r="782" spans="1:23" ht="43.2" x14ac:dyDescent="0.3">
      <c r="A782">
        <v>1627</v>
      </c>
      <c r="B782" s="3" t="s">
        <v>1628</v>
      </c>
      <c r="C782" s="3" t="s">
        <v>5737</v>
      </c>
      <c r="D782">
        <v>2000</v>
      </c>
      <c r="E782">
        <v>2340</v>
      </c>
      <c r="F782" t="s">
        <v>8219</v>
      </c>
      <c r="G782" t="s">
        <v>8224</v>
      </c>
      <c r="H782" t="s">
        <v>8246</v>
      </c>
      <c r="I782">
        <v>1353905940</v>
      </c>
      <c r="J782">
        <v>1351011489</v>
      </c>
      <c r="K782" t="b">
        <v>0</v>
      </c>
      <c r="L782">
        <v>38</v>
      </c>
      <c r="M782" t="b">
        <v>1</v>
      </c>
      <c r="N782" t="s">
        <v>8276</v>
      </c>
      <c r="O782" s="5">
        <f t="shared" si="96"/>
        <v>1.17</v>
      </c>
      <c r="P782" s="8">
        <f t="shared" si="97"/>
        <v>61.578947368421055</v>
      </c>
      <c r="Q782" t="str">
        <f t="shared" si="98"/>
        <v>music</v>
      </c>
      <c r="R782" t="str">
        <f t="shared" si="99"/>
        <v>rock</v>
      </c>
      <c r="S782" s="11">
        <f t="shared" si="100"/>
        <v>41205.707048611112</v>
      </c>
      <c r="T782" s="11">
        <f t="shared" si="101"/>
        <v>41239.207638888889</v>
      </c>
      <c r="U782" t="str">
        <f>INDEX('ED - Country code'!$A:$A,MATCH(Data!G1629,'ED - Country code'!$B:$B,0))</f>
        <v>Canada</v>
      </c>
      <c r="V782">
        <f t="shared" si="102"/>
        <v>33.500590277777519</v>
      </c>
      <c r="W782">
        <f t="shared" si="103"/>
        <v>2012</v>
      </c>
    </row>
    <row r="783" spans="1:23" ht="43.2" x14ac:dyDescent="0.3">
      <c r="A783">
        <v>2093</v>
      </c>
      <c r="B783" s="3" t="s">
        <v>2094</v>
      </c>
      <c r="C783" s="3" t="s">
        <v>6203</v>
      </c>
      <c r="D783">
        <v>1500</v>
      </c>
      <c r="E783">
        <v>1537</v>
      </c>
      <c r="F783" t="s">
        <v>8219</v>
      </c>
      <c r="G783" t="s">
        <v>8224</v>
      </c>
      <c r="H783" t="s">
        <v>8246</v>
      </c>
      <c r="I783">
        <v>1356211832</v>
      </c>
      <c r="J783">
        <v>1351024232</v>
      </c>
      <c r="K783" t="b">
        <v>0</v>
      </c>
      <c r="L783">
        <v>23</v>
      </c>
      <c r="M783" t="b">
        <v>1</v>
      </c>
      <c r="N783" t="s">
        <v>8279</v>
      </c>
      <c r="O783" s="5">
        <f t="shared" si="96"/>
        <v>1.0246666666666666</v>
      </c>
      <c r="P783" s="8">
        <f t="shared" si="97"/>
        <v>66.826086956521735</v>
      </c>
      <c r="Q783" t="str">
        <f t="shared" si="98"/>
        <v>music</v>
      </c>
      <c r="R783" t="str">
        <f t="shared" si="99"/>
        <v>indie rock</v>
      </c>
      <c r="S783" s="11">
        <f t="shared" si="100"/>
        <v>41205.854537037041</v>
      </c>
      <c r="T783" s="11">
        <f t="shared" si="101"/>
        <v>41265.896203703705</v>
      </c>
      <c r="U783" t="str">
        <f>INDEX('ED - Country code'!$A:$A,MATCH(Data!G2095,'ED - Country code'!$B:$B,0))</f>
        <v>United Kingdom</v>
      </c>
      <c r="V783">
        <f t="shared" si="102"/>
        <v>60.041666666664241</v>
      </c>
      <c r="W783">
        <f t="shared" si="103"/>
        <v>2012</v>
      </c>
    </row>
    <row r="784" spans="1:23" ht="43.2" x14ac:dyDescent="0.3">
      <c r="A784">
        <v>72</v>
      </c>
      <c r="B784" s="3" t="s">
        <v>74</v>
      </c>
      <c r="C784" s="3" t="s">
        <v>4183</v>
      </c>
      <c r="D784">
        <v>2200</v>
      </c>
      <c r="E784">
        <v>2385</v>
      </c>
      <c r="F784" t="s">
        <v>8219</v>
      </c>
      <c r="G784" t="s">
        <v>8224</v>
      </c>
      <c r="H784" t="s">
        <v>8246</v>
      </c>
      <c r="I784">
        <v>1352937600</v>
      </c>
      <c r="J784">
        <v>1351210481</v>
      </c>
      <c r="K784" t="b">
        <v>0</v>
      </c>
      <c r="L784">
        <v>41</v>
      </c>
      <c r="M784" t="b">
        <v>1</v>
      </c>
      <c r="N784" t="s">
        <v>8266</v>
      </c>
      <c r="O784" s="5">
        <f t="shared" si="96"/>
        <v>1.084090909090909</v>
      </c>
      <c r="P784" s="8">
        <f t="shared" si="97"/>
        <v>58.170731707317074</v>
      </c>
      <c r="Q784" t="str">
        <f t="shared" si="98"/>
        <v>film &amp; video</v>
      </c>
      <c r="R784" t="str">
        <f t="shared" si="99"/>
        <v>shorts</v>
      </c>
      <c r="S784" s="11">
        <f t="shared" si="100"/>
        <v>41208.010196759256</v>
      </c>
      <c r="T784" s="11">
        <f t="shared" si="101"/>
        <v>41228</v>
      </c>
      <c r="U784" t="str">
        <f>INDEX('ED - Country code'!$A:$A,MATCH(Data!G74,'ED - Country code'!$B:$B,0))</f>
        <v>United States of America</v>
      </c>
      <c r="V784">
        <f t="shared" si="102"/>
        <v>19.98980324074364</v>
      </c>
      <c r="W784">
        <f t="shared" si="103"/>
        <v>2012</v>
      </c>
    </row>
    <row r="785" spans="1:23" ht="43.2" x14ac:dyDescent="0.3">
      <c r="A785">
        <v>2030</v>
      </c>
      <c r="B785" s="3" t="s">
        <v>2031</v>
      </c>
      <c r="C785" s="3" t="s">
        <v>6140</v>
      </c>
      <c r="D785">
        <v>32768</v>
      </c>
      <c r="E785">
        <v>74134</v>
      </c>
      <c r="F785" t="s">
        <v>8219</v>
      </c>
      <c r="G785" t="s">
        <v>8225</v>
      </c>
      <c r="H785" t="s">
        <v>8247</v>
      </c>
      <c r="I785">
        <v>1354233296</v>
      </c>
      <c r="J785">
        <v>1351641296</v>
      </c>
      <c r="K785" t="b">
        <v>1</v>
      </c>
      <c r="L785">
        <v>625</v>
      </c>
      <c r="M785" t="b">
        <v>1</v>
      </c>
      <c r="N785" t="s">
        <v>8295</v>
      </c>
      <c r="O785" s="5">
        <f t="shared" si="96"/>
        <v>2.26239013671875</v>
      </c>
      <c r="P785" s="8">
        <f t="shared" si="97"/>
        <v>118.6144</v>
      </c>
      <c r="Q785" t="str">
        <f t="shared" si="98"/>
        <v>technology</v>
      </c>
      <c r="R785" t="str">
        <f t="shared" si="99"/>
        <v>hardware</v>
      </c>
      <c r="S785" s="11">
        <f t="shared" si="100"/>
        <v>41212.996481481481</v>
      </c>
      <c r="T785" s="11">
        <f t="shared" si="101"/>
        <v>41242.996481481481</v>
      </c>
      <c r="U785" t="str">
        <f>INDEX('ED - Country code'!$A:$A,MATCH(Data!G2032,'ED - Country code'!$B:$B,0))</f>
        <v>United States of America</v>
      </c>
      <c r="V785">
        <f t="shared" si="102"/>
        <v>30</v>
      </c>
      <c r="W785">
        <f t="shared" si="103"/>
        <v>2012</v>
      </c>
    </row>
    <row r="786" spans="1:23" ht="43.2" x14ac:dyDescent="0.3">
      <c r="A786">
        <v>1355</v>
      </c>
      <c r="B786" s="3" t="s">
        <v>1356</v>
      </c>
      <c r="C786" s="3" t="s">
        <v>5465</v>
      </c>
      <c r="D786">
        <v>2500</v>
      </c>
      <c r="E786">
        <v>3067</v>
      </c>
      <c r="F786" t="s">
        <v>8219</v>
      </c>
      <c r="G786" t="s">
        <v>8225</v>
      </c>
      <c r="H786" t="s">
        <v>8247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8274</v>
      </c>
      <c r="O786" s="5">
        <f t="shared" si="96"/>
        <v>1.2267999999999999</v>
      </c>
      <c r="P786" s="8">
        <f t="shared" si="97"/>
        <v>25.347107438016529</v>
      </c>
      <c r="Q786" t="str">
        <f t="shared" si="98"/>
        <v>publishing</v>
      </c>
      <c r="R786" t="str">
        <f t="shared" si="99"/>
        <v>nonfiction</v>
      </c>
      <c r="S786" s="11">
        <f t="shared" si="100"/>
        <v>41213.254687499997</v>
      </c>
      <c r="T786" s="11">
        <f t="shared" si="101"/>
        <v>41243.416666666664</v>
      </c>
      <c r="U786" t="str">
        <f>INDEX('ED - Country code'!$A:$A,MATCH(Data!G1357,'ED - Country code'!$B:$B,0))</f>
        <v>Canada</v>
      </c>
      <c r="V786">
        <f t="shared" si="102"/>
        <v>30.161979166667152</v>
      </c>
      <c r="W786">
        <f t="shared" si="103"/>
        <v>2012</v>
      </c>
    </row>
    <row r="787" spans="1:23" ht="43.2" x14ac:dyDescent="0.3">
      <c r="A787">
        <v>98</v>
      </c>
      <c r="B787" s="3" t="s">
        <v>100</v>
      </c>
      <c r="C787" s="3" t="s">
        <v>4209</v>
      </c>
      <c r="D787">
        <v>3200</v>
      </c>
      <c r="E787">
        <v>3400</v>
      </c>
      <c r="F787" t="s">
        <v>8219</v>
      </c>
      <c r="G787" t="s">
        <v>8224</v>
      </c>
      <c r="H787" t="s">
        <v>8246</v>
      </c>
      <c r="I787">
        <v>1354923000</v>
      </c>
      <c r="J787">
        <v>1351796674</v>
      </c>
      <c r="K787" t="b">
        <v>0</v>
      </c>
      <c r="L787">
        <v>60</v>
      </c>
      <c r="M787" t="b">
        <v>1</v>
      </c>
      <c r="N787" t="s">
        <v>8266</v>
      </c>
      <c r="O787" s="5">
        <f t="shared" si="96"/>
        <v>1.0625</v>
      </c>
      <c r="P787" s="8">
        <f t="shared" si="97"/>
        <v>56.666666666666664</v>
      </c>
      <c r="Q787" t="str">
        <f t="shared" si="98"/>
        <v>film &amp; video</v>
      </c>
      <c r="R787" t="str">
        <f t="shared" si="99"/>
        <v>shorts</v>
      </c>
      <c r="S787" s="11">
        <f t="shared" si="100"/>
        <v>41214.79483796296</v>
      </c>
      <c r="T787" s="11">
        <f t="shared" si="101"/>
        <v>41250.979166666664</v>
      </c>
      <c r="U787" t="str">
        <f>INDEX('ED - Country code'!$A:$A,MATCH(Data!G100,'ED - Country code'!$B:$B,0))</f>
        <v>United States of America</v>
      </c>
      <c r="V787">
        <f t="shared" si="102"/>
        <v>36.184328703704523</v>
      </c>
      <c r="W787">
        <f t="shared" si="103"/>
        <v>2012</v>
      </c>
    </row>
    <row r="788" spans="1:23" ht="43.2" x14ac:dyDescent="0.3">
      <c r="A788">
        <v>2556</v>
      </c>
      <c r="B788" s="3" t="s">
        <v>2556</v>
      </c>
      <c r="C788" s="3" t="s">
        <v>6666</v>
      </c>
      <c r="D788">
        <v>745</v>
      </c>
      <c r="E788">
        <v>786</v>
      </c>
      <c r="F788" t="s">
        <v>8219</v>
      </c>
      <c r="G788" t="s">
        <v>8224</v>
      </c>
      <c r="H788" t="s">
        <v>8246</v>
      </c>
      <c r="I788">
        <v>1356392857</v>
      </c>
      <c r="J788">
        <v>1352504857</v>
      </c>
      <c r="K788" t="b">
        <v>0</v>
      </c>
      <c r="L788">
        <v>34</v>
      </c>
      <c r="M788" t="b">
        <v>1</v>
      </c>
      <c r="N788" t="s">
        <v>8300</v>
      </c>
      <c r="O788" s="5">
        <f t="shared" si="96"/>
        <v>1.0550335570469798</v>
      </c>
      <c r="P788" s="8">
        <f t="shared" si="97"/>
        <v>23.117647058823529</v>
      </c>
      <c r="Q788" t="str">
        <f t="shared" si="98"/>
        <v>music</v>
      </c>
      <c r="R788" t="str">
        <f t="shared" si="99"/>
        <v>classical music</v>
      </c>
      <c r="S788" s="11">
        <f t="shared" si="100"/>
        <v>41222.991400462961</v>
      </c>
      <c r="T788" s="11">
        <f t="shared" si="101"/>
        <v>41267.991400462961</v>
      </c>
      <c r="U788" t="str">
        <f>INDEX('ED - Country code'!$A:$A,MATCH(Data!G2558,'ED - Country code'!$B:$B,0))</f>
        <v>United States of America</v>
      </c>
      <c r="V788">
        <f t="shared" si="102"/>
        <v>45</v>
      </c>
      <c r="W788">
        <f t="shared" si="103"/>
        <v>2012</v>
      </c>
    </row>
    <row r="789" spans="1:23" ht="43.2" x14ac:dyDescent="0.3">
      <c r="A789">
        <v>1658</v>
      </c>
      <c r="B789" s="3" t="s">
        <v>1659</v>
      </c>
      <c r="C789" s="3" t="s">
        <v>5768</v>
      </c>
      <c r="D789">
        <v>6000</v>
      </c>
      <c r="E789">
        <v>7934</v>
      </c>
      <c r="F789" t="s">
        <v>8219</v>
      </c>
      <c r="G789" t="s">
        <v>8224</v>
      </c>
      <c r="H789" t="s">
        <v>8246</v>
      </c>
      <c r="I789">
        <v>1355840400</v>
      </c>
      <c r="J789">
        <v>1352524767</v>
      </c>
      <c r="K789" t="b">
        <v>0</v>
      </c>
      <c r="L789">
        <v>107</v>
      </c>
      <c r="M789" t="b">
        <v>1</v>
      </c>
      <c r="N789" t="s">
        <v>8292</v>
      </c>
      <c r="O789" s="5">
        <f t="shared" si="96"/>
        <v>1.3223333333333334</v>
      </c>
      <c r="P789" s="8">
        <f t="shared" si="97"/>
        <v>74.149532710280369</v>
      </c>
      <c r="Q789" t="str">
        <f t="shared" si="98"/>
        <v>music</v>
      </c>
      <c r="R789" t="str">
        <f t="shared" si="99"/>
        <v>pop</v>
      </c>
      <c r="S789" s="11">
        <f t="shared" si="100"/>
        <v>41223.22184027778</v>
      </c>
      <c r="T789" s="11">
        <f t="shared" si="101"/>
        <v>41261.597222222219</v>
      </c>
      <c r="U789" t="str">
        <f>INDEX('ED - Country code'!$A:$A,MATCH(Data!G1660,'ED - Country code'!$B:$B,0))</f>
        <v>United States of America</v>
      </c>
      <c r="V789">
        <f t="shared" si="102"/>
        <v>38.375381944439141</v>
      </c>
      <c r="W789">
        <f t="shared" si="103"/>
        <v>2012</v>
      </c>
    </row>
    <row r="790" spans="1:23" ht="43.2" x14ac:dyDescent="0.3">
      <c r="A790">
        <v>3149</v>
      </c>
      <c r="B790" s="3" t="s">
        <v>3149</v>
      </c>
      <c r="C790" s="3" t="s">
        <v>7259</v>
      </c>
      <c r="D790">
        <v>1250</v>
      </c>
      <c r="E790">
        <v>1300</v>
      </c>
      <c r="F790" t="s">
        <v>8219</v>
      </c>
      <c r="G790" t="s">
        <v>8224</v>
      </c>
      <c r="H790" t="s">
        <v>8246</v>
      </c>
      <c r="I790">
        <v>1354845600</v>
      </c>
      <c r="J790">
        <v>1352766300</v>
      </c>
      <c r="K790" t="b">
        <v>1</v>
      </c>
      <c r="L790">
        <v>25</v>
      </c>
      <c r="M790" t="b">
        <v>1</v>
      </c>
      <c r="N790" t="s">
        <v>8271</v>
      </c>
      <c r="O790" s="5">
        <f t="shared" si="96"/>
        <v>1.04</v>
      </c>
      <c r="P790" s="8">
        <f t="shared" si="97"/>
        <v>52</v>
      </c>
      <c r="Q790" t="str">
        <f t="shared" si="98"/>
        <v>theater</v>
      </c>
      <c r="R790" t="str">
        <f t="shared" si="99"/>
        <v>plays</v>
      </c>
      <c r="S790" s="11">
        <f t="shared" si="100"/>
        <v>41226.017361111109</v>
      </c>
      <c r="T790" s="11">
        <f t="shared" si="101"/>
        <v>41250.083333333336</v>
      </c>
      <c r="U790" t="str">
        <f>INDEX('ED - Country code'!$A:$A,MATCH(Data!G3151,'ED - Country code'!$B:$B,0))</f>
        <v>United States of America</v>
      </c>
      <c r="V790">
        <f t="shared" si="102"/>
        <v>24.065972222226264</v>
      </c>
      <c r="W790">
        <f t="shared" si="103"/>
        <v>2012</v>
      </c>
    </row>
    <row r="791" spans="1:23" ht="43.2" x14ac:dyDescent="0.3">
      <c r="A791">
        <v>2499</v>
      </c>
      <c r="B791" s="3" t="s">
        <v>2499</v>
      </c>
      <c r="C791" s="3" t="s">
        <v>6609</v>
      </c>
      <c r="D791">
        <v>4000</v>
      </c>
      <c r="E791">
        <v>8105</v>
      </c>
      <c r="F791" t="s">
        <v>8219</v>
      </c>
      <c r="G791" t="s">
        <v>8224</v>
      </c>
      <c r="H791" t="s">
        <v>8246</v>
      </c>
      <c r="I791">
        <v>1356976800</v>
      </c>
      <c r="J791">
        <v>1352820837</v>
      </c>
      <c r="K791" t="b">
        <v>0</v>
      </c>
      <c r="L791">
        <v>170</v>
      </c>
      <c r="M791" t="b">
        <v>1</v>
      </c>
      <c r="N791" t="s">
        <v>8279</v>
      </c>
      <c r="O791" s="5">
        <f t="shared" si="96"/>
        <v>2.0262500000000001</v>
      </c>
      <c r="P791" s="8">
        <f t="shared" si="97"/>
        <v>47.676470588235297</v>
      </c>
      <c r="Q791" t="str">
        <f t="shared" si="98"/>
        <v>music</v>
      </c>
      <c r="R791" t="str">
        <f t="shared" si="99"/>
        <v>indie rock</v>
      </c>
      <c r="S791" s="11">
        <f t="shared" si="100"/>
        <v>41226.648576388885</v>
      </c>
      <c r="T791" s="11">
        <f t="shared" si="101"/>
        <v>41274.75</v>
      </c>
      <c r="U791" t="str">
        <f>INDEX('ED - Country code'!$A:$A,MATCH(Data!G2501,'ED - Country code'!$B:$B,0))</f>
        <v>Canada</v>
      </c>
      <c r="V791">
        <f t="shared" si="102"/>
        <v>48.101423611115024</v>
      </c>
      <c r="W791">
        <f t="shared" si="103"/>
        <v>2012</v>
      </c>
    </row>
    <row r="792" spans="1:23" ht="43.2" x14ac:dyDescent="0.3">
      <c r="A792">
        <v>1656</v>
      </c>
      <c r="B792" s="3" t="s">
        <v>1657</v>
      </c>
      <c r="C792" s="3" t="s">
        <v>5766</v>
      </c>
      <c r="D792">
        <v>7500</v>
      </c>
      <c r="E792">
        <v>7525.12</v>
      </c>
      <c r="F792" t="s">
        <v>8219</v>
      </c>
      <c r="G792" t="s">
        <v>8224</v>
      </c>
      <c r="H792" t="s">
        <v>8246</v>
      </c>
      <c r="I792">
        <v>1355437052</v>
      </c>
      <c r="J792">
        <v>1352845052</v>
      </c>
      <c r="K792" t="b">
        <v>0</v>
      </c>
      <c r="L792">
        <v>48</v>
      </c>
      <c r="M792" t="b">
        <v>1</v>
      </c>
      <c r="N792" t="s">
        <v>8292</v>
      </c>
      <c r="O792" s="5">
        <f t="shared" si="96"/>
        <v>1.0033493333333334</v>
      </c>
      <c r="P792" s="8">
        <f t="shared" si="97"/>
        <v>156.77333333333334</v>
      </c>
      <c r="Q792" t="str">
        <f t="shared" si="98"/>
        <v>music</v>
      </c>
      <c r="R792" t="str">
        <f t="shared" si="99"/>
        <v>pop</v>
      </c>
      <c r="S792" s="11">
        <f t="shared" si="100"/>
        <v>41226.928842592592</v>
      </c>
      <c r="T792" s="11">
        <f t="shared" si="101"/>
        <v>41256.928842592592</v>
      </c>
      <c r="U792" t="str">
        <f>INDEX('ED - Country code'!$A:$A,MATCH(Data!G1658,'ED - Country code'!$B:$B,0))</f>
        <v>United States of America</v>
      </c>
      <c r="V792">
        <f t="shared" si="102"/>
        <v>30</v>
      </c>
      <c r="W792">
        <f t="shared" si="103"/>
        <v>2012</v>
      </c>
    </row>
    <row r="793" spans="1:23" ht="28.8" x14ac:dyDescent="0.3">
      <c r="A793">
        <v>744</v>
      </c>
      <c r="B793" s="3" t="s">
        <v>745</v>
      </c>
      <c r="C793" s="3" t="s">
        <v>4854</v>
      </c>
      <c r="D793">
        <v>5000</v>
      </c>
      <c r="E793">
        <v>5116</v>
      </c>
      <c r="F793" t="s">
        <v>8219</v>
      </c>
      <c r="G793" t="s">
        <v>8224</v>
      </c>
      <c r="H793" t="s">
        <v>8246</v>
      </c>
      <c r="I793">
        <v>1355439503</v>
      </c>
      <c r="J793">
        <v>1352847503</v>
      </c>
      <c r="K793" t="b">
        <v>0</v>
      </c>
      <c r="L793">
        <v>62</v>
      </c>
      <c r="M793" t="b">
        <v>1</v>
      </c>
      <c r="N793" t="s">
        <v>8274</v>
      </c>
      <c r="O793" s="5">
        <f t="shared" si="96"/>
        <v>1.0232000000000001</v>
      </c>
      <c r="P793" s="8">
        <f t="shared" si="97"/>
        <v>82.516129032258064</v>
      </c>
      <c r="Q793" t="str">
        <f t="shared" si="98"/>
        <v>publishing</v>
      </c>
      <c r="R793" t="str">
        <f t="shared" si="99"/>
        <v>nonfiction</v>
      </c>
      <c r="S793" s="11">
        <f t="shared" si="100"/>
        <v>41226.95721064815</v>
      </c>
      <c r="T793" s="11">
        <f t="shared" si="101"/>
        <v>41256.95721064815</v>
      </c>
      <c r="U793" t="str">
        <f>INDEX('ED - Country code'!$A:$A,MATCH(Data!G746,'ED - Country code'!$B:$B,0))</f>
        <v>United States of America</v>
      </c>
      <c r="V793">
        <f t="shared" si="102"/>
        <v>30</v>
      </c>
      <c r="W793">
        <f t="shared" si="103"/>
        <v>2012</v>
      </c>
    </row>
    <row r="794" spans="1:23" ht="43.2" x14ac:dyDescent="0.3">
      <c r="A794">
        <v>1846</v>
      </c>
      <c r="B794" s="3" t="s">
        <v>1847</v>
      </c>
      <c r="C794" s="3" t="s">
        <v>5956</v>
      </c>
      <c r="D794">
        <v>15000</v>
      </c>
      <c r="E794">
        <v>20689</v>
      </c>
      <c r="F794" t="s">
        <v>8219</v>
      </c>
      <c r="G794" t="s">
        <v>8224</v>
      </c>
      <c r="H794" t="s">
        <v>8246</v>
      </c>
      <c r="I794">
        <v>1355585777</v>
      </c>
      <c r="J794">
        <v>1352993777</v>
      </c>
      <c r="K794" t="b">
        <v>0</v>
      </c>
      <c r="L794">
        <v>209</v>
      </c>
      <c r="M794" t="b">
        <v>1</v>
      </c>
      <c r="N794" t="s">
        <v>8276</v>
      </c>
      <c r="O794" s="5">
        <f t="shared" si="96"/>
        <v>1.3792666666666666</v>
      </c>
      <c r="P794" s="8">
        <f t="shared" si="97"/>
        <v>98.990430622009569</v>
      </c>
      <c r="Q794" t="str">
        <f t="shared" si="98"/>
        <v>music</v>
      </c>
      <c r="R794" t="str">
        <f t="shared" si="99"/>
        <v>rock</v>
      </c>
      <c r="S794" s="11">
        <f t="shared" si="100"/>
        <v>41228.650196759263</v>
      </c>
      <c r="T794" s="11">
        <f t="shared" si="101"/>
        <v>41258.650196759263</v>
      </c>
      <c r="U794" t="str">
        <f>INDEX('ED - Country code'!$A:$A,MATCH(Data!G1848,'ED - Country code'!$B:$B,0))</f>
        <v>United Kingdom</v>
      </c>
      <c r="V794">
        <f t="shared" si="102"/>
        <v>30</v>
      </c>
      <c r="W794">
        <f t="shared" si="103"/>
        <v>2012</v>
      </c>
    </row>
    <row r="795" spans="1:23" ht="43.2" x14ac:dyDescent="0.3">
      <c r="A795">
        <v>1890</v>
      </c>
      <c r="B795" s="3" t="s">
        <v>1891</v>
      </c>
      <c r="C795" s="3" t="s">
        <v>6000</v>
      </c>
      <c r="D795">
        <v>12000</v>
      </c>
      <c r="E795">
        <v>17350.13</v>
      </c>
      <c r="F795" t="s">
        <v>8219</v>
      </c>
      <c r="G795" t="s">
        <v>8224</v>
      </c>
      <c r="H795" t="s">
        <v>8246</v>
      </c>
      <c r="I795">
        <v>1355597528</v>
      </c>
      <c r="J795">
        <v>1353005528</v>
      </c>
      <c r="K795" t="b">
        <v>0</v>
      </c>
      <c r="L795">
        <v>246</v>
      </c>
      <c r="M795" t="b">
        <v>1</v>
      </c>
      <c r="N795" t="s">
        <v>8279</v>
      </c>
      <c r="O795" s="5">
        <f t="shared" si="96"/>
        <v>1.4458441666666668</v>
      </c>
      <c r="P795" s="8">
        <f t="shared" si="97"/>
        <v>70.5289837398374</v>
      </c>
      <c r="Q795" t="str">
        <f t="shared" si="98"/>
        <v>music</v>
      </c>
      <c r="R795" t="str">
        <f t="shared" si="99"/>
        <v>indie rock</v>
      </c>
      <c r="S795" s="11">
        <f t="shared" si="100"/>
        <v>41228.786203703705</v>
      </c>
      <c r="T795" s="11">
        <f t="shared" si="101"/>
        <v>41258.786203703705</v>
      </c>
      <c r="U795" t="str">
        <f>INDEX('ED - Country code'!$A:$A,MATCH(Data!G1892,'ED - Country code'!$B:$B,0))</f>
        <v>United States of America</v>
      </c>
      <c r="V795">
        <f t="shared" si="102"/>
        <v>30</v>
      </c>
      <c r="W795">
        <f t="shared" si="103"/>
        <v>2012</v>
      </c>
    </row>
    <row r="796" spans="1:23" ht="28.8" x14ac:dyDescent="0.3">
      <c r="A796">
        <v>1610</v>
      </c>
      <c r="B796" s="3" t="s">
        <v>1611</v>
      </c>
      <c r="C796" s="3" t="s">
        <v>5720</v>
      </c>
      <c r="D796">
        <v>2000</v>
      </c>
      <c r="E796">
        <v>5437</v>
      </c>
      <c r="F796" t="s">
        <v>8219</v>
      </c>
      <c r="G796" t="s">
        <v>8224</v>
      </c>
      <c r="H796" t="s">
        <v>8246</v>
      </c>
      <c r="I796">
        <v>1355609510</v>
      </c>
      <c r="J796">
        <v>1353017510</v>
      </c>
      <c r="K796" t="b">
        <v>0</v>
      </c>
      <c r="L796">
        <v>112</v>
      </c>
      <c r="M796" t="b">
        <v>1</v>
      </c>
      <c r="N796" t="s">
        <v>8276</v>
      </c>
      <c r="O796" s="5">
        <f t="shared" si="96"/>
        <v>2.7185000000000001</v>
      </c>
      <c r="P796" s="8">
        <f t="shared" si="97"/>
        <v>48.544642857142854</v>
      </c>
      <c r="Q796" t="str">
        <f t="shared" si="98"/>
        <v>music</v>
      </c>
      <c r="R796" t="str">
        <f t="shared" si="99"/>
        <v>rock</v>
      </c>
      <c r="S796" s="11">
        <f t="shared" si="100"/>
        <v>41228.924884259257</v>
      </c>
      <c r="T796" s="11">
        <f t="shared" si="101"/>
        <v>41258.924884259257</v>
      </c>
      <c r="U796" t="str">
        <f>INDEX('ED - Country code'!$A:$A,MATCH(Data!G1612,'ED - Country code'!$B:$B,0))</f>
        <v>United States of America</v>
      </c>
      <c r="V796">
        <f t="shared" si="102"/>
        <v>30</v>
      </c>
      <c r="W796">
        <f t="shared" si="103"/>
        <v>2012</v>
      </c>
    </row>
    <row r="797" spans="1:23" ht="28.8" x14ac:dyDescent="0.3">
      <c r="A797">
        <v>3155</v>
      </c>
      <c r="B797" s="3" t="s">
        <v>3155</v>
      </c>
      <c r="C797" s="3" t="s">
        <v>7265</v>
      </c>
      <c r="D797">
        <v>5000</v>
      </c>
      <c r="E797">
        <v>9425.23</v>
      </c>
      <c r="F797" t="s">
        <v>8219</v>
      </c>
      <c r="G797" t="s">
        <v>8225</v>
      </c>
      <c r="H797" t="s">
        <v>8247</v>
      </c>
      <c r="I797">
        <v>1356004725</v>
      </c>
      <c r="J797">
        <v>1353412725</v>
      </c>
      <c r="K797" t="b">
        <v>1</v>
      </c>
      <c r="L797">
        <v>302</v>
      </c>
      <c r="M797" t="b">
        <v>1</v>
      </c>
      <c r="N797" t="s">
        <v>8271</v>
      </c>
      <c r="O797" s="5">
        <f t="shared" si="96"/>
        <v>1.885046</v>
      </c>
      <c r="P797" s="8">
        <f t="shared" si="97"/>
        <v>31.209370860927152</v>
      </c>
      <c r="Q797" t="str">
        <f t="shared" si="98"/>
        <v>theater</v>
      </c>
      <c r="R797" t="str">
        <f t="shared" si="99"/>
        <v>plays</v>
      </c>
      <c r="S797" s="11">
        <f t="shared" si="100"/>
        <v>41233.499131944445</v>
      </c>
      <c r="T797" s="11">
        <f t="shared" si="101"/>
        <v>41263.499131944445</v>
      </c>
      <c r="U797" t="str">
        <f>INDEX('ED - Country code'!$A:$A,MATCH(Data!G3157,'ED - Country code'!$B:$B,0))</f>
        <v>United States of America</v>
      </c>
      <c r="V797">
        <f t="shared" si="102"/>
        <v>30</v>
      </c>
      <c r="W797">
        <f t="shared" si="103"/>
        <v>2012</v>
      </c>
    </row>
    <row r="798" spans="1:23" ht="43.2" x14ac:dyDescent="0.3">
      <c r="A798">
        <v>757</v>
      </c>
      <c r="B798" s="3" t="s">
        <v>758</v>
      </c>
      <c r="C798" s="3" t="s">
        <v>4867</v>
      </c>
      <c r="D798">
        <v>250</v>
      </c>
      <c r="E798">
        <v>595</v>
      </c>
      <c r="F798" t="s">
        <v>8219</v>
      </c>
      <c r="G798" t="s">
        <v>8224</v>
      </c>
      <c r="H798" t="s">
        <v>8246</v>
      </c>
      <c r="I798">
        <v>1354756714</v>
      </c>
      <c r="J798">
        <v>1353547114</v>
      </c>
      <c r="K798" t="b">
        <v>0</v>
      </c>
      <c r="L798">
        <v>18</v>
      </c>
      <c r="M798" t="b">
        <v>1</v>
      </c>
      <c r="N798" t="s">
        <v>8274</v>
      </c>
      <c r="O798" s="5">
        <f t="shared" si="96"/>
        <v>2.38</v>
      </c>
      <c r="P798" s="8">
        <f t="shared" si="97"/>
        <v>33.055555555555557</v>
      </c>
      <c r="Q798" t="str">
        <f t="shared" si="98"/>
        <v>publishing</v>
      </c>
      <c r="R798" t="str">
        <f t="shared" si="99"/>
        <v>nonfiction</v>
      </c>
      <c r="S798" s="11">
        <f t="shared" si="100"/>
        <v>41235.054560185185</v>
      </c>
      <c r="T798" s="11">
        <f t="shared" si="101"/>
        <v>41249.054560185185</v>
      </c>
      <c r="U798" t="str">
        <f>INDEX('ED - Country code'!$A:$A,MATCH(Data!G759,'ED - Country code'!$B:$B,0))</f>
        <v>United States of America</v>
      </c>
      <c r="V798">
        <f t="shared" si="102"/>
        <v>14</v>
      </c>
      <c r="W798">
        <f t="shared" si="103"/>
        <v>2012</v>
      </c>
    </row>
    <row r="799" spans="1:23" ht="28.8" x14ac:dyDescent="0.3">
      <c r="A799">
        <v>3002</v>
      </c>
      <c r="B799" s="3" t="s">
        <v>3002</v>
      </c>
      <c r="C799" s="3" t="s">
        <v>7112</v>
      </c>
      <c r="D799">
        <v>7000</v>
      </c>
      <c r="E799">
        <v>7595.43</v>
      </c>
      <c r="F799" t="s">
        <v>8219</v>
      </c>
      <c r="G799" t="s">
        <v>8224</v>
      </c>
      <c r="H799" t="s">
        <v>8246</v>
      </c>
      <c r="I799">
        <v>1356552252</v>
      </c>
      <c r="J799">
        <v>1353960252</v>
      </c>
      <c r="K799" t="b">
        <v>0</v>
      </c>
      <c r="L799">
        <v>104</v>
      </c>
      <c r="M799" t="b">
        <v>1</v>
      </c>
      <c r="N799" t="s">
        <v>8303</v>
      </c>
      <c r="O799" s="5">
        <f t="shared" si="96"/>
        <v>1.0850614285714286</v>
      </c>
      <c r="P799" s="8">
        <f t="shared" si="97"/>
        <v>73.032980769230775</v>
      </c>
      <c r="Q799" t="str">
        <f t="shared" si="98"/>
        <v>theater</v>
      </c>
      <c r="R799" t="str">
        <f t="shared" si="99"/>
        <v>spaces</v>
      </c>
      <c r="S799" s="11">
        <f t="shared" si="100"/>
        <v>41239.83625</v>
      </c>
      <c r="T799" s="11">
        <f t="shared" si="101"/>
        <v>41269.83625</v>
      </c>
      <c r="U799" t="str">
        <f>INDEX('ED - Country code'!$A:$A,MATCH(Data!G3004,'ED - Country code'!$B:$B,0))</f>
        <v>United Kingdom</v>
      </c>
      <c r="V799">
        <f t="shared" si="102"/>
        <v>30</v>
      </c>
      <c r="W799">
        <f t="shared" si="103"/>
        <v>2012</v>
      </c>
    </row>
    <row r="800" spans="1:23" ht="28.8" x14ac:dyDescent="0.3">
      <c r="A800">
        <v>1624</v>
      </c>
      <c r="B800" s="3" t="s">
        <v>1625</v>
      </c>
      <c r="C800" s="3" t="s">
        <v>5734</v>
      </c>
      <c r="D800">
        <v>1000</v>
      </c>
      <c r="E800">
        <v>1180</v>
      </c>
      <c r="F800" t="s">
        <v>8219</v>
      </c>
      <c r="G800" t="s">
        <v>8224</v>
      </c>
      <c r="H800" t="s">
        <v>8246</v>
      </c>
      <c r="I800">
        <v>1357721335</v>
      </c>
      <c r="J800">
        <v>1354265335</v>
      </c>
      <c r="K800" t="b">
        <v>0</v>
      </c>
      <c r="L800">
        <v>25</v>
      </c>
      <c r="M800" t="b">
        <v>1</v>
      </c>
      <c r="N800" t="s">
        <v>8276</v>
      </c>
      <c r="O800" s="5">
        <f t="shared" si="96"/>
        <v>1.18</v>
      </c>
      <c r="P800" s="8">
        <f t="shared" si="97"/>
        <v>47.2</v>
      </c>
      <c r="Q800" t="str">
        <f t="shared" si="98"/>
        <v>music</v>
      </c>
      <c r="R800" t="str">
        <f t="shared" si="99"/>
        <v>rock</v>
      </c>
      <c r="S800" s="11">
        <f t="shared" si="100"/>
        <v>41243.367303240739</v>
      </c>
      <c r="T800" s="11">
        <f t="shared" si="101"/>
        <v>41283.367303240739</v>
      </c>
      <c r="U800" t="str">
        <f>INDEX('ED - Country code'!$A:$A,MATCH(Data!G1626,'ED - Country code'!$B:$B,0))</f>
        <v>United States of America</v>
      </c>
      <c r="V800">
        <f t="shared" si="102"/>
        <v>40</v>
      </c>
      <c r="W800">
        <f t="shared" si="103"/>
        <v>2013</v>
      </c>
    </row>
    <row r="801" spans="1:23" ht="28.8" x14ac:dyDescent="0.3">
      <c r="A801">
        <v>1612</v>
      </c>
      <c r="B801" s="3" t="s">
        <v>1613</v>
      </c>
      <c r="C801" s="3" t="s">
        <v>5722</v>
      </c>
      <c r="D801">
        <v>500</v>
      </c>
      <c r="E801">
        <v>550</v>
      </c>
      <c r="F801" t="s">
        <v>8219</v>
      </c>
      <c r="G801" t="s">
        <v>8224</v>
      </c>
      <c r="H801" t="s">
        <v>8246</v>
      </c>
      <c r="I801">
        <v>1357160384</v>
      </c>
      <c r="J801">
        <v>1354568384</v>
      </c>
      <c r="K801" t="b">
        <v>0</v>
      </c>
      <c r="L801">
        <v>11</v>
      </c>
      <c r="M801" t="b">
        <v>1</v>
      </c>
      <c r="N801" t="s">
        <v>8276</v>
      </c>
      <c r="O801" s="5">
        <f t="shared" si="96"/>
        <v>1.1000000000000001</v>
      </c>
      <c r="P801" s="8">
        <f t="shared" si="97"/>
        <v>50</v>
      </c>
      <c r="Q801" t="str">
        <f t="shared" si="98"/>
        <v>music</v>
      </c>
      <c r="R801" t="str">
        <f t="shared" si="99"/>
        <v>rock</v>
      </c>
      <c r="S801" s="11">
        <f t="shared" si="100"/>
        <v>41246.874814814815</v>
      </c>
      <c r="T801" s="11">
        <f t="shared" si="101"/>
        <v>41276.874814814815</v>
      </c>
      <c r="U801" t="str">
        <f>INDEX('ED - Country code'!$A:$A,MATCH(Data!G1614,'ED - Country code'!$B:$B,0))</f>
        <v>United States of America</v>
      </c>
      <c r="V801">
        <f t="shared" si="102"/>
        <v>30</v>
      </c>
      <c r="W801">
        <f t="shared" si="103"/>
        <v>2013</v>
      </c>
    </row>
    <row r="802" spans="1:23" ht="43.2" x14ac:dyDescent="0.3">
      <c r="A802">
        <v>727</v>
      </c>
      <c r="B802" s="3" t="s">
        <v>728</v>
      </c>
      <c r="C802" s="3" t="s">
        <v>4837</v>
      </c>
      <c r="D802">
        <v>3500</v>
      </c>
      <c r="E802">
        <v>5443</v>
      </c>
      <c r="F802" t="s">
        <v>8219</v>
      </c>
      <c r="G802" t="s">
        <v>8224</v>
      </c>
      <c r="H802" t="s">
        <v>8246</v>
      </c>
      <c r="I802">
        <v>1358198400</v>
      </c>
      <c r="J802">
        <v>1354580949</v>
      </c>
      <c r="K802" t="b">
        <v>0</v>
      </c>
      <c r="L802">
        <v>149</v>
      </c>
      <c r="M802" t="b">
        <v>1</v>
      </c>
      <c r="N802" t="s">
        <v>8274</v>
      </c>
      <c r="O802" s="5">
        <f t="shared" si="96"/>
        <v>1.5551428571428572</v>
      </c>
      <c r="P802" s="8">
        <f t="shared" si="97"/>
        <v>36.530201342281877</v>
      </c>
      <c r="Q802" t="str">
        <f t="shared" si="98"/>
        <v>publishing</v>
      </c>
      <c r="R802" t="str">
        <f t="shared" si="99"/>
        <v>nonfiction</v>
      </c>
      <c r="S802" s="11">
        <f t="shared" si="100"/>
        <v>41247.020243055551</v>
      </c>
      <c r="T802" s="11">
        <f t="shared" si="101"/>
        <v>41288.888888888891</v>
      </c>
      <c r="U802" t="str">
        <f>INDEX('ED - Country code'!$A:$A,MATCH(Data!G729,'ED - Country code'!$B:$B,0))</f>
        <v>United States of America</v>
      </c>
      <c r="V802">
        <f t="shared" si="102"/>
        <v>41.868645833339542</v>
      </c>
      <c r="W802">
        <f t="shared" si="103"/>
        <v>2013</v>
      </c>
    </row>
    <row r="803" spans="1:23" ht="28.8" x14ac:dyDescent="0.3">
      <c r="A803">
        <v>1036</v>
      </c>
      <c r="B803" s="3" t="s">
        <v>1037</v>
      </c>
      <c r="C803" s="3" t="s">
        <v>5146</v>
      </c>
      <c r="D803">
        <v>4500</v>
      </c>
      <c r="E803">
        <v>5056.22</v>
      </c>
      <c r="F803" t="s">
        <v>8219</v>
      </c>
      <c r="G803" t="s">
        <v>8224</v>
      </c>
      <c r="H803" t="s">
        <v>8246</v>
      </c>
      <c r="I803">
        <v>1357545600</v>
      </c>
      <c r="J803">
        <v>1354790790</v>
      </c>
      <c r="K803" t="b">
        <v>0</v>
      </c>
      <c r="L803">
        <v>211</v>
      </c>
      <c r="M803" t="b">
        <v>1</v>
      </c>
      <c r="N803" t="s">
        <v>8280</v>
      </c>
      <c r="O803" s="5">
        <f t="shared" si="96"/>
        <v>1.1236044444444444</v>
      </c>
      <c r="P803" s="8">
        <f t="shared" si="97"/>
        <v>23.963127962085309</v>
      </c>
      <c r="Q803" t="str">
        <f t="shared" si="98"/>
        <v>music</v>
      </c>
      <c r="R803" t="str">
        <f t="shared" si="99"/>
        <v>electronic music</v>
      </c>
      <c r="S803" s="11">
        <f t="shared" si="100"/>
        <v>41249.448958333334</v>
      </c>
      <c r="T803" s="11">
        <f t="shared" si="101"/>
        <v>41281.333333333336</v>
      </c>
      <c r="U803" t="str">
        <f>INDEX('ED - Country code'!$A:$A,MATCH(Data!G1038,'ED - Country code'!$B:$B,0))</f>
        <v>United States of America</v>
      </c>
      <c r="V803">
        <f t="shared" si="102"/>
        <v>31.884375000001455</v>
      </c>
      <c r="W803">
        <f t="shared" si="103"/>
        <v>2013</v>
      </c>
    </row>
    <row r="804" spans="1:23" ht="43.2" x14ac:dyDescent="0.3">
      <c r="A804">
        <v>754</v>
      </c>
      <c r="B804" s="3" t="s">
        <v>755</v>
      </c>
      <c r="C804" s="3" t="s">
        <v>4864</v>
      </c>
      <c r="D804">
        <v>2000</v>
      </c>
      <c r="E804">
        <v>2075</v>
      </c>
      <c r="F804" t="s">
        <v>8219</v>
      </c>
      <c r="G804" t="s">
        <v>8224</v>
      </c>
      <c r="H804" t="s">
        <v>8246</v>
      </c>
      <c r="I804">
        <v>1357408721</v>
      </c>
      <c r="J804">
        <v>1354816721</v>
      </c>
      <c r="K804" t="b">
        <v>0</v>
      </c>
      <c r="L804">
        <v>49</v>
      </c>
      <c r="M804" t="b">
        <v>1</v>
      </c>
      <c r="N804" t="s">
        <v>8274</v>
      </c>
      <c r="O804" s="5">
        <f t="shared" si="96"/>
        <v>1.0375000000000001</v>
      </c>
      <c r="P804" s="8">
        <f t="shared" si="97"/>
        <v>42.346938775510203</v>
      </c>
      <c r="Q804" t="str">
        <f t="shared" si="98"/>
        <v>publishing</v>
      </c>
      <c r="R804" t="str">
        <f t="shared" si="99"/>
        <v>nonfiction</v>
      </c>
      <c r="S804" s="11">
        <f t="shared" si="100"/>
        <v>41249.749085648145</v>
      </c>
      <c r="T804" s="11">
        <f t="shared" si="101"/>
        <v>41279.749085648145</v>
      </c>
      <c r="U804" t="str">
        <f>INDEX('ED - Country code'!$A:$A,MATCH(Data!G756,'ED - Country code'!$B:$B,0))</f>
        <v>United States of America</v>
      </c>
      <c r="V804">
        <f t="shared" si="102"/>
        <v>30</v>
      </c>
      <c r="W804">
        <f t="shared" si="103"/>
        <v>2013</v>
      </c>
    </row>
    <row r="805" spans="1:23" ht="43.2" x14ac:dyDescent="0.3">
      <c r="A805">
        <v>1470</v>
      </c>
      <c r="B805" s="3" t="s">
        <v>1471</v>
      </c>
      <c r="C805" s="3" t="s">
        <v>5580</v>
      </c>
      <c r="D805">
        <v>1500</v>
      </c>
      <c r="E805">
        <v>1877</v>
      </c>
      <c r="F805" t="s">
        <v>8219</v>
      </c>
      <c r="G805" t="s">
        <v>8224</v>
      </c>
      <c r="H805" t="s">
        <v>8246</v>
      </c>
      <c r="I805">
        <v>1356724263</v>
      </c>
      <c r="J805">
        <v>1354909863</v>
      </c>
      <c r="K805" t="b">
        <v>1</v>
      </c>
      <c r="L805">
        <v>81</v>
      </c>
      <c r="M805" t="b">
        <v>1</v>
      </c>
      <c r="N805" t="s">
        <v>8288</v>
      </c>
      <c r="O805" s="5">
        <f t="shared" si="96"/>
        <v>1.2513333333333334</v>
      </c>
      <c r="P805" s="8">
        <f t="shared" si="97"/>
        <v>23.172839506172838</v>
      </c>
      <c r="Q805" t="str">
        <f t="shared" si="98"/>
        <v>publishing</v>
      </c>
      <c r="R805" t="str">
        <f t="shared" si="99"/>
        <v>radio &amp; podcasts</v>
      </c>
      <c r="S805" s="11">
        <f t="shared" si="100"/>
        <v>41250.827118055553</v>
      </c>
      <c r="T805" s="11">
        <f t="shared" si="101"/>
        <v>41271.827118055553</v>
      </c>
      <c r="U805" t="str">
        <f>INDEX('ED - Country code'!$A:$A,MATCH(Data!G1472,'ED - Country code'!$B:$B,0))</f>
        <v>United States of America</v>
      </c>
      <c r="V805">
        <f t="shared" si="102"/>
        <v>21</v>
      </c>
      <c r="W805">
        <f t="shared" si="103"/>
        <v>2012</v>
      </c>
    </row>
    <row r="806" spans="1:23" ht="43.2" x14ac:dyDescent="0.3">
      <c r="A806">
        <v>2478</v>
      </c>
      <c r="B806" s="3" t="s">
        <v>2478</v>
      </c>
      <c r="C806" s="3" t="s">
        <v>6588</v>
      </c>
      <c r="D806">
        <v>8000</v>
      </c>
      <c r="E806">
        <v>10200</v>
      </c>
      <c r="F806" t="s">
        <v>8219</v>
      </c>
      <c r="G806" t="s">
        <v>8224</v>
      </c>
      <c r="H806" t="s">
        <v>8246</v>
      </c>
      <c r="I806">
        <v>1358117313</v>
      </c>
      <c r="J806">
        <v>1355525313</v>
      </c>
      <c r="K806" t="b">
        <v>0</v>
      </c>
      <c r="L806">
        <v>79</v>
      </c>
      <c r="M806" t="b">
        <v>1</v>
      </c>
      <c r="N806" t="s">
        <v>8279</v>
      </c>
      <c r="O806" s="5">
        <f t="shared" si="96"/>
        <v>1.2749999999999999</v>
      </c>
      <c r="P806" s="8">
        <f t="shared" si="97"/>
        <v>129.1139240506329</v>
      </c>
      <c r="Q806" t="str">
        <f t="shared" si="98"/>
        <v>music</v>
      </c>
      <c r="R806" t="str">
        <f t="shared" si="99"/>
        <v>indie rock</v>
      </c>
      <c r="S806" s="11">
        <f t="shared" si="100"/>
        <v>41257.950381944444</v>
      </c>
      <c r="T806" s="11">
        <f t="shared" si="101"/>
        <v>41287.950381944444</v>
      </c>
      <c r="U806" t="str">
        <f>INDEX('ED - Country code'!$A:$A,MATCH(Data!G2480,'ED - Country code'!$B:$B,0))</f>
        <v>United Kingdom</v>
      </c>
      <c r="V806">
        <f t="shared" si="102"/>
        <v>30</v>
      </c>
      <c r="W806">
        <f t="shared" si="103"/>
        <v>2013</v>
      </c>
    </row>
    <row r="807" spans="1:23" ht="43.2" x14ac:dyDescent="0.3">
      <c r="A807">
        <v>371</v>
      </c>
      <c r="B807" s="3" t="s">
        <v>372</v>
      </c>
      <c r="C807" s="3" t="s">
        <v>4481</v>
      </c>
      <c r="D807">
        <v>150000</v>
      </c>
      <c r="E807">
        <v>171253</v>
      </c>
      <c r="F807" t="s">
        <v>8219</v>
      </c>
      <c r="G807" t="s">
        <v>8224</v>
      </c>
      <c r="H807" t="s">
        <v>8246</v>
      </c>
      <c r="I807">
        <v>1359743139</v>
      </c>
      <c r="J807">
        <v>1355855139</v>
      </c>
      <c r="K807" t="b">
        <v>0</v>
      </c>
      <c r="L807">
        <v>1062</v>
      </c>
      <c r="M807" t="b">
        <v>1</v>
      </c>
      <c r="N807" t="s">
        <v>8269</v>
      </c>
      <c r="O807" s="5">
        <f t="shared" si="96"/>
        <v>1.1416866666666667</v>
      </c>
      <c r="P807" s="8">
        <f t="shared" si="97"/>
        <v>161.25517890772127</v>
      </c>
      <c r="Q807" t="str">
        <f t="shared" si="98"/>
        <v>film &amp; video</v>
      </c>
      <c r="R807" t="str">
        <f t="shared" si="99"/>
        <v>documentary</v>
      </c>
      <c r="S807" s="11">
        <f t="shared" si="100"/>
        <v>41261.767812500002</v>
      </c>
      <c r="T807" s="11">
        <f t="shared" si="101"/>
        <v>41306.767812500002</v>
      </c>
      <c r="U807" t="str">
        <f>INDEX('ED - Country code'!$A:$A,MATCH(Data!G373,'ED - Country code'!$B:$B,0))</f>
        <v>United States of America</v>
      </c>
      <c r="V807">
        <f t="shared" si="102"/>
        <v>45</v>
      </c>
      <c r="W807">
        <f t="shared" si="103"/>
        <v>2013</v>
      </c>
    </row>
    <row r="808" spans="1:23" ht="43.2" x14ac:dyDescent="0.3">
      <c r="A808">
        <v>2294</v>
      </c>
      <c r="B808" s="3" t="s">
        <v>2295</v>
      </c>
      <c r="C808" s="3" t="s">
        <v>6404</v>
      </c>
      <c r="D808">
        <v>5000</v>
      </c>
      <c r="E808">
        <v>7304.04</v>
      </c>
      <c r="F808" t="s">
        <v>8219</v>
      </c>
      <c r="G808" t="s">
        <v>8224</v>
      </c>
      <c r="H808" t="s">
        <v>8246</v>
      </c>
      <c r="I808">
        <v>1358702480</v>
      </c>
      <c r="J808">
        <v>1356110480</v>
      </c>
      <c r="K808" t="b">
        <v>0</v>
      </c>
      <c r="L808">
        <v>112</v>
      </c>
      <c r="M808" t="b">
        <v>1</v>
      </c>
      <c r="N808" t="s">
        <v>8276</v>
      </c>
      <c r="O808" s="5">
        <f t="shared" si="96"/>
        <v>1.4608079999999999</v>
      </c>
      <c r="P808" s="8">
        <f t="shared" si="97"/>
        <v>65.214642857142863</v>
      </c>
      <c r="Q808" t="str">
        <f t="shared" si="98"/>
        <v>music</v>
      </c>
      <c r="R808" t="str">
        <f t="shared" si="99"/>
        <v>rock</v>
      </c>
      <c r="S808" s="11">
        <f t="shared" si="100"/>
        <v>41264.72314814815</v>
      </c>
      <c r="T808" s="11">
        <f t="shared" si="101"/>
        <v>41294.72314814815</v>
      </c>
      <c r="U808" t="str">
        <f>INDEX('ED - Country code'!$A:$A,MATCH(Data!G2296,'ED - Country code'!$B:$B,0))</f>
        <v>United States of America</v>
      </c>
      <c r="V808">
        <f t="shared" si="102"/>
        <v>30</v>
      </c>
      <c r="W808">
        <f t="shared" si="103"/>
        <v>2013</v>
      </c>
    </row>
    <row r="809" spans="1:23" ht="43.2" x14ac:dyDescent="0.3">
      <c r="A809">
        <v>2106</v>
      </c>
      <c r="B809" s="3" t="s">
        <v>2107</v>
      </c>
      <c r="C809" s="3" t="s">
        <v>6216</v>
      </c>
      <c r="D809">
        <v>2200</v>
      </c>
      <c r="E809">
        <v>2355</v>
      </c>
      <c r="F809" t="s">
        <v>8219</v>
      </c>
      <c r="G809" t="s">
        <v>8224</v>
      </c>
      <c r="H809" t="s">
        <v>8246</v>
      </c>
      <c r="I809">
        <v>1359176974</v>
      </c>
      <c r="J809">
        <v>1356584974</v>
      </c>
      <c r="K809" t="b">
        <v>0</v>
      </c>
      <c r="L809">
        <v>44</v>
      </c>
      <c r="M809" t="b">
        <v>1</v>
      </c>
      <c r="N809" t="s">
        <v>8279</v>
      </c>
      <c r="O809" s="5">
        <f t="shared" si="96"/>
        <v>1.0704545454545455</v>
      </c>
      <c r="P809" s="8">
        <f t="shared" si="97"/>
        <v>53.522727272727273</v>
      </c>
      <c r="Q809" t="str">
        <f t="shared" si="98"/>
        <v>music</v>
      </c>
      <c r="R809" t="str">
        <f t="shared" si="99"/>
        <v>indie rock</v>
      </c>
      <c r="S809" s="11">
        <f t="shared" si="100"/>
        <v>41270.21497685185</v>
      </c>
      <c r="T809" s="11">
        <f t="shared" si="101"/>
        <v>41300.21497685185</v>
      </c>
      <c r="U809" t="str">
        <f>INDEX('ED - Country code'!$A:$A,MATCH(Data!G2108,'ED - Country code'!$B:$B,0))</f>
        <v>Canada</v>
      </c>
      <c r="V809">
        <f t="shared" si="102"/>
        <v>30</v>
      </c>
      <c r="W809">
        <f t="shared" si="103"/>
        <v>2013</v>
      </c>
    </row>
    <row r="810" spans="1:23" ht="43.2" x14ac:dyDescent="0.3">
      <c r="A810">
        <v>2295</v>
      </c>
      <c r="B810" s="3" t="s">
        <v>2296</v>
      </c>
      <c r="C810" s="3" t="s">
        <v>6405</v>
      </c>
      <c r="D810">
        <v>1200</v>
      </c>
      <c r="E810">
        <v>1503</v>
      </c>
      <c r="F810" t="s">
        <v>8219</v>
      </c>
      <c r="G810" t="s">
        <v>8224</v>
      </c>
      <c r="H810" t="s">
        <v>8246</v>
      </c>
      <c r="I810">
        <v>1359240856</v>
      </c>
      <c r="J810">
        <v>1356648856</v>
      </c>
      <c r="K810" t="b">
        <v>0</v>
      </c>
      <c r="L810">
        <v>34</v>
      </c>
      <c r="M810" t="b">
        <v>1</v>
      </c>
      <c r="N810" t="s">
        <v>8276</v>
      </c>
      <c r="O810" s="5">
        <f t="shared" si="96"/>
        <v>1.2524999999999999</v>
      </c>
      <c r="P810" s="8">
        <f t="shared" si="97"/>
        <v>44.205882352941174</v>
      </c>
      <c r="Q810" t="str">
        <f t="shared" si="98"/>
        <v>music</v>
      </c>
      <c r="R810" t="str">
        <f t="shared" si="99"/>
        <v>rock</v>
      </c>
      <c r="S810" s="11">
        <f t="shared" si="100"/>
        <v>41270.954351851848</v>
      </c>
      <c r="T810" s="11">
        <f t="shared" si="101"/>
        <v>41300.954351851848</v>
      </c>
      <c r="U810" t="str">
        <f>INDEX('ED - Country code'!$A:$A,MATCH(Data!G2297,'ED - Country code'!$B:$B,0))</f>
        <v>United Kingdom</v>
      </c>
      <c r="V810">
        <f t="shared" si="102"/>
        <v>30</v>
      </c>
      <c r="W810">
        <f t="shared" si="103"/>
        <v>2013</v>
      </c>
    </row>
    <row r="811" spans="1:23" ht="43.2" x14ac:dyDescent="0.3">
      <c r="A811">
        <v>101</v>
      </c>
      <c r="B811" s="3" t="s">
        <v>103</v>
      </c>
      <c r="C811" s="3" t="s">
        <v>4212</v>
      </c>
      <c r="D811">
        <v>3500</v>
      </c>
      <c r="E811">
        <v>3500</v>
      </c>
      <c r="F811" t="s">
        <v>8219</v>
      </c>
      <c r="G811" t="s">
        <v>8224</v>
      </c>
      <c r="H811" t="s">
        <v>8246</v>
      </c>
      <c r="I811">
        <v>1359052710</v>
      </c>
      <c r="J811">
        <v>1356979110</v>
      </c>
      <c r="K811" t="b">
        <v>0</v>
      </c>
      <c r="L811">
        <v>35</v>
      </c>
      <c r="M811" t="b">
        <v>1</v>
      </c>
      <c r="N811" t="s">
        <v>8266</v>
      </c>
      <c r="O811" s="5">
        <f t="shared" si="96"/>
        <v>1</v>
      </c>
      <c r="P811" s="8">
        <f t="shared" si="97"/>
        <v>100</v>
      </c>
      <c r="Q811" t="str">
        <f t="shared" si="98"/>
        <v>film &amp; video</v>
      </c>
      <c r="R811" t="str">
        <f t="shared" si="99"/>
        <v>shorts</v>
      </c>
      <c r="S811" s="11">
        <f t="shared" si="100"/>
        <v>41274.776736111111</v>
      </c>
      <c r="T811" s="11">
        <f t="shared" si="101"/>
        <v>41298.776736111111</v>
      </c>
      <c r="U811" t="str">
        <f>INDEX('ED - Country code'!$A:$A,MATCH(Data!G103,'ED - Country code'!$B:$B,0))</f>
        <v>United States of America</v>
      </c>
      <c r="V811">
        <f t="shared" si="102"/>
        <v>24</v>
      </c>
      <c r="W811">
        <f t="shared" si="103"/>
        <v>2013</v>
      </c>
    </row>
    <row r="812" spans="1:23" ht="43.2" x14ac:dyDescent="0.3">
      <c r="A812">
        <v>790</v>
      </c>
      <c r="B812" s="3" t="s">
        <v>791</v>
      </c>
      <c r="C812" s="3" t="s">
        <v>4900</v>
      </c>
      <c r="D812">
        <v>10000</v>
      </c>
      <c r="E812">
        <v>14437.46</v>
      </c>
      <c r="F812" t="s">
        <v>8219</v>
      </c>
      <c r="G812" t="s">
        <v>8224</v>
      </c>
      <c r="H812" t="s">
        <v>8246</v>
      </c>
      <c r="I812">
        <v>1359680939</v>
      </c>
      <c r="J812">
        <v>1357088939</v>
      </c>
      <c r="K812" t="b">
        <v>0</v>
      </c>
      <c r="L812">
        <v>156</v>
      </c>
      <c r="M812" t="b">
        <v>1</v>
      </c>
      <c r="N812" t="s">
        <v>8276</v>
      </c>
      <c r="O812" s="5">
        <f t="shared" si="96"/>
        <v>1.443746</v>
      </c>
      <c r="P812" s="8">
        <f t="shared" si="97"/>
        <v>92.547820512820508</v>
      </c>
      <c r="Q812" t="str">
        <f t="shared" si="98"/>
        <v>music</v>
      </c>
      <c r="R812" t="str">
        <f t="shared" si="99"/>
        <v>rock</v>
      </c>
      <c r="S812" s="11">
        <f t="shared" si="100"/>
        <v>41276.047905092593</v>
      </c>
      <c r="T812" s="11">
        <f t="shared" si="101"/>
        <v>41306.047905092593</v>
      </c>
      <c r="U812" t="str">
        <f>INDEX('ED - Country code'!$A:$A,MATCH(Data!G792,'ED - Country code'!$B:$B,0))</f>
        <v>United States of America</v>
      </c>
      <c r="V812">
        <f t="shared" si="102"/>
        <v>30</v>
      </c>
      <c r="W812">
        <f t="shared" si="103"/>
        <v>2013</v>
      </c>
    </row>
    <row r="813" spans="1:23" ht="43.2" x14ac:dyDescent="0.3">
      <c r="A813">
        <v>2201</v>
      </c>
      <c r="B813" s="3" t="s">
        <v>2202</v>
      </c>
      <c r="C813" s="3" t="s">
        <v>6311</v>
      </c>
      <c r="D813">
        <v>110</v>
      </c>
      <c r="E813">
        <v>420.99</v>
      </c>
      <c r="F813" t="s">
        <v>8219</v>
      </c>
      <c r="G813" t="s">
        <v>8225</v>
      </c>
      <c r="H813" t="s">
        <v>8247</v>
      </c>
      <c r="I813">
        <v>1358367565</v>
      </c>
      <c r="J813">
        <v>1357157965</v>
      </c>
      <c r="K813" t="b">
        <v>0</v>
      </c>
      <c r="L813">
        <v>28</v>
      </c>
      <c r="M813" t="b">
        <v>1</v>
      </c>
      <c r="N813" t="s">
        <v>8280</v>
      </c>
      <c r="O813" s="5">
        <f t="shared" si="96"/>
        <v>3.8271818181818182</v>
      </c>
      <c r="P813" s="8">
        <f t="shared" si="97"/>
        <v>15.035357142857142</v>
      </c>
      <c r="Q813" t="str">
        <f t="shared" si="98"/>
        <v>music</v>
      </c>
      <c r="R813" t="str">
        <f t="shared" si="99"/>
        <v>electronic music</v>
      </c>
      <c r="S813" s="11">
        <f t="shared" si="100"/>
        <v>41276.846817129634</v>
      </c>
      <c r="T813" s="11">
        <f t="shared" si="101"/>
        <v>41290.846817129634</v>
      </c>
      <c r="U813" t="str">
        <f>INDEX('ED - Country code'!$A:$A,MATCH(Data!G2203,'ED - Country code'!$B:$B,0))</f>
        <v>United States of America</v>
      </c>
      <c r="V813">
        <f t="shared" si="102"/>
        <v>14</v>
      </c>
      <c r="W813">
        <f t="shared" si="103"/>
        <v>2013</v>
      </c>
    </row>
    <row r="814" spans="1:23" ht="43.2" x14ac:dyDescent="0.3">
      <c r="A814">
        <v>789</v>
      </c>
      <c r="B814" s="3" t="s">
        <v>790</v>
      </c>
      <c r="C814" s="3" t="s">
        <v>4899</v>
      </c>
      <c r="D814">
        <v>1700</v>
      </c>
      <c r="E814">
        <v>1860</v>
      </c>
      <c r="F814" t="s">
        <v>8219</v>
      </c>
      <c r="G814" t="s">
        <v>8224</v>
      </c>
      <c r="H814" t="s">
        <v>8246</v>
      </c>
      <c r="I814">
        <v>1358755140</v>
      </c>
      <c r="J814">
        <v>1357187280</v>
      </c>
      <c r="K814" t="b">
        <v>0</v>
      </c>
      <c r="L814">
        <v>14</v>
      </c>
      <c r="M814" t="b">
        <v>1</v>
      </c>
      <c r="N814" t="s">
        <v>8276</v>
      </c>
      <c r="O814" s="5">
        <f t="shared" si="96"/>
        <v>1.0941176470588236</v>
      </c>
      <c r="P814" s="8">
        <f t="shared" si="97"/>
        <v>132.85714285714286</v>
      </c>
      <c r="Q814" t="str">
        <f t="shared" si="98"/>
        <v>music</v>
      </c>
      <c r="R814" t="str">
        <f t="shared" si="99"/>
        <v>rock</v>
      </c>
      <c r="S814" s="11">
        <f t="shared" si="100"/>
        <v>41277.186111111114</v>
      </c>
      <c r="T814" s="11">
        <f t="shared" si="101"/>
        <v>41295.332638888889</v>
      </c>
      <c r="U814" t="str">
        <f>INDEX('ED - Country code'!$A:$A,MATCH(Data!G791,'ED - Country code'!$B:$B,0))</f>
        <v>United States of America</v>
      </c>
      <c r="V814">
        <f t="shared" si="102"/>
        <v>18.146527777775191</v>
      </c>
      <c r="W814">
        <f t="shared" si="103"/>
        <v>2013</v>
      </c>
    </row>
    <row r="815" spans="1:23" ht="43.2" x14ac:dyDescent="0.3">
      <c r="A815">
        <v>812</v>
      </c>
      <c r="B815" s="3" t="s">
        <v>813</v>
      </c>
      <c r="C815" s="3" t="s">
        <v>4922</v>
      </c>
      <c r="D815">
        <v>600</v>
      </c>
      <c r="E815">
        <v>911</v>
      </c>
      <c r="F815" t="s">
        <v>8219</v>
      </c>
      <c r="G815" t="s">
        <v>8224</v>
      </c>
      <c r="H815" t="s">
        <v>8246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8276</v>
      </c>
      <c r="O815" s="5">
        <f t="shared" si="96"/>
        <v>1.5183333333333333</v>
      </c>
      <c r="P815" s="8">
        <f t="shared" si="97"/>
        <v>27.606060606060606</v>
      </c>
      <c r="Q815" t="str">
        <f t="shared" si="98"/>
        <v>music</v>
      </c>
      <c r="R815" t="str">
        <f t="shared" si="99"/>
        <v>rock</v>
      </c>
      <c r="S815" s="11">
        <f t="shared" si="100"/>
        <v>41282.017962962964</v>
      </c>
      <c r="T815" s="11">
        <f t="shared" si="101"/>
        <v>41334.581944444442</v>
      </c>
      <c r="U815" t="str">
        <f>INDEX('ED - Country code'!$A:$A,MATCH(Data!G814,'ED - Country code'!$B:$B,0))</f>
        <v>United States of America</v>
      </c>
      <c r="V815">
        <f t="shared" si="102"/>
        <v>52.56398148147855</v>
      </c>
      <c r="W815">
        <f t="shared" si="103"/>
        <v>2013</v>
      </c>
    </row>
    <row r="816" spans="1:23" x14ac:dyDescent="0.3">
      <c r="A816">
        <v>307</v>
      </c>
      <c r="B816" s="3" t="s">
        <v>308</v>
      </c>
      <c r="C816" s="3" t="s">
        <v>4417</v>
      </c>
      <c r="D816">
        <v>22000</v>
      </c>
      <c r="E816">
        <v>24490</v>
      </c>
      <c r="F816" t="s">
        <v>8219</v>
      </c>
      <c r="G816" t="s">
        <v>8224</v>
      </c>
      <c r="H816" t="s">
        <v>8246</v>
      </c>
      <c r="I816">
        <v>1360276801</v>
      </c>
      <c r="J816">
        <v>1357684801</v>
      </c>
      <c r="K816" t="b">
        <v>1</v>
      </c>
      <c r="L816">
        <v>576</v>
      </c>
      <c r="M816" t="b">
        <v>1</v>
      </c>
      <c r="N816" t="s">
        <v>8269</v>
      </c>
      <c r="O816" s="5">
        <f t="shared" si="96"/>
        <v>1.1131818181818183</v>
      </c>
      <c r="P816" s="8">
        <f t="shared" si="97"/>
        <v>42.517361111111114</v>
      </c>
      <c r="Q816" t="str">
        <f t="shared" si="98"/>
        <v>film &amp; video</v>
      </c>
      <c r="R816" t="str">
        <f t="shared" si="99"/>
        <v>documentary</v>
      </c>
      <c r="S816" s="11">
        <f t="shared" si="100"/>
        <v>41282.944456018515</v>
      </c>
      <c r="T816" s="11">
        <f t="shared" si="101"/>
        <v>41312.944456018515</v>
      </c>
      <c r="U816" t="str">
        <f>INDEX('ED - Country code'!$A:$A,MATCH(Data!G309,'ED - Country code'!$B:$B,0))</f>
        <v>United States of America</v>
      </c>
      <c r="V816">
        <f t="shared" si="102"/>
        <v>30</v>
      </c>
      <c r="W816">
        <f t="shared" si="103"/>
        <v>2013</v>
      </c>
    </row>
    <row r="817" spans="1:23" ht="28.8" x14ac:dyDescent="0.3">
      <c r="A817">
        <v>1638</v>
      </c>
      <c r="B817" s="3" t="s">
        <v>1639</v>
      </c>
      <c r="C817" s="3" t="s">
        <v>5748</v>
      </c>
      <c r="D817">
        <v>1000</v>
      </c>
      <c r="E817">
        <v>1050</v>
      </c>
      <c r="F817" t="s">
        <v>8219</v>
      </c>
      <c r="G817" t="s">
        <v>8224</v>
      </c>
      <c r="H817" t="s">
        <v>8246</v>
      </c>
      <c r="I817">
        <v>1362086700</v>
      </c>
      <c r="J817">
        <v>1358180968</v>
      </c>
      <c r="K817" t="b">
        <v>0</v>
      </c>
      <c r="L817">
        <v>27</v>
      </c>
      <c r="M817" t="b">
        <v>1</v>
      </c>
      <c r="N817" t="s">
        <v>8276</v>
      </c>
      <c r="O817" s="5">
        <f t="shared" si="96"/>
        <v>1.05</v>
      </c>
      <c r="P817" s="8">
        <f t="shared" si="97"/>
        <v>38.888888888888886</v>
      </c>
      <c r="Q817" t="str">
        <f t="shared" si="98"/>
        <v>music</v>
      </c>
      <c r="R817" t="str">
        <f t="shared" si="99"/>
        <v>rock</v>
      </c>
      <c r="S817" s="11">
        <f t="shared" si="100"/>
        <v>41288.68712962963</v>
      </c>
      <c r="T817" s="11">
        <f t="shared" si="101"/>
        <v>41333.892361111109</v>
      </c>
      <c r="U817" t="str">
        <f>INDEX('ED - Country code'!$A:$A,MATCH(Data!G1640,'ED - Country code'!$B:$B,0))</f>
        <v>United States of America</v>
      </c>
      <c r="V817">
        <f t="shared" si="102"/>
        <v>45.205231481479132</v>
      </c>
      <c r="W817">
        <f t="shared" si="103"/>
        <v>2013</v>
      </c>
    </row>
    <row r="818" spans="1:23" ht="28.8" x14ac:dyDescent="0.3">
      <c r="A818">
        <v>1469</v>
      </c>
      <c r="B818" s="3" t="s">
        <v>1470</v>
      </c>
      <c r="C818" s="3" t="s">
        <v>5579</v>
      </c>
      <c r="D818">
        <v>44250</v>
      </c>
      <c r="E818">
        <v>47978</v>
      </c>
      <c r="F818" t="s">
        <v>8219</v>
      </c>
      <c r="G818" t="s">
        <v>8224</v>
      </c>
      <c r="H818" t="s">
        <v>8246</v>
      </c>
      <c r="I818">
        <v>1360938109</v>
      </c>
      <c r="J818">
        <v>1358346109</v>
      </c>
      <c r="K818" t="b">
        <v>1</v>
      </c>
      <c r="L818">
        <v>321</v>
      </c>
      <c r="M818" t="b">
        <v>1</v>
      </c>
      <c r="N818" t="s">
        <v>8288</v>
      </c>
      <c r="O818" s="5">
        <f t="shared" si="96"/>
        <v>1.0842485875706214</v>
      </c>
      <c r="P818" s="8">
        <f t="shared" si="97"/>
        <v>149.46417445482865</v>
      </c>
      <c r="Q818" t="str">
        <f t="shared" si="98"/>
        <v>publishing</v>
      </c>
      <c r="R818" t="str">
        <f t="shared" si="99"/>
        <v>radio &amp; podcasts</v>
      </c>
      <c r="S818" s="11">
        <f t="shared" si="100"/>
        <v>41290.598483796297</v>
      </c>
      <c r="T818" s="11">
        <f t="shared" si="101"/>
        <v>41320.598483796297</v>
      </c>
      <c r="U818" t="str">
        <f>INDEX('ED - Country code'!$A:$A,MATCH(Data!G1471,'ED - Country code'!$B:$B,0))</f>
        <v>United Kingdom</v>
      </c>
      <c r="V818">
        <f t="shared" si="102"/>
        <v>30</v>
      </c>
      <c r="W818">
        <f t="shared" si="103"/>
        <v>2013</v>
      </c>
    </row>
    <row r="819" spans="1:23" x14ac:dyDescent="0.3">
      <c r="A819">
        <v>1464</v>
      </c>
      <c r="B819" s="3" t="s">
        <v>1465</v>
      </c>
      <c r="C819" s="3" t="s">
        <v>5574</v>
      </c>
      <c r="D819">
        <v>5000</v>
      </c>
      <c r="E819">
        <v>8160</v>
      </c>
      <c r="F819" t="s">
        <v>8219</v>
      </c>
      <c r="G819" t="s">
        <v>8224</v>
      </c>
      <c r="H819" t="s">
        <v>8246</v>
      </c>
      <c r="I819">
        <v>1361029958</v>
      </c>
      <c r="J819">
        <v>1358437958</v>
      </c>
      <c r="K819" t="b">
        <v>1</v>
      </c>
      <c r="L819">
        <v>234</v>
      </c>
      <c r="M819" t="b">
        <v>1</v>
      </c>
      <c r="N819" t="s">
        <v>8288</v>
      </c>
      <c r="O819" s="5">
        <f t="shared" si="96"/>
        <v>1.6319999999999999</v>
      </c>
      <c r="P819" s="8">
        <f t="shared" si="97"/>
        <v>34.871794871794869</v>
      </c>
      <c r="Q819" t="str">
        <f t="shared" si="98"/>
        <v>publishing</v>
      </c>
      <c r="R819" t="str">
        <f t="shared" si="99"/>
        <v>radio &amp; podcasts</v>
      </c>
      <c r="S819" s="11">
        <f t="shared" si="100"/>
        <v>41291.661550925928</v>
      </c>
      <c r="T819" s="11">
        <f t="shared" si="101"/>
        <v>41321.661550925928</v>
      </c>
      <c r="U819" t="str">
        <f>INDEX('ED - Country code'!$A:$A,MATCH(Data!G1466,'ED - Country code'!$B:$B,0))</f>
        <v>United Kingdom</v>
      </c>
      <c r="V819">
        <f t="shared" si="102"/>
        <v>30</v>
      </c>
      <c r="W819">
        <f t="shared" si="103"/>
        <v>2013</v>
      </c>
    </row>
    <row r="820" spans="1:23" ht="28.8" x14ac:dyDescent="0.3">
      <c r="A820">
        <v>2538</v>
      </c>
      <c r="B820" s="3" t="s">
        <v>2538</v>
      </c>
      <c r="C820" s="3" t="s">
        <v>6648</v>
      </c>
      <c r="D820">
        <v>18000</v>
      </c>
      <c r="E820">
        <v>20343.169999999998</v>
      </c>
      <c r="F820" t="s">
        <v>8219</v>
      </c>
      <c r="G820" t="s">
        <v>8224</v>
      </c>
      <c r="H820" t="s">
        <v>8246</v>
      </c>
      <c r="I820">
        <v>1361681940</v>
      </c>
      <c r="J820">
        <v>1359029661</v>
      </c>
      <c r="K820" t="b">
        <v>0</v>
      </c>
      <c r="L820">
        <v>185</v>
      </c>
      <c r="M820" t="b">
        <v>1</v>
      </c>
      <c r="N820" t="s">
        <v>8300</v>
      </c>
      <c r="O820" s="5">
        <f t="shared" si="96"/>
        <v>1.130176111111111</v>
      </c>
      <c r="P820" s="8">
        <f t="shared" si="97"/>
        <v>109.96308108108107</v>
      </c>
      <c r="Q820" t="str">
        <f t="shared" si="98"/>
        <v>music</v>
      </c>
      <c r="R820" t="str">
        <f t="shared" si="99"/>
        <v>classical music</v>
      </c>
      <c r="S820" s="11">
        <f t="shared" si="100"/>
        <v>41298.509965277779</v>
      </c>
      <c r="T820" s="11">
        <f t="shared" si="101"/>
        <v>41329.207638888889</v>
      </c>
      <c r="U820" t="str">
        <f>INDEX('ED - Country code'!$A:$A,MATCH(Data!G2540,'ED - Country code'!$B:$B,0))</f>
        <v>Australia</v>
      </c>
      <c r="V820">
        <f t="shared" si="102"/>
        <v>30.697673611110076</v>
      </c>
      <c r="W820">
        <f t="shared" si="103"/>
        <v>2013</v>
      </c>
    </row>
    <row r="821" spans="1:23" ht="43.2" x14ac:dyDescent="0.3">
      <c r="A821">
        <v>2090</v>
      </c>
      <c r="B821" s="3" t="s">
        <v>2091</v>
      </c>
      <c r="C821" s="3" t="s">
        <v>6200</v>
      </c>
      <c r="D821">
        <v>8000</v>
      </c>
      <c r="E821">
        <v>9203.23</v>
      </c>
      <c r="F821" t="s">
        <v>8219</v>
      </c>
      <c r="G821" t="s">
        <v>8224</v>
      </c>
      <c r="H821" t="s">
        <v>8246</v>
      </c>
      <c r="I821">
        <v>1361696955</v>
      </c>
      <c r="J821">
        <v>1359104955</v>
      </c>
      <c r="K821" t="b">
        <v>0</v>
      </c>
      <c r="L821">
        <v>160</v>
      </c>
      <c r="M821" t="b">
        <v>1</v>
      </c>
      <c r="N821" t="s">
        <v>8279</v>
      </c>
      <c r="O821" s="5">
        <f t="shared" si="96"/>
        <v>1.1504037499999999</v>
      </c>
      <c r="P821" s="8">
        <f t="shared" si="97"/>
        <v>57.520187499999999</v>
      </c>
      <c r="Q821" t="str">
        <f t="shared" si="98"/>
        <v>music</v>
      </c>
      <c r="R821" t="str">
        <f t="shared" si="99"/>
        <v>indie rock</v>
      </c>
      <c r="S821" s="11">
        <f t="shared" si="100"/>
        <v>41299.381423611114</v>
      </c>
      <c r="T821" s="11">
        <f t="shared" si="101"/>
        <v>41329.381423611114</v>
      </c>
      <c r="U821" t="str">
        <f>INDEX('ED - Country code'!$A:$A,MATCH(Data!G2092,'ED - Country code'!$B:$B,0))</f>
        <v>United States of America</v>
      </c>
      <c r="V821">
        <f t="shared" si="102"/>
        <v>30</v>
      </c>
      <c r="W821">
        <f t="shared" si="103"/>
        <v>2013</v>
      </c>
    </row>
    <row r="822" spans="1:23" ht="43.2" x14ac:dyDescent="0.3">
      <c r="A822">
        <v>1889</v>
      </c>
      <c r="B822" s="3" t="s">
        <v>1890</v>
      </c>
      <c r="C822" s="3" t="s">
        <v>5999</v>
      </c>
      <c r="D822">
        <v>2000</v>
      </c>
      <c r="E822">
        <v>2132</v>
      </c>
      <c r="F822" t="s">
        <v>8219</v>
      </c>
      <c r="G822" t="s">
        <v>8224</v>
      </c>
      <c r="H822" t="s">
        <v>8246</v>
      </c>
      <c r="I822">
        <v>1363024946</v>
      </c>
      <c r="J822">
        <v>1359140546</v>
      </c>
      <c r="K822" t="b">
        <v>0</v>
      </c>
      <c r="L822">
        <v>44</v>
      </c>
      <c r="M822" t="b">
        <v>1</v>
      </c>
      <c r="N822" t="s">
        <v>8279</v>
      </c>
      <c r="O822" s="5">
        <f t="shared" si="96"/>
        <v>1.0660000000000001</v>
      </c>
      <c r="P822" s="8">
        <f t="shared" si="97"/>
        <v>48.454545454545453</v>
      </c>
      <c r="Q822" t="str">
        <f t="shared" si="98"/>
        <v>music</v>
      </c>
      <c r="R822" t="str">
        <f t="shared" si="99"/>
        <v>indie rock</v>
      </c>
      <c r="S822" s="11">
        <f t="shared" si="100"/>
        <v>41299.793356481481</v>
      </c>
      <c r="T822" s="11">
        <f t="shared" si="101"/>
        <v>41344.751689814817</v>
      </c>
      <c r="U822" t="str">
        <f>INDEX('ED - Country code'!$A:$A,MATCH(Data!G1891,'ED - Country code'!$B:$B,0))</f>
        <v>United Kingdom</v>
      </c>
      <c r="V822">
        <f t="shared" si="102"/>
        <v>44.958333333335759</v>
      </c>
      <c r="W822">
        <f t="shared" si="103"/>
        <v>2013</v>
      </c>
    </row>
    <row r="823" spans="1:23" ht="43.2" x14ac:dyDescent="0.3">
      <c r="A823">
        <v>750</v>
      </c>
      <c r="B823" s="3" t="s">
        <v>751</v>
      </c>
      <c r="C823" s="3" t="s">
        <v>4860</v>
      </c>
      <c r="D823">
        <v>4444</v>
      </c>
      <c r="E823">
        <v>4559</v>
      </c>
      <c r="F823" t="s">
        <v>8219</v>
      </c>
      <c r="G823" t="s">
        <v>8224</v>
      </c>
      <c r="H823" t="s">
        <v>8246</v>
      </c>
      <c r="I823">
        <v>1361739872</v>
      </c>
      <c r="J823">
        <v>1359147872</v>
      </c>
      <c r="K823" t="b">
        <v>0</v>
      </c>
      <c r="L823">
        <v>59</v>
      </c>
      <c r="M823" t="b">
        <v>1</v>
      </c>
      <c r="N823" t="s">
        <v>8274</v>
      </c>
      <c r="O823" s="5">
        <f t="shared" si="96"/>
        <v>1.0258775877587758</v>
      </c>
      <c r="P823" s="8">
        <f t="shared" si="97"/>
        <v>77.271186440677965</v>
      </c>
      <c r="Q823" t="str">
        <f t="shared" si="98"/>
        <v>publishing</v>
      </c>
      <c r="R823" t="str">
        <f t="shared" si="99"/>
        <v>nonfiction</v>
      </c>
      <c r="S823" s="11">
        <f t="shared" si="100"/>
        <v>41299.878148148149</v>
      </c>
      <c r="T823" s="11">
        <f t="shared" si="101"/>
        <v>41329.878148148149</v>
      </c>
      <c r="U823" t="str">
        <f>INDEX('ED - Country code'!$A:$A,MATCH(Data!G752,'ED - Country code'!$B:$B,0))</f>
        <v>United States of America</v>
      </c>
      <c r="V823">
        <f t="shared" si="102"/>
        <v>30</v>
      </c>
      <c r="W823">
        <f t="shared" si="103"/>
        <v>2013</v>
      </c>
    </row>
    <row r="824" spans="1:23" ht="28.8" x14ac:dyDescent="0.3">
      <c r="A824">
        <v>1618</v>
      </c>
      <c r="B824" s="3" t="s">
        <v>1619</v>
      </c>
      <c r="C824" s="3" t="s">
        <v>5728</v>
      </c>
      <c r="D824">
        <v>1500</v>
      </c>
      <c r="E824">
        <v>1576</v>
      </c>
      <c r="F824" t="s">
        <v>8219</v>
      </c>
      <c r="G824" t="s">
        <v>8224</v>
      </c>
      <c r="H824" t="s">
        <v>8246</v>
      </c>
      <c r="I824">
        <v>1362757335</v>
      </c>
      <c r="J824">
        <v>1359301335</v>
      </c>
      <c r="K824" t="b">
        <v>0</v>
      </c>
      <c r="L824">
        <v>27</v>
      </c>
      <c r="M824" t="b">
        <v>1</v>
      </c>
      <c r="N824" t="s">
        <v>8276</v>
      </c>
      <c r="O824" s="5">
        <f t="shared" si="96"/>
        <v>1.0506666666666666</v>
      </c>
      <c r="P824" s="8">
        <f t="shared" si="97"/>
        <v>58.370370370370374</v>
      </c>
      <c r="Q824" t="str">
        <f t="shared" si="98"/>
        <v>music</v>
      </c>
      <c r="R824" t="str">
        <f t="shared" si="99"/>
        <v>rock</v>
      </c>
      <c r="S824" s="11">
        <f t="shared" si="100"/>
        <v>41301.654340277775</v>
      </c>
      <c r="T824" s="11">
        <f t="shared" si="101"/>
        <v>41341.654340277775</v>
      </c>
      <c r="U824" t="str">
        <f>INDEX('ED - Country code'!$A:$A,MATCH(Data!G1620,'ED - Country code'!$B:$B,0))</f>
        <v>United States of America</v>
      </c>
      <c r="V824">
        <f t="shared" si="102"/>
        <v>40</v>
      </c>
      <c r="W824">
        <f t="shared" si="103"/>
        <v>2013</v>
      </c>
    </row>
    <row r="825" spans="1:23" ht="43.2" x14ac:dyDescent="0.3">
      <c r="A825">
        <v>1833</v>
      </c>
      <c r="B825" s="3" t="s">
        <v>1834</v>
      </c>
      <c r="C825" s="3" t="s">
        <v>5943</v>
      </c>
      <c r="D825">
        <v>400</v>
      </c>
      <c r="E825">
        <v>1050</v>
      </c>
      <c r="F825" t="s">
        <v>8219</v>
      </c>
      <c r="G825" t="s">
        <v>8224</v>
      </c>
      <c r="H825" t="s">
        <v>8246</v>
      </c>
      <c r="I825">
        <v>1362211140</v>
      </c>
      <c r="J825">
        <v>1359421403</v>
      </c>
      <c r="K825" t="b">
        <v>0</v>
      </c>
      <c r="L825">
        <v>25</v>
      </c>
      <c r="M825" t="b">
        <v>1</v>
      </c>
      <c r="N825" t="s">
        <v>8276</v>
      </c>
      <c r="O825" s="5">
        <f t="shared" si="96"/>
        <v>2.625</v>
      </c>
      <c r="P825" s="8">
        <f t="shared" si="97"/>
        <v>42</v>
      </c>
      <c r="Q825" t="str">
        <f t="shared" si="98"/>
        <v>music</v>
      </c>
      <c r="R825" t="str">
        <f t="shared" si="99"/>
        <v>rock</v>
      </c>
      <c r="S825" s="11">
        <f t="shared" si="100"/>
        <v>41303.044016203705</v>
      </c>
      <c r="T825" s="11">
        <f t="shared" si="101"/>
        <v>41335.332638888889</v>
      </c>
      <c r="U825" t="str">
        <f>INDEX('ED - Country code'!$A:$A,MATCH(Data!G1835,'ED - Country code'!$B:$B,0))</f>
        <v>United States of America</v>
      </c>
      <c r="V825">
        <f t="shared" si="102"/>
        <v>32.288622685184237</v>
      </c>
      <c r="W825">
        <f t="shared" si="103"/>
        <v>2013</v>
      </c>
    </row>
    <row r="826" spans="1:23" ht="43.2" x14ac:dyDescent="0.3">
      <c r="A826">
        <v>785</v>
      </c>
      <c r="B826" s="3" t="s">
        <v>786</v>
      </c>
      <c r="C826" s="3" t="s">
        <v>4895</v>
      </c>
      <c r="D826">
        <v>500</v>
      </c>
      <c r="E826">
        <v>903.14</v>
      </c>
      <c r="F826" t="s">
        <v>8219</v>
      </c>
      <c r="G826" t="s">
        <v>8224</v>
      </c>
      <c r="H826" t="s">
        <v>8246</v>
      </c>
      <c r="I826">
        <v>1362060915</v>
      </c>
      <c r="J826">
        <v>1359468915</v>
      </c>
      <c r="K826" t="b">
        <v>0</v>
      </c>
      <c r="L826">
        <v>29</v>
      </c>
      <c r="M826" t="b">
        <v>1</v>
      </c>
      <c r="N826" t="s">
        <v>8276</v>
      </c>
      <c r="O826" s="5">
        <f t="shared" si="96"/>
        <v>1.8062799999999999</v>
      </c>
      <c r="P826" s="8">
        <f t="shared" si="97"/>
        <v>31.142758620689655</v>
      </c>
      <c r="Q826" t="str">
        <f t="shared" si="98"/>
        <v>music</v>
      </c>
      <c r="R826" t="str">
        <f t="shared" si="99"/>
        <v>rock</v>
      </c>
      <c r="S826" s="11">
        <f t="shared" si="100"/>
        <v>41303.593923611108</v>
      </c>
      <c r="T826" s="11">
        <f t="shared" si="101"/>
        <v>41333.593923611108</v>
      </c>
      <c r="U826" t="str">
        <f>INDEX('ED - Country code'!$A:$A,MATCH(Data!G787,'ED - Country code'!$B:$B,0))</f>
        <v>United States of America</v>
      </c>
      <c r="V826">
        <f t="shared" si="102"/>
        <v>30</v>
      </c>
      <c r="W826">
        <f t="shared" si="103"/>
        <v>2013</v>
      </c>
    </row>
    <row r="827" spans="1:23" ht="43.2" x14ac:dyDescent="0.3">
      <c r="A827">
        <v>2533</v>
      </c>
      <c r="B827" s="3" t="s">
        <v>2533</v>
      </c>
      <c r="C827" s="3" t="s">
        <v>6643</v>
      </c>
      <c r="D827">
        <v>7500</v>
      </c>
      <c r="E827">
        <v>8300</v>
      </c>
      <c r="F827" t="s">
        <v>8219</v>
      </c>
      <c r="G827" t="s">
        <v>8224</v>
      </c>
      <c r="H827" t="s">
        <v>8246</v>
      </c>
      <c r="I827">
        <v>1362160868</v>
      </c>
      <c r="J827">
        <v>1359568911</v>
      </c>
      <c r="K827" t="b">
        <v>0</v>
      </c>
      <c r="L827">
        <v>136</v>
      </c>
      <c r="M827" t="b">
        <v>1</v>
      </c>
      <c r="N827" t="s">
        <v>8300</v>
      </c>
      <c r="O827" s="5">
        <f t="shared" si="96"/>
        <v>1.1066666666666667</v>
      </c>
      <c r="P827" s="8">
        <f t="shared" si="97"/>
        <v>61.029411764705884</v>
      </c>
      <c r="Q827" t="str">
        <f t="shared" si="98"/>
        <v>music</v>
      </c>
      <c r="R827" t="str">
        <f t="shared" si="99"/>
        <v>classical music</v>
      </c>
      <c r="S827" s="11">
        <f t="shared" si="100"/>
        <v>41304.751284722224</v>
      </c>
      <c r="T827" s="11">
        <f t="shared" si="101"/>
        <v>41334.750787037039</v>
      </c>
      <c r="U827" t="str">
        <f>INDEX('ED - Country code'!$A:$A,MATCH(Data!G2535,'ED - Country code'!$B:$B,0))</f>
        <v>United States of America</v>
      </c>
      <c r="V827">
        <f t="shared" si="102"/>
        <v>29.99950231481489</v>
      </c>
      <c r="W827">
        <f t="shared" si="103"/>
        <v>2013</v>
      </c>
    </row>
    <row r="828" spans="1:23" ht="43.2" x14ac:dyDescent="0.3">
      <c r="A828">
        <v>314</v>
      </c>
      <c r="B828" s="3" t="s">
        <v>315</v>
      </c>
      <c r="C828" s="3" t="s">
        <v>4424</v>
      </c>
      <c r="D828">
        <v>1000</v>
      </c>
      <c r="E828">
        <v>3851.5</v>
      </c>
      <c r="F828" t="s">
        <v>8219</v>
      </c>
      <c r="G828" t="s">
        <v>8224</v>
      </c>
      <c r="H828" t="s">
        <v>8246</v>
      </c>
      <c r="I828">
        <v>1362167988</v>
      </c>
      <c r="J828">
        <v>1359575988</v>
      </c>
      <c r="K828" t="b">
        <v>1</v>
      </c>
      <c r="L828">
        <v>120</v>
      </c>
      <c r="M828" t="b">
        <v>1</v>
      </c>
      <c r="N828" t="s">
        <v>8269</v>
      </c>
      <c r="O828" s="5">
        <f t="shared" si="96"/>
        <v>3.8515000000000001</v>
      </c>
      <c r="P828" s="8">
        <f t="shared" si="97"/>
        <v>32.095833333333331</v>
      </c>
      <c r="Q828" t="str">
        <f t="shared" si="98"/>
        <v>film &amp; video</v>
      </c>
      <c r="R828" t="str">
        <f t="shared" si="99"/>
        <v>documentary</v>
      </c>
      <c r="S828" s="11">
        <f t="shared" si="100"/>
        <v>41304.833194444444</v>
      </c>
      <c r="T828" s="11">
        <f t="shared" si="101"/>
        <v>41334.833194444444</v>
      </c>
      <c r="U828" t="str">
        <f>INDEX('ED - Country code'!$A:$A,MATCH(Data!G316,'ED - Country code'!$B:$B,0))</f>
        <v>United States of America</v>
      </c>
      <c r="V828">
        <f t="shared" si="102"/>
        <v>30</v>
      </c>
      <c r="W828">
        <f t="shared" si="103"/>
        <v>2013</v>
      </c>
    </row>
    <row r="829" spans="1:23" ht="43.2" x14ac:dyDescent="0.3">
      <c r="A829">
        <v>1357</v>
      </c>
      <c r="B829" s="3" t="s">
        <v>1358</v>
      </c>
      <c r="C829" s="3" t="s">
        <v>5467</v>
      </c>
      <c r="D829">
        <v>2000</v>
      </c>
      <c r="E829">
        <v>2506</v>
      </c>
      <c r="F829" t="s">
        <v>8219</v>
      </c>
      <c r="G829" t="s">
        <v>8224</v>
      </c>
      <c r="H829" t="s">
        <v>8246</v>
      </c>
      <c r="I829">
        <v>1362117540</v>
      </c>
      <c r="J829">
        <v>1359587137</v>
      </c>
      <c r="K829" t="b">
        <v>0</v>
      </c>
      <c r="L829">
        <v>65</v>
      </c>
      <c r="M829" t="b">
        <v>1</v>
      </c>
      <c r="N829" t="s">
        <v>8274</v>
      </c>
      <c r="O829" s="5">
        <f t="shared" si="96"/>
        <v>1.2529999999999999</v>
      </c>
      <c r="P829" s="8">
        <f t="shared" si="97"/>
        <v>38.553846153846152</v>
      </c>
      <c r="Q829" t="str">
        <f t="shared" si="98"/>
        <v>publishing</v>
      </c>
      <c r="R829" t="str">
        <f t="shared" si="99"/>
        <v>nonfiction</v>
      </c>
      <c r="S829" s="11">
        <f t="shared" si="100"/>
        <v>41304.962233796294</v>
      </c>
      <c r="T829" s="11">
        <f t="shared" si="101"/>
        <v>41334.249305555553</v>
      </c>
      <c r="U829" t="str">
        <f>INDEX('ED - Country code'!$A:$A,MATCH(Data!G1359,'ED - Country code'!$B:$B,0))</f>
        <v>United States of America</v>
      </c>
      <c r="V829">
        <f t="shared" si="102"/>
        <v>29.287071759259561</v>
      </c>
      <c r="W829">
        <f t="shared" si="103"/>
        <v>2013</v>
      </c>
    </row>
    <row r="830" spans="1:23" x14ac:dyDescent="0.3">
      <c r="A830">
        <v>1836</v>
      </c>
      <c r="B830" s="3" t="s">
        <v>1837</v>
      </c>
      <c r="C830" s="3" t="s">
        <v>5946</v>
      </c>
      <c r="D830">
        <v>5000</v>
      </c>
      <c r="E830">
        <v>10017</v>
      </c>
      <c r="F830" t="s">
        <v>8219</v>
      </c>
      <c r="G830" t="s">
        <v>8224</v>
      </c>
      <c r="H830" t="s">
        <v>8246</v>
      </c>
      <c r="I830">
        <v>1361129129</v>
      </c>
      <c r="J830">
        <v>1359660329</v>
      </c>
      <c r="K830" t="b">
        <v>0</v>
      </c>
      <c r="L830">
        <v>55</v>
      </c>
      <c r="M830" t="b">
        <v>1</v>
      </c>
      <c r="N830" t="s">
        <v>8276</v>
      </c>
      <c r="O830" s="5">
        <f t="shared" si="96"/>
        <v>2.0034000000000001</v>
      </c>
      <c r="P830" s="8">
        <f t="shared" si="97"/>
        <v>182.12727272727273</v>
      </c>
      <c r="Q830" t="str">
        <f t="shared" si="98"/>
        <v>music</v>
      </c>
      <c r="R830" t="str">
        <f t="shared" si="99"/>
        <v>rock</v>
      </c>
      <c r="S830" s="11">
        <f t="shared" si="100"/>
        <v>41305.809363425928</v>
      </c>
      <c r="T830" s="11">
        <f t="shared" si="101"/>
        <v>41322.809363425928</v>
      </c>
      <c r="U830" t="str">
        <f>INDEX('ED - Country code'!$A:$A,MATCH(Data!G1838,'ED - Country code'!$B:$B,0))</f>
        <v>United States of America</v>
      </c>
      <c r="V830">
        <f t="shared" si="102"/>
        <v>17</v>
      </c>
      <c r="W830">
        <f t="shared" si="103"/>
        <v>2013</v>
      </c>
    </row>
    <row r="831" spans="1:23" ht="43.2" x14ac:dyDescent="0.3">
      <c r="A831">
        <v>2309</v>
      </c>
      <c r="B831" s="3" t="s">
        <v>2310</v>
      </c>
      <c r="C831" s="3" t="s">
        <v>6419</v>
      </c>
      <c r="D831">
        <v>6000</v>
      </c>
      <c r="E831">
        <v>6400.47</v>
      </c>
      <c r="F831" t="s">
        <v>8219</v>
      </c>
      <c r="G831" t="s">
        <v>8224</v>
      </c>
      <c r="H831" t="s">
        <v>8246</v>
      </c>
      <c r="I831">
        <v>1362872537</v>
      </c>
      <c r="J831">
        <v>1359848537</v>
      </c>
      <c r="K831" t="b">
        <v>1</v>
      </c>
      <c r="L831">
        <v>107</v>
      </c>
      <c r="M831" t="b">
        <v>1</v>
      </c>
      <c r="N831" t="s">
        <v>8279</v>
      </c>
      <c r="O831" s="5">
        <f t="shared" si="96"/>
        <v>1.0667450000000001</v>
      </c>
      <c r="P831" s="8">
        <f t="shared" si="97"/>
        <v>59.817476635514019</v>
      </c>
      <c r="Q831" t="str">
        <f t="shared" si="98"/>
        <v>music</v>
      </c>
      <c r="R831" t="str">
        <f t="shared" si="99"/>
        <v>indie rock</v>
      </c>
      <c r="S831" s="11">
        <f t="shared" si="100"/>
        <v>41307.987696759257</v>
      </c>
      <c r="T831" s="11">
        <f t="shared" si="101"/>
        <v>41342.987696759257</v>
      </c>
      <c r="U831" t="str">
        <f>INDEX('ED - Country code'!$A:$A,MATCH(Data!G2311,'ED - Country code'!$B:$B,0))</f>
        <v>United States of America</v>
      </c>
      <c r="V831">
        <f t="shared" si="102"/>
        <v>35</v>
      </c>
      <c r="W831">
        <f t="shared" si="103"/>
        <v>2013</v>
      </c>
    </row>
    <row r="832" spans="1:23" ht="28.8" x14ac:dyDescent="0.3">
      <c r="A832">
        <v>1353</v>
      </c>
      <c r="B832" s="3" t="s">
        <v>1354</v>
      </c>
      <c r="C832" s="3" t="s">
        <v>5463</v>
      </c>
      <c r="D832">
        <v>1000</v>
      </c>
      <c r="E832">
        <v>1336</v>
      </c>
      <c r="F832" t="s">
        <v>8219</v>
      </c>
      <c r="G832" t="s">
        <v>8224</v>
      </c>
      <c r="H832" t="s">
        <v>8246</v>
      </c>
      <c r="I832">
        <v>1362960000</v>
      </c>
      <c r="J832">
        <v>1359946188</v>
      </c>
      <c r="K832" t="b">
        <v>0</v>
      </c>
      <c r="L832">
        <v>42</v>
      </c>
      <c r="M832" t="b">
        <v>1</v>
      </c>
      <c r="N832" t="s">
        <v>8274</v>
      </c>
      <c r="O832" s="5">
        <f t="shared" si="96"/>
        <v>1.3360000000000001</v>
      </c>
      <c r="P832" s="8">
        <f t="shared" si="97"/>
        <v>31.80952380952381</v>
      </c>
      <c r="Q832" t="str">
        <f t="shared" si="98"/>
        <v>publishing</v>
      </c>
      <c r="R832" t="str">
        <f t="shared" si="99"/>
        <v>nonfiction</v>
      </c>
      <c r="S832" s="11">
        <f t="shared" si="100"/>
        <v>41309.11791666667</v>
      </c>
      <c r="T832" s="11">
        <f t="shared" si="101"/>
        <v>41344</v>
      </c>
      <c r="U832" t="str">
        <f>INDEX('ED - Country code'!$A:$A,MATCH(Data!G1355,'ED - Country code'!$B:$B,0))</f>
        <v>United States of America</v>
      </c>
      <c r="V832">
        <f t="shared" si="102"/>
        <v>34.882083333330229</v>
      </c>
      <c r="W832">
        <f t="shared" si="103"/>
        <v>2013</v>
      </c>
    </row>
    <row r="833" spans="1:23" ht="43.2" x14ac:dyDescent="0.3">
      <c r="A833">
        <v>62</v>
      </c>
      <c r="B833" s="3" t="s">
        <v>64</v>
      </c>
      <c r="C833" s="3" t="s">
        <v>4173</v>
      </c>
      <c r="D833">
        <v>3000</v>
      </c>
      <c r="E833">
        <v>4642</v>
      </c>
      <c r="F833" t="s">
        <v>8219</v>
      </c>
      <c r="G833" t="s">
        <v>8224</v>
      </c>
      <c r="H833" t="s">
        <v>8246</v>
      </c>
      <c r="I833">
        <v>1362337878</v>
      </c>
      <c r="J833">
        <v>1360177878</v>
      </c>
      <c r="K833" t="b">
        <v>0</v>
      </c>
      <c r="L833">
        <v>48</v>
      </c>
      <c r="M833" t="b">
        <v>1</v>
      </c>
      <c r="N833" t="s">
        <v>8266</v>
      </c>
      <c r="O833" s="5">
        <f t="shared" si="96"/>
        <v>1.5473333333333332</v>
      </c>
      <c r="P833" s="8">
        <f t="shared" si="97"/>
        <v>96.708333333333329</v>
      </c>
      <c r="Q833" t="str">
        <f t="shared" si="98"/>
        <v>film &amp; video</v>
      </c>
      <c r="R833" t="str">
        <f t="shared" si="99"/>
        <v>shorts</v>
      </c>
      <c r="S833" s="11">
        <f t="shared" si="100"/>
        <v>41311.799513888887</v>
      </c>
      <c r="T833" s="11">
        <f t="shared" si="101"/>
        <v>41336.799513888887</v>
      </c>
      <c r="U833" t="str">
        <f>INDEX('ED - Country code'!$A:$A,MATCH(Data!G64,'ED - Country code'!$B:$B,0))</f>
        <v>United States of America</v>
      </c>
      <c r="V833">
        <f t="shared" si="102"/>
        <v>25</v>
      </c>
      <c r="W833">
        <f t="shared" si="103"/>
        <v>2013</v>
      </c>
    </row>
    <row r="834" spans="1:23" ht="43.2" x14ac:dyDescent="0.3">
      <c r="A834">
        <v>2204</v>
      </c>
      <c r="B834" s="3" t="s">
        <v>2205</v>
      </c>
      <c r="C834" s="3" t="s">
        <v>6314</v>
      </c>
      <c r="D834">
        <v>1500</v>
      </c>
      <c r="E834">
        <v>1993</v>
      </c>
      <c r="F834" t="s">
        <v>8219</v>
      </c>
      <c r="G834" t="s">
        <v>8224</v>
      </c>
      <c r="H834" t="s">
        <v>8246</v>
      </c>
      <c r="I834">
        <v>1362814119</v>
      </c>
      <c r="J834">
        <v>1360222119</v>
      </c>
      <c r="K834" t="b">
        <v>0</v>
      </c>
      <c r="L834">
        <v>73</v>
      </c>
      <c r="M834" t="b">
        <v>1</v>
      </c>
      <c r="N834" t="s">
        <v>8280</v>
      </c>
      <c r="O834" s="5">
        <f t="shared" ref="O834:O897" si="104">E834/D834</f>
        <v>1.3286666666666667</v>
      </c>
      <c r="P834" s="8">
        <f t="shared" ref="P834:P897" si="105">E834/L834</f>
        <v>27.301369863013697</v>
      </c>
      <c r="Q834" t="str">
        <f t="shared" ref="Q834:Q897" si="106">LEFT(N834,SEARCH("/",N834,1)-1)</f>
        <v>music</v>
      </c>
      <c r="R834" t="str">
        <f t="shared" ref="R834:R897" si="107">RIGHT(N834,LEN(N834)-SEARCH("/",N834,1))</f>
        <v>electronic music</v>
      </c>
      <c r="S834" s="11">
        <f t="shared" ref="S834:S897" si="108">(((J834/60)/60)/24)+DATE(1970,1,1)</f>
        <v>41312.311562499999</v>
      </c>
      <c r="T834" s="11">
        <f t="shared" ref="T834:T897" si="109">(((I834/60)/60)/24)+DATE(1970,1,1)</f>
        <v>41342.311562499999</v>
      </c>
      <c r="U834" t="str">
        <f>INDEX('ED - Country code'!$A:$A,MATCH(Data!G2206,'ED - Country code'!$B:$B,0))</f>
        <v>United States of America</v>
      </c>
      <c r="V834">
        <f t="shared" si="102"/>
        <v>30</v>
      </c>
      <c r="W834">
        <f t="shared" si="103"/>
        <v>2013</v>
      </c>
    </row>
    <row r="835" spans="1:23" ht="43.2" x14ac:dyDescent="0.3">
      <c r="A835">
        <v>301</v>
      </c>
      <c r="B835" s="3" t="s">
        <v>302</v>
      </c>
      <c r="C835" s="3" t="s">
        <v>4411</v>
      </c>
      <c r="D835">
        <v>13000</v>
      </c>
      <c r="E835">
        <v>15435.55</v>
      </c>
      <c r="F835" t="s">
        <v>8219</v>
      </c>
      <c r="G835" t="s">
        <v>8224</v>
      </c>
      <c r="H835" t="s">
        <v>8246</v>
      </c>
      <c r="I835">
        <v>1363711335</v>
      </c>
      <c r="J835">
        <v>1360258935</v>
      </c>
      <c r="K835" t="b">
        <v>1</v>
      </c>
      <c r="L835">
        <v>251</v>
      </c>
      <c r="M835" t="b">
        <v>1</v>
      </c>
      <c r="N835" t="s">
        <v>8269</v>
      </c>
      <c r="O835" s="5">
        <f t="shared" si="104"/>
        <v>1.1873499999999999</v>
      </c>
      <c r="P835" s="8">
        <f t="shared" si="105"/>
        <v>61.496215139442228</v>
      </c>
      <c r="Q835" t="str">
        <f t="shared" si="106"/>
        <v>film &amp; video</v>
      </c>
      <c r="R835" t="str">
        <f t="shared" si="107"/>
        <v>documentary</v>
      </c>
      <c r="S835" s="11">
        <f t="shared" si="108"/>
        <v>41312.737673611111</v>
      </c>
      <c r="T835" s="11">
        <f t="shared" si="109"/>
        <v>41352.696006944447</v>
      </c>
      <c r="U835" t="str">
        <f>INDEX('ED - Country code'!$A:$A,MATCH(Data!G303,'ED - Country code'!$B:$B,0))</f>
        <v>United States of America</v>
      </c>
      <c r="V835">
        <f t="shared" ref="V835:V898" si="110">T835-S835</f>
        <v>39.958333333335759</v>
      </c>
      <c r="W835">
        <f t="shared" ref="W835:W898" si="111">YEAR(T835)</f>
        <v>2013</v>
      </c>
    </row>
    <row r="836" spans="1:23" ht="28.8" x14ac:dyDescent="0.3">
      <c r="A836">
        <v>2016</v>
      </c>
      <c r="B836" s="3" t="s">
        <v>2017</v>
      </c>
      <c r="C836" s="3" t="s">
        <v>6126</v>
      </c>
      <c r="D836">
        <v>10000</v>
      </c>
      <c r="E836">
        <v>92154.22</v>
      </c>
      <c r="F836" t="s">
        <v>8219</v>
      </c>
      <c r="G836" t="s">
        <v>8224</v>
      </c>
      <c r="H836" t="s">
        <v>8246</v>
      </c>
      <c r="I836">
        <v>1362863299</v>
      </c>
      <c r="J836">
        <v>1360271299</v>
      </c>
      <c r="K836" t="b">
        <v>1</v>
      </c>
      <c r="L836">
        <v>479</v>
      </c>
      <c r="M836" t="b">
        <v>1</v>
      </c>
      <c r="N836" t="s">
        <v>8295</v>
      </c>
      <c r="O836" s="5">
        <f t="shared" si="104"/>
        <v>9.2154220000000002</v>
      </c>
      <c r="P836" s="8">
        <f t="shared" si="105"/>
        <v>192.38876826722338</v>
      </c>
      <c r="Q836" t="str">
        <f t="shared" si="106"/>
        <v>technology</v>
      </c>
      <c r="R836" t="str">
        <f t="shared" si="107"/>
        <v>hardware</v>
      </c>
      <c r="S836" s="11">
        <f t="shared" si="108"/>
        <v>41312.88077546296</v>
      </c>
      <c r="T836" s="11">
        <f t="shared" si="109"/>
        <v>41342.88077546296</v>
      </c>
      <c r="U836" t="str">
        <f>INDEX('ED - Country code'!$A:$A,MATCH(Data!G2018,'ED - Country code'!$B:$B,0))</f>
        <v>United States of America</v>
      </c>
      <c r="V836">
        <f t="shared" si="110"/>
        <v>30</v>
      </c>
      <c r="W836">
        <f t="shared" si="111"/>
        <v>2013</v>
      </c>
    </row>
    <row r="837" spans="1:23" ht="28.8" x14ac:dyDescent="0.3">
      <c r="A837">
        <v>1975</v>
      </c>
      <c r="B837" s="3" t="s">
        <v>1976</v>
      </c>
      <c r="C837" s="3" t="s">
        <v>6085</v>
      </c>
      <c r="D837">
        <v>16000</v>
      </c>
      <c r="E837">
        <v>33393.339999999997</v>
      </c>
      <c r="F837" t="s">
        <v>8219</v>
      </c>
      <c r="G837" t="s">
        <v>8224</v>
      </c>
      <c r="H837" t="s">
        <v>8246</v>
      </c>
      <c r="I837">
        <v>1362938851</v>
      </c>
      <c r="J837">
        <v>1360346851</v>
      </c>
      <c r="K837" t="b">
        <v>1</v>
      </c>
      <c r="L837">
        <v>253</v>
      </c>
      <c r="M837" t="b">
        <v>1</v>
      </c>
      <c r="N837" t="s">
        <v>8295</v>
      </c>
      <c r="O837" s="5">
        <f t="shared" si="104"/>
        <v>2.0870837499999997</v>
      </c>
      <c r="P837" s="8">
        <f t="shared" si="105"/>
        <v>131.98948616600788</v>
      </c>
      <c r="Q837" t="str">
        <f t="shared" si="106"/>
        <v>technology</v>
      </c>
      <c r="R837" t="str">
        <f t="shared" si="107"/>
        <v>hardware</v>
      </c>
      <c r="S837" s="11">
        <f t="shared" si="108"/>
        <v>41313.755219907405</v>
      </c>
      <c r="T837" s="11">
        <f t="shared" si="109"/>
        <v>41343.755219907405</v>
      </c>
      <c r="U837" t="str">
        <f>INDEX('ED - Country code'!$A:$A,MATCH(Data!G1977,'ED - Country code'!$B:$B,0))</f>
        <v>United Kingdom</v>
      </c>
      <c r="V837">
        <f t="shared" si="110"/>
        <v>30</v>
      </c>
      <c r="W837">
        <f t="shared" si="111"/>
        <v>2013</v>
      </c>
    </row>
    <row r="838" spans="1:23" ht="43.2" x14ac:dyDescent="0.3">
      <c r="A838">
        <v>286</v>
      </c>
      <c r="B838" s="3" t="s">
        <v>287</v>
      </c>
      <c r="C838" s="3" t="s">
        <v>4396</v>
      </c>
      <c r="D838">
        <v>15000</v>
      </c>
      <c r="E838">
        <v>16373</v>
      </c>
      <c r="F838" t="s">
        <v>8219</v>
      </c>
      <c r="G838" t="s">
        <v>8224</v>
      </c>
      <c r="H838" t="s">
        <v>8246</v>
      </c>
      <c r="I838">
        <v>1364236524</v>
      </c>
      <c r="J838">
        <v>1360352124</v>
      </c>
      <c r="K838" t="b">
        <v>1</v>
      </c>
      <c r="L838">
        <v>135</v>
      </c>
      <c r="M838" t="b">
        <v>1</v>
      </c>
      <c r="N838" t="s">
        <v>8269</v>
      </c>
      <c r="O838" s="5">
        <f t="shared" si="104"/>
        <v>1.0915333333333332</v>
      </c>
      <c r="P838" s="8">
        <f t="shared" si="105"/>
        <v>121.28148148148148</v>
      </c>
      <c r="Q838" t="str">
        <f t="shared" si="106"/>
        <v>film &amp; video</v>
      </c>
      <c r="R838" t="str">
        <f t="shared" si="107"/>
        <v>documentary</v>
      </c>
      <c r="S838" s="11">
        <f t="shared" si="108"/>
        <v>41313.816249999996</v>
      </c>
      <c r="T838" s="11">
        <f t="shared" si="109"/>
        <v>41358.774583333332</v>
      </c>
      <c r="U838" t="str">
        <f>INDEX('ED - Country code'!$A:$A,MATCH(Data!G288,'ED - Country code'!$B:$B,0))</f>
        <v>United States of America</v>
      </c>
      <c r="V838">
        <f t="shared" si="110"/>
        <v>44.958333333335759</v>
      </c>
      <c r="W838">
        <f t="shared" si="111"/>
        <v>2013</v>
      </c>
    </row>
    <row r="839" spans="1:23" ht="43.2" x14ac:dyDescent="0.3">
      <c r="A839">
        <v>1939</v>
      </c>
      <c r="B839" s="3" t="s">
        <v>1940</v>
      </c>
      <c r="C839" s="3" t="s">
        <v>6049</v>
      </c>
      <c r="D839">
        <v>10000</v>
      </c>
      <c r="E839">
        <v>11070</v>
      </c>
      <c r="F839" t="s">
        <v>8219</v>
      </c>
      <c r="G839" t="s">
        <v>8224</v>
      </c>
      <c r="H839" t="s">
        <v>8246</v>
      </c>
      <c r="I839">
        <v>1362955108</v>
      </c>
      <c r="J839">
        <v>1360366708</v>
      </c>
      <c r="K839" t="b">
        <v>0</v>
      </c>
      <c r="L839">
        <v>96</v>
      </c>
      <c r="M839" t="b">
        <v>1</v>
      </c>
      <c r="N839" t="s">
        <v>8279</v>
      </c>
      <c r="O839" s="5">
        <f t="shared" si="104"/>
        <v>1.107</v>
      </c>
      <c r="P839" s="8">
        <f t="shared" si="105"/>
        <v>115.3125</v>
      </c>
      <c r="Q839" t="str">
        <f t="shared" si="106"/>
        <v>music</v>
      </c>
      <c r="R839" t="str">
        <f t="shared" si="107"/>
        <v>indie rock</v>
      </c>
      <c r="S839" s="11">
        <f t="shared" si="108"/>
        <v>41313.985046296293</v>
      </c>
      <c r="T839" s="11">
        <f t="shared" si="109"/>
        <v>41343.943379629629</v>
      </c>
      <c r="U839" t="str">
        <f>INDEX('ED - Country code'!$A:$A,MATCH(Data!G1941,'ED - Country code'!$B:$B,0))</f>
        <v>United States of America</v>
      </c>
      <c r="V839">
        <f t="shared" si="110"/>
        <v>29.958333333335759</v>
      </c>
      <c r="W839">
        <f t="shared" si="111"/>
        <v>2013</v>
      </c>
    </row>
    <row r="840" spans="1:23" ht="43.2" x14ac:dyDescent="0.3">
      <c r="A840">
        <v>2735</v>
      </c>
      <c r="B840" s="3" t="s">
        <v>2735</v>
      </c>
      <c r="C840" s="3" t="s">
        <v>6845</v>
      </c>
      <c r="D840">
        <v>750</v>
      </c>
      <c r="E840">
        <v>7336.01</v>
      </c>
      <c r="F840" t="s">
        <v>8219</v>
      </c>
      <c r="G840" t="s">
        <v>8225</v>
      </c>
      <c r="H840" t="s">
        <v>8247</v>
      </c>
      <c r="I840">
        <v>1363204800</v>
      </c>
      <c r="J840">
        <v>1360551250</v>
      </c>
      <c r="K840" t="b">
        <v>0</v>
      </c>
      <c r="L840">
        <v>339</v>
      </c>
      <c r="M840" t="b">
        <v>1</v>
      </c>
      <c r="N840" t="s">
        <v>8295</v>
      </c>
      <c r="O840" s="5">
        <f t="shared" si="104"/>
        <v>9.7813466666666677</v>
      </c>
      <c r="P840" s="8">
        <f t="shared" si="105"/>
        <v>21.640147492625371</v>
      </c>
      <c r="Q840" t="str">
        <f t="shared" si="106"/>
        <v>technology</v>
      </c>
      <c r="R840" t="str">
        <f t="shared" si="107"/>
        <v>hardware</v>
      </c>
      <c r="S840" s="11">
        <f t="shared" si="108"/>
        <v>41316.120949074073</v>
      </c>
      <c r="T840" s="11">
        <f t="shared" si="109"/>
        <v>41346.833333333336</v>
      </c>
      <c r="U840" t="str">
        <f>INDEX('ED - Country code'!$A:$A,MATCH(Data!G2737,'ED - Country code'!$B:$B,0))</f>
        <v>United States of America</v>
      </c>
      <c r="V840">
        <f t="shared" si="110"/>
        <v>30.712384259262762</v>
      </c>
      <c r="W840">
        <f t="shared" si="111"/>
        <v>2013</v>
      </c>
    </row>
    <row r="841" spans="1:23" ht="43.2" x14ac:dyDescent="0.3">
      <c r="A841">
        <v>2185</v>
      </c>
      <c r="B841" s="3" t="s">
        <v>2186</v>
      </c>
      <c r="C841" s="3" t="s">
        <v>6295</v>
      </c>
      <c r="D841">
        <v>5000</v>
      </c>
      <c r="E841">
        <v>92848.5</v>
      </c>
      <c r="F841" t="s">
        <v>8219</v>
      </c>
      <c r="G841" t="s">
        <v>8225</v>
      </c>
      <c r="H841" t="s">
        <v>8247</v>
      </c>
      <c r="I841">
        <v>1364286239</v>
      </c>
      <c r="J841">
        <v>1360830239</v>
      </c>
      <c r="K841" t="b">
        <v>0</v>
      </c>
      <c r="L841">
        <v>623</v>
      </c>
      <c r="M841" t="b">
        <v>1</v>
      </c>
      <c r="N841" t="s">
        <v>8297</v>
      </c>
      <c r="O841" s="5">
        <f t="shared" si="104"/>
        <v>18.569700000000001</v>
      </c>
      <c r="P841" s="8">
        <f t="shared" si="105"/>
        <v>149.03451043338683</v>
      </c>
      <c r="Q841" t="str">
        <f t="shared" si="106"/>
        <v>games</v>
      </c>
      <c r="R841" t="str">
        <f t="shared" si="107"/>
        <v>tabletop games</v>
      </c>
      <c r="S841" s="11">
        <f t="shared" si="108"/>
        <v>41319.349988425929</v>
      </c>
      <c r="T841" s="11">
        <f t="shared" si="109"/>
        <v>41359.349988425929</v>
      </c>
      <c r="U841" t="str">
        <f>INDEX('ED - Country code'!$A:$A,MATCH(Data!G2187,'ED - Country code'!$B:$B,0))</f>
        <v>Netherlands</v>
      </c>
      <c r="V841">
        <f t="shared" si="110"/>
        <v>40</v>
      </c>
      <c r="W841">
        <f t="shared" si="111"/>
        <v>2013</v>
      </c>
    </row>
    <row r="842" spans="1:23" ht="43.2" x14ac:dyDescent="0.3">
      <c r="A842">
        <v>256</v>
      </c>
      <c r="B842" s="3" t="s">
        <v>257</v>
      </c>
      <c r="C842" s="3" t="s">
        <v>4366</v>
      </c>
      <c r="D842">
        <v>13000</v>
      </c>
      <c r="E842">
        <v>18083</v>
      </c>
      <c r="F842" t="s">
        <v>8219</v>
      </c>
      <c r="G842" t="s">
        <v>8224</v>
      </c>
      <c r="H842" t="s">
        <v>8246</v>
      </c>
      <c r="I842">
        <v>1363458467</v>
      </c>
      <c r="J842">
        <v>1360866467</v>
      </c>
      <c r="K842" t="b">
        <v>1</v>
      </c>
      <c r="L842">
        <v>275</v>
      </c>
      <c r="M842" t="b">
        <v>1</v>
      </c>
      <c r="N842" t="s">
        <v>8269</v>
      </c>
      <c r="O842" s="5">
        <f t="shared" si="104"/>
        <v>1.391</v>
      </c>
      <c r="P842" s="8">
        <f t="shared" si="105"/>
        <v>65.756363636363631</v>
      </c>
      <c r="Q842" t="str">
        <f t="shared" si="106"/>
        <v>film &amp; video</v>
      </c>
      <c r="R842" t="str">
        <f t="shared" si="107"/>
        <v>documentary</v>
      </c>
      <c r="S842" s="11">
        <f t="shared" si="108"/>
        <v>41319.769293981481</v>
      </c>
      <c r="T842" s="11">
        <f t="shared" si="109"/>
        <v>41349.769293981481</v>
      </c>
      <c r="U842" t="str">
        <f>INDEX('ED - Country code'!$A:$A,MATCH(Data!G258,'ED - Country code'!$B:$B,0))</f>
        <v>United States of America</v>
      </c>
      <c r="V842">
        <f t="shared" si="110"/>
        <v>30</v>
      </c>
      <c r="W842">
        <f t="shared" si="111"/>
        <v>2013</v>
      </c>
    </row>
    <row r="843" spans="1:23" ht="28.8" x14ac:dyDescent="0.3">
      <c r="A843">
        <v>1283</v>
      </c>
      <c r="B843" s="3" t="s">
        <v>1284</v>
      </c>
      <c r="C843" s="3" t="s">
        <v>5393</v>
      </c>
      <c r="D843">
        <v>1000</v>
      </c>
      <c r="E843">
        <v>2110.5</v>
      </c>
      <c r="F843" t="s">
        <v>8219</v>
      </c>
      <c r="G843" t="s">
        <v>8224</v>
      </c>
      <c r="H843" t="s">
        <v>8246</v>
      </c>
      <c r="I843">
        <v>1362974400</v>
      </c>
      <c r="J843">
        <v>1360948389</v>
      </c>
      <c r="K843" t="b">
        <v>1</v>
      </c>
      <c r="L843">
        <v>22</v>
      </c>
      <c r="M843" t="b">
        <v>1</v>
      </c>
      <c r="N843" t="s">
        <v>8276</v>
      </c>
      <c r="O843" s="5">
        <f t="shared" si="104"/>
        <v>2.1105</v>
      </c>
      <c r="P843" s="8">
        <f t="shared" si="105"/>
        <v>95.931818181818187</v>
      </c>
      <c r="Q843" t="str">
        <f t="shared" si="106"/>
        <v>music</v>
      </c>
      <c r="R843" t="str">
        <f t="shared" si="107"/>
        <v>rock</v>
      </c>
      <c r="S843" s="11">
        <f t="shared" si="108"/>
        <v>41320.717465277776</v>
      </c>
      <c r="T843" s="11">
        <f t="shared" si="109"/>
        <v>41344.166666666664</v>
      </c>
      <c r="U843" t="str">
        <f>INDEX('ED - Country code'!$A:$A,MATCH(Data!G1285,'ED - Country code'!$B:$B,0))</f>
        <v>United States of America</v>
      </c>
      <c r="V843">
        <f t="shared" si="110"/>
        <v>23.449201388888469</v>
      </c>
      <c r="W843">
        <f t="shared" si="111"/>
        <v>2013</v>
      </c>
    </row>
    <row r="844" spans="1:23" ht="28.8" x14ac:dyDescent="0.3">
      <c r="A844">
        <v>1620</v>
      </c>
      <c r="B844" s="3" t="s">
        <v>1621</v>
      </c>
      <c r="C844" s="3" t="s">
        <v>5730</v>
      </c>
      <c r="D844">
        <v>1000</v>
      </c>
      <c r="E844">
        <v>1130</v>
      </c>
      <c r="F844" t="s">
        <v>8219</v>
      </c>
      <c r="G844" t="s">
        <v>8224</v>
      </c>
      <c r="H844" t="s">
        <v>8246</v>
      </c>
      <c r="I844">
        <v>1361606940</v>
      </c>
      <c r="J844">
        <v>1361002140</v>
      </c>
      <c r="K844" t="b">
        <v>0</v>
      </c>
      <c r="L844">
        <v>17</v>
      </c>
      <c r="M844" t="b">
        <v>1</v>
      </c>
      <c r="N844" t="s">
        <v>8276</v>
      </c>
      <c r="O844" s="5">
        <f t="shared" si="104"/>
        <v>1.1299999999999999</v>
      </c>
      <c r="P844" s="8">
        <f t="shared" si="105"/>
        <v>66.470588235294116</v>
      </c>
      <c r="Q844" t="str">
        <f t="shared" si="106"/>
        <v>music</v>
      </c>
      <c r="R844" t="str">
        <f t="shared" si="107"/>
        <v>rock</v>
      </c>
      <c r="S844" s="11">
        <f t="shared" si="108"/>
        <v>41321.339583333334</v>
      </c>
      <c r="T844" s="11">
        <f t="shared" si="109"/>
        <v>41328.339583333334</v>
      </c>
      <c r="U844" t="str">
        <f>INDEX('ED - Country code'!$A:$A,MATCH(Data!G1622,'ED - Country code'!$B:$B,0))</f>
        <v>United States of America</v>
      </c>
      <c r="V844">
        <f t="shared" si="110"/>
        <v>7</v>
      </c>
      <c r="W844">
        <f t="shared" si="111"/>
        <v>2013</v>
      </c>
    </row>
    <row r="845" spans="1:23" ht="28.8" x14ac:dyDescent="0.3">
      <c r="A845">
        <v>1970</v>
      </c>
      <c r="B845" s="3" t="s">
        <v>1971</v>
      </c>
      <c r="C845" s="3" t="s">
        <v>6080</v>
      </c>
      <c r="D845">
        <v>5000</v>
      </c>
      <c r="E845">
        <v>56590</v>
      </c>
      <c r="F845" t="s">
        <v>8219</v>
      </c>
      <c r="G845" t="s">
        <v>8224</v>
      </c>
      <c r="H845" t="s">
        <v>8246</v>
      </c>
      <c r="I845">
        <v>1366429101</v>
      </c>
      <c r="J845">
        <v>1361248701</v>
      </c>
      <c r="K845" t="b">
        <v>1</v>
      </c>
      <c r="L845">
        <v>701</v>
      </c>
      <c r="M845" t="b">
        <v>1</v>
      </c>
      <c r="N845" t="s">
        <v>8295</v>
      </c>
      <c r="O845" s="5">
        <f t="shared" si="104"/>
        <v>11.318</v>
      </c>
      <c r="P845" s="8">
        <f t="shared" si="105"/>
        <v>80.727532097004286</v>
      </c>
      <c r="Q845" t="str">
        <f t="shared" si="106"/>
        <v>technology</v>
      </c>
      <c r="R845" t="str">
        <f t="shared" si="107"/>
        <v>hardware</v>
      </c>
      <c r="S845" s="11">
        <f t="shared" si="108"/>
        <v>41324.193298611113</v>
      </c>
      <c r="T845" s="11">
        <f t="shared" si="109"/>
        <v>41384.151631944449</v>
      </c>
      <c r="U845" t="str">
        <f>INDEX('ED - Country code'!$A:$A,MATCH(Data!G1972,'ED - Country code'!$B:$B,0))</f>
        <v>United States of America</v>
      </c>
      <c r="V845">
        <f t="shared" si="110"/>
        <v>59.958333333335759</v>
      </c>
      <c r="W845">
        <f t="shared" si="111"/>
        <v>2013</v>
      </c>
    </row>
    <row r="846" spans="1:23" ht="43.2" x14ac:dyDescent="0.3">
      <c r="A846">
        <v>2014</v>
      </c>
      <c r="B846" s="3" t="s">
        <v>2015</v>
      </c>
      <c r="C846" s="3" t="s">
        <v>6124</v>
      </c>
      <c r="D846">
        <v>30000</v>
      </c>
      <c r="E846">
        <v>2344134.67</v>
      </c>
      <c r="F846" t="s">
        <v>8219</v>
      </c>
      <c r="G846" t="s">
        <v>8224</v>
      </c>
      <c r="H846" t="s">
        <v>8246</v>
      </c>
      <c r="I846">
        <v>1364184539</v>
      </c>
      <c r="J846">
        <v>1361250539</v>
      </c>
      <c r="K846" t="b">
        <v>1</v>
      </c>
      <c r="L846">
        <v>26457</v>
      </c>
      <c r="M846" t="b">
        <v>1</v>
      </c>
      <c r="N846" t="s">
        <v>8295</v>
      </c>
      <c r="O846" s="5">
        <f t="shared" si="104"/>
        <v>78.137822333333332</v>
      </c>
      <c r="P846" s="8">
        <f t="shared" si="105"/>
        <v>88.601680840609291</v>
      </c>
      <c r="Q846" t="str">
        <f t="shared" si="106"/>
        <v>technology</v>
      </c>
      <c r="R846" t="str">
        <f t="shared" si="107"/>
        <v>hardware</v>
      </c>
      <c r="S846" s="11">
        <f t="shared" si="108"/>
        <v>41324.214571759258</v>
      </c>
      <c r="T846" s="11">
        <f t="shared" si="109"/>
        <v>41358.172905092593</v>
      </c>
      <c r="U846" t="str">
        <f>INDEX('ED - Country code'!$A:$A,MATCH(Data!G2016,'ED - Country code'!$B:$B,0))</f>
        <v>United States of America</v>
      </c>
      <c r="V846">
        <f t="shared" si="110"/>
        <v>33.958333333335759</v>
      </c>
      <c r="W846">
        <f t="shared" si="111"/>
        <v>2013</v>
      </c>
    </row>
    <row r="847" spans="1:23" ht="43.2" x14ac:dyDescent="0.3">
      <c r="A847">
        <v>2310</v>
      </c>
      <c r="B847" s="3" t="s">
        <v>2311</v>
      </c>
      <c r="C847" s="3" t="s">
        <v>6420</v>
      </c>
      <c r="D847">
        <v>18500</v>
      </c>
      <c r="E847">
        <v>79335.360000000001</v>
      </c>
      <c r="F847" t="s">
        <v>8219</v>
      </c>
      <c r="G847" t="s">
        <v>8224</v>
      </c>
      <c r="H847" t="s">
        <v>8246</v>
      </c>
      <c r="I847">
        <v>1363889015</v>
      </c>
      <c r="J847">
        <v>1361300615</v>
      </c>
      <c r="K847" t="b">
        <v>1</v>
      </c>
      <c r="L847">
        <v>1224</v>
      </c>
      <c r="M847" t="b">
        <v>1</v>
      </c>
      <c r="N847" t="s">
        <v>8279</v>
      </c>
      <c r="O847" s="5">
        <f t="shared" si="104"/>
        <v>4.288397837837838</v>
      </c>
      <c r="P847" s="8">
        <f t="shared" si="105"/>
        <v>64.816470588235291</v>
      </c>
      <c r="Q847" t="str">
        <f t="shared" si="106"/>
        <v>music</v>
      </c>
      <c r="R847" t="str">
        <f t="shared" si="107"/>
        <v>indie rock</v>
      </c>
      <c r="S847" s="11">
        <f t="shared" si="108"/>
        <v>41324.79415509259</v>
      </c>
      <c r="T847" s="11">
        <f t="shared" si="109"/>
        <v>41354.752488425926</v>
      </c>
      <c r="U847" t="str">
        <f>INDEX('ED - Country code'!$A:$A,MATCH(Data!G2312,'ED - Country code'!$B:$B,0))</f>
        <v>United Kingdom</v>
      </c>
      <c r="V847">
        <f t="shared" si="110"/>
        <v>29.958333333335759</v>
      </c>
      <c r="W847">
        <f t="shared" si="111"/>
        <v>2013</v>
      </c>
    </row>
    <row r="848" spans="1:23" ht="43.2" x14ac:dyDescent="0.3">
      <c r="A848">
        <v>830</v>
      </c>
      <c r="B848" s="3" t="s">
        <v>831</v>
      </c>
      <c r="C848" s="3" t="s">
        <v>4940</v>
      </c>
      <c r="D848">
        <v>1800</v>
      </c>
      <c r="E848">
        <v>1941</v>
      </c>
      <c r="F848" t="s">
        <v>8219</v>
      </c>
      <c r="G848" t="s">
        <v>8224</v>
      </c>
      <c r="H848" t="s">
        <v>8246</v>
      </c>
      <c r="I848">
        <v>1363952225</v>
      </c>
      <c r="J848">
        <v>1361363825</v>
      </c>
      <c r="K848" t="b">
        <v>0</v>
      </c>
      <c r="L848">
        <v>32</v>
      </c>
      <c r="M848" t="b">
        <v>1</v>
      </c>
      <c r="N848" t="s">
        <v>8276</v>
      </c>
      <c r="O848" s="5">
        <f t="shared" si="104"/>
        <v>1.0783333333333334</v>
      </c>
      <c r="P848" s="8">
        <f t="shared" si="105"/>
        <v>60.65625</v>
      </c>
      <c r="Q848" t="str">
        <f t="shared" si="106"/>
        <v>music</v>
      </c>
      <c r="R848" t="str">
        <f t="shared" si="107"/>
        <v>rock</v>
      </c>
      <c r="S848" s="11">
        <f t="shared" si="108"/>
        <v>41325.525752314818</v>
      </c>
      <c r="T848" s="11">
        <f t="shared" si="109"/>
        <v>41355.484085648146</v>
      </c>
      <c r="U848" t="str">
        <f>INDEX('ED - Country code'!$A:$A,MATCH(Data!G832,'ED - Country code'!$B:$B,0))</f>
        <v>United States of America</v>
      </c>
      <c r="V848">
        <f t="shared" si="110"/>
        <v>29.958333333328483</v>
      </c>
      <c r="W848">
        <f t="shared" si="111"/>
        <v>2013</v>
      </c>
    </row>
    <row r="849" spans="1:23" ht="43.2" x14ac:dyDescent="0.3">
      <c r="A849">
        <v>1463</v>
      </c>
      <c r="B849" s="3" t="s">
        <v>1464</v>
      </c>
      <c r="C849" s="3" t="s">
        <v>5573</v>
      </c>
      <c r="D849">
        <v>600</v>
      </c>
      <c r="E849">
        <v>886</v>
      </c>
      <c r="F849" t="s">
        <v>8219</v>
      </c>
      <c r="G849" t="s">
        <v>8224</v>
      </c>
      <c r="H849" t="s">
        <v>8246</v>
      </c>
      <c r="I849">
        <v>1365367938</v>
      </c>
      <c r="J849">
        <v>1361483538</v>
      </c>
      <c r="K849" t="b">
        <v>1</v>
      </c>
      <c r="L849">
        <v>25</v>
      </c>
      <c r="M849" t="b">
        <v>1</v>
      </c>
      <c r="N849" t="s">
        <v>8288</v>
      </c>
      <c r="O849" s="5">
        <f t="shared" si="104"/>
        <v>1.4766666666666666</v>
      </c>
      <c r="P849" s="8">
        <f t="shared" si="105"/>
        <v>35.44</v>
      </c>
      <c r="Q849" t="str">
        <f t="shared" si="106"/>
        <v>publishing</v>
      </c>
      <c r="R849" t="str">
        <f t="shared" si="107"/>
        <v>radio &amp; podcasts</v>
      </c>
      <c r="S849" s="11">
        <f t="shared" si="108"/>
        <v>41326.911319444444</v>
      </c>
      <c r="T849" s="11">
        <f t="shared" si="109"/>
        <v>41371.869652777779</v>
      </c>
      <c r="U849" t="str">
        <f>INDEX('ED - Country code'!$A:$A,MATCH(Data!G1465,'ED - Country code'!$B:$B,0))</f>
        <v>United States of America</v>
      </c>
      <c r="V849">
        <f t="shared" si="110"/>
        <v>44.958333333335759</v>
      </c>
      <c r="W849">
        <f t="shared" si="111"/>
        <v>2013</v>
      </c>
    </row>
    <row r="850" spans="1:23" ht="43.2" x14ac:dyDescent="0.3">
      <c r="A850">
        <v>1958</v>
      </c>
      <c r="B850" s="3" t="s">
        <v>1959</v>
      </c>
      <c r="C850" s="3" t="s">
        <v>6068</v>
      </c>
      <c r="D850">
        <v>7000</v>
      </c>
      <c r="E850">
        <v>100490.02</v>
      </c>
      <c r="F850" t="s">
        <v>8219</v>
      </c>
      <c r="G850" t="s">
        <v>8224</v>
      </c>
      <c r="H850" t="s">
        <v>8246</v>
      </c>
      <c r="I850">
        <v>1364078561</v>
      </c>
      <c r="J850">
        <v>1361490161</v>
      </c>
      <c r="K850" t="b">
        <v>1</v>
      </c>
      <c r="L850">
        <v>1356</v>
      </c>
      <c r="M850" t="b">
        <v>1</v>
      </c>
      <c r="N850" t="s">
        <v>8295</v>
      </c>
      <c r="O850" s="5">
        <f t="shared" si="104"/>
        <v>14.355717142857143</v>
      </c>
      <c r="P850" s="8">
        <f t="shared" si="105"/>
        <v>74.107684365781708</v>
      </c>
      <c r="Q850" t="str">
        <f t="shared" si="106"/>
        <v>technology</v>
      </c>
      <c r="R850" t="str">
        <f t="shared" si="107"/>
        <v>hardware</v>
      </c>
      <c r="S850" s="11">
        <f t="shared" si="108"/>
        <v>41326.987974537034</v>
      </c>
      <c r="T850" s="11">
        <f t="shared" si="109"/>
        <v>41356.94630787037</v>
      </c>
      <c r="U850" t="str">
        <f>INDEX('ED - Country code'!$A:$A,MATCH(Data!G1960,'ED - Country code'!$B:$B,0))</f>
        <v>United States of America</v>
      </c>
      <c r="V850">
        <f t="shared" si="110"/>
        <v>29.958333333335759</v>
      </c>
      <c r="W850">
        <f t="shared" si="111"/>
        <v>2013</v>
      </c>
    </row>
    <row r="851" spans="1:23" ht="28.8" x14ac:dyDescent="0.3">
      <c r="A851">
        <v>2496</v>
      </c>
      <c r="B851" s="3" t="s">
        <v>2496</v>
      </c>
      <c r="C851" s="3" t="s">
        <v>6606</v>
      </c>
      <c r="D851">
        <v>6000</v>
      </c>
      <c r="E851">
        <v>6000</v>
      </c>
      <c r="F851" t="s">
        <v>8219</v>
      </c>
      <c r="G851" t="s">
        <v>8224</v>
      </c>
      <c r="H851" t="s">
        <v>8246</v>
      </c>
      <c r="I851">
        <v>1364597692</v>
      </c>
      <c r="J851">
        <v>1361577292</v>
      </c>
      <c r="K851" t="b">
        <v>0</v>
      </c>
      <c r="L851">
        <v>10</v>
      </c>
      <c r="M851" t="b">
        <v>1</v>
      </c>
      <c r="N851" t="s">
        <v>8279</v>
      </c>
      <c r="O851" s="5">
        <f t="shared" si="104"/>
        <v>1</v>
      </c>
      <c r="P851" s="8">
        <f t="shared" si="105"/>
        <v>600</v>
      </c>
      <c r="Q851" t="str">
        <f t="shared" si="106"/>
        <v>music</v>
      </c>
      <c r="R851" t="str">
        <f t="shared" si="107"/>
        <v>indie rock</v>
      </c>
      <c r="S851" s="11">
        <f t="shared" si="108"/>
        <v>41327.996435185189</v>
      </c>
      <c r="T851" s="11">
        <f t="shared" si="109"/>
        <v>41362.954768518517</v>
      </c>
      <c r="U851" t="str">
        <f>INDEX('ED - Country code'!$A:$A,MATCH(Data!G2498,'ED - Country code'!$B:$B,0))</f>
        <v>United States of America</v>
      </c>
      <c r="V851">
        <f t="shared" si="110"/>
        <v>34.958333333328483</v>
      </c>
      <c r="W851">
        <f t="shared" si="111"/>
        <v>2013</v>
      </c>
    </row>
    <row r="852" spans="1:23" ht="43.2" x14ac:dyDescent="0.3">
      <c r="A852">
        <v>318</v>
      </c>
      <c r="B852" s="3" t="s">
        <v>319</v>
      </c>
      <c r="C852" s="3" t="s">
        <v>4428</v>
      </c>
      <c r="D852">
        <v>5000</v>
      </c>
      <c r="E852">
        <v>14166</v>
      </c>
      <c r="F852" t="s">
        <v>8219</v>
      </c>
      <c r="G852" t="s">
        <v>8224</v>
      </c>
      <c r="H852" t="s">
        <v>8246</v>
      </c>
      <c r="I852">
        <v>1364342151</v>
      </c>
      <c r="J852">
        <v>1361753751</v>
      </c>
      <c r="K852" t="b">
        <v>1</v>
      </c>
      <c r="L852">
        <v>284</v>
      </c>
      <c r="M852" t="b">
        <v>1</v>
      </c>
      <c r="N852" t="s">
        <v>8269</v>
      </c>
      <c r="O852" s="5">
        <f t="shared" si="104"/>
        <v>2.8332000000000002</v>
      </c>
      <c r="P852" s="8">
        <f t="shared" si="105"/>
        <v>49.880281690140848</v>
      </c>
      <c r="Q852" t="str">
        <f t="shared" si="106"/>
        <v>film &amp; video</v>
      </c>
      <c r="R852" t="str">
        <f t="shared" si="107"/>
        <v>documentary</v>
      </c>
      <c r="S852" s="11">
        <f t="shared" si="108"/>
        <v>41330.038784722223</v>
      </c>
      <c r="T852" s="11">
        <f t="shared" si="109"/>
        <v>41359.997118055559</v>
      </c>
      <c r="U852" t="str">
        <f>INDEX('ED - Country code'!$A:$A,MATCH(Data!G320,'ED - Country code'!$B:$B,0))</f>
        <v>United States of America</v>
      </c>
      <c r="V852">
        <f t="shared" si="110"/>
        <v>29.958333333335759</v>
      </c>
      <c r="W852">
        <f t="shared" si="111"/>
        <v>2013</v>
      </c>
    </row>
    <row r="853" spans="1:23" ht="28.8" x14ac:dyDescent="0.3">
      <c r="A853">
        <v>1666</v>
      </c>
      <c r="B853" s="3" t="s">
        <v>1667</v>
      </c>
      <c r="C853" s="3" t="s">
        <v>5776</v>
      </c>
      <c r="D853">
        <v>2500</v>
      </c>
      <c r="E853">
        <v>4022</v>
      </c>
      <c r="F853" t="s">
        <v>8219</v>
      </c>
      <c r="G853" t="s">
        <v>8224</v>
      </c>
      <c r="H853" t="s">
        <v>8246</v>
      </c>
      <c r="I853">
        <v>1364447073</v>
      </c>
      <c r="J853">
        <v>1361858673</v>
      </c>
      <c r="K853" t="b">
        <v>0</v>
      </c>
      <c r="L853">
        <v>98</v>
      </c>
      <c r="M853" t="b">
        <v>1</v>
      </c>
      <c r="N853" t="s">
        <v>8292</v>
      </c>
      <c r="O853" s="5">
        <f t="shared" si="104"/>
        <v>1.6088</v>
      </c>
      <c r="P853" s="8">
        <f t="shared" si="105"/>
        <v>41.04081632653061</v>
      </c>
      <c r="Q853" t="str">
        <f t="shared" si="106"/>
        <v>music</v>
      </c>
      <c r="R853" t="str">
        <f t="shared" si="107"/>
        <v>pop</v>
      </c>
      <c r="S853" s="11">
        <f t="shared" si="108"/>
        <v>41331.253159722226</v>
      </c>
      <c r="T853" s="11">
        <f t="shared" si="109"/>
        <v>41361.211493055554</v>
      </c>
      <c r="U853" t="str">
        <f>INDEX('ED - Country code'!$A:$A,MATCH(Data!G1668,'ED - Country code'!$B:$B,0))</f>
        <v>United Kingdom</v>
      </c>
      <c r="V853">
        <f t="shared" si="110"/>
        <v>29.958333333328483</v>
      </c>
      <c r="W853">
        <f t="shared" si="111"/>
        <v>2013</v>
      </c>
    </row>
    <row r="854" spans="1:23" ht="28.8" x14ac:dyDescent="0.3">
      <c r="A854">
        <v>306</v>
      </c>
      <c r="B854" s="3" t="s">
        <v>307</v>
      </c>
      <c r="C854" s="3" t="s">
        <v>4416</v>
      </c>
      <c r="D854">
        <v>1000</v>
      </c>
      <c r="E854">
        <v>2929</v>
      </c>
      <c r="F854" t="s">
        <v>8219</v>
      </c>
      <c r="G854" t="s">
        <v>8224</v>
      </c>
      <c r="H854" t="s">
        <v>8246</v>
      </c>
      <c r="I854">
        <v>1363806333</v>
      </c>
      <c r="J854">
        <v>1362081933</v>
      </c>
      <c r="K854" t="b">
        <v>1</v>
      </c>
      <c r="L854">
        <v>80</v>
      </c>
      <c r="M854" t="b">
        <v>1</v>
      </c>
      <c r="N854" t="s">
        <v>8269</v>
      </c>
      <c r="O854" s="5">
        <f t="shared" si="104"/>
        <v>2.9289999999999998</v>
      </c>
      <c r="P854" s="8">
        <f t="shared" si="105"/>
        <v>36.612499999999997</v>
      </c>
      <c r="Q854" t="str">
        <f t="shared" si="106"/>
        <v>film &amp; video</v>
      </c>
      <c r="R854" t="str">
        <f t="shared" si="107"/>
        <v>documentary</v>
      </c>
      <c r="S854" s="11">
        <f t="shared" si="108"/>
        <v>41333.837187500001</v>
      </c>
      <c r="T854" s="11">
        <f t="shared" si="109"/>
        <v>41353.795520833337</v>
      </c>
      <c r="U854" t="str">
        <f>INDEX('ED - Country code'!$A:$A,MATCH(Data!G308,'ED - Country code'!$B:$B,0))</f>
        <v>United States of America</v>
      </c>
      <c r="V854">
        <f t="shared" si="110"/>
        <v>19.958333333335759</v>
      </c>
      <c r="W854">
        <f t="shared" si="111"/>
        <v>2013</v>
      </c>
    </row>
    <row r="855" spans="1:23" ht="28.8" x14ac:dyDescent="0.3">
      <c r="A855">
        <v>2249</v>
      </c>
      <c r="B855" s="3" t="s">
        <v>2250</v>
      </c>
      <c r="C855" s="3" t="s">
        <v>6359</v>
      </c>
      <c r="D855">
        <v>3500</v>
      </c>
      <c r="E855">
        <v>5907</v>
      </c>
      <c r="F855" t="s">
        <v>8219</v>
      </c>
      <c r="G855" t="s">
        <v>8224</v>
      </c>
      <c r="H855" t="s">
        <v>8246</v>
      </c>
      <c r="I855">
        <v>1364917965</v>
      </c>
      <c r="J855">
        <v>1362329565</v>
      </c>
      <c r="K855" t="b">
        <v>0</v>
      </c>
      <c r="L855">
        <v>180</v>
      </c>
      <c r="M855" t="b">
        <v>1</v>
      </c>
      <c r="N855" t="s">
        <v>8297</v>
      </c>
      <c r="O855" s="5">
        <f t="shared" si="104"/>
        <v>1.6877142857142857</v>
      </c>
      <c r="P855" s="8">
        <f t="shared" si="105"/>
        <v>32.81666666666667</v>
      </c>
      <c r="Q855" t="str">
        <f t="shared" si="106"/>
        <v>games</v>
      </c>
      <c r="R855" t="str">
        <f t="shared" si="107"/>
        <v>tabletop games</v>
      </c>
      <c r="S855" s="11">
        <f t="shared" si="108"/>
        <v>41336.703298611108</v>
      </c>
      <c r="T855" s="11">
        <f t="shared" si="109"/>
        <v>41366.661631944444</v>
      </c>
      <c r="U855" t="str">
        <f>INDEX('ED - Country code'!$A:$A,MATCH(Data!G2251,'ED - Country code'!$B:$B,0))</f>
        <v>United States of America</v>
      </c>
      <c r="V855">
        <f t="shared" si="110"/>
        <v>29.958333333335759</v>
      </c>
      <c r="W855">
        <f t="shared" si="111"/>
        <v>2013</v>
      </c>
    </row>
    <row r="856" spans="1:23" x14ac:dyDescent="0.3">
      <c r="A856">
        <v>2463</v>
      </c>
      <c r="B856" s="3" t="s">
        <v>2464</v>
      </c>
      <c r="C856" s="3" t="s">
        <v>6573</v>
      </c>
      <c r="D856">
        <v>2000</v>
      </c>
      <c r="E856">
        <v>2325</v>
      </c>
      <c r="F856" t="s">
        <v>8219</v>
      </c>
      <c r="G856" t="s">
        <v>8224</v>
      </c>
      <c r="H856" t="s">
        <v>8246</v>
      </c>
      <c r="I856">
        <v>1366138800</v>
      </c>
      <c r="J856">
        <v>1362710425</v>
      </c>
      <c r="K856" t="b">
        <v>0</v>
      </c>
      <c r="L856">
        <v>75</v>
      </c>
      <c r="M856" t="b">
        <v>1</v>
      </c>
      <c r="N856" t="s">
        <v>8279</v>
      </c>
      <c r="O856" s="5">
        <f t="shared" si="104"/>
        <v>1.1625000000000001</v>
      </c>
      <c r="P856" s="8">
        <f t="shared" si="105"/>
        <v>31</v>
      </c>
      <c r="Q856" t="str">
        <f t="shared" si="106"/>
        <v>music</v>
      </c>
      <c r="R856" t="str">
        <f t="shared" si="107"/>
        <v>indie rock</v>
      </c>
      <c r="S856" s="11">
        <f t="shared" si="108"/>
        <v>41341.111400462964</v>
      </c>
      <c r="T856" s="11">
        <f t="shared" si="109"/>
        <v>41380.791666666664</v>
      </c>
      <c r="U856" t="str">
        <f>INDEX('ED - Country code'!$A:$A,MATCH(Data!G2465,'ED - Country code'!$B:$B,0))</f>
        <v>United States of America</v>
      </c>
      <c r="V856">
        <f t="shared" si="110"/>
        <v>39.680266203700739</v>
      </c>
      <c r="W856">
        <f t="shared" si="111"/>
        <v>2013</v>
      </c>
    </row>
    <row r="857" spans="1:23" ht="28.8" x14ac:dyDescent="0.3">
      <c r="A857">
        <v>816</v>
      </c>
      <c r="B857" s="3" t="s">
        <v>817</v>
      </c>
      <c r="C857" s="3" t="s">
        <v>4926</v>
      </c>
      <c r="D857">
        <v>7000</v>
      </c>
      <c r="E857">
        <v>8058.55</v>
      </c>
      <c r="F857" t="s">
        <v>8219</v>
      </c>
      <c r="G857" t="s">
        <v>8224</v>
      </c>
      <c r="H857" t="s">
        <v>8246</v>
      </c>
      <c r="I857">
        <v>1365489000</v>
      </c>
      <c r="J857">
        <v>1362776043</v>
      </c>
      <c r="K857" t="b">
        <v>0</v>
      </c>
      <c r="L857">
        <v>205</v>
      </c>
      <c r="M857" t="b">
        <v>1</v>
      </c>
      <c r="N857" t="s">
        <v>8276</v>
      </c>
      <c r="O857" s="5">
        <f t="shared" si="104"/>
        <v>1.1512214285714286</v>
      </c>
      <c r="P857" s="8">
        <f t="shared" si="105"/>
        <v>39.31</v>
      </c>
      <c r="Q857" t="str">
        <f t="shared" si="106"/>
        <v>music</v>
      </c>
      <c r="R857" t="str">
        <f t="shared" si="107"/>
        <v>rock</v>
      </c>
      <c r="S857" s="11">
        <f t="shared" si="108"/>
        <v>41341.870868055557</v>
      </c>
      <c r="T857" s="11">
        <f t="shared" si="109"/>
        <v>41373.270833333336</v>
      </c>
      <c r="U857" t="str">
        <f>INDEX('ED - Country code'!$A:$A,MATCH(Data!G818,'ED - Country code'!$B:$B,0))</f>
        <v>United States of America</v>
      </c>
      <c r="V857">
        <f t="shared" si="110"/>
        <v>31.399965277778392</v>
      </c>
      <c r="W857">
        <f t="shared" si="111"/>
        <v>2013</v>
      </c>
    </row>
    <row r="858" spans="1:23" ht="28.8" x14ac:dyDescent="0.3">
      <c r="A858">
        <v>1462</v>
      </c>
      <c r="B858" s="3" t="s">
        <v>1463</v>
      </c>
      <c r="C858" s="3" t="s">
        <v>5572</v>
      </c>
      <c r="D858">
        <v>4000</v>
      </c>
      <c r="E858">
        <v>4340.7</v>
      </c>
      <c r="F858" t="s">
        <v>8219</v>
      </c>
      <c r="G858" t="s">
        <v>8224</v>
      </c>
      <c r="H858" t="s">
        <v>8246</v>
      </c>
      <c r="I858">
        <v>1365609271</v>
      </c>
      <c r="J858">
        <v>1363017271</v>
      </c>
      <c r="K858" t="b">
        <v>1</v>
      </c>
      <c r="L858">
        <v>150</v>
      </c>
      <c r="M858" t="b">
        <v>1</v>
      </c>
      <c r="N858" t="s">
        <v>8288</v>
      </c>
      <c r="O858" s="5">
        <f t="shared" si="104"/>
        <v>1.085175</v>
      </c>
      <c r="P858" s="8">
        <f t="shared" si="105"/>
        <v>28.937999999999999</v>
      </c>
      <c r="Q858" t="str">
        <f t="shared" si="106"/>
        <v>publishing</v>
      </c>
      <c r="R858" t="str">
        <f t="shared" si="107"/>
        <v>radio &amp; podcasts</v>
      </c>
      <c r="S858" s="11">
        <f t="shared" si="108"/>
        <v>41344.662858796299</v>
      </c>
      <c r="T858" s="11">
        <f t="shared" si="109"/>
        <v>41374.662858796299</v>
      </c>
      <c r="U858" t="str">
        <f>INDEX('ED - Country code'!$A:$A,MATCH(Data!G1464,'ED - Country code'!$B:$B,0))</f>
        <v>United States of America</v>
      </c>
      <c r="V858">
        <f t="shared" si="110"/>
        <v>30</v>
      </c>
      <c r="W858">
        <f t="shared" si="111"/>
        <v>2013</v>
      </c>
    </row>
    <row r="859" spans="1:23" ht="43.2" x14ac:dyDescent="0.3">
      <c r="A859">
        <v>726</v>
      </c>
      <c r="B859" s="3" t="s">
        <v>727</v>
      </c>
      <c r="C859" s="3" t="s">
        <v>4836</v>
      </c>
      <c r="D859">
        <v>2500</v>
      </c>
      <c r="E859">
        <v>2535</v>
      </c>
      <c r="F859" t="s">
        <v>8219</v>
      </c>
      <c r="G859" t="s">
        <v>8224</v>
      </c>
      <c r="H859" t="s">
        <v>8246</v>
      </c>
      <c r="I859">
        <v>1365728487</v>
      </c>
      <c r="J859">
        <v>1363136487</v>
      </c>
      <c r="K859" t="b">
        <v>0</v>
      </c>
      <c r="L859">
        <v>35</v>
      </c>
      <c r="M859" t="b">
        <v>1</v>
      </c>
      <c r="N859" t="s">
        <v>8274</v>
      </c>
      <c r="O859" s="5">
        <f t="shared" si="104"/>
        <v>1.014</v>
      </c>
      <c r="P859" s="8">
        <f t="shared" si="105"/>
        <v>72.428571428571431</v>
      </c>
      <c r="Q859" t="str">
        <f t="shared" si="106"/>
        <v>publishing</v>
      </c>
      <c r="R859" t="str">
        <f t="shared" si="107"/>
        <v>nonfiction</v>
      </c>
      <c r="S859" s="11">
        <f t="shared" si="108"/>
        <v>41346.042673611111</v>
      </c>
      <c r="T859" s="11">
        <f t="shared" si="109"/>
        <v>41376.042673611111</v>
      </c>
      <c r="U859" t="str">
        <f>INDEX('ED - Country code'!$A:$A,MATCH(Data!G728,'ED - Country code'!$B:$B,0))</f>
        <v>United States of America</v>
      </c>
      <c r="V859">
        <f t="shared" si="110"/>
        <v>30</v>
      </c>
      <c r="W859">
        <f t="shared" si="111"/>
        <v>2013</v>
      </c>
    </row>
    <row r="860" spans="1:23" ht="43.2" x14ac:dyDescent="0.3">
      <c r="A860">
        <v>2493</v>
      </c>
      <c r="B860" s="3" t="s">
        <v>2493</v>
      </c>
      <c r="C860" s="3" t="s">
        <v>6603</v>
      </c>
      <c r="D860">
        <v>20000</v>
      </c>
      <c r="E860">
        <v>25740</v>
      </c>
      <c r="F860" t="s">
        <v>8219</v>
      </c>
      <c r="G860" t="s">
        <v>8224</v>
      </c>
      <c r="H860" t="s">
        <v>8246</v>
      </c>
      <c r="I860">
        <v>1367208140</v>
      </c>
      <c r="J860">
        <v>1363320140</v>
      </c>
      <c r="K860" t="b">
        <v>0</v>
      </c>
      <c r="L860">
        <v>259</v>
      </c>
      <c r="M860" t="b">
        <v>1</v>
      </c>
      <c r="N860" t="s">
        <v>8279</v>
      </c>
      <c r="O860" s="5">
        <f t="shared" si="104"/>
        <v>1.2869999999999999</v>
      </c>
      <c r="P860" s="8">
        <f t="shared" si="105"/>
        <v>99.382239382239376</v>
      </c>
      <c r="Q860" t="str">
        <f t="shared" si="106"/>
        <v>music</v>
      </c>
      <c r="R860" t="str">
        <f t="shared" si="107"/>
        <v>indie rock</v>
      </c>
      <c r="S860" s="11">
        <f t="shared" si="108"/>
        <v>41348.168287037035</v>
      </c>
      <c r="T860" s="11">
        <f t="shared" si="109"/>
        <v>41393.168287037035</v>
      </c>
      <c r="U860" t="str">
        <f>INDEX('ED - Country code'!$A:$A,MATCH(Data!G2495,'ED - Country code'!$B:$B,0))</f>
        <v>United States of America</v>
      </c>
      <c r="V860">
        <f t="shared" si="110"/>
        <v>45</v>
      </c>
      <c r="W860">
        <f t="shared" si="111"/>
        <v>2013</v>
      </c>
    </row>
    <row r="861" spans="1:23" ht="43.2" x14ac:dyDescent="0.3">
      <c r="A861">
        <v>312</v>
      </c>
      <c r="B861" s="3" t="s">
        <v>313</v>
      </c>
      <c r="C861" s="3" t="s">
        <v>4422</v>
      </c>
      <c r="D861">
        <v>8000</v>
      </c>
      <c r="E861">
        <v>8950</v>
      </c>
      <c r="F861" t="s">
        <v>8219</v>
      </c>
      <c r="G861" t="s">
        <v>8224</v>
      </c>
      <c r="H861" t="s">
        <v>8246</v>
      </c>
      <c r="I861">
        <v>1365973432</v>
      </c>
      <c r="J861">
        <v>1363381432</v>
      </c>
      <c r="K861" t="b">
        <v>1</v>
      </c>
      <c r="L861">
        <v>146</v>
      </c>
      <c r="M861" t="b">
        <v>1</v>
      </c>
      <c r="N861" t="s">
        <v>8269</v>
      </c>
      <c r="O861" s="5">
        <f t="shared" si="104"/>
        <v>1.1187499999999999</v>
      </c>
      <c r="P861" s="8">
        <f t="shared" si="105"/>
        <v>61.301369863013697</v>
      </c>
      <c r="Q861" t="str">
        <f t="shared" si="106"/>
        <v>film &amp; video</v>
      </c>
      <c r="R861" t="str">
        <f t="shared" si="107"/>
        <v>documentary</v>
      </c>
      <c r="S861" s="11">
        <f t="shared" si="108"/>
        <v>41348.877685185187</v>
      </c>
      <c r="T861" s="11">
        <f t="shared" si="109"/>
        <v>41378.877685185187</v>
      </c>
      <c r="U861" t="str">
        <f>INDEX('ED - Country code'!$A:$A,MATCH(Data!G314,'ED - Country code'!$B:$B,0))</f>
        <v>United States of America</v>
      </c>
      <c r="V861">
        <f t="shared" si="110"/>
        <v>30</v>
      </c>
      <c r="W861">
        <f t="shared" si="111"/>
        <v>2013</v>
      </c>
    </row>
    <row r="862" spans="1:23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4"/>
        <v>0.18142857142857144</v>
      </c>
      <c r="P862" s="8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11">
        <f t="shared" si="108"/>
        <v>41570.482789351852</v>
      </c>
      <c r="T862" s="11">
        <f t="shared" si="109"/>
        <v>41600.524456018517</v>
      </c>
      <c r="U862" t="str">
        <f>INDEX('ED - Country code'!$A:$A,MATCH(Data!G862,'ED - Country code'!$B:$B,0))</f>
        <v>United States of America</v>
      </c>
      <c r="V862">
        <f t="shared" si="110"/>
        <v>30.041666666664241</v>
      </c>
      <c r="W862">
        <f t="shared" si="111"/>
        <v>2013</v>
      </c>
    </row>
    <row r="863" spans="1:23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4"/>
        <v>2.2444444444444444E-2</v>
      </c>
      <c r="P863" s="8">
        <f t="shared" si="105"/>
        <v>50.5</v>
      </c>
      <c r="Q863" t="str">
        <f t="shared" si="106"/>
        <v>music</v>
      </c>
      <c r="R863" t="str">
        <f t="shared" si="107"/>
        <v>jazz</v>
      </c>
      <c r="S863" s="11">
        <f t="shared" si="108"/>
        <v>42599.965324074074</v>
      </c>
      <c r="T863" s="11">
        <f t="shared" si="109"/>
        <v>42629.965324074074</v>
      </c>
      <c r="U863" t="str">
        <f>INDEX('ED - Country code'!$A:$A,MATCH(Data!G863,'ED - Country code'!$B:$B,0))</f>
        <v>United States of America</v>
      </c>
      <c r="V863">
        <f t="shared" si="110"/>
        <v>30</v>
      </c>
      <c r="W863">
        <f t="shared" si="111"/>
        <v>2016</v>
      </c>
    </row>
    <row r="864" spans="1:23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4"/>
        <v>3.3999999999999998E-3</v>
      </c>
      <c r="P864" s="8">
        <f t="shared" si="105"/>
        <v>42.5</v>
      </c>
      <c r="Q864" t="str">
        <f t="shared" si="106"/>
        <v>music</v>
      </c>
      <c r="R864" t="str">
        <f t="shared" si="107"/>
        <v>jazz</v>
      </c>
      <c r="S864" s="11">
        <f t="shared" si="108"/>
        <v>41559.5549537037</v>
      </c>
      <c r="T864" s="11">
        <f t="shared" si="109"/>
        <v>41589.596620370372</v>
      </c>
      <c r="U864" t="str">
        <f>INDEX('ED - Country code'!$A:$A,MATCH(Data!G864,'ED - Country code'!$B:$B,0))</f>
        <v>United Kingdom</v>
      </c>
      <c r="V864">
        <f t="shared" si="110"/>
        <v>30.041666666671517</v>
      </c>
      <c r="W864">
        <f t="shared" si="111"/>
        <v>2013</v>
      </c>
    </row>
    <row r="865" spans="1:23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4"/>
        <v>4.4999999999999998E-2</v>
      </c>
      <c r="P865" s="8">
        <f t="shared" si="105"/>
        <v>18</v>
      </c>
      <c r="Q865" t="str">
        <f t="shared" si="106"/>
        <v>music</v>
      </c>
      <c r="R865" t="str">
        <f t="shared" si="107"/>
        <v>jazz</v>
      </c>
      <c r="S865" s="11">
        <f t="shared" si="108"/>
        <v>40921.117662037039</v>
      </c>
      <c r="T865" s="11">
        <f t="shared" si="109"/>
        <v>40951.117662037039</v>
      </c>
      <c r="U865" t="str">
        <f>INDEX('ED - Country code'!$A:$A,MATCH(Data!G865,'ED - Country code'!$B:$B,0))</f>
        <v>United States of America</v>
      </c>
      <c r="V865">
        <f t="shared" si="110"/>
        <v>30</v>
      </c>
      <c r="W865">
        <f t="shared" si="111"/>
        <v>2012</v>
      </c>
    </row>
    <row r="866" spans="1:23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4"/>
        <v>0.41538461538461541</v>
      </c>
      <c r="P866" s="8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11">
        <f t="shared" si="108"/>
        <v>41541.106921296298</v>
      </c>
      <c r="T866" s="11">
        <f t="shared" si="109"/>
        <v>41563.415972222225</v>
      </c>
      <c r="U866" t="str">
        <f>INDEX('ED - Country code'!$A:$A,MATCH(Data!G866,'ED - Country code'!$B:$B,0))</f>
        <v>United States of America</v>
      </c>
      <c r="V866">
        <f t="shared" si="110"/>
        <v>22.309050925927295</v>
      </c>
      <c r="W866">
        <f t="shared" si="111"/>
        <v>2013</v>
      </c>
    </row>
    <row r="867" spans="1:23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4"/>
        <v>2.0454545454545454E-2</v>
      </c>
      <c r="P867" s="8">
        <f t="shared" si="105"/>
        <v>22.5</v>
      </c>
      <c r="Q867" t="str">
        <f t="shared" si="106"/>
        <v>music</v>
      </c>
      <c r="R867" t="str">
        <f t="shared" si="107"/>
        <v>jazz</v>
      </c>
      <c r="S867" s="11">
        <f t="shared" si="108"/>
        <v>41230.77311342593</v>
      </c>
      <c r="T867" s="11">
        <f t="shared" si="109"/>
        <v>41290.77311342593</v>
      </c>
      <c r="U867" t="str">
        <f>INDEX('ED - Country code'!$A:$A,MATCH(Data!G867,'ED - Country code'!$B:$B,0))</f>
        <v>United States of America</v>
      </c>
      <c r="V867">
        <f t="shared" si="110"/>
        <v>60</v>
      </c>
      <c r="W867">
        <f t="shared" si="111"/>
        <v>2013</v>
      </c>
    </row>
    <row r="868" spans="1:23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4"/>
        <v>0.18285714285714286</v>
      </c>
      <c r="P868" s="8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11">
        <f t="shared" si="108"/>
        <v>42025.637939814813</v>
      </c>
      <c r="T868" s="11">
        <f t="shared" si="109"/>
        <v>42063.631944444445</v>
      </c>
      <c r="U868" t="str">
        <f>INDEX('ED - Country code'!$A:$A,MATCH(Data!G868,'ED - Country code'!$B:$B,0))</f>
        <v>United States of America</v>
      </c>
      <c r="V868">
        <f t="shared" si="110"/>
        <v>37.9940046296324</v>
      </c>
      <c r="W868">
        <f t="shared" si="111"/>
        <v>2015</v>
      </c>
    </row>
    <row r="869" spans="1:23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4"/>
        <v>0.2402</v>
      </c>
      <c r="P869" s="8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11">
        <f t="shared" si="108"/>
        <v>40088.105393518519</v>
      </c>
      <c r="T869" s="11">
        <f t="shared" si="109"/>
        <v>40148.207638888889</v>
      </c>
      <c r="U869" t="str">
        <f>INDEX('ED - Country code'!$A:$A,MATCH(Data!G869,'ED - Country code'!$B:$B,0))</f>
        <v>United States of America</v>
      </c>
      <c r="V869">
        <f t="shared" si="110"/>
        <v>60.102245370369928</v>
      </c>
      <c r="W869">
        <f t="shared" si="111"/>
        <v>2009</v>
      </c>
    </row>
    <row r="870" spans="1:23" ht="43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4"/>
        <v>1.1111111111111111E-3</v>
      </c>
      <c r="P870" s="8">
        <f t="shared" si="105"/>
        <v>50</v>
      </c>
      <c r="Q870" t="str">
        <f t="shared" si="106"/>
        <v>music</v>
      </c>
      <c r="R870" t="str">
        <f t="shared" si="107"/>
        <v>jazz</v>
      </c>
      <c r="S870" s="11">
        <f t="shared" si="108"/>
        <v>41616.027754629627</v>
      </c>
      <c r="T870" s="11">
        <f t="shared" si="109"/>
        <v>41646.027754629627</v>
      </c>
      <c r="U870" t="str">
        <f>INDEX('ED - Country code'!$A:$A,MATCH(Data!G870,'ED - Country code'!$B:$B,0))</f>
        <v>United States of America</v>
      </c>
      <c r="V870">
        <f t="shared" si="110"/>
        <v>30</v>
      </c>
      <c r="W870">
        <f t="shared" si="111"/>
        <v>2014</v>
      </c>
    </row>
    <row r="871" spans="1:23" ht="43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4"/>
        <v>0.11818181818181818</v>
      </c>
      <c r="P871" s="8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11">
        <f t="shared" si="108"/>
        <v>41342.845567129632</v>
      </c>
      <c r="T871" s="11">
        <f t="shared" si="109"/>
        <v>41372.803900462961</v>
      </c>
      <c r="U871" t="str">
        <f>INDEX('ED - Country code'!$A:$A,MATCH(Data!G871,'ED - Country code'!$B:$B,0))</f>
        <v>United States of America</v>
      </c>
      <c r="V871">
        <f t="shared" si="110"/>
        <v>29.958333333328483</v>
      </c>
      <c r="W871">
        <f t="shared" si="111"/>
        <v>2013</v>
      </c>
    </row>
    <row r="872" spans="1:23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4"/>
        <v>3.0999999999999999E-3</v>
      </c>
      <c r="P872" s="8">
        <f t="shared" si="105"/>
        <v>12.4</v>
      </c>
      <c r="Q872" t="str">
        <f t="shared" si="106"/>
        <v>music</v>
      </c>
      <c r="R872" t="str">
        <f t="shared" si="107"/>
        <v>jazz</v>
      </c>
      <c r="S872" s="11">
        <f t="shared" si="108"/>
        <v>41488.022256944445</v>
      </c>
      <c r="T872" s="11">
        <f t="shared" si="109"/>
        <v>41518.022256944445</v>
      </c>
      <c r="U872" t="str">
        <f>INDEX('ED - Country code'!$A:$A,MATCH(Data!G872,'ED - Country code'!$B:$B,0))</f>
        <v>United Kingdom</v>
      </c>
      <c r="V872">
        <f t="shared" si="110"/>
        <v>30</v>
      </c>
      <c r="W872">
        <f t="shared" si="111"/>
        <v>2013</v>
      </c>
    </row>
    <row r="873" spans="1:23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4"/>
        <v>5.4166666666666669E-2</v>
      </c>
      <c r="P873" s="8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11">
        <f t="shared" si="108"/>
        <v>41577.561284722222</v>
      </c>
      <c r="T873" s="11">
        <f t="shared" si="109"/>
        <v>41607.602951388886</v>
      </c>
      <c r="U873" t="str">
        <f>INDEX('ED - Country code'!$A:$A,MATCH(Data!G873,'ED - Country code'!$B:$B,0))</f>
        <v>United States of America</v>
      </c>
      <c r="V873">
        <f t="shared" si="110"/>
        <v>30.041666666664241</v>
      </c>
      <c r="W873">
        <f t="shared" si="111"/>
        <v>2013</v>
      </c>
    </row>
    <row r="874" spans="1:23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4"/>
        <v>8.1250000000000003E-3</v>
      </c>
      <c r="P874" s="8">
        <f t="shared" si="105"/>
        <v>32.5</v>
      </c>
      <c r="Q874" t="str">
        <f t="shared" si="106"/>
        <v>music</v>
      </c>
      <c r="R874" t="str">
        <f t="shared" si="107"/>
        <v>jazz</v>
      </c>
      <c r="S874" s="11">
        <f t="shared" si="108"/>
        <v>40567.825543981482</v>
      </c>
      <c r="T874" s="11">
        <f t="shared" si="109"/>
        <v>40612.825543981482</v>
      </c>
      <c r="U874" t="str">
        <f>INDEX('ED - Country code'!$A:$A,MATCH(Data!G874,'ED - Country code'!$B:$B,0))</f>
        <v>United States of America</v>
      </c>
      <c r="V874">
        <f t="shared" si="110"/>
        <v>45</v>
      </c>
      <c r="W874">
        <f t="shared" si="111"/>
        <v>2011</v>
      </c>
    </row>
    <row r="875" spans="1:23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4"/>
        <v>1.2857142857142857E-2</v>
      </c>
      <c r="P875" s="8">
        <f t="shared" si="105"/>
        <v>9</v>
      </c>
      <c r="Q875" t="str">
        <f t="shared" si="106"/>
        <v>music</v>
      </c>
      <c r="R875" t="str">
        <f t="shared" si="107"/>
        <v>jazz</v>
      </c>
      <c r="S875" s="11">
        <f t="shared" si="108"/>
        <v>41184.167129629634</v>
      </c>
      <c r="T875" s="11">
        <f t="shared" si="109"/>
        <v>41224.208796296298</v>
      </c>
      <c r="U875" t="str">
        <f>INDEX('ED - Country code'!$A:$A,MATCH(Data!G875,'ED - Country code'!$B:$B,0))</f>
        <v>United States of America</v>
      </c>
      <c r="V875">
        <f t="shared" si="110"/>
        <v>40.041666666664241</v>
      </c>
      <c r="W875">
        <f t="shared" si="111"/>
        <v>2012</v>
      </c>
    </row>
    <row r="876" spans="1:23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4"/>
        <v>0.24333333333333335</v>
      </c>
      <c r="P876" s="8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11">
        <f t="shared" si="108"/>
        <v>41368.583726851852</v>
      </c>
      <c r="T876" s="11">
        <f t="shared" si="109"/>
        <v>41398.583726851852</v>
      </c>
      <c r="U876" t="str">
        <f>INDEX('ED - Country code'!$A:$A,MATCH(Data!G876,'ED - Country code'!$B:$B,0))</f>
        <v>United States of America</v>
      </c>
      <c r="V876">
        <f t="shared" si="110"/>
        <v>30</v>
      </c>
      <c r="W876">
        <f t="shared" si="111"/>
        <v>2013</v>
      </c>
    </row>
    <row r="877" spans="1:23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4"/>
        <v>0</v>
      </c>
      <c r="P877" s="8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11">
        <f t="shared" si="108"/>
        <v>42248.723738425921</v>
      </c>
      <c r="T877" s="11">
        <f t="shared" si="109"/>
        <v>42268.723738425921</v>
      </c>
      <c r="U877" t="str">
        <f>INDEX('ED - Country code'!$A:$A,MATCH(Data!G877,'ED - Country code'!$B:$B,0))</f>
        <v>United States of America</v>
      </c>
      <c r="V877">
        <f t="shared" si="110"/>
        <v>20</v>
      </c>
      <c r="W877">
        <f t="shared" si="111"/>
        <v>2015</v>
      </c>
    </row>
    <row r="878" spans="1:23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4"/>
        <v>0.40799492385786801</v>
      </c>
      <c r="P878" s="8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11">
        <f t="shared" si="108"/>
        <v>41276.496840277774</v>
      </c>
      <c r="T878" s="11">
        <f t="shared" si="109"/>
        <v>41309.496840277774</v>
      </c>
      <c r="U878" t="str">
        <f>INDEX('ED - Country code'!$A:$A,MATCH(Data!G878,'ED - Country code'!$B:$B,0))</f>
        <v>United Kingdom</v>
      </c>
      <c r="V878">
        <f t="shared" si="110"/>
        <v>33</v>
      </c>
      <c r="W878">
        <f t="shared" si="111"/>
        <v>2013</v>
      </c>
    </row>
    <row r="879" spans="1:23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4"/>
        <v>0.67549999999999999</v>
      </c>
      <c r="P879" s="8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11">
        <f t="shared" si="108"/>
        <v>41597.788888888892</v>
      </c>
      <c r="T879" s="11">
        <f t="shared" si="109"/>
        <v>41627.788888888892</v>
      </c>
      <c r="U879" t="str">
        <f>INDEX('ED - Country code'!$A:$A,MATCH(Data!G879,'ED - Country code'!$B:$B,0))</f>
        <v>United States of America</v>
      </c>
      <c r="V879">
        <f t="shared" si="110"/>
        <v>30</v>
      </c>
      <c r="W879">
        <f t="shared" si="111"/>
        <v>2013</v>
      </c>
    </row>
    <row r="880" spans="1:23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4"/>
        <v>1.2999999999999999E-2</v>
      </c>
      <c r="P880" s="8">
        <f t="shared" si="105"/>
        <v>32.5</v>
      </c>
      <c r="Q880" t="str">
        <f t="shared" si="106"/>
        <v>music</v>
      </c>
      <c r="R880" t="str">
        <f t="shared" si="107"/>
        <v>jazz</v>
      </c>
      <c r="S880" s="11">
        <f t="shared" si="108"/>
        <v>40505.232916666668</v>
      </c>
      <c r="T880" s="11">
        <f t="shared" si="109"/>
        <v>40535.232916666668</v>
      </c>
      <c r="U880" t="str">
        <f>INDEX('ED - Country code'!$A:$A,MATCH(Data!G880,'ED - Country code'!$B:$B,0))</f>
        <v>United States of America</v>
      </c>
      <c r="V880">
        <f t="shared" si="110"/>
        <v>30</v>
      </c>
      <c r="W880">
        <f t="shared" si="111"/>
        <v>2010</v>
      </c>
    </row>
    <row r="881" spans="1:23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4"/>
        <v>0.30666666666666664</v>
      </c>
      <c r="P881" s="8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11">
        <f t="shared" si="108"/>
        <v>41037.829918981479</v>
      </c>
      <c r="T881" s="11">
        <f t="shared" si="109"/>
        <v>41058.829918981479</v>
      </c>
      <c r="U881" t="str">
        <f>INDEX('ED - Country code'!$A:$A,MATCH(Data!G881,'ED - Country code'!$B:$B,0))</f>
        <v>United States of America</v>
      </c>
      <c r="V881">
        <f t="shared" si="110"/>
        <v>21</v>
      </c>
      <c r="W881">
        <f t="shared" si="111"/>
        <v>2012</v>
      </c>
    </row>
    <row r="882" spans="1:23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4"/>
        <v>2.9894179894179893E-2</v>
      </c>
      <c r="P882" s="8">
        <f t="shared" si="105"/>
        <v>14.125</v>
      </c>
      <c r="Q882" t="str">
        <f t="shared" si="106"/>
        <v>music</v>
      </c>
      <c r="R882" t="str">
        <f t="shared" si="107"/>
        <v>indie rock</v>
      </c>
      <c r="S882" s="11">
        <f t="shared" si="108"/>
        <v>41179.32104166667</v>
      </c>
      <c r="T882" s="11">
        <f t="shared" si="109"/>
        <v>41212.32104166667</v>
      </c>
      <c r="U882" t="str">
        <f>INDEX('ED - Country code'!$A:$A,MATCH(Data!G882,'ED - Country code'!$B:$B,0))</f>
        <v>United States of America</v>
      </c>
      <c r="V882">
        <f t="shared" si="110"/>
        <v>33</v>
      </c>
      <c r="W882">
        <f t="shared" si="111"/>
        <v>2012</v>
      </c>
    </row>
    <row r="883" spans="1:23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4"/>
        <v>8.0000000000000002E-3</v>
      </c>
      <c r="P883" s="8">
        <f t="shared" si="105"/>
        <v>30</v>
      </c>
      <c r="Q883" t="str">
        <f t="shared" si="106"/>
        <v>music</v>
      </c>
      <c r="R883" t="str">
        <f t="shared" si="107"/>
        <v>indie rock</v>
      </c>
      <c r="S883" s="11">
        <f t="shared" si="108"/>
        <v>40877.25099537037</v>
      </c>
      <c r="T883" s="11">
        <f t="shared" si="109"/>
        <v>40922.25099537037</v>
      </c>
      <c r="U883" t="str">
        <f>INDEX('ED - Country code'!$A:$A,MATCH(Data!G883,'ED - Country code'!$B:$B,0))</f>
        <v>United States of America</v>
      </c>
      <c r="V883">
        <f t="shared" si="110"/>
        <v>45</v>
      </c>
      <c r="W883">
        <f t="shared" si="111"/>
        <v>2012</v>
      </c>
    </row>
    <row r="884" spans="1:23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4"/>
        <v>0.20133333333333334</v>
      </c>
      <c r="P884" s="8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11">
        <f t="shared" si="108"/>
        <v>40759.860532407409</v>
      </c>
      <c r="T884" s="11">
        <f t="shared" si="109"/>
        <v>40792.860532407409</v>
      </c>
      <c r="U884" t="str">
        <f>INDEX('ED - Country code'!$A:$A,MATCH(Data!G884,'ED - Country code'!$B:$B,0))</f>
        <v>United States of America</v>
      </c>
      <c r="V884">
        <f t="shared" si="110"/>
        <v>33</v>
      </c>
      <c r="W884">
        <f t="shared" si="111"/>
        <v>2011</v>
      </c>
    </row>
    <row r="885" spans="1:23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4"/>
        <v>0.4002</v>
      </c>
      <c r="P885" s="8">
        <f t="shared" si="105"/>
        <v>83.375</v>
      </c>
      <c r="Q885" t="str">
        <f t="shared" si="106"/>
        <v>music</v>
      </c>
      <c r="R885" t="str">
        <f t="shared" si="107"/>
        <v>indie rock</v>
      </c>
      <c r="S885" s="11">
        <f t="shared" si="108"/>
        <v>42371.935590277775</v>
      </c>
      <c r="T885" s="11">
        <f t="shared" si="109"/>
        <v>42431.935590277775</v>
      </c>
      <c r="U885" t="str">
        <f>INDEX('ED - Country code'!$A:$A,MATCH(Data!G885,'ED - Country code'!$B:$B,0))</f>
        <v>United States of America</v>
      </c>
      <c r="V885">
        <f t="shared" si="110"/>
        <v>60</v>
      </c>
      <c r="W885">
        <f t="shared" si="111"/>
        <v>2016</v>
      </c>
    </row>
    <row r="886" spans="1:23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4"/>
        <v>0.01</v>
      </c>
      <c r="P886" s="8">
        <f t="shared" si="105"/>
        <v>10</v>
      </c>
      <c r="Q886" t="str">
        <f t="shared" si="106"/>
        <v>music</v>
      </c>
      <c r="R886" t="str">
        <f t="shared" si="107"/>
        <v>indie rock</v>
      </c>
      <c r="S886" s="11">
        <f t="shared" si="108"/>
        <v>40981.802615740737</v>
      </c>
      <c r="T886" s="11">
        <f t="shared" si="109"/>
        <v>41041.104861111111</v>
      </c>
      <c r="U886" t="str">
        <f>INDEX('ED - Country code'!$A:$A,MATCH(Data!G886,'ED - Country code'!$B:$B,0))</f>
        <v>United States of America</v>
      </c>
      <c r="V886">
        <f t="shared" si="110"/>
        <v>59.302245370374294</v>
      </c>
      <c r="W886">
        <f t="shared" si="111"/>
        <v>2012</v>
      </c>
    </row>
    <row r="887" spans="1:23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4"/>
        <v>0.75</v>
      </c>
      <c r="P887" s="8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11">
        <f t="shared" si="108"/>
        <v>42713.941099537042</v>
      </c>
      <c r="T887" s="11">
        <f t="shared" si="109"/>
        <v>42734.941099537042</v>
      </c>
      <c r="U887" t="str">
        <f>INDEX('ED - Country code'!$A:$A,MATCH(Data!G887,'ED - Country code'!$B:$B,0))</f>
        <v>United States of America</v>
      </c>
      <c r="V887">
        <f t="shared" si="110"/>
        <v>21</v>
      </c>
      <c r="W887">
        <f t="shared" si="111"/>
        <v>2016</v>
      </c>
    </row>
    <row r="888" spans="1:23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4"/>
        <v>0.41</v>
      </c>
      <c r="P888" s="8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11">
        <f t="shared" si="108"/>
        <v>42603.870520833334</v>
      </c>
      <c r="T888" s="11">
        <f t="shared" si="109"/>
        <v>42628.870520833334</v>
      </c>
      <c r="U888" t="str">
        <f>INDEX('ED - Country code'!$A:$A,MATCH(Data!G888,'ED - Country code'!$B:$B,0))</f>
        <v>United States of America</v>
      </c>
      <c r="V888">
        <f t="shared" si="110"/>
        <v>25</v>
      </c>
      <c r="W888">
        <f t="shared" si="111"/>
        <v>2016</v>
      </c>
    </row>
    <row r="889" spans="1:23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4"/>
        <v>0</v>
      </c>
      <c r="P889" s="8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11">
        <f t="shared" si="108"/>
        <v>41026.958969907406</v>
      </c>
      <c r="T889" s="11">
        <f t="shared" si="109"/>
        <v>41056.958969907406</v>
      </c>
      <c r="U889" t="str">
        <f>INDEX('ED - Country code'!$A:$A,MATCH(Data!G889,'ED - Country code'!$B:$B,0))</f>
        <v>United States of America</v>
      </c>
      <c r="V889">
        <f t="shared" si="110"/>
        <v>30</v>
      </c>
      <c r="W889">
        <f t="shared" si="111"/>
        <v>2012</v>
      </c>
    </row>
    <row r="890" spans="1:23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4"/>
        <v>7.1999999999999995E-2</v>
      </c>
      <c r="P890" s="8">
        <f t="shared" si="105"/>
        <v>18</v>
      </c>
      <c r="Q890" t="str">
        <f t="shared" si="106"/>
        <v>music</v>
      </c>
      <c r="R890" t="str">
        <f t="shared" si="107"/>
        <v>indie rock</v>
      </c>
      <c r="S890" s="11">
        <f t="shared" si="108"/>
        <v>40751.753298611111</v>
      </c>
      <c r="T890" s="11">
        <f t="shared" si="109"/>
        <v>40787.25</v>
      </c>
      <c r="U890" t="str">
        <f>INDEX('ED - Country code'!$A:$A,MATCH(Data!G890,'ED - Country code'!$B:$B,0))</f>
        <v>United States of America</v>
      </c>
      <c r="V890">
        <f t="shared" si="110"/>
        <v>35.496701388889051</v>
      </c>
      <c r="W890">
        <f t="shared" si="111"/>
        <v>2011</v>
      </c>
    </row>
    <row r="891" spans="1:23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4"/>
        <v>9.4412800000000005E-2</v>
      </c>
      <c r="P891" s="8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1">
        <f t="shared" si="108"/>
        <v>41887.784062500003</v>
      </c>
      <c r="T891" s="11">
        <f t="shared" si="109"/>
        <v>41917.784062500003</v>
      </c>
      <c r="U891" t="str">
        <f>INDEX('ED - Country code'!$A:$A,MATCH(Data!G891,'ED - Country code'!$B:$B,0))</f>
        <v>United States of America</v>
      </c>
      <c r="V891">
        <f t="shared" si="110"/>
        <v>30</v>
      </c>
      <c r="W891">
        <f t="shared" si="111"/>
        <v>2014</v>
      </c>
    </row>
    <row r="892" spans="1:23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4"/>
        <v>4.1666666666666664E-2</v>
      </c>
      <c r="P892" s="8">
        <f t="shared" si="105"/>
        <v>31.25</v>
      </c>
      <c r="Q892" t="str">
        <f t="shared" si="106"/>
        <v>music</v>
      </c>
      <c r="R892" t="str">
        <f t="shared" si="107"/>
        <v>indie rock</v>
      </c>
      <c r="S892" s="11">
        <f t="shared" si="108"/>
        <v>41569.698831018519</v>
      </c>
      <c r="T892" s="11">
        <f t="shared" si="109"/>
        <v>41599.740497685183</v>
      </c>
      <c r="U892" t="str">
        <f>INDEX('ED - Country code'!$A:$A,MATCH(Data!G892,'ED - Country code'!$B:$B,0))</f>
        <v>United States of America</v>
      </c>
      <c r="V892">
        <f t="shared" si="110"/>
        <v>30.041666666664241</v>
      </c>
      <c r="W892">
        <f t="shared" si="111"/>
        <v>2013</v>
      </c>
    </row>
    <row r="893" spans="1:23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4"/>
        <v>3.2500000000000001E-2</v>
      </c>
      <c r="P893" s="8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11">
        <f t="shared" si="108"/>
        <v>41842.031597222223</v>
      </c>
      <c r="T893" s="11">
        <f t="shared" si="109"/>
        <v>41872.031597222223</v>
      </c>
      <c r="U893" t="str">
        <f>INDEX('ED - Country code'!$A:$A,MATCH(Data!G893,'ED - Country code'!$B:$B,0))</f>
        <v>United States of America</v>
      </c>
      <c r="V893">
        <f t="shared" si="110"/>
        <v>30</v>
      </c>
      <c r="W893">
        <f t="shared" si="111"/>
        <v>2014</v>
      </c>
    </row>
    <row r="894" spans="1:23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4"/>
        <v>0.40749999999999997</v>
      </c>
      <c r="P894" s="8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11">
        <f t="shared" si="108"/>
        <v>40304.20003472222</v>
      </c>
      <c r="T894" s="11">
        <f t="shared" si="109"/>
        <v>40391.166666666664</v>
      </c>
      <c r="U894" t="str">
        <f>INDEX('ED - Country code'!$A:$A,MATCH(Data!G894,'ED - Country code'!$B:$B,0))</f>
        <v>United States of America</v>
      </c>
      <c r="V894">
        <f t="shared" si="110"/>
        <v>86.966631944444089</v>
      </c>
      <c r="W894">
        <f t="shared" si="111"/>
        <v>2010</v>
      </c>
    </row>
    <row r="895" spans="1:23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4"/>
        <v>0.1</v>
      </c>
      <c r="P895" s="8">
        <f t="shared" si="105"/>
        <v>40</v>
      </c>
      <c r="Q895" t="str">
        <f t="shared" si="106"/>
        <v>music</v>
      </c>
      <c r="R895" t="str">
        <f t="shared" si="107"/>
        <v>indie rock</v>
      </c>
      <c r="S895" s="11">
        <f t="shared" si="108"/>
        <v>42065.897719907407</v>
      </c>
      <c r="T895" s="11">
        <f t="shared" si="109"/>
        <v>42095.856053240743</v>
      </c>
      <c r="U895" t="str">
        <f>INDEX('ED - Country code'!$A:$A,MATCH(Data!G895,'ED - Country code'!$B:$B,0))</f>
        <v>United States of America</v>
      </c>
      <c r="V895">
        <f t="shared" si="110"/>
        <v>29.958333333335759</v>
      </c>
      <c r="W895">
        <f t="shared" si="111"/>
        <v>2015</v>
      </c>
    </row>
    <row r="896" spans="1:23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4"/>
        <v>0.39169999999999999</v>
      </c>
      <c r="P896" s="8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11">
        <f t="shared" si="108"/>
        <v>42496.981597222228</v>
      </c>
      <c r="T896" s="11">
        <f t="shared" si="109"/>
        <v>42526.981597222228</v>
      </c>
      <c r="U896" t="str">
        <f>INDEX('ED - Country code'!$A:$A,MATCH(Data!G896,'ED - Country code'!$B:$B,0))</f>
        <v>United States of America</v>
      </c>
      <c r="V896">
        <f t="shared" si="110"/>
        <v>30</v>
      </c>
      <c r="W896">
        <f t="shared" si="111"/>
        <v>2016</v>
      </c>
    </row>
    <row r="897" spans="1:23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4"/>
        <v>2.4375000000000001E-2</v>
      </c>
      <c r="P897" s="8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11">
        <f t="shared" si="108"/>
        <v>40431.127650462964</v>
      </c>
      <c r="T897" s="11">
        <f t="shared" si="109"/>
        <v>40476.127650462964</v>
      </c>
      <c r="U897" t="str">
        <f>INDEX('ED - Country code'!$A:$A,MATCH(Data!G897,'ED - Country code'!$B:$B,0))</f>
        <v>United States of America</v>
      </c>
      <c r="V897">
        <f t="shared" si="110"/>
        <v>45</v>
      </c>
      <c r="W897">
        <f t="shared" si="111"/>
        <v>2010</v>
      </c>
    </row>
    <row r="898" spans="1:23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112">E898/D898</f>
        <v>0.4</v>
      </c>
      <c r="P898" s="8">
        <f t="shared" ref="P898:P961" si="113">E898/L898</f>
        <v>44.444444444444443</v>
      </c>
      <c r="Q898" t="str">
        <f t="shared" ref="Q898:Q961" si="114">LEFT(N898,SEARCH("/",N898,1)-1)</f>
        <v>music</v>
      </c>
      <c r="R898" t="str">
        <f t="shared" ref="R898:R961" si="115">RIGHT(N898,LEN(N898)-SEARCH("/",N898,1))</f>
        <v>indie rock</v>
      </c>
      <c r="S898" s="11">
        <f t="shared" ref="S898:S961" si="116">(((J898/60)/60)/24)+DATE(1970,1,1)</f>
        <v>42218.872986111113</v>
      </c>
      <c r="T898" s="11">
        <f t="shared" ref="T898:T961" si="117">(((I898/60)/60)/24)+DATE(1970,1,1)</f>
        <v>42244.166666666672</v>
      </c>
      <c r="U898" t="str">
        <f>INDEX('ED - Country code'!$A:$A,MATCH(Data!G898,'ED - Country code'!$B:$B,0))</f>
        <v>United States of America</v>
      </c>
      <c r="V898">
        <f t="shared" si="110"/>
        <v>25.29368055555824</v>
      </c>
      <c r="W898">
        <f t="shared" si="111"/>
        <v>2015</v>
      </c>
    </row>
    <row r="899" spans="1:23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112"/>
        <v>0</v>
      </c>
      <c r="P899" s="8" t="e">
        <f t="shared" si="113"/>
        <v>#DIV/0!</v>
      </c>
      <c r="Q899" t="str">
        <f t="shared" si="114"/>
        <v>music</v>
      </c>
      <c r="R899" t="str">
        <f t="shared" si="115"/>
        <v>indie rock</v>
      </c>
      <c r="S899" s="11">
        <f t="shared" si="116"/>
        <v>41211.688750000001</v>
      </c>
      <c r="T899" s="11">
        <f t="shared" si="117"/>
        <v>41241.730416666665</v>
      </c>
      <c r="U899" t="str">
        <f>INDEX('ED - Country code'!$A:$A,MATCH(Data!G899,'ED - Country code'!$B:$B,0))</f>
        <v>United States of America</v>
      </c>
      <c r="V899">
        <f t="shared" ref="V899:V962" si="118">T899-S899</f>
        <v>30.041666666664241</v>
      </c>
      <c r="W899">
        <f t="shared" ref="W899:W962" si="119">YEAR(T899)</f>
        <v>2012</v>
      </c>
    </row>
    <row r="900" spans="1:23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2"/>
        <v>2.8000000000000001E-2</v>
      </c>
      <c r="P900" s="8">
        <f t="shared" si="113"/>
        <v>35</v>
      </c>
      <c r="Q900" t="str">
        <f t="shared" si="114"/>
        <v>music</v>
      </c>
      <c r="R900" t="str">
        <f t="shared" si="115"/>
        <v>indie rock</v>
      </c>
      <c r="S900" s="11">
        <f t="shared" si="116"/>
        <v>40878.758217592593</v>
      </c>
      <c r="T900" s="11">
        <f t="shared" si="117"/>
        <v>40923.758217592593</v>
      </c>
      <c r="U900" t="str">
        <f>INDEX('ED - Country code'!$A:$A,MATCH(Data!G900,'ED - Country code'!$B:$B,0))</f>
        <v>United States of America</v>
      </c>
      <c r="V900">
        <f t="shared" si="118"/>
        <v>45</v>
      </c>
      <c r="W900">
        <f t="shared" si="119"/>
        <v>2012</v>
      </c>
    </row>
    <row r="901" spans="1:23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2"/>
        <v>0.37333333333333335</v>
      </c>
      <c r="P901" s="8">
        <f t="shared" si="113"/>
        <v>35</v>
      </c>
      <c r="Q901" t="str">
        <f t="shared" si="114"/>
        <v>music</v>
      </c>
      <c r="R901" t="str">
        <f t="shared" si="115"/>
        <v>indie rock</v>
      </c>
      <c r="S901" s="11">
        <f t="shared" si="116"/>
        <v>40646.099097222221</v>
      </c>
      <c r="T901" s="11">
        <f t="shared" si="117"/>
        <v>40691.099097222221</v>
      </c>
      <c r="U901" t="str">
        <f>INDEX('ED - Country code'!$A:$A,MATCH(Data!G901,'ED - Country code'!$B:$B,0))</f>
        <v>United States of America</v>
      </c>
      <c r="V901">
        <f t="shared" si="118"/>
        <v>45</v>
      </c>
      <c r="W901">
        <f t="shared" si="119"/>
        <v>2011</v>
      </c>
    </row>
    <row r="902" spans="1:23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2"/>
        <v>4.1999999999999997E-3</v>
      </c>
      <c r="P902" s="8">
        <f t="shared" si="113"/>
        <v>10.5</v>
      </c>
      <c r="Q902" t="str">
        <f t="shared" si="114"/>
        <v>music</v>
      </c>
      <c r="R902" t="str">
        <f t="shared" si="115"/>
        <v>jazz</v>
      </c>
      <c r="S902" s="11">
        <f t="shared" si="116"/>
        <v>42429.84956018519</v>
      </c>
      <c r="T902" s="11">
        <f t="shared" si="117"/>
        <v>42459.807893518519</v>
      </c>
      <c r="U902" t="str">
        <f>INDEX('ED - Country code'!$A:$A,MATCH(Data!G902,'ED - Country code'!$B:$B,0))</f>
        <v>United States of America</v>
      </c>
      <c r="V902">
        <f t="shared" si="118"/>
        <v>29.958333333328483</v>
      </c>
      <c r="W902">
        <f t="shared" si="119"/>
        <v>2016</v>
      </c>
    </row>
    <row r="903" spans="1:23" ht="43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2"/>
        <v>0</v>
      </c>
      <c r="P903" s="8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11">
        <f t="shared" si="116"/>
        <v>40291.81150462963</v>
      </c>
      <c r="T903" s="11">
        <f t="shared" si="117"/>
        <v>40337.799305555556</v>
      </c>
      <c r="U903" t="str">
        <f>INDEX('ED - Country code'!$A:$A,MATCH(Data!G903,'ED - Country code'!$B:$B,0))</f>
        <v>United States of America</v>
      </c>
      <c r="V903">
        <f t="shared" si="118"/>
        <v>45.987800925926422</v>
      </c>
      <c r="W903">
        <f t="shared" si="119"/>
        <v>2010</v>
      </c>
    </row>
    <row r="904" spans="1:23" ht="43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2"/>
        <v>3.0000000000000001E-3</v>
      </c>
      <c r="P904" s="8">
        <f t="shared" si="113"/>
        <v>30</v>
      </c>
      <c r="Q904" t="str">
        <f t="shared" si="114"/>
        <v>music</v>
      </c>
      <c r="R904" t="str">
        <f t="shared" si="115"/>
        <v>jazz</v>
      </c>
      <c r="S904" s="11">
        <f t="shared" si="116"/>
        <v>41829.965532407405</v>
      </c>
      <c r="T904" s="11">
        <f t="shared" si="117"/>
        <v>41881.645833333336</v>
      </c>
      <c r="U904" t="str">
        <f>INDEX('ED - Country code'!$A:$A,MATCH(Data!G904,'ED - Country code'!$B:$B,0))</f>
        <v>United States of America</v>
      </c>
      <c r="V904">
        <f t="shared" si="118"/>
        <v>51.680300925931078</v>
      </c>
      <c r="W904">
        <f t="shared" si="119"/>
        <v>2014</v>
      </c>
    </row>
    <row r="905" spans="1:23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2"/>
        <v>3.2000000000000001E-2</v>
      </c>
      <c r="P905" s="8">
        <f t="shared" si="113"/>
        <v>40</v>
      </c>
      <c r="Q905" t="str">
        <f t="shared" si="114"/>
        <v>music</v>
      </c>
      <c r="R905" t="str">
        <f t="shared" si="115"/>
        <v>jazz</v>
      </c>
      <c r="S905" s="11">
        <f t="shared" si="116"/>
        <v>41149.796064814815</v>
      </c>
      <c r="T905" s="11">
        <f t="shared" si="117"/>
        <v>41175.100694444445</v>
      </c>
      <c r="U905" t="str">
        <f>INDEX('ED - Country code'!$A:$A,MATCH(Data!G905,'ED - Country code'!$B:$B,0))</f>
        <v>United States of America</v>
      </c>
      <c r="V905">
        <f t="shared" si="118"/>
        <v>25.304629629630654</v>
      </c>
      <c r="W905">
        <f t="shared" si="119"/>
        <v>2012</v>
      </c>
    </row>
    <row r="906" spans="1:23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2"/>
        <v>3.0200000000000001E-3</v>
      </c>
      <c r="P906" s="8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11">
        <f t="shared" si="116"/>
        <v>42342.080289351856</v>
      </c>
      <c r="T906" s="11">
        <f t="shared" si="117"/>
        <v>42372.080289351856</v>
      </c>
      <c r="U906" t="str">
        <f>INDEX('ED - Country code'!$A:$A,MATCH(Data!G906,'ED - Country code'!$B:$B,0))</f>
        <v>United States of America</v>
      </c>
      <c r="V906">
        <f t="shared" si="118"/>
        <v>30</v>
      </c>
      <c r="W906">
        <f t="shared" si="119"/>
        <v>2016</v>
      </c>
    </row>
    <row r="907" spans="1:23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2"/>
        <v>3.0153846153846153E-2</v>
      </c>
      <c r="P907" s="8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11">
        <f t="shared" si="116"/>
        <v>40507.239884259259</v>
      </c>
      <c r="T907" s="11">
        <f t="shared" si="117"/>
        <v>40567.239884259259</v>
      </c>
      <c r="U907" t="str">
        <f>INDEX('ED - Country code'!$A:$A,MATCH(Data!G907,'ED - Country code'!$B:$B,0))</f>
        <v>United States of America</v>
      </c>
      <c r="V907">
        <f t="shared" si="118"/>
        <v>60</v>
      </c>
      <c r="W907">
        <f t="shared" si="119"/>
        <v>2011</v>
      </c>
    </row>
    <row r="908" spans="1:23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2"/>
        <v>0</v>
      </c>
      <c r="P908" s="8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11">
        <f t="shared" si="116"/>
        <v>41681.189699074072</v>
      </c>
      <c r="T908" s="11">
        <f t="shared" si="117"/>
        <v>41711.148032407407</v>
      </c>
      <c r="U908" t="str">
        <f>INDEX('ED - Country code'!$A:$A,MATCH(Data!G908,'ED - Country code'!$B:$B,0))</f>
        <v>United States of America</v>
      </c>
      <c r="V908">
        <f t="shared" si="118"/>
        <v>29.958333333335759</v>
      </c>
      <c r="W908">
        <f t="shared" si="119"/>
        <v>2014</v>
      </c>
    </row>
    <row r="909" spans="1:23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2"/>
        <v>0</v>
      </c>
      <c r="P909" s="8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11">
        <f t="shared" si="116"/>
        <v>40767.192395833335</v>
      </c>
      <c r="T909" s="11">
        <f t="shared" si="117"/>
        <v>40797.192395833335</v>
      </c>
      <c r="U909" t="str">
        <f>INDEX('ED - Country code'!$A:$A,MATCH(Data!G909,'ED - Country code'!$B:$B,0))</f>
        <v>United States of America</v>
      </c>
      <c r="V909">
        <f t="shared" si="118"/>
        <v>30</v>
      </c>
      <c r="W909">
        <f t="shared" si="119"/>
        <v>2011</v>
      </c>
    </row>
    <row r="910" spans="1:23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2"/>
        <v>0</v>
      </c>
      <c r="P910" s="8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11">
        <f t="shared" si="116"/>
        <v>40340.801562499997</v>
      </c>
      <c r="T910" s="11">
        <f t="shared" si="117"/>
        <v>40386.207638888889</v>
      </c>
      <c r="U910" t="str">
        <f>INDEX('ED - Country code'!$A:$A,MATCH(Data!G910,'ED - Country code'!$B:$B,0))</f>
        <v>United States of America</v>
      </c>
      <c r="V910">
        <f t="shared" si="118"/>
        <v>45.406076388891961</v>
      </c>
      <c r="W910">
        <f t="shared" si="119"/>
        <v>2010</v>
      </c>
    </row>
    <row r="911" spans="1:23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2"/>
        <v>3.2500000000000001E-2</v>
      </c>
      <c r="P911" s="8">
        <f t="shared" si="113"/>
        <v>65</v>
      </c>
      <c r="Q911" t="str">
        <f t="shared" si="114"/>
        <v>music</v>
      </c>
      <c r="R911" t="str">
        <f t="shared" si="115"/>
        <v>jazz</v>
      </c>
      <c r="S911" s="11">
        <f t="shared" si="116"/>
        <v>41081.69027777778</v>
      </c>
      <c r="T911" s="11">
        <f t="shared" si="117"/>
        <v>41113.166666666664</v>
      </c>
      <c r="U911" t="str">
        <f>INDEX('ED - Country code'!$A:$A,MATCH(Data!G911,'ED - Country code'!$B:$B,0))</f>
        <v>United States of America</v>
      </c>
      <c r="V911">
        <f t="shared" si="118"/>
        <v>31.476388888884685</v>
      </c>
      <c r="W911">
        <f t="shared" si="119"/>
        <v>2012</v>
      </c>
    </row>
    <row r="912" spans="1:23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2"/>
        <v>0.22363636363636363</v>
      </c>
      <c r="P912" s="8">
        <f t="shared" si="113"/>
        <v>24.6</v>
      </c>
      <c r="Q912" t="str">
        <f t="shared" si="114"/>
        <v>music</v>
      </c>
      <c r="R912" t="str">
        <f t="shared" si="115"/>
        <v>jazz</v>
      </c>
      <c r="S912" s="11">
        <f t="shared" si="116"/>
        <v>42737.545358796298</v>
      </c>
      <c r="T912" s="11">
        <f t="shared" si="117"/>
        <v>42797.545358796298</v>
      </c>
      <c r="U912" t="str">
        <f>INDEX('ED - Country code'!$A:$A,MATCH(Data!G912,'ED - Country code'!$B:$B,0))</f>
        <v>United Kingdom</v>
      </c>
      <c r="V912">
        <f t="shared" si="118"/>
        <v>60</v>
      </c>
      <c r="W912">
        <f t="shared" si="119"/>
        <v>2017</v>
      </c>
    </row>
    <row r="913" spans="1:23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2"/>
        <v>0</v>
      </c>
      <c r="P913" s="8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11">
        <f t="shared" si="116"/>
        <v>41642.005150462966</v>
      </c>
      <c r="T913" s="11">
        <f t="shared" si="117"/>
        <v>41663.005150462966</v>
      </c>
      <c r="U913" t="str">
        <f>INDEX('ED - Country code'!$A:$A,MATCH(Data!G913,'ED - Country code'!$B:$B,0))</f>
        <v>United States of America</v>
      </c>
      <c r="V913">
        <f t="shared" si="118"/>
        <v>21</v>
      </c>
      <c r="W913">
        <f t="shared" si="119"/>
        <v>2014</v>
      </c>
    </row>
    <row r="914" spans="1:23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2"/>
        <v>8.5714285714285719E-3</v>
      </c>
      <c r="P914" s="8">
        <f t="shared" si="113"/>
        <v>15</v>
      </c>
      <c r="Q914" t="str">
        <f t="shared" si="114"/>
        <v>music</v>
      </c>
      <c r="R914" t="str">
        <f t="shared" si="115"/>
        <v>jazz</v>
      </c>
      <c r="S914" s="11">
        <f t="shared" si="116"/>
        <v>41194.109340277777</v>
      </c>
      <c r="T914" s="11">
        <f t="shared" si="117"/>
        <v>41254.151006944441</v>
      </c>
      <c r="U914" t="str">
        <f>INDEX('ED - Country code'!$A:$A,MATCH(Data!G914,'ED - Country code'!$B:$B,0))</f>
        <v>United States of America</v>
      </c>
      <c r="V914">
        <f t="shared" si="118"/>
        <v>60.041666666664241</v>
      </c>
      <c r="W914">
        <f t="shared" si="119"/>
        <v>2012</v>
      </c>
    </row>
    <row r="915" spans="1:23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2"/>
        <v>6.6066666666666662E-2</v>
      </c>
      <c r="P915" s="8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11">
        <f t="shared" si="116"/>
        <v>41004.139108796298</v>
      </c>
      <c r="T915" s="11">
        <f t="shared" si="117"/>
        <v>41034.139108796298</v>
      </c>
      <c r="U915" t="str">
        <f>INDEX('ED - Country code'!$A:$A,MATCH(Data!G915,'ED - Country code'!$B:$B,0))</f>
        <v>United States of America</v>
      </c>
      <c r="V915">
        <f t="shared" si="118"/>
        <v>30</v>
      </c>
      <c r="W915">
        <f t="shared" si="119"/>
        <v>2012</v>
      </c>
    </row>
    <row r="916" spans="1:23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2"/>
        <v>0</v>
      </c>
      <c r="P916" s="8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11">
        <f t="shared" si="116"/>
        <v>41116.763275462967</v>
      </c>
      <c r="T916" s="11">
        <f t="shared" si="117"/>
        <v>41146.763275462967</v>
      </c>
      <c r="U916" t="str">
        <f>INDEX('ED - Country code'!$A:$A,MATCH(Data!G916,'ED - Country code'!$B:$B,0))</f>
        <v>United States of America</v>
      </c>
      <c r="V916">
        <f t="shared" si="118"/>
        <v>30</v>
      </c>
      <c r="W916">
        <f t="shared" si="119"/>
        <v>2012</v>
      </c>
    </row>
    <row r="917" spans="1:23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2"/>
        <v>5.7692307692307696E-2</v>
      </c>
      <c r="P917" s="8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11">
        <f t="shared" si="116"/>
        <v>40937.679560185185</v>
      </c>
      <c r="T917" s="11">
        <f t="shared" si="117"/>
        <v>40969.207638888889</v>
      </c>
      <c r="U917" t="str">
        <f>INDEX('ED - Country code'!$A:$A,MATCH(Data!G917,'ED - Country code'!$B:$B,0))</f>
        <v>United States of America</v>
      </c>
      <c r="V917">
        <f t="shared" si="118"/>
        <v>31.528078703704523</v>
      </c>
      <c r="W917">
        <f t="shared" si="119"/>
        <v>2012</v>
      </c>
    </row>
    <row r="918" spans="1:23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2"/>
        <v>0</v>
      </c>
      <c r="P918" s="8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11">
        <f t="shared" si="116"/>
        <v>40434.853402777779</v>
      </c>
      <c r="T918" s="11">
        <f t="shared" si="117"/>
        <v>40473.208333333336</v>
      </c>
      <c r="U918" t="str">
        <f>INDEX('ED - Country code'!$A:$A,MATCH(Data!G918,'ED - Country code'!$B:$B,0))</f>
        <v>United States of America</v>
      </c>
      <c r="V918">
        <f t="shared" si="118"/>
        <v>38.354930555557075</v>
      </c>
      <c r="W918">
        <f t="shared" si="119"/>
        <v>2010</v>
      </c>
    </row>
    <row r="919" spans="1:23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2"/>
        <v>6.0000000000000001E-3</v>
      </c>
      <c r="P919" s="8">
        <f t="shared" si="113"/>
        <v>30</v>
      </c>
      <c r="Q919" t="str">
        <f t="shared" si="114"/>
        <v>music</v>
      </c>
      <c r="R919" t="str">
        <f t="shared" si="115"/>
        <v>jazz</v>
      </c>
      <c r="S919" s="11">
        <f t="shared" si="116"/>
        <v>41802.94363425926</v>
      </c>
      <c r="T919" s="11">
        <f t="shared" si="117"/>
        <v>41834.104166666664</v>
      </c>
      <c r="U919" t="str">
        <f>INDEX('ED - Country code'!$A:$A,MATCH(Data!G919,'ED - Country code'!$B:$B,0))</f>
        <v>United States of America</v>
      </c>
      <c r="V919">
        <f t="shared" si="118"/>
        <v>31.160532407404389</v>
      </c>
      <c r="W919">
        <f t="shared" si="119"/>
        <v>2014</v>
      </c>
    </row>
    <row r="920" spans="1:23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2"/>
        <v>5.0256410256410255E-2</v>
      </c>
      <c r="P920" s="8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1">
        <f t="shared" si="116"/>
        <v>41944.916215277779</v>
      </c>
      <c r="T920" s="11">
        <f t="shared" si="117"/>
        <v>41974.957881944443</v>
      </c>
      <c r="U920" t="str">
        <f>INDEX('ED - Country code'!$A:$A,MATCH(Data!G920,'ED - Country code'!$B:$B,0))</f>
        <v>United Kingdom</v>
      </c>
      <c r="V920">
        <f t="shared" si="118"/>
        <v>30.041666666664241</v>
      </c>
      <c r="W920">
        <f t="shared" si="119"/>
        <v>2014</v>
      </c>
    </row>
    <row r="921" spans="1:23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2"/>
        <v>5.0000000000000001E-3</v>
      </c>
      <c r="P921" s="8">
        <f t="shared" si="113"/>
        <v>100</v>
      </c>
      <c r="Q921" t="str">
        <f t="shared" si="114"/>
        <v>music</v>
      </c>
      <c r="R921" t="str">
        <f t="shared" si="115"/>
        <v>jazz</v>
      </c>
      <c r="S921" s="11">
        <f t="shared" si="116"/>
        <v>41227.641724537039</v>
      </c>
      <c r="T921" s="11">
        <f t="shared" si="117"/>
        <v>41262.641724537039</v>
      </c>
      <c r="U921" t="str">
        <f>INDEX('ED - Country code'!$A:$A,MATCH(Data!G921,'ED - Country code'!$B:$B,0))</f>
        <v>United States of America</v>
      </c>
      <c r="V921">
        <f t="shared" si="118"/>
        <v>35</v>
      </c>
      <c r="W921">
        <f t="shared" si="119"/>
        <v>2012</v>
      </c>
    </row>
    <row r="922" spans="1:23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2"/>
        <v>0</v>
      </c>
      <c r="P922" s="8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11">
        <f t="shared" si="116"/>
        <v>41562.67155092593</v>
      </c>
      <c r="T922" s="11">
        <f t="shared" si="117"/>
        <v>41592.713217592594</v>
      </c>
      <c r="U922" t="str">
        <f>INDEX('ED - Country code'!$A:$A,MATCH(Data!G922,'ED - Country code'!$B:$B,0))</f>
        <v>United States of America</v>
      </c>
      <c r="V922">
        <f t="shared" si="118"/>
        <v>30.041666666664241</v>
      </c>
      <c r="W922">
        <f t="shared" si="119"/>
        <v>2013</v>
      </c>
    </row>
    <row r="923" spans="1:23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2"/>
        <v>0.309</v>
      </c>
      <c r="P923" s="8">
        <f t="shared" si="113"/>
        <v>231.75</v>
      </c>
      <c r="Q923" t="str">
        <f t="shared" si="114"/>
        <v>music</v>
      </c>
      <c r="R923" t="str">
        <f t="shared" si="115"/>
        <v>jazz</v>
      </c>
      <c r="S923" s="11">
        <f t="shared" si="116"/>
        <v>40847.171018518515</v>
      </c>
      <c r="T923" s="11">
        <f t="shared" si="117"/>
        <v>40889.212685185186</v>
      </c>
      <c r="U923" t="str">
        <f>INDEX('ED - Country code'!$A:$A,MATCH(Data!G923,'ED - Country code'!$B:$B,0))</f>
        <v>United States of America</v>
      </c>
      <c r="V923">
        <f t="shared" si="118"/>
        <v>42.041666666671517</v>
      </c>
      <c r="W923">
        <f t="shared" si="119"/>
        <v>2011</v>
      </c>
    </row>
    <row r="924" spans="1:23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2"/>
        <v>0.21037037037037037</v>
      </c>
      <c r="P924" s="8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11">
        <f t="shared" si="116"/>
        <v>41878.530011574076</v>
      </c>
      <c r="T924" s="11">
        <f t="shared" si="117"/>
        <v>41913.530011574076</v>
      </c>
      <c r="U924" t="str">
        <f>INDEX('ED - Country code'!$A:$A,MATCH(Data!G924,'ED - Country code'!$B:$B,0))</f>
        <v>United States of America</v>
      </c>
      <c r="V924">
        <f t="shared" si="118"/>
        <v>35</v>
      </c>
      <c r="W924">
        <f t="shared" si="119"/>
        <v>2014</v>
      </c>
    </row>
    <row r="925" spans="1:23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2"/>
        <v>2.1999999999999999E-2</v>
      </c>
      <c r="P925" s="8">
        <f t="shared" si="113"/>
        <v>55</v>
      </c>
      <c r="Q925" t="str">
        <f t="shared" si="114"/>
        <v>music</v>
      </c>
      <c r="R925" t="str">
        <f t="shared" si="115"/>
        <v>jazz</v>
      </c>
      <c r="S925" s="11">
        <f t="shared" si="116"/>
        <v>41934.959756944445</v>
      </c>
      <c r="T925" s="11">
        <f t="shared" si="117"/>
        <v>41965.001423611116</v>
      </c>
      <c r="U925" t="str">
        <f>INDEX('ED - Country code'!$A:$A,MATCH(Data!G925,'ED - Country code'!$B:$B,0))</f>
        <v>United States of America</v>
      </c>
      <c r="V925">
        <f t="shared" si="118"/>
        <v>30.041666666671517</v>
      </c>
      <c r="W925">
        <f t="shared" si="119"/>
        <v>2014</v>
      </c>
    </row>
    <row r="926" spans="1:23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2"/>
        <v>0.109</v>
      </c>
      <c r="P926" s="8">
        <f t="shared" si="113"/>
        <v>21.8</v>
      </c>
      <c r="Q926" t="str">
        <f t="shared" si="114"/>
        <v>music</v>
      </c>
      <c r="R926" t="str">
        <f t="shared" si="115"/>
        <v>jazz</v>
      </c>
      <c r="S926" s="11">
        <f t="shared" si="116"/>
        <v>41288.942928240744</v>
      </c>
      <c r="T926" s="11">
        <f t="shared" si="117"/>
        <v>41318.942928240744</v>
      </c>
      <c r="U926" t="str">
        <f>INDEX('ED - Country code'!$A:$A,MATCH(Data!G926,'ED - Country code'!$B:$B,0))</f>
        <v>United States of America</v>
      </c>
      <c r="V926">
        <f t="shared" si="118"/>
        <v>30</v>
      </c>
      <c r="W926">
        <f t="shared" si="119"/>
        <v>2013</v>
      </c>
    </row>
    <row r="927" spans="1:23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2"/>
        <v>2.6666666666666668E-2</v>
      </c>
      <c r="P927" s="8">
        <f t="shared" si="113"/>
        <v>32</v>
      </c>
      <c r="Q927" t="str">
        <f t="shared" si="114"/>
        <v>music</v>
      </c>
      <c r="R927" t="str">
        <f t="shared" si="115"/>
        <v>jazz</v>
      </c>
      <c r="S927" s="11">
        <f t="shared" si="116"/>
        <v>41575.880914351852</v>
      </c>
      <c r="T927" s="11">
        <f t="shared" si="117"/>
        <v>41605.922581018516</v>
      </c>
      <c r="U927" t="str">
        <f>INDEX('ED - Country code'!$A:$A,MATCH(Data!G927,'ED - Country code'!$B:$B,0))</f>
        <v>United States of America</v>
      </c>
      <c r="V927">
        <f t="shared" si="118"/>
        <v>30.041666666664241</v>
      </c>
      <c r="W927">
        <f t="shared" si="119"/>
        <v>2013</v>
      </c>
    </row>
    <row r="928" spans="1:23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2"/>
        <v>0</v>
      </c>
      <c r="P928" s="8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11">
        <f t="shared" si="116"/>
        <v>40338.02002314815</v>
      </c>
      <c r="T928" s="11">
        <f t="shared" si="117"/>
        <v>40367.944444444445</v>
      </c>
      <c r="U928" t="str">
        <f>INDEX('ED - Country code'!$A:$A,MATCH(Data!G928,'ED - Country code'!$B:$B,0))</f>
        <v>United States of America</v>
      </c>
      <c r="V928">
        <f t="shared" si="118"/>
        <v>29.924421296294895</v>
      </c>
      <c r="W928">
        <f t="shared" si="119"/>
        <v>2010</v>
      </c>
    </row>
    <row r="929" spans="1:23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2"/>
        <v>0</v>
      </c>
      <c r="P929" s="8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11">
        <f t="shared" si="116"/>
        <v>41013.822858796295</v>
      </c>
      <c r="T929" s="11">
        <f t="shared" si="117"/>
        <v>41043.822858796295</v>
      </c>
      <c r="U929" t="str">
        <f>INDEX('ED - Country code'!$A:$A,MATCH(Data!G929,'ED - Country code'!$B:$B,0))</f>
        <v>United States of America</v>
      </c>
      <c r="V929">
        <f t="shared" si="118"/>
        <v>30</v>
      </c>
      <c r="W929">
        <f t="shared" si="119"/>
        <v>2012</v>
      </c>
    </row>
    <row r="930" spans="1:23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2"/>
        <v>0.10862068965517241</v>
      </c>
      <c r="P930" s="8">
        <f t="shared" si="113"/>
        <v>56.25</v>
      </c>
      <c r="Q930" t="str">
        <f t="shared" si="114"/>
        <v>music</v>
      </c>
      <c r="R930" t="str">
        <f t="shared" si="115"/>
        <v>jazz</v>
      </c>
      <c r="S930" s="11">
        <f t="shared" si="116"/>
        <v>41180.86241898148</v>
      </c>
      <c r="T930" s="11">
        <f t="shared" si="117"/>
        <v>41231</v>
      </c>
      <c r="U930" t="str">
        <f>INDEX('ED - Country code'!$A:$A,MATCH(Data!G930,'ED - Country code'!$B:$B,0))</f>
        <v>United States of America</v>
      </c>
      <c r="V930">
        <f t="shared" si="118"/>
        <v>50.137581018519995</v>
      </c>
      <c r="W930">
        <f t="shared" si="119"/>
        <v>2012</v>
      </c>
    </row>
    <row r="931" spans="1:23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2"/>
        <v>0</v>
      </c>
      <c r="P931" s="8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11">
        <f t="shared" si="116"/>
        <v>40978.238067129627</v>
      </c>
      <c r="T931" s="11">
        <f t="shared" si="117"/>
        <v>41008.196400462963</v>
      </c>
      <c r="U931" t="str">
        <f>INDEX('ED - Country code'!$A:$A,MATCH(Data!G931,'ED - Country code'!$B:$B,0))</f>
        <v>United States of America</v>
      </c>
      <c r="V931">
        <f t="shared" si="118"/>
        <v>29.958333333335759</v>
      </c>
      <c r="W931">
        <f t="shared" si="119"/>
        <v>2012</v>
      </c>
    </row>
    <row r="932" spans="1:23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2"/>
        <v>0.38333333333333336</v>
      </c>
      <c r="P932" s="8">
        <f t="shared" si="113"/>
        <v>69</v>
      </c>
      <c r="Q932" t="str">
        <f t="shared" si="114"/>
        <v>music</v>
      </c>
      <c r="R932" t="str">
        <f t="shared" si="115"/>
        <v>jazz</v>
      </c>
      <c r="S932" s="11">
        <f t="shared" si="116"/>
        <v>40312.915578703702</v>
      </c>
      <c r="T932" s="11">
        <f t="shared" si="117"/>
        <v>40354.897222222222</v>
      </c>
      <c r="U932" t="str">
        <f>INDEX('ED - Country code'!$A:$A,MATCH(Data!G932,'ED - Country code'!$B:$B,0))</f>
        <v>United States of America</v>
      </c>
      <c r="V932">
        <f t="shared" si="118"/>
        <v>41.981643518520286</v>
      </c>
      <c r="W932">
        <f t="shared" si="119"/>
        <v>2010</v>
      </c>
    </row>
    <row r="933" spans="1:23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2"/>
        <v>6.5500000000000003E-2</v>
      </c>
      <c r="P933" s="8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11">
        <f t="shared" si="116"/>
        <v>41680.359976851854</v>
      </c>
      <c r="T933" s="11">
        <f t="shared" si="117"/>
        <v>41714.916666666664</v>
      </c>
      <c r="U933" t="str">
        <f>INDEX('ED - Country code'!$A:$A,MATCH(Data!G933,'ED - Country code'!$B:$B,0))</f>
        <v>United Kingdom</v>
      </c>
      <c r="V933">
        <f t="shared" si="118"/>
        <v>34.556689814809943</v>
      </c>
      <c r="W933">
        <f t="shared" si="119"/>
        <v>2014</v>
      </c>
    </row>
    <row r="934" spans="1:23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2"/>
        <v>0.14536842105263159</v>
      </c>
      <c r="P934" s="8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11">
        <f t="shared" si="116"/>
        <v>41310.969270833331</v>
      </c>
      <c r="T934" s="11">
        <f t="shared" si="117"/>
        <v>41355.927604166667</v>
      </c>
      <c r="U934" t="str">
        <f>INDEX('ED - Country code'!$A:$A,MATCH(Data!G934,'ED - Country code'!$B:$B,0))</f>
        <v>United States of America</v>
      </c>
      <c r="V934">
        <f t="shared" si="118"/>
        <v>44.958333333335759</v>
      </c>
      <c r="W934">
        <f t="shared" si="119"/>
        <v>2013</v>
      </c>
    </row>
    <row r="935" spans="1:23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2"/>
        <v>0.06</v>
      </c>
      <c r="P935" s="8">
        <f t="shared" si="113"/>
        <v>60</v>
      </c>
      <c r="Q935" t="str">
        <f t="shared" si="114"/>
        <v>music</v>
      </c>
      <c r="R935" t="str">
        <f t="shared" si="115"/>
        <v>jazz</v>
      </c>
      <c r="S935" s="11">
        <f t="shared" si="116"/>
        <v>41711.169085648151</v>
      </c>
      <c r="T935" s="11">
        <f t="shared" si="117"/>
        <v>41771.169085648151</v>
      </c>
      <c r="U935" t="str">
        <f>INDEX('ED - Country code'!$A:$A,MATCH(Data!G935,'ED - Country code'!$B:$B,0))</f>
        <v>United States of America</v>
      </c>
      <c r="V935">
        <f t="shared" si="118"/>
        <v>60</v>
      </c>
      <c r="W935">
        <f t="shared" si="119"/>
        <v>2014</v>
      </c>
    </row>
    <row r="936" spans="1:23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2"/>
        <v>0.30399999999999999</v>
      </c>
      <c r="P936" s="8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11">
        <f t="shared" si="116"/>
        <v>41733.737083333333</v>
      </c>
      <c r="T936" s="11">
        <f t="shared" si="117"/>
        <v>41763.25</v>
      </c>
      <c r="U936" t="str">
        <f>INDEX('ED - Country code'!$A:$A,MATCH(Data!G936,'ED - Country code'!$B:$B,0))</f>
        <v>Canada</v>
      </c>
      <c r="V936">
        <f t="shared" si="118"/>
        <v>29.51291666666657</v>
      </c>
      <c r="W936">
        <f t="shared" si="119"/>
        <v>2014</v>
      </c>
    </row>
    <row r="937" spans="1:23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2"/>
        <v>1.4285714285714285E-2</v>
      </c>
      <c r="P937" s="8">
        <f t="shared" si="113"/>
        <v>25</v>
      </c>
      <c r="Q937" t="str">
        <f t="shared" si="114"/>
        <v>music</v>
      </c>
      <c r="R937" t="str">
        <f t="shared" si="115"/>
        <v>jazz</v>
      </c>
      <c r="S937" s="11">
        <f t="shared" si="116"/>
        <v>42368.333668981482</v>
      </c>
      <c r="T937" s="11">
        <f t="shared" si="117"/>
        <v>42398.333668981482</v>
      </c>
      <c r="U937" t="str">
        <f>INDEX('ED - Country code'!$A:$A,MATCH(Data!G937,'ED - Country code'!$B:$B,0))</f>
        <v>United States of America</v>
      </c>
      <c r="V937">
        <f t="shared" si="118"/>
        <v>30</v>
      </c>
      <c r="W937">
        <f t="shared" si="119"/>
        <v>2016</v>
      </c>
    </row>
    <row r="938" spans="1:23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2"/>
        <v>0</v>
      </c>
      <c r="P938" s="8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11">
        <f t="shared" si="116"/>
        <v>40883.024178240739</v>
      </c>
      <c r="T938" s="11">
        <f t="shared" si="117"/>
        <v>40926.833333333336</v>
      </c>
      <c r="U938" t="str">
        <f>INDEX('ED - Country code'!$A:$A,MATCH(Data!G938,'ED - Country code'!$B:$B,0))</f>
        <v>United States of America</v>
      </c>
      <c r="V938">
        <f t="shared" si="118"/>
        <v>43.809155092596484</v>
      </c>
      <c r="W938">
        <f t="shared" si="119"/>
        <v>2012</v>
      </c>
    </row>
    <row r="939" spans="1:23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2"/>
        <v>1.1428571428571429E-2</v>
      </c>
      <c r="P939" s="8">
        <f t="shared" si="113"/>
        <v>20</v>
      </c>
      <c r="Q939" t="str">
        <f t="shared" si="114"/>
        <v>music</v>
      </c>
      <c r="R939" t="str">
        <f t="shared" si="115"/>
        <v>jazz</v>
      </c>
      <c r="S939" s="11">
        <f t="shared" si="116"/>
        <v>41551.798113425924</v>
      </c>
      <c r="T939" s="11">
        <f t="shared" si="117"/>
        <v>41581.839780092596</v>
      </c>
      <c r="U939" t="str">
        <f>INDEX('ED - Country code'!$A:$A,MATCH(Data!G939,'ED - Country code'!$B:$B,0))</f>
        <v>United States of America</v>
      </c>
      <c r="V939">
        <f t="shared" si="118"/>
        <v>30.041666666671517</v>
      </c>
      <c r="W939">
        <f t="shared" si="119"/>
        <v>2013</v>
      </c>
    </row>
    <row r="940" spans="1:23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2"/>
        <v>3.5714285714285713E-3</v>
      </c>
      <c r="P940" s="8">
        <f t="shared" si="113"/>
        <v>25</v>
      </c>
      <c r="Q940" t="str">
        <f t="shared" si="114"/>
        <v>music</v>
      </c>
      <c r="R940" t="str">
        <f t="shared" si="115"/>
        <v>jazz</v>
      </c>
      <c r="S940" s="11">
        <f t="shared" si="116"/>
        <v>41124.479722222226</v>
      </c>
      <c r="T940" s="11">
        <f t="shared" si="117"/>
        <v>41154.479722222226</v>
      </c>
      <c r="U940" t="str">
        <f>INDEX('ED - Country code'!$A:$A,MATCH(Data!G940,'ED - Country code'!$B:$B,0))</f>
        <v>United States of America</v>
      </c>
      <c r="V940">
        <f t="shared" si="118"/>
        <v>30</v>
      </c>
      <c r="W940">
        <f t="shared" si="119"/>
        <v>2012</v>
      </c>
    </row>
    <row r="941" spans="1:23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2"/>
        <v>1.4545454545454545E-2</v>
      </c>
      <c r="P941" s="8">
        <f t="shared" si="113"/>
        <v>20</v>
      </c>
      <c r="Q941" t="str">
        <f t="shared" si="114"/>
        <v>music</v>
      </c>
      <c r="R941" t="str">
        <f t="shared" si="115"/>
        <v>jazz</v>
      </c>
      <c r="S941" s="11">
        <f t="shared" si="116"/>
        <v>41416.763171296298</v>
      </c>
      <c r="T941" s="11">
        <f t="shared" si="117"/>
        <v>41455.831944444442</v>
      </c>
      <c r="U941" t="str">
        <f>INDEX('ED - Country code'!$A:$A,MATCH(Data!G941,'ED - Country code'!$B:$B,0))</f>
        <v>United States of America</v>
      </c>
      <c r="V941">
        <f t="shared" si="118"/>
        <v>39.068773148144828</v>
      </c>
      <c r="W941">
        <f t="shared" si="119"/>
        <v>2013</v>
      </c>
    </row>
    <row r="942" spans="1:23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2"/>
        <v>0.17155555555555554</v>
      </c>
      <c r="P942" s="8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11">
        <f t="shared" si="116"/>
        <v>42182.008402777778</v>
      </c>
      <c r="T942" s="11">
        <f t="shared" si="117"/>
        <v>42227.008402777778</v>
      </c>
      <c r="U942" t="str">
        <f>INDEX('ED - Country code'!$A:$A,MATCH(Data!G942,'ED - Country code'!$B:$B,0))</f>
        <v>United States of America</v>
      </c>
      <c r="V942">
        <f t="shared" si="118"/>
        <v>45</v>
      </c>
      <c r="W942">
        <f t="shared" si="119"/>
        <v>2015</v>
      </c>
    </row>
    <row r="943" spans="1:23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2"/>
        <v>2.3220000000000001E-2</v>
      </c>
      <c r="P943" s="8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11">
        <f t="shared" si="116"/>
        <v>42746.096585648149</v>
      </c>
      <c r="T943" s="11">
        <f t="shared" si="117"/>
        <v>42776.096585648149</v>
      </c>
      <c r="U943" t="str">
        <f>INDEX('ED - Country code'!$A:$A,MATCH(Data!G943,'ED - Country code'!$B:$B,0))</f>
        <v>United States of America</v>
      </c>
      <c r="V943">
        <f t="shared" si="118"/>
        <v>30</v>
      </c>
      <c r="W943">
        <f t="shared" si="119"/>
        <v>2017</v>
      </c>
    </row>
    <row r="944" spans="1:23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2"/>
        <v>8.9066666666666669E-2</v>
      </c>
      <c r="P944" s="8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1">
        <f t="shared" si="116"/>
        <v>42382.843287037031</v>
      </c>
      <c r="T944" s="11">
        <f t="shared" si="117"/>
        <v>42418.843287037031</v>
      </c>
      <c r="U944" t="str">
        <f>INDEX('ED - Country code'!$A:$A,MATCH(Data!G944,'ED - Country code'!$B:$B,0))</f>
        <v>United States of America</v>
      </c>
      <c r="V944">
        <f t="shared" si="118"/>
        <v>36</v>
      </c>
      <c r="W944">
        <f t="shared" si="119"/>
        <v>2016</v>
      </c>
    </row>
    <row r="945" spans="1:23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2"/>
        <v>9.633333333333334E-2</v>
      </c>
      <c r="P945" s="8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11">
        <f t="shared" si="116"/>
        <v>42673.66788194445</v>
      </c>
      <c r="T945" s="11">
        <f t="shared" si="117"/>
        <v>42703.709548611107</v>
      </c>
      <c r="U945" t="str">
        <f>INDEX('ED - Country code'!$A:$A,MATCH(Data!G945,'ED - Country code'!$B:$B,0))</f>
        <v>United States of America</v>
      </c>
      <c r="V945">
        <f t="shared" si="118"/>
        <v>30.041666666656965</v>
      </c>
      <c r="W945">
        <f t="shared" si="119"/>
        <v>2016</v>
      </c>
    </row>
    <row r="946" spans="1:23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2"/>
        <v>0.13325999999999999</v>
      </c>
      <c r="P946" s="8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11">
        <f t="shared" si="116"/>
        <v>42444.583912037036</v>
      </c>
      <c r="T946" s="11">
        <f t="shared" si="117"/>
        <v>42478.583333333328</v>
      </c>
      <c r="U946" t="str">
        <f>INDEX('ED - Country code'!$A:$A,MATCH(Data!G946,'ED - Country code'!$B:$B,0))</f>
        <v>United States of America</v>
      </c>
      <c r="V946">
        <f t="shared" si="118"/>
        <v>33.999421296291985</v>
      </c>
      <c r="W946">
        <f t="shared" si="119"/>
        <v>2016</v>
      </c>
    </row>
    <row r="947" spans="1:23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2"/>
        <v>2.4840000000000001E-2</v>
      </c>
      <c r="P947" s="8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1">
        <f t="shared" si="116"/>
        <v>42732.872986111113</v>
      </c>
      <c r="T947" s="11">
        <f t="shared" si="117"/>
        <v>42784.999305555553</v>
      </c>
      <c r="U947" t="str">
        <f>INDEX('ED - Country code'!$A:$A,MATCH(Data!G947,'ED - Country code'!$B:$B,0))</f>
        <v>France</v>
      </c>
      <c r="V947">
        <f t="shared" si="118"/>
        <v>52.126319444440014</v>
      </c>
      <c r="W947">
        <f t="shared" si="119"/>
        <v>2017</v>
      </c>
    </row>
    <row r="948" spans="1:23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2"/>
        <v>1.9066666666666666E-2</v>
      </c>
      <c r="P948" s="8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1">
        <f t="shared" si="116"/>
        <v>42592.750555555554</v>
      </c>
      <c r="T948" s="11">
        <f t="shared" si="117"/>
        <v>42622.750555555554</v>
      </c>
      <c r="U948" t="str">
        <f>INDEX('ED - Country code'!$A:$A,MATCH(Data!G948,'ED - Country code'!$B:$B,0))</f>
        <v>United States of America</v>
      </c>
      <c r="V948">
        <f t="shared" si="118"/>
        <v>30</v>
      </c>
      <c r="W948">
        <f t="shared" si="119"/>
        <v>2016</v>
      </c>
    </row>
    <row r="949" spans="1:23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2"/>
        <v>0</v>
      </c>
      <c r="P949" s="8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11">
        <f t="shared" si="116"/>
        <v>42491.781319444446</v>
      </c>
      <c r="T949" s="11">
        <f t="shared" si="117"/>
        <v>42551.781319444446</v>
      </c>
      <c r="U949" t="str">
        <f>INDEX('ED - Country code'!$A:$A,MATCH(Data!G949,'ED - Country code'!$B:$B,0))</f>
        <v>United States of America</v>
      </c>
      <c r="V949">
        <f t="shared" si="118"/>
        <v>60</v>
      </c>
      <c r="W949">
        <f t="shared" si="119"/>
        <v>2016</v>
      </c>
    </row>
    <row r="950" spans="1:23" ht="43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2"/>
        <v>0.12</v>
      </c>
      <c r="P950" s="8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1">
        <f t="shared" si="116"/>
        <v>42411.828287037039</v>
      </c>
      <c r="T950" s="11">
        <f t="shared" si="117"/>
        <v>42441.828287037039</v>
      </c>
      <c r="U950" t="str">
        <f>INDEX('ED - Country code'!$A:$A,MATCH(Data!G950,'ED - Country code'!$B:$B,0))</f>
        <v>Netherlands</v>
      </c>
      <c r="V950">
        <f t="shared" si="118"/>
        <v>30</v>
      </c>
      <c r="W950">
        <f t="shared" si="119"/>
        <v>2016</v>
      </c>
    </row>
    <row r="951" spans="1:23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2"/>
        <v>1.3650000000000001E-2</v>
      </c>
      <c r="P951" s="8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1">
        <f t="shared" si="116"/>
        <v>42361.043703703705</v>
      </c>
      <c r="T951" s="11">
        <f t="shared" si="117"/>
        <v>42421.043703703705</v>
      </c>
      <c r="U951" t="str">
        <f>INDEX('ED - Country code'!$A:$A,MATCH(Data!G951,'ED - Country code'!$B:$B,0))</f>
        <v>Germany</v>
      </c>
      <c r="V951">
        <f t="shared" si="118"/>
        <v>60</v>
      </c>
      <c r="W951">
        <f t="shared" si="119"/>
        <v>2016</v>
      </c>
    </row>
    <row r="952" spans="1:23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2"/>
        <v>0.28039999999999998</v>
      </c>
      <c r="P952" s="8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11">
        <f t="shared" si="116"/>
        <v>42356.750706018516</v>
      </c>
      <c r="T952" s="11">
        <f t="shared" si="117"/>
        <v>42386.750706018516</v>
      </c>
      <c r="U952" t="str">
        <f>INDEX('ED - Country code'!$A:$A,MATCH(Data!G952,'ED - Country code'!$B:$B,0))</f>
        <v>Canada</v>
      </c>
      <c r="V952">
        <f t="shared" si="118"/>
        <v>30</v>
      </c>
      <c r="W952">
        <f t="shared" si="119"/>
        <v>2016</v>
      </c>
    </row>
    <row r="953" spans="1:23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2"/>
        <v>0.38390000000000002</v>
      </c>
      <c r="P953" s="8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11">
        <f t="shared" si="116"/>
        <v>42480.653611111105</v>
      </c>
      <c r="T953" s="11">
        <f t="shared" si="117"/>
        <v>42525.653611111105</v>
      </c>
      <c r="U953" t="str">
        <f>INDEX('ED - Country code'!$A:$A,MATCH(Data!G953,'ED - Country code'!$B:$B,0))</f>
        <v>United States of America</v>
      </c>
      <c r="V953">
        <f t="shared" si="118"/>
        <v>45</v>
      </c>
      <c r="W953">
        <f t="shared" si="119"/>
        <v>2016</v>
      </c>
    </row>
    <row r="954" spans="1:23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2"/>
        <v>0.39942857142857141</v>
      </c>
      <c r="P954" s="8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11">
        <f t="shared" si="116"/>
        <v>42662.613564814819</v>
      </c>
      <c r="T954" s="11">
        <f t="shared" si="117"/>
        <v>42692.655231481483</v>
      </c>
      <c r="U954" t="str">
        <f>INDEX('ED - Country code'!$A:$A,MATCH(Data!G954,'ED - Country code'!$B:$B,0))</f>
        <v>United States of America</v>
      </c>
      <c r="V954">
        <f t="shared" si="118"/>
        <v>30.041666666664241</v>
      </c>
      <c r="W954">
        <f t="shared" si="119"/>
        <v>2016</v>
      </c>
    </row>
    <row r="955" spans="1:23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2"/>
        <v>8.3999999999999995E-3</v>
      </c>
      <c r="P955" s="8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1">
        <f t="shared" si="116"/>
        <v>41999.164340277777</v>
      </c>
      <c r="T955" s="11">
        <f t="shared" si="117"/>
        <v>42029.164340277777</v>
      </c>
      <c r="U955" t="str">
        <f>INDEX('ED - Country code'!$A:$A,MATCH(Data!G955,'ED - Country code'!$B:$B,0))</f>
        <v>United States of America</v>
      </c>
      <c r="V955">
        <f t="shared" si="118"/>
        <v>30</v>
      </c>
      <c r="W955">
        <f t="shared" si="119"/>
        <v>2015</v>
      </c>
    </row>
    <row r="956" spans="1:23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2"/>
        <v>0.43406666666666666</v>
      </c>
      <c r="P956" s="8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11">
        <f t="shared" si="116"/>
        <v>42194.833784722221</v>
      </c>
      <c r="T956" s="11">
        <f t="shared" si="117"/>
        <v>42236.833784722221</v>
      </c>
      <c r="U956" t="str">
        <f>INDEX('ED - Country code'!$A:$A,MATCH(Data!G956,'ED - Country code'!$B:$B,0))</f>
        <v>United States of America</v>
      </c>
      <c r="V956">
        <f t="shared" si="118"/>
        <v>42</v>
      </c>
      <c r="W956">
        <f t="shared" si="119"/>
        <v>2015</v>
      </c>
    </row>
    <row r="957" spans="1:23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2"/>
        <v>5.6613333333333335E-2</v>
      </c>
      <c r="P957" s="8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11">
        <f t="shared" si="116"/>
        <v>42586.295138888891</v>
      </c>
      <c r="T957" s="11">
        <f t="shared" si="117"/>
        <v>42626.295138888891</v>
      </c>
      <c r="U957" t="str">
        <f>INDEX('ED - Country code'!$A:$A,MATCH(Data!G957,'ED - Country code'!$B:$B,0))</f>
        <v>United States of America</v>
      </c>
      <c r="V957">
        <f t="shared" si="118"/>
        <v>40</v>
      </c>
      <c r="W957">
        <f t="shared" si="119"/>
        <v>2016</v>
      </c>
    </row>
    <row r="958" spans="1:23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2"/>
        <v>1.7219999999999999E-2</v>
      </c>
      <c r="P958" s="8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11">
        <f t="shared" si="116"/>
        <v>42060.913877314815</v>
      </c>
      <c r="T958" s="11">
        <f t="shared" si="117"/>
        <v>42120.872210648144</v>
      </c>
      <c r="U958" t="str">
        <f>INDEX('ED - Country code'!$A:$A,MATCH(Data!G958,'ED - Country code'!$B:$B,0))</f>
        <v>United States of America</v>
      </c>
      <c r="V958">
        <f t="shared" si="118"/>
        <v>59.958333333328483</v>
      </c>
      <c r="W958">
        <f t="shared" si="119"/>
        <v>2015</v>
      </c>
    </row>
    <row r="959" spans="1:23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2"/>
        <v>1.9416666666666665E-2</v>
      </c>
      <c r="P959" s="8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11">
        <f t="shared" si="116"/>
        <v>42660.552465277782</v>
      </c>
      <c r="T959" s="11">
        <f t="shared" si="117"/>
        <v>42691.594131944439</v>
      </c>
      <c r="U959" t="str">
        <f>INDEX('ED - Country code'!$A:$A,MATCH(Data!G959,'ED - Country code'!$B:$B,0))</f>
        <v>United States of America</v>
      </c>
      <c r="V959">
        <f t="shared" si="118"/>
        <v>31.041666666656965</v>
      </c>
      <c r="W959">
        <f t="shared" si="119"/>
        <v>2016</v>
      </c>
    </row>
    <row r="960" spans="1:23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2"/>
        <v>0.11328275684711328</v>
      </c>
      <c r="P960" s="8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11">
        <f t="shared" si="116"/>
        <v>42082.802812499998</v>
      </c>
      <c r="T960" s="11">
        <f t="shared" si="117"/>
        <v>42104.207638888889</v>
      </c>
      <c r="U960" t="str">
        <f>INDEX('ED - Country code'!$A:$A,MATCH(Data!G960,'ED - Country code'!$B:$B,0))</f>
        <v>United States of America</v>
      </c>
      <c r="V960">
        <f t="shared" si="118"/>
        <v>21.404826388890797</v>
      </c>
      <c r="W960">
        <f t="shared" si="119"/>
        <v>2015</v>
      </c>
    </row>
    <row r="961" spans="1:23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2"/>
        <v>0.3886</v>
      </c>
      <c r="P961" s="8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11">
        <f t="shared" si="116"/>
        <v>41993.174363425926</v>
      </c>
      <c r="T961" s="11">
        <f t="shared" si="117"/>
        <v>42023.174363425926</v>
      </c>
      <c r="U961" t="str">
        <f>INDEX('ED - Country code'!$A:$A,MATCH(Data!G961,'ED - Country code'!$B:$B,0))</f>
        <v>United States of America</v>
      </c>
      <c r="V961">
        <f t="shared" si="118"/>
        <v>30</v>
      </c>
      <c r="W961">
        <f t="shared" si="119"/>
        <v>2015</v>
      </c>
    </row>
    <row r="962" spans="1:23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120">E962/D962</f>
        <v>0.46100628930817611</v>
      </c>
      <c r="P962" s="8">
        <f t="shared" ref="P962:P1025" si="121">E962/L962</f>
        <v>136.46276595744681</v>
      </c>
      <c r="Q962" t="str">
        <f t="shared" ref="Q962:Q1025" si="122">LEFT(N962,SEARCH("/",N962,1)-1)</f>
        <v>technology</v>
      </c>
      <c r="R962" t="str">
        <f t="shared" ref="R962:R1025" si="123">RIGHT(N962,LEN(N962)-SEARCH("/",N962,1))</f>
        <v>wearables</v>
      </c>
      <c r="S962" s="11">
        <f t="shared" ref="S962:S1025" si="124">(((J962/60)/60)/24)+DATE(1970,1,1)</f>
        <v>42766.626793981486</v>
      </c>
      <c r="T962" s="11">
        <f t="shared" ref="T962:T1025" si="125">(((I962/60)/60)/24)+DATE(1970,1,1)</f>
        <v>42808.585127314815</v>
      </c>
      <c r="U962" t="str">
        <f>INDEX('ED - Country code'!$A:$A,MATCH(Data!G962,'ED - Country code'!$B:$B,0))</f>
        <v>United States of America</v>
      </c>
      <c r="V962">
        <f t="shared" si="118"/>
        <v>41.958333333328483</v>
      </c>
      <c r="W962">
        <f t="shared" si="119"/>
        <v>2017</v>
      </c>
    </row>
    <row r="963" spans="1:23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120"/>
        <v>0.42188421052631581</v>
      </c>
      <c r="P963" s="8">
        <f t="shared" si="121"/>
        <v>364.35454545454547</v>
      </c>
      <c r="Q963" t="str">
        <f t="shared" si="122"/>
        <v>technology</v>
      </c>
      <c r="R963" t="str">
        <f t="shared" si="123"/>
        <v>wearables</v>
      </c>
      <c r="S963" s="11">
        <f t="shared" si="124"/>
        <v>42740.693692129629</v>
      </c>
      <c r="T963" s="11">
        <f t="shared" si="125"/>
        <v>42786.791666666672</v>
      </c>
      <c r="U963" t="str">
        <f>INDEX('ED - Country code'!$A:$A,MATCH(Data!G963,'ED - Country code'!$B:$B,0))</f>
        <v>United States of America</v>
      </c>
      <c r="V963">
        <f t="shared" ref="V963:V1026" si="126">T963-S963</f>
        <v>46.097974537042319</v>
      </c>
      <c r="W963">
        <f t="shared" ref="W963:W1026" si="127">YEAR(T963)</f>
        <v>2017</v>
      </c>
    </row>
    <row r="964" spans="1:23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0"/>
        <v>0.2848</v>
      </c>
      <c r="P964" s="8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11">
        <f t="shared" si="124"/>
        <v>42373.712418981479</v>
      </c>
      <c r="T964" s="11">
        <f t="shared" si="125"/>
        <v>42411.712418981479</v>
      </c>
      <c r="U964" t="str">
        <f>INDEX('ED - Country code'!$A:$A,MATCH(Data!G964,'ED - Country code'!$B:$B,0))</f>
        <v>United States of America</v>
      </c>
      <c r="V964">
        <f t="shared" si="126"/>
        <v>38</v>
      </c>
      <c r="W964">
        <f t="shared" si="127"/>
        <v>2016</v>
      </c>
    </row>
    <row r="965" spans="1:23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0"/>
        <v>1.0771428571428571E-2</v>
      </c>
      <c r="P965" s="8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11">
        <f t="shared" si="124"/>
        <v>42625.635636574079</v>
      </c>
      <c r="T965" s="11">
        <f t="shared" si="125"/>
        <v>42660.635636574079</v>
      </c>
      <c r="U965" t="str">
        <f>INDEX('ED - Country code'!$A:$A,MATCH(Data!G965,'ED - Country code'!$B:$B,0))</f>
        <v>United States of America</v>
      </c>
      <c r="V965">
        <f t="shared" si="126"/>
        <v>35</v>
      </c>
      <c r="W965">
        <f t="shared" si="127"/>
        <v>2016</v>
      </c>
    </row>
    <row r="966" spans="1:23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0"/>
        <v>7.9909090909090902E-3</v>
      </c>
      <c r="P966" s="8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11">
        <f t="shared" si="124"/>
        <v>42208.628692129627</v>
      </c>
      <c r="T966" s="11">
        <f t="shared" si="125"/>
        <v>42248.628692129627</v>
      </c>
      <c r="U966" t="str">
        <f>INDEX('ED - Country code'!$A:$A,MATCH(Data!G966,'ED - Country code'!$B:$B,0))</f>
        <v>Canada</v>
      </c>
      <c r="V966">
        <f t="shared" si="126"/>
        <v>40</v>
      </c>
      <c r="W966">
        <f t="shared" si="127"/>
        <v>2015</v>
      </c>
    </row>
    <row r="967" spans="1:23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0"/>
        <v>1.192E-2</v>
      </c>
      <c r="P967" s="8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11">
        <f t="shared" si="124"/>
        <v>42637.016736111109</v>
      </c>
      <c r="T967" s="11">
        <f t="shared" si="125"/>
        <v>42669.165972222225</v>
      </c>
      <c r="U967" t="str">
        <f>INDEX('ED - Country code'!$A:$A,MATCH(Data!G967,'ED - Country code'!$B:$B,0))</f>
        <v>United States of America</v>
      </c>
      <c r="V967">
        <f t="shared" si="126"/>
        <v>32.149236111115897</v>
      </c>
      <c r="W967">
        <f t="shared" si="127"/>
        <v>2016</v>
      </c>
    </row>
    <row r="968" spans="1:23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0"/>
        <v>0.14799999999999999</v>
      </c>
      <c r="P968" s="8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1">
        <f t="shared" si="124"/>
        <v>42619.635787037041</v>
      </c>
      <c r="T968" s="11">
        <f t="shared" si="125"/>
        <v>42649.635787037041</v>
      </c>
      <c r="U968" t="str">
        <f>INDEX('ED - Country code'!$A:$A,MATCH(Data!G968,'ED - Country code'!$B:$B,0))</f>
        <v>United States of America</v>
      </c>
      <c r="V968">
        <f t="shared" si="126"/>
        <v>30</v>
      </c>
      <c r="W968">
        <f t="shared" si="127"/>
        <v>2016</v>
      </c>
    </row>
    <row r="969" spans="1:23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0"/>
        <v>0.17810000000000001</v>
      </c>
      <c r="P969" s="8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11">
        <f t="shared" si="124"/>
        <v>42422.254328703704</v>
      </c>
      <c r="T969" s="11">
        <f t="shared" si="125"/>
        <v>42482.21266203704</v>
      </c>
      <c r="U969" t="str">
        <f>INDEX('ED - Country code'!$A:$A,MATCH(Data!G969,'ED - Country code'!$B:$B,0))</f>
        <v>United States of America</v>
      </c>
      <c r="V969">
        <f t="shared" si="126"/>
        <v>59.958333333335759</v>
      </c>
      <c r="W969">
        <f t="shared" si="127"/>
        <v>2016</v>
      </c>
    </row>
    <row r="970" spans="1:23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0"/>
        <v>1.325E-2</v>
      </c>
      <c r="P970" s="8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1">
        <f t="shared" si="124"/>
        <v>41836.847615740742</v>
      </c>
      <c r="T970" s="11">
        <f t="shared" si="125"/>
        <v>41866.847615740742</v>
      </c>
      <c r="U970" t="str">
        <f>INDEX('ED - Country code'!$A:$A,MATCH(Data!G970,'ED - Country code'!$B:$B,0))</f>
        <v>United States of America</v>
      </c>
      <c r="V970">
        <f t="shared" si="126"/>
        <v>30</v>
      </c>
      <c r="W970">
        <f t="shared" si="127"/>
        <v>2014</v>
      </c>
    </row>
    <row r="971" spans="1:23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0"/>
        <v>0.46666666666666667</v>
      </c>
      <c r="P971" s="8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11">
        <f t="shared" si="124"/>
        <v>42742.30332175926</v>
      </c>
      <c r="T971" s="11">
        <f t="shared" si="125"/>
        <v>42775.30332175926</v>
      </c>
      <c r="U971" t="str">
        <f>INDEX('ED - Country code'!$A:$A,MATCH(Data!G971,'ED - Country code'!$B:$B,0))</f>
        <v>Mexico</v>
      </c>
      <c r="V971">
        <f t="shared" si="126"/>
        <v>33</v>
      </c>
      <c r="W971">
        <f t="shared" si="127"/>
        <v>2017</v>
      </c>
    </row>
    <row r="972" spans="1:23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0"/>
        <v>0.4592</v>
      </c>
      <c r="P972" s="8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1">
        <f t="shared" si="124"/>
        <v>42721.220520833333</v>
      </c>
      <c r="T972" s="11">
        <f t="shared" si="125"/>
        <v>42758.207638888889</v>
      </c>
      <c r="U972" t="str">
        <f>INDEX('ED - Country code'!$A:$A,MATCH(Data!G972,'ED - Country code'!$B:$B,0))</f>
        <v>Canada</v>
      </c>
      <c r="V972">
        <f t="shared" si="126"/>
        <v>36.987118055556493</v>
      </c>
      <c r="W972">
        <f t="shared" si="127"/>
        <v>2017</v>
      </c>
    </row>
    <row r="973" spans="1:23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0"/>
        <v>2.2599999999999999E-3</v>
      </c>
      <c r="P973" s="8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1">
        <f t="shared" si="124"/>
        <v>42111.709027777775</v>
      </c>
      <c r="T973" s="11">
        <f t="shared" si="125"/>
        <v>42156.709027777775</v>
      </c>
      <c r="U973" t="str">
        <f>INDEX('ED - Country code'!$A:$A,MATCH(Data!G973,'ED - Country code'!$B:$B,0))</f>
        <v>United States of America</v>
      </c>
      <c r="V973">
        <f t="shared" si="126"/>
        <v>45</v>
      </c>
      <c r="W973">
        <f t="shared" si="127"/>
        <v>2015</v>
      </c>
    </row>
    <row r="974" spans="1:23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0"/>
        <v>0.34625</v>
      </c>
      <c r="P974" s="8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11">
        <f t="shared" si="124"/>
        <v>41856.865717592591</v>
      </c>
      <c r="T974" s="11">
        <f t="shared" si="125"/>
        <v>41886.290972222225</v>
      </c>
      <c r="U974" t="str">
        <f>INDEX('ED - Country code'!$A:$A,MATCH(Data!G974,'ED - Country code'!$B:$B,0))</f>
        <v>United States of America</v>
      </c>
      <c r="V974">
        <f t="shared" si="126"/>
        <v>29.425254629633855</v>
      </c>
      <c r="W974">
        <f t="shared" si="127"/>
        <v>2014</v>
      </c>
    </row>
    <row r="975" spans="1:23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0"/>
        <v>2.0549999999999999E-2</v>
      </c>
      <c r="P975" s="8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11">
        <f t="shared" si="124"/>
        <v>42257.014965277776</v>
      </c>
      <c r="T975" s="11">
        <f t="shared" si="125"/>
        <v>42317.056631944448</v>
      </c>
      <c r="U975" t="str">
        <f>INDEX('ED - Country code'!$A:$A,MATCH(Data!G975,'ED - Country code'!$B:$B,0))</f>
        <v>United States of America</v>
      </c>
      <c r="V975">
        <f t="shared" si="126"/>
        <v>60.041666666671517</v>
      </c>
      <c r="W975">
        <f t="shared" si="127"/>
        <v>2015</v>
      </c>
    </row>
    <row r="976" spans="1:23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0"/>
        <v>5.5999999999999999E-3</v>
      </c>
      <c r="P976" s="8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11">
        <f t="shared" si="124"/>
        <v>42424.749490740738</v>
      </c>
      <c r="T976" s="11">
        <f t="shared" si="125"/>
        <v>42454.707824074074</v>
      </c>
      <c r="U976" t="str">
        <f>INDEX('ED - Country code'!$A:$A,MATCH(Data!G976,'ED - Country code'!$B:$B,0))</f>
        <v>United States of America</v>
      </c>
      <c r="V976">
        <f t="shared" si="126"/>
        <v>29.958333333335759</v>
      </c>
      <c r="W976">
        <f t="shared" si="127"/>
        <v>2016</v>
      </c>
    </row>
    <row r="977" spans="1:23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0"/>
        <v>2.6069999999999999E-2</v>
      </c>
      <c r="P977" s="8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11">
        <f t="shared" si="124"/>
        <v>42489.696585648147</v>
      </c>
      <c r="T977" s="11">
        <f t="shared" si="125"/>
        <v>42549.696585648147</v>
      </c>
      <c r="U977" t="str">
        <f>INDEX('ED - Country code'!$A:$A,MATCH(Data!G977,'ED - Country code'!$B:$B,0))</f>
        <v>United States of America</v>
      </c>
      <c r="V977">
        <f t="shared" si="126"/>
        <v>60</v>
      </c>
      <c r="W977">
        <f t="shared" si="127"/>
        <v>2016</v>
      </c>
    </row>
    <row r="978" spans="1:23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0"/>
        <v>1.9259999999999999E-2</v>
      </c>
      <c r="P978" s="8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1">
        <f t="shared" si="124"/>
        <v>42185.058993055558</v>
      </c>
      <c r="T978" s="11">
        <f t="shared" si="125"/>
        <v>42230.058993055558</v>
      </c>
      <c r="U978" t="str">
        <f>INDEX('ED - Country code'!$A:$A,MATCH(Data!G978,'ED - Country code'!$B:$B,0))</f>
        <v>Australia</v>
      </c>
      <c r="V978">
        <f t="shared" si="126"/>
        <v>45</v>
      </c>
      <c r="W978">
        <f t="shared" si="127"/>
        <v>2015</v>
      </c>
    </row>
    <row r="979" spans="1:23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0"/>
        <v>0.33666666666666667</v>
      </c>
      <c r="P979" s="8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1">
        <f t="shared" si="124"/>
        <v>42391.942094907412</v>
      </c>
      <c r="T979" s="11">
        <f t="shared" si="125"/>
        <v>42421.942094907412</v>
      </c>
      <c r="U979" t="str">
        <f>INDEX('ED - Country code'!$A:$A,MATCH(Data!G979,'ED - Country code'!$B:$B,0))</f>
        <v>Austria</v>
      </c>
      <c r="V979">
        <f t="shared" si="126"/>
        <v>30</v>
      </c>
      <c r="W979">
        <f t="shared" si="127"/>
        <v>2016</v>
      </c>
    </row>
    <row r="980" spans="1:23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0"/>
        <v>0.5626326718299024</v>
      </c>
      <c r="P980" s="8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11">
        <f t="shared" si="124"/>
        <v>42395.309039351851</v>
      </c>
      <c r="T980" s="11">
        <f t="shared" si="125"/>
        <v>42425.309039351851</v>
      </c>
      <c r="U980" t="str">
        <f>INDEX('ED - Country code'!$A:$A,MATCH(Data!G980,'ED - Country code'!$B:$B,0))</f>
        <v>Sweden</v>
      </c>
      <c r="V980">
        <f t="shared" si="126"/>
        <v>30</v>
      </c>
      <c r="W980">
        <f t="shared" si="127"/>
        <v>2016</v>
      </c>
    </row>
    <row r="981" spans="1:23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0"/>
        <v>0.82817600000000002</v>
      </c>
      <c r="P981" s="8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11">
        <f t="shared" si="124"/>
        <v>42506.416990740734</v>
      </c>
      <c r="T981" s="11">
        <f t="shared" si="125"/>
        <v>42541.790972222225</v>
      </c>
      <c r="U981" t="str">
        <f>INDEX('ED - Country code'!$A:$A,MATCH(Data!G981,'ED - Country code'!$B:$B,0))</f>
        <v>United States of America</v>
      </c>
      <c r="V981">
        <f t="shared" si="126"/>
        <v>35.373981481490773</v>
      </c>
      <c r="W981">
        <f t="shared" si="127"/>
        <v>2016</v>
      </c>
    </row>
    <row r="982" spans="1:23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0"/>
        <v>0.14860000000000001</v>
      </c>
      <c r="P982" s="8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11">
        <f t="shared" si="124"/>
        <v>41928.904189814813</v>
      </c>
      <c r="T982" s="11">
        <f t="shared" si="125"/>
        <v>41973.945856481485</v>
      </c>
      <c r="U982" t="str">
        <f>INDEX('ED - Country code'!$A:$A,MATCH(Data!G982,'ED - Country code'!$B:$B,0))</f>
        <v>United States of America</v>
      </c>
      <c r="V982">
        <f t="shared" si="126"/>
        <v>45.041666666671517</v>
      </c>
      <c r="W982">
        <f t="shared" si="127"/>
        <v>2014</v>
      </c>
    </row>
    <row r="983" spans="1:23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0"/>
        <v>1.2375123751237513E-4</v>
      </c>
      <c r="P983" s="8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1">
        <f t="shared" si="124"/>
        <v>41830.947013888886</v>
      </c>
      <c r="T983" s="11">
        <f t="shared" si="125"/>
        <v>41860.947013888886</v>
      </c>
      <c r="U983" t="str">
        <f>INDEX('ED - Country code'!$A:$A,MATCH(Data!G983,'ED - Country code'!$B:$B,0))</f>
        <v>United States of America</v>
      </c>
      <c r="V983">
        <f t="shared" si="126"/>
        <v>30</v>
      </c>
      <c r="W983">
        <f t="shared" si="127"/>
        <v>2014</v>
      </c>
    </row>
    <row r="984" spans="1:23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0"/>
        <v>1.7142857142857143E-4</v>
      </c>
      <c r="P984" s="8">
        <f t="shared" si="121"/>
        <v>1</v>
      </c>
      <c r="Q984" t="str">
        <f t="shared" si="122"/>
        <v>technology</v>
      </c>
      <c r="R984" t="str">
        <f t="shared" si="123"/>
        <v>wearables</v>
      </c>
      <c r="S984" s="11">
        <f t="shared" si="124"/>
        <v>42615.753310185188</v>
      </c>
      <c r="T984" s="11">
        <f t="shared" si="125"/>
        <v>42645.753310185188</v>
      </c>
      <c r="U984" t="str">
        <f>INDEX('ED - Country code'!$A:$A,MATCH(Data!G984,'ED - Country code'!$B:$B,0))</f>
        <v>United States of America</v>
      </c>
      <c r="V984">
        <f t="shared" si="126"/>
        <v>30</v>
      </c>
      <c r="W984">
        <f t="shared" si="127"/>
        <v>2016</v>
      </c>
    </row>
    <row r="985" spans="1:23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0"/>
        <v>0.2950613611721471</v>
      </c>
      <c r="P985" s="8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11">
        <f t="shared" si="124"/>
        <v>42574.667650462965</v>
      </c>
      <c r="T985" s="11">
        <f t="shared" si="125"/>
        <v>42605.870833333334</v>
      </c>
      <c r="U985" t="str">
        <f>INDEX('ED - Country code'!$A:$A,MATCH(Data!G985,'ED - Country code'!$B:$B,0))</f>
        <v>Spain</v>
      </c>
      <c r="V985">
        <f t="shared" si="126"/>
        <v>31.203182870369346</v>
      </c>
      <c r="W985">
        <f t="shared" si="127"/>
        <v>2016</v>
      </c>
    </row>
    <row r="986" spans="1:23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0"/>
        <v>1.06E-2</v>
      </c>
      <c r="P986" s="8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11">
        <f t="shared" si="124"/>
        <v>42061.11583333333</v>
      </c>
      <c r="T986" s="11">
        <f t="shared" si="125"/>
        <v>42091.074166666673</v>
      </c>
      <c r="U986" t="str">
        <f>INDEX('ED - Country code'!$A:$A,MATCH(Data!G986,'ED - Country code'!$B:$B,0))</f>
        <v>United States of America</v>
      </c>
      <c r="V986">
        <f t="shared" si="126"/>
        <v>29.958333333343035</v>
      </c>
      <c r="W986">
        <f t="shared" si="127"/>
        <v>2015</v>
      </c>
    </row>
    <row r="987" spans="1:23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0"/>
        <v>6.2933333333333327E-2</v>
      </c>
      <c r="P987" s="8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11">
        <f t="shared" si="124"/>
        <v>42339.967708333337</v>
      </c>
      <c r="T987" s="11">
        <f t="shared" si="125"/>
        <v>42369.958333333328</v>
      </c>
      <c r="U987" t="str">
        <f>INDEX('ED - Country code'!$A:$A,MATCH(Data!G987,'ED - Country code'!$B:$B,0))</f>
        <v>Germany</v>
      </c>
      <c r="V987">
        <f t="shared" si="126"/>
        <v>29.990624999991269</v>
      </c>
      <c r="W987">
        <f t="shared" si="127"/>
        <v>2015</v>
      </c>
    </row>
    <row r="988" spans="1:23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0"/>
        <v>0.1275</v>
      </c>
      <c r="P988" s="8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11">
        <f t="shared" si="124"/>
        <v>42324.767361111109</v>
      </c>
      <c r="T988" s="11">
        <f t="shared" si="125"/>
        <v>42379</v>
      </c>
      <c r="U988" t="str">
        <f>INDEX('ED - Country code'!$A:$A,MATCH(Data!G988,'ED - Country code'!$B:$B,0))</f>
        <v>United Kingdom</v>
      </c>
      <c r="V988">
        <f t="shared" si="126"/>
        <v>54.232638888890506</v>
      </c>
      <c r="W988">
        <f t="shared" si="127"/>
        <v>2016</v>
      </c>
    </row>
    <row r="989" spans="1:23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0"/>
        <v>0.13220000000000001</v>
      </c>
      <c r="P989" s="8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11">
        <f t="shared" si="124"/>
        <v>41773.294560185182</v>
      </c>
      <c r="T989" s="11">
        <f t="shared" si="125"/>
        <v>41813.294560185182</v>
      </c>
      <c r="U989" t="str">
        <f>INDEX('ED - Country code'!$A:$A,MATCH(Data!G989,'ED - Country code'!$B:$B,0))</f>
        <v>Netherlands</v>
      </c>
      <c r="V989">
        <f t="shared" si="126"/>
        <v>40</v>
      </c>
      <c r="W989">
        <f t="shared" si="127"/>
        <v>2014</v>
      </c>
    </row>
    <row r="990" spans="1:23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0"/>
        <v>0</v>
      </c>
      <c r="P990" s="8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11">
        <f t="shared" si="124"/>
        <v>42614.356770833328</v>
      </c>
      <c r="T990" s="11">
        <f t="shared" si="125"/>
        <v>42644.356770833328</v>
      </c>
      <c r="U990" t="str">
        <f>INDEX('ED - Country code'!$A:$A,MATCH(Data!G990,'ED - Country code'!$B:$B,0))</f>
        <v>Italy</v>
      </c>
      <c r="V990">
        <f t="shared" si="126"/>
        <v>30</v>
      </c>
      <c r="W990">
        <f t="shared" si="127"/>
        <v>2016</v>
      </c>
    </row>
    <row r="991" spans="1:23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0"/>
        <v>0.16769999999999999</v>
      </c>
      <c r="P991" s="8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11">
        <f t="shared" si="124"/>
        <v>42611.933969907404</v>
      </c>
      <c r="T991" s="11">
        <f t="shared" si="125"/>
        <v>42641.933969907404</v>
      </c>
      <c r="U991" t="str">
        <f>INDEX('ED - Country code'!$A:$A,MATCH(Data!G991,'ED - Country code'!$B:$B,0))</f>
        <v>United States of America</v>
      </c>
      <c r="V991">
        <f t="shared" si="126"/>
        <v>30</v>
      </c>
      <c r="W991">
        <f t="shared" si="127"/>
        <v>2016</v>
      </c>
    </row>
    <row r="992" spans="1:23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0"/>
        <v>1.0399999999999999E-3</v>
      </c>
      <c r="P992" s="8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1">
        <f t="shared" si="124"/>
        <v>41855.784305555557</v>
      </c>
      <c r="T992" s="11">
        <f t="shared" si="125"/>
        <v>41885.784305555557</v>
      </c>
      <c r="U992" t="str">
        <f>INDEX('ED - Country code'!$A:$A,MATCH(Data!G992,'ED - Country code'!$B:$B,0))</f>
        <v>United States of America</v>
      </c>
      <c r="V992">
        <f t="shared" si="126"/>
        <v>30</v>
      </c>
      <c r="W992">
        <f t="shared" si="127"/>
        <v>2014</v>
      </c>
    </row>
    <row r="993" spans="1:23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0"/>
        <v>4.24E-2</v>
      </c>
      <c r="P993" s="8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11">
        <f t="shared" si="124"/>
        <v>42538.75680555556</v>
      </c>
      <c r="T993" s="11">
        <f t="shared" si="125"/>
        <v>42563.785416666666</v>
      </c>
      <c r="U993" t="str">
        <f>INDEX('ED - Country code'!$A:$A,MATCH(Data!G993,'ED - Country code'!$B:$B,0))</f>
        <v>United Kingdom</v>
      </c>
      <c r="V993">
        <f t="shared" si="126"/>
        <v>25.02861111110542</v>
      </c>
      <c r="W993">
        <f t="shared" si="127"/>
        <v>2016</v>
      </c>
    </row>
    <row r="994" spans="1:23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0"/>
        <v>4.6699999999999997E-3</v>
      </c>
      <c r="P994" s="8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1">
        <f t="shared" si="124"/>
        <v>42437.924988425926</v>
      </c>
      <c r="T994" s="11">
        <f t="shared" si="125"/>
        <v>42497.883321759262</v>
      </c>
      <c r="U994" t="str">
        <f>INDEX('ED - Country code'!$A:$A,MATCH(Data!G994,'ED - Country code'!$B:$B,0))</f>
        <v>United States of America</v>
      </c>
      <c r="V994">
        <f t="shared" si="126"/>
        <v>59.958333333335759</v>
      </c>
      <c r="W994">
        <f t="shared" si="127"/>
        <v>2016</v>
      </c>
    </row>
    <row r="995" spans="1:23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0"/>
        <v>0.25087142857142858</v>
      </c>
      <c r="P995" s="8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11">
        <f t="shared" si="124"/>
        <v>42652.964907407411</v>
      </c>
      <c r="T995" s="11">
        <f t="shared" si="125"/>
        <v>42686.208333333328</v>
      </c>
      <c r="U995" t="str">
        <f>INDEX('ED - Country code'!$A:$A,MATCH(Data!G995,'ED - Country code'!$B:$B,0))</f>
        <v>United States of America</v>
      </c>
      <c r="V995">
        <f t="shared" si="126"/>
        <v>33.243425925917109</v>
      </c>
      <c r="W995">
        <f t="shared" si="127"/>
        <v>2016</v>
      </c>
    </row>
    <row r="996" spans="1:23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0"/>
        <v>2.3345000000000001E-2</v>
      </c>
      <c r="P996" s="8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11">
        <f t="shared" si="124"/>
        <v>41921.263078703705</v>
      </c>
      <c r="T996" s="11">
        <f t="shared" si="125"/>
        <v>41973.957638888889</v>
      </c>
      <c r="U996" t="str">
        <f>INDEX('ED - Country code'!$A:$A,MATCH(Data!G996,'ED - Country code'!$B:$B,0))</f>
        <v>United States of America</v>
      </c>
      <c r="V996">
        <f t="shared" si="126"/>
        <v>52.694560185183946</v>
      </c>
      <c r="W996">
        <f t="shared" si="127"/>
        <v>2014</v>
      </c>
    </row>
    <row r="997" spans="1:23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0"/>
        <v>7.2599999999999998E-2</v>
      </c>
      <c r="P997" s="8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11">
        <f t="shared" si="124"/>
        <v>41947.940740740742</v>
      </c>
      <c r="T997" s="11">
        <f t="shared" si="125"/>
        <v>41972.666666666672</v>
      </c>
      <c r="U997" t="str">
        <f>INDEX('ED - Country code'!$A:$A,MATCH(Data!G997,'ED - Country code'!$B:$B,0))</f>
        <v>United States of America</v>
      </c>
      <c r="V997">
        <f t="shared" si="126"/>
        <v>24.725925925929914</v>
      </c>
      <c r="W997">
        <f t="shared" si="127"/>
        <v>2014</v>
      </c>
    </row>
    <row r="998" spans="1:23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0"/>
        <v>1.6250000000000001E-2</v>
      </c>
      <c r="P998" s="8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1">
        <f t="shared" si="124"/>
        <v>41817.866435185184</v>
      </c>
      <c r="T998" s="11">
        <f t="shared" si="125"/>
        <v>41847.643750000003</v>
      </c>
      <c r="U998" t="str">
        <f>INDEX('ED - Country code'!$A:$A,MATCH(Data!G998,'ED - Country code'!$B:$B,0))</f>
        <v>United States of America</v>
      </c>
      <c r="V998">
        <f t="shared" si="126"/>
        <v>29.777314814818965</v>
      </c>
      <c r="W998">
        <f t="shared" si="127"/>
        <v>2014</v>
      </c>
    </row>
    <row r="999" spans="1:23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0"/>
        <v>1.2999999999999999E-2</v>
      </c>
      <c r="P999" s="8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11">
        <f t="shared" si="124"/>
        <v>41941.10297453704</v>
      </c>
      <c r="T999" s="11">
        <f t="shared" si="125"/>
        <v>41971.144641203704</v>
      </c>
      <c r="U999" t="str">
        <f>INDEX('ED - Country code'!$A:$A,MATCH(Data!G999,'ED - Country code'!$B:$B,0))</f>
        <v>United States of America</v>
      </c>
      <c r="V999">
        <f t="shared" si="126"/>
        <v>30.041666666664241</v>
      </c>
      <c r="W999">
        <f t="shared" si="127"/>
        <v>2014</v>
      </c>
    </row>
    <row r="1000" spans="1:23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0"/>
        <v>0.58558333333333334</v>
      </c>
      <c r="P1000" s="8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11">
        <f t="shared" si="124"/>
        <v>42282.168993055559</v>
      </c>
      <c r="T1000" s="11">
        <f t="shared" si="125"/>
        <v>42327.210659722223</v>
      </c>
      <c r="U1000" t="str">
        <f>INDEX('ED - Country code'!$A:$A,MATCH(Data!G1000,'ED - Country code'!$B:$B,0))</f>
        <v>Canada</v>
      </c>
      <c r="V1000">
        <f t="shared" si="126"/>
        <v>45.041666666664241</v>
      </c>
      <c r="W1000">
        <f t="shared" si="127"/>
        <v>2015</v>
      </c>
    </row>
    <row r="1001" spans="1:23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0"/>
        <v>7.7886666666666673E-2</v>
      </c>
      <c r="P1001" s="8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11">
        <f t="shared" si="124"/>
        <v>41926.29965277778</v>
      </c>
      <c r="T1001" s="11">
        <f t="shared" si="125"/>
        <v>41956.334722222222</v>
      </c>
      <c r="U1001" t="str">
        <f>INDEX('ED - Country code'!$A:$A,MATCH(Data!G1001,'ED - Country code'!$B:$B,0))</f>
        <v>Canada</v>
      </c>
      <c r="V1001">
        <f t="shared" si="126"/>
        <v>30.035069444442343</v>
      </c>
      <c r="W1001">
        <f t="shared" si="127"/>
        <v>2014</v>
      </c>
    </row>
    <row r="1002" spans="1:23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0"/>
        <v>2.2157147647256063E-2</v>
      </c>
      <c r="P1002" s="8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1">
        <f t="shared" si="124"/>
        <v>42749.059722222228</v>
      </c>
      <c r="T1002" s="11">
        <f t="shared" si="125"/>
        <v>42809.018055555556</v>
      </c>
      <c r="U1002" t="str">
        <f>INDEX('ED - Country code'!$A:$A,MATCH(Data!G1002,'ED - Country code'!$B:$B,0))</f>
        <v>United States of America</v>
      </c>
      <c r="V1002">
        <f t="shared" si="126"/>
        <v>59.958333333328483</v>
      </c>
      <c r="W1002">
        <f t="shared" si="127"/>
        <v>2017</v>
      </c>
    </row>
    <row r="1003" spans="1:23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0"/>
        <v>1.04</v>
      </c>
      <c r="P1003" s="8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1">
        <f t="shared" si="124"/>
        <v>42720.720057870371</v>
      </c>
      <c r="T1003" s="11">
        <f t="shared" si="125"/>
        <v>42765.720057870371</v>
      </c>
      <c r="U1003" t="str">
        <f>INDEX('ED - Country code'!$A:$A,MATCH(Data!G1003,'ED - Country code'!$B:$B,0))</f>
        <v>United Kingdom</v>
      </c>
      <c r="V1003">
        <f t="shared" si="126"/>
        <v>45</v>
      </c>
      <c r="W1003">
        <f t="shared" si="127"/>
        <v>2017</v>
      </c>
    </row>
    <row r="1004" spans="1:23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0"/>
        <v>0.29602960296029601</v>
      </c>
      <c r="P1004" s="8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11">
        <f t="shared" si="124"/>
        <v>42325.684189814812</v>
      </c>
      <c r="T1004" s="11">
        <f t="shared" si="125"/>
        <v>42355.249305555553</v>
      </c>
      <c r="U1004" t="str">
        <f>INDEX('ED - Country code'!$A:$A,MATCH(Data!G1004,'ED - Country code'!$B:$B,0))</f>
        <v>United States of America</v>
      </c>
      <c r="V1004">
        <f t="shared" si="126"/>
        <v>29.565115740741021</v>
      </c>
      <c r="W1004">
        <f t="shared" si="127"/>
        <v>2015</v>
      </c>
    </row>
    <row r="1005" spans="1:23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0"/>
        <v>0.16055</v>
      </c>
      <c r="P1005" s="8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11">
        <f t="shared" si="124"/>
        <v>42780.709039351852</v>
      </c>
      <c r="T1005" s="11">
        <f t="shared" si="125"/>
        <v>42810.667372685188</v>
      </c>
      <c r="U1005" t="str">
        <f>INDEX('ED - Country code'!$A:$A,MATCH(Data!G1005,'ED - Country code'!$B:$B,0))</f>
        <v>France</v>
      </c>
      <c r="V1005">
        <f t="shared" si="126"/>
        <v>29.958333333335759</v>
      </c>
      <c r="W1005">
        <f t="shared" si="127"/>
        <v>2017</v>
      </c>
    </row>
    <row r="1006" spans="1:23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0"/>
        <v>0.82208000000000003</v>
      </c>
      <c r="P1006" s="8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11">
        <f t="shared" si="124"/>
        <v>42388.708645833336</v>
      </c>
      <c r="T1006" s="11">
        <f t="shared" si="125"/>
        <v>42418.708645833336</v>
      </c>
      <c r="U1006" t="str">
        <f>INDEX('ED - Country code'!$A:$A,MATCH(Data!G1006,'ED - Country code'!$B:$B,0))</f>
        <v>United States of America</v>
      </c>
      <c r="V1006">
        <f t="shared" si="126"/>
        <v>30</v>
      </c>
      <c r="W1006">
        <f t="shared" si="127"/>
        <v>2016</v>
      </c>
    </row>
    <row r="1007" spans="1:23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0"/>
        <v>0.75051000000000001</v>
      </c>
      <c r="P1007" s="8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11">
        <f t="shared" si="124"/>
        <v>42276.624803240738</v>
      </c>
      <c r="T1007" s="11">
        <f t="shared" si="125"/>
        <v>42307.624803240738</v>
      </c>
      <c r="U1007" t="str">
        <f>INDEX('ED - Country code'!$A:$A,MATCH(Data!G1007,'ED - Country code'!$B:$B,0))</f>
        <v>United States of America</v>
      </c>
      <c r="V1007">
        <f t="shared" si="126"/>
        <v>31</v>
      </c>
      <c r="W1007">
        <f t="shared" si="127"/>
        <v>2015</v>
      </c>
    </row>
    <row r="1008" spans="1:23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0"/>
        <v>5.8500000000000003E-2</v>
      </c>
      <c r="P1008" s="8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1">
        <f t="shared" si="124"/>
        <v>41977.040185185186</v>
      </c>
      <c r="T1008" s="11">
        <f t="shared" si="125"/>
        <v>41985.299305555556</v>
      </c>
      <c r="U1008" t="str">
        <f>INDEX('ED - Country code'!$A:$A,MATCH(Data!G1008,'ED - Country code'!$B:$B,0))</f>
        <v>United States of America</v>
      </c>
      <c r="V1008">
        <f t="shared" si="126"/>
        <v>8.2591203703705105</v>
      </c>
      <c r="W1008">
        <f t="shared" si="127"/>
        <v>2014</v>
      </c>
    </row>
    <row r="1009" spans="1:23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0"/>
        <v>0.44319999999999998</v>
      </c>
      <c r="P1009" s="8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11">
        <f t="shared" si="124"/>
        <v>42676.583599537036</v>
      </c>
      <c r="T1009" s="11">
        <f t="shared" si="125"/>
        <v>42718.6252662037</v>
      </c>
      <c r="U1009" t="str">
        <f>INDEX('ED - Country code'!$A:$A,MATCH(Data!G1009,'ED - Country code'!$B:$B,0))</f>
        <v>United States of America</v>
      </c>
      <c r="V1009">
        <f t="shared" si="126"/>
        <v>42.041666666664241</v>
      </c>
      <c r="W1009">
        <f t="shared" si="127"/>
        <v>2016</v>
      </c>
    </row>
    <row r="1010" spans="1:23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0"/>
        <v>2.6737967914438501E-3</v>
      </c>
      <c r="P1010" s="8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1">
        <f t="shared" si="124"/>
        <v>42702.809201388889</v>
      </c>
      <c r="T1010" s="11">
        <f t="shared" si="125"/>
        <v>42732.809201388889</v>
      </c>
      <c r="U1010" t="str">
        <f>INDEX('ED - Country code'!$A:$A,MATCH(Data!G1010,'ED - Country code'!$B:$B,0))</f>
        <v>Mexico</v>
      </c>
      <c r="V1010">
        <f t="shared" si="126"/>
        <v>30</v>
      </c>
      <c r="W1010">
        <f t="shared" si="127"/>
        <v>2016</v>
      </c>
    </row>
    <row r="1011" spans="1:23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0"/>
        <v>0.1313</v>
      </c>
      <c r="P1011" s="8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1">
        <f t="shared" si="124"/>
        <v>42510.604699074072</v>
      </c>
      <c r="T1011" s="11">
        <f t="shared" si="125"/>
        <v>42540.604699074072</v>
      </c>
      <c r="U1011" t="str">
        <f>INDEX('ED - Country code'!$A:$A,MATCH(Data!G1011,'ED - Country code'!$B:$B,0))</f>
        <v>United States of America</v>
      </c>
      <c r="V1011">
        <f t="shared" si="126"/>
        <v>30</v>
      </c>
      <c r="W1011">
        <f t="shared" si="127"/>
        <v>2016</v>
      </c>
    </row>
    <row r="1012" spans="1:23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0"/>
        <v>1.9088937093275488E-3</v>
      </c>
      <c r="P1012" s="8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1">
        <f t="shared" si="124"/>
        <v>42561.829421296294</v>
      </c>
      <c r="T1012" s="11">
        <f t="shared" si="125"/>
        <v>42618.124305555553</v>
      </c>
      <c r="U1012" t="str">
        <f>INDEX('ED - Country code'!$A:$A,MATCH(Data!G1012,'ED - Country code'!$B:$B,0))</f>
        <v>United States of America</v>
      </c>
      <c r="V1012">
        <f t="shared" si="126"/>
        <v>56.294884259259561</v>
      </c>
      <c r="W1012">
        <f t="shared" si="127"/>
        <v>2016</v>
      </c>
    </row>
    <row r="1013" spans="1:23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0"/>
        <v>3.7499999999999999E-3</v>
      </c>
      <c r="P1013" s="8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1">
        <f t="shared" si="124"/>
        <v>41946.898090277777</v>
      </c>
      <c r="T1013" s="11">
        <f t="shared" si="125"/>
        <v>41991.898090277777</v>
      </c>
      <c r="U1013" t="str">
        <f>INDEX('ED - Country code'!$A:$A,MATCH(Data!G1013,'ED - Country code'!$B:$B,0))</f>
        <v>United States of America</v>
      </c>
      <c r="V1013">
        <f t="shared" si="126"/>
        <v>45</v>
      </c>
      <c r="W1013">
        <f t="shared" si="127"/>
        <v>2014</v>
      </c>
    </row>
    <row r="1014" spans="1:23" ht="43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0"/>
        <v>215.35021</v>
      </c>
      <c r="P1014" s="8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11">
        <f t="shared" si="124"/>
        <v>42714.440416666665</v>
      </c>
      <c r="T1014" s="11">
        <f t="shared" si="125"/>
        <v>42759.440416666665</v>
      </c>
      <c r="U1014" t="str">
        <f>INDEX('ED - Country code'!$A:$A,MATCH(Data!G1014,'ED - Country code'!$B:$B,0))</f>
        <v>United States of America</v>
      </c>
      <c r="V1014">
        <f t="shared" si="126"/>
        <v>45</v>
      </c>
      <c r="W1014">
        <f t="shared" si="127"/>
        <v>2017</v>
      </c>
    </row>
    <row r="1015" spans="1:23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0"/>
        <v>0.34527999999999998</v>
      </c>
      <c r="P1015" s="8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11">
        <f t="shared" si="124"/>
        <v>42339.833981481483</v>
      </c>
      <c r="T1015" s="11">
        <f t="shared" si="125"/>
        <v>42367.833333333328</v>
      </c>
      <c r="U1015" t="str">
        <f>INDEX('ED - Country code'!$A:$A,MATCH(Data!G1015,'ED - Country code'!$B:$B,0))</f>
        <v>United States of America</v>
      </c>
      <c r="V1015">
        <f t="shared" si="126"/>
        <v>27.999351851845859</v>
      </c>
      <c r="W1015">
        <f t="shared" si="127"/>
        <v>2015</v>
      </c>
    </row>
    <row r="1016" spans="1:23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0"/>
        <v>0.30599999999999999</v>
      </c>
      <c r="P1016" s="8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1">
        <f t="shared" si="124"/>
        <v>41955.002488425926</v>
      </c>
      <c r="T1016" s="11">
        <f t="shared" si="125"/>
        <v>42005.002488425926</v>
      </c>
      <c r="U1016" t="str">
        <f>INDEX('ED - Country code'!$A:$A,MATCH(Data!G1016,'ED - Country code'!$B:$B,0))</f>
        <v>United States of America</v>
      </c>
      <c r="V1016">
        <f t="shared" si="126"/>
        <v>50</v>
      </c>
      <c r="W1016">
        <f t="shared" si="127"/>
        <v>2015</v>
      </c>
    </row>
    <row r="1017" spans="1:23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0"/>
        <v>2.6666666666666668E-2</v>
      </c>
      <c r="P1017" s="8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1">
        <f t="shared" si="124"/>
        <v>42303.878414351857</v>
      </c>
      <c r="T1017" s="11">
        <f t="shared" si="125"/>
        <v>42333.920081018514</v>
      </c>
      <c r="U1017" t="str">
        <f>INDEX('ED - Country code'!$A:$A,MATCH(Data!G1017,'ED - Country code'!$B:$B,0))</f>
        <v>Switzerland</v>
      </c>
      <c r="V1017">
        <f t="shared" si="126"/>
        <v>30.041666666656965</v>
      </c>
      <c r="W1017">
        <f t="shared" si="127"/>
        <v>2015</v>
      </c>
    </row>
    <row r="1018" spans="1:23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0"/>
        <v>2.8420000000000001E-2</v>
      </c>
      <c r="P1018" s="8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11">
        <f t="shared" si="124"/>
        <v>42422.107129629629</v>
      </c>
      <c r="T1018" s="11">
        <f t="shared" si="125"/>
        <v>42467.065462962957</v>
      </c>
      <c r="U1018" t="str">
        <f>INDEX('ED - Country code'!$A:$A,MATCH(Data!G1018,'ED - Country code'!$B:$B,0))</f>
        <v>United States of America</v>
      </c>
      <c r="V1018">
        <f t="shared" si="126"/>
        <v>44.958333333328483</v>
      </c>
      <c r="W1018">
        <f t="shared" si="127"/>
        <v>2016</v>
      </c>
    </row>
    <row r="1019" spans="1:23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0"/>
        <v>0.22878799999999999</v>
      </c>
      <c r="P1019" s="8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11">
        <f t="shared" si="124"/>
        <v>42289.675173611111</v>
      </c>
      <c r="T1019" s="11">
        <f t="shared" si="125"/>
        <v>42329.716840277775</v>
      </c>
      <c r="U1019" t="str">
        <f>INDEX('ED - Country code'!$A:$A,MATCH(Data!G1019,'ED - Country code'!$B:$B,0))</f>
        <v>United States of America</v>
      </c>
      <c r="V1019">
        <f t="shared" si="126"/>
        <v>40.041666666664241</v>
      </c>
      <c r="W1019">
        <f t="shared" si="127"/>
        <v>2015</v>
      </c>
    </row>
    <row r="1020" spans="1:23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0"/>
        <v>3.1050000000000001E-2</v>
      </c>
      <c r="P1020" s="8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11">
        <f t="shared" si="124"/>
        <v>42535.492280092592</v>
      </c>
      <c r="T1020" s="11">
        <f t="shared" si="125"/>
        <v>42565.492280092592</v>
      </c>
      <c r="U1020" t="str">
        <f>INDEX('ED - Country code'!$A:$A,MATCH(Data!G1020,'ED - Country code'!$B:$B,0))</f>
        <v>United States of America</v>
      </c>
      <c r="V1020">
        <f t="shared" si="126"/>
        <v>30</v>
      </c>
      <c r="W1020">
        <f t="shared" si="127"/>
        <v>2016</v>
      </c>
    </row>
    <row r="1021" spans="1:23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0"/>
        <v>0.47333333333333333</v>
      </c>
      <c r="P1021" s="8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1">
        <f t="shared" si="124"/>
        <v>42009.973946759259</v>
      </c>
      <c r="T1021" s="11">
        <f t="shared" si="125"/>
        <v>42039.973946759259</v>
      </c>
      <c r="U1021" t="str">
        <f>INDEX('ED - Country code'!$A:$A,MATCH(Data!G1021,'ED - Country code'!$B:$B,0))</f>
        <v>United States of America</v>
      </c>
      <c r="V1021">
        <f t="shared" si="126"/>
        <v>30</v>
      </c>
      <c r="W1021">
        <f t="shared" si="127"/>
        <v>2015</v>
      </c>
    </row>
    <row r="1022" spans="1:23" ht="28.8" x14ac:dyDescent="0.3">
      <c r="A1022">
        <v>2730</v>
      </c>
      <c r="B1022" s="3" t="s">
        <v>2730</v>
      </c>
      <c r="C1022" s="3" t="s">
        <v>6840</v>
      </c>
      <c r="D1022">
        <v>27000</v>
      </c>
      <c r="E1022">
        <v>45979.01</v>
      </c>
      <c r="F1022" t="s">
        <v>8219</v>
      </c>
      <c r="G1022" t="s">
        <v>8224</v>
      </c>
      <c r="H1022" t="s">
        <v>8246</v>
      </c>
      <c r="I1022">
        <v>1366635575</v>
      </c>
      <c r="J1022">
        <v>1363611575</v>
      </c>
      <c r="K1022" t="b">
        <v>0</v>
      </c>
      <c r="L1022">
        <v>682</v>
      </c>
      <c r="M1022" t="b">
        <v>1</v>
      </c>
      <c r="N1022" t="s">
        <v>8295</v>
      </c>
      <c r="O1022" s="5">
        <f t="shared" si="120"/>
        <v>1.7029262962962963</v>
      </c>
      <c r="P1022" s="8">
        <f t="shared" si="121"/>
        <v>67.417903225806455</v>
      </c>
      <c r="Q1022" t="str">
        <f t="shared" si="122"/>
        <v>technology</v>
      </c>
      <c r="R1022" t="str">
        <f t="shared" si="123"/>
        <v>hardware</v>
      </c>
      <c r="S1022" s="11">
        <f t="shared" si="124"/>
        <v>41351.541377314818</v>
      </c>
      <c r="T1022" s="11">
        <f t="shared" si="125"/>
        <v>41386.541377314818</v>
      </c>
      <c r="U1022" t="str">
        <f>INDEX('ED - Country code'!$A:$A,MATCH(Data!G2732,'ED - Country code'!$B:$B,0))</f>
        <v>United States of America</v>
      </c>
      <c r="V1022">
        <f t="shared" si="126"/>
        <v>35</v>
      </c>
      <c r="W1022">
        <f t="shared" si="127"/>
        <v>2013</v>
      </c>
    </row>
    <row r="1023" spans="1:23" ht="43.2" x14ac:dyDescent="0.3">
      <c r="A1023">
        <v>2056</v>
      </c>
      <c r="B1023" s="3" t="s">
        <v>2057</v>
      </c>
      <c r="C1023" s="3" t="s">
        <v>6166</v>
      </c>
      <c r="D1023">
        <v>50000</v>
      </c>
      <c r="E1023">
        <v>76726</v>
      </c>
      <c r="F1023" t="s">
        <v>8219</v>
      </c>
      <c r="G1023" t="s">
        <v>8224</v>
      </c>
      <c r="H1023" t="s">
        <v>8246</v>
      </c>
      <c r="I1023">
        <v>1366222542</v>
      </c>
      <c r="J1023">
        <v>1363630542</v>
      </c>
      <c r="K1023" t="b">
        <v>0</v>
      </c>
      <c r="L1023">
        <v>554</v>
      </c>
      <c r="M1023" t="b">
        <v>1</v>
      </c>
      <c r="N1023" t="s">
        <v>8295</v>
      </c>
      <c r="O1023" s="5">
        <f t="shared" si="120"/>
        <v>1.5345200000000001</v>
      </c>
      <c r="P1023" s="8">
        <f t="shared" si="121"/>
        <v>138.49458483754512</v>
      </c>
      <c r="Q1023" t="str">
        <f t="shared" si="122"/>
        <v>technology</v>
      </c>
      <c r="R1023" t="str">
        <f t="shared" si="123"/>
        <v>hardware</v>
      </c>
      <c r="S1023" s="11">
        <f t="shared" si="124"/>
        <v>41351.76090277778</v>
      </c>
      <c r="T1023" s="11">
        <f t="shared" si="125"/>
        <v>41381.76090277778</v>
      </c>
      <c r="U1023" t="str">
        <f>INDEX('ED - Country code'!$A:$A,MATCH(Data!G2058,'ED - Country code'!$B:$B,0))</f>
        <v>United States of America</v>
      </c>
      <c r="V1023">
        <f t="shared" si="126"/>
        <v>30</v>
      </c>
      <c r="W1023">
        <f t="shared" si="127"/>
        <v>2013</v>
      </c>
    </row>
    <row r="1024" spans="1:23" ht="43.2" x14ac:dyDescent="0.3">
      <c r="A1024">
        <v>240</v>
      </c>
      <c r="B1024" s="3" t="s">
        <v>242</v>
      </c>
      <c r="C1024" s="3" t="s">
        <v>4350</v>
      </c>
      <c r="D1024">
        <v>15000</v>
      </c>
      <c r="E1024">
        <v>16145.12</v>
      </c>
      <c r="F1024" t="s">
        <v>8219</v>
      </c>
      <c r="G1024" t="s">
        <v>8224</v>
      </c>
      <c r="H1024" t="s">
        <v>8246</v>
      </c>
      <c r="I1024">
        <v>1367773211</v>
      </c>
      <c r="J1024">
        <v>1363885211</v>
      </c>
      <c r="K1024" t="b">
        <v>1</v>
      </c>
      <c r="L1024">
        <v>137</v>
      </c>
      <c r="M1024" t="b">
        <v>1</v>
      </c>
      <c r="N1024" t="s">
        <v>8269</v>
      </c>
      <c r="O1024" s="5">
        <f t="shared" si="120"/>
        <v>1.0763413333333334</v>
      </c>
      <c r="P1024" s="8">
        <f t="shared" si="121"/>
        <v>117.84759124087591</v>
      </c>
      <c r="Q1024" t="str">
        <f t="shared" si="122"/>
        <v>film &amp; video</v>
      </c>
      <c r="R1024" t="str">
        <f t="shared" si="123"/>
        <v>documentary</v>
      </c>
      <c r="S1024" s="11">
        <f t="shared" si="124"/>
        <v>41354.708460648151</v>
      </c>
      <c r="T1024" s="11">
        <f t="shared" si="125"/>
        <v>41399.708460648151</v>
      </c>
      <c r="U1024" t="str">
        <f>INDEX('ED - Country code'!$A:$A,MATCH(Data!G242,'ED - Country code'!$B:$B,0))</f>
        <v>United States of America</v>
      </c>
      <c r="V1024">
        <f t="shared" si="126"/>
        <v>45</v>
      </c>
      <c r="W1024">
        <f t="shared" si="127"/>
        <v>2013</v>
      </c>
    </row>
    <row r="1025" spans="1:23" ht="43.2" x14ac:dyDescent="0.3">
      <c r="A1025">
        <v>367</v>
      </c>
      <c r="B1025" s="3" t="s">
        <v>368</v>
      </c>
      <c r="C1025" s="3" t="s">
        <v>4477</v>
      </c>
      <c r="D1025">
        <v>10000</v>
      </c>
      <c r="E1025">
        <v>10335.01</v>
      </c>
      <c r="F1025" t="s">
        <v>8219</v>
      </c>
      <c r="G1025" t="s">
        <v>8224</v>
      </c>
      <c r="H1025" t="s">
        <v>8246</v>
      </c>
      <c r="I1025">
        <v>1367384340</v>
      </c>
      <c r="J1025">
        <v>1363960278</v>
      </c>
      <c r="K1025" t="b">
        <v>0</v>
      </c>
      <c r="L1025">
        <v>119</v>
      </c>
      <c r="M1025" t="b">
        <v>1</v>
      </c>
      <c r="N1025" t="s">
        <v>8269</v>
      </c>
      <c r="O1025" s="5">
        <f t="shared" si="120"/>
        <v>1.033501</v>
      </c>
      <c r="P1025" s="8">
        <f t="shared" si="121"/>
        <v>86.84882352941176</v>
      </c>
      <c r="Q1025" t="str">
        <f t="shared" si="122"/>
        <v>film &amp; video</v>
      </c>
      <c r="R1025" t="str">
        <f t="shared" si="123"/>
        <v>documentary</v>
      </c>
      <c r="S1025" s="11">
        <f t="shared" si="124"/>
        <v>41355.577291666668</v>
      </c>
      <c r="T1025" s="11">
        <f t="shared" si="125"/>
        <v>41395.207638888889</v>
      </c>
      <c r="U1025" t="str">
        <f>INDEX('ED - Country code'!$A:$A,MATCH(Data!G369,'ED - Country code'!$B:$B,0))</f>
        <v>United States of America</v>
      </c>
      <c r="V1025">
        <f t="shared" si="126"/>
        <v>39.630347222220735</v>
      </c>
      <c r="W1025">
        <f t="shared" si="127"/>
        <v>2013</v>
      </c>
    </row>
    <row r="1026" spans="1:23" ht="28.8" x14ac:dyDescent="0.3">
      <c r="A1026">
        <v>1244</v>
      </c>
      <c r="B1026" s="3" t="s">
        <v>1245</v>
      </c>
      <c r="C1026" s="3" t="s">
        <v>5354</v>
      </c>
      <c r="D1026">
        <v>2000</v>
      </c>
      <c r="E1026">
        <v>2076</v>
      </c>
      <c r="F1026" t="s">
        <v>8219</v>
      </c>
      <c r="G1026" t="s">
        <v>8224</v>
      </c>
      <c r="H1026" t="s">
        <v>8246</v>
      </c>
      <c r="I1026">
        <v>1366664400</v>
      </c>
      <c r="J1026">
        <v>1363981723</v>
      </c>
      <c r="K1026" t="b">
        <v>1</v>
      </c>
      <c r="L1026">
        <v>45</v>
      </c>
      <c r="M1026" t="b">
        <v>1</v>
      </c>
      <c r="N1026" t="s">
        <v>8276</v>
      </c>
      <c r="O1026" s="5">
        <f t="shared" ref="O1026:O1089" si="128">E1026/D1026</f>
        <v>1.038</v>
      </c>
      <c r="P1026" s="8">
        <f t="shared" ref="P1026:P1089" si="129">E1026/L1026</f>
        <v>46.133333333333333</v>
      </c>
      <c r="Q1026" t="str">
        <f t="shared" ref="Q1026:Q1089" si="130">LEFT(N1026,SEARCH("/",N1026,1)-1)</f>
        <v>music</v>
      </c>
      <c r="R1026" t="str">
        <f t="shared" ref="R1026:R1089" si="131">RIGHT(N1026,LEN(N1026)-SEARCH("/",N1026,1))</f>
        <v>rock</v>
      </c>
      <c r="S1026" s="11">
        <f t="shared" ref="S1026:S1089" si="132">(((J1026/60)/60)/24)+DATE(1970,1,1)</f>
        <v>41355.825497685182</v>
      </c>
      <c r="T1026" s="11">
        <f t="shared" ref="T1026:T1089" si="133">(((I1026/60)/60)/24)+DATE(1970,1,1)</f>
        <v>41386.875</v>
      </c>
      <c r="U1026" t="str">
        <f>INDEX('ED - Country code'!$A:$A,MATCH(Data!G1246,'ED - Country code'!$B:$B,0))</f>
        <v>United Kingdom</v>
      </c>
      <c r="V1026">
        <f t="shared" si="126"/>
        <v>31.049502314817801</v>
      </c>
      <c r="W1026">
        <f t="shared" si="127"/>
        <v>2013</v>
      </c>
    </row>
    <row r="1027" spans="1:23" ht="28.8" x14ac:dyDescent="0.3">
      <c r="A1027">
        <v>75</v>
      </c>
      <c r="B1027" s="3" t="s">
        <v>77</v>
      </c>
      <c r="C1027" s="3" t="s">
        <v>4186</v>
      </c>
      <c r="D1027">
        <v>3500</v>
      </c>
      <c r="E1027">
        <v>4040</v>
      </c>
      <c r="F1027" t="s">
        <v>8219</v>
      </c>
      <c r="G1027" t="s">
        <v>8224</v>
      </c>
      <c r="H1027" t="s">
        <v>8246</v>
      </c>
      <c r="I1027">
        <v>1366693272</v>
      </c>
      <c r="J1027">
        <v>1364101272</v>
      </c>
      <c r="K1027" t="b">
        <v>0</v>
      </c>
      <c r="L1027">
        <v>47</v>
      </c>
      <c r="M1027" t="b">
        <v>1</v>
      </c>
      <c r="N1027" t="s">
        <v>8266</v>
      </c>
      <c r="O1027" s="5">
        <f t="shared" si="128"/>
        <v>1.1542857142857144</v>
      </c>
      <c r="P1027" s="8">
        <f t="shared" si="129"/>
        <v>85.957446808510639</v>
      </c>
      <c r="Q1027" t="str">
        <f t="shared" si="130"/>
        <v>film &amp; video</v>
      </c>
      <c r="R1027" t="str">
        <f t="shared" si="131"/>
        <v>shorts</v>
      </c>
      <c r="S1027" s="11">
        <f t="shared" si="132"/>
        <v>41357.209166666667</v>
      </c>
      <c r="T1027" s="11">
        <f t="shared" si="133"/>
        <v>41387.209166666667</v>
      </c>
      <c r="U1027" t="str">
        <f>INDEX('ED - Country code'!$A:$A,MATCH(Data!G77,'ED - Country code'!$B:$B,0))</f>
        <v>United States of America</v>
      </c>
      <c r="V1027">
        <f t="shared" ref="V1027:V1090" si="134">T1027-S1027</f>
        <v>30</v>
      </c>
      <c r="W1027">
        <f t="shared" ref="W1027:W1090" si="135">YEAR(T1027)</f>
        <v>2013</v>
      </c>
    </row>
    <row r="1028" spans="1:23" ht="43.2" x14ac:dyDescent="0.3">
      <c r="A1028">
        <v>417</v>
      </c>
      <c r="B1028" s="3" t="s">
        <v>418</v>
      </c>
      <c r="C1028" s="3" t="s">
        <v>4527</v>
      </c>
      <c r="D1028">
        <v>10500</v>
      </c>
      <c r="E1028">
        <v>10526</v>
      </c>
      <c r="F1028" t="s">
        <v>8219</v>
      </c>
      <c r="G1028" t="s">
        <v>8224</v>
      </c>
      <c r="H1028" t="s">
        <v>8246</v>
      </c>
      <c r="I1028">
        <v>1365395580</v>
      </c>
      <c r="J1028">
        <v>1364426260</v>
      </c>
      <c r="K1028" t="b">
        <v>0</v>
      </c>
      <c r="L1028">
        <v>52</v>
      </c>
      <c r="M1028" t="b">
        <v>1</v>
      </c>
      <c r="N1028" t="s">
        <v>8269</v>
      </c>
      <c r="O1028" s="5">
        <f t="shared" si="128"/>
        <v>1.0024761904761905</v>
      </c>
      <c r="P1028" s="8">
        <f t="shared" si="129"/>
        <v>202.42307692307693</v>
      </c>
      <c r="Q1028" t="str">
        <f t="shared" si="130"/>
        <v>film &amp; video</v>
      </c>
      <c r="R1028" t="str">
        <f t="shared" si="131"/>
        <v>documentary</v>
      </c>
      <c r="S1028" s="11">
        <f t="shared" si="132"/>
        <v>41360.970601851855</v>
      </c>
      <c r="T1028" s="11">
        <f t="shared" si="133"/>
        <v>41372.189583333333</v>
      </c>
      <c r="U1028" t="str">
        <f>INDEX('ED - Country code'!$A:$A,MATCH(Data!G419,'ED - Country code'!$B:$B,0))</f>
        <v>United States of America</v>
      </c>
      <c r="V1028">
        <f t="shared" si="134"/>
        <v>11.218981481477385</v>
      </c>
      <c r="W1028">
        <f t="shared" si="135"/>
        <v>2013</v>
      </c>
    </row>
    <row r="1029" spans="1:23" ht="28.8" x14ac:dyDescent="0.3">
      <c r="A1029">
        <v>108</v>
      </c>
      <c r="B1029" s="3" t="s">
        <v>110</v>
      </c>
      <c r="C1029" s="3" t="s">
        <v>4219</v>
      </c>
      <c r="D1029">
        <v>1500</v>
      </c>
      <c r="E1029">
        <v>3700</v>
      </c>
      <c r="F1029" t="s">
        <v>8219</v>
      </c>
      <c r="G1029" t="s">
        <v>8224</v>
      </c>
      <c r="H1029" t="s">
        <v>8246</v>
      </c>
      <c r="I1029">
        <v>1370011370</v>
      </c>
      <c r="J1029">
        <v>1364827370</v>
      </c>
      <c r="K1029" t="b">
        <v>0</v>
      </c>
      <c r="L1029">
        <v>47</v>
      </c>
      <c r="M1029" t="b">
        <v>1</v>
      </c>
      <c r="N1029" t="s">
        <v>8266</v>
      </c>
      <c r="O1029" s="5">
        <f t="shared" si="128"/>
        <v>2.4666666666666668</v>
      </c>
      <c r="P1029" s="8">
        <f t="shared" si="129"/>
        <v>78.723404255319153</v>
      </c>
      <c r="Q1029" t="str">
        <f t="shared" si="130"/>
        <v>film &amp; video</v>
      </c>
      <c r="R1029" t="str">
        <f t="shared" si="131"/>
        <v>shorts</v>
      </c>
      <c r="S1029" s="11">
        <f t="shared" si="132"/>
        <v>41365.613078703704</v>
      </c>
      <c r="T1029" s="11">
        <f t="shared" si="133"/>
        <v>41425.613078703704</v>
      </c>
      <c r="U1029" t="str">
        <f>INDEX('ED - Country code'!$A:$A,MATCH(Data!G110,'ED - Country code'!$B:$B,0))</f>
        <v>United States of America</v>
      </c>
      <c r="V1029">
        <f t="shared" si="134"/>
        <v>60</v>
      </c>
      <c r="W1029">
        <f t="shared" si="135"/>
        <v>2013</v>
      </c>
    </row>
    <row r="1030" spans="1:23" ht="43.2" x14ac:dyDescent="0.3">
      <c r="A1030">
        <v>2112</v>
      </c>
      <c r="B1030" s="3" t="s">
        <v>2113</v>
      </c>
      <c r="C1030" s="3" t="s">
        <v>6222</v>
      </c>
      <c r="D1030">
        <v>300</v>
      </c>
      <c r="E1030">
        <v>300</v>
      </c>
      <c r="F1030" t="s">
        <v>8219</v>
      </c>
      <c r="G1030" t="s">
        <v>8224</v>
      </c>
      <c r="H1030" t="s">
        <v>8246</v>
      </c>
      <c r="I1030">
        <v>1366064193</v>
      </c>
      <c r="J1030">
        <v>1364854593</v>
      </c>
      <c r="K1030" t="b">
        <v>0</v>
      </c>
      <c r="L1030">
        <v>11</v>
      </c>
      <c r="M1030" t="b">
        <v>1</v>
      </c>
      <c r="N1030" t="s">
        <v>8279</v>
      </c>
      <c r="O1030" s="5">
        <f t="shared" si="128"/>
        <v>1</v>
      </c>
      <c r="P1030" s="8">
        <f t="shared" si="129"/>
        <v>27.272727272727273</v>
      </c>
      <c r="Q1030" t="str">
        <f t="shared" si="130"/>
        <v>music</v>
      </c>
      <c r="R1030" t="str">
        <f t="shared" si="131"/>
        <v>indie rock</v>
      </c>
      <c r="S1030" s="11">
        <f t="shared" si="132"/>
        <v>41365.928159722222</v>
      </c>
      <c r="T1030" s="11">
        <f t="shared" si="133"/>
        <v>41379.928159722222</v>
      </c>
      <c r="U1030" t="str">
        <f>INDEX('ED - Country code'!$A:$A,MATCH(Data!G2114,'ED - Country code'!$B:$B,0))</f>
        <v>United States of America</v>
      </c>
      <c r="V1030">
        <f t="shared" si="134"/>
        <v>14</v>
      </c>
      <c r="W1030">
        <f t="shared" si="135"/>
        <v>2013</v>
      </c>
    </row>
    <row r="1031" spans="1:23" ht="43.2" x14ac:dyDescent="0.3">
      <c r="A1031">
        <v>745</v>
      </c>
      <c r="B1031" s="3" t="s">
        <v>746</v>
      </c>
      <c r="C1031" s="3" t="s">
        <v>4855</v>
      </c>
      <c r="D1031">
        <v>2220</v>
      </c>
      <c r="E1031">
        <v>3976</v>
      </c>
      <c r="F1031" t="s">
        <v>8219</v>
      </c>
      <c r="G1031" t="s">
        <v>8224</v>
      </c>
      <c r="H1031" t="s">
        <v>8246</v>
      </c>
      <c r="I1031">
        <v>1367588645</v>
      </c>
      <c r="J1031">
        <v>1364996645</v>
      </c>
      <c r="K1031" t="b">
        <v>0</v>
      </c>
      <c r="L1031">
        <v>74</v>
      </c>
      <c r="M1031" t="b">
        <v>1</v>
      </c>
      <c r="N1031" t="s">
        <v>8274</v>
      </c>
      <c r="O1031" s="5">
        <f t="shared" si="128"/>
        <v>1.7909909909909909</v>
      </c>
      <c r="P1031" s="8">
        <f t="shared" si="129"/>
        <v>53.729729729729726</v>
      </c>
      <c r="Q1031" t="str">
        <f t="shared" si="130"/>
        <v>publishing</v>
      </c>
      <c r="R1031" t="str">
        <f t="shared" si="131"/>
        <v>nonfiction</v>
      </c>
      <c r="S1031" s="11">
        <f t="shared" si="132"/>
        <v>41367.572280092594</v>
      </c>
      <c r="T1031" s="11">
        <f t="shared" si="133"/>
        <v>41397.572280092594</v>
      </c>
      <c r="U1031" t="str">
        <f>INDEX('ED - Country code'!$A:$A,MATCH(Data!G747,'ED - Country code'!$B:$B,0))</f>
        <v>United States of America</v>
      </c>
      <c r="V1031">
        <f t="shared" si="134"/>
        <v>30</v>
      </c>
      <c r="W1031">
        <f t="shared" si="135"/>
        <v>2013</v>
      </c>
    </row>
    <row r="1032" spans="1:23" ht="28.8" x14ac:dyDescent="0.3">
      <c r="A1032">
        <v>3035</v>
      </c>
      <c r="B1032" s="3" t="s">
        <v>3035</v>
      </c>
      <c r="C1032" s="3" t="s">
        <v>7145</v>
      </c>
      <c r="D1032">
        <v>25000</v>
      </c>
      <c r="E1032">
        <v>27196.71</v>
      </c>
      <c r="F1032" t="s">
        <v>8219</v>
      </c>
      <c r="G1032" t="s">
        <v>8224</v>
      </c>
      <c r="H1032" t="s">
        <v>8246</v>
      </c>
      <c r="I1032">
        <v>1367674009</v>
      </c>
      <c r="J1032">
        <v>1365082009</v>
      </c>
      <c r="K1032" t="b">
        <v>0</v>
      </c>
      <c r="L1032">
        <v>307</v>
      </c>
      <c r="M1032" t="b">
        <v>1</v>
      </c>
      <c r="N1032" t="s">
        <v>8303</v>
      </c>
      <c r="O1032" s="5">
        <f t="shared" si="128"/>
        <v>1.0878684000000001</v>
      </c>
      <c r="P1032" s="8">
        <f t="shared" si="129"/>
        <v>88.588631921824103</v>
      </c>
      <c r="Q1032" t="str">
        <f t="shared" si="130"/>
        <v>theater</v>
      </c>
      <c r="R1032" t="str">
        <f t="shared" si="131"/>
        <v>spaces</v>
      </c>
      <c r="S1032" s="11">
        <f t="shared" si="132"/>
        <v>41368.560289351852</v>
      </c>
      <c r="T1032" s="11">
        <f t="shared" si="133"/>
        <v>41398.560289351852</v>
      </c>
      <c r="U1032" t="str">
        <f>INDEX('ED - Country code'!$A:$A,MATCH(Data!G3037,'ED - Country code'!$B:$B,0))</f>
        <v>United States of America</v>
      </c>
      <c r="V1032">
        <f t="shared" si="134"/>
        <v>30</v>
      </c>
      <c r="W1032">
        <f t="shared" si="135"/>
        <v>2013</v>
      </c>
    </row>
    <row r="1033" spans="1:23" ht="28.8" x14ac:dyDescent="0.3">
      <c r="A1033">
        <v>1247</v>
      </c>
      <c r="B1033" s="3" t="s">
        <v>1248</v>
      </c>
      <c r="C1033" s="3" t="s">
        <v>5357</v>
      </c>
      <c r="D1033">
        <v>3500</v>
      </c>
      <c r="E1033">
        <v>4275</v>
      </c>
      <c r="F1033" t="s">
        <v>8219</v>
      </c>
      <c r="G1033" t="s">
        <v>8224</v>
      </c>
      <c r="H1033" t="s">
        <v>8246</v>
      </c>
      <c r="I1033">
        <v>1367823655</v>
      </c>
      <c r="J1033">
        <v>1365231655</v>
      </c>
      <c r="K1033" t="b">
        <v>1</v>
      </c>
      <c r="L1033">
        <v>50</v>
      </c>
      <c r="M1033" t="b">
        <v>1</v>
      </c>
      <c r="N1033" t="s">
        <v>8276</v>
      </c>
      <c r="O1033" s="5">
        <f t="shared" si="128"/>
        <v>1.2214285714285715</v>
      </c>
      <c r="P1033" s="8">
        <f t="shared" si="129"/>
        <v>85.5</v>
      </c>
      <c r="Q1033" t="str">
        <f t="shared" si="130"/>
        <v>music</v>
      </c>
      <c r="R1033" t="str">
        <f t="shared" si="131"/>
        <v>rock</v>
      </c>
      <c r="S1033" s="11">
        <f t="shared" si="132"/>
        <v>41370.292303240742</v>
      </c>
      <c r="T1033" s="11">
        <f t="shared" si="133"/>
        <v>41400.292303240742</v>
      </c>
      <c r="U1033" t="str">
        <f>INDEX('ED - Country code'!$A:$A,MATCH(Data!G1249,'ED - Country code'!$B:$B,0))</f>
        <v>United States of America</v>
      </c>
      <c r="V1033">
        <f t="shared" si="134"/>
        <v>30</v>
      </c>
      <c r="W1033">
        <f t="shared" si="135"/>
        <v>2013</v>
      </c>
    </row>
    <row r="1034" spans="1:23" ht="43.2" x14ac:dyDescent="0.3">
      <c r="A1034">
        <v>1382</v>
      </c>
      <c r="B1034" s="3" t="s">
        <v>1383</v>
      </c>
      <c r="C1034" s="3" t="s">
        <v>5492</v>
      </c>
      <c r="D1034">
        <v>8000</v>
      </c>
      <c r="E1034">
        <v>8349</v>
      </c>
      <c r="F1034" t="s">
        <v>8219</v>
      </c>
      <c r="G1034" t="s">
        <v>8224</v>
      </c>
      <c r="H1034" t="s">
        <v>8246</v>
      </c>
      <c r="I1034">
        <v>1367867536</v>
      </c>
      <c r="J1034">
        <v>1365275536</v>
      </c>
      <c r="K1034" t="b">
        <v>0</v>
      </c>
      <c r="L1034">
        <v>148</v>
      </c>
      <c r="M1034" t="b">
        <v>1</v>
      </c>
      <c r="N1034" t="s">
        <v>8276</v>
      </c>
      <c r="O1034" s="5">
        <f t="shared" si="128"/>
        <v>1.043625</v>
      </c>
      <c r="P1034" s="8">
        <f t="shared" si="129"/>
        <v>56.412162162162161</v>
      </c>
      <c r="Q1034" t="str">
        <f t="shared" si="130"/>
        <v>music</v>
      </c>
      <c r="R1034" t="str">
        <f t="shared" si="131"/>
        <v>rock</v>
      </c>
      <c r="S1034" s="11">
        <f t="shared" si="132"/>
        <v>41370.800185185188</v>
      </c>
      <c r="T1034" s="11">
        <f t="shared" si="133"/>
        <v>41400.800185185188</v>
      </c>
      <c r="U1034" t="str">
        <f>INDEX('ED - Country code'!$A:$A,MATCH(Data!G1384,'ED - Country code'!$B:$B,0))</f>
        <v>United States of America</v>
      </c>
      <c r="V1034">
        <f t="shared" si="134"/>
        <v>30</v>
      </c>
      <c r="W1034">
        <f t="shared" si="135"/>
        <v>2013</v>
      </c>
    </row>
    <row r="1035" spans="1:23" ht="28.8" x14ac:dyDescent="0.3">
      <c r="A1035">
        <v>1928</v>
      </c>
      <c r="B1035" s="3" t="s">
        <v>1929</v>
      </c>
      <c r="C1035" s="3" t="s">
        <v>6038</v>
      </c>
      <c r="D1035">
        <v>2550</v>
      </c>
      <c r="E1035">
        <v>2630</v>
      </c>
      <c r="F1035" t="s">
        <v>8219</v>
      </c>
      <c r="G1035" t="s">
        <v>8224</v>
      </c>
      <c r="H1035" t="s">
        <v>8246</v>
      </c>
      <c r="I1035">
        <v>1367940794</v>
      </c>
      <c r="J1035">
        <v>1365348794</v>
      </c>
      <c r="K1035" t="b">
        <v>0</v>
      </c>
      <c r="L1035">
        <v>34</v>
      </c>
      <c r="M1035" t="b">
        <v>1</v>
      </c>
      <c r="N1035" t="s">
        <v>8279</v>
      </c>
      <c r="O1035" s="5">
        <f t="shared" si="128"/>
        <v>1.031372549019608</v>
      </c>
      <c r="P1035" s="8">
        <f t="shared" si="129"/>
        <v>77.352941176470594</v>
      </c>
      <c r="Q1035" t="str">
        <f t="shared" si="130"/>
        <v>music</v>
      </c>
      <c r="R1035" t="str">
        <f t="shared" si="131"/>
        <v>indie rock</v>
      </c>
      <c r="S1035" s="11">
        <f t="shared" si="132"/>
        <v>41371.648078703707</v>
      </c>
      <c r="T1035" s="11">
        <f t="shared" si="133"/>
        <v>41401.648078703707</v>
      </c>
      <c r="U1035" t="str">
        <f>INDEX('ED - Country code'!$A:$A,MATCH(Data!G1930,'ED - Country code'!$B:$B,0))</f>
        <v>United States of America</v>
      </c>
      <c r="V1035">
        <f t="shared" si="134"/>
        <v>30</v>
      </c>
      <c r="W1035">
        <f t="shared" si="135"/>
        <v>2013</v>
      </c>
    </row>
    <row r="1036" spans="1:23" ht="43.2" x14ac:dyDescent="0.3">
      <c r="A1036">
        <v>2466</v>
      </c>
      <c r="B1036" s="3" t="s">
        <v>2467</v>
      </c>
      <c r="C1036" s="3" t="s">
        <v>6576</v>
      </c>
      <c r="D1036">
        <v>2500</v>
      </c>
      <c r="E1036">
        <v>2500</v>
      </c>
      <c r="F1036" t="s">
        <v>8219</v>
      </c>
      <c r="G1036" t="s">
        <v>8224</v>
      </c>
      <c r="H1036" t="s">
        <v>8246</v>
      </c>
      <c r="I1036">
        <v>1368066453</v>
      </c>
      <c r="J1036">
        <v>1365474453</v>
      </c>
      <c r="K1036" t="b">
        <v>0</v>
      </c>
      <c r="L1036">
        <v>52</v>
      </c>
      <c r="M1036" t="b">
        <v>1</v>
      </c>
      <c r="N1036" t="s">
        <v>8279</v>
      </c>
      <c r="O1036" s="5">
        <f t="shared" si="128"/>
        <v>1</v>
      </c>
      <c r="P1036" s="8">
        <f t="shared" si="129"/>
        <v>48.07692307692308</v>
      </c>
      <c r="Q1036" t="str">
        <f t="shared" si="130"/>
        <v>music</v>
      </c>
      <c r="R1036" t="str">
        <f t="shared" si="131"/>
        <v>indie rock</v>
      </c>
      <c r="S1036" s="11">
        <f t="shared" si="132"/>
        <v>41373.102465277778</v>
      </c>
      <c r="T1036" s="11">
        <f t="shared" si="133"/>
        <v>41403.102465277778</v>
      </c>
      <c r="U1036" t="str">
        <f>INDEX('ED - Country code'!$A:$A,MATCH(Data!G2468,'ED - Country code'!$B:$B,0))</f>
        <v>United States of America</v>
      </c>
      <c r="V1036">
        <f t="shared" si="134"/>
        <v>30</v>
      </c>
      <c r="W1036">
        <f t="shared" si="135"/>
        <v>2013</v>
      </c>
    </row>
    <row r="1037" spans="1:23" ht="43.2" x14ac:dyDescent="0.3">
      <c r="A1037">
        <v>2489</v>
      </c>
      <c r="B1037" s="3" t="s">
        <v>2489</v>
      </c>
      <c r="C1037" s="3" t="s">
        <v>6599</v>
      </c>
      <c r="D1037">
        <v>3500</v>
      </c>
      <c r="E1037">
        <v>4678.5</v>
      </c>
      <c r="F1037" t="s">
        <v>8219</v>
      </c>
      <c r="G1037" t="s">
        <v>8224</v>
      </c>
      <c r="H1037" t="s">
        <v>8246</v>
      </c>
      <c r="I1037">
        <v>1368117239</v>
      </c>
      <c r="J1037">
        <v>1365525239</v>
      </c>
      <c r="K1037" t="b">
        <v>0</v>
      </c>
      <c r="L1037">
        <v>75</v>
      </c>
      <c r="M1037" t="b">
        <v>1</v>
      </c>
      <c r="N1037" t="s">
        <v>8279</v>
      </c>
      <c r="O1037" s="5">
        <f t="shared" si="128"/>
        <v>1.3367142857142857</v>
      </c>
      <c r="P1037" s="8">
        <f t="shared" si="129"/>
        <v>62.38</v>
      </c>
      <c r="Q1037" t="str">
        <f t="shared" si="130"/>
        <v>music</v>
      </c>
      <c r="R1037" t="str">
        <f t="shared" si="131"/>
        <v>indie rock</v>
      </c>
      <c r="S1037" s="11">
        <f t="shared" si="132"/>
        <v>41373.690266203703</v>
      </c>
      <c r="T1037" s="11">
        <f t="shared" si="133"/>
        <v>41403.690266203703</v>
      </c>
      <c r="U1037" t="str">
        <f>INDEX('ED - Country code'!$A:$A,MATCH(Data!G2491,'ED - Country code'!$B:$B,0))</f>
        <v>United States of America</v>
      </c>
      <c r="V1037">
        <f t="shared" si="134"/>
        <v>30</v>
      </c>
      <c r="W1037">
        <f t="shared" si="135"/>
        <v>2013</v>
      </c>
    </row>
    <row r="1038" spans="1:23" ht="43.2" x14ac:dyDescent="0.3">
      <c r="A1038">
        <v>38</v>
      </c>
      <c r="B1038" s="3" t="s">
        <v>40</v>
      </c>
      <c r="C1038" s="3" t="s">
        <v>4149</v>
      </c>
      <c r="D1038">
        <v>2500</v>
      </c>
      <c r="E1038">
        <v>2751</v>
      </c>
      <c r="F1038" t="s">
        <v>8219</v>
      </c>
      <c r="G1038" t="s">
        <v>8224</v>
      </c>
      <c r="H1038" t="s">
        <v>8246</v>
      </c>
      <c r="I1038">
        <v>1368235344</v>
      </c>
      <c r="J1038">
        <v>1365643344</v>
      </c>
      <c r="K1038" t="b">
        <v>0</v>
      </c>
      <c r="L1038">
        <v>66</v>
      </c>
      <c r="M1038" t="b">
        <v>1</v>
      </c>
      <c r="N1038" t="s">
        <v>8265</v>
      </c>
      <c r="O1038" s="5">
        <f t="shared" si="128"/>
        <v>1.1004</v>
      </c>
      <c r="P1038" s="8">
        <f t="shared" si="129"/>
        <v>41.68181818181818</v>
      </c>
      <c r="Q1038" t="str">
        <f t="shared" si="130"/>
        <v>film &amp; video</v>
      </c>
      <c r="R1038" t="str">
        <f t="shared" si="131"/>
        <v>television</v>
      </c>
      <c r="S1038" s="11">
        <f t="shared" si="132"/>
        <v>41375.057222222218</v>
      </c>
      <c r="T1038" s="11">
        <f t="shared" si="133"/>
        <v>41405.057222222218</v>
      </c>
      <c r="U1038" t="str">
        <f>INDEX('ED - Country code'!$A:$A,MATCH(Data!G40,'ED - Country code'!$B:$B,0))</f>
        <v>United States of America</v>
      </c>
      <c r="V1038">
        <f t="shared" si="134"/>
        <v>30</v>
      </c>
      <c r="W1038">
        <f t="shared" si="135"/>
        <v>2013</v>
      </c>
    </row>
    <row r="1039" spans="1:23" ht="28.8" x14ac:dyDescent="0.3">
      <c r="A1039">
        <v>3179</v>
      </c>
      <c r="B1039" s="3" t="s">
        <v>3179</v>
      </c>
      <c r="C1039" s="3" t="s">
        <v>7289</v>
      </c>
      <c r="D1039">
        <v>4200</v>
      </c>
      <c r="E1039">
        <v>4794.82</v>
      </c>
      <c r="F1039" t="s">
        <v>8219</v>
      </c>
      <c r="G1039" t="s">
        <v>8224</v>
      </c>
      <c r="H1039" t="s">
        <v>8246</v>
      </c>
      <c r="I1039">
        <v>1367859071</v>
      </c>
      <c r="J1039">
        <v>1365699071</v>
      </c>
      <c r="K1039" t="b">
        <v>1</v>
      </c>
      <c r="L1039">
        <v>62</v>
      </c>
      <c r="M1039" t="b">
        <v>1</v>
      </c>
      <c r="N1039" t="s">
        <v>8271</v>
      </c>
      <c r="O1039" s="5">
        <f t="shared" si="128"/>
        <v>1.1416238095238094</v>
      </c>
      <c r="P1039" s="8">
        <f t="shared" si="129"/>
        <v>77.335806451612896</v>
      </c>
      <c r="Q1039" t="str">
        <f t="shared" si="130"/>
        <v>theater</v>
      </c>
      <c r="R1039" t="str">
        <f t="shared" si="131"/>
        <v>plays</v>
      </c>
      <c r="S1039" s="11">
        <f t="shared" si="132"/>
        <v>41375.702210648145</v>
      </c>
      <c r="T1039" s="11">
        <f t="shared" si="133"/>
        <v>41400.702210648145</v>
      </c>
      <c r="U1039" t="str">
        <f>INDEX('ED - Country code'!$A:$A,MATCH(Data!G3181,'ED - Country code'!$B:$B,0))</f>
        <v>United Kingdom</v>
      </c>
      <c r="V1039">
        <f t="shared" si="134"/>
        <v>25</v>
      </c>
      <c r="W1039">
        <f t="shared" si="135"/>
        <v>2013</v>
      </c>
    </row>
    <row r="1040" spans="1:23" ht="43.2" x14ac:dyDescent="0.3">
      <c r="A1040">
        <v>291</v>
      </c>
      <c r="B1040" s="3" t="s">
        <v>292</v>
      </c>
      <c r="C1040" s="3" t="s">
        <v>4401</v>
      </c>
      <c r="D1040">
        <v>5000</v>
      </c>
      <c r="E1040">
        <v>6001</v>
      </c>
      <c r="F1040" t="s">
        <v>8219</v>
      </c>
      <c r="G1040" t="s">
        <v>8224</v>
      </c>
      <c r="H1040" t="s">
        <v>8246</v>
      </c>
      <c r="I1040">
        <v>1367366460</v>
      </c>
      <c r="J1040">
        <v>1365791246</v>
      </c>
      <c r="K1040" t="b">
        <v>1</v>
      </c>
      <c r="L1040">
        <v>128</v>
      </c>
      <c r="M1040" t="b">
        <v>1</v>
      </c>
      <c r="N1040" t="s">
        <v>8269</v>
      </c>
      <c r="O1040" s="5">
        <f t="shared" si="128"/>
        <v>1.2001999999999999</v>
      </c>
      <c r="P1040" s="8">
        <f t="shared" si="129"/>
        <v>46.8828125</v>
      </c>
      <c r="Q1040" t="str">
        <f t="shared" si="130"/>
        <v>film &amp; video</v>
      </c>
      <c r="R1040" t="str">
        <f t="shared" si="131"/>
        <v>documentary</v>
      </c>
      <c r="S1040" s="11">
        <f t="shared" si="132"/>
        <v>41376.769050925926</v>
      </c>
      <c r="T1040" s="11">
        <f t="shared" si="133"/>
        <v>41395.000694444447</v>
      </c>
      <c r="U1040" t="str">
        <f>INDEX('ED - Country code'!$A:$A,MATCH(Data!G293,'ED - Country code'!$B:$B,0))</f>
        <v>United States of America</v>
      </c>
      <c r="V1040">
        <f t="shared" si="134"/>
        <v>18.231643518520286</v>
      </c>
      <c r="W1040">
        <f t="shared" si="135"/>
        <v>2013</v>
      </c>
    </row>
    <row r="1041" spans="1:23" ht="43.2" x14ac:dyDescent="0.3">
      <c r="A1041">
        <v>330</v>
      </c>
      <c r="B1041" s="3" t="s">
        <v>331</v>
      </c>
      <c r="C1041" s="3" t="s">
        <v>4440</v>
      </c>
      <c r="D1041">
        <v>35000</v>
      </c>
      <c r="E1041">
        <v>35640</v>
      </c>
      <c r="F1041" t="s">
        <v>8219</v>
      </c>
      <c r="G1041" t="s">
        <v>8224</v>
      </c>
      <c r="H1041" t="s">
        <v>8246</v>
      </c>
      <c r="I1041">
        <v>1368763140</v>
      </c>
      <c r="J1041">
        <v>1366028563</v>
      </c>
      <c r="K1041" t="b">
        <v>1</v>
      </c>
      <c r="L1041">
        <v>340</v>
      </c>
      <c r="M1041" t="b">
        <v>1</v>
      </c>
      <c r="N1041" t="s">
        <v>8269</v>
      </c>
      <c r="O1041" s="5">
        <f t="shared" si="128"/>
        <v>1.0182857142857142</v>
      </c>
      <c r="P1041" s="8">
        <f t="shared" si="129"/>
        <v>104.82352941176471</v>
      </c>
      <c r="Q1041" t="str">
        <f t="shared" si="130"/>
        <v>film &amp; video</v>
      </c>
      <c r="R1041" t="str">
        <f t="shared" si="131"/>
        <v>documentary</v>
      </c>
      <c r="S1041" s="11">
        <f t="shared" si="132"/>
        <v>41379.515775462962</v>
      </c>
      <c r="T1041" s="11">
        <f t="shared" si="133"/>
        <v>41411.165972222225</v>
      </c>
      <c r="U1041" t="str">
        <f>INDEX('ED - Country code'!$A:$A,MATCH(Data!G332,'ED - Country code'!$B:$B,0))</f>
        <v>United States of America</v>
      </c>
      <c r="V1041">
        <f t="shared" si="134"/>
        <v>31.650196759263054</v>
      </c>
      <c r="W1041">
        <f t="shared" si="135"/>
        <v>2013</v>
      </c>
    </row>
    <row r="1042" spans="1:23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8"/>
        <v>2.9411764705882353E-3</v>
      </c>
      <c r="P1042" s="8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1">
        <f t="shared" si="132"/>
        <v>42579.708437499998</v>
      </c>
      <c r="T1042" s="11">
        <f t="shared" si="133"/>
        <v>42609.708437499998</v>
      </c>
      <c r="U1042" t="str">
        <f>INDEX('ED - Country code'!$A:$A,MATCH(Data!G1042,'ED - Country code'!$B:$B,0))</f>
        <v>United States of America</v>
      </c>
      <c r="V1042">
        <f t="shared" si="134"/>
        <v>30</v>
      </c>
      <c r="W1042">
        <f t="shared" si="135"/>
        <v>2016</v>
      </c>
    </row>
    <row r="1043" spans="1:23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8"/>
        <v>0</v>
      </c>
      <c r="P1043" s="8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11">
        <f t="shared" si="132"/>
        <v>41831.060092592597</v>
      </c>
      <c r="T1043" s="11">
        <f t="shared" si="133"/>
        <v>41851.060092592597</v>
      </c>
      <c r="U1043" t="str">
        <f>INDEX('ED - Country code'!$A:$A,MATCH(Data!G1043,'ED - Country code'!$B:$B,0))</f>
        <v>United States of America</v>
      </c>
      <c r="V1043">
        <f t="shared" si="134"/>
        <v>20</v>
      </c>
      <c r="W1043">
        <f t="shared" si="135"/>
        <v>2014</v>
      </c>
    </row>
    <row r="1044" spans="1:23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8"/>
        <v>1.5384615384615385E-2</v>
      </c>
      <c r="P1044" s="8">
        <f t="shared" si="129"/>
        <v>10</v>
      </c>
      <c r="Q1044" t="str">
        <f t="shared" si="130"/>
        <v>journalism</v>
      </c>
      <c r="R1044" t="str">
        <f t="shared" si="131"/>
        <v>audio</v>
      </c>
      <c r="S1044" s="11">
        <f t="shared" si="132"/>
        <v>41851.696157407408</v>
      </c>
      <c r="T1044" s="11">
        <f t="shared" si="133"/>
        <v>41894.416666666664</v>
      </c>
      <c r="U1044" t="str">
        <f>INDEX('ED - Country code'!$A:$A,MATCH(Data!G1044,'ED - Country code'!$B:$B,0))</f>
        <v>United States of America</v>
      </c>
      <c r="V1044">
        <f t="shared" si="134"/>
        <v>42.720509259255778</v>
      </c>
      <c r="W1044">
        <f t="shared" si="135"/>
        <v>2014</v>
      </c>
    </row>
    <row r="1045" spans="1:23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8"/>
        <v>8.5370000000000001E-2</v>
      </c>
      <c r="P1045" s="8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11">
        <f t="shared" si="132"/>
        <v>42114.252951388888</v>
      </c>
      <c r="T1045" s="11">
        <f t="shared" si="133"/>
        <v>42144.252951388888</v>
      </c>
      <c r="U1045" t="str">
        <f>INDEX('ED - Country code'!$A:$A,MATCH(Data!G1045,'ED - Country code'!$B:$B,0))</f>
        <v>United States of America</v>
      </c>
      <c r="V1045">
        <f t="shared" si="134"/>
        <v>30</v>
      </c>
      <c r="W1045">
        <f t="shared" si="135"/>
        <v>2015</v>
      </c>
    </row>
    <row r="1046" spans="1:23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8"/>
        <v>8.571428571428571E-4</v>
      </c>
      <c r="P1046" s="8">
        <f t="shared" si="129"/>
        <v>3</v>
      </c>
      <c r="Q1046" t="str">
        <f t="shared" si="130"/>
        <v>journalism</v>
      </c>
      <c r="R1046" t="str">
        <f t="shared" si="131"/>
        <v>audio</v>
      </c>
      <c r="S1046" s="11">
        <f t="shared" si="132"/>
        <v>42011.925937499997</v>
      </c>
      <c r="T1046" s="11">
        <f t="shared" si="133"/>
        <v>42068.852083333331</v>
      </c>
      <c r="U1046" t="str">
        <f>INDEX('ED - Country code'!$A:$A,MATCH(Data!G1046,'ED - Country code'!$B:$B,0))</f>
        <v>United States of America</v>
      </c>
      <c r="V1046">
        <f t="shared" si="134"/>
        <v>56.926145833334886</v>
      </c>
      <c r="W1046">
        <f t="shared" si="135"/>
        <v>2015</v>
      </c>
    </row>
    <row r="1047" spans="1:23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8"/>
        <v>2.6599999999999999E-2</v>
      </c>
      <c r="P1047" s="8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1">
        <f t="shared" si="132"/>
        <v>41844.874421296299</v>
      </c>
      <c r="T1047" s="11">
        <f t="shared" si="133"/>
        <v>41874.874421296299</v>
      </c>
      <c r="U1047" t="str">
        <f>INDEX('ED - Country code'!$A:$A,MATCH(Data!G1047,'ED - Country code'!$B:$B,0))</f>
        <v>United States of America</v>
      </c>
      <c r="V1047">
        <f t="shared" si="134"/>
        <v>30</v>
      </c>
      <c r="W1047">
        <f t="shared" si="135"/>
        <v>2014</v>
      </c>
    </row>
    <row r="1048" spans="1:23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8"/>
        <v>0</v>
      </c>
      <c r="P1048" s="8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11">
        <f t="shared" si="132"/>
        <v>42319.851388888885</v>
      </c>
      <c r="T1048" s="11">
        <f t="shared" si="133"/>
        <v>42364.851388888885</v>
      </c>
      <c r="U1048" t="str">
        <f>INDEX('ED - Country code'!$A:$A,MATCH(Data!G1048,'ED - Country code'!$B:$B,0))</f>
        <v>Germany</v>
      </c>
      <c r="V1048">
        <f t="shared" si="134"/>
        <v>45</v>
      </c>
      <c r="W1048">
        <f t="shared" si="135"/>
        <v>2015</v>
      </c>
    </row>
    <row r="1049" spans="1:23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8"/>
        <v>5.0000000000000001E-4</v>
      </c>
      <c r="P1049" s="8">
        <f t="shared" si="129"/>
        <v>1</v>
      </c>
      <c r="Q1049" t="str">
        <f t="shared" si="130"/>
        <v>journalism</v>
      </c>
      <c r="R1049" t="str">
        <f t="shared" si="131"/>
        <v>audio</v>
      </c>
      <c r="S1049" s="11">
        <f t="shared" si="132"/>
        <v>41918.818460648145</v>
      </c>
      <c r="T1049" s="11">
        <f t="shared" si="133"/>
        <v>41948.860127314816</v>
      </c>
      <c r="U1049" t="str">
        <f>INDEX('ED - Country code'!$A:$A,MATCH(Data!G1049,'ED - Country code'!$B:$B,0))</f>
        <v>United States of America</v>
      </c>
      <c r="V1049">
        <f t="shared" si="134"/>
        <v>30.041666666671517</v>
      </c>
      <c r="W1049">
        <f t="shared" si="135"/>
        <v>2014</v>
      </c>
    </row>
    <row r="1050" spans="1:23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8"/>
        <v>1.4133333333333333E-2</v>
      </c>
      <c r="P1050" s="8">
        <f t="shared" si="129"/>
        <v>53</v>
      </c>
      <c r="Q1050" t="str">
        <f t="shared" si="130"/>
        <v>journalism</v>
      </c>
      <c r="R1050" t="str">
        <f t="shared" si="131"/>
        <v>audio</v>
      </c>
      <c r="S1050" s="11">
        <f t="shared" si="132"/>
        <v>42598.053113425922</v>
      </c>
      <c r="T1050" s="11">
        <f t="shared" si="133"/>
        <v>42638.053113425922</v>
      </c>
      <c r="U1050" t="str">
        <f>INDEX('ED - Country code'!$A:$A,MATCH(Data!G1050,'ED - Country code'!$B:$B,0))</f>
        <v>United States of America</v>
      </c>
      <c r="V1050">
        <f t="shared" si="134"/>
        <v>40</v>
      </c>
      <c r="W1050">
        <f t="shared" si="135"/>
        <v>2016</v>
      </c>
    </row>
    <row r="1051" spans="1:23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8"/>
        <v>0</v>
      </c>
      <c r="P1051" s="8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11">
        <f t="shared" si="132"/>
        <v>42382.431076388893</v>
      </c>
      <c r="T1051" s="11">
        <f t="shared" si="133"/>
        <v>42412.431076388893</v>
      </c>
      <c r="U1051" t="str">
        <f>INDEX('ED - Country code'!$A:$A,MATCH(Data!G1051,'ED - Country code'!$B:$B,0))</f>
        <v>United States of America</v>
      </c>
      <c r="V1051">
        <f t="shared" si="134"/>
        <v>30</v>
      </c>
      <c r="W1051">
        <f t="shared" si="135"/>
        <v>2016</v>
      </c>
    </row>
    <row r="1052" spans="1:23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8"/>
        <v>0</v>
      </c>
      <c r="P1052" s="8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11">
        <f t="shared" si="132"/>
        <v>42231.7971875</v>
      </c>
      <c r="T1052" s="11">
        <f t="shared" si="133"/>
        <v>42261.7971875</v>
      </c>
      <c r="U1052" t="str">
        <f>INDEX('ED - Country code'!$A:$A,MATCH(Data!G1052,'ED - Country code'!$B:$B,0))</f>
        <v>United States of America</v>
      </c>
      <c r="V1052">
        <f t="shared" si="134"/>
        <v>30</v>
      </c>
      <c r="W1052">
        <f t="shared" si="135"/>
        <v>2015</v>
      </c>
    </row>
    <row r="1053" spans="1:23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8"/>
        <v>0</v>
      </c>
      <c r="P1053" s="8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11">
        <f t="shared" si="132"/>
        <v>41850.014178240745</v>
      </c>
      <c r="T1053" s="11">
        <f t="shared" si="133"/>
        <v>41878.014178240745</v>
      </c>
      <c r="U1053" t="str">
        <f>INDEX('ED - Country code'!$A:$A,MATCH(Data!G1053,'ED - Country code'!$B:$B,0))</f>
        <v>United States of America</v>
      </c>
      <c r="V1053">
        <f t="shared" si="134"/>
        <v>28</v>
      </c>
      <c r="W1053">
        <f t="shared" si="135"/>
        <v>2014</v>
      </c>
    </row>
    <row r="1054" spans="1:23" ht="43.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8"/>
        <v>0</v>
      </c>
      <c r="P1054" s="8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11">
        <f t="shared" si="132"/>
        <v>42483.797395833331</v>
      </c>
      <c r="T1054" s="11">
        <f t="shared" si="133"/>
        <v>42527.839583333334</v>
      </c>
      <c r="U1054" t="str">
        <f>INDEX('ED - Country code'!$A:$A,MATCH(Data!G1054,'ED - Country code'!$B:$B,0))</f>
        <v>United States of America</v>
      </c>
      <c r="V1054">
        <f t="shared" si="134"/>
        <v>44.04218750000291</v>
      </c>
      <c r="W1054">
        <f t="shared" si="135"/>
        <v>2016</v>
      </c>
    </row>
    <row r="1055" spans="1:23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8"/>
        <v>0.01</v>
      </c>
      <c r="P1055" s="8">
        <f t="shared" si="129"/>
        <v>15</v>
      </c>
      <c r="Q1055" t="str">
        <f t="shared" si="130"/>
        <v>journalism</v>
      </c>
      <c r="R1055" t="str">
        <f t="shared" si="131"/>
        <v>audio</v>
      </c>
      <c r="S1055" s="11">
        <f t="shared" si="132"/>
        <v>42775.172824074078</v>
      </c>
      <c r="T1055" s="11">
        <f t="shared" si="133"/>
        <v>42800.172824074078</v>
      </c>
      <c r="U1055" t="str">
        <f>INDEX('ED - Country code'!$A:$A,MATCH(Data!G1055,'ED - Country code'!$B:$B,0))</f>
        <v>United States of America</v>
      </c>
      <c r="V1055">
        <f t="shared" si="134"/>
        <v>25</v>
      </c>
      <c r="W1055">
        <f t="shared" si="135"/>
        <v>2017</v>
      </c>
    </row>
    <row r="1056" spans="1:23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8"/>
        <v>0</v>
      </c>
      <c r="P1056" s="8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11">
        <f t="shared" si="132"/>
        <v>41831.851840277777</v>
      </c>
      <c r="T1056" s="11">
        <f t="shared" si="133"/>
        <v>41861.916666666664</v>
      </c>
      <c r="U1056" t="str">
        <f>INDEX('ED - Country code'!$A:$A,MATCH(Data!G1056,'ED - Country code'!$B:$B,0))</f>
        <v>United States of America</v>
      </c>
      <c r="V1056">
        <f t="shared" si="134"/>
        <v>30.064826388887013</v>
      </c>
      <c r="W1056">
        <f t="shared" si="135"/>
        <v>2014</v>
      </c>
    </row>
    <row r="1057" spans="1:23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8"/>
        <v>0</v>
      </c>
      <c r="P1057" s="8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11">
        <f t="shared" si="132"/>
        <v>42406.992418981477</v>
      </c>
      <c r="T1057" s="11">
        <f t="shared" si="133"/>
        <v>42436.992418981477</v>
      </c>
      <c r="U1057" t="str">
        <f>INDEX('ED - Country code'!$A:$A,MATCH(Data!G1057,'ED - Country code'!$B:$B,0))</f>
        <v>United States of America</v>
      </c>
      <c r="V1057">
        <f t="shared" si="134"/>
        <v>30</v>
      </c>
      <c r="W1057">
        <f t="shared" si="135"/>
        <v>2016</v>
      </c>
    </row>
    <row r="1058" spans="1:23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8"/>
        <v>0</v>
      </c>
      <c r="P1058" s="8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11">
        <f t="shared" si="132"/>
        <v>42058.719641203701</v>
      </c>
      <c r="T1058" s="11">
        <f t="shared" si="133"/>
        <v>42118.677974537044</v>
      </c>
      <c r="U1058" t="str">
        <f>INDEX('ED - Country code'!$A:$A,MATCH(Data!G1058,'ED - Country code'!$B:$B,0))</f>
        <v>United States of America</v>
      </c>
      <c r="V1058">
        <f t="shared" si="134"/>
        <v>59.958333333343035</v>
      </c>
      <c r="W1058">
        <f t="shared" si="135"/>
        <v>2015</v>
      </c>
    </row>
    <row r="1059" spans="1:23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8"/>
        <v>0</v>
      </c>
      <c r="P1059" s="8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11">
        <f t="shared" si="132"/>
        <v>42678.871331018512</v>
      </c>
      <c r="T1059" s="11">
        <f t="shared" si="133"/>
        <v>42708.912997685184</v>
      </c>
      <c r="U1059" t="str">
        <f>INDEX('ED - Country code'!$A:$A,MATCH(Data!G1059,'ED - Country code'!$B:$B,0))</f>
        <v>United States of America</v>
      </c>
      <c r="V1059">
        <f t="shared" si="134"/>
        <v>30.041666666671517</v>
      </c>
      <c r="W1059">
        <f t="shared" si="135"/>
        <v>2016</v>
      </c>
    </row>
    <row r="1060" spans="1:23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8"/>
        <v>0</v>
      </c>
      <c r="P1060" s="8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11">
        <f t="shared" si="132"/>
        <v>42047.900960648149</v>
      </c>
      <c r="T1060" s="11">
        <f t="shared" si="133"/>
        <v>42089</v>
      </c>
      <c r="U1060" t="str">
        <f>INDEX('ED - Country code'!$A:$A,MATCH(Data!G1060,'ED - Country code'!$B:$B,0))</f>
        <v>United States of America</v>
      </c>
      <c r="V1060">
        <f t="shared" si="134"/>
        <v>41.099039351851388</v>
      </c>
      <c r="W1060">
        <f t="shared" si="135"/>
        <v>2015</v>
      </c>
    </row>
    <row r="1061" spans="1:23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8"/>
        <v>0</v>
      </c>
      <c r="P1061" s="8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11">
        <f t="shared" si="132"/>
        <v>42046.79</v>
      </c>
      <c r="T1061" s="11">
        <f t="shared" si="133"/>
        <v>42076.748333333337</v>
      </c>
      <c r="U1061" t="str">
        <f>INDEX('ED - Country code'!$A:$A,MATCH(Data!G1061,'ED - Country code'!$B:$B,0))</f>
        <v>United States of America</v>
      </c>
      <c r="V1061">
        <f t="shared" si="134"/>
        <v>29.958333333335759</v>
      </c>
      <c r="W1061">
        <f t="shared" si="135"/>
        <v>2015</v>
      </c>
    </row>
    <row r="1062" spans="1:23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8"/>
        <v>0.01</v>
      </c>
      <c r="P1062" s="8">
        <f t="shared" si="129"/>
        <v>50</v>
      </c>
      <c r="Q1062" t="str">
        <f t="shared" si="130"/>
        <v>journalism</v>
      </c>
      <c r="R1062" t="str">
        <f t="shared" si="131"/>
        <v>audio</v>
      </c>
      <c r="S1062" s="11">
        <f t="shared" si="132"/>
        <v>42079.913113425922</v>
      </c>
      <c r="T1062" s="11">
        <f t="shared" si="133"/>
        <v>42109.913113425922</v>
      </c>
      <c r="U1062" t="str">
        <f>INDEX('ED - Country code'!$A:$A,MATCH(Data!G1062,'ED - Country code'!$B:$B,0))</f>
        <v>United States of America</v>
      </c>
      <c r="V1062">
        <f t="shared" si="134"/>
        <v>30</v>
      </c>
      <c r="W1062">
        <f t="shared" si="135"/>
        <v>2015</v>
      </c>
    </row>
    <row r="1063" spans="1:23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8"/>
        <v>0</v>
      </c>
      <c r="P1063" s="8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11">
        <f t="shared" si="132"/>
        <v>42432.276712962965</v>
      </c>
      <c r="T1063" s="11">
        <f t="shared" si="133"/>
        <v>42492.041666666672</v>
      </c>
      <c r="U1063" t="str">
        <f>INDEX('ED - Country code'!$A:$A,MATCH(Data!G1063,'ED - Country code'!$B:$B,0))</f>
        <v>United States of America</v>
      </c>
      <c r="V1063">
        <f t="shared" si="134"/>
        <v>59.764953703706851</v>
      </c>
      <c r="W1063">
        <f t="shared" si="135"/>
        <v>2016</v>
      </c>
    </row>
    <row r="1064" spans="1:23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8"/>
        <v>0.95477386934673369</v>
      </c>
      <c r="P1064" s="8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1">
        <f t="shared" si="132"/>
        <v>42556.807187500002</v>
      </c>
      <c r="T1064" s="11">
        <f t="shared" si="133"/>
        <v>42563.807187500002</v>
      </c>
      <c r="U1064" t="str">
        <f>INDEX('ED - Country code'!$A:$A,MATCH(Data!G1064,'ED - Country code'!$B:$B,0))</f>
        <v>United States of America</v>
      </c>
      <c r="V1064">
        <f t="shared" si="134"/>
        <v>7</v>
      </c>
      <c r="W1064">
        <f t="shared" si="135"/>
        <v>2016</v>
      </c>
    </row>
    <row r="1065" spans="1:23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8"/>
        <v>0</v>
      </c>
      <c r="P1065" s="8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11">
        <f t="shared" si="132"/>
        <v>42583.030810185184</v>
      </c>
      <c r="T1065" s="11">
        <f t="shared" si="133"/>
        <v>42613.030810185184</v>
      </c>
      <c r="U1065" t="str">
        <f>INDEX('ED - Country code'!$A:$A,MATCH(Data!G1065,'ED - Country code'!$B:$B,0))</f>
        <v>United States of America</v>
      </c>
      <c r="V1065">
        <f t="shared" si="134"/>
        <v>30</v>
      </c>
      <c r="W1065">
        <f t="shared" si="135"/>
        <v>2016</v>
      </c>
    </row>
    <row r="1066" spans="1:23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8"/>
        <v>8.9744444444444446E-2</v>
      </c>
      <c r="P1066" s="8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11">
        <f t="shared" si="132"/>
        <v>41417.228043981479</v>
      </c>
      <c r="T1066" s="11">
        <f t="shared" si="133"/>
        <v>41462.228043981479</v>
      </c>
      <c r="U1066" t="str">
        <f>INDEX('ED - Country code'!$A:$A,MATCH(Data!G1066,'ED - Country code'!$B:$B,0))</f>
        <v>United States of America</v>
      </c>
      <c r="V1066">
        <f t="shared" si="134"/>
        <v>45</v>
      </c>
      <c r="W1066">
        <f t="shared" si="135"/>
        <v>2013</v>
      </c>
    </row>
    <row r="1067" spans="1:23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8"/>
        <v>2.7E-2</v>
      </c>
      <c r="P1067" s="8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1">
        <f t="shared" si="132"/>
        <v>41661.381041666667</v>
      </c>
      <c r="T1067" s="11">
        <f t="shared" si="133"/>
        <v>41689.381041666667</v>
      </c>
      <c r="U1067" t="str">
        <f>INDEX('ED - Country code'!$A:$A,MATCH(Data!G1067,'ED - Country code'!$B:$B,0))</f>
        <v>Australia</v>
      </c>
      <c r="V1067">
        <f t="shared" si="134"/>
        <v>28</v>
      </c>
      <c r="W1067">
        <f t="shared" si="135"/>
        <v>2014</v>
      </c>
    </row>
    <row r="1068" spans="1:23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8"/>
        <v>3.3673333333333333E-2</v>
      </c>
      <c r="P1068" s="8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11">
        <f t="shared" si="132"/>
        <v>41445.962754629632</v>
      </c>
      <c r="T1068" s="11">
        <f t="shared" si="133"/>
        <v>41490.962754629632</v>
      </c>
      <c r="U1068" t="str">
        <f>INDEX('ED - Country code'!$A:$A,MATCH(Data!G1068,'ED - Country code'!$B:$B,0))</f>
        <v>United States of America</v>
      </c>
      <c r="V1068">
        <f t="shared" si="134"/>
        <v>45</v>
      </c>
      <c r="W1068">
        <f t="shared" si="135"/>
        <v>2013</v>
      </c>
    </row>
    <row r="1069" spans="1:23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8"/>
        <v>0.26</v>
      </c>
      <c r="P1069" s="8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1">
        <f t="shared" si="132"/>
        <v>41599.855682870373</v>
      </c>
      <c r="T1069" s="11">
        <f t="shared" si="133"/>
        <v>41629.855682870373</v>
      </c>
      <c r="U1069" t="str">
        <f>INDEX('ED - Country code'!$A:$A,MATCH(Data!G1069,'ED - Country code'!$B:$B,0))</f>
        <v>United States of America</v>
      </c>
      <c r="V1069">
        <f t="shared" si="134"/>
        <v>30</v>
      </c>
      <c r="W1069">
        <f t="shared" si="135"/>
        <v>2013</v>
      </c>
    </row>
    <row r="1070" spans="1:23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8"/>
        <v>1.5E-3</v>
      </c>
      <c r="P1070" s="8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1">
        <f t="shared" si="132"/>
        <v>42440.371111111104</v>
      </c>
      <c r="T1070" s="11">
        <f t="shared" si="133"/>
        <v>42470.329444444447</v>
      </c>
      <c r="U1070" t="str">
        <f>INDEX('ED - Country code'!$A:$A,MATCH(Data!G1070,'ED - Country code'!$B:$B,0))</f>
        <v>United States of America</v>
      </c>
      <c r="V1070">
        <f t="shared" si="134"/>
        <v>29.958333333343035</v>
      </c>
      <c r="W1070">
        <f t="shared" si="135"/>
        <v>2016</v>
      </c>
    </row>
    <row r="1071" spans="1:23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8"/>
        <v>0.38636363636363635</v>
      </c>
      <c r="P1071" s="8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11">
        <f t="shared" si="132"/>
        <v>41572.229849537034</v>
      </c>
      <c r="T1071" s="11">
        <f t="shared" si="133"/>
        <v>41604.271516203706</v>
      </c>
      <c r="U1071" t="str">
        <f>INDEX('ED - Country code'!$A:$A,MATCH(Data!G1071,'ED - Country code'!$B:$B,0))</f>
        <v>United States of America</v>
      </c>
      <c r="V1071">
        <f t="shared" si="134"/>
        <v>32.041666666671517</v>
      </c>
      <c r="W1071">
        <f t="shared" si="135"/>
        <v>2013</v>
      </c>
    </row>
    <row r="1072" spans="1:23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8"/>
        <v>7.0000000000000001E-3</v>
      </c>
      <c r="P1072" s="8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1">
        <f t="shared" si="132"/>
        <v>41163.011828703704</v>
      </c>
      <c r="T1072" s="11">
        <f t="shared" si="133"/>
        <v>41183.011828703704</v>
      </c>
      <c r="U1072" t="str">
        <f>INDEX('ED - Country code'!$A:$A,MATCH(Data!G1072,'ED - Country code'!$B:$B,0))</f>
        <v>United States of America</v>
      </c>
      <c r="V1072">
        <f t="shared" si="134"/>
        <v>20</v>
      </c>
      <c r="W1072">
        <f t="shared" si="135"/>
        <v>2012</v>
      </c>
    </row>
    <row r="1073" spans="1:23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8"/>
        <v>0</v>
      </c>
      <c r="P1073" s="8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11">
        <f t="shared" si="132"/>
        <v>42295.753391203703</v>
      </c>
      <c r="T1073" s="11">
        <f t="shared" si="133"/>
        <v>42325.795057870375</v>
      </c>
      <c r="U1073" t="str">
        <f>INDEX('ED - Country code'!$A:$A,MATCH(Data!G1073,'ED - Country code'!$B:$B,0))</f>
        <v>Norway</v>
      </c>
      <c r="V1073">
        <f t="shared" si="134"/>
        <v>30.041666666671517</v>
      </c>
      <c r="W1073">
        <f t="shared" si="135"/>
        <v>2015</v>
      </c>
    </row>
    <row r="1074" spans="1:23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8"/>
        <v>6.8000000000000005E-4</v>
      </c>
      <c r="P1074" s="8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1">
        <f t="shared" si="132"/>
        <v>41645.832141203704</v>
      </c>
      <c r="T1074" s="11">
        <f t="shared" si="133"/>
        <v>41675.832141203704</v>
      </c>
      <c r="U1074" t="str">
        <f>INDEX('ED - Country code'!$A:$A,MATCH(Data!G1074,'ED - Country code'!$B:$B,0))</f>
        <v>United States of America</v>
      </c>
      <c r="V1074">
        <f t="shared" si="134"/>
        <v>30</v>
      </c>
      <c r="W1074">
        <f t="shared" si="135"/>
        <v>2014</v>
      </c>
    </row>
    <row r="1075" spans="1:23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8"/>
        <v>1.3333333333333334E-2</v>
      </c>
      <c r="P1075" s="8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1">
        <f t="shared" si="132"/>
        <v>40802.964594907404</v>
      </c>
      <c r="T1075" s="11">
        <f t="shared" si="133"/>
        <v>40832.964594907404</v>
      </c>
      <c r="U1075" t="str">
        <f>INDEX('ED - Country code'!$A:$A,MATCH(Data!G1075,'ED - Country code'!$B:$B,0))</f>
        <v>United States of America</v>
      </c>
      <c r="V1075">
        <f t="shared" si="134"/>
        <v>30</v>
      </c>
      <c r="W1075">
        <f t="shared" si="135"/>
        <v>2011</v>
      </c>
    </row>
    <row r="1076" spans="1:23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8"/>
        <v>6.3092592592592589E-2</v>
      </c>
      <c r="P1076" s="8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11">
        <f t="shared" si="132"/>
        <v>41613.172974537039</v>
      </c>
      <c r="T1076" s="11">
        <f t="shared" si="133"/>
        <v>41643.172974537039</v>
      </c>
      <c r="U1076" t="str">
        <f>INDEX('ED - Country code'!$A:$A,MATCH(Data!G1076,'ED - Country code'!$B:$B,0))</f>
        <v>United States of America</v>
      </c>
      <c r="V1076">
        <f t="shared" si="134"/>
        <v>30</v>
      </c>
      <c r="W1076">
        <f t="shared" si="135"/>
        <v>2014</v>
      </c>
    </row>
    <row r="1077" spans="1:23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8"/>
        <v>4.4999999999999998E-2</v>
      </c>
      <c r="P1077" s="8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1">
        <f t="shared" si="132"/>
        <v>41005.904120370367</v>
      </c>
      <c r="T1077" s="11">
        <f t="shared" si="133"/>
        <v>41035.904120370367</v>
      </c>
      <c r="U1077" t="str">
        <f>INDEX('ED - Country code'!$A:$A,MATCH(Data!G1077,'ED - Country code'!$B:$B,0))</f>
        <v>United States of America</v>
      </c>
      <c r="V1077">
        <f t="shared" si="134"/>
        <v>30</v>
      </c>
      <c r="W1077">
        <f t="shared" si="135"/>
        <v>2012</v>
      </c>
    </row>
    <row r="1078" spans="1:23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8"/>
        <v>0.62765333333333329</v>
      </c>
      <c r="P1078" s="8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11">
        <f t="shared" si="132"/>
        <v>41838.377893518518</v>
      </c>
      <c r="T1078" s="11">
        <f t="shared" si="133"/>
        <v>41893.377893518518</v>
      </c>
      <c r="U1078" t="str">
        <f>INDEX('ED - Country code'!$A:$A,MATCH(Data!G1078,'ED - Country code'!$B:$B,0))</f>
        <v>United States of America</v>
      </c>
      <c r="V1078">
        <f t="shared" si="134"/>
        <v>55</v>
      </c>
      <c r="W1078">
        <f t="shared" si="135"/>
        <v>2014</v>
      </c>
    </row>
    <row r="1079" spans="1:23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8"/>
        <v>0.29376000000000002</v>
      </c>
      <c r="P1079" s="8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11">
        <f t="shared" si="132"/>
        <v>42353.16679398148</v>
      </c>
      <c r="T1079" s="11">
        <f t="shared" si="133"/>
        <v>42383.16679398148</v>
      </c>
      <c r="U1079" t="str">
        <f>INDEX('ED - Country code'!$A:$A,MATCH(Data!G1079,'ED - Country code'!$B:$B,0))</f>
        <v>United States of America</v>
      </c>
      <c r="V1079">
        <f t="shared" si="134"/>
        <v>30</v>
      </c>
      <c r="W1079">
        <f t="shared" si="135"/>
        <v>2016</v>
      </c>
    </row>
    <row r="1080" spans="1:23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8"/>
        <v>7.4999999999999997E-2</v>
      </c>
      <c r="P1080" s="8">
        <f t="shared" si="129"/>
        <v>9</v>
      </c>
      <c r="Q1080" t="str">
        <f t="shared" si="130"/>
        <v>games</v>
      </c>
      <c r="R1080" t="str">
        <f t="shared" si="131"/>
        <v>video games</v>
      </c>
      <c r="S1080" s="11">
        <f t="shared" si="132"/>
        <v>40701.195844907408</v>
      </c>
      <c r="T1080" s="11">
        <f t="shared" si="133"/>
        <v>40746.195844907408</v>
      </c>
      <c r="U1080" t="str">
        <f>INDEX('ED - Country code'!$A:$A,MATCH(Data!G1080,'ED - Country code'!$B:$B,0))</f>
        <v>United States of America</v>
      </c>
      <c r="V1080">
        <f t="shared" si="134"/>
        <v>45</v>
      </c>
      <c r="W1080">
        <f t="shared" si="135"/>
        <v>2011</v>
      </c>
    </row>
    <row r="1081" spans="1:23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8"/>
        <v>2.6076923076923077E-2</v>
      </c>
      <c r="P1081" s="8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11">
        <f t="shared" si="132"/>
        <v>42479.566388888896</v>
      </c>
      <c r="T1081" s="11">
        <f t="shared" si="133"/>
        <v>42504.566388888896</v>
      </c>
      <c r="U1081" t="str">
        <f>INDEX('ED - Country code'!$A:$A,MATCH(Data!G1081,'ED - Country code'!$B:$B,0))</f>
        <v>Germany</v>
      </c>
      <c r="V1081">
        <f t="shared" si="134"/>
        <v>25</v>
      </c>
      <c r="W1081">
        <f t="shared" si="135"/>
        <v>2016</v>
      </c>
    </row>
    <row r="1082" spans="1:23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8"/>
        <v>9.1050000000000006E-2</v>
      </c>
      <c r="P1082" s="8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11">
        <f t="shared" si="132"/>
        <v>41740.138113425928</v>
      </c>
      <c r="T1082" s="11">
        <f t="shared" si="133"/>
        <v>41770.138113425928</v>
      </c>
      <c r="U1082" t="str">
        <f>INDEX('ED - Country code'!$A:$A,MATCH(Data!G1082,'ED - Country code'!$B:$B,0))</f>
        <v>United States of America</v>
      </c>
      <c r="V1082">
        <f t="shared" si="134"/>
        <v>30</v>
      </c>
      <c r="W1082">
        <f t="shared" si="135"/>
        <v>2014</v>
      </c>
    </row>
    <row r="1083" spans="1:23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8"/>
        <v>1.7647058823529413E-4</v>
      </c>
      <c r="P1083" s="8">
        <f t="shared" si="129"/>
        <v>3</v>
      </c>
      <c r="Q1083" t="str">
        <f t="shared" si="130"/>
        <v>games</v>
      </c>
      <c r="R1083" t="str">
        <f t="shared" si="131"/>
        <v>video games</v>
      </c>
      <c r="S1083" s="11">
        <f t="shared" si="132"/>
        <v>42002.926990740743</v>
      </c>
      <c r="T1083" s="11">
        <f t="shared" si="133"/>
        <v>42032.926990740743</v>
      </c>
      <c r="U1083" t="str">
        <f>INDEX('ED - Country code'!$A:$A,MATCH(Data!G1083,'ED - Country code'!$B:$B,0))</f>
        <v>United States of America</v>
      </c>
      <c r="V1083">
        <f t="shared" si="134"/>
        <v>30</v>
      </c>
      <c r="W1083">
        <f t="shared" si="135"/>
        <v>2015</v>
      </c>
    </row>
    <row r="1084" spans="1:23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8"/>
        <v>5.5999999999999999E-3</v>
      </c>
      <c r="P1084" s="8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11">
        <f t="shared" si="132"/>
        <v>41101.906111111115</v>
      </c>
      <c r="T1084" s="11">
        <f t="shared" si="133"/>
        <v>41131.906111111115</v>
      </c>
      <c r="U1084" t="str">
        <f>INDEX('ED - Country code'!$A:$A,MATCH(Data!G1084,'ED - Country code'!$B:$B,0))</f>
        <v>United States of America</v>
      </c>
      <c r="V1084">
        <f t="shared" si="134"/>
        <v>30</v>
      </c>
      <c r="W1084">
        <f t="shared" si="135"/>
        <v>2012</v>
      </c>
    </row>
    <row r="1085" spans="1:23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8"/>
        <v>8.2000000000000007E-3</v>
      </c>
      <c r="P1085" s="8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1">
        <f t="shared" si="132"/>
        <v>41793.659525462965</v>
      </c>
      <c r="T1085" s="11">
        <f t="shared" si="133"/>
        <v>41853.659525462965</v>
      </c>
      <c r="U1085" t="str">
        <f>INDEX('ED - Country code'!$A:$A,MATCH(Data!G1085,'ED - Country code'!$B:$B,0))</f>
        <v>Canada</v>
      </c>
      <c r="V1085">
        <f t="shared" si="134"/>
        <v>60</v>
      </c>
      <c r="W1085">
        <f t="shared" si="135"/>
        <v>2014</v>
      </c>
    </row>
    <row r="1086" spans="1:23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8"/>
        <v>0</v>
      </c>
      <c r="P1086" s="8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11">
        <f t="shared" si="132"/>
        <v>41829.912083333329</v>
      </c>
      <c r="T1086" s="11">
        <f t="shared" si="133"/>
        <v>41859.912083333329</v>
      </c>
      <c r="U1086" t="str">
        <f>INDEX('ED - Country code'!$A:$A,MATCH(Data!G1086,'ED - Country code'!$B:$B,0))</f>
        <v>United States of America</v>
      </c>
      <c r="V1086">
        <f t="shared" si="134"/>
        <v>30</v>
      </c>
      <c r="W1086">
        <f t="shared" si="135"/>
        <v>2014</v>
      </c>
    </row>
    <row r="1087" spans="1:23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8"/>
        <v>3.4200000000000001E-2</v>
      </c>
      <c r="P1087" s="8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1">
        <f t="shared" si="132"/>
        <v>42413.671006944445</v>
      </c>
      <c r="T1087" s="11">
        <f t="shared" si="133"/>
        <v>42443.629340277781</v>
      </c>
      <c r="U1087" t="str">
        <f>INDEX('ED - Country code'!$A:$A,MATCH(Data!G1087,'ED - Country code'!$B:$B,0))</f>
        <v>Canada</v>
      </c>
      <c r="V1087">
        <f t="shared" si="134"/>
        <v>29.958333333335759</v>
      </c>
      <c r="W1087">
        <f t="shared" si="135"/>
        <v>2016</v>
      </c>
    </row>
    <row r="1088" spans="1:23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8"/>
        <v>8.3333333333333339E-4</v>
      </c>
      <c r="P1088" s="8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1">
        <f t="shared" si="132"/>
        <v>41845.866793981484</v>
      </c>
      <c r="T1088" s="11">
        <f t="shared" si="133"/>
        <v>41875.866793981484</v>
      </c>
      <c r="U1088" t="str">
        <f>INDEX('ED - Country code'!$A:$A,MATCH(Data!G1088,'ED - Country code'!$B:$B,0))</f>
        <v>United States of America</v>
      </c>
      <c r="V1088">
        <f t="shared" si="134"/>
        <v>30</v>
      </c>
      <c r="W1088">
        <f t="shared" si="135"/>
        <v>2014</v>
      </c>
    </row>
    <row r="1089" spans="1:23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8"/>
        <v>0</v>
      </c>
      <c r="P1089" s="8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11">
        <f t="shared" si="132"/>
        <v>41775.713969907411</v>
      </c>
      <c r="T1089" s="11">
        <f t="shared" si="133"/>
        <v>41805.713969907411</v>
      </c>
      <c r="U1089" t="str">
        <f>INDEX('ED - Country code'!$A:$A,MATCH(Data!G1089,'ED - Country code'!$B:$B,0))</f>
        <v>United States of America</v>
      </c>
      <c r="V1089">
        <f t="shared" si="134"/>
        <v>30</v>
      </c>
      <c r="W1089">
        <f t="shared" si="135"/>
        <v>2014</v>
      </c>
    </row>
    <row r="1090" spans="1:23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36">E1090/D1090</f>
        <v>0.14182977777777778</v>
      </c>
      <c r="P1090" s="8">
        <f t="shared" ref="P1090:P1153" si="137">E1090/L1090</f>
        <v>43.41727891156463</v>
      </c>
      <c r="Q1090" t="str">
        <f t="shared" ref="Q1090:Q1153" si="138">LEFT(N1090,SEARCH("/",N1090,1)-1)</f>
        <v>games</v>
      </c>
      <c r="R1090" t="str">
        <f t="shared" ref="R1090:R1153" si="139">RIGHT(N1090,LEN(N1090)-SEARCH("/",N1090,1))</f>
        <v>video games</v>
      </c>
      <c r="S1090" s="11">
        <f t="shared" ref="S1090:S1153" si="140">(((J1090/60)/60)/24)+DATE(1970,1,1)</f>
        <v>41723.799386574072</v>
      </c>
      <c r="T1090" s="11">
        <f t="shared" ref="T1090:T1153" si="141">(((I1090/60)/60)/24)+DATE(1970,1,1)</f>
        <v>41753.799386574072</v>
      </c>
      <c r="U1090" t="str">
        <f>INDEX('ED - Country code'!$A:$A,MATCH(Data!G1090,'ED - Country code'!$B:$B,0))</f>
        <v>United States of America</v>
      </c>
      <c r="V1090">
        <f t="shared" si="134"/>
        <v>30</v>
      </c>
      <c r="W1090">
        <f t="shared" si="135"/>
        <v>2014</v>
      </c>
    </row>
    <row r="1091" spans="1:23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36"/>
        <v>7.8266666666666665E-2</v>
      </c>
      <c r="P1091" s="8">
        <f t="shared" si="137"/>
        <v>23.959183673469386</v>
      </c>
      <c r="Q1091" t="str">
        <f t="shared" si="138"/>
        <v>games</v>
      </c>
      <c r="R1091" t="str">
        <f t="shared" si="139"/>
        <v>video games</v>
      </c>
      <c r="S1091" s="11">
        <f t="shared" si="140"/>
        <v>42151.189525462964</v>
      </c>
      <c r="T1091" s="11">
        <f t="shared" si="141"/>
        <v>42181.189525462964</v>
      </c>
      <c r="U1091" t="str">
        <f>INDEX('ED - Country code'!$A:$A,MATCH(Data!G1091,'ED - Country code'!$B:$B,0))</f>
        <v>France</v>
      </c>
      <c r="V1091">
        <f t="shared" ref="V1091:V1154" si="142">T1091-S1091</f>
        <v>30</v>
      </c>
      <c r="W1091">
        <f t="shared" ref="W1091:W1154" si="143">YEAR(T1091)</f>
        <v>2015</v>
      </c>
    </row>
    <row r="1092" spans="1:23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6"/>
        <v>3.8464497269020693E-4</v>
      </c>
      <c r="P1092" s="8">
        <f t="shared" si="137"/>
        <v>5</v>
      </c>
      <c r="Q1092" t="str">
        <f t="shared" si="138"/>
        <v>games</v>
      </c>
      <c r="R1092" t="str">
        <f t="shared" si="139"/>
        <v>video games</v>
      </c>
      <c r="S1092" s="11">
        <f t="shared" si="140"/>
        <v>42123.185798611114</v>
      </c>
      <c r="T1092" s="11">
        <f t="shared" si="141"/>
        <v>42153.185798611114</v>
      </c>
      <c r="U1092" t="str">
        <f>INDEX('ED - Country code'!$A:$A,MATCH(Data!G1092,'ED - Country code'!$B:$B,0))</f>
        <v>Australia</v>
      </c>
      <c r="V1092">
        <f t="shared" si="142"/>
        <v>30</v>
      </c>
      <c r="W1092">
        <f t="shared" si="143"/>
        <v>2015</v>
      </c>
    </row>
    <row r="1093" spans="1:23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6"/>
        <v>0.125</v>
      </c>
      <c r="P1093" s="8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1">
        <f t="shared" si="140"/>
        <v>42440.820277777777</v>
      </c>
      <c r="T1093" s="11">
        <f t="shared" si="141"/>
        <v>42470.778611111105</v>
      </c>
      <c r="U1093" t="str">
        <f>INDEX('ED - Country code'!$A:$A,MATCH(Data!G1093,'ED - Country code'!$B:$B,0))</f>
        <v>United Kingdom</v>
      </c>
      <c r="V1093">
        <f t="shared" si="142"/>
        <v>29.958333333328483</v>
      </c>
      <c r="W1093">
        <f t="shared" si="143"/>
        <v>2016</v>
      </c>
    </row>
    <row r="1094" spans="1:23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6"/>
        <v>1.0500000000000001E-2</v>
      </c>
      <c r="P1094" s="8">
        <f t="shared" si="137"/>
        <v>3</v>
      </c>
      <c r="Q1094" t="str">
        <f t="shared" si="138"/>
        <v>games</v>
      </c>
      <c r="R1094" t="str">
        <f t="shared" si="139"/>
        <v>video games</v>
      </c>
      <c r="S1094" s="11">
        <f t="shared" si="140"/>
        <v>41250.025902777779</v>
      </c>
      <c r="T1094" s="11">
        <f t="shared" si="141"/>
        <v>41280.025902777779</v>
      </c>
      <c r="U1094" t="str">
        <f>INDEX('ED - Country code'!$A:$A,MATCH(Data!G1094,'ED - Country code'!$B:$B,0))</f>
        <v>United States of America</v>
      </c>
      <c r="V1094">
        <f t="shared" si="142"/>
        <v>30</v>
      </c>
      <c r="W1094">
        <f t="shared" si="143"/>
        <v>2013</v>
      </c>
    </row>
    <row r="1095" spans="1:23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6"/>
        <v>0.14083333333333334</v>
      </c>
      <c r="P1095" s="8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11">
        <f t="shared" si="140"/>
        <v>42396.973807870367</v>
      </c>
      <c r="T1095" s="11">
        <f t="shared" si="141"/>
        <v>42411.973807870367</v>
      </c>
      <c r="U1095" t="str">
        <f>INDEX('ED - Country code'!$A:$A,MATCH(Data!G1095,'ED - Country code'!$B:$B,0))</f>
        <v>Canada</v>
      </c>
      <c r="V1095">
        <f t="shared" si="142"/>
        <v>15</v>
      </c>
      <c r="W1095">
        <f t="shared" si="143"/>
        <v>2016</v>
      </c>
    </row>
    <row r="1096" spans="1:23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6"/>
        <v>0.18300055555555556</v>
      </c>
      <c r="P1096" s="8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11">
        <f t="shared" si="140"/>
        <v>40795.713344907403</v>
      </c>
      <c r="T1096" s="11">
        <f t="shared" si="141"/>
        <v>40825.713344907403</v>
      </c>
      <c r="U1096" t="str">
        <f>INDEX('ED - Country code'!$A:$A,MATCH(Data!G1096,'ED - Country code'!$B:$B,0))</f>
        <v>United States of America</v>
      </c>
      <c r="V1096">
        <f t="shared" si="142"/>
        <v>30</v>
      </c>
      <c r="W1096">
        <f t="shared" si="143"/>
        <v>2011</v>
      </c>
    </row>
    <row r="1097" spans="1:23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6"/>
        <v>5.0347999999999997E-2</v>
      </c>
      <c r="P1097" s="8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11">
        <f t="shared" si="140"/>
        <v>41486.537268518521</v>
      </c>
      <c r="T1097" s="11">
        <f t="shared" si="141"/>
        <v>41516.537268518521</v>
      </c>
      <c r="U1097" t="str">
        <f>INDEX('ED - Country code'!$A:$A,MATCH(Data!G1097,'ED - Country code'!$B:$B,0))</f>
        <v>United States of America</v>
      </c>
      <c r="V1097">
        <f t="shared" si="142"/>
        <v>30</v>
      </c>
      <c r="W1097">
        <f t="shared" si="143"/>
        <v>2013</v>
      </c>
    </row>
    <row r="1098" spans="1:23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6"/>
        <v>0.17933333333333334</v>
      </c>
      <c r="P1098" s="8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11">
        <f t="shared" si="140"/>
        <v>41885.51798611111</v>
      </c>
      <c r="T1098" s="11">
        <f t="shared" si="141"/>
        <v>41916.145833333336</v>
      </c>
      <c r="U1098" t="str">
        <f>INDEX('ED - Country code'!$A:$A,MATCH(Data!G1098,'ED - Country code'!$B:$B,0))</f>
        <v>United States of America</v>
      </c>
      <c r="V1098">
        <f t="shared" si="142"/>
        <v>30.627847222225682</v>
      </c>
      <c r="W1098">
        <f t="shared" si="143"/>
        <v>2014</v>
      </c>
    </row>
    <row r="1099" spans="1:23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6"/>
        <v>4.6999999999999999E-4</v>
      </c>
      <c r="P1099" s="8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11">
        <f t="shared" si="140"/>
        <v>41660.792557870373</v>
      </c>
      <c r="T1099" s="11">
        <f t="shared" si="141"/>
        <v>41700.792557870373</v>
      </c>
      <c r="U1099" t="str">
        <f>INDEX('ED - Country code'!$A:$A,MATCH(Data!G1099,'ED - Country code'!$B:$B,0))</f>
        <v>United States of America</v>
      </c>
      <c r="V1099">
        <f t="shared" si="142"/>
        <v>40</v>
      </c>
      <c r="W1099">
        <f t="shared" si="143"/>
        <v>2014</v>
      </c>
    </row>
    <row r="1100" spans="1:23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6"/>
        <v>7.2120000000000004E-2</v>
      </c>
      <c r="P1100" s="8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11">
        <f t="shared" si="140"/>
        <v>41712.762673611112</v>
      </c>
      <c r="T1100" s="11">
        <f t="shared" si="141"/>
        <v>41742.762673611112</v>
      </c>
      <c r="U1100" t="str">
        <f>INDEX('ED - Country code'!$A:$A,MATCH(Data!G1100,'ED - Country code'!$B:$B,0))</f>
        <v>United States of America</v>
      </c>
      <c r="V1100">
        <f t="shared" si="142"/>
        <v>30</v>
      </c>
      <c r="W1100">
        <f t="shared" si="143"/>
        <v>2014</v>
      </c>
    </row>
    <row r="1101" spans="1:23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6"/>
        <v>5.0000000000000001E-3</v>
      </c>
      <c r="P1101" s="8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1">
        <f t="shared" si="140"/>
        <v>42107.836435185185</v>
      </c>
      <c r="T1101" s="11">
        <f t="shared" si="141"/>
        <v>42137.836435185185</v>
      </c>
      <c r="U1101" t="str">
        <f>INDEX('ED - Country code'!$A:$A,MATCH(Data!G1101,'ED - Country code'!$B:$B,0))</f>
        <v>United Kingdom</v>
      </c>
      <c r="V1101">
        <f t="shared" si="142"/>
        <v>30</v>
      </c>
      <c r="W1101">
        <f t="shared" si="143"/>
        <v>2015</v>
      </c>
    </row>
    <row r="1102" spans="1:23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6"/>
        <v>2.5000000000000001E-2</v>
      </c>
      <c r="P1102" s="8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1">
        <f t="shared" si="140"/>
        <v>42384.110775462963</v>
      </c>
      <c r="T1102" s="11">
        <f t="shared" si="141"/>
        <v>42414.110775462963</v>
      </c>
      <c r="U1102" t="str">
        <f>INDEX('ED - Country code'!$A:$A,MATCH(Data!G1102,'ED - Country code'!$B:$B,0))</f>
        <v>Germany</v>
      </c>
      <c r="V1102">
        <f t="shared" si="142"/>
        <v>30</v>
      </c>
      <c r="W1102">
        <f t="shared" si="143"/>
        <v>2016</v>
      </c>
    </row>
    <row r="1103" spans="1:23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6"/>
        <v>4.0999999999999999E-4</v>
      </c>
      <c r="P1103" s="8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11">
        <f t="shared" si="140"/>
        <v>42538.77243055556</v>
      </c>
      <c r="T1103" s="11">
        <f t="shared" si="141"/>
        <v>42565.758333333331</v>
      </c>
      <c r="U1103" t="str">
        <f>INDEX('ED - Country code'!$A:$A,MATCH(Data!G1103,'ED - Country code'!$B:$B,0))</f>
        <v>United States of America</v>
      </c>
      <c r="V1103">
        <f t="shared" si="142"/>
        <v>26.985902777771116</v>
      </c>
      <c r="W1103">
        <f t="shared" si="143"/>
        <v>2016</v>
      </c>
    </row>
    <row r="1104" spans="1:23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6"/>
        <v>5.3124999999999999E-2</v>
      </c>
      <c r="P1104" s="8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11">
        <f t="shared" si="140"/>
        <v>41577.045428240745</v>
      </c>
      <c r="T1104" s="11">
        <f t="shared" si="141"/>
        <v>41617.249305555553</v>
      </c>
      <c r="U1104" t="str">
        <f>INDEX('ED - Country code'!$A:$A,MATCH(Data!G1104,'ED - Country code'!$B:$B,0))</f>
        <v>United States of America</v>
      </c>
      <c r="V1104">
        <f t="shared" si="142"/>
        <v>40.203877314808778</v>
      </c>
      <c r="W1104">
        <f t="shared" si="143"/>
        <v>2013</v>
      </c>
    </row>
    <row r="1105" spans="1:23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6"/>
        <v>1.6199999999999999E-2</v>
      </c>
      <c r="P1105" s="8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1">
        <f t="shared" si="140"/>
        <v>42479.22210648148</v>
      </c>
      <c r="T1105" s="11">
        <f t="shared" si="141"/>
        <v>42539.22210648148</v>
      </c>
      <c r="U1105" t="str">
        <f>INDEX('ED - Country code'!$A:$A,MATCH(Data!G1105,'ED - Country code'!$B:$B,0))</f>
        <v>United States of America</v>
      </c>
      <c r="V1105">
        <f t="shared" si="142"/>
        <v>60</v>
      </c>
      <c r="W1105">
        <f t="shared" si="143"/>
        <v>2016</v>
      </c>
    </row>
    <row r="1106" spans="1:23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6"/>
        <v>4.9516666666666667E-2</v>
      </c>
      <c r="P1106" s="8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11">
        <f t="shared" si="140"/>
        <v>41771.40996527778</v>
      </c>
      <c r="T1106" s="11">
        <f t="shared" si="141"/>
        <v>41801.40996527778</v>
      </c>
      <c r="U1106" t="str">
        <f>INDEX('ED - Country code'!$A:$A,MATCH(Data!G1106,'ED - Country code'!$B:$B,0))</f>
        <v>United Kingdom</v>
      </c>
      <c r="V1106">
        <f t="shared" si="142"/>
        <v>30</v>
      </c>
      <c r="W1106">
        <f t="shared" si="143"/>
        <v>2014</v>
      </c>
    </row>
    <row r="1107" spans="1:23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6"/>
        <v>1.5900000000000001E-3</v>
      </c>
      <c r="P1107" s="8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1">
        <f t="shared" si="140"/>
        <v>41692.135729166665</v>
      </c>
      <c r="T1107" s="11">
        <f t="shared" si="141"/>
        <v>41722.0940625</v>
      </c>
      <c r="U1107" t="str">
        <f>INDEX('ED - Country code'!$A:$A,MATCH(Data!G1107,'ED - Country code'!$B:$B,0))</f>
        <v>United States of America</v>
      </c>
      <c r="V1107">
        <f t="shared" si="142"/>
        <v>29.958333333335759</v>
      </c>
      <c r="W1107">
        <f t="shared" si="143"/>
        <v>2014</v>
      </c>
    </row>
    <row r="1108" spans="1:23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6"/>
        <v>0.41249999999999998</v>
      </c>
      <c r="P1108" s="8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11">
        <f t="shared" si="140"/>
        <v>40973.740451388891</v>
      </c>
      <c r="T1108" s="11">
        <f t="shared" si="141"/>
        <v>41003.698784722219</v>
      </c>
      <c r="U1108" t="str">
        <f>INDEX('ED - Country code'!$A:$A,MATCH(Data!G1108,'ED - Country code'!$B:$B,0))</f>
        <v>United States of America</v>
      </c>
      <c r="V1108">
        <f t="shared" si="142"/>
        <v>29.958333333328483</v>
      </c>
      <c r="W1108">
        <f t="shared" si="143"/>
        <v>2012</v>
      </c>
    </row>
    <row r="1109" spans="1:23" ht="43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6"/>
        <v>0</v>
      </c>
      <c r="P1109" s="8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11">
        <f t="shared" si="140"/>
        <v>41813.861388888887</v>
      </c>
      <c r="T1109" s="11">
        <f t="shared" si="141"/>
        <v>41843.861388888887</v>
      </c>
      <c r="U1109" t="str">
        <f>INDEX('ED - Country code'!$A:$A,MATCH(Data!G1109,'ED - Country code'!$B:$B,0))</f>
        <v>United States of America</v>
      </c>
      <c r="V1109">
        <f t="shared" si="142"/>
        <v>30</v>
      </c>
      <c r="W1109">
        <f t="shared" si="143"/>
        <v>2014</v>
      </c>
    </row>
    <row r="1110" spans="1:23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6"/>
        <v>2.93E-2</v>
      </c>
      <c r="P1110" s="8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11">
        <f t="shared" si="140"/>
        <v>40952.636979166666</v>
      </c>
      <c r="T1110" s="11">
        <f t="shared" si="141"/>
        <v>41012.595312500001</v>
      </c>
      <c r="U1110" t="str">
        <f>INDEX('ED - Country code'!$A:$A,MATCH(Data!G1110,'ED - Country code'!$B:$B,0))</f>
        <v>United States of America</v>
      </c>
      <c r="V1110">
        <f t="shared" si="142"/>
        <v>59.958333333335759</v>
      </c>
      <c r="W1110">
        <f t="shared" si="143"/>
        <v>2012</v>
      </c>
    </row>
    <row r="1111" spans="1:23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6"/>
        <v>4.4999999999999997E-3</v>
      </c>
      <c r="P1111" s="8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1">
        <f t="shared" si="140"/>
        <v>42662.752199074079</v>
      </c>
      <c r="T1111" s="11">
        <f t="shared" si="141"/>
        <v>42692.793865740736</v>
      </c>
      <c r="U1111" t="str">
        <f>INDEX('ED - Country code'!$A:$A,MATCH(Data!G1111,'ED - Country code'!$B:$B,0))</f>
        <v>United States of America</v>
      </c>
      <c r="V1111">
        <f t="shared" si="142"/>
        <v>30.041666666656965</v>
      </c>
      <c r="W1111">
        <f t="shared" si="143"/>
        <v>2016</v>
      </c>
    </row>
    <row r="1112" spans="1:23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6"/>
        <v>5.1000000000000004E-3</v>
      </c>
      <c r="P1112" s="8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11">
        <f t="shared" si="140"/>
        <v>41220.933124999996</v>
      </c>
      <c r="T1112" s="11">
        <f t="shared" si="141"/>
        <v>41250.933124999996</v>
      </c>
      <c r="U1112" t="str">
        <f>INDEX('ED - Country code'!$A:$A,MATCH(Data!G1112,'ED - Country code'!$B:$B,0))</f>
        <v>United States of America</v>
      </c>
      <c r="V1112">
        <f t="shared" si="142"/>
        <v>30</v>
      </c>
      <c r="W1112">
        <f t="shared" si="143"/>
        <v>2012</v>
      </c>
    </row>
    <row r="1113" spans="1:23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6"/>
        <v>4.0000000000000002E-4</v>
      </c>
      <c r="P1113" s="8">
        <f t="shared" si="137"/>
        <v>1</v>
      </c>
      <c r="Q1113" t="str">
        <f t="shared" si="138"/>
        <v>games</v>
      </c>
      <c r="R1113" t="str">
        <f t="shared" si="139"/>
        <v>video games</v>
      </c>
      <c r="S1113" s="11">
        <f t="shared" si="140"/>
        <v>42347.203587962969</v>
      </c>
      <c r="T1113" s="11">
        <f t="shared" si="141"/>
        <v>42377.203587962969</v>
      </c>
      <c r="U1113" t="str">
        <f>INDEX('ED - Country code'!$A:$A,MATCH(Data!G1113,'ED - Country code'!$B:$B,0))</f>
        <v>United States of America</v>
      </c>
      <c r="V1113">
        <f t="shared" si="142"/>
        <v>30</v>
      </c>
      <c r="W1113">
        <f t="shared" si="143"/>
        <v>2016</v>
      </c>
    </row>
    <row r="1114" spans="1:23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6"/>
        <v>0.35537409090909089</v>
      </c>
      <c r="P1114" s="8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11">
        <f t="shared" si="140"/>
        <v>41963.759386574078</v>
      </c>
      <c r="T1114" s="11">
        <f t="shared" si="141"/>
        <v>42023.354166666672</v>
      </c>
      <c r="U1114" t="str">
        <f>INDEX('ED - Country code'!$A:$A,MATCH(Data!G1114,'ED - Country code'!$B:$B,0))</f>
        <v>United States of America</v>
      </c>
      <c r="V1114">
        <f t="shared" si="142"/>
        <v>59.594780092593282</v>
      </c>
      <c r="W1114">
        <f t="shared" si="143"/>
        <v>2015</v>
      </c>
    </row>
    <row r="1115" spans="1:23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6"/>
        <v>5.0000000000000001E-3</v>
      </c>
      <c r="P1115" s="8">
        <f t="shared" si="137"/>
        <v>5</v>
      </c>
      <c r="Q1115" t="str">
        <f t="shared" si="138"/>
        <v>games</v>
      </c>
      <c r="R1115" t="str">
        <f t="shared" si="139"/>
        <v>video games</v>
      </c>
      <c r="S1115" s="11">
        <f t="shared" si="140"/>
        <v>41835.977083333331</v>
      </c>
      <c r="T1115" s="11">
        <f t="shared" si="141"/>
        <v>41865.977083333331</v>
      </c>
      <c r="U1115" t="str">
        <f>INDEX('ED - Country code'!$A:$A,MATCH(Data!G1115,'ED - Country code'!$B:$B,0))</f>
        <v>United Kingdom</v>
      </c>
      <c r="V1115">
        <f t="shared" si="142"/>
        <v>30</v>
      </c>
      <c r="W1115">
        <f t="shared" si="143"/>
        <v>2014</v>
      </c>
    </row>
    <row r="1116" spans="1:23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6"/>
        <v>1.6666666666666668E-3</v>
      </c>
      <c r="P1116" s="8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11">
        <f t="shared" si="140"/>
        <v>41526.345914351856</v>
      </c>
      <c r="T1116" s="11">
        <f t="shared" si="141"/>
        <v>41556.345914351856</v>
      </c>
      <c r="U1116" t="str">
        <f>INDEX('ED - Country code'!$A:$A,MATCH(Data!G1116,'ED - Country code'!$B:$B,0))</f>
        <v>United Kingdom</v>
      </c>
      <c r="V1116">
        <f t="shared" si="142"/>
        <v>30</v>
      </c>
      <c r="W1116">
        <f t="shared" si="143"/>
        <v>2013</v>
      </c>
    </row>
    <row r="1117" spans="1:23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6"/>
        <v>1.325E-3</v>
      </c>
      <c r="P1117" s="8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1">
        <f t="shared" si="140"/>
        <v>42429.695543981477</v>
      </c>
      <c r="T1117" s="11">
        <f t="shared" si="141"/>
        <v>42459.653877314813</v>
      </c>
      <c r="U1117" t="str">
        <f>INDEX('ED - Country code'!$A:$A,MATCH(Data!G1117,'ED - Country code'!$B:$B,0))</f>
        <v>United States of America</v>
      </c>
      <c r="V1117">
        <f t="shared" si="142"/>
        <v>29.958333333335759</v>
      </c>
      <c r="W1117">
        <f t="shared" si="143"/>
        <v>2016</v>
      </c>
    </row>
    <row r="1118" spans="1:23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6"/>
        <v>3.5704000000000004E-4</v>
      </c>
      <c r="P1118" s="8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11">
        <f t="shared" si="140"/>
        <v>41009.847314814811</v>
      </c>
      <c r="T1118" s="11">
        <f t="shared" si="141"/>
        <v>41069.847314814811</v>
      </c>
      <c r="U1118" t="str">
        <f>INDEX('ED - Country code'!$A:$A,MATCH(Data!G1118,'ED - Country code'!$B:$B,0))</f>
        <v>United States of America</v>
      </c>
      <c r="V1118">
        <f t="shared" si="142"/>
        <v>60</v>
      </c>
      <c r="W1118">
        <f t="shared" si="143"/>
        <v>2012</v>
      </c>
    </row>
    <row r="1119" spans="1:23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6"/>
        <v>8.3000000000000004E-2</v>
      </c>
      <c r="P1119" s="8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11">
        <f t="shared" si="140"/>
        <v>42333.598530092597</v>
      </c>
      <c r="T1119" s="11">
        <f t="shared" si="141"/>
        <v>42363.598530092597</v>
      </c>
      <c r="U1119" t="str">
        <f>INDEX('ED - Country code'!$A:$A,MATCH(Data!G1119,'ED - Country code'!$B:$B,0))</f>
        <v>Germany</v>
      </c>
      <c r="V1119">
        <f t="shared" si="142"/>
        <v>30</v>
      </c>
      <c r="W1119">
        <f t="shared" si="143"/>
        <v>2015</v>
      </c>
    </row>
    <row r="1120" spans="1:23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6"/>
        <v>2.4222222222222221E-2</v>
      </c>
      <c r="P1120" s="8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11">
        <f t="shared" si="140"/>
        <v>41704.16642361111</v>
      </c>
      <c r="T1120" s="11">
        <f t="shared" si="141"/>
        <v>41734.124756944446</v>
      </c>
      <c r="U1120" t="str">
        <f>INDEX('ED - Country code'!$A:$A,MATCH(Data!G1120,'ED - Country code'!$B:$B,0))</f>
        <v>Australia</v>
      </c>
      <c r="V1120">
        <f t="shared" si="142"/>
        <v>29.958333333335759</v>
      </c>
      <c r="W1120">
        <f t="shared" si="143"/>
        <v>2014</v>
      </c>
    </row>
    <row r="1121" spans="1:23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6"/>
        <v>2.3809523809523812E-3</v>
      </c>
      <c r="P1121" s="8">
        <f t="shared" si="137"/>
        <v>5</v>
      </c>
      <c r="Q1121" t="str">
        <f t="shared" si="138"/>
        <v>games</v>
      </c>
      <c r="R1121" t="str">
        <f t="shared" si="139"/>
        <v>video games</v>
      </c>
      <c r="S1121" s="11">
        <f t="shared" si="140"/>
        <v>41722.792407407411</v>
      </c>
      <c r="T1121" s="11">
        <f t="shared" si="141"/>
        <v>41735.792407407411</v>
      </c>
      <c r="U1121" t="str">
        <f>INDEX('ED - Country code'!$A:$A,MATCH(Data!G1121,'ED - Country code'!$B:$B,0))</f>
        <v>United States of America</v>
      </c>
      <c r="V1121">
        <f t="shared" si="142"/>
        <v>13</v>
      </c>
      <c r="W1121">
        <f t="shared" si="143"/>
        <v>2014</v>
      </c>
    </row>
    <row r="1122" spans="1:23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6"/>
        <v>0</v>
      </c>
      <c r="P1122" s="8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11">
        <f t="shared" si="140"/>
        <v>40799.872685185182</v>
      </c>
      <c r="T1122" s="11">
        <f t="shared" si="141"/>
        <v>40844.872685185182</v>
      </c>
      <c r="U1122" t="str">
        <f>INDEX('ED - Country code'!$A:$A,MATCH(Data!G1122,'ED - Country code'!$B:$B,0))</f>
        <v>United States of America</v>
      </c>
      <c r="V1122">
        <f t="shared" si="142"/>
        <v>45</v>
      </c>
      <c r="W1122">
        <f t="shared" si="143"/>
        <v>2011</v>
      </c>
    </row>
    <row r="1123" spans="1:23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6"/>
        <v>1.16E-4</v>
      </c>
      <c r="P1123" s="8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1">
        <f t="shared" si="140"/>
        <v>42412.934212962966</v>
      </c>
      <c r="T1123" s="11">
        <f t="shared" si="141"/>
        <v>42442.892546296294</v>
      </c>
      <c r="U1123" t="str">
        <f>INDEX('ED - Country code'!$A:$A,MATCH(Data!G1123,'ED - Country code'!$B:$B,0))</f>
        <v>United States of America</v>
      </c>
      <c r="V1123">
        <f t="shared" si="142"/>
        <v>29.958333333328483</v>
      </c>
      <c r="W1123">
        <f t="shared" si="143"/>
        <v>2016</v>
      </c>
    </row>
    <row r="1124" spans="1:23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6"/>
        <v>0</v>
      </c>
      <c r="P1124" s="8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11">
        <f t="shared" si="140"/>
        <v>41410.703993055555</v>
      </c>
      <c r="T1124" s="11">
        <f t="shared" si="141"/>
        <v>41424.703993055555</v>
      </c>
      <c r="U1124" t="str">
        <f>INDEX('ED - Country code'!$A:$A,MATCH(Data!G1124,'ED - Country code'!$B:$B,0))</f>
        <v>United Kingdom</v>
      </c>
      <c r="V1124">
        <f t="shared" si="142"/>
        <v>14</v>
      </c>
      <c r="W1124">
        <f t="shared" si="143"/>
        <v>2013</v>
      </c>
    </row>
    <row r="1125" spans="1:23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6"/>
        <v>2.2000000000000001E-3</v>
      </c>
      <c r="P1125" s="8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11">
        <f t="shared" si="140"/>
        <v>41718.5237037037</v>
      </c>
      <c r="T1125" s="11">
        <f t="shared" si="141"/>
        <v>41748.5237037037</v>
      </c>
      <c r="U1125" t="str">
        <f>INDEX('ED - Country code'!$A:$A,MATCH(Data!G1125,'ED - Country code'!$B:$B,0))</f>
        <v>United States of America</v>
      </c>
      <c r="V1125">
        <f t="shared" si="142"/>
        <v>30</v>
      </c>
      <c r="W1125">
        <f t="shared" si="143"/>
        <v>2014</v>
      </c>
    </row>
    <row r="1126" spans="1:23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6"/>
        <v>4.7222222222222223E-3</v>
      </c>
      <c r="P1126" s="8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11">
        <f t="shared" si="140"/>
        <v>42094.667256944449</v>
      </c>
      <c r="T1126" s="11">
        <f t="shared" si="141"/>
        <v>42124.667256944449</v>
      </c>
      <c r="U1126" t="str">
        <f>INDEX('ED - Country code'!$A:$A,MATCH(Data!G1126,'ED - Country code'!$B:$B,0))</f>
        <v>United States of America</v>
      </c>
      <c r="V1126">
        <f t="shared" si="142"/>
        <v>30</v>
      </c>
      <c r="W1126">
        <f t="shared" si="143"/>
        <v>2015</v>
      </c>
    </row>
    <row r="1127" spans="1:23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6"/>
        <v>0</v>
      </c>
      <c r="P1127" s="8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11">
        <f t="shared" si="140"/>
        <v>42212.624189814815</v>
      </c>
      <c r="T1127" s="11">
        <f t="shared" si="141"/>
        <v>42272.624189814815</v>
      </c>
      <c r="U1127" t="str">
        <f>INDEX('ED - Country code'!$A:$A,MATCH(Data!G1127,'ED - Country code'!$B:$B,0))</f>
        <v>United Kingdom</v>
      </c>
      <c r="V1127">
        <f t="shared" si="142"/>
        <v>60</v>
      </c>
      <c r="W1127">
        <f t="shared" si="143"/>
        <v>2015</v>
      </c>
    </row>
    <row r="1128" spans="1:23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6"/>
        <v>5.0000000000000001E-3</v>
      </c>
      <c r="P1128" s="8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1">
        <f t="shared" si="140"/>
        <v>42535.327476851846</v>
      </c>
      <c r="T1128" s="11">
        <f t="shared" si="141"/>
        <v>42565.327476851846</v>
      </c>
      <c r="U1128" t="str">
        <f>INDEX('ED - Country code'!$A:$A,MATCH(Data!G1128,'ED - Country code'!$B:$B,0))</f>
        <v>United States of America</v>
      </c>
      <c r="V1128">
        <f t="shared" si="142"/>
        <v>30</v>
      </c>
      <c r="W1128">
        <f t="shared" si="143"/>
        <v>2016</v>
      </c>
    </row>
    <row r="1129" spans="1:23" ht="43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6"/>
        <v>1.6714285714285713E-2</v>
      </c>
      <c r="P1129" s="8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11">
        <f t="shared" si="140"/>
        <v>41926.854166666664</v>
      </c>
      <c r="T1129" s="11">
        <f t="shared" si="141"/>
        <v>41957.895833333328</v>
      </c>
      <c r="U1129" t="str">
        <f>INDEX('ED - Country code'!$A:$A,MATCH(Data!G1129,'ED - Country code'!$B:$B,0))</f>
        <v>United States of America</v>
      </c>
      <c r="V1129">
        <f t="shared" si="142"/>
        <v>31.041666666664241</v>
      </c>
      <c r="W1129">
        <f t="shared" si="143"/>
        <v>2014</v>
      </c>
    </row>
    <row r="1130" spans="1:23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6"/>
        <v>1E-3</v>
      </c>
      <c r="P1130" s="8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1">
        <f t="shared" si="140"/>
        <v>41828.649502314816</v>
      </c>
      <c r="T1130" s="11">
        <f t="shared" si="141"/>
        <v>41858.649502314816</v>
      </c>
      <c r="U1130" t="str">
        <f>INDEX('ED - Country code'!$A:$A,MATCH(Data!G1130,'ED - Country code'!$B:$B,0))</f>
        <v>United Kingdom</v>
      </c>
      <c r="V1130">
        <f t="shared" si="142"/>
        <v>30</v>
      </c>
      <c r="W1130">
        <f t="shared" si="143"/>
        <v>2014</v>
      </c>
    </row>
    <row r="1131" spans="1:23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6"/>
        <v>1.0499999999999999E-3</v>
      </c>
      <c r="P1131" s="8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1">
        <f t="shared" si="140"/>
        <v>42496.264965277776</v>
      </c>
      <c r="T1131" s="11">
        <f t="shared" si="141"/>
        <v>42526.264965277776</v>
      </c>
      <c r="U1131" t="str">
        <f>INDEX('ED - Country code'!$A:$A,MATCH(Data!G1131,'ED - Country code'!$B:$B,0))</f>
        <v>United States of America</v>
      </c>
      <c r="V1131">
        <f t="shared" si="142"/>
        <v>30</v>
      </c>
      <c r="W1131">
        <f t="shared" si="143"/>
        <v>2016</v>
      </c>
    </row>
    <row r="1132" spans="1:23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6"/>
        <v>2.2000000000000001E-3</v>
      </c>
      <c r="P1132" s="8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11">
        <f t="shared" si="140"/>
        <v>41908.996527777781</v>
      </c>
      <c r="T1132" s="11">
        <f t="shared" si="141"/>
        <v>41969.038194444445</v>
      </c>
      <c r="U1132" t="str">
        <f>INDEX('ED - Country code'!$A:$A,MATCH(Data!G1132,'ED - Country code'!$B:$B,0))</f>
        <v>United States of America</v>
      </c>
      <c r="V1132">
        <f t="shared" si="142"/>
        <v>60.041666666664241</v>
      </c>
      <c r="W1132">
        <f t="shared" si="143"/>
        <v>2014</v>
      </c>
    </row>
    <row r="1133" spans="1:23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6"/>
        <v>0</v>
      </c>
      <c r="P1133" s="8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11">
        <f t="shared" si="140"/>
        <v>42332.908194444448</v>
      </c>
      <c r="T1133" s="11">
        <f t="shared" si="141"/>
        <v>42362.908194444448</v>
      </c>
      <c r="U1133" t="str">
        <f>INDEX('ED - Country code'!$A:$A,MATCH(Data!G1133,'ED - Country code'!$B:$B,0))</f>
        <v>Australia</v>
      </c>
      <c r="V1133">
        <f t="shared" si="142"/>
        <v>30</v>
      </c>
      <c r="W1133">
        <f t="shared" si="143"/>
        <v>2015</v>
      </c>
    </row>
    <row r="1134" spans="1:23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6"/>
        <v>0.14380000000000001</v>
      </c>
      <c r="P1134" s="8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11">
        <f t="shared" si="140"/>
        <v>42706.115405092598</v>
      </c>
      <c r="T1134" s="11">
        <f t="shared" si="141"/>
        <v>42736.115405092598</v>
      </c>
      <c r="U1134" t="str">
        <f>INDEX('ED - Country code'!$A:$A,MATCH(Data!G1134,'ED - Country code'!$B:$B,0))</f>
        <v>Canada</v>
      </c>
      <c r="V1134">
        <f t="shared" si="142"/>
        <v>30</v>
      </c>
      <c r="W1134">
        <f t="shared" si="143"/>
        <v>2017</v>
      </c>
    </row>
    <row r="1135" spans="1:23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6"/>
        <v>6.6666666666666671E-3</v>
      </c>
      <c r="P1135" s="8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1">
        <f t="shared" si="140"/>
        <v>41821.407187500001</v>
      </c>
      <c r="T1135" s="11">
        <f t="shared" si="141"/>
        <v>41851.407187500001</v>
      </c>
      <c r="U1135" t="str">
        <f>INDEX('ED - Country code'!$A:$A,MATCH(Data!G1135,'ED - Country code'!$B:$B,0))</f>
        <v>United Kingdom</v>
      </c>
      <c r="V1135">
        <f t="shared" si="142"/>
        <v>30</v>
      </c>
      <c r="W1135">
        <f t="shared" si="143"/>
        <v>2014</v>
      </c>
    </row>
    <row r="1136" spans="1:23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6"/>
        <v>4.0000000000000003E-5</v>
      </c>
      <c r="P1136" s="8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1">
        <f t="shared" si="140"/>
        <v>41958.285046296296</v>
      </c>
      <c r="T1136" s="11">
        <f t="shared" si="141"/>
        <v>41972.189583333333</v>
      </c>
      <c r="U1136" t="str">
        <f>INDEX('ED - Country code'!$A:$A,MATCH(Data!G1136,'ED - Country code'!$B:$B,0))</f>
        <v>Australia</v>
      </c>
      <c r="V1136">
        <f t="shared" si="142"/>
        <v>13.904537037036789</v>
      </c>
      <c r="W1136">
        <f t="shared" si="143"/>
        <v>2014</v>
      </c>
    </row>
    <row r="1137" spans="1:23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6"/>
        <v>0.05</v>
      </c>
      <c r="P1137" s="8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1">
        <f t="shared" si="140"/>
        <v>42558.989513888882</v>
      </c>
      <c r="T1137" s="11">
        <f t="shared" si="141"/>
        <v>42588.989513888882</v>
      </c>
      <c r="U1137" t="str">
        <f>INDEX('ED - Country code'!$A:$A,MATCH(Data!G1137,'ED - Country code'!$B:$B,0))</f>
        <v>Germany</v>
      </c>
      <c r="V1137">
        <f t="shared" si="142"/>
        <v>30</v>
      </c>
      <c r="W1137">
        <f t="shared" si="143"/>
        <v>2016</v>
      </c>
    </row>
    <row r="1138" spans="1:23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6"/>
        <v>6.4439140811455853E-2</v>
      </c>
      <c r="P1138" s="8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1">
        <f t="shared" si="140"/>
        <v>42327.671631944439</v>
      </c>
      <c r="T1138" s="11">
        <f t="shared" si="141"/>
        <v>42357.671631944439</v>
      </c>
      <c r="U1138" t="str">
        <f>INDEX('ED - Country code'!$A:$A,MATCH(Data!G1138,'ED - Country code'!$B:$B,0))</f>
        <v>France</v>
      </c>
      <c r="V1138">
        <f t="shared" si="142"/>
        <v>30</v>
      </c>
      <c r="W1138">
        <f t="shared" si="143"/>
        <v>2015</v>
      </c>
    </row>
    <row r="1139" spans="1:23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6"/>
        <v>0.39500000000000002</v>
      </c>
      <c r="P1139" s="8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11">
        <f t="shared" si="140"/>
        <v>42453.819687499999</v>
      </c>
      <c r="T1139" s="11">
        <f t="shared" si="141"/>
        <v>42483.819687499999</v>
      </c>
      <c r="U1139" t="str">
        <f>INDEX('ED - Country code'!$A:$A,MATCH(Data!G1139,'ED - Country code'!$B:$B,0))</f>
        <v>United States of America</v>
      </c>
      <c r="V1139">
        <f t="shared" si="142"/>
        <v>30</v>
      </c>
      <c r="W1139">
        <f t="shared" si="143"/>
        <v>2016</v>
      </c>
    </row>
    <row r="1140" spans="1:23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6"/>
        <v>3.5714285714285713E-3</v>
      </c>
      <c r="P1140" s="8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1">
        <f t="shared" si="140"/>
        <v>42736.9066087963</v>
      </c>
      <c r="T1140" s="11">
        <f t="shared" si="141"/>
        <v>42756.9066087963</v>
      </c>
      <c r="U1140" t="str">
        <f>INDEX('ED - Country code'!$A:$A,MATCH(Data!G1140,'ED - Country code'!$B:$B,0))</f>
        <v>United States of America</v>
      </c>
      <c r="V1140">
        <f t="shared" si="142"/>
        <v>20</v>
      </c>
      <c r="W1140">
        <f t="shared" si="143"/>
        <v>2017</v>
      </c>
    </row>
    <row r="1141" spans="1:23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6"/>
        <v>6.2500000000000001E-4</v>
      </c>
      <c r="P1141" s="8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1">
        <f t="shared" si="140"/>
        <v>41975.347523148142</v>
      </c>
      <c r="T1141" s="11">
        <f t="shared" si="141"/>
        <v>42005.347523148142</v>
      </c>
      <c r="U1141" t="str">
        <f>INDEX('ED - Country code'!$A:$A,MATCH(Data!G1141,'ED - Country code'!$B:$B,0))</f>
        <v>United States of America</v>
      </c>
      <c r="V1141">
        <f t="shared" si="142"/>
        <v>30</v>
      </c>
      <c r="W1141">
        <f t="shared" si="143"/>
        <v>2015</v>
      </c>
    </row>
    <row r="1142" spans="1:23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6"/>
        <v>0</v>
      </c>
      <c r="P1142" s="8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11">
        <f t="shared" si="140"/>
        <v>42192.462048611109</v>
      </c>
      <c r="T1142" s="11">
        <f t="shared" si="141"/>
        <v>42222.462048611109</v>
      </c>
      <c r="U1142" t="str">
        <f>INDEX('ED - Country code'!$A:$A,MATCH(Data!G1142,'ED - Country code'!$B:$B,0))</f>
        <v>United Kingdom</v>
      </c>
      <c r="V1142">
        <f t="shared" si="142"/>
        <v>30</v>
      </c>
      <c r="W1142">
        <f t="shared" si="143"/>
        <v>2015</v>
      </c>
    </row>
    <row r="1143" spans="1:23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6"/>
        <v>0</v>
      </c>
      <c r="P1143" s="8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11">
        <f t="shared" si="140"/>
        <v>42164.699652777781</v>
      </c>
      <c r="T1143" s="11">
        <f t="shared" si="141"/>
        <v>42194.699652777781</v>
      </c>
      <c r="U1143" t="str">
        <f>INDEX('ED - Country code'!$A:$A,MATCH(Data!G1143,'ED - Country code'!$B:$B,0))</f>
        <v>Germany</v>
      </c>
      <c r="V1143">
        <f t="shared" si="142"/>
        <v>30</v>
      </c>
      <c r="W1143">
        <f t="shared" si="143"/>
        <v>2015</v>
      </c>
    </row>
    <row r="1144" spans="1:23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6"/>
        <v>0</v>
      </c>
      <c r="P1144" s="8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11">
        <f t="shared" si="140"/>
        <v>42022.006099537044</v>
      </c>
      <c r="T1144" s="11">
        <f t="shared" si="141"/>
        <v>42052.006099537044</v>
      </c>
      <c r="U1144" t="str">
        <f>INDEX('ED - Country code'!$A:$A,MATCH(Data!G1144,'ED - Country code'!$B:$B,0))</f>
        <v>United States of America</v>
      </c>
      <c r="V1144">
        <f t="shared" si="142"/>
        <v>30</v>
      </c>
      <c r="W1144">
        <f t="shared" si="143"/>
        <v>2015</v>
      </c>
    </row>
    <row r="1145" spans="1:23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6"/>
        <v>4.1333333333333335E-3</v>
      </c>
      <c r="P1145" s="8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1">
        <f t="shared" si="140"/>
        <v>42325.19358796296</v>
      </c>
      <c r="T1145" s="11">
        <f t="shared" si="141"/>
        <v>42355.19358796296</v>
      </c>
      <c r="U1145" t="str">
        <f>INDEX('ED - Country code'!$A:$A,MATCH(Data!G1145,'ED - Country code'!$B:$B,0))</f>
        <v>United States of America</v>
      </c>
      <c r="V1145">
        <f t="shared" si="142"/>
        <v>30</v>
      </c>
      <c r="W1145">
        <f t="shared" si="143"/>
        <v>2015</v>
      </c>
    </row>
    <row r="1146" spans="1:23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6"/>
        <v>0</v>
      </c>
      <c r="P1146" s="8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11">
        <f t="shared" si="140"/>
        <v>42093.181944444441</v>
      </c>
      <c r="T1146" s="11">
        <f t="shared" si="141"/>
        <v>42123.181944444441</v>
      </c>
      <c r="U1146" t="str">
        <f>INDEX('ED - Country code'!$A:$A,MATCH(Data!G1146,'ED - Country code'!$B:$B,0))</f>
        <v>United States of America</v>
      </c>
      <c r="V1146">
        <f t="shared" si="142"/>
        <v>30</v>
      </c>
      <c r="W1146">
        <f t="shared" si="143"/>
        <v>2015</v>
      </c>
    </row>
    <row r="1147" spans="1:23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6"/>
        <v>1.25E-3</v>
      </c>
      <c r="P1147" s="8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1">
        <f t="shared" si="140"/>
        <v>41854.747592592597</v>
      </c>
      <c r="T1147" s="11">
        <f t="shared" si="141"/>
        <v>41914.747592592597</v>
      </c>
      <c r="U1147" t="str">
        <f>INDEX('ED - Country code'!$A:$A,MATCH(Data!G1147,'ED - Country code'!$B:$B,0))</f>
        <v>United States of America</v>
      </c>
      <c r="V1147">
        <f t="shared" si="142"/>
        <v>60</v>
      </c>
      <c r="W1147">
        <f t="shared" si="143"/>
        <v>2014</v>
      </c>
    </row>
    <row r="1148" spans="1:23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6"/>
        <v>8.8333333333333333E-2</v>
      </c>
      <c r="P1148" s="8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11">
        <f t="shared" si="140"/>
        <v>41723.9533912037</v>
      </c>
      <c r="T1148" s="11">
        <f t="shared" si="141"/>
        <v>41761.9533912037</v>
      </c>
      <c r="U1148" t="str">
        <f>INDEX('ED - Country code'!$A:$A,MATCH(Data!G1148,'ED - Country code'!$B:$B,0))</f>
        <v>United States of America</v>
      </c>
      <c r="V1148">
        <f t="shared" si="142"/>
        <v>38</v>
      </c>
      <c r="W1148">
        <f t="shared" si="143"/>
        <v>2014</v>
      </c>
    </row>
    <row r="1149" spans="1:23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6"/>
        <v>0</v>
      </c>
      <c r="P1149" s="8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11">
        <f t="shared" si="140"/>
        <v>41871.972025462965</v>
      </c>
      <c r="T1149" s="11">
        <f t="shared" si="141"/>
        <v>41931.972025462965</v>
      </c>
      <c r="U1149" t="str">
        <f>INDEX('ED - Country code'!$A:$A,MATCH(Data!G1149,'ED - Country code'!$B:$B,0))</f>
        <v>Canada</v>
      </c>
      <c r="V1149">
        <f t="shared" si="142"/>
        <v>60</v>
      </c>
      <c r="W1149">
        <f t="shared" si="143"/>
        <v>2014</v>
      </c>
    </row>
    <row r="1150" spans="1:23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6"/>
        <v>4.8666666666666667E-3</v>
      </c>
      <c r="P1150" s="8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11">
        <f t="shared" si="140"/>
        <v>42675.171076388884</v>
      </c>
      <c r="T1150" s="11">
        <f t="shared" si="141"/>
        <v>42705.212743055556</v>
      </c>
      <c r="U1150" t="str">
        <f>INDEX('ED - Country code'!$A:$A,MATCH(Data!G1150,'ED - Country code'!$B:$B,0))</f>
        <v>United States of America</v>
      </c>
      <c r="V1150">
        <f t="shared" si="142"/>
        <v>30.041666666671517</v>
      </c>
      <c r="W1150">
        <f t="shared" si="143"/>
        <v>2016</v>
      </c>
    </row>
    <row r="1151" spans="1:23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6"/>
        <v>1.5E-3</v>
      </c>
      <c r="P1151" s="8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1">
        <f t="shared" si="140"/>
        <v>42507.71025462963</v>
      </c>
      <c r="T1151" s="11">
        <f t="shared" si="141"/>
        <v>42537.71025462963</v>
      </c>
      <c r="U1151" t="str">
        <f>INDEX('ED - Country code'!$A:$A,MATCH(Data!G1151,'ED - Country code'!$B:$B,0))</f>
        <v>United States of America</v>
      </c>
      <c r="V1151">
        <f t="shared" si="142"/>
        <v>30</v>
      </c>
      <c r="W1151">
        <f t="shared" si="143"/>
        <v>2016</v>
      </c>
    </row>
    <row r="1152" spans="1:23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6"/>
        <v>0.1008</v>
      </c>
      <c r="P1152" s="8">
        <f t="shared" si="137"/>
        <v>42</v>
      </c>
      <c r="Q1152" t="str">
        <f t="shared" si="138"/>
        <v>food</v>
      </c>
      <c r="R1152" t="str">
        <f t="shared" si="139"/>
        <v>food trucks</v>
      </c>
      <c r="S1152" s="11">
        <f t="shared" si="140"/>
        <v>42317.954571759255</v>
      </c>
      <c r="T1152" s="11">
        <f t="shared" si="141"/>
        <v>42377.954571759255</v>
      </c>
      <c r="U1152" t="str">
        <f>INDEX('ED - Country code'!$A:$A,MATCH(Data!G1152,'ED - Country code'!$B:$B,0))</f>
        <v>United States of America</v>
      </c>
      <c r="V1152">
        <f t="shared" si="142"/>
        <v>60</v>
      </c>
      <c r="W1152">
        <f t="shared" si="143"/>
        <v>2016</v>
      </c>
    </row>
    <row r="1153" spans="1:23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6"/>
        <v>0</v>
      </c>
      <c r="P1153" s="8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11">
        <f t="shared" si="140"/>
        <v>42224.102581018517</v>
      </c>
      <c r="T1153" s="11">
        <f t="shared" si="141"/>
        <v>42254.102581018517</v>
      </c>
      <c r="U1153" t="str">
        <f>INDEX('ED - Country code'!$A:$A,MATCH(Data!G1153,'ED - Country code'!$B:$B,0))</f>
        <v>United States of America</v>
      </c>
      <c r="V1153">
        <f t="shared" si="142"/>
        <v>30</v>
      </c>
      <c r="W1153">
        <f t="shared" si="143"/>
        <v>2015</v>
      </c>
    </row>
    <row r="1154" spans="1:23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44">E1154/D1154</f>
        <v>5.6937500000000002E-2</v>
      </c>
      <c r="P1154" s="8">
        <f t="shared" ref="P1154:P1217" si="145">E1154/L1154</f>
        <v>60.733333333333334</v>
      </c>
      <c r="Q1154" t="str">
        <f t="shared" ref="Q1154:Q1217" si="146">LEFT(N1154,SEARCH("/",N1154,1)-1)</f>
        <v>food</v>
      </c>
      <c r="R1154" t="str">
        <f t="shared" ref="R1154:R1217" si="147">RIGHT(N1154,LEN(N1154)-SEARCH("/",N1154,1))</f>
        <v>food trucks</v>
      </c>
      <c r="S1154" s="11">
        <f t="shared" ref="S1154:S1217" si="148">(((J1154/60)/60)/24)+DATE(1970,1,1)</f>
        <v>42109.709629629629</v>
      </c>
      <c r="T1154" s="11">
        <f t="shared" ref="T1154:T1217" si="149">(((I1154/60)/60)/24)+DATE(1970,1,1)</f>
        <v>42139.709629629629</v>
      </c>
      <c r="U1154" t="str">
        <f>INDEX('ED - Country code'!$A:$A,MATCH(Data!G1154,'ED - Country code'!$B:$B,0))</f>
        <v>United States of America</v>
      </c>
      <c r="V1154">
        <f t="shared" si="142"/>
        <v>30</v>
      </c>
      <c r="W1154">
        <f t="shared" si="143"/>
        <v>2015</v>
      </c>
    </row>
    <row r="1155" spans="1:23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44"/>
        <v>6.2500000000000003E-3</v>
      </c>
      <c r="P1155" s="8">
        <f t="shared" si="145"/>
        <v>50</v>
      </c>
      <c r="Q1155" t="str">
        <f t="shared" si="146"/>
        <v>food</v>
      </c>
      <c r="R1155" t="str">
        <f t="shared" si="147"/>
        <v>food trucks</v>
      </c>
      <c r="S1155" s="11">
        <f t="shared" si="148"/>
        <v>42143.714178240742</v>
      </c>
      <c r="T1155" s="11">
        <f t="shared" si="149"/>
        <v>42173.714178240742</v>
      </c>
      <c r="U1155" t="str">
        <f>INDEX('ED - Country code'!$A:$A,MATCH(Data!G1155,'ED - Country code'!$B:$B,0))</f>
        <v>United States of America</v>
      </c>
      <c r="V1155">
        <f t="shared" ref="V1155:V1218" si="150">T1155-S1155</f>
        <v>30</v>
      </c>
      <c r="W1155">
        <f t="shared" ref="W1155:W1218" si="151">YEAR(T1155)</f>
        <v>2015</v>
      </c>
    </row>
    <row r="1156" spans="1:23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4"/>
        <v>6.5000000000000002E-2</v>
      </c>
      <c r="P1156" s="8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11">
        <f t="shared" si="148"/>
        <v>42223.108865740738</v>
      </c>
      <c r="T1156" s="11">
        <f t="shared" si="149"/>
        <v>42253.108865740738</v>
      </c>
      <c r="U1156" t="str">
        <f>INDEX('ED - Country code'!$A:$A,MATCH(Data!G1156,'ED - Country code'!$B:$B,0))</f>
        <v>United States of America</v>
      </c>
      <c r="V1156">
        <f t="shared" si="150"/>
        <v>30</v>
      </c>
      <c r="W1156">
        <f t="shared" si="151"/>
        <v>2015</v>
      </c>
    </row>
    <row r="1157" spans="1:23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4"/>
        <v>7.5199999999999998E-3</v>
      </c>
      <c r="P1157" s="8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1">
        <f t="shared" si="148"/>
        <v>41835.763981481483</v>
      </c>
      <c r="T1157" s="11">
        <f t="shared" si="149"/>
        <v>41865.763981481483</v>
      </c>
      <c r="U1157" t="str">
        <f>INDEX('ED - Country code'!$A:$A,MATCH(Data!G1157,'ED - Country code'!$B:$B,0))</f>
        <v>United States of America</v>
      </c>
      <c r="V1157">
        <f t="shared" si="150"/>
        <v>30</v>
      </c>
      <c r="W1157">
        <f t="shared" si="151"/>
        <v>2014</v>
      </c>
    </row>
    <row r="1158" spans="1:23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4"/>
        <v>0</v>
      </c>
      <c r="P1158" s="8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11">
        <f t="shared" si="148"/>
        <v>42029.07131944444</v>
      </c>
      <c r="T1158" s="11">
        <f t="shared" si="149"/>
        <v>42059.07131944444</v>
      </c>
      <c r="U1158" t="str">
        <f>INDEX('ED - Country code'!$A:$A,MATCH(Data!G1158,'ED - Country code'!$B:$B,0))</f>
        <v>United States of America</v>
      </c>
      <c r="V1158">
        <f t="shared" si="150"/>
        <v>30</v>
      </c>
      <c r="W1158">
        <f t="shared" si="151"/>
        <v>2015</v>
      </c>
    </row>
    <row r="1159" spans="1:23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4"/>
        <v>1.5100000000000001E-2</v>
      </c>
      <c r="P1159" s="8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11">
        <f t="shared" si="148"/>
        <v>41918.628240740742</v>
      </c>
      <c r="T1159" s="11">
        <f t="shared" si="149"/>
        <v>41978.669907407413</v>
      </c>
      <c r="U1159" t="str">
        <f>INDEX('ED - Country code'!$A:$A,MATCH(Data!G1159,'ED - Country code'!$B:$B,0))</f>
        <v>United States of America</v>
      </c>
      <c r="V1159">
        <f t="shared" si="150"/>
        <v>60.041666666671517</v>
      </c>
      <c r="W1159">
        <f t="shared" si="151"/>
        <v>2014</v>
      </c>
    </row>
    <row r="1160" spans="1:23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4"/>
        <v>4.6666666666666671E-3</v>
      </c>
      <c r="P1160" s="8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11">
        <f t="shared" si="148"/>
        <v>41952.09175925926</v>
      </c>
      <c r="T1160" s="11">
        <f t="shared" si="149"/>
        <v>41982.09175925926</v>
      </c>
      <c r="U1160" t="str">
        <f>INDEX('ED - Country code'!$A:$A,MATCH(Data!G1160,'ED - Country code'!$B:$B,0))</f>
        <v>United States of America</v>
      </c>
      <c r="V1160">
        <f t="shared" si="150"/>
        <v>30</v>
      </c>
      <c r="W1160">
        <f t="shared" si="151"/>
        <v>2014</v>
      </c>
    </row>
    <row r="1161" spans="1:23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4"/>
        <v>0</v>
      </c>
      <c r="P1161" s="8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11">
        <f t="shared" si="148"/>
        <v>42154.726446759261</v>
      </c>
      <c r="T1161" s="11">
        <f t="shared" si="149"/>
        <v>42185.65625</v>
      </c>
      <c r="U1161" t="str">
        <f>INDEX('ED - Country code'!$A:$A,MATCH(Data!G1161,'ED - Country code'!$B:$B,0))</f>
        <v>United States of America</v>
      </c>
      <c r="V1161">
        <f t="shared" si="150"/>
        <v>30.929803240738693</v>
      </c>
      <c r="W1161">
        <f t="shared" si="151"/>
        <v>2015</v>
      </c>
    </row>
    <row r="1162" spans="1:23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4"/>
        <v>3.85E-2</v>
      </c>
      <c r="P1162" s="8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11">
        <f t="shared" si="148"/>
        <v>42061.154930555553</v>
      </c>
      <c r="T1162" s="11">
        <f t="shared" si="149"/>
        <v>42091.113263888896</v>
      </c>
      <c r="U1162" t="str">
        <f>INDEX('ED - Country code'!$A:$A,MATCH(Data!G1162,'ED - Country code'!$B:$B,0))</f>
        <v>United States of America</v>
      </c>
      <c r="V1162">
        <f t="shared" si="150"/>
        <v>29.958333333343035</v>
      </c>
      <c r="W1162">
        <f t="shared" si="151"/>
        <v>2015</v>
      </c>
    </row>
    <row r="1163" spans="1:23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4"/>
        <v>0</v>
      </c>
      <c r="P1163" s="8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11">
        <f t="shared" si="148"/>
        <v>42122.629502314812</v>
      </c>
      <c r="T1163" s="11">
        <f t="shared" si="149"/>
        <v>42143.629502314812</v>
      </c>
      <c r="U1163" t="str">
        <f>INDEX('ED - Country code'!$A:$A,MATCH(Data!G1163,'ED - Country code'!$B:$B,0))</f>
        <v>United States of America</v>
      </c>
      <c r="V1163">
        <f t="shared" si="150"/>
        <v>21</v>
      </c>
      <c r="W1163">
        <f t="shared" si="151"/>
        <v>2015</v>
      </c>
    </row>
    <row r="1164" spans="1:23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4"/>
        <v>5.8333333333333338E-4</v>
      </c>
      <c r="P1164" s="8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1">
        <f t="shared" si="148"/>
        <v>41876.683611111112</v>
      </c>
      <c r="T1164" s="11">
        <f t="shared" si="149"/>
        <v>41907.683611111112</v>
      </c>
      <c r="U1164" t="str">
        <f>INDEX('ED - Country code'!$A:$A,MATCH(Data!G1164,'ED - Country code'!$B:$B,0))</f>
        <v>United States of America</v>
      </c>
      <c r="V1164">
        <f t="shared" si="150"/>
        <v>31</v>
      </c>
      <c r="W1164">
        <f t="shared" si="151"/>
        <v>2014</v>
      </c>
    </row>
    <row r="1165" spans="1:23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4"/>
        <v>0</v>
      </c>
      <c r="P1165" s="8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11">
        <f t="shared" si="148"/>
        <v>41830.723611111112</v>
      </c>
      <c r="T1165" s="11">
        <f t="shared" si="149"/>
        <v>41860.723611111112</v>
      </c>
      <c r="U1165" t="str">
        <f>INDEX('ED - Country code'!$A:$A,MATCH(Data!G1165,'ED - Country code'!$B:$B,0))</f>
        <v>United States of America</v>
      </c>
      <c r="V1165">
        <f t="shared" si="150"/>
        <v>30</v>
      </c>
      <c r="W1165">
        <f t="shared" si="151"/>
        <v>2014</v>
      </c>
    </row>
    <row r="1166" spans="1:23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4"/>
        <v>0</v>
      </c>
      <c r="P1166" s="8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11">
        <f t="shared" si="148"/>
        <v>42509.724328703705</v>
      </c>
      <c r="T1166" s="11">
        <f t="shared" si="149"/>
        <v>42539.724328703705</v>
      </c>
      <c r="U1166" t="str">
        <f>INDEX('ED - Country code'!$A:$A,MATCH(Data!G1166,'ED - Country code'!$B:$B,0))</f>
        <v>United States of America</v>
      </c>
      <c r="V1166">
        <f t="shared" si="150"/>
        <v>30</v>
      </c>
      <c r="W1166">
        <f t="shared" si="151"/>
        <v>2016</v>
      </c>
    </row>
    <row r="1167" spans="1:23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4"/>
        <v>0.20705000000000001</v>
      </c>
      <c r="P1167" s="8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1">
        <f t="shared" si="148"/>
        <v>41792.214467592588</v>
      </c>
      <c r="T1167" s="11">
        <f t="shared" si="149"/>
        <v>41826.214467592588</v>
      </c>
      <c r="U1167" t="str">
        <f>INDEX('ED - Country code'!$A:$A,MATCH(Data!G1167,'ED - Country code'!$B:$B,0))</f>
        <v>United States of America</v>
      </c>
      <c r="V1167">
        <f t="shared" si="150"/>
        <v>34</v>
      </c>
      <c r="W1167">
        <f t="shared" si="151"/>
        <v>2014</v>
      </c>
    </row>
    <row r="1168" spans="1:23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4"/>
        <v>0.19139999999999999</v>
      </c>
      <c r="P1168" s="8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11">
        <f t="shared" si="148"/>
        <v>42150.485439814816</v>
      </c>
      <c r="T1168" s="11">
        <f t="shared" si="149"/>
        <v>42181.166666666672</v>
      </c>
      <c r="U1168" t="str">
        <f>INDEX('ED - Country code'!$A:$A,MATCH(Data!G1168,'ED - Country code'!$B:$B,0))</f>
        <v>United States of America</v>
      </c>
      <c r="V1168">
        <f t="shared" si="150"/>
        <v>30.681226851855172</v>
      </c>
      <c r="W1168">
        <f t="shared" si="151"/>
        <v>2015</v>
      </c>
    </row>
    <row r="1169" spans="1:23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4"/>
        <v>1.6316666666666667E-2</v>
      </c>
      <c r="P1169" s="8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11">
        <f t="shared" si="148"/>
        <v>41863.734895833331</v>
      </c>
      <c r="T1169" s="11">
        <f t="shared" si="149"/>
        <v>41894.734895833331</v>
      </c>
      <c r="U1169" t="str">
        <f>INDEX('ED - Country code'!$A:$A,MATCH(Data!G1169,'ED - Country code'!$B:$B,0))</f>
        <v>United States of America</v>
      </c>
      <c r="V1169">
        <f t="shared" si="150"/>
        <v>31</v>
      </c>
      <c r="W1169">
        <f t="shared" si="151"/>
        <v>2014</v>
      </c>
    </row>
    <row r="1170" spans="1:23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4"/>
        <v>5.6666666666666664E-2</v>
      </c>
      <c r="P1170" s="8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1">
        <f t="shared" si="148"/>
        <v>42605.053993055553</v>
      </c>
      <c r="T1170" s="11">
        <f t="shared" si="149"/>
        <v>42635.053993055553</v>
      </c>
      <c r="U1170" t="str">
        <f>INDEX('ED - Country code'!$A:$A,MATCH(Data!G1170,'ED - Country code'!$B:$B,0))</f>
        <v>United States of America</v>
      </c>
      <c r="V1170">
        <f t="shared" si="150"/>
        <v>30</v>
      </c>
      <c r="W1170">
        <f t="shared" si="151"/>
        <v>2016</v>
      </c>
    </row>
    <row r="1171" spans="1:23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4"/>
        <v>1.6999999999999999E-3</v>
      </c>
      <c r="P1171" s="8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11">
        <f t="shared" si="148"/>
        <v>42027.353738425925</v>
      </c>
      <c r="T1171" s="11">
        <f t="shared" si="149"/>
        <v>42057.353738425925</v>
      </c>
      <c r="U1171" t="str">
        <f>INDEX('ED - Country code'!$A:$A,MATCH(Data!G1171,'ED - Country code'!$B:$B,0))</f>
        <v>United States of America</v>
      </c>
      <c r="V1171">
        <f t="shared" si="150"/>
        <v>30</v>
      </c>
      <c r="W1171">
        <f t="shared" si="151"/>
        <v>2015</v>
      </c>
    </row>
    <row r="1172" spans="1:23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4"/>
        <v>4.0000000000000001E-3</v>
      </c>
      <c r="P1172" s="8">
        <f t="shared" si="145"/>
        <v>50</v>
      </c>
      <c r="Q1172" t="str">
        <f t="shared" si="146"/>
        <v>food</v>
      </c>
      <c r="R1172" t="str">
        <f t="shared" si="147"/>
        <v>food trucks</v>
      </c>
      <c r="S1172" s="11">
        <f t="shared" si="148"/>
        <v>42124.893182870372</v>
      </c>
      <c r="T1172" s="11">
        <f t="shared" si="149"/>
        <v>42154.893182870372</v>
      </c>
      <c r="U1172" t="str">
        <f>INDEX('ED - Country code'!$A:$A,MATCH(Data!G1172,'ED - Country code'!$B:$B,0))</f>
        <v>United Kingdom</v>
      </c>
      <c r="V1172">
        <f t="shared" si="150"/>
        <v>30</v>
      </c>
      <c r="W1172">
        <f t="shared" si="151"/>
        <v>2015</v>
      </c>
    </row>
    <row r="1173" spans="1:23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4"/>
        <v>1E-3</v>
      </c>
      <c r="P1173" s="8">
        <f t="shared" si="145"/>
        <v>25</v>
      </c>
      <c r="Q1173" t="str">
        <f t="shared" si="146"/>
        <v>food</v>
      </c>
      <c r="R1173" t="str">
        <f t="shared" si="147"/>
        <v>food trucks</v>
      </c>
      <c r="S1173" s="11">
        <f t="shared" si="148"/>
        <v>41938.804710648146</v>
      </c>
      <c r="T1173" s="11">
        <f t="shared" si="149"/>
        <v>41956.846377314811</v>
      </c>
      <c r="U1173" t="str">
        <f>INDEX('ED - Country code'!$A:$A,MATCH(Data!G1173,'ED - Country code'!$B:$B,0))</f>
        <v>United States of America</v>
      </c>
      <c r="V1173">
        <f t="shared" si="150"/>
        <v>18.041666666664241</v>
      </c>
      <c r="W1173">
        <f t="shared" si="151"/>
        <v>2014</v>
      </c>
    </row>
    <row r="1174" spans="1:23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4"/>
        <v>0</v>
      </c>
      <c r="P1174" s="8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11">
        <f t="shared" si="148"/>
        <v>41841.682314814818</v>
      </c>
      <c r="T1174" s="11">
        <f t="shared" si="149"/>
        <v>41871.682314814818</v>
      </c>
      <c r="U1174" t="str">
        <f>INDEX('ED - Country code'!$A:$A,MATCH(Data!G1174,'ED - Country code'!$B:$B,0))</f>
        <v>United States of America</v>
      </c>
      <c r="V1174">
        <f t="shared" si="150"/>
        <v>30</v>
      </c>
      <c r="W1174">
        <f t="shared" si="151"/>
        <v>2014</v>
      </c>
    </row>
    <row r="1175" spans="1:23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4"/>
        <v>2.4000000000000001E-4</v>
      </c>
      <c r="P1175" s="8">
        <f t="shared" si="145"/>
        <v>30</v>
      </c>
      <c r="Q1175" t="str">
        <f t="shared" si="146"/>
        <v>food</v>
      </c>
      <c r="R1175" t="str">
        <f t="shared" si="147"/>
        <v>food trucks</v>
      </c>
      <c r="S1175" s="11">
        <f t="shared" si="148"/>
        <v>42184.185844907406</v>
      </c>
      <c r="T1175" s="11">
        <f t="shared" si="149"/>
        <v>42219.185844907406</v>
      </c>
      <c r="U1175" t="str">
        <f>INDEX('ED - Country code'!$A:$A,MATCH(Data!G1175,'ED - Country code'!$B:$B,0))</f>
        <v>United States of America</v>
      </c>
      <c r="V1175">
        <f t="shared" si="150"/>
        <v>35</v>
      </c>
      <c r="W1175">
        <f t="shared" si="151"/>
        <v>2015</v>
      </c>
    </row>
    <row r="1176" spans="1:23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4"/>
        <v>5.906666666666667E-2</v>
      </c>
      <c r="P1176" s="8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11">
        <f t="shared" si="148"/>
        <v>42468.84174768519</v>
      </c>
      <c r="T1176" s="11">
        <f t="shared" si="149"/>
        <v>42498.84174768519</v>
      </c>
      <c r="U1176" t="str">
        <f>INDEX('ED - Country code'!$A:$A,MATCH(Data!G1176,'ED - Country code'!$B:$B,0))</f>
        <v>United States of America</v>
      </c>
      <c r="V1176">
        <f t="shared" si="150"/>
        <v>30</v>
      </c>
      <c r="W1176">
        <f t="shared" si="151"/>
        <v>2016</v>
      </c>
    </row>
    <row r="1177" spans="1:23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4"/>
        <v>2.9250000000000002E-2</v>
      </c>
      <c r="P1177" s="8">
        <f t="shared" si="145"/>
        <v>65</v>
      </c>
      <c r="Q1177" t="str">
        <f t="shared" si="146"/>
        <v>food</v>
      </c>
      <c r="R1177" t="str">
        <f t="shared" si="147"/>
        <v>food trucks</v>
      </c>
      <c r="S1177" s="11">
        <f t="shared" si="148"/>
        <v>42170.728460648148</v>
      </c>
      <c r="T1177" s="11">
        <f t="shared" si="149"/>
        <v>42200.728460648148</v>
      </c>
      <c r="U1177" t="str">
        <f>INDEX('ED - Country code'!$A:$A,MATCH(Data!G1177,'ED - Country code'!$B:$B,0))</f>
        <v>United States of America</v>
      </c>
      <c r="V1177">
        <f t="shared" si="150"/>
        <v>30</v>
      </c>
      <c r="W1177">
        <f t="shared" si="151"/>
        <v>2015</v>
      </c>
    </row>
    <row r="1178" spans="1:23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4"/>
        <v>5.7142857142857142E-5</v>
      </c>
      <c r="P1178" s="8">
        <f t="shared" si="145"/>
        <v>10</v>
      </c>
      <c r="Q1178" t="str">
        <f t="shared" si="146"/>
        <v>food</v>
      </c>
      <c r="R1178" t="str">
        <f t="shared" si="147"/>
        <v>food trucks</v>
      </c>
      <c r="S1178" s="11">
        <f t="shared" si="148"/>
        <v>42746.019652777773</v>
      </c>
      <c r="T1178" s="11">
        <f t="shared" si="149"/>
        <v>42800.541666666672</v>
      </c>
      <c r="U1178" t="str">
        <f>INDEX('ED - Country code'!$A:$A,MATCH(Data!G1178,'ED - Country code'!$B:$B,0))</f>
        <v>Australia</v>
      </c>
      <c r="V1178">
        <f t="shared" si="150"/>
        <v>54.522013888898073</v>
      </c>
      <c r="W1178">
        <f t="shared" si="151"/>
        <v>2017</v>
      </c>
    </row>
    <row r="1179" spans="1:23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4"/>
        <v>0</v>
      </c>
      <c r="P1179" s="8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11">
        <f t="shared" si="148"/>
        <v>41897.660833333335</v>
      </c>
      <c r="T1179" s="11">
        <f t="shared" si="149"/>
        <v>41927.660833333335</v>
      </c>
      <c r="U1179" t="str">
        <f>INDEX('ED - Country code'!$A:$A,MATCH(Data!G1179,'ED - Country code'!$B:$B,0))</f>
        <v>United Kingdom</v>
      </c>
      <c r="V1179">
        <f t="shared" si="150"/>
        <v>30</v>
      </c>
      <c r="W1179">
        <f t="shared" si="151"/>
        <v>2014</v>
      </c>
    </row>
    <row r="1180" spans="1:23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4"/>
        <v>6.666666666666667E-5</v>
      </c>
      <c r="P1180" s="8">
        <f t="shared" si="145"/>
        <v>5</v>
      </c>
      <c r="Q1180" t="str">
        <f t="shared" si="146"/>
        <v>food</v>
      </c>
      <c r="R1180" t="str">
        <f t="shared" si="147"/>
        <v>food trucks</v>
      </c>
      <c r="S1180" s="11">
        <f t="shared" si="148"/>
        <v>41837.905694444446</v>
      </c>
      <c r="T1180" s="11">
        <f t="shared" si="149"/>
        <v>41867.905694444446</v>
      </c>
      <c r="U1180" t="str">
        <f>INDEX('ED - Country code'!$A:$A,MATCH(Data!G1180,'ED - Country code'!$B:$B,0))</f>
        <v>United States of America</v>
      </c>
      <c r="V1180">
        <f t="shared" si="150"/>
        <v>30</v>
      </c>
      <c r="W1180">
        <f t="shared" si="151"/>
        <v>2014</v>
      </c>
    </row>
    <row r="1181" spans="1:23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4"/>
        <v>5.3333333333333337E-2</v>
      </c>
      <c r="P1181" s="8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1">
        <f t="shared" si="148"/>
        <v>42275.720219907409</v>
      </c>
      <c r="T1181" s="11">
        <f t="shared" si="149"/>
        <v>42305.720219907409</v>
      </c>
      <c r="U1181" t="str">
        <f>INDEX('ED - Country code'!$A:$A,MATCH(Data!G1181,'ED - Country code'!$B:$B,0))</f>
        <v>Canada</v>
      </c>
      <c r="V1181">
        <f t="shared" si="150"/>
        <v>30</v>
      </c>
      <c r="W1181">
        <f t="shared" si="151"/>
        <v>2015</v>
      </c>
    </row>
    <row r="1182" spans="1:23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4"/>
        <v>0.11749999999999999</v>
      </c>
      <c r="P1182" s="8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11">
        <f t="shared" si="148"/>
        <v>41781.806875000002</v>
      </c>
      <c r="T1182" s="11">
        <f t="shared" si="149"/>
        <v>41818.806875000002</v>
      </c>
      <c r="U1182" t="str">
        <f>INDEX('ED - Country code'!$A:$A,MATCH(Data!G1182,'ED - Country code'!$B:$B,0))</f>
        <v>United States of America</v>
      </c>
      <c r="V1182">
        <f t="shared" si="150"/>
        <v>37</v>
      </c>
      <c r="W1182">
        <f t="shared" si="151"/>
        <v>2014</v>
      </c>
    </row>
    <row r="1183" spans="1:23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4"/>
        <v>8.0000000000000007E-5</v>
      </c>
      <c r="P1183" s="8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11">
        <f t="shared" si="148"/>
        <v>42034.339363425926</v>
      </c>
      <c r="T1183" s="11">
        <f t="shared" si="149"/>
        <v>42064.339363425926</v>
      </c>
      <c r="U1183" t="str">
        <f>INDEX('ED - Country code'!$A:$A,MATCH(Data!G1183,'ED - Country code'!$B:$B,0))</f>
        <v>United States of America</v>
      </c>
      <c r="V1183">
        <f t="shared" si="150"/>
        <v>30</v>
      </c>
      <c r="W1183">
        <f t="shared" si="151"/>
        <v>2015</v>
      </c>
    </row>
    <row r="1184" spans="1:23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4"/>
        <v>4.2000000000000003E-2</v>
      </c>
      <c r="P1184" s="8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1">
        <f t="shared" si="148"/>
        <v>42728.827407407407</v>
      </c>
      <c r="T1184" s="11">
        <f t="shared" si="149"/>
        <v>42747.695833333331</v>
      </c>
      <c r="U1184" t="str">
        <f>INDEX('ED - Country code'!$A:$A,MATCH(Data!G1184,'ED - Country code'!$B:$B,0))</f>
        <v>United States of America</v>
      </c>
      <c r="V1184">
        <f t="shared" si="150"/>
        <v>18.868425925924385</v>
      </c>
      <c r="W1184">
        <f t="shared" si="151"/>
        <v>2017</v>
      </c>
    </row>
    <row r="1185" spans="1:23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4"/>
        <v>0.04</v>
      </c>
      <c r="P1185" s="8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11">
        <f t="shared" si="148"/>
        <v>42656.86137731481</v>
      </c>
      <c r="T1185" s="11">
        <f t="shared" si="149"/>
        <v>42676.165972222225</v>
      </c>
      <c r="U1185" t="str">
        <f>INDEX('ED - Country code'!$A:$A,MATCH(Data!G1185,'ED - Country code'!$B:$B,0))</f>
        <v>United States of America</v>
      </c>
      <c r="V1185">
        <f t="shared" si="150"/>
        <v>19.304594907414867</v>
      </c>
      <c r="W1185">
        <f t="shared" si="151"/>
        <v>2016</v>
      </c>
    </row>
    <row r="1186" spans="1:23" ht="43.2" x14ac:dyDescent="0.3">
      <c r="A1186">
        <v>1840</v>
      </c>
      <c r="B1186" s="3" t="s">
        <v>1841</v>
      </c>
      <c r="C1186" s="3" t="s">
        <v>5950</v>
      </c>
      <c r="D1186">
        <v>900</v>
      </c>
      <c r="E1186">
        <v>980</v>
      </c>
      <c r="F1186" t="s">
        <v>8219</v>
      </c>
      <c r="G1186" t="s">
        <v>8224</v>
      </c>
      <c r="H1186" t="s">
        <v>8246</v>
      </c>
      <c r="I1186">
        <v>1367902740</v>
      </c>
      <c r="J1186">
        <v>1366251510</v>
      </c>
      <c r="K1186" t="b">
        <v>0</v>
      </c>
      <c r="L1186">
        <v>13</v>
      </c>
      <c r="M1186" t="b">
        <v>1</v>
      </c>
      <c r="N1186" t="s">
        <v>8276</v>
      </c>
      <c r="O1186" s="5">
        <f t="shared" si="144"/>
        <v>1.0888888888888888</v>
      </c>
      <c r="P1186" s="8">
        <f t="shared" si="145"/>
        <v>75.384615384615387</v>
      </c>
      <c r="Q1186" t="str">
        <f t="shared" si="146"/>
        <v>music</v>
      </c>
      <c r="R1186" t="str">
        <f t="shared" si="147"/>
        <v>rock</v>
      </c>
      <c r="S1186" s="11">
        <f t="shared" si="148"/>
        <v>41382.096180555556</v>
      </c>
      <c r="T1186" s="11">
        <f t="shared" si="149"/>
        <v>41401.207638888889</v>
      </c>
      <c r="U1186" t="str">
        <f>INDEX('ED - Country code'!$A:$A,MATCH(Data!G1842,'ED - Country code'!$B:$B,0))</f>
        <v>United States of America</v>
      </c>
      <c r="V1186">
        <f t="shared" si="150"/>
        <v>19.111458333332848</v>
      </c>
      <c r="W1186">
        <f t="shared" si="151"/>
        <v>2013</v>
      </c>
    </row>
    <row r="1187" spans="1:23" ht="43.2" x14ac:dyDescent="0.3">
      <c r="A1187">
        <v>755</v>
      </c>
      <c r="B1187" s="3" t="s">
        <v>756</v>
      </c>
      <c r="C1187" s="3" t="s">
        <v>4865</v>
      </c>
      <c r="D1187">
        <v>2500</v>
      </c>
      <c r="E1187">
        <v>2547.69</v>
      </c>
      <c r="F1187" t="s">
        <v>8219</v>
      </c>
      <c r="G1187" t="s">
        <v>8224</v>
      </c>
      <c r="H1187" t="s">
        <v>8246</v>
      </c>
      <c r="I1187">
        <v>1369010460</v>
      </c>
      <c r="J1187">
        <v>1366381877</v>
      </c>
      <c r="K1187" t="b">
        <v>0</v>
      </c>
      <c r="L1187">
        <v>68</v>
      </c>
      <c r="M1187" t="b">
        <v>1</v>
      </c>
      <c r="N1187" t="s">
        <v>8274</v>
      </c>
      <c r="O1187" s="5">
        <f t="shared" si="144"/>
        <v>1.0190760000000001</v>
      </c>
      <c r="P1187" s="8">
        <f t="shared" si="145"/>
        <v>37.466029411764708</v>
      </c>
      <c r="Q1187" t="str">
        <f t="shared" si="146"/>
        <v>publishing</v>
      </c>
      <c r="R1187" t="str">
        <f t="shared" si="147"/>
        <v>nonfiction</v>
      </c>
      <c r="S1187" s="11">
        <f t="shared" si="148"/>
        <v>41383.605057870373</v>
      </c>
      <c r="T1187" s="11">
        <f t="shared" si="149"/>
        <v>41414.02847222222</v>
      </c>
      <c r="U1187" t="str">
        <f>INDEX('ED - Country code'!$A:$A,MATCH(Data!G757,'ED - Country code'!$B:$B,0))</f>
        <v>United States of America</v>
      </c>
      <c r="V1187">
        <f t="shared" si="150"/>
        <v>30.423414351847896</v>
      </c>
      <c r="W1187">
        <f t="shared" si="151"/>
        <v>2013</v>
      </c>
    </row>
    <row r="1188" spans="1:23" ht="43.2" x14ac:dyDescent="0.3">
      <c r="A1188">
        <v>2046</v>
      </c>
      <c r="B1188" s="3" t="s">
        <v>2047</v>
      </c>
      <c r="C1188" s="3" t="s">
        <v>6156</v>
      </c>
      <c r="D1188">
        <v>10000</v>
      </c>
      <c r="E1188">
        <v>12110</v>
      </c>
      <c r="F1188" t="s">
        <v>8219</v>
      </c>
      <c r="G1188" t="s">
        <v>8224</v>
      </c>
      <c r="H1188" t="s">
        <v>8246</v>
      </c>
      <c r="I1188">
        <v>1369282044</v>
      </c>
      <c r="J1188">
        <v>1366690044</v>
      </c>
      <c r="K1188" t="b">
        <v>0</v>
      </c>
      <c r="L1188">
        <v>217</v>
      </c>
      <c r="M1188" t="b">
        <v>1</v>
      </c>
      <c r="N1188" t="s">
        <v>8295</v>
      </c>
      <c r="O1188" s="5">
        <f t="shared" si="144"/>
        <v>1.2110000000000001</v>
      </c>
      <c r="P1188" s="8">
        <f t="shared" si="145"/>
        <v>55.806451612903224</v>
      </c>
      <c r="Q1188" t="str">
        <f t="shared" si="146"/>
        <v>technology</v>
      </c>
      <c r="R1188" t="str">
        <f t="shared" si="147"/>
        <v>hardware</v>
      </c>
      <c r="S1188" s="11">
        <f t="shared" si="148"/>
        <v>41387.171805555554</v>
      </c>
      <c r="T1188" s="11">
        <f t="shared" si="149"/>
        <v>41417.171805555554</v>
      </c>
      <c r="U1188" t="str">
        <f>INDEX('ED - Country code'!$A:$A,MATCH(Data!G2048,'ED - Country code'!$B:$B,0))</f>
        <v>United Kingdom</v>
      </c>
      <c r="V1188">
        <f t="shared" si="150"/>
        <v>30</v>
      </c>
      <c r="W1188">
        <f t="shared" si="151"/>
        <v>2013</v>
      </c>
    </row>
    <row r="1189" spans="1:23" ht="43.2" x14ac:dyDescent="0.3">
      <c r="A1189">
        <v>2048</v>
      </c>
      <c r="B1189" s="3" t="s">
        <v>2049</v>
      </c>
      <c r="C1189" s="3" t="s">
        <v>6158</v>
      </c>
      <c r="D1189">
        <v>85000</v>
      </c>
      <c r="E1189">
        <v>126082.45</v>
      </c>
      <c r="F1189" t="s">
        <v>8219</v>
      </c>
      <c r="G1189" t="s">
        <v>8224</v>
      </c>
      <c r="H1189" t="s">
        <v>8246</v>
      </c>
      <c r="I1189">
        <v>1369323491</v>
      </c>
      <c r="J1189">
        <v>1366731491</v>
      </c>
      <c r="K1189" t="b">
        <v>0</v>
      </c>
      <c r="L1189">
        <v>1373</v>
      </c>
      <c r="M1189" t="b">
        <v>1</v>
      </c>
      <c r="N1189" t="s">
        <v>8295</v>
      </c>
      <c r="O1189" s="5">
        <f t="shared" si="144"/>
        <v>1.4833229411764706</v>
      </c>
      <c r="P1189" s="8">
        <f t="shared" si="145"/>
        <v>91.82989803350327</v>
      </c>
      <c r="Q1189" t="str">
        <f t="shared" si="146"/>
        <v>technology</v>
      </c>
      <c r="R1189" t="str">
        <f t="shared" si="147"/>
        <v>hardware</v>
      </c>
      <c r="S1189" s="11">
        <f t="shared" si="148"/>
        <v>41387.651516203703</v>
      </c>
      <c r="T1189" s="11">
        <f t="shared" si="149"/>
        <v>41417.651516203703</v>
      </c>
      <c r="U1189" t="str">
        <f>INDEX('ED - Country code'!$A:$A,MATCH(Data!G2050,'ED - Country code'!$B:$B,0))</f>
        <v>United States of America</v>
      </c>
      <c r="V1189">
        <f t="shared" si="150"/>
        <v>30</v>
      </c>
      <c r="W1189">
        <f t="shared" si="151"/>
        <v>2013</v>
      </c>
    </row>
    <row r="1190" spans="1:23" ht="43.2" x14ac:dyDescent="0.3">
      <c r="A1190">
        <v>1854</v>
      </c>
      <c r="B1190" s="3" t="s">
        <v>1855</v>
      </c>
      <c r="C1190" s="3" t="s">
        <v>5964</v>
      </c>
      <c r="D1190">
        <v>15000</v>
      </c>
      <c r="E1190">
        <v>15318.55</v>
      </c>
      <c r="F1190" t="s">
        <v>8219</v>
      </c>
      <c r="G1190" t="s">
        <v>8224</v>
      </c>
      <c r="H1190" t="s">
        <v>8246</v>
      </c>
      <c r="I1190">
        <v>1369355437</v>
      </c>
      <c r="J1190">
        <v>1366763437</v>
      </c>
      <c r="K1190" t="b">
        <v>0</v>
      </c>
      <c r="L1190">
        <v>174</v>
      </c>
      <c r="M1190" t="b">
        <v>1</v>
      </c>
      <c r="N1190" t="s">
        <v>8276</v>
      </c>
      <c r="O1190" s="5">
        <f t="shared" si="144"/>
        <v>1.0212366666666666</v>
      </c>
      <c r="P1190" s="8">
        <f t="shared" si="145"/>
        <v>88.037643678160919</v>
      </c>
      <c r="Q1190" t="str">
        <f t="shared" si="146"/>
        <v>music</v>
      </c>
      <c r="R1190" t="str">
        <f t="shared" si="147"/>
        <v>rock</v>
      </c>
      <c r="S1190" s="11">
        <f t="shared" si="148"/>
        <v>41388.021261574075</v>
      </c>
      <c r="T1190" s="11">
        <f t="shared" si="149"/>
        <v>41418.021261574075</v>
      </c>
      <c r="U1190" t="str">
        <f>INDEX('ED - Country code'!$A:$A,MATCH(Data!G1856,'ED - Country code'!$B:$B,0))</f>
        <v>United States of America</v>
      </c>
      <c r="V1190">
        <f t="shared" si="150"/>
        <v>30</v>
      </c>
      <c r="W1190">
        <f t="shared" si="151"/>
        <v>2013</v>
      </c>
    </row>
    <row r="1191" spans="1:23" ht="43.2" x14ac:dyDescent="0.3">
      <c r="A1191">
        <v>2064</v>
      </c>
      <c r="B1191" s="3" t="s">
        <v>2065</v>
      </c>
      <c r="C1191" s="3" t="s">
        <v>6174</v>
      </c>
      <c r="D1191">
        <v>261962</v>
      </c>
      <c r="E1191">
        <v>500784.27</v>
      </c>
      <c r="F1191" t="s">
        <v>8219</v>
      </c>
      <c r="G1191" t="s">
        <v>8224</v>
      </c>
      <c r="H1191" t="s">
        <v>8246</v>
      </c>
      <c r="I1191">
        <v>1370001600</v>
      </c>
      <c r="J1191">
        <v>1366879523</v>
      </c>
      <c r="K1191" t="b">
        <v>0</v>
      </c>
      <c r="L1191">
        <v>5812</v>
      </c>
      <c r="M1191" t="b">
        <v>1</v>
      </c>
      <c r="N1191" t="s">
        <v>8295</v>
      </c>
      <c r="O1191" s="5">
        <f t="shared" si="144"/>
        <v>1.9116676082790633</v>
      </c>
      <c r="P1191" s="8">
        <f t="shared" si="145"/>
        <v>86.163845492085343</v>
      </c>
      <c r="Q1191" t="str">
        <f t="shared" si="146"/>
        <v>technology</v>
      </c>
      <c r="R1191" t="str">
        <f t="shared" si="147"/>
        <v>hardware</v>
      </c>
      <c r="S1191" s="11">
        <f t="shared" si="148"/>
        <v>41389.364849537036</v>
      </c>
      <c r="T1191" s="11">
        <f t="shared" si="149"/>
        <v>41425.5</v>
      </c>
      <c r="U1191" t="str">
        <f>INDEX('ED - Country code'!$A:$A,MATCH(Data!G2066,'ED - Country code'!$B:$B,0))</f>
        <v>United States of America</v>
      </c>
      <c r="V1191">
        <f t="shared" si="150"/>
        <v>36.135150462963793</v>
      </c>
      <c r="W1191">
        <f t="shared" si="151"/>
        <v>2013</v>
      </c>
    </row>
    <row r="1192" spans="1:23" ht="43.2" x14ac:dyDescent="0.3">
      <c r="A1192">
        <v>2732</v>
      </c>
      <c r="B1192" s="3" t="s">
        <v>2732</v>
      </c>
      <c r="C1192" s="3" t="s">
        <v>6842</v>
      </c>
      <c r="D1192">
        <v>12000</v>
      </c>
      <c r="E1192">
        <v>14190</v>
      </c>
      <c r="F1192" t="s">
        <v>8219</v>
      </c>
      <c r="G1192" t="s">
        <v>8224</v>
      </c>
      <c r="H1192" t="s">
        <v>8246</v>
      </c>
      <c r="I1192">
        <v>1369699200</v>
      </c>
      <c r="J1192">
        <v>1366917828</v>
      </c>
      <c r="K1192" t="b">
        <v>0</v>
      </c>
      <c r="L1192">
        <v>146</v>
      </c>
      <c r="M1192" t="b">
        <v>1</v>
      </c>
      <c r="N1192" t="s">
        <v>8295</v>
      </c>
      <c r="O1192" s="5">
        <f t="shared" si="144"/>
        <v>1.1825000000000001</v>
      </c>
      <c r="P1192" s="8">
        <f t="shared" si="145"/>
        <v>97.191780821917803</v>
      </c>
      <c r="Q1192" t="str">
        <f t="shared" si="146"/>
        <v>technology</v>
      </c>
      <c r="R1192" t="str">
        <f t="shared" si="147"/>
        <v>hardware</v>
      </c>
      <c r="S1192" s="11">
        <f t="shared" si="148"/>
        <v>41389.808194444442</v>
      </c>
      <c r="T1192" s="11">
        <f t="shared" si="149"/>
        <v>41422</v>
      </c>
      <c r="U1192" t="str">
        <f>INDEX('ED - Country code'!$A:$A,MATCH(Data!G2734,'ED - Country code'!$B:$B,0))</f>
        <v>United States of America</v>
      </c>
      <c r="V1192">
        <f t="shared" si="150"/>
        <v>32.191805555557949</v>
      </c>
      <c r="W1192">
        <f t="shared" si="151"/>
        <v>2013</v>
      </c>
    </row>
    <row r="1193" spans="1:23" ht="43.2" x14ac:dyDescent="0.3">
      <c r="A1193">
        <v>2549</v>
      </c>
      <c r="B1193" s="3" t="s">
        <v>2549</v>
      </c>
      <c r="C1193" s="3" t="s">
        <v>6659</v>
      </c>
      <c r="D1193">
        <v>1570</v>
      </c>
      <c r="E1193">
        <v>1614</v>
      </c>
      <c r="F1193" t="s">
        <v>8219</v>
      </c>
      <c r="G1193" t="s">
        <v>8225</v>
      </c>
      <c r="H1193" t="s">
        <v>8247</v>
      </c>
      <c r="I1193">
        <v>1370019600</v>
      </c>
      <c r="J1193">
        <v>1366999870</v>
      </c>
      <c r="K1193" t="b">
        <v>0</v>
      </c>
      <c r="L1193">
        <v>37</v>
      </c>
      <c r="M1193" t="b">
        <v>1</v>
      </c>
      <c r="N1193" t="s">
        <v>8300</v>
      </c>
      <c r="O1193" s="5">
        <f t="shared" si="144"/>
        <v>1.0280254777070064</v>
      </c>
      <c r="P1193" s="8">
        <f t="shared" si="145"/>
        <v>43.621621621621621</v>
      </c>
      <c r="Q1193" t="str">
        <f t="shared" si="146"/>
        <v>music</v>
      </c>
      <c r="R1193" t="str">
        <f t="shared" si="147"/>
        <v>classical music</v>
      </c>
      <c r="S1193" s="11">
        <f t="shared" si="148"/>
        <v>41390.757754629631</v>
      </c>
      <c r="T1193" s="11">
        <f t="shared" si="149"/>
        <v>41425.708333333336</v>
      </c>
      <c r="U1193" t="str">
        <f>INDEX('ED - Country code'!$A:$A,MATCH(Data!G2551,'ED - Country code'!$B:$B,0))</f>
        <v>United States of America</v>
      </c>
      <c r="V1193">
        <f t="shared" si="150"/>
        <v>34.950578703705105</v>
      </c>
      <c r="W1193">
        <f t="shared" si="151"/>
        <v>2013</v>
      </c>
    </row>
    <row r="1194" spans="1:23" ht="28.8" x14ac:dyDescent="0.3">
      <c r="A1194">
        <v>2707</v>
      </c>
      <c r="B1194" s="3" t="s">
        <v>2707</v>
      </c>
      <c r="C1194" s="3" t="s">
        <v>6817</v>
      </c>
      <c r="D1194">
        <v>8000</v>
      </c>
      <c r="E1194">
        <v>28067.57</v>
      </c>
      <c r="F1194" t="s">
        <v>8219</v>
      </c>
      <c r="G1194" t="s">
        <v>8224</v>
      </c>
      <c r="H1194" t="s">
        <v>8246</v>
      </c>
      <c r="I1194">
        <v>1369637940</v>
      </c>
      <c r="J1194">
        <v>1367088443</v>
      </c>
      <c r="K1194" t="b">
        <v>1</v>
      </c>
      <c r="L1194">
        <v>394</v>
      </c>
      <c r="M1194" t="b">
        <v>1</v>
      </c>
      <c r="N1194" t="s">
        <v>8303</v>
      </c>
      <c r="O1194" s="5">
        <f t="shared" si="144"/>
        <v>3.50844625</v>
      </c>
      <c r="P1194" s="8">
        <f t="shared" si="145"/>
        <v>71.237487309644663</v>
      </c>
      <c r="Q1194" t="str">
        <f t="shared" si="146"/>
        <v>theater</v>
      </c>
      <c r="R1194" t="str">
        <f t="shared" si="147"/>
        <v>spaces</v>
      </c>
      <c r="S1194" s="11">
        <f t="shared" si="148"/>
        <v>41391.782905092594</v>
      </c>
      <c r="T1194" s="11">
        <f t="shared" si="149"/>
        <v>41421.290972222225</v>
      </c>
      <c r="U1194" t="str">
        <f>INDEX('ED - Country code'!$A:$A,MATCH(Data!G2709,'ED - Country code'!$B:$B,0))</f>
        <v>United Kingdom</v>
      </c>
      <c r="V1194">
        <f t="shared" si="150"/>
        <v>29.508067129630945</v>
      </c>
      <c r="W1194">
        <f t="shared" si="151"/>
        <v>2013</v>
      </c>
    </row>
    <row r="1195" spans="1:23" ht="43.2" x14ac:dyDescent="0.3">
      <c r="A1195">
        <v>2104</v>
      </c>
      <c r="B1195" s="3" t="s">
        <v>2105</v>
      </c>
      <c r="C1195" s="3" t="s">
        <v>6214</v>
      </c>
      <c r="D1195">
        <v>800</v>
      </c>
      <c r="E1195">
        <v>1036</v>
      </c>
      <c r="F1195" t="s">
        <v>8219</v>
      </c>
      <c r="G1195" t="s">
        <v>8224</v>
      </c>
      <c r="H1195" t="s">
        <v>8246</v>
      </c>
      <c r="I1195">
        <v>1369958400</v>
      </c>
      <c r="J1195">
        <v>1367286434</v>
      </c>
      <c r="K1195" t="b">
        <v>0</v>
      </c>
      <c r="L1195">
        <v>37</v>
      </c>
      <c r="M1195" t="b">
        <v>1</v>
      </c>
      <c r="N1195" t="s">
        <v>8279</v>
      </c>
      <c r="O1195" s="5">
        <f t="shared" si="144"/>
        <v>1.2949999999999999</v>
      </c>
      <c r="P1195" s="8">
        <f t="shared" si="145"/>
        <v>28</v>
      </c>
      <c r="Q1195" t="str">
        <f t="shared" si="146"/>
        <v>music</v>
      </c>
      <c r="R1195" t="str">
        <f t="shared" si="147"/>
        <v>indie rock</v>
      </c>
      <c r="S1195" s="11">
        <f t="shared" si="148"/>
        <v>41394.074467592596</v>
      </c>
      <c r="T1195" s="11">
        <f t="shared" si="149"/>
        <v>41425</v>
      </c>
      <c r="U1195" t="str">
        <f>INDEX('ED - Country code'!$A:$A,MATCH(Data!G2106,'ED - Country code'!$B:$B,0))</f>
        <v>United States of America</v>
      </c>
      <c r="V1195">
        <f t="shared" si="150"/>
        <v>30.925532407403807</v>
      </c>
      <c r="W1195">
        <f t="shared" si="151"/>
        <v>2013</v>
      </c>
    </row>
    <row r="1196" spans="1:23" ht="28.8" x14ac:dyDescent="0.3">
      <c r="A1196">
        <v>419</v>
      </c>
      <c r="B1196" s="3" t="s">
        <v>420</v>
      </c>
      <c r="C1196" s="3" t="s">
        <v>4529</v>
      </c>
      <c r="D1196">
        <v>8000</v>
      </c>
      <c r="E1196">
        <v>8035</v>
      </c>
      <c r="F1196" t="s">
        <v>8219</v>
      </c>
      <c r="G1196" t="s">
        <v>8224</v>
      </c>
      <c r="H1196" t="s">
        <v>8246</v>
      </c>
      <c r="I1196">
        <v>1372536787</v>
      </c>
      <c r="J1196">
        <v>1367352787</v>
      </c>
      <c r="K1196" t="b">
        <v>0</v>
      </c>
      <c r="L1196">
        <v>73</v>
      </c>
      <c r="M1196" t="b">
        <v>1</v>
      </c>
      <c r="N1196" t="s">
        <v>8269</v>
      </c>
      <c r="O1196" s="5">
        <f t="shared" si="144"/>
        <v>1.004375</v>
      </c>
      <c r="P1196" s="8">
        <f t="shared" si="145"/>
        <v>110.06849315068493</v>
      </c>
      <c r="Q1196" t="str">
        <f t="shared" si="146"/>
        <v>film &amp; video</v>
      </c>
      <c r="R1196" t="str">
        <f t="shared" si="147"/>
        <v>documentary</v>
      </c>
      <c r="S1196" s="11">
        <f t="shared" si="148"/>
        <v>41394.842442129629</v>
      </c>
      <c r="T1196" s="11">
        <f t="shared" si="149"/>
        <v>41454.842442129629</v>
      </c>
      <c r="U1196" t="str">
        <f>INDEX('ED - Country code'!$A:$A,MATCH(Data!G421,'ED - Country code'!$B:$B,0))</f>
        <v>United States of America</v>
      </c>
      <c r="V1196">
        <f t="shared" si="150"/>
        <v>60</v>
      </c>
      <c r="W1196">
        <f t="shared" si="151"/>
        <v>2013</v>
      </c>
    </row>
    <row r="1197" spans="1:23" ht="43.2" x14ac:dyDescent="0.3">
      <c r="A1197">
        <v>1478</v>
      </c>
      <c r="B1197" s="3" t="s">
        <v>1479</v>
      </c>
      <c r="C1197" s="3" t="s">
        <v>5588</v>
      </c>
      <c r="D1197">
        <v>50000</v>
      </c>
      <c r="E1197">
        <v>590807.11</v>
      </c>
      <c r="F1197" t="s">
        <v>8219</v>
      </c>
      <c r="G1197" t="s">
        <v>8224</v>
      </c>
      <c r="H1197" t="s">
        <v>8246</v>
      </c>
      <c r="I1197">
        <v>1368564913</v>
      </c>
      <c r="J1197">
        <v>1367355313</v>
      </c>
      <c r="K1197" t="b">
        <v>1</v>
      </c>
      <c r="L1197">
        <v>20242</v>
      </c>
      <c r="M1197" t="b">
        <v>1</v>
      </c>
      <c r="N1197" t="s">
        <v>8288</v>
      </c>
      <c r="O1197" s="5">
        <f t="shared" si="144"/>
        <v>11.8161422</v>
      </c>
      <c r="P1197" s="8">
        <f t="shared" si="145"/>
        <v>29.187190495010373</v>
      </c>
      <c r="Q1197" t="str">
        <f t="shared" si="146"/>
        <v>publishing</v>
      </c>
      <c r="R1197" t="str">
        <f t="shared" si="147"/>
        <v>radio &amp; podcasts</v>
      </c>
      <c r="S1197" s="11">
        <f t="shared" si="148"/>
        <v>41394.871678240743</v>
      </c>
      <c r="T1197" s="11">
        <f t="shared" si="149"/>
        <v>41408.871678240743</v>
      </c>
      <c r="U1197" t="str">
        <f>INDEX('ED - Country code'!$A:$A,MATCH(Data!G1480,'ED - Country code'!$B:$B,0))</f>
        <v>United States of America</v>
      </c>
      <c r="V1197">
        <f t="shared" si="150"/>
        <v>14</v>
      </c>
      <c r="W1197">
        <f t="shared" si="151"/>
        <v>2013</v>
      </c>
    </row>
    <row r="1198" spans="1:23" ht="43.2" x14ac:dyDescent="0.3">
      <c r="A1198">
        <v>1401</v>
      </c>
      <c r="B1198" s="3" t="s">
        <v>1402</v>
      </c>
      <c r="C1198" s="3" t="s">
        <v>5511</v>
      </c>
      <c r="D1198">
        <v>2500</v>
      </c>
      <c r="E1198">
        <v>12413</v>
      </c>
      <c r="F1198" t="s">
        <v>8219</v>
      </c>
      <c r="G1198" t="s">
        <v>8224</v>
      </c>
      <c r="H1198" t="s">
        <v>8246</v>
      </c>
      <c r="I1198">
        <v>1369612474</v>
      </c>
      <c r="J1198">
        <v>1367798074</v>
      </c>
      <c r="K1198" t="b">
        <v>0</v>
      </c>
      <c r="L1198">
        <v>240</v>
      </c>
      <c r="M1198" t="b">
        <v>1</v>
      </c>
      <c r="N1198" t="s">
        <v>8276</v>
      </c>
      <c r="O1198" s="5">
        <f t="shared" si="144"/>
        <v>4.9652000000000003</v>
      </c>
      <c r="P1198" s="8">
        <f t="shared" si="145"/>
        <v>51.720833333333331</v>
      </c>
      <c r="Q1198" t="str">
        <f t="shared" si="146"/>
        <v>music</v>
      </c>
      <c r="R1198" t="str">
        <f t="shared" si="147"/>
        <v>rock</v>
      </c>
      <c r="S1198" s="11">
        <f t="shared" si="148"/>
        <v>41399.99622685185</v>
      </c>
      <c r="T1198" s="11">
        <f t="shared" si="149"/>
        <v>41420.99622685185</v>
      </c>
      <c r="U1198" t="str">
        <f>INDEX('ED - Country code'!$A:$A,MATCH(Data!G1403,'ED - Country code'!$B:$B,0))</f>
        <v>United States of America</v>
      </c>
      <c r="V1198">
        <f t="shared" si="150"/>
        <v>21</v>
      </c>
      <c r="W1198">
        <f t="shared" si="151"/>
        <v>2013</v>
      </c>
    </row>
    <row r="1199" spans="1:23" ht="43.2" x14ac:dyDescent="0.3">
      <c r="A1199">
        <v>250</v>
      </c>
      <c r="B1199" s="3" t="s">
        <v>251</v>
      </c>
      <c r="C1199" s="3" t="s">
        <v>4360</v>
      </c>
      <c r="D1199">
        <v>30000</v>
      </c>
      <c r="E1199">
        <v>31675</v>
      </c>
      <c r="F1199" t="s">
        <v>8219</v>
      </c>
      <c r="G1199" t="s">
        <v>8224</v>
      </c>
      <c r="H1199" t="s">
        <v>8246</v>
      </c>
      <c r="I1199">
        <v>1370525691</v>
      </c>
      <c r="J1199">
        <v>1367933691</v>
      </c>
      <c r="K1199" t="b">
        <v>1</v>
      </c>
      <c r="L1199">
        <v>437</v>
      </c>
      <c r="M1199" t="b">
        <v>1</v>
      </c>
      <c r="N1199" t="s">
        <v>8269</v>
      </c>
      <c r="O1199" s="5">
        <f t="shared" si="144"/>
        <v>1.0558333333333334</v>
      </c>
      <c r="P1199" s="8">
        <f t="shared" si="145"/>
        <v>72.482837528604122</v>
      </c>
      <c r="Q1199" t="str">
        <f t="shared" si="146"/>
        <v>film &amp; video</v>
      </c>
      <c r="R1199" t="str">
        <f t="shared" si="147"/>
        <v>documentary</v>
      </c>
      <c r="S1199" s="11">
        <f t="shared" si="148"/>
        <v>41401.565868055557</v>
      </c>
      <c r="T1199" s="11">
        <f t="shared" si="149"/>
        <v>41431.565868055557</v>
      </c>
      <c r="U1199" t="str">
        <f>INDEX('ED - Country code'!$A:$A,MATCH(Data!G252,'ED - Country code'!$B:$B,0))</f>
        <v>United States of America</v>
      </c>
      <c r="V1199">
        <f t="shared" si="150"/>
        <v>30</v>
      </c>
      <c r="W1199">
        <f t="shared" si="151"/>
        <v>2013</v>
      </c>
    </row>
    <row r="1200" spans="1:23" ht="28.8" x14ac:dyDescent="0.3">
      <c r="A1200">
        <v>741</v>
      </c>
      <c r="B1200" s="3" t="s">
        <v>742</v>
      </c>
      <c r="C1200" s="3" t="s">
        <v>4851</v>
      </c>
      <c r="D1200">
        <v>13000</v>
      </c>
      <c r="E1200">
        <v>13293.8</v>
      </c>
      <c r="F1200" t="s">
        <v>8219</v>
      </c>
      <c r="G1200" t="s">
        <v>8224</v>
      </c>
      <c r="H1200" t="s">
        <v>8246</v>
      </c>
      <c r="I1200">
        <v>1370964806</v>
      </c>
      <c r="J1200">
        <v>1367940806</v>
      </c>
      <c r="K1200" t="b">
        <v>0</v>
      </c>
      <c r="L1200">
        <v>94</v>
      </c>
      <c r="M1200" t="b">
        <v>1</v>
      </c>
      <c r="N1200" t="s">
        <v>8274</v>
      </c>
      <c r="O1200" s="5">
        <f t="shared" si="144"/>
        <v>1.0226</v>
      </c>
      <c r="P1200" s="8">
        <f t="shared" si="145"/>
        <v>141.42340425531913</v>
      </c>
      <c r="Q1200" t="str">
        <f t="shared" si="146"/>
        <v>publishing</v>
      </c>
      <c r="R1200" t="str">
        <f t="shared" si="147"/>
        <v>nonfiction</v>
      </c>
      <c r="S1200" s="11">
        <f t="shared" si="148"/>
        <v>41401.648217592592</v>
      </c>
      <c r="T1200" s="11">
        <f t="shared" si="149"/>
        <v>41436.648217592592</v>
      </c>
      <c r="U1200" t="str">
        <f>INDEX('ED - Country code'!$A:$A,MATCH(Data!G743,'ED - Country code'!$B:$B,0))</f>
        <v>United States of America</v>
      </c>
      <c r="V1200">
        <f t="shared" si="150"/>
        <v>35</v>
      </c>
      <c r="W1200">
        <f t="shared" si="151"/>
        <v>2013</v>
      </c>
    </row>
    <row r="1201" spans="1:23" ht="28.8" x14ac:dyDescent="0.3">
      <c r="A1201">
        <v>1930</v>
      </c>
      <c r="B1201" s="3" t="s">
        <v>1931</v>
      </c>
      <c r="C1201" s="3" t="s">
        <v>6040</v>
      </c>
      <c r="D1201">
        <v>1000</v>
      </c>
      <c r="E1201">
        <v>1270</v>
      </c>
      <c r="F1201" t="s">
        <v>8219</v>
      </c>
      <c r="G1201" t="s">
        <v>8224</v>
      </c>
      <c r="H1201" t="s">
        <v>8246</v>
      </c>
      <c r="I1201">
        <v>1373203482</v>
      </c>
      <c r="J1201">
        <v>1368019482</v>
      </c>
      <c r="K1201" t="b">
        <v>0</v>
      </c>
      <c r="L1201">
        <v>26</v>
      </c>
      <c r="M1201" t="b">
        <v>1</v>
      </c>
      <c r="N1201" t="s">
        <v>8279</v>
      </c>
      <c r="O1201" s="5">
        <f t="shared" si="144"/>
        <v>1.27</v>
      </c>
      <c r="P1201" s="8">
        <f t="shared" si="145"/>
        <v>48.846153846153847</v>
      </c>
      <c r="Q1201" t="str">
        <f t="shared" si="146"/>
        <v>music</v>
      </c>
      <c r="R1201" t="str">
        <f t="shared" si="147"/>
        <v>indie rock</v>
      </c>
      <c r="S1201" s="11">
        <f t="shared" si="148"/>
        <v>41402.558819444443</v>
      </c>
      <c r="T1201" s="11">
        <f t="shared" si="149"/>
        <v>41462.558819444443</v>
      </c>
      <c r="U1201" t="str">
        <f>INDEX('ED - Country code'!$A:$A,MATCH(Data!G1932,'ED - Country code'!$B:$B,0))</f>
        <v>Canada</v>
      </c>
      <c r="V1201">
        <f t="shared" si="150"/>
        <v>60</v>
      </c>
      <c r="W1201">
        <f t="shared" si="151"/>
        <v>2013</v>
      </c>
    </row>
    <row r="1202" spans="1:23" ht="43.2" x14ac:dyDescent="0.3">
      <c r="A1202">
        <v>89</v>
      </c>
      <c r="B1202" s="3" t="s">
        <v>91</v>
      </c>
      <c r="C1202" s="3" t="s">
        <v>4200</v>
      </c>
      <c r="D1202">
        <v>6000</v>
      </c>
      <c r="E1202">
        <v>6904</v>
      </c>
      <c r="F1202" t="s">
        <v>8219</v>
      </c>
      <c r="G1202" t="s">
        <v>8224</v>
      </c>
      <c r="H1202" t="s">
        <v>8246</v>
      </c>
      <c r="I1202">
        <v>1370196192</v>
      </c>
      <c r="J1202">
        <v>1368036192</v>
      </c>
      <c r="K1202" t="b">
        <v>0</v>
      </c>
      <c r="L1202">
        <v>56</v>
      </c>
      <c r="M1202" t="b">
        <v>1</v>
      </c>
      <c r="N1202" t="s">
        <v>8266</v>
      </c>
      <c r="O1202" s="5">
        <f t="shared" si="144"/>
        <v>1.1506666666666667</v>
      </c>
      <c r="P1202" s="8">
        <f t="shared" si="145"/>
        <v>123.28571428571429</v>
      </c>
      <c r="Q1202" t="str">
        <f t="shared" si="146"/>
        <v>film &amp; video</v>
      </c>
      <c r="R1202" t="str">
        <f t="shared" si="147"/>
        <v>shorts</v>
      </c>
      <c r="S1202" s="11">
        <f t="shared" si="148"/>
        <v>41402.752222222225</v>
      </c>
      <c r="T1202" s="11">
        <f t="shared" si="149"/>
        <v>41427.752222222225</v>
      </c>
      <c r="U1202" t="str">
        <f>INDEX('ED - Country code'!$A:$A,MATCH(Data!G91,'ED - Country code'!$B:$B,0))</f>
        <v>United States of America</v>
      </c>
      <c r="V1202">
        <f t="shared" si="150"/>
        <v>25</v>
      </c>
      <c r="W1202">
        <f t="shared" si="151"/>
        <v>2013</v>
      </c>
    </row>
    <row r="1203" spans="1:23" ht="43.2" x14ac:dyDescent="0.3">
      <c r="A1203">
        <v>781</v>
      </c>
      <c r="B1203" s="3" t="s">
        <v>782</v>
      </c>
      <c r="C1203" s="3" t="s">
        <v>4891</v>
      </c>
      <c r="D1203">
        <v>800</v>
      </c>
      <c r="E1203">
        <v>1065.23</v>
      </c>
      <c r="F1203" t="s">
        <v>8219</v>
      </c>
      <c r="G1203" t="s">
        <v>8224</v>
      </c>
      <c r="H1203" t="s">
        <v>8246</v>
      </c>
      <c r="I1203">
        <v>1370649674</v>
      </c>
      <c r="J1203">
        <v>1368057674</v>
      </c>
      <c r="K1203" t="b">
        <v>0</v>
      </c>
      <c r="L1203">
        <v>25</v>
      </c>
      <c r="M1203" t="b">
        <v>1</v>
      </c>
      <c r="N1203" t="s">
        <v>8276</v>
      </c>
      <c r="O1203" s="5">
        <f t="shared" si="144"/>
        <v>1.3315375</v>
      </c>
      <c r="P1203" s="8">
        <f t="shared" si="145"/>
        <v>42.609200000000001</v>
      </c>
      <c r="Q1203" t="str">
        <f t="shared" si="146"/>
        <v>music</v>
      </c>
      <c r="R1203" t="str">
        <f t="shared" si="147"/>
        <v>rock</v>
      </c>
      <c r="S1203" s="11">
        <f t="shared" si="148"/>
        <v>41403.000856481485</v>
      </c>
      <c r="T1203" s="11">
        <f t="shared" si="149"/>
        <v>41433.000856481485</v>
      </c>
      <c r="U1203" t="str">
        <f>INDEX('ED - Country code'!$A:$A,MATCH(Data!G783,'ED - Country code'!$B:$B,0))</f>
        <v>United States of America</v>
      </c>
      <c r="V1203">
        <f t="shared" si="150"/>
        <v>30</v>
      </c>
      <c r="W1203">
        <f t="shared" si="151"/>
        <v>2013</v>
      </c>
    </row>
    <row r="1204" spans="1:23" x14ac:dyDescent="0.3">
      <c r="A1204">
        <v>1611</v>
      </c>
      <c r="B1204" s="3" t="s">
        <v>1612</v>
      </c>
      <c r="C1204" s="3" t="s">
        <v>5721</v>
      </c>
      <c r="D1204">
        <v>800</v>
      </c>
      <c r="E1204">
        <v>1001</v>
      </c>
      <c r="F1204" t="s">
        <v>8219</v>
      </c>
      <c r="G1204" t="s">
        <v>8224</v>
      </c>
      <c r="H1204" t="s">
        <v>8246</v>
      </c>
      <c r="I1204">
        <v>1370390432</v>
      </c>
      <c r="J1204">
        <v>1368576032</v>
      </c>
      <c r="K1204" t="b">
        <v>0</v>
      </c>
      <c r="L1204">
        <v>27</v>
      </c>
      <c r="M1204" t="b">
        <v>1</v>
      </c>
      <c r="N1204" t="s">
        <v>8276</v>
      </c>
      <c r="O1204" s="5">
        <f t="shared" si="144"/>
        <v>1.25125</v>
      </c>
      <c r="P1204" s="8">
        <f t="shared" si="145"/>
        <v>37.074074074074076</v>
      </c>
      <c r="Q1204" t="str">
        <f t="shared" si="146"/>
        <v>music</v>
      </c>
      <c r="R1204" t="str">
        <f t="shared" si="147"/>
        <v>rock</v>
      </c>
      <c r="S1204" s="11">
        <f t="shared" si="148"/>
        <v>41409.00037037037</v>
      </c>
      <c r="T1204" s="11">
        <f t="shared" si="149"/>
        <v>41430.00037037037</v>
      </c>
      <c r="U1204" t="str">
        <f>INDEX('ED - Country code'!$A:$A,MATCH(Data!G1613,'ED - Country code'!$B:$B,0))</f>
        <v>United States of America</v>
      </c>
      <c r="V1204">
        <f t="shared" si="150"/>
        <v>21</v>
      </c>
      <c r="W1204">
        <f t="shared" si="151"/>
        <v>2013</v>
      </c>
    </row>
    <row r="1205" spans="1:23" ht="43.2" x14ac:dyDescent="0.3">
      <c r="A1205">
        <v>61</v>
      </c>
      <c r="B1205" s="3" t="s">
        <v>63</v>
      </c>
      <c r="C1205" s="3" t="s">
        <v>4172</v>
      </c>
      <c r="D1205">
        <v>5000</v>
      </c>
      <c r="E1205">
        <v>7415</v>
      </c>
      <c r="F1205" t="s">
        <v>8219</v>
      </c>
      <c r="G1205" t="s">
        <v>8224</v>
      </c>
      <c r="H1205" t="s">
        <v>8246</v>
      </c>
      <c r="I1205">
        <v>1370547157</v>
      </c>
      <c r="J1205">
        <v>1368646357</v>
      </c>
      <c r="K1205" t="b">
        <v>0</v>
      </c>
      <c r="L1205">
        <v>23</v>
      </c>
      <c r="M1205" t="b">
        <v>1</v>
      </c>
      <c r="N1205" t="s">
        <v>8266</v>
      </c>
      <c r="O1205" s="5">
        <f t="shared" si="144"/>
        <v>1.4830000000000001</v>
      </c>
      <c r="P1205" s="8">
        <f t="shared" si="145"/>
        <v>322.39130434782606</v>
      </c>
      <c r="Q1205" t="str">
        <f t="shared" si="146"/>
        <v>film &amp; video</v>
      </c>
      <c r="R1205" t="str">
        <f t="shared" si="147"/>
        <v>shorts</v>
      </c>
      <c r="S1205" s="11">
        <f t="shared" si="148"/>
        <v>41409.814317129632</v>
      </c>
      <c r="T1205" s="11">
        <f t="shared" si="149"/>
        <v>41431.814317129632</v>
      </c>
      <c r="U1205" t="str">
        <f>INDEX('ED - Country code'!$A:$A,MATCH(Data!G63,'ED - Country code'!$B:$B,0))</f>
        <v>United States of America</v>
      </c>
      <c r="V1205">
        <f t="shared" si="150"/>
        <v>22</v>
      </c>
      <c r="W1205">
        <f t="shared" si="151"/>
        <v>2013</v>
      </c>
    </row>
    <row r="1206" spans="1:23" ht="28.8" x14ac:dyDescent="0.3">
      <c r="A1206">
        <v>2301</v>
      </c>
      <c r="B1206" s="3" t="s">
        <v>2302</v>
      </c>
      <c r="C1206" s="3" t="s">
        <v>6411</v>
      </c>
      <c r="D1206">
        <v>5000</v>
      </c>
      <c r="E1206">
        <v>6680.22</v>
      </c>
      <c r="F1206" t="s">
        <v>8219</v>
      </c>
      <c r="G1206" t="s">
        <v>8224</v>
      </c>
      <c r="H1206" t="s">
        <v>8246</v>
      </c>
      <c r="I1206">
        <v>1371785496</v>
      </c>
      <c r="J1206">
        <v>1369193496</v>
      </c>
      <c r="K1206" t="b">
        <v>1</v>
      </c>
      <c r="L1206">
        <v>211</v>
      </c>
      <c r="M1206" t="b">
        <v>1</v>
      </c>
      <c r="N1206" t="s">
        <v>8279</v>
      </c>
      <c r="O1206" s="5">
        <f t="shared" si="144"/>
        <v>1.336044</v>
      </c>
      <c r="P1206" s="8">
        <f t="shared" si="145"/>
        <v>31.659810426540286</v>
      </c>
      <c r="Q1206" t="str">
        <f t="shared" si="146"/>
        <v>music</v>
      </c>
      <c r="R1206" t="str">
        <f t="shared" si="147"/>
        <v>indie rock</v>
      </c>
      <c r="S1206" s="11">
        <f t="shared" si="148"/>
        <v>41416.146944444445</v>
      </c>
      <c r="T1206" s="11">
        <f t="shared" si="149"/>
        <v>41446.146944444445</v>
      </c>
      <c r="U1206" t="str">
        <f>INDEX('ED - Country code'!$A:$A,MATCH(Data!G2303,'ED - Country code'!$B:$B,0))</f>
        <v>United States of America</v>
      </c>
      <c r="V1206">
        <f t="shared" si="150"/>
        <v>30</v>
      </c>
      <c r="W1206">
        <f t="shared" si="151"/>
        <v>2013</v>
      </c>
    </row>
    <row r="1207" spans="1:23" ht="43.2" x14ac:dyDescent="0.3">
      <c r="A1207">
        <v>1346</v>
      </c>
      <c r="B1207" s="3" t="s">
        <v>1347</v>
      </c>
      <c r="C1207" s="3" t="s">
        <v>5456</v>
      </c>
      <c r="D1207">
        <v>4900</v>
      </c>
      <c r="E1207">
        <v>7219</v>
      </c>
      <c r="F1207" t="s">
        <v>8219</v>
      </c>
      <c r="G1207" t="s">
        <v>8224</v>
      </c>
      <c r="H1207" t="s">
        <v>8246</v>
      </c>
      <c r="I1207">
        <v>1372297751</v>
      </c>
      <c r="J1207">
        <v>1369705751</v>
      </c>
      <c r="K1207" t="b">
        <v>0</v>
      </c>
      <c r="L1207">
        <v>149</v>
      </c>
      <c r="M1207" t="b">
        <v>1</v>
      </c>
      <c r="N1207" t="s">
        <v>8274</v>
      </c>
      <c r="O1207" s="5">
        <f t="shared" si="144"/>
        <v>1.473265306122449</v>
      </c>
      <c r="P1207" s="8">
        <f t="shared" si="145"/>
        <v>48.449664429530202</v>
      </c>
      <c r="Q1207" t="str">
        <f t="shared" si="146"/>
        <v>publishing</v>
      </c>
      <c r="R1207" t="str">
        <f t="shared" si="147"/>
        <v>nonfiction</v>
      </c>
      <c r="S1207" s="11">
        <f t="shared" si="148"/>
        <v>41422.075821759259</v>
      </c>
      <c r="T1207" s="11">
        <f t="shared" si="149"/>
        <v>41452.075821759259</v>
      </c>
      <c r="U1207" t="str">
        <f>INDEX('ED - Country code'!$A:$A,MATCH(Data!G1348,'ED - Country code'!$B:$B,0))</f>
        <v>United States of America</v>
      </c>
      <c r="V1207">
        <f t="shared" si="150"/>
        <v>30</v>
      </c>
      <c r="W1207">
        <f t="shared" si="151"/>
        <v>2013</v>
      </c>
    </row>
    <row r="1208" spans="1:23" ht="43.2" x14ac:dyDescent="0.3">
      <c r="A1208">
        <v>834</v>
      </c>
      <c r="B1208" s="3" t="s">
        <v>835</v>
      </c>
      <c r="C1208" s="3" t="s">
        <v>4944</v>
      </c>
      <c r="D1208">
        <v>5500</v>
      </c>
      <c r="E1208">
        <v>7206</v>
      </c>
      <c r="F1208" t="s">
        <v>8219</v>
      </c>
      <c r="G1208" t="s">
        <v>8224</v>
      </c>
      <c r="H1208" t="s">
        <v>8246</v>
      </c>
      <c r="I1208">
        <v>1372651140</v>
      </c>
      <c r="J1208">
        <v>1369770292</v>
      </c>
      <c r="K1208" t="b">
        <v>0</v>
      </c>
      <c r="L1208">
        <v>75</v>
      </c>
      <c r="M1208" t="b">
        <v>1</v>
      </c>
      <c r="N1208" t="s">
        <v>8276</v>
      </c>
      <c r="O1208" s="5">
        <f t="shared" si="144"/>
        <v>1.3101818181818181</v>
      </c>
      <c r="P1208" s="8">
        <f t="shared" si="145"/>
        <v>96.08</v>
      </c>
      <c r="Q1208" t="str">
        <f t="shared" si="146"/>
        <v>music</v>
      </c>
      <c r="R1208" t="str">
        <f t="shared" si="147"/>
        <v>rock</v>
      </c>
      <c r="S1208" s="11">
        <f t="shared" si="148"/>
        <v>41422.822824074072</v>
      </c>
      <c r="T1208" s="11">
        <f t="shared" si="149"/>
        <v>41456.165972222225</v>
      </c>
      <c r="U1208" t="str">
        <f>INDEX('ED - Country code'!$A:$A,MATCH(Data!G836,'ED - Country code'!$B:$B,0))</f>
        <v>United States of America</v>
      </c>
      <c r="V1208">
        <f t="shared" si="150"/>
        <v>33.343148148152977</v>
      </c>
      <c r="W1208">
        <f t="shared" si="151"/>
        <v>2013</v>
      </c>
    </row>
    <row r="1209" spans="1:23" ht="43.2" x14ac:dyDescent="0.3">
      <c r="A1209">
        <v>2231</v>
      </c>
      <c r="B1209" s="3" t="s">
        <v>2232</v>
      </c>
      <c r="C1209" s="3" t="s">
        <v>6341</v>
      </c>
      <c r="D1209">
        <v>2500</v>
      </c>
      <c r="E1209">
        <v>30303.24</v>
      </c>
      <c r="F1209" t="s">
        <v>8219</v>
      </c>
      <c r="G1209" t="s">
        <v>8224</v>
      </c>
      <c r="H1209" t="s">
        <v>8246</v>
      </c>
      <c r="I1209">
        <v>1372136400</v>
      </c>
      <c r="J1209">
        <v>1369864301</v>
      </c>
      <c r="K1209" t="b">
        <v>0</v>
      </c>
      <c r="L1209">
        <v>1113</v>
      </c>
      <c r="M1209" t="b">
        <v>1</v>
      </c>
      <c r="N1209" t="s">
        <v>8297</v>
      </c>
      <c r="O1209" s="5">
        <f t="shared" si="144"/>
        <v>12.121296000000001</v>
      </c>
      <c r="P1209" s="8">
        <f t="shared" si="145"/>
        <v>27.226630727762803</v>
      </c>
      <c r="Q1209" t="str">
        <f t="shared" si="146"/>
        <v>games</v>
      </c>
      <c r="R1209" t="str">
        <f t="shared" si="147"/>
        <v>tabletop games</v>
      </c>
      <c r="S1209" s="11">
        <f t="shared" si="148"/>
        <v>41423.910891203705</v>
      </c>
      <c r="T1209" s="11">
        <f t="shared" si="149"/>
        <v>41450.208333333336</v>
      </c>
      <c r="U1209" t="str">
        <f>INDEX('ED - Country code'!$A:$A,MATCH(Data!G2233,'ED - Country code'!$B:$B,0))</f>
        <v>United Kingdom</v>
      </c>
      <c r="V1209">
        <f t="shared" si="150"/>
        <v>26.297442129631236</v>
      </c>
      <c r="W1209">
        <f t="shared" si="151"/>
        <v>2013</v>
      </c>
    </row>
    <row r="1210" spans="1:23" ht="43.2" x14ac:dyDescent="0.3">
      <c r="A1210">
        <v>2038</v>
      </c>
      <c r="B1210" s="3" t="s">
        <v>2039</v>
      </c>
      <c r="C1210" s="3" t="s">
        <v>6148</v>
      </c>
      <c r="D1210">
        <v>8000</v>
      </c>
      <c r="E1210">
        <v>33641</v>
      </c>
      <c r="F1210" t="s">
        <v>8219</v>
      </c>
      <c r="G1210" t="s">
        <v>8225</v>
      </c>
      <c r="H1210" t="s">
        <v>8247</v>
      </c>
      <c r="I1210">
        <v>1372701600</v>
      </c>
      <c r="J1210">
        <v>1369895421</v>
      </c>
      <c r="K1210" t="b">
        <v>1</v>
      </c>
      <c r="L1210">
        <v>204</v>
      </c>
      <c r="M1210" t="b">
        <v>1</v>
      </c>
      <c r="N1210" t="s">
        <v>8295</v>
      </c>
      <c r="O1210" s="5">
        <f t="shared" si="144"/>
        <v>4.2051249999999998</v>
      </c>
      <c r="P1210" s="8">
        <f t="shared" si="145"/>
        <v>164.90686274509804</v>
      </c>
      <c r="Q1210" t="str">
        <f t="shared" si="146"/>
        <v>technology</v>
      </c>
      <c r="R1210" t="str">
        <f t="shared" si="147"/>
        <v>hardware</v>
      </c>
      <c r="S1210" s="11">
        <f t="shared" si="148"/>
        <v>41424.27107638889</v>
      </c>
      <c r="T1210" s="11">
        <f t="shared" si="149"/>
        <v>41456.75</v>
      </c>
      <c r="U1210" t="str">
        <f>INDEX('ED - Country code'!$A:$A,MATCH(Data!G2040,'ED - Country code'!$B:$B,0))</f>
        <v>United States of America</v>
      </c>
      <c r="V1210">
        <f t="shared" si="150"/>
        <v>32.478923611110076</v>
      </c>
      <c r="W1210">
        <f t="shared" si="151"/>
        <v>2013</v>
      </c>
    </row>
    <row r="1211" spans="1:23" ht="43.2" x14ac:dyDescent="0.3">
      <c r="A1211">
        <v>1938</v>
      </c>
      <c r="B1211" s="3" t="s">
        <v>1939</v>
      </c>
      <c r="C1211" s="3" t="s">
        <v>6048</v>
      </c>
      <c r="D1211">
        <v>15000</v>
      </c>
      <c r="E1211">
        <v>17390</v>
      </c>
      <c r="F1211" t="s">
        <v>8219</v>
      </c>
      <c r="G1211" t="s">
        <v>8224</v>
      </c>
      <c r="H1211" t="s">
        <v>8246</v>
      </c>
      <c r="I1211">
        <v>1372741200</v>
      </c>
      <c r="J1211">
        <v>1370067231</v>
      </c>
      <c r="K1211" t="b">
        <v>0</v>
      </c>
      <c r="L1211">
        <v>114</v>
      </c>
      <c r="M1211" t="b">
        <v>1</v>
      </c>
      <c r="N1211" t="s">
        <v>8279</v>
      </c>
      <c r="O1211" s="5">
        <f t="shared" si="144"/>
        <v>1.1593333333333333</v>
      </c>
      <c r="P1211" s="8">
        <f t="shared" si="145"/>
        <v>152.54385964912279</v>
      </c>
      <c r="Q1211" t="str">
        <f t="shared" si="146"/>
        <v>music</v>
      </c>
      <c r="R1211" t="str">
        <f t="shared" si="147"/>
        <v>indie rock</v>
      </c>
      <c r="S1211" s="11">
        <f t="shared" si="148"/>
        <v>41426.259618055556</v>
      </c>
      <c r="T1211" s="11">
        <f t="shared" si="149"/>
        <v>41457.208333333336</v>
      </c>
      <c r="U1211" t="str">
        <f>INDEX('ED - Country code'!$A:$A,MATCH(Data!G1940,'ED - Country code'!$B:$B,0))</f>
        <v>United States of America</v>
      </c>
      <c r="V1211">
        <f t="shared" si="150"/>
        <v>30.948715277780138</v>
      </c>
      <c r="W1211">
        <f t="shared" si="151"/>
        <v>2013</v>
      </c>
    </row>
    <row r="1212" spans="1:23" ht="43.2" x14ac:dyDescent="0.3">
      <c r="A1212">
        <v>1356</v>
      </c>
      <c r="B1212" s="3" t="s">
        <v>1357</v>
      </c>
      <c r="C1212" s="3" t="s">
        <v>5466</v>
      </c>
      <c r="D1212">
        <v>3400</v>
      </c>
      <c r="E1212">
        <v>6215.56</v>
      </c>
      <c r="F1212" t="s">
        <v>8219</v>
      </c>
      <c r="G1212" t="s">
        <v>8224</v>
      </c>
      <c r="H1212" t="s">
        <v>8246</v>
      </c>
      <c r="I1212">
        <v>1372985760</v>
      </c>
      <c r="J1212">
        <v>1370393760</v>
      </c>
      <c r="K1212" t="b">
        <v>0</v>
      </c>
      <c r="L1212">
        <v>87</v>
      </c>
      <c r="M1212" t="b">
        <v>1</v>
      </c>
      <c r="N1212" t="s">
        <v>8274</v>
      </c>
      <c r="O1212" s="5">
        <f t="shared" si="144"/>
        <v>1.8281058823529412</v>
      </c>
      <c r="P1212" s="8">
        <f t="shared" si="145"/>
        <v>71.443218390804603</v>
      </c>
      <c r="Q1212" t="str">
        <f t="shared" si="146"/>
        <v>publishing</v>
      </c>
      <c r="R1212" t="str">
        <f t="shared" si="147"/>
        <v>nonfiction</v>
      </c>
      <c r="S1212" s="11">
        <f t="shared" si="148"/>
        <v>41430.038888888892</v>
      </c>
      <c r="T1212" s="11">
        <f t="shared" si="149"/>
        <v>41460.038888888892</v>
      </c>
      <c r="U1212" t="str">
        <f>INDEX('ED - Country code'!$A:$A,MATCH(Data!G1358,'ED - Country code'!$B:$B,0))</f>
        <v>United Kingdom</v>
      </c>
      <c r="V1212">
        <f t="shared" si="150"/>
        <v>30</v>
      </c>
      <c r="W1212">
        <f t="shared" si="151"/>
        <v>2013</v>
      </c>
    </row>
    <row r="1213" spans="1:23" ht="43.2" x14ac:dyDescent="0.3">
      <c r="A1213">
        <v>2712</v>
      </c>
      <c r="B1213" s="3" t="s">
        <v>2712</v>
      </c>
      <c r="C1213" s="3" t="s">
        <v>6822</v>
      </c>
      <c r="D1213">
        <v>5500</v>
      </c>
      <c r="E1213">
        <v>7226</v>
      </c>
      <c r="F1213" t="s">
        <v>8219</v>
      </c>
      <c r="G1213" t="s">
        <v>8224</v>
      </c>
      <c r="H1213" t="s">
        <v>8246</v>
      </c>
      <c r="I1213">
        <v>1373738400</v>
      </c>
      <c r="J1213">
        <v>1370568560</v>
      </c>
      <c r="K1213" t="b">
        <v>1</v>
      </c>
      <c r="L1213">
        <v>143</v>
      </c>
      <c r="M1213" t="b">
        <v>1</v>
      </c>
      <c r="N1213" t="s">
        <v>8303</v>
      </c>
      <c r="O1213" s="5">
        <f t="shared" si="144"/>
        <v>1.3138181818181818</v>
      </c>
      <c r="P1213" s="8">
        <f t="shared" si="145"/>
        <v>50.531468531468533</v>
      </c>
      <c r="Q1213" t="str">
        <f t="shared" si="146"/>
        <v>theater</v>
      </c>
      <c r="R1213" t="str">
        <f t="shared" si="147"/>
        <v>spaces</v>
      </c>
      <c r="S1213" s="11">
        <f t="shared" si="148"/>
        <v>41432.062037037038</v>
      </c>
      <c r="T1213" s="11">
        <f t="shared" si="149"/>
        <v>41468.75</v>
      </c>
      <c r="U1213" t="str">
        <f>INDEX('ED - Country code'!$A:$A,MATCH(Data!G2714,'ED - Country code'!$B:$B,0))</f>
        <v>United States of America</v>
      </c>
      <c r="V1213">
        <f t="shared" si="150"/>
        <v>36.687962962962047</v>
      </c>
      <c r="W1213">
        <f t="shared" si="151"/>
        <v>2013</v>
      </c>
    </row>
    <row r="1214" spans="1:23" ht="43.2" x14ac:dyDescent="0.3">
      <c r="A1214">
        <v>64</v>
      </c>
      <c r="B1214" s="3" t="s">
        <v>66</v>
      </c>
      <c r="C1214" s="3" t="s">
        <v>4175</v>
      </c>
      <c r="D1214">
        <v>1200</v>
      </c>
      <c r="E1214">
        <v>2080</v>
      </c>
      <c r="F1214" t="s">
        <v>8219</v>
      </c>
      <c r="G1214" t="s">
        <v>8224</v>
      </c>
      <c r="H1214" t="s">
        <v>8246</v>
      </c>
      <c r="I1214">
        <v>1373243181</v>
      </c>
      <c r="J1214">
        <v>1370651181</v>
      </c>
      <c r="K1214" t="b">
        <v>0</v>
      </c>
      <c r="L1214">
        <v>24</v>
      </c>
      <c r="M1214" t="b">
        <v>1</v>
      </c>
      <c r="N1214" t="s">
        <v>8266</v>
      </c>
      <c r="O1214" s="5">
        <f t="shared" si="144"/>
        <v>1.7333333333333334</v>
      </c>
      <c r="P1214" s="8">
        <f t="shared" si="145"/>
        <v>86.666666666666671</v>
      </c>
      <c r="Q1214" t="str">
        <f t="shared" si="146"/>
        <v>film &amp; video</v>
      </c>
      <c r="R1214" t="str">
        <f t="shared" si="147"/>
        <v>shorts</v>
      </c>
      <c r="S1214" s="11">
        <f t="shared" si="148"/>
        <v>41433.01829861111</v>
      </c>
      <c r="T1214" s="11">
        <f t="shared" si="149"/>
        <v>41463.01829861111</v>
      </c>
      <c r="U1214" t="str">
        <f>INDEX('ED - Country code'!$A:$A,MATCH(Data!G66,'ED - Country code'!$B:$B,0))</f>
        <v>United States of America</v>
      </c>
      <c r="V1214">
        <f t="shared" si="150"/>
        <v>30</v>
      </c>
      <c r="W1214">
        <f t="shared" si="151"/>
        <v>2013</v>
      </c>
    </row>
    <row r="1215" spans="1:23" ht="28.8" x14ac:dyDescent="0.3">
      <c r="A1215">
        <v>1976</v>
      </c>
      <c r="B1215" s="3" t="s">
        <v>1977</v>
      </c>
      <c r="C1215" s="3" t="s">
        <v>6086</v>
      </c>
      <c r="D1215">
        <v>4000</v>
      </c>
      <c r="E1215">
        <v>13864</v>
      </c>
      <c r="F1215" t="s">
        <v>8219</v>
      </c>
      <c r="G1215" t="s">
        <v>8225</v>
      </c>
      <c r="H1215" t="s">
        <v>8247</v>
      </c>
      <c r="I1215">
        <v>1373751325</v>
      </c>
      <c r="J1215">
        <v>1371159325</v>
      </c>
      <c r="K1215" t="b">
        <v>1</v>
      </c>
      <c r="L1215">
        <v>473</v>
      </c>
      <c r="M1215" t="b">
        <v>1</v>
      </c>
      <c r="N1215" t="s">
        <v>8295</v>
      </c>
      <c r="O1215" s="5">
        <f t="shared" si="144"/>
        <v>3.4660000000000002</v>
      </c>
      <c r="P1215" s="8">
        <f t="shared" si="145"/>
        <v>29.310782241014799</v>
      </c>
      <c r="Q1215" t="str">
        <f t="shared" si="146"/>
        <v>technology</v>
      </c>
      <c r="R1215" t="str">
        <f t="shared" si="147"/>
        <v>hardware</v>
      </c>
      <c r="S1215" s="11">
        <f t="shared" si="148"/>
        <v>41438.899594907409</v>
      </c>
      <c r="T1215" s="11">
        <f t="shared" si="149"/>
        <v>41468.899594907409</v>
      </c>
      <c r="U1215" t="str">
        <f>INDEX('ED - Country code'!$A:$A,MATCH(Data!G1978,'ED - Country code'!$B:$B,0))</f>
        <v>United States of America</v>
      </c>
      <c r="V1215">
        <f t="shared" si="150"/>
        <v>30</v>
      </c>
      <c r="W1215">
        <f t="shared" si="151"/>
        <v>2013</v>
      </c>
    </row>
    <row r="1216" spans="1:23" ht="43.2" x14ac:dyDescent="0.3">
      <c r="A1216">
        <v>793</v>
      </c>
      <c r="B1216" s="3" t="s">
        <v>794</v>
      </c>
      <c r="C1216" s="3" t="s">
        <v>4903</v>
      </c>
      <c r="D1216">
        <v>2750</v>
      </c>
      <c r="E1216">
        <v>2826.43</v>
      </c>
      <c r="F1216" t="s">
        <v>8219</v>
      </c>
      <c r="G1216" t="s">
        <v>8224</v>
      </c>
      <c r="H1216" t="s">
        <v>8246</v>
      </c>
      <c r="I1216">
        <v>1372827540</v>
      </c>
      <c r="J1216">
        <v>1371491244</v>
      </c>
      <c r="K1216" t="b">
        <v>0</v>
      </c>
      <c r="L1216">
        <v>32</v>
      </c>
      <c r="M1216" t="b">
        <v>1</v>
      </c>
      <c r="N1216" t="s">
        <v>8276</v>
      </c>
      <c r="O1216" s="5">
        <f t="shared" si="144"/>
        <v>1.0277927272727272</v>
      </c>
      <c r="P1216" s="8">
        <f t="shared" si="145"/>
        <v>88.325937499999995</v>
      </c>
      <c r="Q1216" t="str">
        <f t="shared" si="146"/>
        <v>music</v>
      </c>
      <c r="R1216" t="str">
        <f t="shared" si="147"/>
        <v>rock</v>
      </c>
      <c r="S1216" s="11">
        <f t="shared" si="148"/>
        <v>41442.741249999999</v>
      </c>
      <c r="T1216" s="11">
        <f t="shared" si="149"/>
        <v>41458.207638888889</v>
      </c>
      <c r="U1216" t="str">
        <f>INDEX('ED - Country code'!$A:$A,MATCH(Data!G795,'ED - Country code'!$B:$B,0))</f>
        <v>United States of America</v>
      </c>
      <c r="V1216">
        <f t="shared" si="150"/>
        <v>15.466388888889924</v>
      </c>
      <c r="W1216">
        <f t="shared" si="151"/>
        <v>2013</v>
      </c>
    </row>
    <row r="1217" spans="1:23" ht="28.8" x14ac:dyDescent="0.3">
      <c r="A1217">
        <v>811</v>
      </c>
      <c r="B1217" s="3" t="s">
        <v>812</v>
      </c>
      <c r="C1217" s="3" t="s">
        <v>4921</v>
      </c>
      <c r="D1217">
        <v>1000</v>
      </c>
      <c r="E1217">
        <v>1040</v>
      </c>
      <c r="F1217" t="s">
        <v>8219</v>
      </c>
      <c r="G1217" t="s">
        <v>8224</v>
      </c>
      <c r="H1217" t="s">
        <v>8246</v>
      </c>
      <c r="I1217">
        <v>1373475120</v>
      </c>
      <c r="J1217">
        <v>1371569202</v>
      </c>
      <c r="K1217" t="b">
        <v>0</v>
      </c>
      <c r="L1217">
        <v>12</v>
      </c>
      <c r="M1217" t="b">
        <v>1</v>
      </c>
      <c r="N1217" t="s">
        <v>8276</v>
      </c>
      <c r="O1217" s="5">
        <f t="shared" si="144"/>
        <v>1.04</v>
      </c>
      <c r="P1217" s="8">
        <f t="shared" si="145"/>
        <v>86.666666666666671</v>
      </c>
      <c r="Q1217" t="str">
        <f t="shared" si="146"/>
        <v>music</v>
      </c>
      <c r="R1217" t="str">
        <f t="shared" si="147"/>
        <v>rock</v>
      </c>
      <c r="S1217" s="11">
        <f t="shared" si="148"/>
        <v>41443.643541666665</v>
      </c>
      <c r="T1217" s="11">
        <f t="shared" si="149"/>
        <v>41465.702777777777</v>
      </c>
      <c r="U1217" t="str">
        <f>INDEX('ED - Country code'!$A:$A,MATCH(Data!G813,'ED - Country code'!$B:$B,0))</f>
        <v>United Kingdom</v>
      </c>
      <c r="V1217">
        <f t="shared" si="150"/>
        <v>22.059236111112114</v>
      </c>
      <c r="W1217">
        <f t="shared" si="151"/>
        <v>2013</v>
      </c>
    </row>
    <row r="1218" spans="1:23" ht="43.2" x14ac:dyDescent="0.3">
      <c r="A1218">
        <v>1825</v>
      </c>
      <c r="B1218" s="3" t="s">
        <v>1826</v>
      </c>
      <c r="C1218" s="3" t="s">
        <v>5935</v>
      </c>
      <c r="D1218">
        <v>2000</v>
      </c>
      <c r="E1218">
        <v>2101</v>
      </c>
      <c r="F1218" t="s">
        <v>8219</v>
      </c>
      <c r="G1218" t="s">
        <v>8224</v>
      </c>
      <c r="H1218" t="s">
        <v>8246</v>
      </c>
      <c r="I1218">
        <v>1373572903</v>
      </c>
      <c r="J1218">
        <v>1371585703</v>
      </c>
      <c r="K1218" t="b">
        <v>0</v>
      </c>
      <c r="L1218">
        <v>50</v>
      </c>
      <c r="M1218" t="b">
        <v>1</v>
      </c>
      <c r="N1218" t="s">
        <v>8276</v>
      </c>
      <c r="O1218" s="5">
        <f t="shared" ref="O1218:O1281" si="152">E1218/D1218</f>
        <v>1.0505</v>
      </c>
      <c r="P1218" s="8">
        <f t="shared" ref="P1218:P1281" si="153">E1218/L1218</f>
        <v>42.02</v>
      </c>
      <c r="Q1218" t="str">
        <f t="shared" ref="Q1218:Q1281" si="154">LEFT(N1218,SEARCH("/",N1218,1)-1)</f>
        <v>music</v>
      </c>
      <c r="R1218" t="str">
        <f t="shared" ref="R1218:R1281" si="155">RIGHT(N1218,LEN(N1218)-SEARCH("/",N1218,1))</f>
        <v>rock</v>
      </c>
      <c r="S1218" s="11">
        <f t="shared" ref="S1218:S1281" si="156">(((J1218/60)/60)/24)+DATE(1970,1,1)</f>
        <v>41443.83452546296</v>
      </c>
      <c r="T1218" s="11">
        <f t="shared" ref="T1218:T1281" si="157">(((I1218/60)/60)/24)+DATE(1970,1,1)</f>
        <v>41466.83452546296</v>
      </c>
      <c r="U1218" t="str">
        <f>INDEX('ED - Country code'!$A:$A,MATCH(Data!G1827,'ED - Country code'!$B:$B,0))</f>
        <v>United States of America</v>
      </c>
      <c r="V1218">
        <f t="shared" si="150"/>
        <v>23</v>
      </c>
      <c r="W1218">
        <f t="shared" si="151"/>
        <v>2013</v>
      </c>
    </row>
    <row r="1219" spans="1:23" ht="43.2" x14ac:dyDescent="0.3">
      <c r="A1219">
        <v>1974</v>
      </c>
      <c r="B1219" s="3" t="s">
        <v>1975</v>
      </c>
      <c r="C1219" s="3" t="s">
        <v>6084</v>
      </c>
      <c r="D1219">
        <v>20000</v>
      </c>
      <c r="E1219">
        <v>75099.199999999997</v>
      </c>
      <c r="F1219" t="s">
        <v>8219</v>
      </c>
      <c r="G1219" t="s">
        <v>8225</v>
      </c>
      <c r="H1219" t="s">
        <v>8247</v>
      </c>
      <c r="I1219">
        <v>1376899269</v>
      </c>
      <c r="J1219">
        <v>1371715269</v>
      </c>
      <c r="K1219" t="b">
        <v>1</v>
      </c>
      <c r="L1219">
        <v>402</v>
      </c>
      <c r="M1219" t="b">
        <v>1</v>
      </c>
      <c r="N1219" t="s">
        <v>8295</v>
      </c>
      <c r="O1219" s="5">
        <f t="shared" si="152"/>
        <v>3.7549600000000001</v>
      </c>
      <c r="P1219" s="8">
        <f t="shared" si="153"/>
        <v>186.81393034825871</v>
      </c>
      <c r="Q1219" t="str">
        <f t="shared" si="154"/>
        <v>technology</v>
      </c>
      <c r="R1219" t="str">
        <f t="shared" si="155"/>
        <v>hardware</v>
      </c>
      <c r="S1219" s="11">
        <f t="shared" si="156"/>
        <v>41445.334131944444</v>
      </c>
      <c r="T1219" s="11">
        <f t="shared" si="157"/>
        <v>41505.334131944444</v>
      </c>
      <c r="U1219" t="str">
        <f>INDEX('ED - Country code'!$A:$A,MATCH(Data!G1976,'ED - Country code'!$B:$B,0))</f>
        <v>United States of America</v>
      </c>
      <c r="V1219">
        <f t="shared" ref="V1219:V1282" si="158">T1219-S1219</f>
        <v>60</v>
      </c>
      <c r="W1219">
        <f t="shared" ref="W1219:W1282" si="159">YEAR(T1219)</f>
        <v>2013</v>
      </c>
    </row>
    <row r="1220" spans="1:23" x14ac:dyDescent="0.3">
      <c r="A1220">
        <v>3158</v>
      </c>
      <c r="B1220" s="3" t="s">
        <v>3158</v>
      </c>
      <c r="C1220" s="3" t="s">
        <v>7268</v>
      </c>
      <c r="D1220">
        <v>5000</v>
      </c>
      <c r="E1220">
        <v>5700</v>
      </c>
      <c r="F1220" t="s">
        <v>8219</v>
      </c>
      <c r="G1220" t="s">
        <v>8224</v>
      </c>
      <c r="H1220" t="s">
        <v>8246</v>
      </c>
      <c r="I1220">
        <v>1374523752</v>
      </c>
      <c r="J1220">
        <v>1371931752</v>
      </c>
      <c r="K1220" t="b">
        <v>1</v>
      </c>
      <c r="L1220">
        <v>69</v>
      </c>
      <c r="M1220" t="b">
        <v>1</v>
      </c>
      <c r="N1220" t="s">
        <v>8271</v>
      </c>
      <c r="O1220" s="5">
        <f t="shared" si="152"/>
        <v>1.1399999999999999</v>
      </c>
      <c r="P1220" s="8">
        <f t="shared" si="153"/>
        <v>82.608695652173907</v>
      </c>
      <c r="Q1220" t="str">
        <f t="shared" si="154"/>
        <v>theater</v>
      </c>
      <c r="R1220" t="str">
        <f t="shared" si="155"/>
        <v>plays</v>
      </c>
      <c r="S1220" s="11">
        <f t="shared" si="156"/>
        <v>41447.839722222219</v>
      </c>
      <c r="T1220" s="11">
        <f t="shared" si="157"/>
        <v>41477.839722222219</v>
      </c>
      <c r="U1220" t="str">
        <f>INDEX('ED - Country code'!$A:$A,MATCH(Data!G3160,'ED - Country code'!$B:$B,0))</f>
        <v>United States of America</v>
      </c>
      <c r="V1220">
        <f t="shared" si="158"/>
        <v>30</v>
      </c>
      <c r="W1220">
        <f t="shared" si="159"/>
        <v>2013</v>
      </c>
    </row>
    <row r="1221" spans="1:23" ht="43.2" x14ac:dyDescent="0.3">
      <c r="A1221">
        <v>1267</v>
      </c>
      <c r="B1221" s="3" t="s">
        <v>1268</v>
      </c>
      <c r="C1221" s="3" t="s">
        <v>5377</v>
      </c>
      <c r="D1221">
        <v>22000</v>
      </c>
      <c r="E1221">
        <v>22396</v>
      </c>
      <c r="F1221" t="s">
        <v>8219</v>
      </c>
      <c r="G1221" t="s">
        <v>8224</v>
      </c>
      <c r="H1221" t="s">
        <v>8246</v>
      </c>
      <c r="I1221">
        <v>1374674558</v>
      </c>
      <c r="J1221">
        <v>1372082558</v>
      </c>
      <c r="K1221" t="b">
        <v>1</v>
      </c>
      <c r="L1221">
        <v>159</v>
      </c>
      <c r="M1221" t="b">
        <v>1</v>
      </c>
      <c r="N1221" t="s">
        <v>8276</v>
      </c>
      <c r="O1221" s="5">
        <f t="shared" si="152"/>
        <v>1.018</v>
      </c>
      <c r="P1221" s="8">
        <f t="shared" si="153"/>
        <v>140.85534591194968</v>
      </c>
      <c r="Q1221" t="str">
        <f t="shared" si="154"/>
        <v>music</v>
      </c>
      <c r="R1221" t="str">
        <f t="shared" si="155"/>
        <v>rock</v>
      </c>
      <c r="S1221" s="11">
        <f t="shared" si="156"/>
        <v>41449.585162037038</v>
      </c>
      <c r="T1221" s="11">
        <f t="shared" si="157"/>
        <v>41479.585162037038</v>
      </c>
      <c r="U1221" t="str">
        <f>INDEX('ED - Country code'!$A:$A,MATCH(Data!G1269,'ED - Country code'!$B:$B,0))</f>
        <v>United States of America</v>
      </c>
      <c r="V1221">
        <f t="shared" si="158"/>
        <v>30</v>
      </c>
      <c r="W1221">
        <f t="shared" si="159"/>
        <v>2013</v>
      </c>
    </row>
    <row r="1222" spans="1:23" ht="28.8" x14ac:dyDescent="0.3">
      <c r="A1222">
        <v>2075</v>
      </c>
      <c r="B1222" s="3" t="s">
        <v>2076</v>
      </c>
      <c r="C1222" s="3" t="s">
        <v>6185</v>
      </c>
      <c r="D1222">
        <v>9999</v>
      </c>
      <c r="E1222">
        <v>167820.6</v>
      </c>
      <c r="F1222" t="s">
        <v>8219</v>
      </c>
      <c r="G1222" t="s">
        <v>8224</v>
      </c>
      <c r="H1222" t="s">
        <v>8246</v>
      </c>
      <c r="I1222">
        <v>1374769288</v>
      </c>
      <c r="J1222">
        <v>1372177288</v>
      </c>
      <c r="K1222" t="b">
        <v>0</v>
      </c>
      <c r="L1222">
        <v>8200</v>
      </c>
      <c r="M1222" t="b">
        <v>1</v>
      </c>
      <c r="N1222" t="s">
        <v>8295</v>
      </c>
      <c r="O1222" s="5">
        <f t="shared" si="152"/>
        <v>16.783738373837384</v>
      </c>
      <c r="P1222" s="8">
        <f t="shared" si="153"/>
        <v>20.465926829268295</v>
      </c>
      <c r="Q1222" t="str">
        <f t="shared" si="154"/>
        <v>technology</v>
      </c>
      <c r="R1222" t="str">
        <f t="shared" si="155"/>
        <v>hardware</v>
      </c>
      <c r="S1222" s="11">
        <f t="shared" si="156"/>
        <v>41450.681574074071</v>
      </c>
      <c r="T1222" s="11">
        <f t="shared" si="157"/>
        <v>41480.681574074071</v>
      </c>
      <c r="U1222" t="str">
        <f>INDEX('ED - Country code'!$A:$A,MATCH(Data!G2077,'ED - Country code'!$B:$B,0))</f>
        <v>United States of America</v>
      </c>
      <c r="V1222">
        <f t="shared" si="158"/>
        <v>30</v>
      </c>
      <c r="W1222">
        <f t="shared" si="159"/>
        <v>2013</v>
      </c>
    </row>
    <row r="1223" spans="1:23" ht="43.2" x14ac:dyDescent="0.3">
      <c r="A1223">
        <v>1403</v>
      </c>
      <c r="B1223" s="3" t="s">
        <v>1404</v>
      </c>
      <c r="C1223" s="3" t="s">
        <v>5513</v>
      </c>
      <c r="D1223">
        <v>4000</v>
      </c>
      <c r="E1223">
        <v>4103</v>
      </c>
      <c r="F1223" t="s">
        <v>8219</v>
      </c>
      <c r="G1223" t="s">
        <v>8224</v>
      </c>
      <c r="H1223" t="s">
        <v>8246</v>
      </c>
      <c r="I1223">
        <v>1374802235</v>
      </c>
      <c r="J1223">
        <v>1372210235</v>
      </c>
      <c r="K1223" t="b">
        <v>0</v>
      </c>
      <c r="L1223">
        <v>66</v>
      </c>
      <c r="M1223" t="b">
        <v>1</v>
      </c>
      <c r="N1223" t="s">
        <v>8276</v>
      </c>
      <c r="O1223" s="5">
        <f t="shared" si="152"/>
        <v>1.0257499999999999</v>
      </c>
      <c r="P1223" s="8">
        <f t="shared" si="153"/>
        <v>62.166666666666664</v>
      </c>
      <c r="Q1223" t="str">
        <f t="shared" si="154"/>
        <v>music</v>
      </c>
      <c r="R1223" t="str">
        <f t="shared" si="155"/>
        <v>rock</v>
      </c>
      <c r="S1223" s="11">
        <f t="shared" si="156"/>
        <v>41451.062905092593</v>
      </c>
      <c r="T1223" s="11">
        <f t="shared" si="157"/>
        <v>41481.062905092593</v>
      </c>
      <c r="U1223" t="str">
        <f>INDEX('ED - Country code'!$A:$A,MATCH(Data!G1405,'ED - Country code'!$B:$B,0))</f>
        <v>United Kingdom</v>
      </c>
      <c r="V1223">
        <f t="shared" si="158"/>
        <v>30</v>
      </c>
      <c r="W1223">
        <f t="shared" si="159"/>
        <v>2013</v>
      </c>
    </row>
    <row r="1224" spans="1:23" ht="43.2" x14ac:dyDescent="0.3">
      <c r="A1224">
        <v>2220</v>
      </c>
      <c r="B1224" s="3" t="s">
        <v>2221</v>
      </c>
      <c r="C1224" s="3" t="s">
        <v>6330</v>
      </c>
      <c r="D1224">
        <v>3500</v>
      </c>
      <c r="E1224">
        <v>3540</v>
      </c>
      <c r="F1224" t="s">
        <v>8219</v>
      </c>
      <c r="G1224" t="s">
        <v>8224</v>
      </c>
      <c r="H1224" t="s">
        <v>8246</v>
      </c>
      <c r="I1224">
        <v>1374888436</v>
      </c>
      <c r="J1224">
        <v>1372296436</v>
      </c>
      <c r="K1224" t="b">
        <v>0</v>
      </c>
      <c r="L1224">
        <v>69</v>
      </c>
      <c r="M1224" t="b">
        <v>1</v>
      </c>
      <c r="N1224" t="s">
        <v>8280</v>
      </c>
      <c r="O1224" s="5">
        <f t="shared" si="152"/>
        <v>1.0114285714285713</v>
      </c>
      <c r="P1224" s="8">
        <f t="shared" si="153"/>
        <v>51.304347826086953</v>
      </c>
      <c r="Q1224" t="str">
        <f t="shared" si="154"/>
        <v>music</v>
      </c>
      <c r="R1224" t="str">
        <f t="shared" si="155"/>
        <v>electronic music</v>
      </c>
      <c r="S1224" s="11">
        <f t="shared" si="156"/>
        <v>41452.060601851852</v>
      </c>
      <c r="T1224" s="11">
        <f t="shared" si="157"/>
        <v>41482.060601851852</v>
      </c>
      <c r="U1224" t="str">
        <f>INDEX('ED - Country code'!$A:$A,MATCH(Data!G2222,'ED - Country code'!$B:$B,0))</f>
        <v>United States of America</v>
      </c>
      <c r="V1224">
        <f t="shared" si="158"/>
        <v>30</v>
      </c>
      <c r="W1224">
        <f t="shared" si="159"/>
        <v>2013</v>
      </c>
    </row>
    <row r="1225" spans="1:23" ht="28.8" x14ac:dyDescent="0.3">
      <c r="A1225">
        <v>2089</v>
      </c>
      <c r="B1225" s="3" t="s">
        <v>2090</v>
      </c>
      <c r="C1225" s="3" t="s">
        <v>6199</v>
      </c>
      <c r="D1225">
        <v>2500</v>
      </c>
      <c r="E1225">
        <v>3010.01</v>
      </c>
      <c r="F1225" t="s">
        <v>8219</v>
      </c>
      <c r="G1225" t="s">
        <v>8224</v>
      </c>
      <c r="H1225" t="s">
        <v>8246</v>
      </c>
      <c r="I1225">
        <v>1375408194</v>
      </c>
      <c r="J1225">
        <v>1372384194</v>
      </c>
      <c r="K1225" t="b">
        <v>0</v>
      </c>
      <c r="L1225">
        <v>62</v>
      </c>
      <c r="M1225" t="b">
        <v>1</v>
      </c>
      <c r="N1225" t="s">
        <v>8279</v>
      </c>
      <c r="O1225" s="5">
        <f t="shared" si="152"/>
        <v>1.2040040000000001</v>
      </c>
      <c r="P1225" s="8">
        <f t="shared" si="153"/>
        <v>48.54854838709678</v>
      </c>
      <c r="Q1225" t="str">
        <f t="shared" si="154"/>
        <v>music</v>
      </c>
      <c r="R1225" t="str">
        <f t="shared" si="155"/>
        <v>indie rock</v>
      </c>
      <c r="S1225" s="11">
        <f t="shared" si="156"/>
        <v>41453.076319444444</v>
      </c>
      <c r="T1225" s="11">
        <f t="shared" si="157"/>
        <v>41488.076319444444</v>
      </c>
      <c r="U1225" t="str">
        <f>INDEX('ED - Country code'!$A:$A,MATCH(Data!G2091,'ED - Country code'!$B:$B,0))</f>
        <v>United States of America</v>
      </c>
      <c r="V1225">
        <f t="shared" si="158"/>
        <v>35</v>
      </c>
      <c r="W1225">
        <f t="shared" si="159"/>
        <v>2013</v>
      </c>
    </row>
    <row r="1226" spans="1:23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2"/>
        <v>7.0666666666666669E-2</v>
      </c>
      <c r="P1226" s="8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11">
        <f t="shared" si="156"/>
        <v>41736.549791666665</v>
      </c>
      <c r="T1226" s="11">
        <f t="shared" si="157"/>
        <v>41796.549791666665</v>
      </c>
      <c r="U1226" t="str">
        <f>INDEX('ED - Country code'!$A:$A,MATCH(Data!G1226,'ED - Country code'!$B:$B,0))</f>
        <v>United States of America</v>
      </c>
      <c r="V1226">
        <f t="shared" si="158"/>
        <v>60</v>
      </c>
      <c r="W1226">
        <f t="shared" si="159"/>
        <v>2014</v>
      </c>
    </row>
    <row r="1227" spans="1:23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2"/>
        <v>4.3999999999999997E-2</v>
      </c>
      <c r="P1227" s="8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1">
        <f t="shared" si="156"/>
        <v>41509.905995370369</v>
      </c>
      <c r="T1227" s="11">
        <f t="shared" si="157"/>
        <v>41569.905995370369</v>
      </c>
      <c r="U1227" t="str">
        <f>INDEX('ED - Country code'!$A:$A,MATCH(Data!G1227,'ED - Country code'!$B:$B,0))</f>
        <v>United States of America</v>
      </c>
      <c r="V1227">
        <f t="shared" si="158"/>
        <v>60</v>
      </c>
      <c r="W1227">
        <f t="shared" si="159"/>
        <v>2013</v>
      </c>
    </row>
    <row r="1228" spans="1:23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2"/>
        <v>3.8739999999999997E-2</v>
      </c>
      <c r="P1228" s="8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11">
        <f t="shared" si="156"/>
        <v>41715.874780092592</v>
      </c>
      <c r="T1228" s="11">
        <f t="shared" si="157"/>
        <v>41750.041666666664</v>
      </c>
      <c r="U1228" t="str">
        <f>INDEX('ED - Country code'!$A:$A,MATCH(Data!G1228,'ED - Country code'!$B:$B,0))</f>
        <v>United States of America</v>
      </c>
      <c r="V1228">
        <f t="shared" si="158"/>
        <v>34.166886574072123</v>
      </c>
      <c r="W1228">
        <f t="shared" si="159"/>
        <v>2014</v>
      </c>
    </row>
    <row r="1229" spans="1:23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2"/>
        <v>0</v>
      </c>
      <c r="P1229" s="8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11">
        <f t="shared" si="156"/>
        <v>41827.919166666667</v>
      </c>
      <c r="T1229" s="11">
        <f t="shared" si="157"/>
        <v>41858.291666666664</v>
      </c>
      <c r="U1229" t="str">
        <f>INDEX('ED - Country code'!$A:$A,MATCH(Data!G1229,'ED - Country code'!$B:$B,0))</f>
        <v>United States of America</v>
      </c>
      <c r="V1229">
        <f t="shared" si="158"/>
        <v>30.372499999997672</v>
      </c>
      <c r="W1229">
        <f t="shared" si="159"/>
        <v>2014</v>
      </c>
    </row>
    <row r="1230" spans="1:23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2"/>
        <v>0.29299999999999998</v>
      </c>
      <c r="P1230" s="8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11">
        <f t="shared" si="156"/>
        <v>40754.729259259257</v>
      </c>
      <c r="T1230" s="11">
        <f t="shared" si="157"/>
        <v>40814.729259259257</v>
      </c>
      <c r="U1230" t="str">
        <f>INDEX('ED - Country code'!$A:$A,MATCH(Data!G1230,'ED - Country code'!$B:$B,0))</f>
        <v>United States of America</v>
      </c>
      <c r="V1230">
        <f t="shared" si="158"/>
        <v>60</v>
      </c>
      <c r="W1230">
        <f t="shared" si="159"/>
        <v>2011</v>
      </c>
    </row>
    <row r="1231" spans="1:23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2"/>
        <v>9.0909090909090905E-3</v>
      </c>
      <c r="P1231" s="8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1">
        <f t="shared" si="156"/>
        <v>40985.459803240738</v>
      </c>
      <c r="T1231" s="11">
        <f t="shared" si="157"/>
        <v>41015.666666666664</v>
      </c>
      <c r="U1231" t="str">
        <f>INDEX('ED - Country code'!$A:$A,MATCH(Data!G1231,'ED - Country code'!$B:$B,0))</f>
        <v>United States of America</v>
      </c>
      <c r="V1231">
        <f t="shared" si="158"/>
        <v>30.206863425926713</v>
      </c>
      <c r="W1231">
        <f t="shared" si="159"/>
        <v>2012</v>
      </c>
    </row>
    <row r="1232" spans="1:23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2"/>
        <v>0</v>
      </c>
      <c r="P1232" s="8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11">
        <f t="shared" si="156"/>
        <v>40568.972569444442</v>
      </c>
      <c r="T1232" s="11">
        <f t="shared" si="157"/>
        <v>40598.972569444442</v>
      </c>
      <c r="U1232" t="str">
        <f>INDEX('ED - Country code'!$A:$A,MATCH(Data!G1232,'ED - Country code'!$B:$B,0))</f>
        <v>United States of America</v>
      </c>
      <c r="V1232">
        <f t="shared" si="158"/>
        <v>30</v>
      </c>
      <c r="W1232">
        <f t="shared" si="159"/>
        <v>2011</v>
      </c>
    </row>
    <row r="1233" spans="1:23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2"/>
        <v>0</v>
      </c>
      <c r="P1233" s="8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11">
        <f t="shared" si="156"/>
        <v>42193.941759259258</v>
      </c>
      <c r="T1233" s="11">
        <f t="shared" si="157"/>
        <v>42244.041666666672</v>
      </c>
      <c r="U1233" t="str">
        <f>INDEX('ED - Country code'!$A:$A,MATCH(Data!G1233,'ED - Country code'!$B:$B,0))</f>
        <v>United States of America</v>
      </c>
      <c r="V1233">
        <f t="shared" si="158"/>
        <v>50.099907407413411</v>
      </c>
      <c r="W1233">
        <f t="shared" si="159"/>
        <v>2015</v>
      </c>
    </row>
    <row r="1234" spans="1:23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2"/>
        <v>8.0000000000000002E-3</v>
      </c>
      <c r="P1234" s="8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1">
        <f t="shared" si="156"/>
        <v>41506.848032407412</v>
      </c>
      <c r="T1234" s="11">
        <f t="shared" si="157"/>
        <v>41553.848032407412</v>
      </c>
      <c r="U1234" t="str">
        <f>INDEX('ED - Country code'!$A:$A,MATCH(Data!G1234,'ED - Country code'!$B:$B,0))</f>
        <v>United States of America</v>
      </c>
      <c r="V1234">
        <f t="shared" si="158"/>
        <v>47</v>
      </c>
      <c r="W1234">
        <f t="shared" si="159"/>
        <v>2013</v>
      </c>
    </row>
    <row r="1235" spans="1:23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2"/>
        <v>0.11600000000000001</v>
      </c>
      <c r="P1235" s="8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11">
        <f t="shared" si="156"/>
        <v>40939.948773148149</v>
      </c>
      <c r="T1235" s="11">
        <f t="shared" si="157"/>
        <v>40960.948773148149</v>
      </c>
      <c r="U1235" t="str">
        <f>INDEX('ED - Country code'!$A:$A,MATCH(Data!G1235,'ED - Country code'!$B:$B,0))</f>
        <v>United States of America</v>
      </c>
      <c r="V1235">
        <f t="shared" si="158"/>
        <v>21</v>
      </c>
      <c r="W1235">
        <f t="shared" si="159"/>
        <v>2012</v>
      </c>
    </row>
    <row r="1236" spans="1:23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2"/>
        <v>0</v>
      </c>
      <c r="P1236" s="8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11">
        <f t="shared" si="156"/>
        <v>42007.788680555561</v>
      </c>
      <c r="T1236" s="11">
        <f t="shared" si="157"/>
        <v>42037.788680555561</v>
      </c>
      <c r="U1236" t="str">
        <f>INDEX('ED - Country code'!$A:$A,MATCH(Data!G1236,'ED - Country code'!$B:$B,0))</f>
        <v>United Kingdom</v>
      </c>
      <c r="V1236">
        <f t="shared" si="158"/>
        <v>30</v>
      </c>
      <c r="W1236">
        <f t="shared" si="159"/>
        <v>2015</v>
      </c>
    </row>
    <row r="1237" spans="1:23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2"/>
        <v>2.787363950092912E-2</v>
      </c>
      <c r="P1237" s="8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1">
        <f t="shared" si="156"/>
        <v>41583.135405092595</v>
      </c>
      <c r="T1237" s="11">
        <f t="shared" si="157"/>
        <v>41623.135405092595</v>
      </c>
      <c r="U1237" t="str">
        <f>INDEX('ED - Country code'!$A:$A,MATCH(Data!G1237,'ED - Country code'!$B:$B,0))</f>
        <v>United States of America</v>
      </c>
      <c r="V1237">
        <f t="shared" si="158"/>
        <v>40</v>
      </c>
      <c r="W1237">
        <f t="shared" si="159"/>
        <v>2013</v>
      </c>
    </row>
    <row r="1238" spans="1:23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2"/>
        <v>0</v>
      </c>
      <c r="P1238" s="8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11">
        <f t="shared" si="156"/>
        <v>41110.680138888885</v>
      </c>
      <c r="T1238" s="11">
        <f t="shared" si="157"/>
        <v>41118.666666666664</v>
      </c>
      <c r="U1238" t="str">
        <f>INDEX('ED - Country code'!$A:$A,MATCH(Data!G1238,'ED - Country code'!$B:$B,0))</f>
        <v>United States of America</v>
      </c>
      <c r="V1238">
        <f t="shared" si="158"/>
        <v>7.9865277777789743</v>
      </c>
      <c r="W1238">
        <f t="shared" si="159"/>
        <v>2012</v>
      </c>
    </row>
    <row r="1239" spans="1:23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2"/>
        <v>0</v>
      </c>
      <c r="P1239" s="8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11">
        <f t="shared" si="156"/>
        <v>41125.283159722225</v>
      </c>
      <c r="T1239" s="11">
        <f t="shared" si="157"/>
        <v>41145.283159722225</v>
      </c>
      <c r="U1239" t="str">
        <f>INDEX('ED - Country code'!$A:$A,MATCH(Data!G1239,'ED - Country code'!$B:$B,0))</f>
        <v>United States of America</v>
      </c>
      <c r="V1239">
        <f t="shared" si="158"/>
        <v>20</v>
      </c>
      <c r="W1239">
        <f t="shared" si="159"/>
        <v>2012</v>
      </c>
    </row>
    <row r="1240" spans="1:23" ht="43.2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2"/>
        <v>0.17799999999999999</v>
      </c>
      <c r="P1240" s="8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11">
        <f t="shared" si="156"/>
        <v>40731.61037037037</v>
      </c>
      <c r="T1240" s="11">
        <f t="shared" si="157"/>
        <v>40761.61037037037</v>
      </c>
      <c r="U1240" t="str">
        <f>INDEX('ED - Country code'!$A:$A,MATCH(Data!G1240,'ED - Country code'!$B:$B,0))</f>
        <v>United States of America</v>
      </c>
      <c r="V1240">
        <f t="shared" si="158"/>
        <v>30</v>
      </c>
      <c r="W1240">
        <f t="shared" si="159"/>
        <v>2011</v>
      </c>
    </row>
    <row r="1241" spans="1:23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2"/>
        <v>0</v>
      </c>
      <c r="P1241" s="8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11">
        <f t="shared" si="156"/>
        <v>40883.962581018517</v>
      </c>
      <c r="T1241" s="11">
        <f t="shared" si="157"/>
        <v>40913.962581018517</v>
      </c>
      <c r="U1241" t="str">
        <f>INDEX('ED - Country code'!$A:$A,MATCH(Data!G1241,'ED - Country code'!$B:$B,0))</f>
        <v>United States of America</v>
      </c>
      <c r="V1241">
        <f t="shared" si="158"/>
        <v>30</v>
      </c>
      <c r="W1241">
        <f t="shared" si="159"/>
        <v>2012</v>
      </c>
    </row>
    <row r="1242" spans="1:23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2"/>
        <v>3.0124999999999999E-2</v>
      </c>
      <c r="P1242" s="8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11">
        <f t="shared" si="156"/>
        <v>41409.040011574078</v>
      </c>
      <c r="T1242" s="11">
        <f t="shared" si="157"/>
        <v>41467.910416666666</v>
      </c>
      <c r="U1242" t="str">
        <f>INDEX('ED - Country code'!$A:$A,MATCH(Data!G1242,'ED - Country code'!$B:$B,0))</f>
        <v>United States of America</v>
      </c>
      <c r="V1242">
        <f t="shared" si="158"/>
        <v>58.870405092588044</v>
      </c>
      <c r="W1242">
        <f t="shared" si="159"/>
        <v>2013</v>
      </c>
    </row>
    <row r="1243" spans="1:23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2"/>
        <v>0.50739999999999996</v>
      </c>
      <c r="P1243" s="8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11">
        <f t="shared" si="156"/>
        <v>41923.837731481479</v>
      </c>
      <c r="T1243" s="11">
        <f t="shared" si="157"/>
        <v>41946.249305555553</v>
      </c>
      <c r="U1243" t="str">
        <f>INDEX('ED - Country code'!$A:$A,MATCH(Data!G1243,'ED - Country code'!$B:$B,0))</f>
        <v>United States of America</v>
      </c>
      <c r="V1243">
        <f t="shared" si="158"/>
        <v>22.411574074074451</v>
      </c>
      <c r="W1243">
        <f t="shared" si="159"/>
        <v>2014</v>
      </c>
    </row>
    <row r="1244" spans="1:23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2"/>
        <v>5.4884742041712408E-3</v>
      </c>
      <c r="P1244" s="8">
        <f t="shared" si="153"/>
        <v>5</v>
      </c>
      <c r="Q1244" t="str">
        <f t="shared" si="154"/>
        <v>music</v>
      </c>
      <c r="R1244" t="str">
        <f t="shared" si="155"/>
        <v>world music</v>
      </c>
      <c r="S1244" s="11">
        <f t="shared" si="156"/>
        <v>40782.165532407409</v>
      </c>
      <c r="T1244" s="11">
        <f t="shared" si="157"/>
        <v>40797.554166666669</v>
      </c>
      <c r="U1244" t="str">
        <f>INDEX('ED - Country code'!$A:$A,MATCH(Data!G1244,'ED - Country code'!$B:$B,0))</f>
        <v>United States of America</v>
      </c>
      <c r="V1244">
        <f t="shared" si="158"/>
        <v>15.388634259259561</v>
      </c>
      <c r="W1244">
        <f t="shared" si="159"/>
        <v>2011</v>
      </c>
    </row>
    <row r="1245" spans="1:23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2"/>
        <v>0.14091666666666666</v>
      </c>
      <c r="P1245" s="8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1">
        <f t="shared" si="156"/>
        <v>40671.879293981481</v>
      </c>
      <c r="T1245" s="11">
        <f t="shared" si="157"/>
        <v>40732.875</v>
      </c>
      <c r="U1245" t="str">
        <f>INDEX('ED - Country code'!$A:$A,MATCH(Data!G1245,'ED - Country code'!$B:$B,0))</f>
        <v>United States of America</v>
      </c>
      <c r="V1245">
        <f t="shared" si="158"/>
        <v>60.995706018518831</v>
      </c>
      <c r="W1245">
        <f t="shared" si="159"/>
        <v>2011</v>
      </c>
    </row>
    <row r="1246" spans="1:23" ht="43.2" x14ac:dyDescent="0.3">
      <c r="A1246">
        <v>1623</v>
      </c>
      <c r="B1246" s="3" t="s">
        <v>1624</v>
      </c>
      <c r="C1246" s="3" t="s">
        <v>5733</v>
      </c>
      <c r="D1246">
        <v>750</v>
      </c>
      <c r="E1246">
        <v>758</v>
      </c>
      <c r="F1246" t="s">
        <v>8219</v>
      </c>
      <c r="G1246" t="s">
        <v>8225</v>
      </c>
      <c r="H1246" t="s">
        <v>8247</v>
      </c>
      <c r="I1246">
        <v>1377621089</v>
      </c>
      <c r="J1246">
        <v>1372437089</v>
      </c>
      <c r="K1246" t="b">
        <v>0</v>
      </c>
      <c r="L1246">
        <v>18</v>
      </c>
      <c r="M1246" t="b">
        <v>1</v>
      </c>
      <c r="N1246" t="s">
        <v>8276</v>
      </c>
      <c r="O1246" s="5">
        <f t="shared" si="152"/>
        <v>1.0106666666666666</v>
      </c>
      <c r="P1246" s="8">
        <f t="shared" si="153"/>
        <v>42.111111111111114</v>
      </c>
      <c r="Q1246" t="str">
        <f t="shared" si="154"/>
        <v>music</v>
      </c>
      <c r="R1246" t="str">
        <f t="shared" si="155"/>
        <v>rock</v>
      </c>
      <c r="S1246" s="11">
        <f t="shared" si="156"/>
        <v>41453.688530092593</v>
      </c>
      <c r="T1246" s="11">
        <f t="shared" si="157"/>
        <v>41513.688530092593</v>
      </c>
      <c r="U1246" t="str">
        <f>INDEX('ED - Country code'!$A:$A,MATCH(Data!G1625,'ED - Country code'!$B:$B,0))</f>
        <v>United States of America</v>
      </c>
      <c r="V1246">
        <f t="shared" si="158"/>
        <v>60</v>
      </c>
      <c r="W1246">
        <f t="shared" si="159"/>
        <v>2013</v>
      </c>
    </row>
    <row r="1247" spans="1:23" ht="43.2" x14ac:dyDescent="0.3">
      <c r="A1247">
        <v>1275</v>
      </c>
      <c r="B1247" s="3" t="s">
        <v>1276</v>
      </c>
      <c r="C1247" s="3" t="s">
        <v>5385</v>
      </c>
      <c r="D1247">
        <v>15000</v>
      </c>
      <c r="E1247">
        <v>24321.1</v>
      </c>
      <c r="F1247" t="s">
        <v>8219</v>
      </c>
      <c r="G1247" t="s">
        <v>8224</v>
      </c>
      <c r="H1247" t="s">
        <v>8246</v>
      </c>
      <c r="I1247">
        <v>1375908587</v>
      </c>
      <c r="J1247">
        <v>1372884587</v>
      </c>
      <c r="K1247" t="b">
        <v>1</v>
      </c>
      <c r="L1247">
        <v>389</v>
      </c>
      <c r="M1247" t="b">
        <v>1</v>
      </c>
      <c r="N1247" t="s">
        <v>8276</v>
      </c>
      <c r="O1247" s="5">
        <f t="shared" si="152"/>
        <v>1.6214066666666667</v>
      </c>
      <c r="P1247" s="8">
        <f t="shared" si="153"/>
        <v>62.522107969151669</v>
      </c>
      <c r="Q1247" t="str">
        <f t="shared" si="154"/>
        <v>music</v>
      </c>
      <c r="R1247" t="str">
        <f t="shared" si="155"/>
        <v>rock</v>
      </c>
      <c r="S1247" s="11">
        <f t="shared" si="156"/>
        <v>41458.867905092593</v>
      </c>
      <c r="T1247" s="11">
        <f t="shared" si="157"/>
        <v>41493.867905092593</v>
      </c>
      <c r="U1247" t="str">
        <f>INDEX('ED - Country code'!$A:$A,MATCH(Data!G1277,'ED - Country code'!$B:$B,0))</f>
        <v>United States of America</v>
      </c>
      <c r="V1247">
        <f t="shared" si="158"/>
        <v>35</v>
      </c>
      <c r="W1247">
        <f t="shared" si="159"/>
        <v>2013</v>
      </c>
    </row>
    <row r="1248" spans="1:23" ht="43.2" x14ac:dyDescent="0.3">
      <c r="A1248">
        <v>1281</v>
      </c>
      <c r="B1248" s="3" t="s">
        <v>1282</v>
      </c>
      <c r="C1248" s="3" t="s">
        <v>5391</v>
      </c>
      <c r="D1248">
        <v>7000</v>
      </c>
      <c r="E1248">
        <v>7750</v>
      </c>
      <c r="F1248" t="s">
        <v>8219</v>
      </c>
      <c r="G1248" t="s">
        <v>8224</v>
      </c>
      <c r="H1248" t="s">
        <v>8246</v>
      </c>
      <c r="I1248">
        <v>1375033836</v>
      </c>
      <c r="J1248">
        <v>1373305836</v>
      </c>
      <c r="K1248" t="b">
        <v>1</v>
      </c>
      <c r="L1248">
        <v>74</v>
      </c>
      <c r="M1248" t="b">
        <v>1</v>
      </c>
      <c r="N1248" t="s">
        <v>8276</v>
      </c>
      <c r="O1248" s="5">
        <f t="shared" si="152"/>
        <v>1.1071428571428572</v>
      </c>
      <c r="P1248" s="8">
        <f t="shared" si="153"/>
        <v>104.72972972972973</v>
      </c>
      <c r="Q1248" t="str">
        <f t="shared" si="154"/>
        <v>music</v>
      </c>
      <c r="R1248" t="str">
        <f t="shared" si="155"/>
        <v>rock</v>
      </c>
      <c r="S1248" s="11">
        <f t="shared" si="156"/>
        <v>41463.743472222224</v>
      </c>
      <c r="T1248" s="11">
        <f t="shared" si="157"/>
        <v>41483.743472222224</v>
      </c>
      <c r="U1248" t="str">
        <f>INDEX('ED - Country code'!$A:$A,MATCH(Data!G1283,'ED - Country code'!$B:$B,0))</f>
        <v>United States of America</v>
      </c>
      <c r="V1248">
        <f t="shared" si="158"/>
        <v>20</v>
      </c>
      <c r="W1248">
        <f t="shared" si="159"/>
        <v>2013</v>
      </c>
    </row>
    <row r="1249" spans="1:23" ht="43.2" x14ac:dyDescent="0.3">
      <c r="A1249">
        <v>2536</v>
      </c>
      <c r="B1249" s="3" t="s">
        <v>2536</v>
      </c>
      <c r="C1249" s="3" t="s">
        <v>6646</v>
      </c>
      <c r="D1249">
        <v>25</v>
      </c>
      <c r="E1249">
        <v>29</v>
      </c>
      <c r="F1249" t="s">
        <v>8219</v>
      </c>
      <c r="G1249" t="s">
        <v>8224</v>
      </c>
      <c r="H1249" t="s">
        <v>8246</v>
      </c>
      <c r="I1249">
        <v>1375151566</v>
      </c>
      <c r="J1249">
        <v>1373337166</v>
      </c>
      <c r="K1249" t="b">
        <v>0</v>
      </c>
      <c r="L1249">
        <v>4</v>
      </c>
      <c r="M1249" t="b">
        <v>1</v>
      </c>
      <c r="N1249" t="s">
        <v>8300</v>
      </c>
      <c r="O1249" s="5">
        <f t="shared" si="152"/>
        <v>1.1599999999999999</v>
      </c>
      <c r="P1249" s="8">
        <f t="shared" si="153"/>
        <v>7.25</v>
      </c>
      <c r="Q1249" t="str">
        <f t="shared" si="154"/>
        <v>music</v>
      </c>
      <c r="R1249" t="str">
        <f t="shared" si="155"/>
        <v>classical music</v>
      </c>
      <c r="S1249" s="11">
        <f t="shared" si="156"/>
        <v>41464.106087962966</v>
      </c>
      <c r="T1249" s="11">
        <f t="shared" si="157"/>
        <v>41485.106087962966</v>
      </c>
      <c r="U1249" t="str">
        <f>INDEX('ED - Country code'!$A:$A,MATCH(Data!G2538,'ED - Country code'!$B:$B,0))</f>
        <v>United Kingdom</v>
      </c>
      <c r="V1249">
        <f t="shared" si="158"/>
        <v>21</v>
      </c>
      <c r="W1249">
        <f t="shared" si="159"/>
        <v>2013</v>
      </c>
    </row>
    <row r="1250" spans="1:23" ht="43.2" x14ac:dyDescent="0.3">
      <c r="A1250">
        <v>1480</v>
      </c>
      <c r="B1250" s="3" t="s">
        <v>1481</v>
      </c>
      <c r="C1250" s="3" t="s">
        <v>5590</v>
      </c>
      <c r="D1250">
        <v>50000</v>
      </c>
      <c r="E1250">
        <v>58520.2</v>
      </c>
      <c r="F1250" t="s">
        <v>8219</v>
      </c>
      <c r="G1250" t="s">
        <v>8224</v>
      </c>
      <c r="H1250" t="s">
        <v>8246</v>
      </c>
      <c r="I1250">
        <v>1374858000</v>
      </c>
      <c r="J1250">
        <v>1373408699</v>
      </c>
      <c r="K1250" t="b">
        <v>1</v>
      </c>
      <c r="L1250">
        <v>635</v>
      </c>
      <c r="M1250" t="b">
        <v>1</v>
      </c>
      <c r="N1250" t="s">
        <v>8288</v>
      </c>
      <c r="O1250" s="5">
        <f t="shared" si="152"/>
        <v>1.170404</v>
      </c>
      <c r="P1250" s="8">
        <f t="shared" si="153"/>
        <v>92.157795275590544</v>
      </c>
      <c r="Q1250" t="str">
        <f t="shared" si="154"/>
        <v>publishing</v>
      </c>
      <c r="R1250" t="str">
        <f t="shared" si="155"/>
        <v>radio &amp; podcasts</v>
      </c>
      <c r="S1250" s="11">
        <f t="shared" si="156"/>
        <v>41464.934016203704</v>
      </c>
      <c r="T1250" s="11">
        <f t="shared" si="157"/>
        <v>41481.708333333336</v>
      </c>
      <c r="U1250" t="str">
        <f>INDEX('ED - Country code'!$A:$A,MATCH(Data!G1482,'ED - Country code'!$B:$B,0))</f>
        <v>United States of America</v>
      </c>
      <c r="V1250">
        <f t="shared" si="158"/>
        <v>16.774317129631527</v>
      </c>
      <c r="W1250">
        <f t="shared" si="159"/>
        <v>2013</v>
      </c>
    </row>
    <row r="1251" spans="1:23" ht="28.8" x14ac:dyDescent="0.3">
      <c r="A1251">
        <v>1362</v>
      </c>
      <c r="B1251" s="3" t="s">
        <v>1363</v>
      </c>
      <c r="C1251" s="3" t="s">
        <v>5472</v>
      </c>
      <c r="D1251">
        <v>1000</v>
      </c>
      <c r="E1251">
        <v>1091</v>
      </c>
      <c r="F1251" t="s">
        <v>8219</v>
      </c>
      <c r="G1251" t="s">
        <v>8224</v>
      </c>
      <c r="H1251" t="s">
        <v>8246</v>
      </c>
      <c r="I1251">
        <v>1378592731</v>
      </c>
      <c r="J1251">
        <v>1373408731</v>
      </c>
      <c r="K1251" t="b">
        <v>0</v>
      </c>
      <c r="L1251">
        <v>25</v>
      </c>
      <c r="M1251" t="b">
        <v>1</v>
      </c>
      <c r="N1251" t="s">
        <v>8274</v>
      </c>
      <c r="O1251" s="5">
        <f t="shared" si="152"/>
        <v>1.091</v>
      </c>
      <c r="P1251" s="8">
        <f t="shared" si="153"/>
        <v>43.64</v>
      </c>
      <c r="Q1251" t="str">
        <f t="shared" si="154"/>
        <v>publishing</v>
      </c>
      <c r="R1251" t="str">
        <f t="shared" si="155"/>
        <v>nonfiction</v>
      </c>
      <c r="S1251" s="11">
        <f t="shared" si="156"/>
        <v>41464.934386574074</v>
      </c>
      <c r="T1251" s="11">
        <f t="shared" si="157"/>
        <v>41524.934386574074</v>
      </c>
      <c r="U1251" t="str">
        <f>INDEX('ED - Country code'!$A:$A,MATCH(Data!G1364,'ED - Country code'!$B:$B,0))</f>
        <v>United States of America</v>
      </c>
      <c r="V1251">
        <f t="shared" si="158"/>
        <v>60</v>
      </c>
      <c r="W1251">
        <f t="shared" si="159"/>
        <v>2013</v>
      </c>
    </row>
    <row r="1252" spans="1:23" ht="43.2" x14ac:dyDescent="0.3">
      <c r="A1252">
        <v>3036</v>
      </c>
      <c r="B1252" s="3" t="s">
        <v>3036</v>
      </c>
      <c r="C1252" s="3" t="s">
        <v>7146</v>
      </c>
      <c r="D1252">
        <v>25000</v>
      </c>
      <c r="E1252">
        <v>31683</v>
      </c>
      <c r="F1252" t="s">
        <v>8219</v>
      </c>
      <c r="G1252" t="s">
        <v>8224</v>
      </c>
      <c r="H1252" t="s">
        <v>8246</v>
      </c>
      <c r="I1252">
        <v>1376654340</v>
      </c>
      <c r="J1252">
        <v>1373568644</v>
      </c>
      <c r="K1252" t="b">
        <v>0</v>
      </c>
      <c r="L1252">
        <v>329</v>
      </c>
      <c r="M1252" t="b">
        <v>1</v>
      </c>
      <c r="N1252" t="s">
        <v>8303</v>
      </c>
      <c r="O1252" s="5">
        <f t="shared" si="152"/>
        <v>1.26732</v>
      </c>
      <c r="P1252" s="8">
        <f t="shared" si="153"/>
        <v>96.300911854103347</v>
      </c>
      <c r="Q1252" t="str">
        <f t="shared" si="154"/>
        <v>theater</v>
      </c>
      <c r="R1252" t="str">
        <f t="shared" si="155"/>
        <v>spaces</v>
      </c>
      <c r="S1252" s="11">
        <f t="shared" si="156"/>
        <v>41466.785231481481</v>
      </c>
      <c r="T1252" s="11">
        <f t="shared" si="157"/>
        <v>41502.499305555553</v>
      </c>
      <c r="U1252" t="str">
        <f>INDEX('ED - Country code'!$A:$A,MATCH(Data!G3038,'ED - Country code'!$B:$B,0))</f>
        <v>United States of America</v>
      </c>
      <c r="V1252">
        <f t="shared" si="158"/>
        <v>35.714074074072414</v>
      </c>
      <c r="W1252">
        <f t="shared" si="159"/>
        <v>2013</v>
      </c>
    </row>
    <row r="1253" spans="1:23" ht="43.2" x14ac:dyDescent="0.3">
      <c r="A1253">
        <v>3176</v>
      </c>
      <c r="B1253" s="3" t="s">
        <v>3176</v>
      </c>
      <c r="C1253" s="3" t="s">
        <v>7286</v>
      </c>
      <c r="D1253">
        <v>1900</v>
      </c>
      <c r="E1253">
        <v>2182</v>
      </c>
      <c r="F1253" t="s">
        <v>8219</v>
      </c>
      <c r="G1253" t="s">
        <v>8224</v>
      </c>
      <c r="H1253" t="s">
        <v>8246</v>
      </c>
      <c r="I1253">
        <v>1376838000</v>
      </c>
      <c r="J1253">
        <v>1374531631</v>
      </c>
      <c r="K1253" t="b">
        <v>1</v>
      </c>
      <c r="L1253">
        <v>55</v>
      </c>
      <c r="M1253" t="b">
        <v>1</v>
      </c>
      <c r="N1253" t="s">
        <v>8271</v>
      </c>
      <c r="O1253" s="5">
        <f t="shared" si="152"/>
        <v>1.148421052631579</v>
      </c>
      <c r="P1253" s="8">
        <f t="shared" si="153"/>
        <v>39.672727272727272</v>
      </c>
      <c r="Q1253" t="str">
        <f t="shared" si="154"/>
        <v>theater</v>
      </c>
      <c r="R1253" t="str">
        <f t="shared" si="155"/>
        <v>plays</v>
      </c>
      <c r="S1253" s="11">
        <f t="shared" si="156"/>
        <v>41477.930914351848</v>
      </c>
      <c r="T1253" s="11">
        <f t="shared" si="157"/>
        <v>41504.625</v>
      </c>
      <c r="U1253" t="str">
        <f>INDEX('ED - Country code'!$A:$A,MATCH(Data!G3178,'ED - Country code'!$B:$B,0))</f>
        <v>United States of America</v>
      </c>
      <c r="V1253">
        <f t="shared" si="158"/>
        <v>26.694085648152395</v>
      </c>
      <c r="W1253">
        <f t="shared" si="159"/>
        <v>2013</v>
      </c>
    </row>
    <row r="1254" spans="1:23" ht="43.2" x14ac:dyDescent="0.3">
      <c r="A1254">
        <v>2541</v>
      </c>
      <c r="B1254" s="3" t="s">
        <v>2541</v>
      </c>
      <c r="C1254" s="3" t="s">
        <v>6651</v>
      </c>
      <c r="D1254">
        <v>3500</v>
      </c>
      <c r="E1254">
        <v>3746</v>
      </c>
      <c r="F1254" t="s">
        <v>8219</v>
      </c>
      <c r="G1254" t="s">
        <v>8225</v>
      </c>
      <c r="H1254" t="s">
        <v>8247</v>
      </c>
      <c r="I1254">
        <v>1380192418</v>
      </c>
      <c r="J1254">
        <v>1375008418</v>
      </c>
      <c r="K1254" t="b">
        <v>0</v>
      </c>
      <c r="L1254">
        <v>63</v>
      </c>
      <c r="M1254" t="b">
        <v>1</v>
      </c>
      <c r="N1254" t="s">
        <v>8300</v>
      </c>
      <c r="O1254" s="5">
        <f t="shared" si="152"/>
        <v>1.0702857142857143</v>
      </c>
      <c r="P1254" s="8">
        <f t="shared" si="153"/>
        <v>59.460317460317462</v>
      </c>
      <c r="Q1254" t="str">
        <f t="shared" si="154"/>
        <v>music</v>
      </c>
      <c r="R1254" t="str">
        <f t="shared" si="155"/>
        <v>classical music</v>
      </c>
      <c r="S1254" s="11">
        <f t="shared" si="156"/>
        <v>41483.449282407404</v>
      </c>
      <c r="T1254" s="11">
        <f t="shared" si="157"/>
        <v>41543.449282407404</v>
      </c>
      <c r="U1254" t="str">
        <f>INDEX('ED - Country code'!$A:$A,MATCH(Data!G2543,'ED - Country code'!$B:$B,0))</f>
        <v>United States of America</v>
      </c>
      <c r="V1254">
        <f t="shared" si="158"/>
        <v>60</v>
      </c>
      <c r="W1254">
        <f t="shared" si="159"/>
        <v>2013</v>
      </c>
    </row>
    <row r="1255" spans="1:23" ht="43.2" x14ac:dyDescent="0.3">
      <c r="A1255">
        <v>2229</v>
      </c>
      <c r="B1255" s="3" t="s">
        <v>2230</v>
      </c>
      <c r="C1255" s="3" t="s">
        <v>6339</v>
      </c>
      <c r="D1255">
        <v>8012</v>
      </c>
      <c r="E1255">
        <v>13704.33</v>
      </c>
      <c r="F1255" t="s">
        <v>8219</v>
      </c>
      <c r="G1255" t="s">
        <v>8224</v>
      </c>
      <c r="H1255" t="s">
        <v>8246</v>
      </c>
      <c r="I1255">
        <v>1378180800</v>
      </c>
      <c r="J1255">
        <v>1375113391</v>
      </c>
      <c r="K1255" t="b">
        <v>0</v>
      </c>
      <c r="L1255">
        <v>539</v>
      </c>
      <c r="M1255" t="b">
        <v>1</v>
      </c>
      <c r="N1255" t="s">
        <v>8297</v>
      </c>
      <c r="O1255" s="5">
        <f t="shared" si="152"/>
        <v>1.7104755366949576</v>
      </c>
      <c r="P1255" s="8">
        <f t="shared" si="153"/>
        <v>25.42547309833024</v>
      </c>
      <c r="Q1255" t="str">
        <f t="shared" si="154"/>
        <v>games</v>
      </c>
      <c r="R1255" t="str">
        <f t="shared" si="155"/>
        <v>tabletop games</v>
      </c>
      <c r="S1255" s="11">
        <f t="shared" si="156"/>
        <v>41484.664247685185</v>
      </c>
      <c r="T1255" s="11">
        <f t="shared" si="157"/>
        <v>41520.166666666664</v>
      </c>
      <c r="U1255" t="str">
        <f>INDEX('ED - Country code'!$A:$A,MATCH(Data!G2231,'ED - Country code'!$B:$B,0))</f>
        <v>Australia</v>
      </c>
      <c r="V1255">
        <f t="shared" si="158"/>
        <v>35.502418981479423</v>
      </c>
      <c r="W1255">
        <f t="shared" si="159"/>
        <v>2013</v>
      </c>
    </row>
    <row r="1256" spans="1:23" ht="43.2" x14ac:dyDescent="0.3">
      <c r="A1256">
        <v>732</v>
      </c>
      <c r="B1256" s="3" t="s">
        <v>733</v>
      </c>
      <c r="C1256" s="3" t="s">
        <v>4842</v>
      </c>
      <c r="D1256">
        <v>40</v>
      </c>
      <c r="E1256">
        <v>64</v>
      </c>
      <c r="F1256" t="s">
        <v>8219</v>
      </c>
      <c r="G1256" t="s">
        <v>8225</v>
      </c>
      <c r="H1256" t="s">
        <v>8247</v>
      </c>
      <c r="I1256">
        <v>1380449461</v>
      </c>
      <c r="J1256">
        <v>1375265461</v>
      </c>
      <c r="K1256" t="b">
        <v>0</v>
      </c>
      <c r="L1256">
        <v>13</v>
      </c>
      <c r="M1256" t="b">
        <v>1</v>
      </c>
      <c r="N1256" t="s">
        <v>8274</v>
      </c>
      <c r="O1256" s="5">
        <f t="shared" si="152"/>
        <v>1.6</v>
      </c>
      <c r="P1256" s="8">
        <f t="shared" si="153"/>
        <v>4.9230769230769234</v>
      </c>
      <c r="Q1256" t="str">
        <f t="shared" si="154"/>
        <v>publishing</v>
      </c>
      <c r="R1256" t="str">
        <f t="shared" si="155"/>
        <v>nonfiction</v>
      </c>
      <c r="S1256" s="11">
        <f t="shared" si="156"/>
        <v>41486.424317129626</v>
      </c>
      <c r="T1256" s="11">
        <f t="shared" si="157"/>
        <v>41546.424317129626</v>
      </c>
      <c r="U1256" t="str">
        <f>INDEX('ED - Country code'!$A:$A,MATCH(Data!G734,'ED - Country code'!$B:$B,0))</f>
        <v>United States of America</v>
      </c>
      <c r="V1256">
        <f t="shared" si="158"/>
        <v>60</v>
      </c>
      <c r="W1256">
        <f t="shared" si="159"/>
        <v>2013</v>
      </c>
    </row>
    <row r="1257" spans="1:23" ht="43.2" x14ac:dyDescent="0.3">
      <c r="A1257">
        <v>1258</v>
      </c>
      <c r="B1257" s="3" t="s">
        <v>1259</v>
      </c>
      <c r="C1257" s="3" t="s">
        <v>5368</v>
      </c>
      <c r="D1257">
        <v>12000</v>
      </c>
      <c r="E1257">
        <v>25577.56</v>
      </c>
      <c r="F1257" t="s">
        <v>8219</v>
      </c>
      <c r="G1257" t="s">
        <v>8224</v>
      </c>
      <c r="H1257" t="s">
        <v>8246</v>
      </c>
      <c r="I1257">
        <v>1377960012</v>
      </c>
      <c r="J1257">
        <v>1375368012</v>
      </c>
      <c r="K1257" t="b">
        <v>1</v>
      </c>
      <c r="L1257">
        <v>670</v>
      </c>
      <c r="M1257" t="b">
        <v>1</v>
      </c>
      <c r="N1257" t="s">
        <v>8276</v>
      </c>
      <c r="O1257" s="5">
        <f t="shared" si="152"/>
        <v>2.1314633333333335</v>
      </c>
      <c r="P1257" s="8">
        <f t="shared" si="153"/>
        <v>38.175462686567165</v>
      </c>
      <c r="Q1257" t="str">
        <f t="shared" si="154"/>
        <v>music</v>
      </c>
      <c r="R1257" t="str">
        <f t="shared" si="155"/>
        <v>rock</v>
      </c>
      <c r="S1257" s="11">
        <f t="shared" si="156"/>
        <v>41487.611250000002</v>
      </c>
      <c r="T1257" s="11">
        <f t="shared" si="157"/>
        <v>41517.611250000002</v>
      </c>
      <c r="U1257" t="str">
        <f>INDEX('ED - Country code'!$A:$A,MATCH(Data!G1260,'ED - Country code'!$B:$B,0))</f>
        <v>United States of America</v>
      </c>
      <c r="V1257">
        <f t="shared" si="158"/>
        <v>30</v>
      </c>
      <c r="W1257">
        <f t="shared" si="159"/>
        <v>2013</v>
      </c>
    </row>
    <row r="1258" spans="1:23" ht="28.8" x14ac:dyDescent="0.3">
      <c r="A1258">
        <v>3183</v>
      </c>
      <c r="B1258" s="3" t="s">
        <v>3183</v>
      </c>
      <c r="C1258" s="3" t="s">
        <v>7293</v>
      </c>
      <c r="D1258">
        <v>2500</v>
      </c>
      <c r="E1258">
        <v>2725</v>
      </c>
      <c r="F1258" t="s">
        <v>8219</v>
      </c>
      <c r="G1258" t="s">
        <v>8224</v>
      </c>
      <c r="H1258" t="s">
        <v>8246</v>
      </c>
      <c r="I1258">
        <v>1377284669</v>
      </c>
      <c r="J1258">
        <v>1375729469</v>
      </c>
      <c r="K1258" t="b">
        <v>1</v>
      </c>
      <c r="L1258">
        <v>68</v>
      </c>
      <c r="M1258" t="b">
        <v>1</v>
      </c>
      <c r="N1258" t="s">
        <v>8271</v>
      </c>
      <c r="O1258" s="5">
        <f t="shared" si="152"/>
        <v>1.0900000000000001</v>
      </c>
      <c r="P1258" s="8">
        <f t="shared" si="153"/>
        <v>40.073529411764703</v>
      </c>
      <c r="Q1258" t="str">
        <f t="shared" si="154"/>
        <v>theater</v>
      </c>
      <c r="R1258" t="str">
        <f t="shared" si="155"/>
        <v>plays</v>
      </c>
      <c r="S1258" s="11">
        <f t="shared" si="156"/>
        <v>41491.79478009259</v>
      </c>
      <c r="T1258" s="11">
        <f t="shared" si="157"/>
        <v>41509.79478009259</v>
      </c>
      <c r="U1258" t="str">
        <f>INDEX('ED - Country code'!$A:$A,MATCH(Data!G3185,'ED - Country code'!$B:$B,0))</f>
        <v>United States of America</v>
      </c>
      <c r="V1258">
        <f t="shared" si="158"/>
        <v>18</v>
      </c>
      <c r="W1258">
        <f t="shared" si="159"/>
        <v>2013</v>
      </c>
    </row>
    <row r="1259" spans="1:23" ht="43.2" x14ac:dyDescent="0.3">
      <c r="A1259">
        <v>2721</v>
      </c>
      <c r="B1259" s="3" t="s">
        <v>2721</v>
      </c>
      <c r="C1259" s="3" t="s">
        <v>6831</v>
      </c>
      <c r="D1259">
        <v>750</v>
      </c>
      <c r="E1259">
        <v>10965</v>
      </c>
      <c r="F1259" t="s">
        <v>8219</v>
      </c>
      <c r="G1259" t="s">
        <v>8225</v>
      </c>
      <c r="H1259" t="s">
        <v>8247</v>
      </c>
      <c r="I1259">
        <v>1378494000</v>
      </c>
      <c r="J1259">
        <v>1375880598</v>
      </c>
      <c r="K1259" t="b">
        <v>0</v>
      </c>
      <c r="L1259">
        <v>269</v>
      </c>
      <c r="M1259" t="b">
        <v>1</v>
      </c>
      <c r="N1259" t="s">
        <v>8295</v>
      </c>
      <c r="O1259" s="5">
        <f t="shared" si="152"/>
        <v>14.62</v>
      </c>
      <c r="P1259" s="8">
        <f t="shared" si="153"/>
        <v>40.762081784386616</v>
      </c>
      <c r="Q1259" t="str">
        <f t="shared" si="154"/>
        <v>technology</v>
      </c>
      <c r="R1259" t="str">
        <f t="shared" si="155"/>
        <v>hardware</v>
      </c>
      <c r="S1259" s="11">
        <f t="shared" si="156"/>
        <v>41493.543958333335</v>
      </c>
      <c r="T1259" s="11">
        <f t="shared" si="157"/>
        <v>41523.791666666664</v>
      </c>
      <c r="U1259" t="str">
        <f>INDEX('ED - Country code'!$A:$A,MATCH(Data!G2723,'ED - Country code'!$B:$B,0))</f>
        <v>United States of America</v>
      </c>
      <c r="V1259">
        <f t="shared" si="158"/>
        <v>30.247708333328774</v>
      </c>
      <c r="W1259">
        <f t="shared" si="159"/>
        <v>2013</v>
      </c>
    </row>
    <row r="1260" spans="1:23" ht="43.2" x14ac:dyDescent="0.3">
      <c r="A1260">
        <v>2286</v>
      </c>
      <c r="B1260" s="3" t="s">
        <v>2287</v>
      </c>
      <c r="C1260" s="3" t="s">
        <v>6396</v>
      </c>
      <c r="D1260">
        <v>1500</v>
      </c>
      <c r="E1260">
        <v>1501</v>
      </c>
      <c r="F1260" t="s">
        <v>8219</v>
      </c>
      <c r="G1260" t="s">
        <v>8224</v>
      </c>
      <c r="H1260" t="s">
        <v>8246</v>
      </c>
      <c r="I1260">
        <v>1378439940</v>
      </c>
      <c r="J1260">
        <v>1376003254</v>
      </c>
      <c r="K1260" t="b">
        <v>0</v>
      </c>
      <c r="L1260">
        <v>14</v>
      </c>
      <c r="M1260" t="b">
        <v>1</v>
      </c>
      <c r="N1260" t="s">
        <v>8276</v>
      </c>
      <c r="O1260" s="5">
        <f t="shared" si="152"/>
        <v>1.0006666666666666</v>
      </c>
      <c r="P1260" s="8">
        <f t="shared" si="153"/>
        <v>107.21428571428571</v>
      </c>
      <c r="Q1260" t="str">
        <f t="shared" si="154"/>
        <v>music</v>
      </c>
      <c r="R1260" t="str">
        <f t="shared" si="155"/>
        <v>rock</v>
      </c>
      <c r="S1260" s="11">
        <f t="shared" si="156"/>
        <v>41494.963587962964</v>
      </c>
      <c r="T1260" s="11">
        <f t="shared" si="157"/>
        <v>41523.165972222225</v>
      </c>
      <c r="U1260" t="str">
        <f>INDEX('ED - Country code'!$A:$A,MATCH(Data!G2288,'ED - Country code'!$B:$B,0))</f>
        <v>United States of America</v>
      </c>
      <c r="V1260">
        <f t="shared" si="158"/>
        <v>28.202384259260725</v>
      </c>
      <c r="W1260">
        <f t="shared" si="159"/>
        <v>2013</v>
      </c>
    </row>
    <row r="1261" spans="1:23" ht="43.2" x14ac:dyDescent="0.3">
      <c r="A1261">
        <v>2173</v>
      </c>
      <c r="B1261" s="3" t="s">
        <v>2174</v>
      </c>
      <c r="C1261" s="3" t="s">
        <v>6283</v>
      </c>
      <c r="D1261">
        <v>4200</v>
      </c>
      <c r="E1261">
        <v>5331</v>
      </c>
      <c r="F1261" t="s">
        <v>8219</v>
      </c>
      <c r="G1261" t="s">
        <v>8224</v>
      </c>
      <c r="H1261" t="s">
        <v>8246</v>
      </c>
      <c r="I1261">
        <v>1378785540</v>
      </c>
      <c r="J1261">
        <v>1376066243</v>
      </c>
      <c r="K1261" t="b">
        <v>0</v>
      </c>
      <c r="L1261">
        <v>90</v>
      </c>
      <c r="M1261" t="b">
        <v>1</v>
      </c>
      <c r="N1261" t="s">
        <v>8276</v>
      </c>
      <c r="O1261" s="5">
        <f t="shared" si="152"/>
        <v>1.2692857142857144</v>
      </c>
      <c r="P1261" s="8">
        <f t="shared" si="153"/>
        <v>59.233333333333334</v>
      </c>
      <c r="Q1261" t="str">
        <f t="shared" si="154"/>
        <v>music</v>
      </c>
      <c r="R1261" t="str">
        <f t="shared" si="155"/>
        <v>rock</v>
      </c>
      <c r="S1261" s="11">
        <f t="shared" si="156"/>
        <v>41495.692627314813</v>
      </c>
      <c r="T1261" s="11">
        <f t="shared" si="157"/>
        <v>41527.165972222225</v>
      </c>
      <c r="U1261" t="str">
        <f>INDEX('ED - Country code'!$A:$A,MATCH(Data!G2175,'ED - Country code'!$B:$B,0))</f>
        <v>United States of America</v>
      </c>
      <c r="V1261">
        <f t="shared" si="158"/>
        <v>31.473344907411956</v>
      </c>
      <c r="W1261">
        <f t="shared" si="159"/>
        <v>2013</v>
      </c>
    </row>
    <row r="1262" spans="1:23" ht="43.2" x14ac:dyDescent="0.3">
      <c r="A1262">
        <v>1474</v>
      </c>
      <c r="B1262" s="3" t="s">
        <v>1475</v>
      </c>
      <c r="C1262" s="3" t="s">
        <v>5584</v>
      </c>
      <c r="D1262">
        <v>3000</v>
      </c>
      <c r="E1262">
        <v>3368</v>
      </c>
      <c r="F1262" t="s">
        <v>8219</v>
      </c>
      <c r="G1262" t="s">
        <v>8224</v>
      </c>
      <c r="H1262" t="s">
        <v>8246</v>
      </c>
      <c r="I1262">
        <v>1379093292</v>
      </c>
      <c r="J1262">
        <v>1376501292</v>
      </c>
      <c r="K1262" t="b">
        <v>1</v>
      </c>
      <c r="L1262">
        <v>76</v>
      </c>
      <c r="M1262" t="b">
        <v>1</v>
      </c>
      <c r="N1262" t="s">
        <v>8288</v>
      </c>
      <c r="O1262" s="5">
        <f t="shared" si="152"/>
        <v>1.1226666666666667</v>
      </c>
      <c r="P1262" s="8">
        <f t="shared" si="153"/>
        <v>44.315789473684212</v>
      </c>
      <c r="Q1262" t="str">
        <f t="shared" si="154"/>
        <v>publishing</v>
      </c>
      <c r="R1262" t="str">
        <f t="shared" si="155"/>
        <v>radio &amp; podcasts</v>
      </c>
      <c r="S1262" s="11">
        <f t="shared" si="156"/>
        <v>41500.727916666663</v>
      </c>
      <c r="T1262" s="11">
        <f t="shared" si="157"/>
        <v>41530.727916666663</v>
      </c>
      <c r="U1262" t="str">
        <f>INDEX('ED - Country code'!$A:$A,MATCH(Data!G1476,'ED - Country code'!$B:$B,0))</f>
        <v>United States of America</v>
      </c>
      <c r="V1262">
        <f t="shared" si="158"/>
        <v>30</v>
      </c>
      <c r="W1262">
        <f t="shared" si="159"/>
        <v>2013</v>
      </c>
    </row>
    <row r="1263" spans="1:23" ht="57.6" x14ac:dyDescent="0.3">
      <c r="A1263">
        <v>796</v>
      </c>
      <c r="B1263" s="3" t="s">
        <v>797</v>
      </c>
      <c r="C1263" s="3" t="s">
        <v>4906</v>
      </c>
      <c r="D1263">
        <v>10000</v>
      </c>
      <c r="E1263">
        <v>10135</v>
      </c>
      <c r="F1263" t="s">
        <v>8219</v>
      </c>
      <c r="G1263" t="s">
        <v>8224</v>
      </c>
      <c r="H1263" t="s">
        <v>8246</v>
      </c>
      <c r="I1263">
        <v>1379279400</v>
      </c>
      <c r="J1263">
        <v>1376687485</v>
      </c>
      <c r="K1263" t="b">
        <v>0</v>
      </c>
      <c r="L1263">
        <v>90</v>
      </c>
      <c r="M1263" t="b">
        <v>1</v>
      </c>
      <c r="N1263" t="s">
        <v>8276</v>
      </c>
      <c r="O1263" s="5">
        <f t="shared" si="152"/>
        <v>1.0135000000000001</v>
      </c>
      <c r="P1263" s="8">
        <f t="shared" si="153"/>
        <v>112.61111111111111</v>
      </c>
      <c r="Q1263" t="str">
        <f t="shared" si="154"/>
        <v>music</v>
      </c>
      <c r="R1263" t="str">
        <f t="shared" si="155"/>
        <v>rock</v>
      </c>
      <c r="S1263" s="11">
        <f t="shared" si="156"/>
        <v>41502.882928240739</v>
      </c>
      <c r="T1263" s="11">
        <f t="shared" si="157"/>
        <v>41532.881944444445</v>
      </c>
      <c r="U1263" t="str">
        <f>INDEX('ED - Country code'!$A:$A,MATCH(Data!G798,'ED - Country code'!$B:$B,0))</f>
        <v>United States of America</v>
      </c>
      <c r="V1263">
        <f t="shared" si="158"/>
        <v>29.99901620370656</v>
      </c>
      <c r="W1263">
        <f t="shared" si="159"/>
        <v>2013</v>
      </c>
    </row>
    <row r="1264" spans="1:23" ht="43.2" x14ac:dyDescent="0.3">
      <c r="A1264">
        <v>285</v>
      </c>
      <c r="B1264" s="3" t="s">
        <v>286</v>
      </c>
      <c r="C1264" s="3" t="s">
        <v>4395</v>
      </c>
      <c r="D1264">
        <v>14000</v>
      </c>
      <c r="E1264">
        <v>32035.51</v>
      </c>
      <c r="F1264" t="s">
        <v>8219</v>
      </c>
      <c r="G1264" t="s">
        <v>8224</v>
      </c>
      <c r="H1264" t="s">
        <v>8246</v>
      </c>
      <c r="I1264">
        <v>1379614128</v>
      </c>
      <c r="J1264">
        <v>1377022128</v>
      </c>
      <c r="K1264" t="b">
        <v>1</v>
      </c>
      <c r="L1264">
        <v>563</v>
      </c>
      <c r="M1264" t="b">
        <v>1</v>
      </c>
      <c r="N1264" t="s">
        <v>8269</v>
      </c>
      <c r="O1264" s="5">
        <f t="shared" si="152"/>
        <v>2.2882507142857142</v>
      </c>
      <c r="P1264" s="8">
        <f t="shared" si="153"/>
        <v>56.901438721136763</v>
      </c>
      <c r="Q1264" t="str">
        <f t="shared" si="154"/>
        <v>film &amp; video</v>
      </c>
      <c r="R1264" t="str">
        <f t="shared" si="155"/>
        <v>documentary</v>
      </c>
      <c r="S1264" s="11">
        <f t="shared" si="156"/>
        <v>41506.756111111114</v>
      </c>
      <c r="T1264" s="11">
        <f t="shared" si="157"/>
        <v>41536.756111111114</v>
      </c>
      <c r="U1264" t="str">
        <f>INDEX('ED - Country code'!$A:$A,MATCH(Data!G287,'ED - Country code'!$B:$B,0))</f>
        <v>United States of America</v>
      </c>
      <c r="V1264">
        <f t="shared" si="158"/>
        <v>30</v>
      </c>
      <c r="W1264">
        <f t="shared" si="159"/>
        <v>2013</v>
      </c>
    </row>
    <row r="1265" spans="1:23" ht="28.8" x14ac:dyDescent="0.3">
      <c r="A1265">
        <v>1268</v>
      </c>
      <c r="B1265" s="3" t="s">
        <v>1269</v>
      </c>
      <c r="C1265" s="3" t="s">
        <v>5378</v>
      </c>
      <c r="D1265">
        <v>12000</v>
      </c>
      <c r="E1265">
        <v>14000</v>
      </c>
      <c r="F1265" t="s">
        <v>8219</v>
      </c>
      <c r="G1265" t="s">
        <v>8224</v>
      </c>
      <c r="H1265" t="s">
        <v>8246</v>
      </c>
      <c r="I1265">
        <v>1379708247</v>
      </c>
      <c r="J1265">
        <v>1377116247</v>
      </c>
      <c r="K1265" t="b">
        <v>1</v>
      </c>
      <c r="L1265">
        <v>182</v>
      </c>
      <c r="M1265" t="b">
        <v>1</v>
      </c>
      <c r="N1265" t="s">
        <v>8276</v>
      </c>
      <c r="O1265" s="5">
        <f t="shared" si="152"/>
        <v>1.1666666666666667</v>
      </c>
      <c r="P1265" s="8">
        <f t="shared" si="153"/>
        <v>76.92307692307692</v>
      </c>
      <c r="Q1265" t="str">
        <f t="shared" si="154"/>
        <v>music</v>
      </c>
      <c r="R1265" t="str">
        <f t="shared" si="155"/>
        <v>rock</v>
      </c>
      <c r="S1265" s="11">
        <f t="shared" si="156"/>
        <v>41507.845451388886</v>
      </c>
      <c r="T1265" s="11">
        <f t="shared" si="157"/>
        <v>41537.845451388886</v>
      </c>
      <c r="U1265" t="str">
        <f>INDEX('ED - Country code'!$A:$A,MATCH(Data!G1270,'ED - Country code'!$B:$B,0))</f>
        <v>United States of America</v>
      </c>
      <c r="V1265">
        <f t="shared" si="158"/>
        <v>30</v>
      </c>
      <c r="W1265">
        <f t="shared" si="159"/>
        <v>2013</v>
      </c>
    </row>
    <row r="1266" spans="1:23" ht="43.2" x14ac:dyDescent="0.3">
      <c r="A1266">
        <v>2542</v>
      </c>
      <c r="B1266" s="3" t="s">
        <v>2542</v>
      </c>
      <c r="C1266" s="3" t="s">
        <v>6652</v>
      </c>
      <c r="D1266">
        <v>700</v>
      </c>
      <c r="E1266">
        <v>725</v>
      </c>
      <c r="F1266" t="s">
        <v>8219</v>
      </c>
      <c r="G1266" t="s">
        <v>8224</v>
      </c>
      <c r="H1266" t="s">
        <v>8246</v>
      </c>
      <c r="I1266">
        <v>1380599940</v>
      </c>
      <c r="J1266">
        <v>1377252857</v>
      </c>
      <c r="K1266" t="b">
        <v>0</v>
      </c>
      <c r="L1266">
        <v>13</v>
      </c>
      <c r="M1266" t="b">
        <v>1</v>
      </c>
      <c r="N1266" t="s">
        <v>8300</v>
      </c>
      <c r="O1266" s="5">
        <f t="shared" si="152"/>
        <v>1.0357142857142858</v>
      </c>
      <c r="P1266" s="8">
        <f t="shared" si="153"/>
        <v>55.769230769230766</v>
      </c>
      <c r="Q1266" t="str">
        <f t="shared" si="154"/>
        <v>music</v>
      </c>
      <c r="R1266" t="str">
        <f t="shared" si="155"/>
        <v>classical music</v>
      </c>
      <c r="S1266" s="11">
        <f t="shared" si="156"/>
        <v>41509.426585648151</v>
      </c>
      <c r="T1266" s="11">
        <f t="shared" si="157"/>
        <v>41548.165972222225</v>
      </c>
      <c r="U1266" t="str">
        <f>INDEX('ED - Country code'!$A:$A,MATCH(Data!G2544,'ED - Country code'!$B:$B,0))</f>
        <v>United States of America</v>
      </c>
      <c r="V1266">
        <f t="shared" si="158"/>
        <v>38.73938657407416</v>
      </c>
      <c r="W1266">
        <f t="shared" si="159"/>
        <v>2013</v>
      </c>
    </row>
    <row r="1267" spans="1:23" ht="43.2" x14ac:dyDescent="0.3">
      <c r="A1267">
        <v>295</v>
      </c>
      <c r="B1267" s="3" t="s">
        <v>296</v>
      </c>
      <c r="C1267" s="3" t="s">
        <v>4405</v>
      </c>
      <c r="D1267">
        <v>50000</v>
      </c>
      <c r="E1267">
        <v>66554.559999999998</v>
      </c>
      <c r="F1267" t="s">
        <v>8219</v>
      </c>
      <c r="G1267" t="s">
        <v>8224</v>
      </c>
      <c r="H1267" t="s">
        <v>8246</v>
      </c>
      <c r="I1267">
        <v>1383264000</v>
      </c>
      <c r="J1267">
        <v>1378080409</v>
      </c>
      <c r="K1267" t="b">
        <v>1</v>
      </c>
      <c r="L1267">
        <v>665</v>
      </c>
      <c r="M1267" t="b">
        <v>1</v>
      </c>
      <c r="N1267" t="s">
        <v>8269</v>
      </c>
      <c r="O1267" s="5">
        <f t="shared" si="152"/>
        <v>1.3310911999999999</v>
      </c>
      <c r="P1267" s="8">
        <f t="shared" si="153"/>
        <v>100.08204511278196</v>
      </c>
      <c r="Q1267" t="str">
        <f t="shared" si="154"/>
        <v>film &amp; video</v>
      </c>
      <c r="R1267" t="str">
        <f t="shared" si="155"/>
        <v>documentary</v>
      </c>
      <c r="S1267" s="11">
        <f t="shared" si="156"/>
        <v>41519.004733796297</v>
      </c>
      <c r="T1267" s="11">
        <f t="shared" si="157"/>
        <v>41579</v>
      </c>
      <c r="U1267" t="str">
        <f>INDEX('ED - Country code'!$A:$A,MATCH(Data!G297,'ED - Country code'!$B:$B,0))</f>
        <v>United States of America</v>
      </c>
      <c r="V1267">
        <f t="shared" si="158"/>
        <v>59.995266203703068</v>
      </c>
      <c r="W1267">
        <f t="shared" si="159"/>
        <v>2013</v>
      </c>
    </row>
    <row r="1268" spans="1:23" ht="43.2" x14ac:dyDescent="0.3">
      <c r="A1268">
        <v>1645</v>
      </c>
      <c r="B1268" s="3" t="s">
        <v>1646</v>
      </c>
      <c r="C1268" s="3" t="s">
        <v>5755</v>
      </c>
      <c r="D1268">
        <v>5000</v>
      </c>
      <c r="E1268">
        <v>5540</v>
      </c>
      <c r="F1268" t="s">
        <v>8219</v>
      </c>
      <c r="G1268" t="s">
        <v>8224</v>
      </c>
      <c r="H1268" t="s">
        <v>8246</v>
      </c>
      <c r="I1268">
        <v>1379515740</v>
      </c>
      <c r="J1268">
        <v>1378306140</v>
      </c>
      <c r="K1268" t="b">
        <v>0</v>
      </c>
      <c r="L1268">
        <v>10</v>
      </c>
      <c r="M1268" t="b">
        <v>1</v>
      </c>
      <c r="N1268" t="s">
        <v>8292</v>
      </c>
      <c r="O1268" s="5">
        <f t="shared" si="152"/>
        <v>1.1080000000000001</v>
      </c>
      <c r="P1268" s="8">
        <f t="shared" si="153"/>
        <v>554</v>
      </c>
      <c r="Q1268" t="str">
        <f t="shared" si="154"/>
        <v>music</v>
      </c>
      <c r="R1268" t="str">
        <f t="shared" si="155"/>
        <v>pop</v>
      </c>
      <c r="S1268" s="11">
        <f t="shared" si="156"/>
        <v>41521.617361111108</v>
      </c>
      <c r="T1268" s="11">
        <f t="shared" si="157"/>
        <v>41535.617361111108</v>
      </c>
      <c r="U1268" t="str">
        <f>INDEX('ED - Country code'!$A:$A,MATCH(Data!G1647,'ED - Country code'!$B:$B,0))</f>
        <v>United States of America</v>
      </c>
      <c r="V1268">
        <f t="shared" si="158"/>
        <v>14</v>
      </c>
      <c r="W1268">
        <f t="shared" si="159"/>
        <v>2013</v>
      </c>
    </row>
    <row r="1269" spans="1:23" x14ac:dyDescent="0.3">
      <c r="A1269">
        <v>836</v>
      </c>
      <c r="B1269" s="3" t="s">
        <v>837</v>
      </c>
      <c r="C1269" s="3" t="s">
        <v>4946</v>
      </c>
      <c r="D1269">
        <v>5000</v>
      </c>
      <c r="E1269">
        <v>5046.5200000000004</v>
      </c>
      <c r="F1269" t="s">
        <v>8219</v>
      </c>
      <c r="G1269" t="s">
        <v>8224</v>
      </c>
      <c r="H1269" t="s">
        <v>8246</v>
      </c>
      <c r="I1269">
        <v>1381108918</v>
      </c>
      <c r="J1269">
        <v>1378516918</v>
      </c>
      <c r="K1269" t="b">
        <v>0</v>
      </c>
      <c r="L1269">
        <v>46</v>
      </c>
      <c r="M1269" t="b">
        <v>1</v>
      </c>
      <c r="N1269" t="s">
        <v>8276</v>
      </c>
      <c r="O1269" s="5">
        <f t="shared" si="152"/>
        <v>1.009304</v>
      </c>
      <c r="P1269" s="8">
        <f t="shared" si="153"/>
        <v>109.70695652173914</v>
      </c>
      <c r="Q1269" t="str">
        <f t="shared" si="154"/>
        <v>music</v>
      </c>
      <c r="R1269" t="str">
        <f t="shared" si="155"/>
        <v>rock</v>
      </c>
      <c r="S1269" s="11">
        <f t="shared" si="156"/>
        <v>41524.056921296295</v>
      </c>
      <c r="T1269" s="11">
        <f t="shared" si="157"/>
        <v>41554.056921296295</v>
      </c>
      <c r="U1269" t="str">
        <f>INDEX('ED - Country code'!$A:$A,MATCH(Data!G838,'ED - Country code'!$B:$B,0))</f>
        <v>United States of America</v>
      </c>
      <c r="V1269">
        <f t="shared" si="158"/>
        <v>30</v>
      </c>
      <c r="W1269">
        <f t="shared" si="159"/>
        <v>2013</v>
      </c>
    </row>
    <row r="1270" spans="1:23" ht="28.8" x14ac:dyDescent="0.3">
      <c r="A1270">
        <v>2546</v>
      </c>
      <c r="B1270" s="3" t="s">
        <v>2546</v>
      </c>
      <c r="C1270" s="3" t="s">
        <v>6656</v>
      </c>
      <c r="D1270">
        <v>3500</v>
      </c>
      <c r="E1270">
        <v>3910</v>
      </c>
      <c r="F1270" t="s">
        <v>8219</v>
      </c>
      <c r="G1270" t="s">
        <v>8224</v>
      </c>
      <c r="H1270" t="s">
        <v>8246</v>
      </c>
      <c r="I1270">
        <v>1380949200</v>
      </c>
      <c r="J1270">
        <v>1378586179</v>
      </c>
      <c r="K1270" t="b">
        <v>0</v>
      </c>
      <c r="L1270">
        <v>65</v>
      </c>
      <c r="M1270" t="b">
        <v>1</v>
      </c>
      <c r="N1270" t="s">
        <v>8300</v>
      </c>
      <c r="O1270" s="5">
        <f t="shared" si="152"/>
        <v>1.1171428571428572</v>
      </c>
      <c r="P1270" s="8">
        <f t="shared" si="153"/>
        <v>60.153846153846153</v>
      </c>
      <c r="Q1270" t="str">
        <f t="shared" si="154"/>
        <v>music</v>
      </c>
      <c r="R1270" t="str">
        <f t="shared" si="155"/>
        <v>classical music</v>
      </c>
      <c r="S1270" s="11">
        <f t="shared" si="156"/>
        <v>41524.858553240738</v>
      </c>
      <c r="T1270" s="11">
        <f t="shared" si="157"/>
        <v>41552.208333333336</v>
      </c>
      <c r="U1270" t="str">
        <f>INDEX('ED - Country code'!$A:$A,MATCH(Data!G2548,'ED - Country code'!$B:$B,0))</f>
        <v>United States of America</v>
      </c>
      <c r="V1270">
        <f t="shared" si="158"/>
        <v>27.349780092597939</v>
      </c>
      <c r="W1270">
        <f t="shared" si="159"/>
        <v>2013</v>
      </c>
    </row>
    <row r="1271" spans="1:23" ht="28.8" x14ac:dyDescent="0.3">
      <c r="A1271">
        <v>1650</v>
      </c>
      <c r="B1271" s="3" t="s">
        <v>1651</v>
      </c>
      <c r="C1271" s="3" t="s">
        <v>5760</v>
      </c>
      <c r="D1271">
        <v>2000</v>
      </c>
      <c r="E1271">
        <v>2831</v>
      </c>
      <c r="F1271" t="s">
        <v>8219</v>
      </c>
      <c r="G1271" t="s">
        <v>8224</v>
      </c>
      <c r="H1271" t="s">
        <v>8246</v>
      </c>
      <c r="I1271">
        <v>1381314437</v>
      </c>
      <c r="J1271">
        <v>1378722437</v>
      </c>
      <c r="K1271" t="b">
        <v>0</v>
      </c>
      <c r="L1271">
        <v>32</v>
      </c>
      <c r="M1271" t="b">
        <v>1</v>
      </c>
      <c r="N1271" t="s">
        <v>8292</v>
      </c>
      <c r="O1271" s="5">
        <f t="shared" si="152"/>
        <v>1.4155</v>
      </c>
      <c r="P1271" s="8">
        <f t="shared" si="153"/>
        <v>88.46875</v>
      </c>
      <c r="Q1271" t="str">
        <f t="shared" si="154"/>
        <v>music</v>
      </c>
      <c r="R1271" t="str">
        <f t="shared" si="155"/>
        <v>pop</v>
      </c>
      <c r="S1271" s="11">
        <f t="shared" si="156"/>
        <v>41526.435613425929</v>
      </c>
      <c r="T1271" s="11">
        <f t="shared" si="157"/>
        <v>41556.435613425929</v>
      </c>
      <c r="U1271" t="str">
        <f>INDEX('ED - Country code'!$A:$A,MATCH(Data!G1652,'ED - Country code'!$B:$B,0))</f>
        <v>United Kingdom</v>
      </c>
      <c r="V1271">
        <f t="shared" si="158"/>
        <v>30</v>
      </c>
      <c r="W1271">
        <f t="shared" si="159"/>
        <v>2013</v>
      </c>
    </row>
    <row r="1272" spans="1:23" ht="43.2" x14ac:dyDescent="0.3">
      <c r="A1272">
        <v>842</v>
      </c>
      <c r="B1272" s="3" t="s">
        <v>843</v>
      </c>
      <c r="C1272" s="3" t="s">
        <v>4952</v>
      </c>
      <c r="D1272">
        <v>2500</v>
      </c>
      <c r="E1272">
        <v>2608</v>
      </c>
      <c r="F1272" t="s">
        <v>8219</v>
      </c>
      <c r="G1272" t="s">
        <v>8229</v>
      </c>
      <c r="H1272" t="s">
        <v>8251</v>
      </c>
      <c r="I1272">
        <v>1381723140</v>
      </c>
      <c r="J1272">
        <v>1378735983</v>
      </c>
      <c r="K1272" t="b">
        <v>1</v>
      </c>
      <c r="L1272">
        <v>39</v>
      </c>
      <c r="M1272" t="b">
        <v>1</v>
      </c>
      <c r="N1272" t="s">
        <v>8277</v>
      </c>
      <c r="O1272" s="5">
        <f t="shared" si="152"/>
        <v>1.0431999999999999</v>
      </c>
      <c r="P1272" s="8">
        <f t="shared" si="153"/>
        <v>66.871794871794876</v>
      </c>
      <c r="Q1272" t="str">
        <f t="shared" si="154"/>
        <v>music</v>
      </c>
      <c r="R1272" t="str">
        <f t="shared" si="155"/>
        <v>metal</v>
      </c>
      <c r="S1272" s="11">
        <f t="shared" si="156"/>
        <v>41526.592395833337</v>
      </c>
      <c r="T1272" s="11">
        <f t="shared" si="157"/>
        <v>41561.165972222225</v>
      </c>
      <c r="U1272" t="str">
        <f>INDEX('ED - Country code'!$A:$A,MATCH(Data!G844,'ED - Country code'!$B:$B,0))</f>
        <v>United States of America</v>
      </c>
      <c r="V1272">
        <f t="shared" si="158"/>
        <v>34.573576388887886</v>
      </c>
      <c r="W1272">
        <f t="shared" si="159"/>
        <v>2013</v>
      </c>
    </row>
    <row r="1273" spans="1:23" ht="43.2" x14ac:dyDescent="0.3">
      <c r="A1273">
        <v>1952</v>
      </c>
      <c r="B1273" s="3" t="s">
        <v>1953</v>
      </c>
      <c r="C1273" s="3" t="s">
        <v>6062</v>
      </c>
      <c r="D1273">
        <v>35000</v>
      </c>
      <c r="E1273">
        <v>69465.33</v>
      </c>
      <c r="F1273" t="s">
        <v>8219</v>
      </c>
      <c r="G1273" t="s">
        <v>8229</v>
      </c>
      <c r="H1273" t="s">
        <v>8251</v>
      </c>
      <c r="I1273">
        <v>1381934015</v>
      </c>
      <c r="J1273">
        <v>1378737215</v>
      </c>
      <c r="K1273" t="b">
        <v>1</v>
      </c>
      <c r="L1273">
        <v>682</v>
      </c>
      <c r="M1273" t="b">
        <v>1</v>
      </c>
      <c r="N1273" t="s">
        <v>8295</v>
      </c>
      <c r="O1273" s="5">
        <f t="shared" si="152"/>
        <v>1.9847237142857144</v>
      </c>
      <c r="P1273" s="8">
        <f t="shared" si="153"/>
        <v>101.85532258064516</v>
      </c>
      <c r="Q1273" t="str">
        <f t="shared" si="154"/>
        <v>technology</v>
      </c>
      <c r="R1273" t="str">
        <f t="shared" si="155"/>
        <v>hardware</v>
      </c>
      <c r="S1273" s="11">
        <f t="shared" si="156"/>
        <v>41526.60665509259</v>
      </c>
      <c r="T1273" s="11">
        <f t="shared" si="157"/>
        <v>41563.60665509259</v>
      </c>
      <c r="U1273" t="str">
        <f>INDEX('ED - Country code'!$A:$A,MATCH(Data!G1954,'ED - Country code'!$B:$B,0))</f>
        <v>United States of America</v>
      </c>
      <c r="V1273">
        <f t="shared" si="158"/>
        <v>37</v>
      </c>
      <c r="W1273">
        <f t="shared" si="159"/>
        <v>2013</v>
      </c>
    </row>
    <row r="1274" spans="1:23" ht="28.8" x14ac:dyDescent="0.3">
      <c r="A1274">
        <v>393</v>
      </c>
      <c r="B1274" s="3" t="s">
        <v>394</v>
      </c>
      <c r="C1274" s="3" t="s">
        <v>4503</v>
      </c>
      <c r="D1274">
        <v>50000</v>
      </c>
      <c r="E1274">
        <v>55223</v>
      </c>
      <c r="F1274" t="s">
        <v>8219</v>
      </c>
      <c r="G1274" t="s">
        <v>8224</v>
      </c>
      <c r="H1274" t="s">
        <v>8246</v>
      </c>
      <c r="I1274">
        <v>1381424452</v>
      </c>
      <c r="J1274">
        <v>1378746052</v>
      </c>
      <c r="K1274" t="b">
        <v>0</v>
      </c>
      <c r="L1274">
        <v>351</v>
      </c>
      <c r="M1274" t="b">
        <v>1</v>
      </c>
      <c r="N1274" t="s">
        <v>8269</v>
      </c>
      <c r="O1274" s="5">
        <f t="shared" si="152"/>
        <v>1.10446</v>
      </c>
      <c r="P1274" s="8">
        <f t="shared" si="153"/>
        <v>157.33048433048432</v>
      </c>
      <c r="Q1274" t="str">
        <f t="shared" si="154"/>
        <v>film &amp; video</v>
      </c>
      <c r="R1274" t="str">
        <f t="shared" si="155"/>
        <v>documentary</v>
      </c>
      <c r="S1274" s="11">
        <f t="shared" si="156"/>
        <v>41526.708935185183</v>
      </c>
      <c r="T1274" s="11">
        <f t="shared" si="157"/>
        <v>41557.708935185183</v>
      </c>
      <c r="U1274" t="str">
        <f>INDEX('ED - Country code'!$A:$A,MATCH(Data!G395,'ED - Country code'!$B:$B,0))</f>
        <v>United States of America</v>
      </c>
      <c r="V1274">
        <f t="shared" si="158"/>
        <v>31</v>
      </c>
      <c r="W1274">
        <f t="shared" si="159"/>
        <v>2013</v>
      </c>
    </row>
    <row r="1275" spans="1:23" ht="43.2" x14ac:dyDescent="0.3">
      <c r="A1275">
        <v>414</v>
      </c>
      <c r="B1275" s="3" t="s">
        <v>415</v>
      </c>
      <c r="C1275" s="3" t="s">
        <v>4524</v>
      </c>
      <c r="D1275">
        <v>18500</v>
      </c>
      <c r="E1275">
        <v>19028</v>
      </c>
      <c r="F1275" t="s">
        <v>8219</v>
      </c>
      <c r="G1275" t="s">
        <v>8224</v>
      </c>
      <c r="H1275" t="s">
        <v>8246</v>
      </c>
      <c r="I1275">
        <v>1381541465</v>
      </c>
      <c r="J1275">
        <v>1378949465</v>
      </c>
      <c r="K1275" t="b">
        <v>0</v>
      </c>
      <c r="L1275">
        <v>208</v>
      </c>
      <c r="M1275" t="b">
        <v>1</v>
      </c>
      <c r="N1275" t="s">
        <v>8269</v>
      </c>
      <c r="O1275" s="5">
        <f t="shared" si="152"/>
        <v>1.0285405405405406</v>
      </c>
      <c r="P1275" s="8">
        <f t="shared" si="153"/>
        <v>91.480769230769226</v>
      </c>
      <c r="Q1275" t="str">
        <f t="shared" si="154"/>
        <v>film &amp; video</v>
      </c>
      <c r="R1275" t="str">
        <f t="shared" si="155"/>
        <v>documentary</v>
      </c>
      <c r="S1275" s="11">
        <f t="shared" si="156"/>
        <v>41529.063252314816</v>
      </c>
      <c r="T1275" s="11">
        <f t="shared" si="157"/>
        <v>41559.063252314816</v>
      </c>
      <c r="U1275" t="str">
        <f>INDEX('ED - Country code'!$A:$A,MATCH(Data!G416,'ED - Country code'!$B:$B,0))</f>
        <v>United States of America</v>
      </c>
      <c r="V1275">
        <f t="shared" si="158"/>
        <v>30</v>
      </c>
      <c r="W1275">
        <f t="shared" si="159"/>
        <v>2013</v>
      </c>
    </row>
    <row r="1276" spans="1:23" ht="43.2" x14ac:dyDescent="0.3">
      <c r="A1276">
        <v>1472</v>
      </c>
      <c r="B1276" s="3" t="s">
        <v>1473</v>
      </c>
      <c r="C1276" s="3" t="s">
        <v>5582</v>
      </c>
      <c r="D1276">
        <v>25000</v>
      </c>
      <c r="E1276">
        <v>34676</v>
      </c>
      <c r="F1276" t="s">
        <v>8219</v>
      </c>
      <c r="G1276" t="s">
        <v>8224</v>
      </c>
      <c r="H1276" t="s">
        <v>8246</v>
      </c>
      <c r="I1276">
        <v>1381928503</v>
      </c>
      <c r="J1276">
        <v>1379336503</v>
      </c>
      <c r="K1276" t="b">
        <v>1</v>
      </c>
      <c r="L1276">
        <v>336</v>
      </c>
      <c r="M1276" t="b">
        <v>1</v>
      </c>
      <c r="N1276" t="s">
        <v>8288</v>
      </c>
      <c r="O1276" s="5">
        <f t="shared" si="152"/>
        <v>1.3870400000000001</v>
      </c>
      <c r="P1276" s="8">
        <f t="shared" si="153"/>
        <v>103.20238095238095</v>
      </c>
      <c r="Q1276" t="str">
        <f t="shared" si="154"/>
        <v>publishing</v>
      </c>
      <c r="R1276" t="str">
        <f t="shared" si="155"/>
        <v>radio &amp; podcasts</v>
      </c>
      <c r="S1276" s="11">
        <f t="shared" si="156"/>
        <v>41533.542858796296</v>
      </c>
      <c r="T1276" s="11">
        <f t="shared" si="157"/>
        <v>41563.542858796296</v>
      </c>
      <c r="U1276" t="str">
        <f>INDEX('ED - Country code'!$A:$A,MATCH(Data!G1474,'ED - Country code'!$B:$B,0))</f>
        <v>United States of America</v>
      </c>
      <c r="V1276">
        <f t="shared" si="158"/>
        <v>30</v>
      </c>
      <c r="W1276">
        <f t="shared" si="159"/>
        <v>2013</v>
      </c>
    </row>
    <row r="1277" spans="1:23" ht="43.2" x14ac:dyDescent="0.3">
      <c r="A1277">
        <v>2005</v>
      </c>
      <c r="B1277" s="3" t="s">
        <v>2006</v>
      </c>
      <c r="C1277" s="3" t="s">
        <v>6115</v>
      </c>
      <c r="D1277">
        <v>30000</v>
      </c>
      <c r="E1277">
        <v>37104.03</v>
      </c>
      <c r="F1277" t="s">
        <v>8219</v>
      </c>
      <c r="G1277" t="s">
        <v>8224</v>
      </c>
      <c r="H1277" t="s">
        <v>8246</v>
      </c>
      <c r="I1277">
        <v>1381895940</v>
      </c>
      <c r="J1277">
        <v>1379532618</v>
      </c>
      <c r="K1277" t="b">
        <v>1</v>
      </c>
      <c r="L1277">
        <v>191</v>
      </c>
      <c r="M1277" t="b">
        <v>1</v>
      </c>
      <c r="N1277" t="s">
        <v>8295</v>
      </c>
      <c r="O1277" s="5">
        <f t="shared" si="152"/>
        <v>1.236801</v>
      </c>
      <c r="P1277" s="8">
        <f t="shared" si="153"/>
        <v>194.26193717277485</v>
      </c>
      <c r="Q1277" t="str">
        <f t="shared" si="154"/>
        <v>technology</v>
      </c>
      <c r="R1277" t="str">
        <f t="shared" si="155"/>
        <v>hardware</v>
      </c>
      <c r="S1277" s="11">
        <f t="shared" si="156"/>
        <v>41535.812708333331</v>
      </c>
      <c r="T1277" s="11">
        <f t="shared" si="157"/>
        <v>41563.165972222225</v>
      </c>
      <c r="U1277" t="str">
        <f>INDEX('ED - Country code'!$A:$A,MATCH(Data!G2007,'ED - Country code'!$B:$B,0))</f>
        <v>United States of America</v>
      </c>
      <c r="V1277">
        <f t="shared" si="158"/>
        <v>27.353263888893707</v>
      </c>
      <c r="W1277">
        <f t="shared" si="159"/>
        <v>2013</v>
      </c>
    </row>
    <row r="1278" spans="1:23" ht="28.8" x14ac:dyDescent="0.3">
      <c r="A1278">
        <v>1925</v>
      </c>
      <c r="B1278" s="3" t="s">
        <v>1926</v>
      </c>
      <c r="C1278" s="3" t="s">
        <v>6035</v>
      </c>
      <c r="D1278">
        <v>1500</v>
      </c>
      <c r="E1278">
        <v>1655</v>
      </c>
      <c r="F1278" t="s">
        <v>8219</v>
      </c>
      <c r="G1278" t="s">
        <v>8224</v>
      </c>
      <c r="H1278" t="s">
        <v>8246</v>
      </c>
      <c r="I1278">
        <v>1381449600</v>
      </c>
      <c r="J1278">
        <v>1379540288</v>
      </c>
      <c r="K1278" t="b">
        <v>0</v>
      </c>
      <c r="L1278">
        <v>52</v>
      </c>
      <c r="M1278" t="b">
        <v>1</v>
      </c>
      <c r="N1278" t="s">
        <v>8279</v>
      </c>
      <c r="O1278" s="5">
        <f t="shared" si="152"/>
        <v>1.1033333333333333</v>
      </c>
      <c r="P1278" s="8">
        <f t="shared" si="153"/>
        <v>31.826923076923077</v>
      </c>
      <c r="Q1278" t="str">
        <f t="shared" si="154"/>
        <v>music</v>
      </c>
      <c r="R1278" t="str">
        <f t="shared" si="155"/>
        <v>indie rock</v>
      </c>
      <c r="S1278" s="11">
        <f t="shared" si="156"/>
        <v>41535.90148148148</v>
      </c>
      <c r="T1278" s="11">
        <f t="shared" si="157"/>
        <v>41558</v>
      </c>
      <c r="U1278" t="str">
        <f>INDEX('ED - Country code'!$A:$A,MATCH(Data!G1927,'ED - Country code'!$B:$B,0))</f>
        <v>United States of America</v>
      </c>
      <c r="V1278">
        <f t="shared" si="158"/>
        <v>22.098518518519995</v>
      </c>
      <c r="W1278">
        <f t="shared" si="159"/>
        <v>2013</v>
      </c>
    </row>
    <row r="1279" spans="1:23" ht="43.2" x14ac:dyDescent="0.3">
      <c r="A1279">
        <v>2661</v>
      </c>
      <c r="B1279" s="3" t="s">
        <v>2661</v>
      </c>
      <c r="C1279" s="3" t="s">
        <v>6771</v>
      </c>
      <c r="D1279">
        <v>5000</v>
      </c>
      <c r="E1279">
        <v>5145</v>
      </c>
      <c r="F1279" t="s">
        <v>8219</v>
      </c>
      <c r="G1279" t="s">
        <v>8224</v>
      </c>
      <c r="H1279" t="s">
        <v>8246</v>
      </c>
      <c r="I1279">
        <v>1382742010</v>
      </c>
      <c r="J1279">
        <v>1380150010</v>
      </c>
      <c r="K1279" t="b">
        <v>0</v>
      </c>
      <c r="L1279">
        <v>60</v>
      </c>
      <c r="M1279" t="b">
        <v>1</v>
      </c>
      <c r="N1279" t="s">
        <v>8302</v>
      </c>
      <c r="O1279" s="5">
        <f t="shared" si="152"/>
        <v>1.0289999999999999</v>
      </c>
      <c r="P1279" s="8">
        <f t="shared" si="153"/>
        <v>85.75</v>
      </c>
      <c r="Q1279" t="str">
        <f t="shared" si="154"/>
        <v>technology</v>
      </c>
      <c r="R1279" t="str">
        <f t="shared" si="155"/>
        <v>makerspaces</v>
      </c>
      <c r="S1279" s="11">
        <f t="shared" si="156"/>
        <v>41542.958449074074</v>
      </c>
      <c r="T1279" s="11">
        <f t="shared" si="157"/>
        <v>41572.958449074074</v>
      </c>
      <c r="U1279" t="str">
        <f>INDEX('ED - Country code'!$A:$A,MATCH(Data!G2663,'ED - Country code'!$B:$B,0))</f>
        <v>United States of America</v>
      </c>
      <c r="V1279">
        <f t="shared" si="158"/>
        <v>30</v>
      </c>
      <c r="W1279">
        <f t="shared" si="159"/>
        <v>2013</v>
      </c>
    </row>
    <row r="1280" spans="1:23" ht="28.8" x14ac:dyDescent="0.3">
      <c r="A1280">
        <v>408</v>
      </c>
      <c r="B1280" s="3" t="s">
        <v>409</v>
      </c>
      <c r="C1280" s="3" t="s">
        <v>4518</v>
      </c>
      <c r="D1280">
        <v>6000</v>
      </c>
      <c r="E1280">
        <v>6086.26</v>
      </c>
      <c r="F1280" t="s">
        <v>8219</v>
      </c>
      <c r="G1280" t="s">
        <v>8224</v>
      </c>
      <c r="H1280" t="s">
        <v>8246</v>
      </c>
      <c r="I1280">
        <v>1383676790</v>
      </c>
      <c r="J1280">
        <v>1380217190</v>
      </c>
      <c r="K1280" t="b">
        <v>0</v>
      </c>
      <c r="L1280">
        <v>38</v>
      </c>
      <c r="M1280" t="b">
        <v>1</v>
      </c>
      <c r="N1280" t="s">
        <v>8269</v>
      </c>
      <c r="O1280" s="5">
        <f t="shared" si="152"/>
        <v>1.0143766666666667</v>
      </c>
      <c r="P1280" s="8">
        <f t="shared" si="153"/>
        <v>160.16473684210527</v>
      </c>
      <c r="Q1280" t="str">
        <f t="shared" si="154"/>
        <v>film &amp; video</v>
      </c>
      <c r="R1280" t="str">
        <f t="shared" si="155"/>
        <v>documentary</v>
      </c>
      <c r="S1280" s="11">
        <f t="shared" si="156"/>
        <v>41543.735995370371</v>
      </c>
      <c r="T1280" s="11">
        <f t="shared" si="157"/>
        <v>41583.777662037035</v>
      </c>
      <c r="U1280" t="str">
        <f>INDEX('ED - Country code'!$A:$A,MATCH(Data!G410,'ED - Country code'!$B:$B,0))</f>
        <v>United States of America</v>
      </c>
      <c r="V1280">
        <f t="shared" si="158"/>
        <v>40.041666666664241</v>
      </c>
      <c r="W1280">
        <f t="shared" si="159"/>
        <v>2013</v>
      </c>
    </row>
    <row r="1281" spans="1:23" ht="43.2" x14ac:dyDescent="0.3">
      <c r="A1281">
        <v>1252</v>
      </c>
      <c r="B1281" s="3" t="s">
        <v>1253</v>
      </c>
      <c r="C1281" s="3" t="s">
        <v>5362</v>
      </c>
      <c r="D1281">
        <v>3500</v>
      </c>
      <c r="E1281">
        <v>4818</v>
      </c>
      <c r="F1281" t="s">
        <v>8219</v>
      </c>
      <c r="G1281" t="s">
        <v>8224</v>
      </c>
      <c r="H1281" t="s">
        <v>8246</v>
      </c>
      <c r="I1281">
        <v>1382658169</v>
      </c>
      <c r="J1281">
        <v>1380238969</v>
      </c>
      <c r="K1281" t="b">
        <v>1</v>
      </c>
      <c r="L1281">
        <v>141</v>
      </c>
      <c r="M1281" t="b">
        <v>1</v>
      </c>
      <c r="N1281" t="s">
        <v>8276</v>
      </c>
      <c r="O1281" s="5">
        <f t="shared" si="152"/>
        <v>1.3765714285714286</v>
      </c>
      <c r="P1281" s="8">
        <f t="shared" si="153"/>
        <v>34.170212765957444</v>
      </c>
      <c r="Q1281" t="str">
        <f t="shared" si="154"/>
        <v>music</v>
      </c>
      <c r="R1281" t="str">
        <f t="shared" si="155"/>
        <v>rock</v>
      </c>
      <c r="S1281" s="11">
        <f t="shared" si="156"/>
        <v>41543.988067129627</v>
      </c>
      <c r="T1281" s="11">
        <f t="shared" si="157"/>
        <v>41571.988067129627</v>
      </c>
      <c r="U1281" t="str">
        <f>INDEX('ED - Country code'!$A:$A,MATCH(Data!G1254,'ED - Country code'!$B:$B,0))</f>
        <v>United Kingdom</v>
      </c>
      <c r="V1281">
        <f t="shared" si="158"/>
        <v>28</v>
      </c>
      <c r="W1281">
        <f t="shared" si="159"/>
        <v>2013</v>
      </c>
    </row>
    <row r="1282" spans="1:23" ht="28.8" x14ac:dyDescent="0.3">
      <c r="A1282">
        <v>1617</v>
      </c>
      <c r="B1282" s="3" t="s">
        <v>1618</v>
      </c>
      <c r="C1282" s="3" t="s">
        <v>5727</v>
      </c>
      <c r="D1282">
        <v>7000</v>
      </c>
      <c r="E1282">
        <v>10210</v>
      </c>
      <c r="F1282" t="s">
        <v>8219</v>
      </c>
      <c r="G1282" t="s">
        <v>8224</v>
      </c>
      <c r="H1282" t="s">
        <v>8246</v>
      </c>
      <c r="I1282">
        <v>1383332400</v>
      </c>
      <c r="J1282">
        <v>1380470188</v>
      </c>
      <c r="K1282" t="b">
        <v>0</v>
      </c>
      <c r="L1282">
        <v>158</v>
      </c>
      <c r="M1282" t="b">
        <v>1</v>
      </c>
      <c r="N1282" t="s">
        <v>8276</v>
      </c>
      <c r="O1282" s="5">
        <f t="shared" ref="O1282:O1345" si="160">E1282/D1282</f>
        <v>1.4585714285714286</v>
      </c>
      <c r="P1282" s="8">
        <f t="shared" ref="P1282:P1345" si="161">E1282/L1282</f>
        <v>64.620253164556956</v>
      </c>
      <c r="Q1282" t="str">
        <f t="shared" ref="Q1282:Q1345" si="162">LEFT(N1282,SEARCH("/",N1282,1)-1)</f>
        <v>music</v>
      </c>
      <c r="R1282" t="str">
        <f t="shared" ref="R1282:R1345" si="163">RIGHT(N1282,LEN(N1282)-SEARCH("/",N1282,1))</f>
        <v>rock</v>
      </c>
      <c r="S1282" s="11">
        <f t="shared" ref="S1282:S1345" si="164">(((J1282/60)/60)/24)+DATE(1970,1,1)</f>
        <v>41546.664212962962</v>
      </c>
      <c r="T1282" s="11">
        <f t="shared" ref="T1282:T1345" si="165">(((I1282/60)/60)/24)+DATE(1970,1,1)</f>
        <v>41579.791666666664</v>
      </c>
      <c r="U1282" t="str">
        <f>INDEX('ED - Country code'!$A:$A,MATCH(Data!G1619,'ED - Country code'!$B:$B,0))</f>
        <v>United States of America</v>
      </c>
      <c r="V1282">
        <f t="shared" si="158"/>
        <v>33.127453703702486</v>
      </c>
      <c r="W1282">
        <f t="shared" si="159"/>
        <v>2013</v>
      </c>
    </row>
    <row r="1283" spans="1:23" ht="28.8" x14ac:dyDescent="0.3">
      <c r="A1283">
        <v>2527</v>
      </c>
      <c r="B1283" s="3" t="s">
        <v>2527</v>
      </c>
      <c r="C1283" s="3" t="s">
        <v>6637</v>
      </c>
      <c r="D1283">
        <v>4000</v>
      </c>
      <c r="E1283">
        <v>4085</v>
      </c>
      <c r="F1283" t="s">
        <v>8219</v>
      </c>
      <c r="G1283" t="s">
        <v>8224</v>
      </c>
      <c r="H1283" t="s">
        <v>8246</v>
      </c>
      <c r="I1283">
        <v>1382068740</v>
      </c>
      <c r="J1283">
        <v>1380477691</v>
      </c>
      <c r="K1283" t="b">
        <v>0</v>
      </c>
      <c r="L1283">
        <v>71</v>
      </c>
      <c r="M1283" t="b">
        <v>1</v>
      </c>
      <c r="N1283" t="s">
        <v>8300</v>
      </c>
      <c r="O1283" s="5">
        <f t="shared" si="160"/>
        <v>1.02125</v>
      </c>
      <c r="P1283" s="8">
        <f t="shared" si="161"/>
        <v>57.535211267605632</v>
      </c>
      <c r="Q1283" t="str">
        <f t="shared" si="162"/>
        <v>music</v>
      </c>
      <c r="R1283" t="str">
        <f t="shared" si="163"/>
        <v>classical music</v>
      </c>
      <c r="S1283" s="11">
        <f t="shared" si="164"/>
        <v>41546.75105324074</v>
      </c>
      <c r="T1283" s="11">
        <f t="shared" si="165"/>
        <v>41565.165972222225</v>
      </c>
      <c r="U1283" t="str">
        <f>INDEX('ED - Country code'!$A:$A,MATCH(Data!G2529,'ED - Country code'!$B:$B,0))</f>
        <v>United States of America</v>
      </c>
      <c r="V1283">
        <f t="shared" ref="V1283:V1346" si="166">T1283-S1283</f>
        <v>18.414918981485243</v>
      </c>
      <c r="W1283">
        <f t="shared" ref="W1283:W1346" si="167">YEAR(T1283)</f>
        <v>2013</v>
      </c>
    </row>
    <row r="1284" spans="1:23" ht="43.2" x14ac:dyDescent="0.3">
      <c r="A1284">
        <v>1264</v>
      </c>
      <c r="B1284" s="3" t="s">
        <v>1265</v>
      </c>
      <c r="C1284" s="3" t="s">
        <v>5374</v>
      </c>
      <c r="D1284">
        <v>650</v>
      </c>
      <c r="E1284">
        <v>1082</v>
      </c>
      <c r="F1284" t="s">
        <v>8219</v>
      </c>
      <c r="G1284" t="s">
        <v>8224</v>
      </c>
      <c r="H1284" t="s">
        <v>8246</v>
      </c>
      <c r="I1284">
        <v>1383062083</v>
      </c>
      <c r="J1284">
        <v>1380556483</v>
      </c>
      <c r="K1284" t="b">
        <v>1</v>
      </c>
      <c r="L1284">
        <v>34</v>
      </c>
      <c r="M1284" t="b">
        <v>1</v>
      </c>
      <c r="N1284" t="s">
        <v>8276</v>
      </c>
      <c r="O1284" s="5">
        <f t="shared" si="160"/>
        <v>1.6646153846153846</v>
      </c>
      <c r="P1284" s="8">
        <f t="shared" si="161"/>
        <v>31.823529411764707</v>
      </c>
      <c r="Q1284" t="str">
        <f t="shared" si="162"/>
        <v>music</v>
      </c>
      <c r="R1284" t="str">
        <f t="shared" si="163"/>
        <v>rock</v>
      </c>
      <c r="S1284" s="11">
        <f t="shared" si="164"/>
        <v>41547.662997685184</v>
      </c>
      <c r="T1284" s="11">
        <f t="shared" si="165"/>
        <v>41576.662997685184</v>
      </c>
      <c r="U1284" t="str">
        <f>INDEX('ED - Country code'!$A:$A,MATCH(Data!G1266,'ED - Country code'!$B:$B,0))</f>
        <v>United States of America</v>
      </c>
      <c r="V1284">
        <f t="shared" si="166"/>
        <v>29</v>
      </c>
      <c r="W1284">
        <f t="shared" si="167"/>
        <v>2013</v>
      </c>
    </row>
    <row r="1285" spans="1:23" ht="28.8" x14ac:dyDescent="0.3">
      <c r="A1285">
        <v>1370</v>
      </c>
      <c r="B1285" s="3" t="s">
        <v>1371</v>
      </c>
      <c r="C1285" s="3" t="s">
        <v>5480</v>
      </c>
      <c r="D1285">
        <v>1500</v>
      </c>
      <c r="E1285">
        <v>1555</v>
      </c>
      <c r="F1285" t="s">
        <v>8219</v>
      </c>
      <c r="G1285" t="s">
        <v>8224</v>
      </c>
      <c r="H1285" t="s">
        <v>8246</v>
      </c>
      <c r="I1285">
        <v>1381881890</v>
      </c>
      <c r="J1285">
        <v>1380585890</v>
      </c>
      <c r="K1285" t="b">
        <v>0</v>
      </c>
      <c r="L1285">
        <v>20</v>
      </c>
      <c r="M1285" t="b">
        <v>1</v>
      </c>
      <c r="N1285" t="s">
        <v>8276</v>
      </c>
      <c r="O1285" s="5">
        <f t="shared" si="160"/>
        <v>1.0366666666666666</v>
      </c>
      <c r="P1285" s="8">
        <f t="shared" si="161"/>
        <v>77.75</v>
      </c>
      <c r="Q1285" t="str">
        <f t="shared" si="162"/>
        <v>music</v>
      </c>
      <c r="R1285" t="str">
        <f t="shared" si="163"/>
        <v>rock</v>
      </c>
      <c r="S1285" s="11">
        <f t="shared" si="164"/>
        <v>41548.00335648148</v>
      </c>
      <c r="T1285" s="11">
        <f t="shared" si="165"/>
        <v>41563.00335648148</v>
      </c>
      <c r="U1285" t="str">
        <f>INDEX('ED - Country code'!$A:$A,MATCH(Data!G1372,'ED - Country code'!$B:$B,0))</f>
        <v>United States of America</v>
      </c>
      <c r="V1285">
        <f t="shared" si="166"/>
        <v>15</v>
      </c>
      <c r="W1285">
        <f t="shared" si="167"/>
        <v>2013</v>
      </c>
    </row>
    <row r="1286" spans="1:23" ht="43.2" x14ac:dyDescent="0.3">
      <c r="A1286">
        <v>2212</v>
      </c>
      <c r="B1286" s="3" t="s">
        <v>2213</v>
      </c>
      <c r="C1286" s="3" t="s">
        <v>6322</v>
      </c>
      <c r="D1286">
        <v>6000</v>
      </c>
      <c r="E1286">
        <v>6863</v>
      </c>
      <c r="F1286" t="s">
        <v>8219</v>
      </c>
      <c r="G1286" t="s">
        <v>8224</v>
      </c>
      <c r="H1286" t="s">
        <v>8246</v>
      </c>
      <c r="I1286">
        <v>1383526800</v>
      </c>
      <c r="J1286">
        <v>1380650177</v>
      </c>
      <c r="K1286" t="b">
        <v>0</v>
      </c>
      <c r="L1286">
        <v>123</v>
      </c>
      <c r="M1286" t="b">
        <v>1</v>
      </c>
      <c r="N1286" t="s">
        <v>8280</v>
      </c>
      <c r="O1286" s="5">
        <f t="shared" si="160"/>
        <v>1.1438333333333333</v>
      </c>
      <c r="P1286" s="8">
        <f t="shared" si="161"/>
        <v>55.796747967479675</v>
      </c>
      <c r="Q1286" t="str">
        <f t="shared" si="162"/>
        <v>music</v>
      </c>
      <c r="R1286" t="str">
        <f t="shared" si="163"/>
        <v>electronic music</v>
      </c>
      <c r="S1286" s="11">
        <f t="shared" si="164"/>
        <v>41548.747418981482</v>
      </c>
      <c r="T1286" s="11">
        <f t="shared" si="165"/>
        <v>41582.041666666664</v>
      </c>
      <c r="U1286" t="str">
        <f>INDEX('ED - Country code'!$A:$A,MATCH(Data!G2214,'ED - Country code'!$B:$B,0))</f>
        <v>United Kingdom</v>
      </c>
      <c r="V1286">
        <f t="shared" si="166"/>
        <v>33.294247685182199</v>
      </c>
      <c r="W1286">
        <f t="shared" si="167"/>
        <v>2013</v>
      </c>
    </row>
    <row r="1287" spans="1:23" ht="43.2" x14ac:dyDescent="0.3">
      <c r="A1287">
        <v>787</v>
      </c>
      <c r="B1287" s="3" t="s">
        <v>788</v>
      </c>
      <c r="C1287" s="3" t="s">
        <v>4897</v>
      </c>
      <c r="D1287">
        <v>1200</v>
      </c>
      <c r="E1287">
        <v>1370</v>
      </c>
      <c r="F1287" t="s">
        <v>8219</v>
      </c>
      <c r="G1287" t="s">
        <v>8224</v>
      </c>
      <c r="H1287" t="s">
        <v>8246</v>
      </c>
      <c r="I1287">
        <v>1383318226</v>
      </c>
      <c r="J1287">
        <v>1380726226</v>
      </c>
      <c r="K1287" t="b">
        <v>0</v>
      </c>
      <c r="L1287">
        <v>17</v>
      </c>
      <c r="M1287" t="b">
        <v>1</v>
      </c>
      <c r="N1287" t="s">
        <v>8276</v>
      </c>
      <c r="O1287" s="5">
        <f t="shared" si="160"/>
        <v>1.1416666666666666</v>
      </c>
      <c r="P1287" s="8">
        <f t="shared" si="161"/>
        <v>80.588235294117652</v>
      </c>
      <c r="Q1287" t="str">
        <f t="shared" si="162"/>
        <v>music</v>
      </c>
      <c r="R1287" t="str">
        <f t="shared" si="163"/>
        <v>rock</v>
      </c>
      <c r="S1287" s="11">
        <f t="shared" si="164"/>
        <v>41549.627615740741</v>
      </c>
      <c r="T1287" s="11">
        <f t="shared" si="165"/>
        <v>41579.627615740741</v>
      </c>
      <c r="U1287" t="str">
        <f>INDEX('ED - Country code'!$A:$A,MATCH(Data!G789,'ED - Country code'!$B:$B,0))</f>
        <v>United States of America</v>
      </c>
      <c r="V1287">
        <f t="shared" si="166"/>
        <v>30</v>
      </c>
      <c r="W1287">
        <f t="shared" si="167"/>
        <v>2013</v>
      </c>
    </row>
    <row r="1288" spans="1:23" ht="43.2" x14ac:dyDescent="0.3">
      <c r="A1288">
        <v>289</v>
      </c>
      <c r="B1288" s="3" t="s">
        <v>290</v>
      </c>
      <c r="C1288" s="3" t="s">
        <v>4399</v>
      </c>
      <c r="D1288">
        <v>15000</v>
      </c>
      <c r="E1288">
        <v>15723</v>
      </c>
      <c r="F1288" t="s">
        <v>8219</v>
      </c>
      <c r="G1288" t="s">
        <v>8225</v>
      </c>
      <c r="H1288" t="s">
        <v>8247</v>
      </c>
      <c r="I1288">
        <v>1383389834</v>
      </c>
      <c r="J1288">
        <v>1380797834</v>
      </c>
      <c r="K1288" t="b">
        <v>1</v>
      </c>
      <c r="L1288">
        <v>232</v>
      </c>
      <c r="M1288" t="b">
        <v>1</v>
      </c>
      <c r="N1288" t="s">
        <v>8269</v>
      </c>
      <c r="O1288" s="5">
        <f t="shared" si="160"/>
        <v>1.0482</v>
      </c>
      <c r="P1288" s="8">
        <f t="shared" si="161"/>
        <v>67.771551724137936</v>
      </c>
      <c r="Q1288" t="str">
        <f t="shared" si="162"/>
        <v>film &amp; video</v>
      </c>
      <c r="R1288" t="str">
        <f t="shared" si="163"/>
        <v>documentary</v>
      </c>
      <c r="S1288" s="11">
        <f t="shared" si="164"/>
        <v>41550.456412037034</v>
      </c>
      <c r="T1288" s="11">
        <f t="shared" si="165"/>
        <v>41580.456412037034</v>
      </c>
      <c r="U1288" t="str">
        <f>INDEX('ED - Country code'!$A:$A,MATCH(Data!G291,'ED - Country code'!$B:$B,0))</f>
        <v>United States of America</v>
      </c>
      <c r="V1288">
        <f t="shared" si="166"/>
        <v>30</v>
      </c>
      <c r="W1288">
        <f t="shared" si="167"/>
        <v>2013</v>
      </c>
    </row>
    <row r="1289" spans="1:23" ht="28.8" x14ac:dyDescent="0.3">
      <c r="A1289">
        <v>3152</v>
      </c>
      <c r="B1289" s="3" t="s">
        <v>3152</v>
      </c>
      <c r="C1289" s="3" t="s">
        <v>7262</v>
      </c>
      <c r="D1289">
        <v>2200</v>
      </c>
      <c r="E1289">
        <v>2331</v>
      </c>
      <c r="F1289" t="s">
        <v>8219</v>
      </c>
      <c r="G1289" t="s">
        <v>8225</v>
      </c>
      <c r="H1289" t="s">
        <v>8247</v>
      </c>
      <c r="I1289">
        <v>1383425367</v>
      </c>
      <c r="J1289">
        <v>1380833367</v>
      </c>
      <c r="K1289" t="b">
        <v>1</v>
      </c>
      <c r="L1289">
        <v>67</v>
      </c>
      <c r="M1289" t="b">
        <v>1</v>
      </c>
      <c r="N1289" t="s">
        <v>8271</v>
      </c>
      <c r="O1289" s="5">
        <f t="shared" si="160"/>
        <v>1.0595454545454546</v>
      </c>
      <c r="P1289" s="8">
        <f t="shared" si="161"/>
        <v>34.791044776119406</v>
      </c>
      <c r="Q1289" t="str">
        <f t="shared" si="162"/>
        <v>theater</v>
      </c>
      <c r="R1289" t="str">
        <f t="shared" si="163"/>
        <v>plays</v>
      </c>
      <c r="S1289" s="11">
        <f t="shared" si="164"/>
        <v>41550.867673611108</v>
      </c>
      <c r="T1289" s="11">
        <f t="shared" si="165"/>
        <v>41580.867673611108</v>
      </c>
      <c r="U1289" t="str">
        <f>INDEX('ED - Country code'!$A:$A,MATCH(Data!G3154,'ED - Country code'!$B:$B,0))</f>
        <v>United States of America</v>
      </c>
      <c r="V1289">
        <f t="shared" si="166"/>
        <v>30</v>
      </c>
      <c r="W1289">
        <f t="shared" si="167"/>
        <v>2013</v>
      </c>
    </row>
    <row r="1290" spans="1:23" ht="28.8" x14ac:dyDescent="0.3">
      <c r="A1290">
        <v>792</v>
      </c>
      <c r="B1290" s="3" t="s">
        <v>793</v>
      </c>
      <c r="C1290" s="3" t="s">
        <v>4902</v>
      </c>
      <c r="D1290">
        <v>2500</v>
      </c>
      <c r="E1290">
        <v>2511.11</v>
      </c>
      <c r="F1290" t="s">
        <v>8219</v>
      </c>
      <c r="G1290" t="s">
        <v>8224</v>
      </c>
      <c r="H1290" t="s">
        <v>8246</v>
      </c>
      <c r="I1290">
        <v>1383861483</v>
      </c>
      <c r="J1290">
        <v>1381265883</v>
      </c>
      <c r="K1290" t="b">
        <v>0</v>
      </c>
      <c r="L1290">
        <v>60</v>
      </c>
      <c r="M1290" t="b">
        <v>1</v>
      </c>
      <c r="N1290" t="s">
        <v>8276</v>
      </c>
      <c r="O1290" s="5">
        <f t="shared" si="160"/>
        <v>1.0044440000000001</v>
      </c>
      <c r="P1290" s="8">
        <f t="shared" si="161"/>
        <v>41.851833333333339</v>
      </c>
      <c r="Q1290" t="str">
        <f t="shared" si="162"/>
        <v>music</v>
      </c>
      <c r="R1290" t="str">
        <f t="shared" si="163"/>
        <v>rock</v>
      </c>
      <c r="S1290" s="11">
        <f t="shared" si="164"/>
        <v>41555.873645833337</v>
      </c>
      <c r="T1290" s="11">
        <f t="shared" si="165"/>
        <v>41585.915312500001</v>
      </c>
      <c r="U1290" t="str">
        <f>INDEX('ED - Country code'!$A:$A,MATCH(Data!G794,'ED - Country code'!$B:$B,0))</f>
        <v>United States of America</v>
      </c>
      <c r="V1290">
        <f t="shared" si="166"/>
        <v>30.041666666664241</v>
      </c>
      <c r="W1290">
        <f t="shared" si="167"/>
        <v>2013</v>
      </c>
    </row>
    <row r="1291" spans="1:23" ht="43.2" x14ac:dyDescent="0.3">
      <c r="A1291">
        <v>791</v>
      </c>
      <c r="B1291" s="3" t="s">
        <v>792</v>
      </c>
      <c r="C1291" s="3" t="s">
        <v>4901</v>
      </c>
      <c r="D1291">
        <v>7500</v>
      </c>
      <c r="E1291">
        <v>7790</v>
      </c>
      <c r="F1291" t="s">
        <v>8219</v>
      </c>
      <c r="G1291" t="s">
        <v>8224</v>
      </c>
      <c r="H1291" t="s">
        <v>8246</v>
      </c>
      <c r="I1291">
        <v>1384322340</v>
      </c>
      <c r="J1291">
        <v>1381430646</v>
      </c>
      <c r="K1291" t="b">
        <v>0</v>
      </c>
      <c r="L1291">
        <v>128</v>
      </c>
      <c r="M1291" t="b">
        <v>1</v>
      </c>
      <c r="N1291" t="s">
        <v>8276</v>
      </c>
      <c r="O1291" s="5">
        <f t="shared" si="160"/>
        <v>1.0386666666666666</v>
      </c>
      <c r="P1291" s="8">
        <f t="shared" si="161"/>
        <v>60.859375</v>
      </c>
      <c r="Q1291" t="str">
        <f t="shared" si="162"/>
        <v>music</v>
      </c>
      <c r="R1291" t="str">
        <f t="shared" si="163"/>
        <v>rock</v>
      </c>
      <c r="S1291" s="11">
        <f t="shared" si="164"/>
        <v>41557.780624999999</v>
      </c>
      <c r="T1291" s="11">
        <f t="shared" si="165"/>
        <v>41591.249305555553</v>
      </c>
      <c r="U1291" t="str">
        <f>INDEX('ED - Country code'!$A:$A,MATCH(Data!G793,'ED - Country code'!$B:$B,0))</f>
        <v>United States of America</v>
      </c>
      <c r="V1291">
        <f t="shared" si="166"/>
        <v>33.468680555553874</v>
      </c>
      <c r="W1291">
        <f t="shared" si="167"/>
        <v>2013</v>
      </c>
    </row>
    <row r="1292" spans="1:23" ht="43.2" x14ac:dyDescent="0.3">
      <c r="A1292">
        <v>110</v>
      </c>
      <c r="B1292" s="3" t="s">
        <v>112</v>
      </c>
      <c r="C1292" s="3" t="s">
        <v>4221</v>
      </c>
      <c r="D1292">
        <v>1300</v>
      </c>
      <c r="E1292">
        <v>1700</v>
      </c>
      <c r="F1292" t="s">
        <v>8219</v>
      </c>
      <c r="G1292" t="s">
        <v>8224</v>
      </c>
      <c r="H1292" t="s">
        <v>8246</v>
      </c>
      <c r="I1292">
        <v>1384408740</v>
      </c>
      <c r="J1292">
        <v>1381445253</v>
      </c>
      <c r="K1292" t="b">
        <v>0</v>
      </c>
      <c r="L1292">
        <v>26</v>
      </c>
      <c r="M1292" t="b">
        <v>1</v>
      </c>
      <c r="N1292" t="s">
        <v>8266</v>
      </c>
      <c r="O1292" s="5">
        <f t="shared" si="160"/>
        <v>1.3076923076923077</v>
      </c>
      <c r="P1292" s="8">
        <f t="shared" si="161"/>
        <v>65.384615384615387</v>
      </c>
      <c r="Q1292" t="str">
        <f t="shared" si="162"/>
        <v>film &amp; video</v>
      </c>
      <c r="R1292" t="str">
        <f t="shared" si="163"/>
        <v>shorts</v>
      </c>
      <c r="S1292" s="11">
        <f t="shared" si="164"/>
        <v>41557.949687500004</v>
      </c>
      <c r="T1292" s="11">
        <f t="shared" si="165"/>
        <v>41592.249305555553</v>
      </c>
      <c r="U1292" t="str">
        <f>INDEX('ED - Country code'!$A:$A,MATCH(Data!G112,'ED - Country code'!$B:$B,0))</f>
        <v>United States of America</v>
      </c>
      <c r="V1292">
        <f t="shared" si="166"/>
        <v>34.299618055549217</v>
      </c>
      <c r="W1292">
        <f t="shared" si="167"/>
        <v>2013</v>
      </c>
    </row>
    <row r="1293" spans="1:23" ht="43.2" x14ac:dyDescent="0.3">
      <c r="A1293">
        <v>1971</v>
      </c>
      <c r="B1293" s="3" t="s">
        <v>1972</v>
      </c>
      <c r="C1293" s="3" t="s">
        <v>6081</v>
      </c>
      <c r="D1293">
        <v>400000</v>
      </c>
      <c r="E1293">
        <v>1052110.8700000001</v>
      </c>
      <c r="F1293" t="s">
        <v>8219</v>
      </c>
      <c r="G1293" t="s">
        <v>8224</v>
      </c>
      <c r="H1293" t="s">
        <v>8246</v>
      </c>
      <c r="I1293">
        <v>1384488000</v>
      </c>
      <c r="J1293">
        <v>1381752061</v>
      </c>
      <c r="K1293" t="b">
        <v>1</v>
      </c>
      <c r="L1293">
        <v>3863</v>
      </c>
      <c r="M1293" t="b">
        <v>1</v>
      </c>
      <c r="N1293" t="s">
        <v>8295</v>
      </c>
      <c r="O1293" s="5">
        <f t="shared" si="160"/>
        <v>2.6302771750000002</v>
      </c>
      <c r="P1293" s="8">
        <f t="shared" si="161"/>
        <v>272.35590732591254</v>
      </c>
      <c r="Q1293" t="str">
        <f t="shared" si="162"/>
        <v>technology</v>
      </c>
      <c r="R1293" t="str">
        <f t="shared" si="163"/>
        <v>hardware</v>
      </c>
      <c r="S1293" s="11">
        <f t="shared" si="164"/>
        <v>41561.500706018516</v>
      </c>
      <c r="T1293" s="11">
        <f t="shared" si="165"/>
        <v>41593.166666666664</v>
      </c>
      <c r="U1293" t="str">
        <f>INDEX('ED - Country code'!$A:$A,MATCH(Data!G1973,'ED - Country code'!$B:$B,0))</f>
        <v>United Kingdom</v>
      </c>
      <c r="V1293">
        <f t="shared" si="166"/>
        <v>31.66596064814803</v>
      </c>
      <c r="W1293">
        <f t="shared" si="167"/>
        <v>2013</v>
      </c>
    </row>
    <row r="1294" spans="1:23" ht="43.2" x14ac:dyDescent="0.3">
      <c r="A1294">
        <v>1271</v>
      </c>
      <c r="B1294" s="3" t="s">
        <v>1272</v>
      </c>
      <c r="C1294" s="3" t="s">
        <v>5381</v>
      </c>
      <c r="D1294">
        <v>7500</v>
      </c>
      <c r="E1294">
        <v>7635</v>
      </c>
      <c r="F1294" t="s">
        <v>8219</v>
      </c>
      <c r="G1294" t="s">
        <v>8224</v>
      </c>
      <c r="H1294" t="s">
        <v>8246</v>
      </c>
      <c r="I1294">
        <v>1384363459</v>
      </c>
      <c r="J1294">
        <v>1381767859</v>
      </c>
      <c r="K1294" t="b">
        <v>1</v>
      </c>
      <c r="L1294">
        <v>31</v>
      </c>
      <c r="M1294" t="b">
        <v>1</v>
      </c>
      <c r="N1294" t="s">
        <v>8276</v>
      </c>
      <c r="O1294" s="5">
        <f t="shared" si="160"/>
        <v>1.018</v>
      </c>
      <c r="P1294" s="8">
        <f t="shared" si="161"/>
        <v>246.29032258064515</v>
      </c>
      <c r="Q1294" t="str">
        <f t="shared" si="162"/>
        <v>music</v>
      </c>
      <c r="R1294" t="str">
        <f t="shared" si="163"/>
        <v>rock</v>
      </c>
      <c r="S1294" s="11">
        <f t="shared" si="164"/>
        <v>41561.683553240742</v>
      </c>
      <c r="T1294" s="11">
        <f t="shared" si="165"/>
        <v>41591.725219907406</v>
      </c>
      <c r="U1294" t="str">
        <f>INDEX('ED - Country code'!$A:$A,MATCH(Data!G1273,'ED - Country code'!$B:$B,0))</f>
        <v>Canada</v>
      </c>
      <c r="V1294">
        <f t="shared" si="166"/>
        <v>30.041666666664241</v>
      </c>
      <c r="W1294">
        <f t="shared" si="167"/>
        <v>2013</v>
      </c>
    </row>
    <row r="1295" spans="1:23" ht="43.2" x14ac:dyDescent="0.3">
      <c r="A1295">
        <v>2227</v>
      </c>
      <c r="B1295" s="3" t="s">
        <v>2228</v>
      </c>
      <c r="C1295" s="3" t="s">
        <v>6337</v>
      </c>
      <c r="D1295">
        <v>13000</v>
      </c>
      <c r="E1295">
        <v>20459</v>
      </c>
      <c r="F1295" t="s">
        <v>8219</v>
      </c>
      <c r="G1295" t="s">
        <v>8225</v>
      </c>
      <c r="H1295" t="s">
        <v>8247</v>
      </c>
      <c r="I1295">
        <v>1384374155</v>
      </c>
      <c r="J1295">
        <v>1381778555</v>
      </c>
      <c r="K1295" t="b">
        <v>0</v>
      </c>
      <c r="L1295">
        <v>301</v>
      </c>
      <c r="M1295" t="b">
        <v>1</v>
      </c>
      <c r="N1295" t="s">
        <v>8297</v>
      </c>
      <c r="O1295" s="5">
        <f t="shared" si="160"/>
        <v>1.5737692307692308</v>
      </c>
      <c r="P1295" s="8">
        <f t="shared" si="161"/>
        <v>67.970099667774093</v>
      </c>
      <c r="Q1295" t="str">
        <f t="shared" si="162"/>
        <v>games</v>
      </c>
      <c r="R1295" t="str">
        <f t="shared" si="163"/>
        <v>tabletop games</v>
      </c>
      <c r="S1295" s="11">
        <f t="shared" si="164"/>
        <v>41561.807349537034</v>
      </c>
      <c r="T1295" s="11">
        <f t="shared" si="165"/>
        <v>41591.849016203705</v>
      </c>
      <c r="U1295" t="str">
        <f>INDEX('ED - Country code'!$A:$A,MATCH(Data!G2229,'ED - Country code'!$B:$B,0))</f>
        <v>United States of America</v>
      </c>
      <c r="V1295">
        <f t="shared" si="166"/>
        <v>30.041666666671517</v>
      </c>
      <c r="W1295">
        <f t="shared" si="167"/>
        <v>2013</v>
      </c>
    </row>
    <row r="1296" spans="1:23" ht="43.2" x14ac:dyDescent="0.3">
      <c r="A1296">
        <v>2207</v>
      </c>
      <c r="B1296" s="3" t="s">
        <v>2208</v>
      </c>
      <c r="C1296" s="3" t="s">
        <v>6317</v>
      </c>
      <c r="D1296">
        <v>2000</v>
      </c>
      <c r="E1296">
        <v>2000</v>
      </c>
      <c r="F1296" t="s">
        <v>8219</v>
      </c>
      <c r="G1296" t="s">
        <v>8224</v>
      </c>
      <c r="H1296" t="s">
        <v>8246</v>
      </c>
      <c r="I1296">
        <v>1384580373</v>
      </c>
      <c r="J1296">
        <v>1381984773</v>
      </c>
      <c r="K1296" t="b">
        <v>0</v>
      </c>
      <c r="L1296">
        <v>7</v>
      </c>
      <c r="M1296" t="b">
        <v>1</v>
      </c>
      <c r="N1296" t="s">
        <v>8280</v>
      </c>
      <c r="O1296" s="5">
        <f t="shared" si="160"/>
        <v>1</v>
      </c>
      <c r="P1296" s="8">
        <f t="shared" si="161"/>
        <v>285.71428571428572</v>
      </c>
      <c r="Q1296" t="str">
        <f t="shared" si="162"/>
        <v>music</v>
      </c>
      <c r="R1296" t="str">
        <f t="shared" si="163"/>
        <v>electronic music</v>
      </c>
      <c r="S1296" s="11">
        <f t="shared" si="164"/>
        <v>41564.194131944445</v>
      </c>
      <c r="T1296" s="11">
        <f t="shared" si="165"/>
        <v>41594.235798611109</v>
      </c>
      <c r="U1296" t="str">
        <f>INDEX('ED - Country code'!$A:$A,MATCH(Data!G2209,'ED - Country code'!$B:$B,0))</f>
        <v>Sweden</v>
      </c>
      <c r="V1296">
        <f t="shared" si="166"/>
        <v>30.041666666664241</v>
      </c>
      <c r="W1296">
        <f t="shared" si="167"/>
        <v>2013</v>
      </c>
    </row>
    <row r="1297" spans="1:23" ht="28.8" x14ac:dyDescent="0.3">
      <c r="A1297">
        <v>2242</v>
      </c>
      <c r="B1297" s="3" t="s">
        <v>2243</v>
      </c>
      <c r="C1297" s="3" t="s">
        <v>6352</v>
      </c>
      <c r="D1297">
        <v>10000</v>
      </c>
      <c r="E1297">
        <v>136009.76</v>
      </c>
      <c r="F1297" t="s">
        <v>8219</v>
      </c>
      <c r="G1297" t="s">
        <v>8224</v>
      </c>
      <c r="H1297" t="s">
        <v>8246</v>
      </c>
      <c r="I1297">
        <v>1385521320</v>
      </c>
      <c r="J1297">
        <v>1382449733</v>
      </c>
      <c r="K1297" t="b">
        <v>0</v>
      </c>
      <c r="L1297">
        <v>2525</v>
      </c>
      <c r="M1297" t="b">
        <v>1</v>
      </c>
      <c r="N1297" t="s">
        <v>8297</v>
      </c>
      <c r="O1297" s="5">
        <f t="shared" si="160"/>
        <v>13.600976000000001</v>
      </c>
      <c r="P1297" s="8">
        <f t="shared" si="161"/>
        <v>53.865251485148519</v>
      </c>
      <c r="Q1297" t="str">
        <f t="shared" si="162"/>
        <v>games</v>
      </c>
      <c r="R1297" t="str">
        <f t="shared" si="163"/>
        <v>tabletop games</v>
      </c>
      <c r="S1297" s="11">
        <f t="shared" si="164"/>
        <v>41569.575613425928</v>
      </c>
      <c r="T1297" s="11">
        <f t="shared" si="165"/>
        <v>41605.126388888886</v>
      </c>
      <c r="U1297" t="str">
        <f>INDEX('ED - Country code'!$A:$A,MATCH(Data!G2244,'ED - Country code'!$B:$B,0))</f>
        <v>United States of America</v>
      </c>
      <c r="V1297">
        <f t="shared" si="166"/>
        <v>35.550775462957972</v>
      </c>
      <c r="W1297">
        <f t="shared" si="167"/>
        <v>2013</v>
      </c>
    </row>
    <row r="1298" spans="1:23" ht="43.2" x14ac:dyDescent="0.3">
      <c r="A1298">
        <v>2289</v>
      </c>
      <c r="B1298" s="3" t="s">
        <v>2290</v>
      </c>
      <c r="C1298" s="3" t="s">
        <v>6399</v>
      </c>
      <c r="D1298">
        <v>1500</v>
      </c>
      <c r="E1298">
        <v>1611</v>
      </c>
      <c r="F1298" t="s">
        <v>8219</v>
      </c>
      <c r="G1298" t="s">
        <v>8224</v>
      </c>
      <c r="H1298" t="s">
        <v>8246</v>
      </c>
      <c r="I1298">
        <v>1386372120</v>
      </c>
      <c r="J1298">
        <v>1382659060</v>
      </c>
      <c r="K1298" t="b">
        <v>0</v>
      </c>
      <c r="L1298">
        <v>25</v>
      </c>
      <c r="M1298" t="b">
        <v>1</v>
      </c>
      <c r="N1298" t="s">
        <v>8276</v>
      </c>
      <c r="O1298" s="5">
        <f t="shared" si="160"/>
        <v>1.0740000000000001</v>
      </c>
      <c r="P1298" s="8">
        <f t="shared" si="161"/>
        <v>64.44</v>
      </c>
      <c r="Q1298" t="str">
        <f t="shared" si="162"/>
        <v>music</v>
      </c>
      <c r="R1298" t="str">
        <f t="shared" si="163"/>
        <v>rock</v>
      </c>
      <c r="S1298" s="11">
        <f t="shared" si="164"/>
        <v>41571.998379629629</v>
      </c>
      <c r="T1298" s="11">
        <f t="shared" si="165"/>
        <v>41614.973611111112</v>
      </c>
      <c r="U1298" t="str">
        <f>INDEX('ED - Country code'!$A:$A,MATCH(Data!G2291,'ED - Country code'!$B:$B,0))</f>
        <v>United States of America</v>
      </c>
      <c r="V1298">
        <f t="shared" si="166"/>
        <v>42.975231481483206</v>
      </c>
      <c r="W1298">
        <f t="shared" si="167"/>
        <v>2013</v>
      </c>
    </row>
    <row r="1299" spans="1:23" ht="43.2" x14ac:dyDescent="0.3">
      <c r="A1299">
        <v>1652</v>
      </c>
      <c r="B1299" s="3" t="s">
        <v>1653</v>
      </c>
      <c r="C1299" s="3" t="s">
        <v>5762</v>
      </c>
      <c r="D1299">
        <v>4500</v>
      </c>
      <c r="E1299">
        <v>4530</v>
      </c>
      <c r="F1299" t="s">
        <v>8219</v>
      </c>
      <c r="G1299" t="s">
        <v>8224</v>
      </c>
      <c r="H1299" t="s">
        <v>8246</v>
      </c>
      <c r="I1299">
        <v>1385297393</v>
      </c>
      <c r="J1299">
        <v>1382701793</v>
      </c>
      <c r="K1299" t="b">
        <v>0</v>
      </c>
      <c r="L1299">
        <v>70</v>
      </c>
      <c r="M1299" t="b">
        <v>1</v>
      </c>
      <c r="N1299" t="s">
        <v>8292</v>
      </c>
      <c r="O1299" s="5">
        <f t="shared" si="160"/>
        <v>1.0066666666666666</v>
      </c>
      <c r="P1299" s="8">
        <f t="shared" si="161"/>
        <v>64.714285714285708</v>
      </c>
      <c r="Q1299" t="str">
        <f t="shared" si="162"/>
        <v>music</v>
      </c>
      <c r="R1299" t="str">
        <f t="shared" si="163"/>
        <v>pop</v>
      </c>
      <c r="S1299" s="11">
        <f t="shared" si="164"/>
        <v>41572.492974537039</v>
      </c>
      <c r="T1299" s="11">
        <f t="shared" si="165"/>
        <v>41602.534641203703</v>
      </c>
      <c r="U1299" t="str">
        <f>INDEX('ED - Country code'!$A:$A,MATCH(Data!G1654,'ED - Country code'!$B:$B,0))</f>
        <v>United States of America</v>
      </c>
      <c r="V1299">
        <f t="shared" si="166"/>
        <v>30.041666666664241</v>
      </c>
      <c r="W1299">
        <f t="shared" si="167"/>
        <v>2013</v>
      </c>
    </row>
    <row r="1300" spans="1:23" ht="28.8" x14ac:dyDescent="0.3">
      <c r="A1300">
        <v>2239</v>
      </c>
      <c r="B1300" s="3" t="s">
        <v>2240</v>
      </c>
      <c r="C1300" s="3" t="s">
        <v>6349</v>
      </c>
      <c r="D1300">
        <v>25000</v>
      </c>
      <c r="E1300">
        <v>32006.67</v>
      </c>
      <c r="F1300" t="s">
        <v>8219</v>
      </c>
      <c r="G1300" t="s">
        <v>8224</v>
      </c>
      <c r="H1300" t="s">
        <v>8246</v>
      </c>
      <c r="I1300">
        <v>1385870520</v>
      </c>
      <c r="J1300">
        <v>1382742014</v>
      </c>
      <c r="K1300" t="b">
        <v>0</v>
      </c>
      <c r="L1300">
        <v>426</v>
      </c>
      <c r="M1300" t="b">
        <v>1</v>
      </c>
      <c r="N1300" t="s">
        <v>8297</v>
      </c>
      <c r="O1300" s="5">
        <f t="shared" si="160"/>
        <v>1.2802667999999999</v>
      </c>
      <c r="P1300" s="8">
        <f t="shared" si="161"/>
        <v>75.133028169014082</v>
      </c>
      <c r="Q1300" t="str">
        <f t="shared" si="162"/>
        <v>games</v>
      </c>
      <c r="R1300" t="str">
        <f t="shared" si="163"/>
        <v>tabletop games</v>
      </c>
      <c r="S1300" s="11">
        <f t="shared" si="164"/>
        <v>41572.958495370374</v>
      </c>
      <c r="T1300" s="11">
        <f t="shared" si="165"/>
        <v>41609.168055555558</v>
      </c>
      <c r="U1300" t="str">
        <f>INDEX('ED - Country code'!$A:$A,MATCH(Data!G2241,'ED - Country code'!$B:$B,0))</f>
        <v>United States of America</v>
      </c>
      <c r="V1300">
        <f t="shared" si="166"/>
        <v>36.209560185183364</v>
      </c>
      <c r="W1300">
        <f t="shared" si="167"/>
        <v>2013</v>
      </c>
    </row>
    <row r="1301" spans="1:23" x14ac:dyDescent="0.3">
      <c r="A1301">
        <v>2049</v>
      </c>
      <c r="B1301" s="3" t="s">
        <v>2050</v>
      </c>
      <c r="C1301" s="3" t="s">
        <v>6159</v>
      </c>
      <c r="D1301">
        <v>50000</v>
      </c>
      <c r="E1301">
        <v>60095.35</v>
      </c>
      <c r="F1301" t="s">
        <v>8219</v>
      </c>
      <c r="G1301" t="s">
        <v>8225</v>
      </c>
      <c r="H1301" t="s">
        <v>8247</v>
      </c>
      <c r="I1301">
        <v>1386025140</v>
      </c>
      <c r="J1301">
        <v>1382963963</v>
      </c>
      <c r="K1301" t="b">
        <v>0</v>
      </c>
      <c r="L1301">
        <v>742</v>
      </c>
      <c r="M1301" t="b">
        <v>1</v>
      </c>
      <c r="N1301" t="s">
        <v>8295</v>
      </c>
      <c r="O1301" s="5">
        <f t="shared" si="160"/>
        <v>1.2019070000000001</v>
      </c>
      <c r="P1301" s="8">
        <f t="shared" si="161"/>
        <v>80.991037735849048</v>
      </c>
      <c r="Q1301" t="str">
        <f t="shared" si="162"/>
        <v>technology</v>
      </c>
      <c r="R1301" t="str">
        <f t="shared" si="163"/>
        <v>hardware</v>
      </c>
      <c r="S1301" s="11">
        <f t="shared" si="164"/>
        <v>41575.527349537035</v>
      </c>
      <c r="T1301" s="11">
        <f t="shared" si="165"/>
        <v>41610.957638888889</v>
      </c>
      <c r="U1301" t="str">
        <f>INDEX('ED - Country code'!$A:$A,MATCH(Data!G2051,'ED - Country code'!$B:$B,0))</f>
        <v>United States of America</v>
      </c>
      <c r="V1301">
        <f t="shared" si="166"/>
        <v>35.430289351854299</v>
      </c>
      <c r="W1301">
        <f t="shared" si="167"/>
        <v>2013</v>
      </c>
    </row>
    <row r="1302" spans="1:23" ht="28.8" x14ac:dyDescent="0.3">
      <c r="A1302">
        <v>2037</v>
      </c>
      <c r="B1302" s="3" t="s">
        <v>2038</v>
      </c>
      <c r="C1302" s="3" t="s">
        <v>6147</v>
      </c>
      <c r="D1302">
        <v>10000</v>
      </c>
      <c r="E1302">
        <v>30047.64</v>
      </c>
      <c r="F1302" t="s">
        <v>8219</v>
      </c>
      <c r="G1302" t="s">
        <v>8224</v>
      </c>
      <c r="H1302" t="s">
        <v>8246</v>
      </c>
      <c r="I1302">
        <v>1388383353</v>
      </c>
      <c r="J1302">
        <v>1383195753</v>
      </c>
      <c r="K1302" t="b">
        <v>1</v>
      </c>
      <c r="L1302">
        <v>429</v>
      </c>
      <c r="M1302" t="b">
        <v>1</v>
      </c>
      <c r="N1302" t="s">
        <v>8295</v>
      </c>
      <c r="O1302" s="5">
        <f t="shared" si="160"/>
        <v>3.0047639999999998</v>
      </c>
      <c r="P1302" s="8">
        <f t="shared" si="161"/>
        <v>70.041118881118877</v>
      </c>
      <c r="Q1302" t="str">
        <f t="shared" si="162"/>
        <v>technology</v>
      </c>
      <c r="R1302" t="str">
        <f t="shared" si="163"/>
        <v>hardware</v>
      </c>
      <c r="S1302" s="11">
        <f t="shared" si="164"/>
        <v>41578.210104166668</v>
      </c>
      <c r="T1302" s="11">
        <f t="shared" si="165"/>
        <v>41638.251770833333</v>
      </c>
      <c r="U1302" t="str">
        <f>INDEX('ED - Country code'!$A:$A,MATCH(Data!G2039,'ED - Country code'!$B:$B,0))</f>
        <v>United Kingdom</v>
      </c>
      <c r="V1302">
        <f t="shared" si="166"/>
        <v>60.041666666664241</v>
      </c>
      <c r="W1302">
        <f t="shared" si="167"/>
        <v>2013</v>
      </c>
    </row>
    <row r="1303" spans="1:23" ht="28.8" x14ac:dyDescent="0.3">
      <c r="A1303">
        <v>2040</v>
      </c>
      <c r="B1303" s="3" t="s">
        <v>2041</v>
      </c>
      <c r="C1303" s="3" t="s">
        <v>6150</v>
      </c>
      <c r="D1303">
        <v>3000</v>
      </c>
      <c r="E1303">
        <v>7445.14</v>
      </c>
      <c r="F1303" t="s">
        <v>8219</v>
      </c>
      <c r="G1303" t="s">
        <v>8224</v>
      </c>
      <c r="H1303" t="s">
        <v>8246</v>
      </c>
      <c r="I1303">
        <v>1384557303</v>
      </c>
      <c r="J1303">
        <v>1383257703</v>
      </c>
      <c r="K1303" t="b">
        <v>1</v>
      </c>
      <c r="L1303">
        <v>271</v>
      </c>
      <c r="M1303" t="b">
        <v>1</v>
      </c>
      <c r="N1303" t="s">
        <v>8295</v>
      </c>
      <c r="O1303" s="5">
        <f t="shared" si="160"/>
        <v>2.4817133333333334</v>
      </c>
      <c r="P1303" s="8">
        <f t="shared" si="161"/>
        <v>27.472841328413285</v>
      </c>
      <c r="Q1303" t="str">
        <f t="shared" si="162"/>
        <v>technology</v>
      </c>
      <c r="R1303" t="str">
        <f t="shared" si="163"/>
        <v>hardware</v>
      </c>
      <c r="S1303" s="11">
        <f t="shared" si="164"/>
        <v>41578.927118055559</v>
      </c>
      <c r="T1303" s="11">
        <f t="shared" si="165"/>
        <v>41593.968784722223</v>
      </c>
      <c r="U1303" t="str">
        <f>INDEX('ED - Country code'!$A:$A,MATCH(Data!G2042,'ED - Country code'!$B:$B,0))</f>
        <v>United Kingdom</v>
      </c>
      <c r="V1303">
        <f t="shared" si="166"/>
        <v>15.041666666664241</v>
      </c>
      <c r="W1303">
        <f t="shared" si="167"/>
        <v>2013</v>
      </c>
    </row>
    <row r="1304" spans="1:23" ht="43.2" x14ac:dyDescent="0.3">
      <c r="A1304">
        <v>736</v>
      </c>
      <c r="B1304" s="3" t="s">
        <v>737</v>
      </c>
      <c r="C1304" s="3" t="s">
        <v>4846</v>
      </c>
      <c r="D1304">
        <v>3600</v>
      </c>
      <c r="E1304">
        <v>11345</v>
      </c>
      <c r="F1304" t="s">
        <v>8219</v>
      </c>
      <c r="G1304" t="s">
        <v>8224</v>
      </c>
      <c r="H1304" t="s">
        <v>8246</v>
      </c>
      <c r="I1304">
        <v>1385009940</v>
      </c>
      <c r="J1304">
        <v>1383327440</v>
      </c>
      <c r="K1304" t="b">
        <v>0</v>
      </c>
      <c r="L1304">
        <v>108</v>
      </c>
      <c r="M1304" t="b">
        <v>1</v>
      </c>
      <c r="N1304" t="s">
        <v>8274</v>
      </c>
      <c r="O1304" s="5">
        <f t="shared" si="160"/>
        <v>3.151388888888889</v>
      </c>
      <c r="P1304" s="8">
        <f t="shared" si="161"/>
        <v>105.04629629629629</v>
      </c>
      <c r="Q1304" t="str">
        <f t="shared" si="162"/>
        <v>publishing</v>
      </c>
      <c r="R1304" t="str">
        <f t="shared" si="163"/>
        <v>nonfiction</v>
      </c>
      <c r="S1304" s="11">
        <f t="shared" si="164"/>
        <v>41579.734259259261</v>
      </c>
      <c r="T1304" s="11">
        <f t="shared" si="165"/>
        <v>41599.207638888889</v>
      </c>
      <c r="U1304" t="str">
        <f>INDEX('ED - Country code'!$A:$A,MATCH(Data!G738,'ED - Country code'!$B:$B,0))</f>
        <v>United States of America</v>
      </c>
      <c r="V1304">
        <f t="shared" si="166"/>
        <v>19.473379629627743</v>
      </c>
      <c r="W1304">
        <f t="shared" si="167"/>
        <v>2013</v>
      </c>
    </row>
    <row r="1305" spans="1:23" ht="43.2" x14ac:dyDescent="0.3">
      <c r="A1305">
        <v>1255</v>
      </c>
      <c r="B1305" s="3" t="s">
        <v>1256</v>
      </c>
      <c r="C1305" s="3" t="s">
        <v>5365</v>
      </c>
      <c r="D1305">
        <v>3000</v>
      </c>
      <c r="E1305">
        <v>6071</v>
      </c>
      <c r="F1305" t="s">
        <v>8219</v>
      </c>
      <c r="G1305" t="s">
        <v>8224</v>
      </c>
      <c r="H1305" t="s">
        <v>8246</v>
      </c>
      <c r="I1305">
        <v>1385932652</v>
      </c>
      <c r="J1305">
        <v>1383337052</v>
      </c>
      <c r="K1305" t="b">
        <v>1</v>
      </c>
      <c r="L1305">
        <v>109</v>
      </c>
      <c r="M1305" t="b">
        <v>1</v>
      </c>
      <c r="N1305" t="s">
        <v>8276</v>
      </c>
      <c r="O1305" s="5">
        <f t="shared" si="160"/>
        <v>2.0236666666666667</v>
      </c>
      <c r="P1305" s="8">
        <f t="shared" si="161"/>
        <v>55.697247706422019</v>
      </c>
      <c r="Q1305" t="str">
        <f t="shared" si="162"/>
        <v>music</v>
      </c>
      <c r="R1305" t="str">
        <f t="shared" si="163"/>
        <v>rock</v>
      </c>
      <c r="S1305" s="11">
        <f t="shared" si="164"/>
        <v>41579.845509259263</v>
      </c>
      <c r="T1305" s="11">
        <f t="shared" si="165"/>
        <v>41609.887175925927</v>
      </c>
      <c r="U1305" t="str">
        <f>INDEX('ED - Country code'!$A:$A,MATCH(Data!G1257,'ED - Country code'!$B:$B,0))</f>
        <v>United States of America</v>
      </c>
      <c r="V1305">
        <f t="shared" si="166"/>
        <v>30.041666666664241</v>
      </c>
      <c r="W1305">
        <f t="shared" si="167"/>
        <v>2013</v>
      </c>
    </row>
    <row r="1306" spans="1:23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0"/>
        <v>0.39627499999999999</v>
      </c>
      <c r="P1306" s="8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11">
        <f t="shared" si="164"/>
        <v>42747.194502314815</v>
      </c>
      <c r="T1306" s="11">
        <f t="shared" si="165"/>
        <v>42807.152835648143</v>
      </c>
      <c r="U1306" t="str">
        <f>INDEX('ED - Country code'!$A:$A,MATCH(Data!G1306,'ED - Country code'!$B:$B,0))</f>
        <v>United Kingdom</v>
      </c>
      <c r="V1306">
        <f t="shared" si="166"/>
        <v>59.958333333328483</v>
      </c>
      <c r="W1306">
        <f t="shared" si="167"/>
        <v>2017</v>
      </c>
    </row>
    <row r="1307" spans="1:23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0"/>
        <v>0.25976666666666665</v>
      </c>
      <c r="P1307" s="8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11">
        <f t="shared" si="164"/>
        <v>42543.665601851855</v>
      </c>
      <c r="T1307" s="11">
        <f t="shared" si="165"/>
        <v>42572.729166666672</v>
      </c>
      <c r="U1307" t="str">
        <f>INDEX('ED - Country code'!$A:$A,MATCH(Data!G1307,'ED - Country code'!$B:$B,0))</f>
        <v>United States of America</v>
      </c>
      <c r="V1307">
        <f t="shared" si="166"/>
        <v>29.063564814816345</v>
      </c>
      <c r="W1307">
        <f t="shared" si="167"/>
        <v>2016</v>
      </c>
    </row>
    <row r="1308" spans="1:23" ht="43.2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0"/>
        <v>0.65246363636363636</v>
      </c>
      <c r="P1308" s="8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11">
        <f t="shared" si="164"/>
        <v>41947.457569444443</v>
      </c>
      <c r="T1308" s="11">
        <f t="shared" si="165"/>
        <v>41977.457569444443</v>
      </c>
      <c r="U1308" t="str">
        <f>INDEX('ED - Country code'!$A:$A,MATCH(Data!G1308,'ED - Country code'!$B:$B,0))</f>
        <v>United States of America</v>
      </c>
      <c r="V1308">
        <f t="shared" si="166"/>
        <v>30</v>
      </c>
      <c r="W1308">
        <f t="shared" si="167"/>
        <v>2014</v>
      </c>
    </row>
    <row r="1309" spans="1:23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0"/>
        <v>0.11514000000000001</v>
      </c>
      <c r="P1309" s="8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11">
        <f t="shared" si="164"/>
        <v>42387.503229166665</v>
      </c>
      <c r="T1309" s="11">
        <f t="shared" si="165"/>
        <v>42417.503229166665</v>
      </c>
      <c r="U1309" t="str">
        <f>INDEX('ED - Country code'!$A:$A,MATCH(Data!G1309,'ED - Country code'!$B:$B,0))</f>
        <v>United States of America</v>
      </c>
      <c r="V1309">
        <f t="shared" si="166"/>
        <v>30</v>
      </c>
      <c r="W1309">
        <f t="shared" si="167"/>
        <v>2016</v>
      </c>
    </row>
    <row r="1310" spans="1:23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0"/>
        <v>0.11360000000000001</v>
      </c>
      <c r="P1310" s="8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11">
        <f t="shared" si="164"/>
        <v>42611.613564814819</v>
      </c>
      <c r="T1310" s="11">
        <f t="shared" si="165"/>
        <v>42651.613564814819</v>
      </c>
      <c r="U1310" t="str">
        <f>INDEX('ED - Country code'!$A:$A,MATCH(Data!G1310,'ED - Country code'!$B:$B,0))</f>
        <v>United States of America</v>
      </c>
      <c r="V1310">
        <f t="shared" si="166"/>
        <v>40</v>
      </c>
      <c r="W1310">
        <f t="shared" si="167"/>
        <v>2016</v>
      </c>
    </row>
    <row r="1311" spans="1:23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0"/>
        <v>1.1199130434782609</v>
      </c>
      <c r="P1311" s="8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11">
        <f t="shared" si="164"/>
        <v>42257.882731481484</v>
      </c>
      <c r="T1311" s="11">
        <f t="shared" si="165"/>
        <v>42292.882731481484</v>
      </c>
      <c r="U1311" t="str">
        <f>INDEX('ED - Country code'!$A:$A,MATCH(Data!G1311,'ED - Country code'!$B:$B,0))</f>
        <v>United States of America</v>
      </c>
      <c r="V1311">
        <f t="shared" si="166"/>
        <v>35</v>
      </c>
      <c r="W1311">
        <f t="shared" si="167"/>
        <v>2015</v>
      </c>
    </row>
    <row r="1312" spans="1:23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0"/>
        <v>0.155</v>
      </c>
      <c r="P1312" s="8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11">
        <f t="shared" si="164"/>
        <v>42556.667245370365</v>
      </c>
      <c r="T1312" s="11">
        <f t="shared" si="165"/>
        <v>42601.667245370365</v>
      </c>
      <c r="U1312" t="str">
        <f>INDEX('ED - Country code'!$A:$A,MATCH(Data!G1312,'ED - Country code'!$B:$B,0))</f>
        <v>United States of America</v>
      </c>
      <c r="V1312">
        <f t="shared" si="166"/>
        <v>45</v>
      </c>
      <c r="W1312">
        <f t="shared" si="167"/>
        <v>2016</v>
      </c>
    </row>
    <row r="1313" spans="1:23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0"/>
        <v>0.32028000000000001</v>
      </c>
      <c r="P1313" s="8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1">
        <f t="shared" si="164"/>
        <v>42669.802303240736</v>
      </c>
      <c r="T1313" s="11">
        <f t="shared" si="165"/>
        <v>42704.843969907408</v>
      </c>
      <c r="U1313" t="str">
        <f>INDEX('ED - Country code'!$A:$A,MATCH(Data!G1313,'ED - Country code'!$B:$B,0))</f>
        <v>United States of America</v>
      </c>
      <c r="V1313">
        <f t="shared" si="166"/>
        <v>35.041666666671517</v>
      </c>
      <c r="W1313">
        <f t="shared" si="167"/>
        <v>2016</v>
      </c>
    </row>
    <row r="1314" spans="1:23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0"/>
        <v>6.0869565217391303E-3</v>
      </c>
      <c r="P1314" s="8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1">
        <f t="shared" si="164"/>
        <v>42082.702800925923</v>
      </c>
      <c r="T1314" s="11">
        <f t="shared" si="165"/>
        <v>42112.702800925923</v>
      </c>
      <c r="U1314" t="str">
        <f>INDEX('ED - Country code'!$A:$A,MATCH(Data!G1314,'ED - Country code'!$B:$B,0))</f>
        <v>United States of America</v>
      </c>
      <c r="V1314">
        <f t="shared" si="166"/>
        <v>30</v>
      </c>
      <c r="W1314">
        <f t="shared" si="167"/>
        <v>2015</v>
      </c>
    </row>
    <row r="1315" spans="1:23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0"/>
        <v>0.31114999999999998</v>
      </c>
      <c r="P1315" s="8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11">
        <f t="shared" si="164"/>
        <v>42402.709652777776</v>
      </c>
      <c r="T1315" s="11">
        <f t="shared" si="165"/>
        <v>42432.709652777776</v>
      </c>
      <c r="U1315" t="str">
        <f>INDEX('ED - Country code'!$A:$A,MATCH(Data!G1315,'ED - Country code'!$B:$B,0))</f>
        <v>United States of America</v>
      </c>
      <c r="V1315">
        <f t="shared" si="166"/>
        <v>30</v>
      </c>
      <c r="W1315">
        <f t="shared" si="167"/>
        <v>2016</v>
      </c>
    </row>
    <row r="1316" spans="1:23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0"/>
        <v>1.1266666666666666E-2</v>
      </c>
      <c r="P1316" s="8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11">
        <f t="shared" si="164"/>
        <v>42604.669675925921</v>
      </c>
      <c r="T1316" s="11">
        <f t="shared" si="165"/>
        <v>42664.669675925921</v>
      </c>
      <c r="U1316" t="str">
        <f>INDEX('ED - Country code'!$A:$A,MATCH(Data!G1316,'ED - Country code'!$B:$B,0))</f>
        <v>United States of America</v>
      </c>
      <c r="V1316">
        <f t="shared" si="166"/>
        <v>60</v>
      </c>
      <c r="W1316">
        <f t="shared" si="167"/>
        <v>2016</v>
      </c>
    </row>
    <row r="1317" spans="1:23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0"/>
        <v>0.40404000000000001</v>
      </c>
      <c r="P1317" s="8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11">
        <f t="shared" si="164"/>
        <v>42278.498240740737</v>
      </c>
      <c r="T1317" s="11">
        <f t="shared" si="165"/>
        <v>42314.041666666672</v>
      </c>
      <c r="U1317" t="str">
        <f>INDEX('ED - Country code'!$A:$A,MATCH(Data!G1317,'ED - Country code'!$B:$B,0))</f>
        <v>United States of America</v>
      </c>
      <c r="V1317">
        <f t="shared" si="166"/>
        <v>35.543425925934571</v>
      </c>
      <c r="W1317">
        <f t="shared" si="167"/>
        <v>2015</v>
      </c>
    </row>
    <row r="1318" spans="1:23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0"/>
        <v>1.3333333333333333E-5</v>
      </c>
      <c r="P1318" s="8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1">
        <f t="shared" si="164"/>
        <v>42393.961909722217</v>
      </c>
      <c r="T1318" s="11">
        <f t="shared" si="165"/>
        <v>42428.961909722217</v>
      </c>
      <c r="U1318" t="str">
        <f>INDEX('ED - Country code'!$A:$A,MATCH(Data!G1318,'ED - Country code'!$B:$B,0))</f>
        <v>United States of America</v>
      </c>
      <c r="V1318">
        <f t="shared" si="166"/>
        <v>35</v>
      </c>
      <c r="W1318">
        <f t="shared" si="167"/>
        <v>2016</v>
      </c>
    </row>
    <row r="1319" spans="1:23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0"/>
        <v>5.7334999999999997E-2</v>
      </c>
      <c r="P1319" s="8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11">
        <f t="shared" si="164"/>
        <v>42520.235486111109</v>
      </c>
      <c r="T1319" s="11">
        <f t="shared" si="165"/>
        <v>42572.583333333328</v>
      </c>
      <c r="U1319" t="str">
        <f>INDEX('ED - Country code'!$A:$A,MATCH(Data!G1319,'ED - Country code'!$B:$B,0))</f>
        <v>Denmark</v>
      </c>
      <c r="V1319">
        <f t="shared" si="166"/>
        <v>52.347847222219571</v>
      </c>
      <c r="W1319">
        <f t="shared" si="167"/>
        <v>2016</v>
      </c>
    </row>
    <row r="1320" spans="1:23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0"/>
        <v>0.15325</v>
      </c>
      <c r="P1320" s="8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11">
        <f t="shared" si="164"/>
        <v>41985.043657407412</v>
      </c>
      <c r="T1320" s="11">
        <f t="shared" si="165"/>
        <v>42015.043657407412</v>
      </c>
      <c r="U1320" t="str">
        <f>INDEX('ED - Country code'!$A:$A,MATCH(Data!G1320,'ED - Country code'!$B:$B,0))</f>
        <v>United States of America</v>
      </c>
      <c r="V1320">
        <f t="shared" si="166"/>
        <v>30</v>
      </c>
      <c r="W1320">
        <f t="shared" si="167"/>
        <v>2015</v>
      </c>
    </row>
    <row r="1321" spans="1:23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0"/>
        <v>0.15103448275862069</v>
      </c>
      <c r="P1321" s="8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11">
        <f t="shared" si="164"/>
        <v>41816.812094907407</v>
      </c>
      <c r="T1321" s="11">
        <f t="shared" si="165"/>
        <v>41831.666666666664</v>
      </c>
      <c r="U1321" t="str">
        <f>INDEX('ED - Country code'!$A:$A,MATCH(Data!G1321,'ED - Country code'!$B:$B,0))</f>
        <v>United Kingdom</v>
      </c>
      <c r="V1321">
        <f t="shared" si="166"/>
        <v>14.854571759256942</v>
      </c>
      <c r="W1321">
        <f t="shared" si="167"/>
        <v>2014</v>
      </c>
    </row>
    <row r="1322" spans="1:23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0"/>
        <v>5.0299999999999997E-3</v>
      </c>
      <c r="P1322" s="8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11">
        <f t="shared" si="164"/>
        <v>42705.690347222218</v>
      </c>
      <c r="T1322" s="11">
        <f t="shared" si="165"/>
        <v>42734.958333333328</v>
      </c>
      <c r="U1322" t="str">
        <f>INDEX('ED - Country code'!$A:$A,MATCH(Data!G1322,'ED - Country code'!$B:$B,0))</f>
        <v>Netherlands</v>
      </c>
      <c r="V1322">
        <f t="shared" si="166"/>
        <v>29.267986111110076</v>
      </c>
      <c r="W1322">
        <f t="shared" si="167"/>
        <v>2016</v>
      </c>
    </row>
    <row r="1323" spans="1:23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0"/>
        <v>1.3028138528138528E-2</v>
      </c>
      <c r="P1323" s="8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11">
        <f t="shared" si="164"/>
        <v>42697.74927083333</v>
      </c>
      <c r="T1323" s="11">
        <f t="shared" si="165"/>
        <v>42727.74927083333</v>
      </c>
      <c r="U1323" t="str">
        <f>INDEX('ED - Country code'!$A:$A,MATCH(Data!G1323,'ED - Country code'!$B:$B,0))</f>
        <v>Sweden</v>
      </c>
      <c r="V1323">
        <f t="shared" si="166"/>
        <v>30</v>
      </c>
      <c r="W1323">
        <f t="shared" si="167"/>
        <v>2016</v>
      </c>
    </row>
    <row r="1324" spans="1:23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0"/>
        <v>3.0285714285714286E-3</v>
      </c>
      <c r="P1324" s="8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1">
        <f t="shared" si="164"/>
        <v>42115.656539351854</v>
      </c>
      <c r="T1324" s="11">
        <f t="shared" si="165"/>
        <v>42145.656539351854</v>
      </c>
      <c r="U1324" t="str">
        <f>INDEX('ED - Country code'!$A:$A,MATCH(Data!G1324,'ED - Country code'!$B:$B,0))</f>
        <v>United Kingdom</v>
      </c>
      <c r="V1324">
        <f t="shared" si="166"/>
        <v>30</v>
      </c>
      <c r="W1324">
        <f t="shared" si="167"/>
        <v>2015</v>
      </c>
    </row>
    <row r="1325" spans="1:23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0"/>
        <v>8.8800000000000004E-2</v>
      </c>
      <c r="P1325" s="8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11">
        <f t="shared" si="164"/>
        <v>42451.698449074072</v>
      </c>
      <c r="T1325" s="11">
        <f t="shared" si="165"/>
        <v>42486.288194444445</v>
      </c>
      <c r="U1325" t="str">
        <f>INDEX('ED - Country code'!$A:$A,MATCH(Data!G1325,'ED - Country code'!$B:$B,0))</f>
        <v>United States of America</v>
      </c>
      <c r="V1325">
        <f t="shared" si="166"/>
        <v>34.589745370372839</v>
      </c>
      <c r="W1325">
        <f t="shared" si="167"/>
        <v>2016</v>
      </c>
    </row>
    <row r="1326" spans="1:23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0"/>
        <v>9.8400000000000001E-2</v>
      </c>
      <c r="P1326" s="8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11">
        <f t="shared" si="164"/>
        <v>42626.633703703701</v>
      </c>
      <c r="T1326" s="11">
        <f t="shared" si="165"/>
        <v>42656.633703703701</v>
      </c>
      <c r="U1326" t="str">
        <f>INDEX('ED - Country code'!$A:$A,MATCH(Data!G1326,'ED - Country code'!$B:$B,0))</f>
        <v>United States of America</v>
      </c>
      <c r="V1326">
        <f t="shared" si="166"/>
        <v>30</v>
      </c>
      <c r="W1326">
        <f t="shared" si="167"/>
        <v>2016</v>
      </c>
    </row>
    <row r="1327" spans="1:23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0"/>
        <v>2.4299999999999999E-2</v>
      </c>
      <c r="P1327" s="8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1">
        <f t="shared" si="164"/>
        <v>42704.086053240739</v>
      </c>
      <c r="T1327" s="11">
        <f t="shared" si="165"/>
        <v>42734.086053240739</v>
      </c>
      <c r="U1327" t="str">
        <f>INDEX('ED - Country code'!$A:$A,MATCH(Data!G1327,'ED - Country code'!$B:$B,0))</f>
        <v>United States of America</v>
      </c>
      <c r="V1327">
        <f t="shared" si="166"/>
        <v>30</v>
      </c>
      <c r="W1327">
        <f t="shared" si="167"/>
        <v>2016</v>
      </c>
    </row>
    <row r="1328" spans="1:23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0"/>
        <v>1.1299999999999999E-2</v>
      </c>
      <c r="P1328" s="8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11">
        <f t="shared" si="164"/>
        <v>41974.791990740734</v>
      </c>
      <c r="T1328" s="11">
        <f t="shared" si="165"/>
        <v>42019.791990740734</v>
      </c>
      <c r="U1328" t="str">
        <f>INDEX('ED - Country code'!$A:$A,MATCH(Data!G1328,'ED - Country code'!$B:$B,0))</f>
        <v>United States of America</v>
      </c>
      <c r="V1328">
        <f t="shared" si="166"/>
        <v>45</v>
      </c>
      <c r="W1328">
        <f t="shared" si="167"/>
        <v>2015</v>
      </c>
    </row>
    <row r="1329" spans="1:23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0"/>
        <v>3.5520833333333335E-2</v>
      </c>
      <c r="P1329" s="8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11">
        <f t="shared" si="164"/>
        <v>42123.678645833337</v>
      </c>
      <c r="T1329" s="11">
        <f t="shared" si="165"/>
        <v>42153.678645833337</v>
      </c>
      <c r="U1329" t="str">
        <f>INDEX('ED - Country code'!$A:$A,MATCH(Data!G1329,'ED - Country code'!$B:$B,0))</f>
        <v>United States of America</v>
      </c>
      <c r="V1329">
        <f t="shared" si="166"/>
        <v>30</v>
      </c>
      <c r="W1329">
        <f t="shared" si="167"/>
        <v>2015</v>
      </c>
    </row>
    <row r="1330" spans="1:23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0"/>
        <v>2.3306666666666667E-2</v>
      </c>
      <c r="P1330" s="8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11">
        <f t="shared" si="164"/>
        <v>42612.642754629633</v>
      </c>
      <c r="T1330" s="11">
        <f t="shared" si="165"/>
        <v>42657.642754629633</v>
      </c>
      <c r="U1330" t="str">
        <f>INDEX('ED - Country code'!$A:$A,MATCH(Data!G1330,'ED - Country code'!$B:$B,0))</f>
        <v>United States of America</v>
      </c>
      <c r="V1330">
        <f t="shared" si="166"/>
        <v>45</v>
      </c>
      <c r="W1330">
        <f t="shared" si="167"/>
        <v>2016</v>
      </c>
    </row>
    <row r="1331" spans="1:23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0"/>
        <v>8.1600000000000006E-3</v>
      </c>
      <c r="P1331" s="8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11">
        <f t="shared" si="164"/>
        <v>41935.221585648149</v>
      </c>
      <c r="T1331" s="11">
        <f t="shared" si="165"/>
        <v>41975.263252314813</v>
      </c>
      <c r="U1331" t="str">
        <f>INDEX('ED - Country code'!$A:$A,MATCH(Data!G1331,'ED - Country code'!$B:$B,0))</f>
        <v>United States of America</v>
      </c>
      <c r="V1331">
        <f t="shared" si="166"/>
        <v>40.041666666664241</v>
      </c>
      <c r="W1331">
        <f t="shared" si="167"/>
        <v>2014</v>
      </c>
    </row>
    <row r="1332" spans="1:23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0"/>
        <v>0.22494285714285714</v>
      </c>
      <c r="P1332" s="8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1">
        <f t="shared" si="164"/>
        <v>42522.276724537034</v>
      </c>
      <c r="T1332" s="11">
        <f t="shared" si="165"/>
        <v>42553.166666666672</v>
      </c>
      <c r="U1332" t="str">
        <f>INDEX('ED - Country code'!$A:$A,MATCH(Data!G1332,'ED - Country code'!$B:$B,0))</f>
        <v>United States of America</v>
      </c>
      <c r="V1332">
        <f t="shared" si="166"/>
        <v>30.889942129637348</v>
      </c>
      <c r="W1332">
        <f t="shared" si="167"/>
        <v>2016</v>
      </c>
    </row>
    <row r="1333" spans="1:23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0"/>
        <v>1.3668E-2</v>
      </c>
      <c r="P1333" s="8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1">
        <f t="shared" si="164"/>
        <v>42569.50409722222</v>
      </c>
      <c r="T1333" s="11">
        <f t="shared" si="165"/>
        <v>42599.50409722222</v>
      </c>
      <c r="U1333" t="str">
        <f>INDEX('ED - Country code'!$A:$A,MATCH(Data!G1333,'ED - Country code'!$B:$B,0))</f>
        <v>United States of America</v>
      </c>
      <c r="V1333">
        <f t="shared" si="166"/>
        <v>30</v>
      </c>
      <c r="W1333">
        <f t="shared" si="167"/>
        <v>2016</v>
      </c>
    </row>
    <row r="1334" spans="1:23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0"/>
        <v>0</v>
      </c>
      <c r="P1334" s="8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11">
        <f t="shared" si="164"/>
        <v>42732.060277777782</v>
      </c>
      <c r="T1334" s="11">
        <f t="shared" si="165"/>
        <v>42762.060277777782</v>
      </c>
      <c r="U1334" t="str">
        <f>INDEX('ED - Country code'!$A:$A,MATCH(Data!G1334,'ED - Country code'!$B:$B,0))</f>
        <v>Switzerland</v>
      </c>
      <c r="V1334">
        <f t="shared" si="166"/>
        <v>30</v>
      </c>
      <c r="W1334">
        <f t="shared" si="167"/>
        <v>2017</v>
      </c>
    </row>
    <row r="1335" spans="1:23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0"/>
        <v>0</v>
      </c>
      <c r="P1335" s="8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11">
        <f t="shared" si="164"/>
        <v>41806.106770833336</v>
      </c>
      <c r="T1335" s="11">
        <f t="shared" si="165"/>
        <v>41836.106770833336</v>
      </c>
      <c r="U1335" t="str">
        <f>INDEX('ED - Country code'!$A:$A,MATCH(Data!G1335,'ED - Country code'!$B:$B,0))</f>
        <v>Australia</v>
      </c>
      <c r="V1335">
        <f t="shared" si="166"/>
        <v>30</v>
      </c>
      <c r="W1335">
        <f t="shared" si="167"/>
        <v>2014</v>
      </c>
    </row>
    <row r="1336" spans="1:23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0"/>
        <v>0.10754135338345865</v>
      </c>
      <c r="P1336" s="8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11">
        <f t="shared" si="164"/>
        <v>42410.774155092593</v>
      </c>
      <c r="T1336" s="11">
        <f t="shared" si="165"/>
        <v>42440.774155092593</v>
      </c>
      <c r="U1336" t="str">
        <f>INDEX('ED - Country code'!$A:$A,MATCH(Data!G1336,'ED - Country code'!$B:$B,0))</f>
        <v>United States of America</v>
      </c>
      <c r="V1336">
        <f t="shared" si="166"/>
        <v>30</v>
      </c>
      <c r="W1336">
        <f t="shared" si="167"/>
        <v>2016</v>
      </c>
    </row>
    <row r="1337" spans="1:23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0"/>
        <v>0.1976</v>
      </c>
      <c r="P1337" s="8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1">
        <f t="shared" si="164"/>
        <v>42313.936365740738</v>
      </c>
      <c r="T1337" s="11">
        <f t="shared" si="165"/>
        <v>42343.936365740738</v>
      </c>
      <c r="U1337" t="str">
        <f>INDEX('ED - Country code'!$A:$A,MATCH(Data!G1337,'ED - Country code'!$B:$B,0))</f>
        <v>United States of America</v>
      </c>
      <c r="V1337">
        <f t="shared" si="166"/>
        <v>30</v>
      </c>
      <c r="W1337">
        <f t="shared" si="167"/>
        <v>2015</v>
      </c>
    </row>
    <row r="1338" spans="1:23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0"/>
        <v>0.84946999999999995</v>
      </c>
      <c r="P1338" s="8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11">
        <f t="shared" si="164"/>
        <v>41955.863750000004</v>
      </c>
      <c r="T1338" s="11">
        <f t="shared" si="165"/>
        <v>41990.863750000004</v>
      </c>
      <c r="U1338" t="str">
        <f>INDEX('ED - Country code'!$A:$A,MATCH(Data!G1338,'ED - Country code'!$B:$B,0))</f>
        <v>United States of America</v>
      </c>
      <c r="V1338">
        <f t="shared" si="166"/>
        <v>35</v>
      </c>
      <c r="W1338">
        <f t="shared" si="167"/>
        <v>2014</v>
      </c>
    </row>
    <row r="1339" spans="1:23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0"/>
        <v>0.49381999999999998</v>
      </c>
      <c r="P1339" s="8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11">
        <f t="shared" si="164"/>
        <v>42767.577303240745</v>
      </c>
      <c r="T1339" s="11">
        <f t="shared" si="165"/>
        <v>42797.577303240745</v>
      </c>
      <c r="U1339" t="str">
        <f>INDEX('ED - Country code'!$A:$A,MATCH(Data!G1339,'ED - Country code'!$B:$B,0))</f>
        <v>United States of America</v>
      </c>
      <c r="V1339">
        <f t="shared" si="166"/>
        <v>30</v>
      </c>
      <c r="W1339">
        <f t="shared" si="167"/>
        <v>2017</v>
      </c>
    </row>
    <row r="1340" spans="1:23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0"/>
        <v>3.3033333333333331E-2</v>
      </c>
      <c r="P1340" s="8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11">
        <f t="shared" si="164"/>
        <v>42188.803622685184</v>
      </c>
      <c r="T1340" s="11">
        <f t="shared" si="165"/>
        <v>42218.803622685184</v>
      </c>
      <c r="U1340" t="str">
        <f>INDEX('ED - Country code'!$A:$A,MATCH(Data!G1340,'ED - Country code'!$B:$B,0))</f>
        <v>United States of America</v>
      </c>
      <c r="V1340">
        <f t="shared" si="166"/>
        <v>30</v>
      </c>
      <c r="W1340">
        <f t="shared" si="167"/>
        <v>2015</v>
      </c>
    </row>
    <row r="1341" spans="1:23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0"/>
        <v>6.6339999999999996E-2</v>
      </c>
      <c r="P1341" s="8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11">
        <f t="shared" si="164"/>
        <v>41936.647164351853</v>
      </c>
      <c r="T1341" s="11">
        <f t="shared" si="165"/>
        <v>41981.688831018517</v>
      </c>
      <c r="U1341" t="str">
        <f>INDEX('ED - Country code'!$A:$A,MATCH(Data!G1341,'ED - Country code'!$B:$B,0))</f>
        <v>United States of America</v>
      </c>
      <c r="V1341">
        <f t="shared" si="166"/>
        <v>45.041666666664241</v>
      </c>
      <c r="W1341">
        <f t="shared" si="167"/>
        <v>2014</v>
      </c>
    </row>
    <row r="1342" spans="1:23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0"/>
        <v>0</v>
      </c>
      <c r="P1342" s="8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11">
        <f t="shared" si="164"/>
        <v>41836.595520833333</v>
      </c>
      <c r="T1342" s="11">
        <f t="shared" si="165"/>
        <v>41866.595520833333</v>
      </c>
      <c r="U1342" t="str">
        <f>INDEX('ED - Country code'!$A:$A,MATCH(Data!G1342,'ED - Country code'!$B:$B,0))</f>
        <v>United States of America</v>
      </c>
      <c r="V1342">
        <f t="shared" si="166"/>
        <v>30</v>
      </c>
      <c r="W1342">
        <f t="shared" si="167"/>
        <v>2014</v>
      </c>
    </row>
    <row r="1343" spans="1:23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0"/>
        <v>0.7036</v>
      </c>
      <c r="P1343" s="8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11">
        <f t="shared" si="164"/>
        <v>42612.624039351853</v>
      </c>
      <c r="T1343" s="11">
        <f t="shared" si="165"/>
        <v>42644.624039351853</v>
      </c>
      <c r="U1343" t="str">
        <f>INDEX('ED - Country code'!$A:$A,MATCH(Data!G1343,'ED - Country code'!$B:$B,0))</f>
        <v>United Kingdom</v>
      </c>
      <c r="V1343">
        <f t="shared" si="166"/>
        <v>32</v>
      </c>
      <c r="W1343">
        <f t="shared" si="167"/>
        <v>2016</v>
      </c>
    </row>
    <row r="1344" spans="1:23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0"/>
        <v>2E-3</v>
      </c>
      <c r="P1344" s="8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1">
        <f t="shared" si="164"/>
        <v>42172.816423611104</v>
      </c>
      <c r="T1344" s="11">
        <f t="shared" si="165"/>
        <v>42202.816423611104</v>
      </c>
      <c r="U1344" t="str">
        <f>INDEX('ED - Country code'!$A:$A,MATCH(Data!G1344,'ED - Country code'!$B:$B,0))</f>
        <v>United States of America</v>
      </c>
      <c r="V1344">
        <f t="shared" si="166"/>
        <v>30</v>
      </c>
      <c r="W1344">
        <f t="shared" si="167"/>
        <v>2015</v>
      </c>
    </row>
    <row r="1345" spans="1:23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0"/>
        <v>1.02298</v>
      </c>
      <c r="P1345" s="8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11">
        <f t="shared" si="164"/>
        <v>42542.526423611111</v>
      </c>
      <c r="T1345" s="11">
        <f t="shared" si="165"/>
        <v>42601.165972222225</v>
      </c>
      <c r="U1345" t="str">
        <f>INDEX('ED - Country code'!$A:$A,MATCH(Data!G1345,'ED - Country code'!$B:$B,0))</f>
        <v>United States of America</v>
      </c>
      <c r="V1345">
        <f t="shared" si="166"/>
        <v>58.639548611114151</v>
      </c>
      <c r="W1345">
        <f t="shared" si="167"/>
        <v>2016</v>
      </c>
    </row>
    <row r="1346" spans="1:23" ht="43.2" x14ac:dyDescent="0.3">
      <c r="A1346">
        <v>1626</v>
      </c>
      <c r="B1346" s="3" t="s">
        <v>1627</v>
      </c>
      <c r="C1346" s="3" t="s">
        <v>5736</v>
      </c>
      <c r="D1346">
        <v>8000</v>
      </c>
      <c r="E1346">
        <v>8095</v>
      </c>
      <c r="F1346" t="s">
        <v>8219</v>
      </c>
      <c r="G1346" t="s">
        <v>8224</v>
      </c>
      <c r="H1346" t="s">
        <v>8246</v>
      </c>
      <c r="I1346">
        <v>1385932867</v>
      </c>
      <c r="J1346">
        <v>1383337267</v>
      </c>
      <c r="K1346" t="b">
        <v>0</v>
      </c>
      <c r="L1346">
        <v>108</v>
      </c>
      <c r="M1346" t="b">
        <v>1</v>
      </c>
      <c r="N1346" t="s">
        <v>8276</v>
      </c>
      <c r="O1346" s="5">
        <f t="shared" ref="O1346:O1409" si="168">E1346/D1346</f>
        <v>1.0118750000000001</v>
      </c>
      <c r="P1346" s="8">
        <f t="shared" ref="P1346:P1409" si="169">E1346/L1346</f>
        <v>74.953703703703709</v>
      </c>
      <c r="Q1346" t="str">
        <f t="shared" ref="Q1346:Q1409" si="170">LEFT(N1346,SEARCH("/",N1346,1)-1)</f>
        <v>music</v>
      </c>
      <c r="R1346" t="str">
        <f t="shared" ref="R1346:R1409" si="171">RIGHT(N1346,LEN(N1346)-SEARCH("/",N1346,1))</f>
        <v>rock</v>
      </c>
      <c r="S1346" s="11">
        <f t="shared" ref="S1346:S1409" si="172">(((J1346/60)/60)/24)+DATE(1970,1,1)</f>
        <v>41579.847997685189</v>
      </c>
      <c r="T1346" s="11">
        <f t="shared" ref="T1346:T1409" si="173">(((I1346/60)/60)/24)+DATE(1970,1,1)</f>
        <v>41609.889664351853</v>
      </c>
      <c r="U1346" t="str">
        <f>INDEX('ED - Country code'!$A:$A,MATCH(Data!G1628,'ED - Country code'!$B:$B,0))</f>
        <v>United States of America</v>
      </c>
      <c r="V1346">
        <f t="shared" si="166"/>
        <v>30.041666666664241</v>
      </c>
      <c r="W1346">
        <f t="shared" si="167"/>
        <v>2013</v>
      </c>
    </row>
    <row r="1347" spans="1:23" ht="28.8" x14ac:dyDescent="0.3">
      <c r="A1347">
        <v>80</v>
      </c>
      <c r="B1347" s="3" t="s">
        <v>82</v>
      </c>
      <c r="C1347" s="3" t="s">
        <v>4191</v>
      </c>
      <c r="D1347">
        <v>12000</v>
      </c>
      <c r="E1347">
        <v>12870</v>
      </c>
      <c r="F1347" t="s">
        <v>8219</v>
      </c>
      <c r="G1347" t="s">
        <v>8224</v>
      </c>
      <c r="H1347" t="s">
        <v>8246</v>
      </c>
      <c r="I1347">
        <v>1386640856</v>
      </c>
      <c r="J1347">
        <v>1383616856</v>
      </c>
      <c r="K1347" t="b">
        <v>0</v>
      </c>
      <c r="L1347">
        <v>47</v>
      </c>
      <c r="M1347" t="b">
        <v>1</v>
      </c>
      <c r="N1347" t="s">
        <v>8266</v>
      </c>
      <c r="O1347" s="5">
        <f t="shared" si="168"/>
        <v>1.0725</v>
      </c>
      <c r="P1347" s="8">
        <f t="shared" si="169"/>
        <v>273.82978723404256</v>
      </c>
      <c r="Q1347" t="str">
        <f t="shared" si="170"/>
        <v>film &amp; video</v>
      </c>
      <c r="R1347" t="str">
        <f t="shared" si="171"/>
        <v>shorts</v>
      </c>
      <c r="S1347" s="11">
        <f t="shared" si="172"/>
        <v>41583.083981481483</v>
      </c>
      <c r="T1347" s="11">
        <f t="shared" si="173"/>
        <v>41618.083981481483</v>
      </c>
      <c r="U1347" t="str">
        <f>INDEX('ED - Country code'!$A:$A,MATCH(Data!G82,'ED - Country code'!$B:$B,0))</f>
        <v>United States of America</v>
      </c>
      <c r="V1347">
        <f t="shared" ref="V1347:V1410" si="174">T1347-S1347</f>
        <v>35</v>
      </c>
      <c r="W1347">
        <f t="shared" ref="W1347:W1410" si="175">YEAR(T1347)</f>
        <v>2013</v>
      </c>
    </row>
    <row r="1348" spans="1:23" ht="43.2" x14ac:dyDescent="0.3">
      <c r="A1348">
        <v>1282</v>
      </c>
      <c r="B1348" s="3" t="s">
        <v>1283</v>
      </c>
      <c r="C1348" s="3" t="s">
        <v>5392</v>
      </c>
      <c r="D1348">
        <v>15000</v>
      </c>
      <c r="E1348">
        <v>18542</v>
      </c>
      <c r="F1348" t="s">
        <v>8219</v>
      </c>
      <c r="G1348" t="s">
        <v>8224</v>
      </c>
      <c r="H1348" t="s">
        <v>8246</v>
      </c>
      <c r="I1348">
        <v>1386565140</v>
      </c>
      <c r="J1348">
        <v>1383909855</v>
      </c>
      <c r="K1348" t="b">
        <v>1</v>
      </c>
      <c r="L1348">
        <v>274</v>
      </c>
      <c r="M1348" t="b">
        <v>1</v>
      </c>
      <c r="N1348" t="s">
        <v>8276</v>
      </c>
      <c r="O1348" s="5">
        <f t="shared" si="168"/>
        <v>1.2361333333333333</v>
      </c>
      <c r="P1348" s="8">
        <f t="shared" si="169"/>
        <v>67.671532846715323</v>
      </c>
      <c r="Q1348" t="str">
        <f t="shared" si="170"/>
        <v>music</v>
      </c>
      <c r="R1348" t="str">
        <f t="shared" si="171"/>
        <v>rock</v>
      </c>
      <c r="S1348" s="11">
        <f t="shared" si="172"/>
        <v>41586.475173611114</v>
      </c>
      <c r="T1348" s="11">
        <f t="shared" si="173"/>
        <v>41617.207638888889</v>
      </c>
      <c r="U1348" t="str">
        <f>INDEX('ED - Country code'!$A:$A,MATCH(Data!G1284,'ED - Country code'!$B:$B,0))</f>
        <v>United States of America</v>
      </c>
      <c r="V1348">
        <f t="shared" si="174"/>
        <v>30.732465277775191</v>
      </c>
      <c r="W1348">
        <f t="shared" si="175"/>
        <v>2013</v>
      </c>
    </row>
    <row r="1349" spans="1:23" ht="28.8" x14ac:dyDescent="0.3">
      <c r="A1349">
        <v>317</v>
      </c>
      <c r="B1349" s="3" t="s">
        <v>318</v>
      </c>
      <c r="C1349" s="3" t="s">
        <v>4427</v>
      </c>
      <c r="D1349">
        <v>30000</v>
      </c>
      <c r="E1349">
        <v>30241</v>
      </c>
      <c r="F1349" t="s">
        <v>8219</v>
      </c>
      <c r="G1349" t="s">
        <v>8224</v>
      </c>
      <c r="H1349" t="s">
        <v>8246</v>
      </c>
      <c r="I1349">
        <v>1386778483</v>
      </c>
      <c r="J1349">
        <v>1384186483</v>
      </c>
      <c r="K1349" t="b">
        <v>1</v>
      </c>
      <c r="L1349">
        <v>316</v>
      </c>
      <c r="M1349" t="b">
        <v>1</v>
      </c>
      <c r="N1349" t="s">
        <v>8269</v>
      </c>
      <c r="O1349" s="5">
        <f t="shared" si="168"/>
        <v>1.0080333333333333</v>
      </c>
      <c r="P1349" s="8">
        <f t="shared" si="169"/>
        <v>95.699367088607602</v>
      </c>
      <c r="Q1349" t="str">
        <f t="shared" si="170"/>
        <v>film &amp; video</v>
      </c>
      <c r="R1349" t="str">
        <f t="shared" si="171"/>
        <v>documentary</v>
      </c>
      <c r="S1349" s="11">
        <f t="shared" si="172"/>
        <v>41589.676886574074</v>
      </c>
      <c r="T1349" s="11">
        <f t="shared" si="173"/>
        <v>41619.676886574074</v>
      </c>
      <c r="U1349" t="str">
        <f>INDEX('ED - Country code'!$A:$A,MATCH(Data!G319,'ED - Country code'!$B:$B,0))</f>
        <v>United States of America</v>
      </c>
      <c r="V1349">
        <f t="shared" si="174"/>
        <v>30</v>
      </c>
      <c r="W1349">
        <f t="shared" si="175"/>
        <v>2013</v>
      </c>
    </row>
    <row r="1350" spans="1:23" ht="28.8" x14ac:dyDescent="0.3">
      <c r="A1350">
        <v>1922</v>
      </c>
      <c r="B1350" s="3" t="s">
        <v>1923</v>
      </c>
      <c r="C1350" s="3" t="s">
        <v>6032</v>
      </c>
      <c r="D1350">
        <v>2000</v>
      </c>
      <c r="E1350">
        <v>2311</v>
      </c>
      <c r="F1350" t="s">
        <v>8219</v>
      </c>
      <c r="G1350" t="s">
        <v>8224</v>
      </c>
      <c r="H1350" t="s">
        <v>8246</v>
      </c>
      <c r="I1350">
        <v>1386828507</v>
      </c>
      <c r="J1350">
        <v>1384236507</v>
      </c>
      <c r="K1350" t="b">
        <v>0</v>
      </c>
      <c r="L1350">
        <v>64</v>
      </c>
      <c r="M1350" t="b">
        <v>1</v>
      </c>
      <c r="N1350" t="s">
        <v>8279</v>
      </c>
      <c r="O1350" s="5">
        <f t="shared" si="168"/>
        <v>1.1555</v>
      </c>
      <c r="P1350" s="8">
        <f t="shared" si="169"/>
        <v>36.109375</v>
      </c>
      <c r="Q1350" t="str">
        <f t="shared" si="170"/>
        <v>music</v>
      </c>
      <c r="R1350" t="str">
        <f t="shared" si="171"/>
        <v>indie rock</v>
      </c>
      <c r="S1350" s="11">
        <f t="shared" si="172"/>
        <v>41590.255868055552</v>
      </c>
      <c r="T1350" s="11">
        <f t="shared" si="173"/>
        <v>41620.255868055552</v>
      </c>
      <c r="U1350" t="str">
        <f>INDEX('ED - Country code'!$A:$A,MATCH(Data!G1924,'ED - Country code'!$B:$B,0))</f>
        <v>United States of America</v>
      </c>
      <c r="V1350">
        <f t="shared" si="174"/>
        <v>30</v>
      </c>
      <c r="W1350">
        <f t="shared" si="175"/>
        <v>2013</v>
      </c>
    </row>
    <row r="1351" spans="1:23" ht="28.8" x14ac:dyDescent="0.3">
      <c r="A1351">
        <v>3169</v>
      </c>
      <c r="B1351" s="3" t="s">
        <v>3169</v>
      </c>
      <c r="C1351" s="3" t="s">
        <v>7279</v>
      </c>
      <c r="D1351">
        <v>8000</v>
      </c>
      <c r="E1351">
        <v>8241</v>
      </c>
      <c r="F1351" t="s">
        <v>8219</v>
      </c>
      <c r="G1351" t="s">
        <v>8224</v>
      </c>
      <c r="H1351" t="s">
        <v>8246</v>
      </c>
      <c r="I1351">
        <v>1386910740</v>
      </c>
      <c r="J1351">
        <v>1384364561</v>
      </c>
      <c r="K1351" t="b">
        <v>1</v>
      </c>
      <c r="L1351">
        <v>82</v>
      </c>
      <c r="M1351" t="b">
        <v>1</v>
      </c>
      <c r="N1351" t="s">
        <v>8271</v>
      </c>
      <c r="O1351" s="5">
        <f t="shared" si="168"/>
        <v>1.030125</v>
      </c>
      <c r="P1351" s="8">
        <f t="shared" si="169"/>
        <v>100.5</v>
      </c>
      <c r="Q1351" t="str">
        <f t="shared" si="170"/>
        <v>theater</v>
      </c>
      <c r="R1351" t="str">
        <f t="shared" si="171"/>
        <v>plays</v>
      </c>
      <c r="S1351" s="11">
        <f t="shared" si="172"/>
        <v>41591.737974537034</v>
      </c>
      <c r="T1351" s="11">
        <f t="shared" si="173"/>
        <v>41621.207638888889</v>
      </c>
      <c r="U1351" t="str">
        <f>INDEX('ED - Country code'!$A:$A,MATCH(Data!G3171,'ED - Country code'!$B:$B,0))</f>
        <v>United States of America</v>
      </c>
      <c r="V1351">
        <f t="shared" si="174"/>
        <v>29.46966435185459</v>
      </c>
      <c r="W1351">
        <f t="shared" si="175"/>
        <v>2013</v>
      </c>
    </row>
    <row r="1352" spans="1:23" ht="43.2" x14ac:dyDescent="0.3">
      <c r="A1352">
        <v>2120</v>
      </c>
      <c r="B1352" s="3" t="s">
        <v>2121</v>
      </c>
      <c r="C1352" s="3" t="s">
        <v>6230</v>
      </c>
      <c r="D1352">
        <v>8000</v>
      </c>
      <c r="E1352">
        <v>8070.43</v>
      </c>
      <c r="F1352" t="s">
        <v>8219</v>
      </c>
      <c r="G1352" t="s">
        <v>8224</v>
      </c>
      <c r="H1352" t="s">
        <v>8246</v>
      </c>
      <c r="I1352">
        <v>1388617736</v>
      </c>
      <c r="J1352">
        <v>1384384136</v>
      </c>
      <c r="K1352" t="b">
        <v>0</v>
      </c>
      <c r="L1352">
        <v>69</v>
      </c>
      <c r="M1352" t="b">
        <v>1</v>
      </c>
      <c r="N1352" t="s">
        <v>8279</v>
      </c>
      <c r="O1352" s="5">
        <f t="shared" si="168"/>
        <v>1.00880375</v>
      </c>
      <c r="P1352" s="8">
        <f t="shared" si="169"/>
        <v>116.96275362318841</v>
      </c>
      <c r="Q1352" t="str">
        <f t="shared" si="170"/>
        <v>music</v>
      </c>
      <c r="R1352" t="str">
        <f t="shared" si="171"/>
        <v>indie rock</v>
      </c>
      <c r="S1352" s="11">
        <f t="shared" si="172"/>
        <v>41591.964537037034</v>
      </c>
      <c r="T1352" s="11">
        <f t="shared" si="173"/>
        <v>41640.964537037034</v>
      </c>
      <c r="U1352" t="str">
        <f>INDEX('ED - Country code'!$A:$A,MATCH(Data!G2122,'ED - Country code'!$B:$B,0))</f>
        <v>United States of America</v>
      </c>
      <c r="V1352">
        <f t="shared" si="174"/>
        <v>49</v>
      </c>
      <c r="W1352">
        <f t="shared" si="175"/>
        <v>2014</v>
      </c>
    </row>
    <row r="1353" spans="1:23" ht="43.2" x14ac:dyDescent="0.3">
      <c r="A1353">
        <v>2319</v>
      </c>
      <c r="B1353" s="3" t="s">
        <v>2320</v>
      </c>
      <c r="C1353" s="3" t="s">
        <v>6429</v>
      </c>
      <c r="D1353">
        <v>3000</v>
      </c>
      <c r="E1353">
        <v>3231</v>
      </c>
      <c r="F1353" t="s">
        <v>8219</v>
      </c>
      <c r="G1353" t="s">
        <v>8224</v>
      </c>
      <c r="H1353" t="s">
        <v>8246</v>
      </c>
      <c r="I1353">
        <v>1387072685</v>
      </c>
      <c r="J1353">
        <v>1384480685</v>
      </c>
      <c r="K1353" t="b">
        <v>1</v>
      </c>
      <c r="L1353">
        <v>77</v>
      </c>
      <c r="M1353" t="b">
        <v>1</v>
      </c>
      <c r="N1353" t="s">
        <v>8279</v>
      </c>
      <c r="O1353" s="5">
        <f t="shared" si="168"/>
        <v>1.077</v>
      </c>
      <c r="P1353" s="8">
        <f t="shared" si="169"/>
        <v>41.961038961038959</v>
      </c>
      <c r="Q1353" t="str">
        <f t="shared" si="170"/>
        <v>music</v>
      </c>
      <c r="R1353" t="str">
        <f t="shared" si="171"/>
        <v>indie rock</v>
      </c>
      <c r="S1353" s="11">
        <f t="shared" si="172"/>
        <v>41593.082002314812</v>
      </c>
      <c r="T1353" s="11">
        <f t="shared" si="173"/>
        <v>41623.082002314812</v>
      </c>
      <c r="U1353" t="str">
        <f>INDEX('ED - Country code'!$A:$A,MATCH(Data!G2321,'ED - Country code'!$B:$B,0))</f>
        <v>United States of America</v>
      </c>
      <c r="V1353">
        <f t="shared" si="174"/>
        <v>30</v>
      </c>
      <c r="W1353">
        <f t="shared" si="175"/>
        <v>2013</v>
      </c>
    </row>
    <row r="1354" spans="1:23" ht="43.2" x14ac:dyDescent="0.3">
      <c r="A1354">
        <v>1659</v>
      </c>
      <c r="B1354" s="3" t="s">
        <v>1660</v>
      </c>
      <c r="C1354" s="3" t="s">
        <v>5769</v>
      </c>
      <c r="D1354">
        <v>500</v>
      </c>
      <c r="E1354">
        <v>564</v>
      </c>
      <c r="F1354" t="s">
        <v>8219</v>
      </c>
      <c r="G1354" t="s">
        <v>8225</v>
      </c>
      <c r="H1354" t="s">
        <v>8247</v>
      </c>
      <c r="I1354">
        <v>1387281600</v>
      </c>
      <c r="J1354">
        <v>1384811721</v>
      </c>
      <c r="K1354" t="b">
        <v>0</v>
      </c>
      <c r="L1354">
        <v>45</v>
      </c>
      <c r="M1354" t="b">
        <v>1</v>
      </c>
      <c r="N1354" t="s">
        <v>8292</v>
      </c>
      <c r="O1354" s="5">
        <f t="shared" si="168"/>
        <v>1.1279999999999999</v>
      </c>
      <c r="P1354" s="8">
        <f t="shared" si="169"/>
        <v>12.533333333333333</v>
      </c>
      <c r="Q1354" t="str">
        <f t="shared" si="170"/>
        <v>music</v>
      </c>
      <c r="R1354" t="str">
        <f t="shared" si="171"/>
        <v>pop</v>
      </c>
      <c r="S1354" s="11">
        <f t="shared" si="172"/>
        <v>41596.913437499999</v>
      </c>
      <c r="T1354" s="11">
        <f t="shared" si="173"/>
        <v>41625.5</v>
      </c>
      <c r="U1354" t="str">
        <f>INDEX('ED - Country code'!$A:$A,MATCH(Data!G1661,'ED - Country code'!$B:$B,0))</f>
        <v>United States of America</v>
      </c>
      <c r="V1354">
        <f t="shared" si="174"/>
        <v>28.586562500000582</v>
      </c>
      <c r="W1354">
        <f t="shared" si="175"/>
        <v>2013</v>
      </c>
    </row>
    <row r="1355" spans="1:23" ht="43.2" x14ac:dyDescent="0.3">
      <c r="A1355">
        <v>411</v>
      </c>
      <c r="B1355" s="3" t="s">
        <v>412</v>
      </c>
      <c r="C1355" s="3" t="s">
        <v>4521</v>
      </c>
      <c r="D1355">
        <v>30000</v>
      </c>
      <c r="E1355">
        <v>30315</v>
      </c>
      <c r="F1355" t="s">
        <v>8219</v>
      </c>
      <c r="G1355" t="s">
        <v>8224</v>
      </c>
      <c r="H1355" t="s">
        <v>8246</v>
      </c>
      <c r="I1355">
        <v>1387688400</v>
      </c>
      <c r="J1355">
        <v>1384920804</v>
      </c>
      <c r="K1355" t="b">
        <v>0</v>
      </c>
      <c r="L1355">
        <v>241</v>
      </c>
      <c r="M1355" t="b">
        <v>1</v>
      </c>
      <c r="N1355" t="s">
        <v>8269</v>
      </c>
      <c r="O1355" s="5">
        <f t="shared" si="168"/>
        <v>1.0105</v>
      </c>
      <c r="P1355" s="8">
        <f t="shared" si="169"/>
        <v>125.78838174273859</v>
      </c>
      <c r="Q1355" t="str">
        <f t="shared" si="170"/>
        <v>film &amp; video</v>
      </c>
      <c r="R1355" t="str">
        <f t="shared" si="171"/>
        <v>documentary</v>
      </c>
      <c r="S1355" s="11">
        <f t="shared" si="172"/>
        <v>41598.17597222222</v>
      </c>
      <c r="T1355" s="11">
        <f t="shared" si="173"/>
        <v>41630.208333333336</v>
      </c>
      <c r="U1355" t="str">
        <f>INDEX('ED - Country code'!$A:$A,MATCH(Data!G413,'ED - Country code'!$B:$B,0))</f>
        <v>United States of America</v>
      </c>
      <c r="V1355">
        <f t="shared" si="174"/>
        <v>32.032361111116188</v>
      </c>
      <c r="W1355">
        <f t="shared" si="175"/>
        <v>2013</v>
      </c>
    </row>
    <row r="1356" spans="1:23" ht="43.2" x14ac:dyDescent="0.3">
      <c r="A1356">
        <v>733</v>
      </c>
      <c r="B1356" s="3" t="s">
        <v>734</v>
      </c>
      <c r="C1356" s="3" t="s">
        <v>4843</v>
      </c>
      <c r="D1356">
        <v>2500</v>
      </c>
      <c r="E1356">
        <v>3012</v>
      </c>
      <c r="F1356" t="s">
        <v>8219</v>
      </c>
      <c r="G1356" t="s">
        <v>8225</v>
      </c>
      <c r="H1356" t="s">
        <v>8247</v>
      </c>
      <c r="I1356">
        <v>1387533892</v>
      </c>
      <c r="J1356">
        <v>1384941892</v>
      </c>
      <c r="K1356" t="b">
        <v>0</v>
      </c>
      <c r="L1356">
        <v>169</v>
      </c>
      <c r="M1356" t="b">
        <v>1</v>
      </c>
      <c r="N1356" t="s">
        <v>8274</v>
      </c>
      <c r="O1356" s="5">
        <f t="shared" si="168"/>
        <v>1.2048000000000001</v>
      </c>
      <c r="P1356" s="8">
        <f t="shared" si="169"/>
        <v>17.822485207100591</v>
      </c>
      <c r="Q1356" t="str">
        <f t="shared" si="170"/>
        <v>publishing</v>
      </c>
      <c r="R1356" t="str">
        <f t="shared" si="171"/>
        <v>nonfiction</v>
      </c>
      <c r="S1356" s="11">
        <f t="shared" si="172"/>
        <v>41598.420046296298</v>
      </c>
      <c r="T1356" s="11">
        <f t="shared" si="173"/>
        <v>41628.420046296298</v>
      </c>
      <c r="U1356" t="str">
        <f>INDEX('ED - Country code'!$A:$A,MATCH(Data!G735,'ED - Country code'!$B:$B,0))</f>
        <v>United States of America</v>
      </c>
      <c r="V1356">
        <f t="shared" si="174"/>
        <v>30</v>
      </c>
      <c r="W1356">
        <f t="shared" si="175"/>
        <v>2013</v>
      </c>
    </row>
    <row r="1357" spans="1:23" ht="43.2" x14ac:dyDescent="0.3">
      <c r="A1357">
        <v>1855</v>
      </c>
      <c r="B1357" s="3" t="s">
        <v>1856</v>
      </c>
      <c r="C1357" s="3" t="s">
        <v>5965</v>
      </c>
      <c r="D1357">
        <v>8750</v>
      </c>
      <c r="E1357">
        <v>13480.16</v>
      </c>
      <c r="F1357" t="s">
        <v>8219</v>
      </c>
      <c r="G1357" t="s">
        <v>8229</v>
      </c>
      <c r="H1357" t="s">
        <v>8251</v>
      </c>
      <c r="I1357">
        <v>1389012940</v>
      </c>
      <c r="J1357">
        <v>1385124940</v>
      </c>
      <c r="K1357" t="b">
        <v>0</v>
      </c>
      <c r="L1357">
        <v>191</v>
      </c>
      <c r="M1357" t="b">
        <v>1</v>
      </c>
      <c r="N1357" t="s">
        <v>8276</v>
      </c>
      <c r="O1357" s="5">
        <f t="shared" si="168"/>
        <v>1.5405897142857143</v>
      </c>
      <c r="P1357" s="8">
        <f t="shared" si="169"/>
        <v>70.576753926701571</v>
      </c>
      <c r="Q1357" t="str">
        <f t="shared" si="170"/>
        <v>music</v>
      </c>
      <c r="R1357" t="str">
        <f t="shared" si="171"/>
        <v>rock</v>
      </c>
      <c r="S1357" s="11">
        <f t="shared" si="172"/>
        <v>41600.538657407407</v>
      </c>
      <c r="T1357" s="11">
        <f t="shared" si="173"/>
        <v>41645.538657407407</v>
      </c>
      <c r="U1357" t="str">
        <f>INDEX('ED - Country code'!$A:$A,MATCH(Data!G1857,'ED - Country code'!$B:$B,0))</f>
        <v>United States of America</v>
      </c>
      <c r="V1357">
        <f t="shared" si="174"/>
        <v>45</v>
      </c>
      <c r="W1357">
        <f t="shared" si="175"/>
        <v>2014</v>
      </c>
    </row>
    <row r="1358" spans="1:23" ht="43.2" x14ac:dyDescent="0.3">
      <c r="A1358">
        <v>2065</v>
      </c>
      <c r="B1358" s="3" t="s">
        <v>2066</v>
      </c>
      <c r="C1358" s="3" t="s">
        <v>6175</v>
      </c>
      <c r="D1358">
        <v>40000</v>
      </c>
      <c r="E1358">
        <v>79686.05</v>
      </c>
      <c r="F1358" t="s">
        <v>8219</v>
      </c>
      <c r="G1358" t="s">
        <v>8225</v>
      </c>
      <c r="H1358" t="s">
        <v>8247</v>
      </c>
      <c r="I1358">
        <v>1387958429</v>
      </c>
      <c r="J1358">
        <v>1385366429</v>
      </c>
      <c r="K1358" t="b">
        <v>0</v>
      </c>
      <c r="L1358">
        <v>1556</v>
      </c>
      <c r="M1358" t="b">
        <v>1</v>
      </c>
      <c r="N1358" t="s">
        <v>8295</v>
      </c>
      <c r="O1358" s="5">
        <f t="shared" si="168"/>
        <v>1.99215125</v>
      </c>
      <c r="P1358" s="8">
        <f t="shared" si="169"/>
        <v>51.212114395886893</v>
      </c>
      <c r="Q1358" t="str">
        <f t="shared" si="170"/>
        <v>technology</v>
      </c>
      <c r="R1358" t="str">
        <f t="shared" si="171"/>
        <v>hardware</v>
      </c>
      <c r="S1358" s="11">
        <f t="shared" si="172"/>
        <v>41603.333668981482</v>
      </c>
      <c r="T1358" s="11">
        <f t="shared" si="173"/>
        <v>41633.333668981482</v>
      </c>
      <c r="U1358" t="str">
        <f>INDEX('ED - Country code'!$A:$A,MATCH(Data!G2067,'ED - Country code'!$B:$B,0))</f>
        <v>New Zealand</v>
      </c>
      <c r="V1358">
        <f t="shared" si="174"/>
        <v>30</v>
      </c>
      <c r="W1358">
        <f t="shared" si="175"/>
        <v>2013</v>
      </c>
    </row>
    <row r="1359" spans="1:23" ht="43.2" x14ac:dyDescent="0.3">
      <c r="A1359">
        <v>2051</v>
      </c>
      <c r="B1359" s="3" t="s">
        <v>2052</v>
      </c>
      <c r="C1359" s="3" t="s">
        <v>6161</v>
      </c>
      <c r="D1359">
        <v>8000</v>
      </c>
      <c r="E1359">
        <v>10429</v>
      </c>
      <c r="F1359" t="s">
        <v>8219</v>
      </c>
      <c r="G1359" t="s">
        <v>8224</v>
      </c>
      <c r="H1359" t="s">
        <v>8246</v>
      </c>
      <c r="I1359">
        <v>1388017937</v>
      </c>
      <c r="J1359">
        <v>1385425937</v>
      </c>
      <c r="K1359" t="b">
        <v>0</v>
      </c>
      <c r="L1359">
        <v>242</v>
      </c>
      <c r="M1359" t="b">
        <v>1</v>
      </c>
      <c r="N1359" t="s">
        <v>8295</v>
      </c>
      <c r="O1359" s="5">
        <f t="shared" si="168"/>
        <v>1.303625</v>
      </c>
      <c r="P1359" s="8">
        <f t="shared" si="169"/>
        <v>43.095041322314053</v>
      </c>
      <c r="Q1359" t="str">
        <f t="shared" si="170"/>
        <v>technology</v>
      </c>
      <c r="R1359" t="str">
        <f t="shared" si="171"/>
        <v>hardware</v>
      </c>
      <c r="S1359" s="11">
        <f t="shared" si="172"/>
        <v>41604.022418981483</v>
      </c>
      <c r="T1359" s="11">
        <f t="shared" si="173"/>
        <v>41634.022418981483</v>
      </c>
      <c r="U1359" t="str">
        <f>INDEX('ED - Country code'!$A:$A,MATCH(Data!G2053,'ED - Country code'!$B:$B,0))</f>
        <v>United States of America</v>
      </c>
      <c r="V1359">
        <f t="shared" si="174"/>
        <v>30</v>
      </c>
      <c r="W1359">
        <f t="shared" si="175"/>
        <v>2013</v>
      </c>
    </row>
    <row r="1360" spans="1:23" ht="43.2" x14ac:dyDescent="0.3">
      <c r="A1360">
        <v>2302</v>
      </c>
      <c r="B1360" s="3" t="s">
        <v>2303</v>
      </c>
      <c r="C1360" s="3" t="s">
        <v>6412</v>
      </c>
      <c r="D1360">
        <v>2300</v>
      </c>
      <c r="E1360">
        <v>3925</v>
      </c>
      <c r="F1360" t="s">
        <v>8219</v>
      </c>
      <c r="G1360" t="s">
        <v>8224</v>
      </c>
      <c r="H1360" t="s">
        <v>8246</v>
      </c>
      <c r="I1360">
        <v>1388473200</v>
      </c>
      <c r="J1360">
        <v>1385585434</v>
      </c>
      <c r="K1360" t="b">
        <v>1</v>
      </c>
      <c r="L1360">
        <v>85</v>
      </c>
      <c r="M1360" t="b">
        <v>1</v>
      </c>
      <c r="N1360" t="s">
        <v>8279</v>
      </c>
      <c r="O1360" s="5">
        <f t="shared" si="168"/>
        <v>1.7065217391304348</v>
      </c>
      <c r="P1360" s="8">
        <f t="shared" si="169"/>
        <v>46.176470588235297</v>
      </c>
      <c r="Q1360" t="str">
        <f t="shared" si="170"/>
        <v>music</v>
      </c>
      <c r="R1360" t="str">
        <f t="shared" si="171"/>
        <v>indie rock</v>
      </c>
      <c r="S1360" s="11">
        <f t="shared" si="172"/>
        <v>41605.868449074071</v>
      </c>
      <c r="T1360" s="11">
        <f t="shared" si="173"/>
        <v>41639.291666666664</v>
      </c>
      <c r="U1360" t="str">
        <f>INDEX('ED - Country code'!$A:$A,MATCH(Data!G2304,'ED - Country code'!$B:$B,0))</f>
        <v>United Kingdom</v>
      </c>
      <c r="V1360">
        <f t="shared" si="174"/>
        <v>33.423217592593573</v>
      </c>
      <c r="W1360">
        <f t="shared" si="175"/>
        <v>2013</v>
      </c>
    </row>
    <row r="1361" spans="1:23" ht="28.8" x14ac:dyDescent="0.3">
      <c r="A1361">
        <v>1608</v>
      </c>
      <c r="B1361" s="3" t="s">
        <v>1609</v>
      </c>
      <c r="C1361" s="3" t="s">
        <v>5718</v>
      </c>
      <c r="D1361">
        <v>1200</v>
      </c>
      <c r="E1361">
        <v>1215</v>
      </c>
      <c r="F1361" t="s">
        <v>8219</v>
      </c>
      <c r="G1361" t="s">
        <v>8224</v>
      </c>
      <c r="H1361" t="s">
        <v>8246</v>
      </c>
      <c r="I1361">
        <v>1388553960</v>
      </c>
      <c r="J1361">
        <v>1385754986</v>
      </c>
      <c r="K1361" t="b">
        <v>0</v>
      </c>
      <c r="L1361">
        <v>23</v>
      </c>
      <c r="M1361" t="b">
        <v>1</v>
      </c>
      <c r="N1361" t="s">
        <v>8276</v>
      </c>
      <c r="O1361" s="5">
        <f t="shared" si="168"/>
        <v>1.0125</v>
      </c>
      <c r="P1361" s="8">
        <f t="shared" si="169"/>
        <v>52.826086956521742</v>
      </c>
      <c r="Q1361" t="str">
        <f t="shared" si="170"/>
        <v>music</v>
      </c>
      <c r="R1361" t="str">
        <f t="shared" si="171"/>
        <v>rock</v>
      </c>
      <c r="S1361" s="11">
        <f t="shared" si="172"/>
        <v>41607.83085648148</v>
      </c>
      <c r="T1361" s="11">
        <f t="shared" si="173"/>
        <v>41640.226388888892</v>
      </c>
      <c r="U1361" t="str">
        <f>INDEX('ED - Country code'!$A:$A,MATCH(Data!G1610,'ED - Country code'!$B:$B,0))</f>
        <v>United States of America</v>
      </c>
      <c r="V1361">
        <f t="shared" si="174"/>
        <v>32.395532407412247</v>
      </c>
      <c r="W1361">
        <f t="shared" si="175"/>
        <v>2014</v>
      </c>
    </row>
    <row r="1362" spans="1:23" ht="43.2" x14ac:dyDescent="0.3">
      <c r="A1362">
        <v>3039</v>
      </c>
      <c r="B1362" s="3" t="s">
        <v>3039</v>
      </c>
      <c r="C1362" s="3" t="s">
        <v>7149</v>
      </c>
      <c r="D1362">
        <v>20000</v>
      </c>
      <c r="E1362">
        <v>21742.78</v>
      </c>
      <c r="F1362" t="s">
        <v>8219</v>
      </c>
      <c r="G1362" t="s">
        <v>8224</v>
      </c>
      <c r="H1362" t="s">
        <v>8246</v>
      </c>
      <c r="I1362">
        <v>1388303940</v>
      </c>
      <c r="J1362">
        <v>1386011038</v>
      </c>
      <c r="K1362" t="b">
        <v>0</v>
      </c>
      <c r="L1362">
        <v>236</v>
      </c>
      <c r="M1362" t="b">
        <v>1</v>
      </c>
      <c r="N1362" t="s">
        <v>8303</v>
      </c>
      <c r="O1362" s="5">
        <f t="shared" si="168"/>
        <v>1.0871389999999999</v>
      </c>
      <c r="P1362" s="8">
        <f t="shared" si="169"/>
        <v>92.130423728813554</v>
      </c>
      <c r="Q1362" t="str">
        <f t="shared" si="170"/>
        <v>theater</v>
      </c>
      <c r="R1362" t="str">
        <f t="shared" si="171"/>
        <v>spaces</v>
      </c>
      <c r="S1362" s="11">
        <f t="shared" si="172"/>
        <v>41610.794421296298</v>
      </c>
      <c r="T1362" s="11">
        <f t="shared" si="173"/>
        <v>41637.332638888889</v>
      </c>
      <c r="U1362" t="str">
        <f>INDEX('ED - Country code'!$A:$A,MATCH(Data!G3041,'ED - Country code'!$B:$B,0))</f>
        <v>United States of America</v>
      </c>
      <c r="V1362">
        <f t="shared" si="174"/>
        <v>26.538217592591536</v>
      </c>
      <c r="W1362">
        <f t="shared" si="175"/>
        <v>2013</v>
      </c>
    </row>
    <row r="1363" spans="1:23" ht="43.2" x14ac:dyDescent="0.3">
      <c r="A1363">
        <v>2737</v>
      </c>
      <c r="B1363" s="3" t="s">
        <v>2737</v>
      </c>
      <c r="C1363" s="3" t="s">
        <v>6847</v>
      </c>
      <c r="D1363">
        <v>30000</v>
      </c>
      <c r="E1363">
        <v>73818.240000000005</v>
      </c>
      <c r="F1363" t="s">
        <v>8219</v>
      </c>
      <c r="G1363" t="s">
        <v>8224</v>
      </c>
      <c r="H1363" t="s">
        <v>8246</v>
      </c>
      <c r="I1363">
        <v>1389812400</v>
      </c>
      <c r="J1363">
        <v>1386108087</v>
      </c>
      <c r="K1363" t="b">
        <v>0</v>
      </c>
      <c r="L1363">
        <v>456</v>
      </c>
      <c r="M1363" t="b">
        <v>1</v>
      </c>
      <c r="N1363" t="s">
        <v>8295</v>
      </c>
      <c r="O1363" s="5">
        <f t="shared" si="168"/>
        <v>2.4606080000000001</v>
      </c>
      <c r="P1363" s="8">
        <f t="shared" si="169"/>
        <v>161.88210526315791</v>
      </c>
      <c r="Q1363" t="str">
        <f t="shared" si="170"/>
        <v>technology</v>
      </c>
      <c r="R1363" t="str">
        <f t="shared" si="171"/>
        <v>hardware</v>
      </c>
      <c r="S1363" s="11">
        <f t="shared" si="172"/>
        <v>41611.917673611111</v>
      </c>
      <c r="T1363" s="11">
        <f t="shared" si="173"/>
        <v>41654.791666666664</v>
      </c>
      <c r="U1363" t="str">
        <f>INDEX('ED - Country code'!$A:$A,MATCH(Data!G2739,'ED - Country code'!$B:$B,0))</f>
        <v>United Kingdom</v>
      </c>
      <c r="V1363">
        <f t="shared" si="174"/>
        <v>42.873993055553001</v>
      </c>
      <c r="W1363">
        <f t="shared" si="175"/>
        <v>2014</v>
      </c>
    </row>
    <row r="1364" spans="1:23" ht="43.2" x14ac:dyDescent="0.3">
      <c r="A1364">
        <v>271</v>
      </c>
      <c r="B1364" s="3" t="s">
        <v>272</v>
      </c>
      <c r="C1364" s="3" t="s">
        <v>4381</v>
      </c>
      <c r="D1364">
        <v>30000</v>
      </c>
      <c r="E1364">
        <v>31404</v>
      </c>
      <c r="F1364" t="s">
        <v>8219</v>
      </c>
      <c r="G1364" t="s">
        <v>8224</v>
      </c>
      <c r="H1364" t="s">
        <v>8246</v>
      </c>
      <c r="I1364">
        <v>1388649600</v>
      </c>
      <c r="J1364">
        <v>1386123861</v>
      </c>
      <c r="K1364" t="b">
        <v>1</v>
      </c>
      <c r="L1364">
        <v>287</v>
      </c>
      <c r="M1364" t="b">
        <v>1</v>
      </c>
      <c r="N1364" t="s">
        <v>8269</v>
      </c>
      <c r="O1364" s="5">
        <f t="shared" si="168"/>
        <v>1.0468</v>
      </c>
      <c r="P1364" s="8">
        <f t="shared" si="169"/>
        <v>109.42160278745645</v>
      </c>
      <c r="Q1364" t="str">
        <f t="shared" si="170"/>
        <v>film &amp; video</v>
      </c>
      <c r="R1364" t="str">
        <f t="shared" si="171"/>
        <v>documentary</v>
      </c>
      <c r="S1364" s="11">
        <f t="shared" si="172"/>
        <v>41612.10024305556</v>
      </c>
      <c r="T1364" s="11">
        <f t="shared" si="173"/>
        <v>41641.333333333336</v>
      </c>
      <c r="U1364" t="str">
        <f>INDEX('ED - Country code'!$A:$A,MATCH(Data!G273,'ED - Country code'!$B:$B,0))</f>
        <v>United States of America</v>
      </c>
      <c r="V1364">
        <f t="shared" si="174"/>
        <v>29.233090277775773</v>
      </c>
      <c r="W1364">
        <f t="shared" si="175"/>
        <v>2014</v>
      </c>
    </row>
    <row r="1365" spans="1:23" ht="43.2" x14ac:dyDescent="0.3">
      <c r="A1365">
        <v>63</v>
      </c>
      <c r="B1365" s="3" t="s">
        <v>65</v>
      </c>
      <c r="C1365" s="3" t="s">
        <v>4174</v>
      </c>
      <c r="D1365">
        <v>2000</v>
      </c>
      <c r="E1365">
        <v>2270.37</v>
      </c>
      <c r="F1365" t="s">
        <v>8219</v>
      </c>
      <c r="G1365" t="s">
        <v>8224</v>
      </c>
      <c r="H1365" t="s">
        <v>8246</v>
      </c>
      <c r="I1365">
        <v>1388206740</v>
      </c>
      <c r="J1365">
        <v>1386194013</v>
      </c>
      <c r="K1365" t="b">
        <v>0</v>
      </c>
      <c r="L1365">
        <v>64</v>
      </c>
      <c r="M1365" t="b">
        <v>1</v>
      </c>
      <c r="N1365" t="s">
        <v>8266</v>
      </c>
      <c r="O1365" s="5">
        <f t="shared" si="168"/>
        <v>1.1351849999999999</v>
      </c>
      <c r="P1365" s="8">
        <f t="shared" si="169"/>
        <v>35.474531249999998</v>
      </c>
      <c r="Q1365" t="str">
        <f t="shared" si="170"/>
        <v>film &amp; video</v>
      </c>
      <c r="R1365" t="str">
        <f t="shared" si="171"/>
        <v>shorts</v>
      </c>
      <c r="S1365" s="11">
        <f t="shared" si="172"/>
        <v>41612.912187499998</v>
      </c>
      <c r="T1365" s="11">
        <f t="shared" si="173"/>
        <v>41636.207638888889</v>
      </c>
      <c r="U1365" t="str">
        <f>INDEX('ED - Country code'!$A:$A,MATCH(Data!G65,'ED - Country code'!$B:$B,0))</f>
        <v>United States of America</v>
      </c>
      <c r="V1365">
        <f t="shared" si="174"/>
        <v>23.295451388890797</v>
      </c>
      <c r="W1365">
        <f t="shared" si="175"/>
        <v>2013</v>
      </c>
    </row>
    <row r="1366" spans="1:23" ht="43.2" x14ac:dyDescent="0.3">
      <c r="A1366">
        <v>2276</v>
      </c>
      <c r="B1366" s="3" t="s">
        <v>2277</v>
      </c>
      <c r="C1366" s="3" t="s">
        <v>6386</v>
      </c>
      <c r="D1366">
        <v>4589</v>
      </c>
      <c r="E1366">
        <v>4856</v>
      </c>
      <c r="F1366" t="s">
        <v>8219</v>
      </c>
      <c r="G1366" t="s">
        <v>8224</v>
      </c>
      <c r="H1366" t="s">
        <v>8246</v>
      </c>
      <c r="I1366">
        <v>1388936289</v>
      </c>
      <c r="J1366">
        <v>1386344289</v>
      </c>
      <c r="K1366" t="b">
        <v>0</v>
      </c>
      <c r="L1366">
        <v>75</v>
      </c>
      <c r="M1366" t="b">
        <v>1</v>
      </c>
      <c r="N1366" t="s">
        <v>8297</v>
      </c>
      <c r="O1366" s="5">
        <f t="shared" si="168"/>
        <v>1.0581826105905425</v>
      </c>
      <c r="P1366" s="8">
        <f t="shared" si="169"/>
        <v>64.74666666666667</v>
      </c>
      <c r="Q1366" t="str">
        <f t="shared" si="170"/>
        <v>games</v>
      </c>
      <c r="R1366" t="str">
        <f t="shared" si="171"/>
        <v>tabletop games</v>
      </c>
      <c r="S1366" s="11">
        <f t="shared" si="172"/>
        <v>41614.651493055557</v>
      </c>
      <c r="T1366" s="11">
        <f t="shared" si="173"/>
        <v>41644.651493055557</v>
      </c>
      <c r="U1366" t="str">
        <f>INDEX('ED - Country code'!$A:$A,MATCH(Data!G2278,'ED - Country code'!$B:$B,0))</f>
        <v>United States of America</v>
      </c>
      <c r="V1366">
        <f t="shared" si="174"/>
        <v>30</v>
      </c>
      <c r="W1366">
        <f t="shared" si="175"/>
        <v>2014</v>
      </c>
    </row>
    <row r="1367" spans="1:23" ht="28.8" x14ac:dyDescent="0.3">
      <c r="A1367">
        <v>2603</v>
      </c>
      <c r="B1367" s="3" t="s">
        <v>2603</v>
      </c>
      <c r="C1367" s="3" t="s">
        <v>6713</v>
      </c>
      <c r="D1367">
        <v>1750</v>
      </c>
      <c r="E1367">
        <v>1776</v>
      </c>
      <c r="F1367" t="s">
        <v>8219</v>
      </c>
      <c r="G1367" t="s">
        <v>8224</v>
      </c>
      <c r="H1367" t="s">
        <v>8246</v>
      </c>
      <c r="I1367">
        <v>1387835654</v>
      </c>
      <c r="J1367">
        <v>1386626054</v>
      </c>
      <c r="K1367" t="b">
        <v>1</v>
      </c>
      <c r="L1367">
        <v>50</v>
      </c>
      <c r="M1367" t="b">
        <v>1</v>
      </c>
      <c r="N1367" t="s">
        <v>8301</v>
      </c>
      <c r="O1367" s="5">
        <f t="shared" si="168"/>
        <v>1.0148571428571429</v>
      </c>
      <c r="P1367" s="8">
        <f t="shared" si="169"/>
        <v>35.520000000000003</v>
      </c>
      <c r="Q1367" t="str">
        <f t="shared" si="170"/>
        <v>technology</v>
      </c>
      <c r="R1367" t="str">
        <f t="shared" si="171"/>
        <v>space exploration</v>
      </c>
      <c r="S1367" s="11">
        <f t="shared" si="172"/>
        <v>41617.912662037037</v>
      </c>
      <c r="T1367" s="11">
        <f t="shared" si="173"/>
        <v>41631.912662037037</v>
      </c>
      <c r="U1367" t="str">
        <f>INDEX('ED - Country code'!$A:$A,MATCH(Data!G2605,'ED - Country code'!$B:$B,0))</f>
        <v>United Kingdom</v>
      </c>
      <c r="V1367">
        <f t="shared" si="174"/>
        <v>14</v>
      </c>
      <c r="W1367">
        <f t="shared" si="175"/>
        <v>2013</v>
      </c>
    </row>
    <row r="1368" spans="1:23" x14ac:dyDescent="0.3">
      <c r="A1368">
        <v>819</v>
      </c>
      <c r="B1368" s="3" t="s">
        <v>820</v>
      </c>
      <c r="C1368" s="3" t="s">
        <v>4929</v>
      </c>
      <c r="D1368">
        <v>400</v>
      </c>
      <c r="E1368">
        <v>435</v>
      </c>
      <c r="F1368" t="s">
        <v>8219</v>
      </c>
      <c r="G1368" t="s">
        <v>8224</v>
      </c>
      <c r="H1368" t="s">
        <v>8246</v>
      </c>
      <c r="I1368">
        <v>1387601040</v>
      </c>
      <c r="J1368">
        <v>1386806254</v>
      </c>
      <c r="K1368" t="b">
        <v>0</v>
      </c>
      <c r="L1368">
        <v>14</v>
      </c>
      <c r="M1368" t="b">
        <v>1</v>
      </c>
      <c r="N1368" t="s">
        <v>8276</v>
      </c>
      <c r="O1368" s="5">
        <f t="shared" si="168"/>
        <v>1.0874999999999999</v>
      </c>
      <c r="P1368" s="8">
        <f t="shared" si="169"/>
        <v>31.071428571428573</v>
      </c>
      <c r="Q1368" t="str">
        <f t="shared" si="170"/>
        <v>music</v>
      </c>
      <c r="R1368" t="str">
        <f t="shared" si="171"/>
        <v>rock</v>
      </c>
      <c r="S1368" s="11">
        <f t="shared" si="172"/>
        <v>41619.998310185183</v>
      </c>
      <c r="T1368" s="11">
        <f t="shared" si="173"/>
        <v>41629.197222222225</v>
      </c>
      <c r="U1368" t="str">
        <f>INDEX('ED - Country code'!$A:$A,MATCH(Data!G821,'ED - Country code'!$B:$B,0))</f>
        <v>United States of America</v>
      </c>
      <c r="V1368">
        <f t="shared" si="174"/>
        <v>9.1989120370417368</v>
      </c>
      <c r="W1368">
        <f t="shared" si="175"/>
        <v>2013</v>
      </c>
    </row>
    <row r="1369" spans="1:23" ht="28.8" x14ac:dyDescent="0.3">
      <c r="A1369">
        <v>1266</v>
      </c>
      <c r="B1369" s="3" t="s">
        <v>1267</v>
      </c>
      <c r="C1369" s="3" t="s">
        <v>5376</v>
      </c>
      <c r="D1369">
        <v>9500</v>
      </c>
      <c r="E1369">
        <v>9545</v>
      </c>
      <c r="F1369" t="s">
        <v>8219</v>
      </c>
      <c r="G1369" t="s">
        <v>8224</v>
      </c>
      <c r="H1369" t="s">
        <v>8246</v>
      </c>
      <c r="I1369">
        <v>1389474145</v>
      </c>
      <c r="J1369">
        <v>1386882145</v>
      </c>
      <c r="K1369" t="b">
        <v>1</v>
      </c>
      <c r="L1369">
        <v>50</v>
      </c>
      <c r="M1369" t="b">
        <v>1</v>
      </c>
      <c r="N1369" t="s">
        <v>8276</v>
      </c>
      <c r="O1369" s="5">
        <f t="shared" si="168"/>
        <v>1.0047368421052632</v>
      </c>
      <c r="P1369" s="8">
        <f t="shared" si="169"/>
        <v>190.9</v>
      </c>
      <c r="Q1369" t="str">
        <f t="shared" si="170"/>
        <v>music</v>
      </c>
      <c r="R1369" t="str">
        <f t="shared" si="171"/>
        <v>rock</v>
      </c>
      <c r="S1369" s="11">
        <f t="shared" si="172"/>
        <v>41620.87667824074</v>
      </c>
      <c r="T1369" s="11">
        <f t="shared" si="173"/>
        <v>41650.87667824074</v>
      </c>
      <c r="U1369" t="str">
        <f>INDEX('ED - Country code'!$A:$A,MATCH(Data!G1268,'ED - Country code'!$B:$B,0))</f>
        <v>United States of America</v>
      </c>
      <c r="V1369">
        <f t="shared" si="174"/>
        <v>30</v>
      </c>
      <c r="W1369">
        <f t="shared" si="175"/>
        <v>2014</v>
      </c>
    </row>
    <row r="1370" spans="1:23" ht="43.2" x14ac:dyDescent="0.3">
      <c r="A1370">
        <v>1924</v>
      </c>
      <c r="B1370" s="3" t="s">
        <v>1925</v>
      </c>
      <c r="C1370" s="3" t="s">
        <v>6034</v>
      </c>
      <c r="D1370">
        <v>3000</v>
      </c>
      <c r="E1370">
        <v>3432</v>
      </c>
      <c r="F1370" t="s">
        <v>8219</v>
      </c>
      <c r="G1370" t="s">
        <v>8224</v>
      </c>
      <c r="H1370" t="s">
        <v>8246</v>
      </c>
      <c r="I1370">
        <v>1389814380</v>
      </c>
      <c r="J1370">
        <v>1387390555</v>
      </c>
      <c r="K1370" t="b">
        <v>0</v>
      </c>
      <c r="L1370">
        <v>33</v>
      </c>
      <c r="M1370" t="b">
        <v>1</v>
      </c>
      <c r="N1370" t="s">
        <v>8279</v>
      </c>
      <c r="O1370" s="5">
        <f t="shared" si="168"/>
        <v>1.1439999999999999</v>
      </c>
      <c r="P1370" s="8">
        <f t="shared" si="169"/>
        <v>104</v>
      </c>
      <c r="Q1370" t="str">
        <f t="shared" si="170"/>
        <v>music</v>
      </c>
      <c r="R1370" t="str">
        <f t="shared" si="171"/>
        <v>indie rock</v>
      </c>
      <c r="S1370" s="11">
        <f t="shared" si="172"/>
        <v>41626.761053240742</v>
      </c>
      <c r="T1370" s="11">
        <f t="shared" si="173"/>
        <v>41654.814583333333</v>
      </c>
      <c r="U1370" t="str">
        <f>INDEX('ED - Country code'!$A:$A,MATCH(Data!G1926,'ED - Country code'!$B:$B,0))</f>
        <v>United States of America</v>
      </c>
      <c r="V1370">
        <f t="shared" si="174"/>
        <v>28.053530092591245</v>
      </c>
      <c r="W1370">
        <f t="shared" si="175"/>
        <v>2014</v>
      </c>
    </row>
    <row r="1371" spans="1:23" x14ac:dyDescent="0.3">
      <c r="A1371">
        <v>1824</v>
      </c>
      <c r="B1371" s="3" t="s">
        <v>1825</v>
      </c>
      <c r="C1371" s="3" t="s">
        <v>5934</v>
      </c>
      <c r="D1371">
        <v>3000</v>
      </c>
      <c r="E1371">
        <v>3002</v>
      </c>
      <c r="F1371" t="s">
        <v>8219</v>
      </c>
      <c r="G1371" t="s">
        <v>8224</v>
      </c>
      <c r="H1371" t="s">
        <v>8246</v>
      </c>
      <c r="I1371">
        <v>1389146880</v>
      </c>
      <c r="J1371">
        <v>1387403967</v>
      </c>
      <c r="K1371" t="b">
        <v>0</v>
      </c>
      <c r="L1371">
        <v>40</v>
      </c>
      <c r="M1371" t="b">
        <v>1</v>
      </c>
      <c r="N1371" t="s">
        <v>8276</v>
      </c>
      <c r="O1371" s="5">
        <f t="shared" si="168"/>
        <v>1.0006666666666666</v>
      </c>
      <c r="P1371" s="8">
        <f t="shared" si="169"/>
        <v>75.05</v>
      </c>
      <c r="Q1371" t="str">
        <f t="shared" si="170"/>
        <v>music</v>
      </c>
      <c r="R1371" t="str">
        <f t="shared" si="171"/>
        <v>rock</v>
      </c>
      <c r="S1371" s="11">
        <f t="shared" si="172"/>
        <v>41626.916284722225</v>
      </c>
      <c r="T1371" s="11">
        <f t="shared" si="173"/>
        <v>41647.088888888888</v>
      </c>
      <c r="U1371" t="str">
        <f>INDEX('ED - Country code'!$A:$A,MATCH(Data!G1826,'ED - Country code'!$B:$B,0))</f>
        <v>United States of America</v>
      </c>
      <c r="V1371">
        <f t="shared" si="174"/>
        <v>20.172604166662495</v>
      </c>
      <c r="W1371">
        <f t="shared" si="175"/>
        <v>2014</v>
      </c>
    </row>
    <row r="1372" spans="1:23" ht="28.8" x14ac:dyDescent="0.3">
      <c r="A1372">
        <v>809</v>
      </c>
      <c r="B1372" s="3" t="s">
        <v>810</v>
      </c>
      <c r="C1372" s="3" t="s">
        <v>4919</v>
      </c>
      <c r="D1372">
        <v>4000</v>
      </c>
      <c r="E1372">
        <v>4151</v>
      </c>
      <c r="F1372" t="s">
        <v>8219</v>
      </c>
      <c r="G1372" t="s">
        <v>8224</v>
      </c>
      <c r="H1372" t="s">
        <v>8246</v>
      </c>
      <c r="I1372">
        <v>1390161630</v>
      </c>
      <c r="J1372">
        <v>1387569630</v>
      </c>
      <c r="K1372" t="b">
        <v>0</v>
      </c>
      <c r="L1372">
        <v>52</v>
      </c>
      <c r="M1372" t="b">
        <v>1</v>
      </c>
      <c r="N1372" t="s">
        <v>8276</v>
      </c>
      <c r="O1372" s="5">
        <f t="shared" si="168"/>
        <v>1.03775</v>
      </c>
      <c r="P1372" s="8">
        <f t="shared" si="169"/>
        <v>79.82692307692308</v>
      </c>
      <c r="Q1372" t="str">
        <f t="shared" si="170"/>
        <v>music</v>
      </c>
      <c r="R1372" t="str">
        <f t="shared" si="171"/>
        <v>rock</v>
      </c>
      <c r="S1372" s="11">
        <f t="shared" si="172"/>
        <v>41628.833680555559</v>
      </c>
      <c r="T1372" s="11">
        <f t="shared" si="173"/>
        <v>41658.833680555559</v>
      </c>
      <c r="U1372" t="str">
        <f>INDEX('ED - Country code'!$A:$A,MATCH(Data!G811,'ED - Country code'!$B:$B,0))</f>
        <v>United States of America</v>
      </c>
      <c r="V1372">
        <f t="shared" si="174"/>
        <v>30</v>
      </c>
      <c r="W1372">
        <f t="shared" si="175"/>
        <v>2014</v>
      </c>
    </row>
    <row r="1373" spans="1:23" ht="28.8" x14ac:dyDescent="0.3">
      <c r="A1373">
        <v>99</v>
      </c>
      <c r="B1373" s="3" t="s">
        <v>101</v>
      </c>
      <c r="C1373" s="3" t="s">
        <v>4210</v>
      </c>
      <c r="D1373">
        <v>1500</v>
      </c>
      <c r="E1373">
        <v>1590.29</v>
      </c>
      <c r="F1373" t="s">
        <v>8219</v>
      </c>
      <c r="G1373" t="s">
        <v>8224</v>
      </c>
      <c r="H1373" t="s">
        <v>8246</v>
      </c>
      <c r="I1373">
        <v>1390426799</v>
      </c>
      <c r="J1373">
        <v>1387834799</v>
      </c>
      <c r="K1373" t="b">
        <v>0</v>
      </c>
      <c r="L1373">
        <v>39</v>
      </c>
      <c r="M1373" t="b">
        <v>1</v>
      </c>
      <c r="N1373" t="s">
        <v>8266</v>
      </c>
      <c r="O1373" s="5">
        <f t="shared" si="168"/>
        <v>1.0601933333333333</v>
      </c>
      <c r="P1373" s="8">
        <f t="shared" si="169"/>
        <v>40.776666666666664</v>
      </c>
      <c r="Q1373" t="str">
        <f t="shared" si="170"/>
        <v>film &amp; video</v>
      </c>
      <c r="R1373" t="str">
        <f t="shared" si="171"/>
        <v>shorts</v>
      </c>
      <c r="S1373" s="11">
        <f t="shared" si="172"/>
        <v>41631.902766203704</v>
      </c>
      <c r="T1373" s="11">
        <f t="shared" si="173"/>
        <v>41661.902766203704</v>
      </c>
      <c r="U1373" t="str">
        <f>INDEX('ED - Country code'!$A:$A,MATCH(Data!G101,'ED - Country code'!$B:$B,0))</f>
        <v>United States of America</v>
      </c>
      <c r="V1373">
        <f t="shared" si="174"/>
        <v>30</v>
      </c>
      <c r="W1373">
        <f t="shared" si="175"/>
        <v>2014</v>
      </c>
    </row>
    <row r="1374" spans="1:23" ht="28.8" x14ac:dyDescent="0.3">
      <c r="A1374">
        <v>1822</v>
      </c>
      <c r="B1374" s="3" t="s">
        <v>1823</v>
      </c>
      <c r="C1374" s="3" t="s">
        <v>5932</v>
      </c>
      <c r="D1374">
        <v>300</v>
      </c>
      <c r="E1374">
        <v>300</v>
      </c>
      <c r="F1374" t="s">
        <v>8219</v>
      </c>
      <c r="G1374" t="s">
        <v>8229</v>
      </c>
      <c r="H1374" t="s">
        <v>8251</v>
      </c>
      <c r="I1374">
        <v>1391194860</v>
      </c>
      <c r="J1374">
        <v>1388084862</v>
      </c>
      <c r="K1374" t="b">
        <v>0</v>
      </c>
      <c r="L1374">
        <v>11</v>
      </c>
      <c r="M1374" t="b">
        <v>1</v>
      </c>
      <c r="N1374" t="s">
        <v>8276</v>
      </c>
      <c r="O1374" s="5">
        <f t="shared" si="168"/>
        <v>1</v>
      </c>
      <c r="P1374" s="8">
        <f t="shared" si="169"/>
        <v>27.272727272727273</v>
      </c>
      <c r="Q1374" t="str">
        <f t="shared" si="170"/>
        <v>music</v>
      </c>
      <c r="R1374" t="str">
        <f t="shared" si="171"/>
        <v>rock</v>
      </c>
      <c r="S1374" s="11">
        <f t="shared" si="172"/>
        <v>41634.797013888885</v>
      </c>
      <c r="T1374" s="11">
        <f t="shared" si="173"/>
        <v>41670.792361111111</v>
      </c>
      <c r="U1374" t="str">
        <f>INDEX('ED - Country code'!$A:$A,MATCH(Data!G1824,'ED - Country code'!$B:$B,0))</f>
        <v>United Kingdom</v>
      </c>
      <c r="V1374">
        <f t="shared" si="174"/>
        <v>35.995347222225973</v>
      </c>
      <c r="W1374">
        <f t="shared" si="175"/>
        <v>2014</v>
      </c>
    </row>
    <row r="1375" spans="1:23" ht="28.8" x14ac:dyDescent="0.3">
      <c r="A1375">
        <v>1261</v>
      </c>
      <c r="B1375" s="3" t="s">
        <v>1262</v>
      </c>
      <c r="C1375" s="3" t="s">
        <v>5371</v>
      </c>
      <c r="D1375">
        <v>2000</v>
      </c>
      <c r="E1375">
        <v>2025</v>
      </c>
      <c r="F1375" t="s">
        <v>8219</v>
      </c>
      <c r="G1375" t="s">
        <v>8224</v>
      </c>
      <c r="H1375" t="s">
        <v>8246</v>
      </c>
      <c r="I1375">
        <v>1390983227</v>
      </c>
      <c r="J1375">
        <v>1388391227</v>
      </c>
      <c r="K1375" t="b">
        <v>1</v>
      </c>
      <c r="L1375">
        <v>52</v>
      </c>
      <c r="M1375" t="b">
        <v>1</v>
      </c>
      <c r="N1375" t="s">
        <v>8276</v>
      </c>
      <c r="O1375" s="5">
        <f t="shared" si="168"/>
        <v>1.0125</v>
      </c>
      <c r="P1375" s="8">
        <f t="shared" si="169"/>
        <v>38.942307692307693</v>
      </c>
      <c r="Q1375" t="str">
        <f t="shared" si="170"/>
        <v>music</v>
      </c>
      <c r="R1375" t="str">
        <f t="shared" si="171"/>
        <v>rock</v>
      </c>
      <c r="S1375" s="11">
        <f t="shared" si="172"/>
        <v>41638.342905092592</v>
      </c>
      <c r="T1375" s="11">
        <f t="shared" si="173"/>
        <v>41668.342905092592</v>
      </c>
      <c r="U1375" t="str">
        <f>INDEX('ED - Country code'!$A:$A,MATCH(Data!G1263,'ED - Country code'!$B:$B,0))</f>
        <v>United States of America</v>
      </c>
      <c r="V1375">
        <f t="shared" si="174"/>
        <v>30</v>
      </c>
      <c r="W1375">
        <f t="shared" si="175"/>
        <v>2014</v>
      </c>
    </row>
    <row r="1376" spans="1:23" ht="28.8" x14ac:dyDescent="0.3">
      <c r="A1376">
        <v>1629</v>
      </c>
      <c r="B1376" s="3" t="s">
        <v>1630</v>
      </c>
      <c r="C1376" s="3" t="s">
        <v>5739</v>
      </c>
      <c r="D1376">
        <v>6000</v>
      </c>
      <c r="E1376">
        <v>6220</v>
      </c>
      <c r="F1376" t="s">
        <v>8219</v>
      </c>
      <c r="G1376" t="s">
        <v>8224</v>
      </c>
      <c r="H1376" t="s">
        <v>8246</v>
      </c>
      <c r="I1376">
        <v>1392929333</v>
      </c>
      <c r="J1376">
        <v>1389041333</v>
      </c>
      <c r="K1376" t="b">
        <v>0</v>
      </c>
      <c r="L1376">
        <v>82</v>
      </c>
      <c r="M1376" t="b">
        <v>1</v>
      </c>
      <c r="N1376" t="s">
        <v>8276</v>
      </c>
      <c r="O1376" s="5">
        <f t="shared" si="168"/>
        <v>1.0366666666666666</v>
      </c>
      <c r="P1376" s="8">
        <f t="shared" si="169"/>
        <v>75.853658536585371</v>
      </c>
      <c r="Q1376" t="str">
        <f t="shared" si="170"/>
        <v>music</v>
      </c>
      <c r="R1376" t="str">
        <f t="shared" si="171"/>
        <v>rock</v>
      </c>
      <c r="S1376" s="11">
        <f t="shared" si="172"/>
        <v>41645.867280092592</v>
      </c>
      <c r="T1376" s="11">
        <f t="shared" si="173"/>
        <v>41690.867280092592</v>
      </c>
      <c r="U1376" t="str">
        <f>INDEX('ED - Country code'!$A:$A,MATCH(Data!G1631,'ED - Country code'!$B:$B,0))</f>
        <v>United States of America</v>
      </c>
      <c r="V1376">
        <f t="shared" si="174"/>
        <v>45</v>
      </c>
      <c r="W1376">
        <f t="shared" si="175"/>
        <v>2014</v>
      </c>
    </row>
    <row r="1377" spans="1:23" ht="28.8" x14ac:dyDescent="0.3">
      <c r="A1377">
        <v>404</v>
      </c>
      <c r="B1377" s="3" t="s">
        <v>405</v>
      </c>
      <c r="C1377" s="3" t="s">
        <v>4514</v>
      </c>
      <c r="D1377">
        <v>35000</v>
      </c>
      <c r="E1377">
        <v>36082</v>
      </c>
      <c r="F1377" t="s">
        <v>8219</v>
      </c>
      <c r="G1377" t="s">
        <v>8224</v>
      </c>
      <c r="H1377" t="s">
        <v>8246</v>
      </c>
      <c r="I1377">
        <v>1391641440</v>
      </c>
      <c r="J1377">
        <v>1389107062</v>
      </c>
      <c r="K1377" t="b">
        <v>0</v>
      </c>
      <c r="L1377">
        <v>271</v>
      </c>
      <c r="M1377" t="b">
        <v>1</v>
      </c>
      <c r="N1377" t="s">
        <v>8269</v>
      </c>
      <c r="O1377" s="5">
        <f t="shared" si="168"/>
        <v>1.0309142857142857</v>
      </c>
      <c r="P1377" s="8">
        <f t="shared" si="169"/>
        <v>133.14391143911439</v>
      </c>
      <c r="Q1377" t="str">
        <f t="shared" si="170"/>
        <v>film &amp; video</v>
      </c>
      <c r="R1377" t="str">
        <f t="shared" si="171"/>
        <v>documentary</v>
      </c>
      <c r="S1377" s="11">
        <f t="shared" si="172"/>
        <v>41646.628032407411</v>
      </c>
      <c r="T1377" s="11">
        <f t="shared" si="173"/>
        <v>41675.961111111108</v>
      </c>
      <c r="U1377" t="str">
        <f>INDEX('ED - Country code'!$A:$A,MATCH(Data!G406,'ED - Country code'!$B:$B,0))</f>
        <v>United States of America</v>
      </c>
      <c r="V1377">
        <f t="shared" si="174"/>
        <v>29.333078703697538</v>
      </c>
      <c r="W1377">
        <f t="shared" si="175"/>
        <v>2014</v>
      </c>
    </row>
    <row r="1378" spans="1:23" ht="28.8" x14ac:dyDescent="0.3">
      <c r="A1378">
        <v>2214</v>
      </c>
      <c r="B1378" s="3" t="s">
        <v>2215</v>
      </c>
      <c r="C1378" s="3" t="s">
        <v>6324</v>
      </c>
      <c r="D1378">
        <v>600</v>
      </c>
      <c r="E1378">
        <v>1755.01</v>
      </c>
      <c r="F1378" t="s">
        <v>8219</v>
      </c>
      <c r="G1378" t="s">
        <v>8224</v>
      </c>
      <c r="H1378" t="s">
        <v>8246</v>
      </c>
      <c r="I1378">
        <v>1391713248</v>
      </c>
      <c r="J1378">
        <v>1389121248</v>
      </c>
      <c r="K1378" t="b">
        <v>0</v>
      </c>
      <c r="L1378">
        <v>24</v>
      </c>
      <c r="M1378" t="b">
        <v>1</v>
      </c>
      <c r="N1378" t="s">
        <v>8280</v>
      </c>
      <c r="O1378" s="5">
        <f t="shared" si="168"/>
        <v>2.9250166666666666</v>
      </c>
      <c r="P1378" s="8">
        <f t="shared" si="169"/>
        <v>73.125416666666666</v>
      </c>
      <c r="Q1378" t="str">
        <f t="shared" si="170"/>
        <v>music</v>
      </c>
      <c r="R1378" t="str">
        <f t="shared" si="171"/>
        <v>electronic music</v>
      </c>
      <c r="S1378" s="11">
        <f t="shared" si="172"/>
        <v>41646.792222222226</v>
      </c>
      <c r="T1378" s="11">
        <f t="shared" si="173"/>
        <v>41676.792222222226</v>
      </c>
      <c r="U1378" t="str">
        <f>INDEX('ED - Country code'!$A:$A,MATCH(Data!G2216,'ED - Country code'!$B:$B,0))</f>
        <v>United States of America</v>
      </c>
      <c r="V1378">
        <f t="shared" si="174"/>
        <v>30</v>
      </c>
      <c r="W1378">
        <f t="shared" si="175"/>
        <v>2014</v>
      </c>
    </row>
    <row r="1379" spans="1:23" ht="28.8" x14ac:dyDescent="0.3">
      <c r="A1379">
        <v>416</v>
      </c>
      <c r="B1379" s="3" t="s">
        <v>417</v>
      </c>
      <c r="C1379" s="3" t="s">
        <v>4526</v>
      </c>
      <c r="D1379">
        <v>1000</v>
      </c>
      <c r="E1379">
        <v>1202.17</v>
      </c>
      <c r="F1379" t="s">
        <v>8219</v>
      </c>
      <c r="G1379" t="s">
        <v>8224</v>
      </c>
      <c r="H1379" t="s">
        <v>8246</v>
      </c>
      <c r="I1379">
        <v>1391851831</v>
      </c>
      <c r="J1379">
        <v>1389259831</v>
      </c>
      <c r="K1379" t="b">
        <v>0</v>
      </c>
      <c r="L1379">
        <v>25</v>
      </c>
      <c r="M1379" t="b">
        <v>1</v>
      </c>
      <c r="N1379" t="s">
        <v>8269</v>
      </c>
      <c r="O1379" s="5">
        <f t="shared" si="168"/>
        <v>1.2021700000000002</v>
      </c>
      <c r="P1379" s="8">
        <f t="shared" si="169"/>
        <v>48.086800000000004</v>
      </c>
      <c r="Q1379" t="str">
        <f t="shared" si="170"/>
        <v>film &amp; video</v>
      </c>
      <c r="R1379" t="str">
        <f t="shared" si="171"/>
        <v>documentary</v>
      </c>
      <c r="S1379" s="11">
        <f t="shared" si="172"/>
        <v>41648.396192129629</v>
      </c>
      <c r="T1379" s="11">
        <f t="shared" si="173"/>
        <v>41678.396192129629</v>
      </c>
      <c r="U1379" t="str">
        <f>INDEX('ED - Country code'!$A:$A,MATCH(Data!G418,'ED - Country code'!$B:$B,0))</f>
        <v>United States of America</v>
      </c>
      <c r="V1379">
        <f t="shared" si="174"/>
        <v>30</v>
      </c>
      <c r="W1379">
        <f t="shared" si="175"/>
        <v>2014</v>
      </c>
    </row>
    <row r="1380" spans="1:23" ht="28.8" x14ac:dyDescent="0.3">
      <c r="A1380">
        <v>1860</v>
      </c>
      <c r="B1380" s="3" t="s">
        <v>1861</v>
      </c>
      <c r="C1380" s="3" t="s">
        <v>5970</v>
      </c>
      <c r="D1380">
        <v>750</v>
      </c>
      <c r="E1380">
        <v>1001</v>
      </c>
      <c r="F1380" t="s">
        <v>8219</v>
      </c>
      <c r="G1380" t="s">
        <v>8224</v>
      </c>
      <c r="H1380" t="s">
        <v>8246</v>
      </c>
      <c r="I1380">
        <v>1391706084</v>
      </c>
      <c r="J1380">
        <v>1389891684</v>
      </c>
      <c r="K1380" t="b">
        <v>0</v>
      </c>
      <c r="L1380">
        <v>19</v>
      </c>
      <c r="M1380" t="b">
        <v>1</v>
      </c>
      <c r="N1380" t="s">
        <v>8276</v>
      </c>
      <c r="O1380" s="5">
        <f t="shared" si="168"/>
        <v>1.3346666666666667</v>
      </c>
      <c r="P1380" s="8">
        <f t="shared" si="169"/>
        <v>52.684210526315788</v>
      </c>
      <c r="Q1380" t="str">
        <f t="shared" si="170"/>
        <v>music</v>
      </c>
      <c r="R1380" t="str">
        <f t="shared" si="171"/>
        <v>rock</v>
      </c>
      <c r="S1380" s="11">
        <f t="shared" si="172"/>
        <v>41655.709305555552</v>
      </c>
      <c r="T1380" s="11">
        <f t="shared" si="173"/>
        <v>41676.709305555552</v>
      </c>
      <c r="U1380" t="str">
        <f>INDEX('ED - Country code'!$A:$A,MATCH(Data!G1862,'ED - Country code'!$B:$B,0))</f>
        <v>United Kingdom</v>
      </c>
      <c r="V1380">
        <f t="shared" si="174"/>
        <v>21</v>
      </c>
      <c r="W1380">
        <f t="shared" si="175"/>
        <v>2014</v>
      </c>
    </row>
    <row r="1381" spans="1:23" ht="43.2" x14ac:dyDescent="0.3">
      <c r="A1381">
        <v>1262</v>
      </c>
      <c r="B1381" s="3" t="s">
        <v>1263</v>
      </c>
      <c r="C1381" s="3" t="s">
        <v>5372</v>
      </c>
      <c r="D1381">
        <v>6500</v>
      </c>
      <c r="E1381">
        <v>8152</v>
      </c>
      <c r="F1381" t="s">
        <v>8219</v>
      </c>
      <c r="G1381" t="s">
        <v>8229</v>
      </c>
      <c r="H1381" t="s">
        <v>8251</v>
      </c>
      <c r="I1381">
        <v>1392574692</v>
      </c>
      <c r="J1381">
        <v>1389982692</v>
      </c>
      <c r="K1381" t="b">
        <v>1</v>
      </c>
      <c r="L1381">
        <v>105</v>
      </c>
      <c r="M1381" t="b">
        <v>1</v>
      </c>
      <c r="N1381" t="s">
        <v>8276</v>
      </c>
      <c r="O1381" s="5">
        <f t="shared" si="168"/>
        <v>1.2541538461538462</v>
      </c>
      <c r="P1381" s="8">
        <f t="shared" si="169"/>
        <v>77.638095238095232</v>
      </c>
      <c r="Q1381" t="str">
        <f t="shared" si="170"/>
        <v>music</v>
      </c>
      <c r="R1381" t="str">
        <f t="shared" si="171"/>
        <v>rock</v>
      </c>
      <c r="S1381" s="11">
        <f t="shared" si="172"/>
        <v>41656.762638888889</v>
      </c>
      <c r="T1381" s="11">
        <f t="shared" si="173"/>
        <v>41686.762638888889</v>
      </c>
      <c r="U1381" t="str">
        <f>INDEX('ED - Country code'!$A:$A,MATCH(Data!G1264,'ED - Country code'!$B:$B,0))</f>
        <v>United States of America</v>
      </c>
      <c r="V1381">
        <f t="shared" si="174"/>
        <v>30</v>
      </c>
      <c r="W1381">
        <f t="shared" si="175"/>
        <v>2014</v>
      </c>
    </row>
    <row r="1382" spans="1:23" x14ac:dyDescent="0.3">
      <c r="A1382">
        <v>1826</v>
      </c>
      <c r="B1382" s="3" t="s">
        <v>1827</v>
      </c>
      <c r="C1382" s="3" t="s">
        <v>5936</v>
      </c>
      <c r="D1382">
        <v>2000</v>
      </c>
      <c r="E1382">
        <v>2020</v>
      </c>
      <c r="F1382" t="s">
        <v>8219</v>
      </c>
      <c r="G1382" t="s">
        <v>8224</v>
      </c>
      <c r="H1382" t="s">
        <v>8246</v>
      </c>
      <c r="I1382">
        <v>1392675017</v>
      </c>
      <c r="J1382">
        <v>1390083017</v>
      </c>
      <c r="K1382" t="b">
        <v>0</v>
      </c>
      <c r="L1382">
        <v>38</v>
      </c>
      <c r="M1382" t="b">
        <v>1</v>
      </c>
      <c r="N1382" t="s">
        <v>8276</v>
      </c>
      <c r="O1382" s="5">
        <f t="shared" si="168"/>
        <v>1.01</v>
      </c>
      <c r="P1382" s="8">
        <f t="shared" si="169"/>
        <v>53.157894736842103</v>
      </c>
      <c r="Q1382" t="str">
        <f t="shared" si="170"/>
        <v>music</v>
      </c>
      <c r="R1382" t="str">
        <f t="shared" si="171"/>
        <v>rock</v>
      </c>
      <c r="S1382" s="11">
        <f t="shared" si="172"/>
        <v>41657.923807870371</v>
      </c>
      <c r="T1382" s="11">
        <f t="shared" si="173"/>
        <v>41687.923807870371</v>
      </c>
      <c r="U1382" t="str">
        <f>INDEX('ED - Country code'!$A:$A,MATCH(Data!G1828,'ED - Country code'!$B:$B,0))</f>
        <v>United States of America</v>
      </c>
      <c r="V1382">
        <f t="shared" si="174"/>
        <v>30</v>
      </c>
      <c r="W1382">
        <f t="shared" si="175"/>
        <v>2014</v>
      </c>
    </row>
    <row r="1383" spans="1:23" ht="43.2" x14ac:dyDescent="0.3">
      <c r="A1383">
        <v>375</v>
      </c>
      <c r="B1383" s="3" t="s">
        <v>376</v>
      </c>
      <c r="C1383" s="3" t="s">
        <v>4485</v>
      </c>
      <c r="D1383">
        <v>500</v>
      </c>
      <c r="E1383">
        <v>600</v>
      </c>
      <c r="F1383" t="s">
        <v>8219</v>
      </c>
      <c r="G1383" t="s">
        <v>8224</v>
      </c>
      <c r="H1383" t="s">
        <v>8246</v>
      </c>
      <c r="I1383">
        <v>1393694280</v>
      </c>
      <c r="J1383">
        <v>1390088311</v>
      </c>
      <c r="K1383" t="b">
        <v>0</v>
      </c>
      <c r="L1383">
        <v>14</v>
      </c>
      <c r="M1383" t="b">
        <v>1</v>
      </c>
      <c r="N1383" t="s">
        <v>8269</v>
      </c>
      <c r="O1383" s="5">
        <f t="shared" si="168"/>
        <v>1.2</v>
      </c>
      <c r="P1383" s="8">
        <f t="shared" si="169"/>
        <v>42.857142857142854</v>
      </c>
      <c r="Q1383" t="str">
        <f t="shared" si="170"/>
        <v>film &amp; video</v>
      </c>
      <c r="R1383" t="str">
        <f t="shared" si="171"/>
        <v>documentary</v>
      </c>
      <c r="S1383" s="11">
        <f t="shared" si="172"/>
        <v>41657.985081018516</v>
      </c>
      <c r="T1383" s="11">
        <f t="shared" si="173"/>
        <v>41699.720833333333</v>
      </c>
      <c r="U1383" t="str">
        <f>INDEX('ED - Country code'!$A:$A,MATCH(Data!G377,'ED - Country code'!$B:$B,0))</f>
        <v>United States of America</v>
      </c>
      <c r="V1383">
        <f t="shared" si="174"/>
        <v>41.735752314816636</v>
      </c>
      <c r="W1383">
        <f t="shared" si="175"/>
        <v>2014</v>
      </c>
    </row>
    <row r="1384" spans="1:23" ht="28.8" x14ac:dyDescent="0.3">
      <c r="A1384">
        <v>2245</v>
      </c>
      <c r="B1384" s="3" t="s">
        <v>2246</v>
      </c>
      <c r="C1384" s="3" t="s">
        <v>6355</v>
      </c>
      <c r="D1384">
        <v>4000</v>
      </c>
      <c r="E1384">
        <v>105881</v>
      </c>
      <c r="F1384" t="s">
        <v>8219</v>
      </c>
      <c r="G1384" t="s">
        <v>8224</v>
      </c>
      <c r="H1384" t="s">
        <v>8246</v>
      </c>
      <c r="I1384">
        <v>1393005600</v>
      </c>
      <c r="J1384">
        <v>1390323617</v>
      </c>
      <c r="K1384" t="b">
        <v>0</v>
      </c>
      <c r="L1384">
        <v>1980</v>
      </c>
      <c r="M1384" t="b">
        <v>1</v>
      </c>
      <c r="N1384" t="s">
        <v>8297</v>
      </c>
      <c r="O1384" s="5">
        <f t="shared" si="168"/>
        <v>26.47025</v>
      </c>
      <c r="P1384" s="8">
        <f t="shared" si="169"/>
        <v>53.475252525252522</v>
      </c>
      <c r="Q1384" t="str">
        <f t="shared" si="170"/>
        <v>games</v>
      </c>
      <c r="R1384" t="str">
        <f t="shared" si="171"/>
        <v>tabletop games</v>
      </c>
      <c r="S1384" s="11">
        <f t="shared" si="172"/>
        <v>41660.708530092597</v>
      </c>
      <c r="T1384" s="11">
        <f t="shared" si="173"/>
        <v>41691.75</v>
      </c>
      <c r="U1384" t="str">
        <f>INDEX('ED - Country code'!$A:$A,MATCH(Data!G2247,'ED - Country code'!$B:$B,0))</f>
        <v>United Kingdom</v>
      </c>
      <c r="V1384">
        <f t="shared" si="174"/>
        <v>31.041469907402643</v>
      </c>
      <c r="W1384">
        <f t="shared" si="175"/>
        <v>2014</v>
      </c>
    </row>
    <row r="1385" spans="1:23" ht="43.2" x14ac:dyDescent="0.3">
      <c r="A1385">
        <v>243</v>
      </c>
      <c r="B1385" s="3" t="s">
        <v>245</v>
      </c>
      <c r="C1385" s="3" t="s">
        <v>4353</v>
      </c>
      <c r="D1385">
        <v>25000</v>
      </c>
      <c r="E1385">
        <v>25648</v>
      </c>
      <c r="F1385" t="s">
        <v>8219</v>
      </c>
      <c r="G1385" t="s">
        <v>8224</v>
      </c>
      <c r="H1385" t="s">
        <v>8246</v>
      </c>
      <c r="I1385">
        <v>1393031304</v>
      </c>
      <c r="J1385">
        <v>1390439304</v>
      </c>
      <c r="K1385" t="b">
        <v>1</v>
      </c>
      <c r="L1385">
        <v>328</v>
      </c>
      <c r="M1385" t="b">
        <v>1</v>
      </c>
      <c r="N1385" t="s">
        <v>8269</v>
      </c>
      <c r="O1385" s="5">
        <f t="shared" si="168"/>
        <v>1.0259199999999999</v>
      </c>
      <c r="P1385" s="8">
        <f t="shared" si="169"/>
        <v>78.195121951219505</v>
      </c>
      <c r="Q1385" t="str">
        <f t="shared" si="170"/>
        <v>film &amp; video</v>
      </c>
      <c r="R1385" t="str">
        <f t="shared" si="171"/>
        <v>documentary</v>
      </c>
      <c r="S1385" s="11">
        <f t="shared" si="172"/>
        <v>41662.047500000001</v>
      </c>
      <c r="T1385" s="11">
        <f t="shared" si="173"/>
        <v>41692.047500000001</v>
      </c>
      <c r="U1385" t="str">
        <f>INDEX('ED - Country code'!$A:$A,MATCH(Data!G245,'ED - Country code'!$B:$B,0))</f>
        <v>United States of America</v>
      </c>
      <c r="V1385">
        <f t="shared" si="174"/>
        <v>30</v>
      </c>
      <c r="W1385">
        <f t="shared" si="175"/>
        <v>2014</v>
      </c>
    </row>
    <row r="1386" spans="1:23" ht="28.8" x14ac:dyDescent="0.3">
      <c r="A1386">
        <v>1678</v>
      </c>
      <c r="B1386" s="3" t="s">
        <v>1679</v>
      </c>
      <c r="C1386" s="3" t="s">
        <v>5788</v>
      </c>
      <c r="D1386">
        <v>1500</v>
      </c>
      <c r="E1386">
        <v>1776</v>
      </c>
      <c r="F1386" t="s">
        <v>8219</v>
      </c>
      <c r="G1386" t="s">
        <v>8224</v>
      </c>
      <c r="H1386" t="s">
        <v>8246</v>
      </c>
      <c r="I1386">
        <v>1391718671</v>
      </c>
      <c r="J1386">
        <v>1390509071</v>
      </c>
      <c r="K1386" t="b">
        <v>0</v>
      </c>
      <c r="L1386">
        <v>49</v>
      </c>
      <c r="M1386" t="b">
        <v>1</v>
      </c>
      <c r="N1386" t="s">
        <v>8292</v>
      </c>
      <c r="O1386" s="5">
        <f t="shared" si="168"/>
        <v>1.1839999999999999</v>
      </c>
      <c r="P1386" s="8">
        <f t="shared" si="169"/>
        <v>36.244897959183675</v>
      </c>
      <c r="Q1386" t="str">
        <f t="shared" si="170"/>
        <v>music</v>
      </c>
      <c r="R1386" t="str">
        <f t="shared" si="171"/>
        <v>pop</v>
      </c>
      <c r="S1386" s="11">
        <f t="shared" si="172"/>
        <v>41662.854988425926</v>
      </c>
      <c r="T1386" s="11">
        <f t="shared" si="173"/>
        <v>41676.854988425926</v>
      </c>
      <c r="U1386" t="str">
        <f>INDEX('ED - Country code'!$A:$A,MATCH(Data!G1680,'ED - Country code'!$B:$B,0))</f>
        <v>United Kingdom</v>
      </c>
      <c r="V1386">
        <f t="shared" si="174"/>
        <v>14</v>
      </c>
      <c r="W1386">
        <f t="shared" si="175"/>
        <v>2014</v>
      </c>
    </row>
    <row r="1387" spans="1:23" ht="43.2" x14ac:dyDescent="0.3">
      <c r="A1387">
        <v>2274</v>
      </c>
      <c r="B1387" s="3" t="s">
        <v>2275</v>
      </c>
      <c r="C1387" s="3" t="s">
        <v>6384</v>
      </c>
      <c r="D1387">
        <v>2500</v>
      </c>
      <c r="E1387">
        <v>2990</v>
      </c>
      <c r="F1387" t="s">
        <v>8219</v>
      </c>
      <c r="G1387" t="s">
        <v>8224</v>
      </c>
      <c r="H1387" t="s">
        <v>8246</v>
      </c>
      <c r="I1387">
        <v>1393156857</v>
      </c>
      <c r="J1387">
        <v>1390564857</v>
      </c>
      <c r="K1387" t="b">
        <v>0</v>
      </c>
      <c r="L1387">
        <v>99</v>
      </c>
      <c r="M1387" t="b">
        <v>1</v>
      </c>
      <c r="N1387" t="s">
        <v>8297</v>
      </c>
      <c r="O1387" s="5">
        <f t="shared" si="168"/>
        <v>1.196</v>
      </c>
      <c r="P1387" s="8">
        <f t="shared" si="169"/>
        <v>30.202020202020201</v>
      </c>
      <c r="Q1387" t="str">
        <f t="shared" si="170"/>
        <v>games</v>
      </c>
      <c r="R1387" t="str">
        <f t="shared" si="171"/>
        <v>tabletop games</v>
      </c>
      <c r="S1387" s="11">
        <f t="shared" si="172"/>
        <v>41663.500659722224</v>
      </c>
      <c r="T1387" s="11">
        <f t="shared" si="173"/>
        <v>41693.500659722224</v>
      </c>
      <c r="U1387" t="str">
        <f>INDEX('ED - Country code'!$A:$A,MATCH(Data!G2276,'ED - Country code'!$B:$B,0))</f>
        <v>United States of America</v>
      </c>
      <c r="V1387">
        <f t="shared" si="174"/>
        <v>30</v>
      </c>
      <c r="W1387">
        <f t="shared" si="175"/>
        <v>2014</v>
      </c>
    </row>
    <row r="1388" spans="1:23" ht="43.2" x14ac:dyDescent="0.3">
      <c r="A1388">
        <v>68</v>
      </c>
      <c r="B1388" s="3" t="s">
        <v>70</v>
      </c>
      <c r="C1388" s="3" t="s">
        <v>4179</v>
      </c>
      <c r="D1388">
        <v>600</v>
      </c>
      <c r="E1388">
        <v>763</v>
      </c>
      <c r="F1388" t="s">
        <v>8219</v>
      </c>
      <c r="G1388" t="s">
        <v>8225</v>
      </c>
      <c r="H1388" t="s">
        <v>8247</v>
      </c>
      <c r="I1388">
        <v>1393162791</v>
      </c>
      <c r="J1388">
        <v>1390570791</v>
      </c>
      <c r="K1388" t="b">
        <v>0</v>
      </c>
      <c r="L1388">
        <v>36</v>
      </c>
      <c r="M1388" t="b">
        <v>1</v>
      </c>
      <c r="N1388" t="s">
        <v>8266</v>
      </c>
      <c r="O1388" s="5">
        <f t="shared" si="168"/>
        <v>1.2716666666666667</v>
      </c>
      <c r="P1388" s="8">
        <f t="shared" si="169"/>
        <v>21.194444444444443</v>
      </c>
      <c r="Q1388" t="str">
        <f t="shared" si="170"/>
        <v>film &amp; video</v>
      </c>
      <c r="R1388" t="str">
        <f t="shared" si="171"/>
        <v>shorts</v>
      </c>
      <c r="S1388" s="11">
        <f t="shared" si="172"/>
        <v>41663.569340277776</v>
      </c>
      <c r="T1388" s="11">
        <f t="shared" si="173"/>
        <v>41693.569340277776</v>
      </c>
      <c r="U1388" t="str">
        <f>INDEX('ED - Country code'!$A:$A,MATCH(Data!G70,'ED - Country code'!$B:$B,0))</f>
        <v>United States of America</v>
      </c>
      <c r="V1388">
        <f t="shared" si="174"/>
        <v>30</v>
      </c>
      <c r="W1388">
        <f t="shared" si="175"/>
        <v>2014</v>
      </c>
    </row>
    <row r="1389" spans="1:23" ht="43.2" x14ac:dyDescent="0.3">
      <c r="A1389">
        <v>1830</v>
      </c>
      <c r="B1389" s="3" t="s">
        <v>1831</v>
      </c>
      <c r="C1389" s="3" t="s">
        <v>5940</v>
      </c>
      <c r="D1389">
        <v>15000</v>
      </c>
      <c r="E1389">
        <v>15230</v>
      </c>
      <c r="F1389" t="s">
        <v>8219</v>
      </c>
      <c r="G1389" t="s">
        <v>8224</v>
      </c>
      <c r="H1389" t="s">
        <v>8246</v>
      </c>
      <c r="I1389">
        <v>1393259107</v>
      </c>
      <c r="J1389">
        <v>1390667107</v>
      </c>
      <c r="K1389" t="b">
        <v>0</v>
      </c>
      <c r="L1389">
        <v>226</v>
      </c>
      <c r="M1389" t="b">
        <v>1</v>
      </c>
      <c r="N1389" t="s">
        <v>8276</v>
      </c>
      <c r="O1389" s="5">
        <f t="shared" si="168"/>
        <v>1.0153333333333334</v>
      </c>
      <c r="P1389" s="8">
        <f t="shared" si="169"/>
        <v>67.389380530973455</v>
      </c>
      <c r="Q1389" t="str">
        <f t="shared" si="170"/>
        <v>music</v>
      </c>
      <c r="R1389" t="str">
        <f t="shared" si="171"/>
        <v>rock</v>
      </c>
      <c r="S1389" s="11">
        <f t="shared" si="172"/>
        <v>41664.684108796297</v>
      </c>
      <c r="T1389" s="11">
        <f t="shared" si="173"/>
        <v>41694.684108796297</v>
      </c>
      <c r="U1389" t="str">
        <f>INDEX('ED - Country code'!$A:$A,MATCH(Data!G1832,'ED - Country code'!$B:$B,0))</f>
        <v>United Kingdom</v>
      </c>
      <c r="V1389">
        <f t="shared" si="174"/>
        <v>30</v>
      </c>
      <c r="W1389">
        <f t="shared" si="175"/>
        <v>2014</v>
      </c>
    </row>
    <row r="1390" spans="1:23" ht="43.2" x14ac:dyDescent="0.3">
      <c r="A1390">
        <v>1260</v>
      </c>
      <c r="B1390" s="3" t="s">
        <v>1261</v>
      </c>
      <c r="C1390" s="3" t="s">
        <v>5370</v>
      </c>
      <c r="D1390">
        <v>3300</v>
      </c>
      <c r="E1390">
        <v>3751</v>
      </c>
      <c r="F1390" t="s">
        <v>8219</v>
      </c>
      <c r="G1390" t="s">
        <v>8224</v>
      </c>
      <c r="H1390" t="s">
        <v>8246</v>
      </c>
      <c r="I1390">
        <v>1393445620</v>
      </c>
      <c r="J1390">
        <v>1390853620</v>
      </c>
      <c r="K1390" t="b">
        <v>1</v>
      </c>
      <c r="L1390">
        <v>74</v>
      </c>
      <c r="M1390" t="b">
        <v>1</v>
      </c>
      <c r="N1390" t="s">
        <v>8276</v>
      </c>
      <c r="O1390" s="5">
        <f t="shared" si="168"/>
        <v>1.1366666666666667</v>
      </c>
      <c r="P1390" s="8">
        <f t="shared" si="169"/>
        <v>50.689189189189186</v>
      </c>
      <c r="Q1390" t="str">
        <f t="shared" si="170"/>
        <v>music</v>
      </c>
      <c r="R1390" t="str">
        <f t="shared" si="171"/>
        <v>rock</v>
      </c>
      <c r="S1390" s="11">
        <f t="shared" si="172"/>
        <v>41666.842824074076</v>
      </c>
      <c r="T1390" s="11">
        <f t="shared" si="173"/>
        <v>41696.842824074076</v>
      </c>
      <c r="U1390" t="str">
        <f>INDEX('ED - Country code'!$A:$A,MATCH(Data!G1262,'ED - Country code'!$B:$B,0))</f>
        <v>United States of America</v>
      </c>
      <c r="V1390">
        <f t="shared" si="174"/>
        <v>30</v>
      </c>
      <c r="W1390">
        <f t="shared" si="175"/>
        <v>2014</v>
      </c>
    </row>
    <row r="1391" spans="1:23" ht="43.2" x14ac:dyDescent="0.3">
      <c r="A1391">
        <v>2336</v>
      </c>
      <c r="B1391" s="3" t="s">
        <v>2337</v>
      </c>
      <c r="C1391" s="3" t="s">
        <v>6446</v>
      </c>
      <c r="D1391">
        <v>20000</v>
      </c>
      <c r="E1391">
        <v>104146.51</v>
      </c>
      <c r="F1391" t="s">
        <v>8219</v>
      </c>
      <c r="G1391" t="s">
        <v>8224</v>
      </c>
      <c r="H1391" t="s">
        <v>8246</v>
      </c>
      <c r="I1391">
        <v>1394316695</v>
      </c>
      <c r="J1391">
        <v>1390860695</v>
      </c>
      <c r="K1391" t="b">
        <v>1</v>
      </c>
      <c r="L1391">
        <v>2165</v>
      </c>
      <c r="M1391" t="b">
        <v>1</v>
      </c>
      <c r="N1391" t="s">
        <v>8298</v>
      </c>
      <c r="O1391" s="5">
        <f t="shared" si="168"/>
        <v>5.2073254999999996</v>
      </c>
      <c r="P1391" s="8">
        <f t="shared" si="169"/>
        <v>48.104623556581984</v>
      </c>
      <c r="Q1391" t="str">
        <f t="shared" si="170"/>
        <v>food</v>
      </c>
      <c r="R1391" t="str">
        <f t="shared" si="171"/>
        <v>small batch</v>
      </c>
      <c r="S1391" s="11">
        <f t="shared" si="172"/>
        <v>41666.924710648149</v>
      </c>
      <c r="T1391" s="11">
        <f t="shared" si="173"/>
        <v>41706.924710648149</v>
      </c>
      <c r="U1391" t="str">
        <f>INDEX('ED - Country code'!$A:$A,MATCH(Data!G2338,'ED - Country code'!$B:$B,0))</f>
        <v>United States of America</v>
      </c>
      <c r="V1391">
        <f t="shared" si="174"/>
        <v>40</v>
      </c>
      <c r="W1391">
        <f t="shared" si="175"/>
        <v>2014</v>
      </c>
    </row>
    <row r="1392" spans="1:23" ht="43.2" x14ac:dyDescent="0.3">
      <c r="A1392">
        <v>737</v>
      </c>
      <c r="B1392" s="3" t="s">
        <v>738</v>
      </c>
      <c r="C1392" s="3" t="s">
        <v>4847</v>
      </c>
      <c r="D1392">
        <v>5000</v>
      </c>
      <c r="E1392">
        <v>6120</v>
      </c>
      <c r="F1392" t="s">
        <v>8219</v>
      </c>
      <c r="G1392" t="s">
        <v>8224</v>
      </c>
      <c r="H1392" t="s">
        <v>8246</v>
      </c>
      <c r="I1392">
        <v>1392408000</v>
      </c>
      <c r="J1392">
        <v>1390890987</v>
      </c>
      <c r="K1392" t="b">
        <v>0</v>
      </c>
      <c r="L1392">
        <v>108</v>
      </c>
      <c r="M1392" t="b">
        <v>1</v>
      </c>
      <c r="N1392" t="s">
        <v>8274</v>
      </c>
      <c r="O1392" s="5">
        <f t="shared" si="168"/>
        <v>1.224</v>
      </c>
      <c r="P1392" s="8">
        <f t="shared" si="169"/>
        <v>56.666666666666664</v>
      </c>
      <c r="Q1392" t="str">
        <f t="shared" si="170"/>
        <v>publishing</v>
      </c>
      <c r="R1392" t="str">
        <f t="shared" si="171"/>
        <v>nonfiction</v>
      </c>
      <c r="S1392" s="11">
        <f t="shared" si="172"/>
        <v>41667.275312500002</v>
      </c>
      <c r="T1392" s="11">
        <f t="shared" si="173"/>
        <v>41684.833333333336</v>
      </c>
      <c r="U1392" t="str">
        <f>INDEX('ED - Country code'!$A:$A,MATCH(Data!G739,'ED - Country code'!$B:$B,0))</f>
        <v>United States of America</v>
      </c>
      <c r="V1392">
        <f t="shared" si="174"/>
        <v>17.558020833334012</v>
      </c>
      <c r="W1392">
        <f t="shared" si="175"/>
        <v>2014</v>
      </c>
    </row>
    <row r="1393" spans="1:23" ht="43.2" x14ac:dyDescent="0.3">
      <c r="A1393">
        <v>2633</v>
      </c>
      <c r="B1393" s="3" t="s">
        <v>2633</v>
      </c>
      <c r="C1393" s="3" t="s">
        <v>6743</v>
      </c>
      <c r="D1393">
        <v>5000</v>
      </c>
      <c r="E1393">
        <v>17731</v>
      </c>
      <c r="F1393" t="s">
        <v>8219</v>
      </c>
      <c r="G1393" t="s">
        <v>8224</v>
      </c>
      <c r="H1393" t="s">
        <v>8246</v>
      </c>
      <c r="I1393">
        <v>1393542000</v>
      </c>
      <c r="J1393">
        <v>1390938332</v>
      </c>
      <c r="K1393" t="b">
        <v>0</v>
      </c>
      <c r="L1393">
        <v>199</v>
      </c>
      <c r="M1393" t="b">
        <v>1</v>
      </c>
      <c r="N1393" t="s">
        <v>8301</v>
      </c>
      <c r="O1393" s="5">
        <f t="shared" si="168"/>
        <v>3.5461999999999998</v>
      </c>
      <c r="P1393" s="8">
        <f t="shared" si="169"/>
        <v>89.100502512562812</v>
      </c>
      <c r="Q1393" t="str">
        <f t="shared" si="170"/>
        <v>technology</v>
      </c>
      <c r="R1393" t="str">
        <f t="shared" si="171"/>
        <v>space exploration</v>
      </c>
      <c r="S1393" s="11">
        <f t="shared" si="172"/>
        <v>41667.823287037041</v>
      </c>
      <c r="T1393" s="11">
        <f t="shared" si="173"/>
        <v>41697.958333333336</v>
      </c>
      <c r="U1393" t="str">
        <f>INDEX('ED - Country code'!$A:$A,MATCH(Data!G2635,'ED - Country code'!$B:$B,0))</f>
        <v>United Kingdom</v>
      </c>
      <c r="V1393">
        <f t="shared" si="174"/>
        <v>30.135046296294604</v>
      </c>
      <c r="W1393">
        <f t="shared" si="175"/>
        <v>2014</v>
      </c>
    </row>
    <row r="1394" spans="1:23" ht="43.2" x14ac:dyDescent="0.3">
      <c r="A1394">
        <v>365</v>
      </c>
      <c r="B1394" s="3" t="s">
        <v>366</v>
      </c>
      <c r="C1394" s="3" t="s">
        <v>4475</v>
      </c>
      <c r="D1394">
        <v>15000</v>
      </c>
      <c r="E1394">
        <v>15596</v>
      </c>
      <c r="F1394" t="s">
        <v>8219</v>
      </c>
      <c r="G1394" t="s">
        <v>8225</v>
      </c>
      <c r="H1394" t="s">
        <v>8247</v>
      </c>
      <c r="I1394">
        <v>1393597999</v>
      </c>
      <c r="J1394">
        <v>1391005999</v>
      </c>
      <c r="K1394" t="b">
        <v>0</v>
      </c>
      <c r="L1394">
        <v>65</v>
      </c>
      <c r="M1394" t="b">
        <v>1</v>
      </c>
      <c r="N1394" t="s">
        <v>8269</v>
      </c>
      <c r="O1394" s="5">
        <f t="shared" si="168"/>
        <v>1.0397333333333334</v>
      </c>
      <c r="P1394" s="8">
        <f t="shared" si="169"/>
        <v>239.93846153846152</v>
      </c>
      <c r="Q1394" t="str">
        <f t="shared" si="170"/>
        <v>film &amp; video</v>
      </c>
      <c r="R1394" t="str">
        <f t="shared" si="171"/>
        <v>documentary</v>
      </c>
      <c r="S1394" s="11">
        <f t="shared" si="172"/>
        <v>41668.606469907405</v>
      </c>
      <c r="T1394" s="11">
        <f t="shared" si="173"/>
        <v>41698.606469907405</v>
      </c>
      <c r="U1394" t="str">
        <f>INDEX('ED - Country code'!$A:$A,MATCH(Data!G367,'ED - Country code'!$B:$B,0))</f>
        <v>United States of America</v>
      </c>
      <c r="V1394">
        <f t="shared" si="174"/>
        <v>30</v>
      </c>
      <c r="W1394">
        <f t="shared" si="175"/>
        <v>2014</v>
      </c>
    </row>
    <row r="1395" spans="1:23" ht="43.2" x14ac:dyDescent="0.3">
      <c r="A1395">
        <v>389</v>
      </c>
      <c r="B1395" s="3" t="s">
        <v>390</v>
      </c>
      <c r="C1395" s="3" t="s">
        <v>4499</v>
      </c>
      <c r="D1395">
        <v>68000</v>
      </c>
      <c r="E1395">
        <v>123444.12</v>
      </c>
      <c r="F1395" t="s">
        <v>8219</v>
      </c>
      <c r="G1395" t="s">
        <v>8224</v>
      </c>
      <c r="H1395" t="s">
        <v>8246</v>
      </c>
      <c r="I1395">
        <v>1394233140</v>
      </c>
      <c r="J1395">
        <v>1391477450</v>
      </c>
      <c r="K1395" t="b">
        <v>0</v>
      </c>
      <c r="L1395">
        <v>1510</v>
      </c>
      <c r="M1395" t="b">
        <v>1</v>
      </c>
      <c r="N1395" t="s">
        <v>8269</v>
      </c>
      <c r="O1395" s="5">
        <f t="shared" si="168"/>
        <v>1.8153547058823529</v>
      </c>
      <c r="P1395" s="8">
        <f t="shared" si="169"/>
        <v>81.75107284768211</v>
      </c>
      <c r="Q1395" t="str">
        <f t="shared" si="170"/>
        <v>film &amp; video</v>
      </c>
      <c r="R1395" t="str">
        <f t="shared" si="171"/>
        <v>documentary</v>
      </c>
      <c r="S1395" s="11">
        <f t="shared" si="172"/>
        <v>41674.063078703701</v>
      </c>
      <c r="T1395" s="11">
        <f t="shared" si="173"/>
        <v>41705.957638888889</v>
      </c>
      <c r="U1395" t="str">
        <f>INDEX('ED - Country code'!$A:$A,MATCH(Data!G391,'ED - Country code'!$B:$B,0))</f>
        <v>United States of America</v>
      </c>
      <c r="V1395">
        <f t="shared" si="174"/>
        <v>31.894560185188311</v>
      </c>
      <c r="W1395">
        <f t="shared" si="175"/>
        <v>2014</v>
      </c>
    </row>
    <row r="1396" spans="1:23" ht="28.8" x14ac:dyDescent="0.3">
      <c r="A1396">
        <v>405</v>
      </c>
      <c r="B1396" s="3" t="s">
        <v>406</v>
      </c>
      <c r="C1396" s="3" t="s">
        <v>4515</v>
      </c>
      <c r="D1396">
        <v>2820</v>
      </c>
      <c r="E1396">
        <v>3036</v>
      </c>
      <c r="F1396" t="s">
        <v>8219</v>
      </c>
      <c r="G1396" t="s">
        <v>8224</v>
      </c>
      <c r="H1396" t="s">
        <v>8246</v>
      </c>
      <c r="I1396">
        <v>1394071339</v>
      </c>
      <c r="J1396">
        <v>1391479339</v>
      </c>
      <c r="K1396" t="b">
        <v>0</v>
      </c>
      <c r="L1396">
        <v>55</v>
      </c>
      <c r="M1396" t="b">
        <v>1</v>
      </c>
      <c r="N1396" t="s">
        <v>8269</v>
      </c>
      <c r="O1396" s="5">
        <f t="shared" si="168"/>
        <v>1.0765957446808512</v>
      </c>
      <c r="P1396" s="8">
        <f t="shared" si="169"/>
        <v>55.2</v>
      </c>
      <c r="Q1396" t="str">
        <f t="shared" si="170"/>
        <v>film &amp; video</v>
      </c>
      <c r="R1396" t="str">
        <f t="shared" si="171"/>
        <v>documentary</v>
      </c>
      <c r="S1396" s="11">
        <f t="shared" si="172"/>
        <v>41674.08494212963</v>
      </c>
      <c r="T1396" s="11">
        <f t="shared" si="173"/>
        <v>41704.08494212963</v>
      </c>
      <c r="U1396" t="str">
        <f>INDEX('ED - Country code'!$A:$A,MATCH(Data!G407,'ED - Country code'!$B:$B,0))</f>
        <v>United States of America</v>
      </c>
      <c r="V1396">
        <f t="shared" si="174"/>
        <v>30</v>
      </c>
      <c r="W1396">
        <f t="shared" si="175"/>
        <v>2014</v>
      </c>
    </row>
    <row r="1397" spans="1:23" ht="43.2" x14ac:dyDescent="0.3">
      <c r="A1397">
        <v>784</v>
      </c>
      <c r="B1397" s="3" t="s">
        <v>785</v>
      </c>
      <c r="C1397" s="3" t="s">
        <v>4894</v>
      </c>
      <c r="D1397">
        <v>1000</v>
      </c>
      <c r="E1397">
        <v>1025</v>
      </c>
      <c r="F1397" t="s">
        <v>8219</v>
      </c>
      <c r="G1397" t="s">
        <v>8224</v>
      </c>
      <c r="H1397" t="s">
        <v>8246</v>
      </c>
      <c r="I1397">
        <v>1395023719</v>
      </c>
      <c r="J1397">
        <v>1391571319</v>
      </c>
      <c r="K1397" t="b">
        <v>0</v>
      </c>
      <c r="L1397">
        <v>10</v>
      </c>
      <c r="M1397" t="b">
        <v>1</v>
      </c>
      <c r="N1397" t="s">
        <v>8276</v>
      </c>
      <c r="O1397" s="5">
        <f t="shared" si="168"/>
        <v>1.0249999999999999</v>
      </c>
      <c r="P1397" s="8">
        <f t="shared" si="169"/>
        <v>102.5</v>
      </c>
      <c r="Q1397" t="str">
        <f t="shared" si="170"/>
        <v>music</v>
      </c>
      <c r="R1397" t="str">
        <f t="shared" si="171"/>
        <v>rock</v>
      </c>
      <c r="S1397" s="11">
        <f t="shared" si="172"/>
        <v>41675.149525462963</v>
      </c>
      <c r="T1397" s="11">
        <f t="shared" si="173"/>
        <v>41715.107858796298</v>
      </c>
      <c r="U1397" t="str">
        <f>INDEX('ED - Country code'!$A:$A,MATCH(Data!G786,'ED - Country code'!$B:$B,0))</f>
        <v>United Kingdom</v>
      </c>
      <c r="V1397">
        <f t="shared" si="174"/>
        <v>39.958333333335759</v>
      </c>
      <c r="W1397">
        <f t="shared" si="175"/>
        <v>2014</v>
      </c>
    </row>
    <row r="1398" spans="1:23" ht="43.2" x14ac:dyDescent="0.3">
      <c r="A1398">
        <v>1897</v>
      </c>
      <c r="B1398" s="3" t="s">
        <v>1898</v>
      </c>
      <c r="C1398" s="3" t="s">
        <v>6007</v>
      </c>
      <c r="D1398">
        <v>6350</v>
      </c>
      <c r="E1398">
        <v>6506</v>
      </c>
      <c r="F1398" t="s">
        <v>8219</v>
      </c>
      <c r="G1398" t="s">
        <v>8224</v>
      </c>
      <c r="H1398" t="s">
        <v>8246</v>
      </c>
      <c r="I1398">
        <v>1393966800</v>
      </c>
      <c r="J1398">
        <v>1392040806</v>
      </c>
      <c r="K1398" t="b">
        <v>0</v>
      </c>
      <c r="L1398">
        <v>183</v>
      </c>
      <c r="M1398" t="b">
        <v>1</v>
      </c>
      <c r="N1398" t="s">
        <v>8279</v>
      </c>
      <c r="O1398" s="5">
        <f t="shared" si="168"/>
        <v>1.0245669291338582</v>
      </c>
      <c r="P1398" s="8">
        <f t="shared" si="169"/>
        <v>35.551912568306008</v>
      </c>
      <c r="Q1398" t="str">
        <f t="shared" si="170"/>
        <v>music</v>
      </c>
      <c r="R1398" t="str">
        <f t="shared" si="171"/>
        <v>indie rock</v>
      </c>
      <c r="S1398" s="11">
        <f t="shared" si="172"/>
        <v>41680.583402777782</v>
      </c>
      <c r="T1398" s="11">
        <f t="shared" si="173"/>
        <v>41702.875</v>
      </c>
      <c r="U1398" t="str">
        <f>INDEX('ED - Country code'!$A:$A,MATCH(Data!G1899,'ED - Country code'!$B:$B,0))</f>
        <v>United States of America</v>
      </c>
      <c r="V1398">
        <f t="shared" si="174"/>
        <v>22.291597222218115</v>
      </c>
      <c r="W1398">
        <f t="shared" si="175"/>
        <v>2014</v>
      </c>
    </row>
    <row r="1399" spans="1:23" ht="43.2" x14ac:dyDescent="0.3">
      <c r="A1399">
        <v>1667</v>
      </c>
      <c r="B1399" s="3" t="s">
        <v>1668</v>
      </c>
      <c r="C1399" s="3" t="s">
        <v>5777</v>
      </c>
      <c r="D1399">
        <v>3400</v>
      </c>
      <c r="E1399">
        <v>4313</v>
      </c>
      <c r="F1399" t="s">
        <v>8219</v>
      </c>
      <c r="G1399" t="s">
        <v>8224</v>
      </c>
      <c r="H1399" t="s">
        <v>8246</v>
      </c>
      <c r="I1399">
        <v>1394521140</v>
      </c>
      <c r="J1399">
        <v>1392169298</v>
      </c>
      <c r="K1399" t="b">
        <v>0</v>
      </c>
      <c r="L1399">
        <v>82</v>
      </c>
      <c r="M1399" t="b">
        <v>1</v>
      </c>
      <c r="N1399" t="s">
        <v>8292</v>
      </c>
      <c r="O1399" s="5">
        <f t="shared" si="168"/>
        <v>1.2685294117647059</v>
      </c>
      <c r="P1399" s="8">
        <f t="shared" si="169"/>
        <v>52.597560975609753</v>
      </c>
      <c r="Q1399" t="str">
        <f t="shared" si="170"/>
        <v>music</v>
      </c>
      <c r="R1399" t="str">
        <f t="shared" si="171"/>
        <v>pop</v>
      </c>
      <c r="S1399" s="11">
        <f t="shared" si="172"/>
        <v>41682.0705787037</v>
      </c>
      <c r="T1399" s="11">
        <f t="shared" si="173"/>
        <v>41709.290972222225</v>
      </c>
      <c r="U1399" t="str">
        <f>INDEX('ED - Country code'!$A:$A,MATCH(Data!G1669,'ED - Country code'!$B:$B,0))</f>
        <v>United States of America</v>
      </c>
      <c r="V1399">
        <f t="shared" si="174"/>
        <v>27.220393518524361</v>
      </c>
      <c r="W1399">
        <f t="shared" si="175"/>
        <v>2014</v>
      </c>
    </row>
    <row r="1400" spans="1:23" ht="43.2" x14ac:dyDescent="0.3">
      <c r="A1400">
        <v>1279</v>
      </c>
      <c r="B1400" s="3" t="s">
        <v>1280</v>
      </c>
      <c r="C1400" s="3" t="s">
        <v>5389</v>
      </c>
      <c r="D1400">
        <v>12516</v>
      </c>
      <c r="E1400">
        <v>13864.17</v>
      </c>
      <c r="F1400" t="s">
        <v>8219</v>
      </c>
      <c r="G1400" t="s">
        <v>8224</v>
      </c>
      <c r="H1400" t="s">
        <v>8246</v>
      </c>
      <c r="I1400">
        <v>1395624170</v>
      </c>
      <c r="J1400">
        <v>1392171770</v>
      </c>
      <c r="K1400" t="b">
        <v>1</v>
      </c>
      <c r="L1400">
        <v>189</v>
      </c>
      <c r="M1400" t="b">
        <v>1</v>
      </c>
      <c r="N1400" t="s">
        <v>8276</v>
      </c>
      <c r="O1400" s="5">
        <f t="shared" si="168"/>
        <v>1.1077157238734421</v>
      </c>
      <c r="P1400" s="8">
        <f t="shared" si="169"/>
        <v>73.355396825396824</v>
      </c>
      <c r="Q1400" t="str">
        <f t="shared" si="170"/>
        <v>music</v>
      </c>
      <c r="R1400" t="str">
        <f t="shared" si="171"/>
        <v>rock</v>
      </c>
      <c r="S1400" s="11">
        <f t="shared" si="172"/>
        <v>41682.099189814813</v>
      </c>
      <c r="T1400" s="11">
        <f t="shared" si="173"/>
        <v>41722.057523148149</v>
      </c>
      <c r="U1400" t="str">
        <f>INDEX('ED - Country code'!$A:$A,MATCH(Data!G1281,'ED - Country code'!$B:$B,0))</f>
        <v>United States of America</v>
      </c>
      <c r="V1400">
        <f t="shared" si="174"/>
        <v>39.958333333335759</v>
      </c>
      <c r="W1400">
        <f t="shared" si="175"/>
        <v>2014</v>
      </c>
    </row>
    <row r="1401" spans="1:23" ht="28.8" x14ac:dyDescent="0.3">
      <c r="A1401">
        <v>103</v>
      </c>
      <c r="B1401" s="3" t="s">
        <v>105</v>
      </c>
      <c r="C1401" s="3" t="s">
        <v>4214</v>
      </c>
      <c r="D1401">
        <v>1300</v>
      </c>
      <c r="E1401">
        <v>1367</v>
      </c>
      <c r="F1401" t="s">
        <v>8219</v>
      </c>
      <c r="G1401" t="s">
        <v>8225</v>
      </c>
      <c r="H1401" t="s">
        <v>8247</v>
      </c>
      <c r="I1401">
        <v>1394220030</v>
      </c>
      <c r="J1401">
        <v>1392232830</v>
      </c>
      <c r="K1401" t="b">
        <v>0</v>
      </c>
      <c r="L1401">
        <v>49</v>
      </c>
      <c r="M1401" t="b">
        <v>1</v>
      </c>
      <c r="N1401" t="s">
        <v>8266</v>
      </c>
      <c r="O1401" s="5">
        <f t="shared" si="168"/>
        <v>1.0515384615384615</v>
      </c>
      <c r="P1401" s="8">
        <f t="shared" si="169"/>
        <v>27.897959183673468</v>
      </c>
      <c r="Q1401" t="str">
        <f t="shared" si="170"/>
        <v>film &amp; video</v>
      </c>
      <c r="R1401" t="str">
        <f t="shared" si="171"/>
        <v>shorts</v>
      </c>
      <c r="S1401" s="11">
        <f t="shared" si="172"/>
        <v>41682.805902777778</v>
      </c>
      <c r="T1401" s="11">
        <f t="shared" si="173"/>
        <v>41705.805902777778</v>
      </c>
      <c r="U1401" t="str">
        <f>INDEX('ED - Country code'!$A:$A,MATCH(Data!G105,'ED - Country code'!$B:$B,0))</f>
        <v>United States of America</v>
      </c>
      <c r="V1401">
        <f t="shared" si="174"/>
        <v>23</v>
      </c>
      <c r="W1401">
        <f t="shared" si="175"/>
        <v>2014</v>
      </c>
    </row>
    <row r="1402" spans="1:23" ht="43.2" x14ac:dyDescent="0.3">
      <c r="A1402">
        <v>1946</v>
      </c>
      <c r="B1402" s="3" t="s">
        <v>1947</v>
      </c>
      <c r="C1402" s="3" t="s">
        <v>6056</v>
      </c>
      <c r="D1402">
        <v>7500</v>
      </c>
      <c r="E1402">
        <v>11231</v>
      </c>
      <c r="F1402" t="s">
        <v>8219</v>
      </c>
      <c r="G1402" t="s">
        <v>8224</v>
      </c>
      <c r="H1402" t="s">
        <v>8246</v>
      </c>
      <c r="I1402">
        <v>1397961361</v>
      </c>
      <c r="J1402">
        <v>1392780961</v>
      </c>
      <c r="K1402" t="b">
        <v>1</v>
      </c>
      <c r="L1402">
        <v>70</v>
      </c>
      <c r="M1402" t="b">
        <v>1</v>
      </c>
      <c r="N1402" t="s">
        <v>8295</v>
      </c>
      <c r="O1402" s="5">
        <f t="shared" si="168"/>
        <v>1.4974666666666667</v>
      </c>
      <c r="P1402" s="8">
        <f t="shared" si="169"/>
        <v>160.44285714285715</v>
      </c>
      <c r="Q1402" t="str">
        <f t="shared" si="170"/>
        <v>technology</v>
      </c>
      <c r="R1402" t="str">
        <f t="shared" si="171"/>
        <v>hardware</v>
      </c>
      <c r="S1402" s="11">
        <f t="shared" si="172"/>
        <v>41689.150011574071</v>
      </c>
      <c r="T1402" s="11">
        <f t="shared" si="173"/>
        <v>41749.108344907407</v>
      </c>
      <c r="U1402" t="str">
        <f>INDEX('ED - Country code'!$A:$A,MATCH(Data!G1948,'ED - Country code'!$B:$B,0))</f>
        <v>United States of America</v>
      </c>
      <c r="V1402">
        <f t="shared" si="174"/>
        <v>59.958333333335759</v>
      </c>
      <c r="W1402">
        <f t="shared" si="175"/>
        <v>2014</v>
      </c>
    </row>
    <row r="1403" spans="1:23" ht="43.2" x14ac:dyDescent="0.3">
      <c r="A1403">
        <v>742</v>
      </c>
      <c r="B1403" s="3" t="s">
        <v>743</v>
      </c>
      <c r="C1403" s="3" t="s">
        <v>4852</v>
      </c>
      <c r="D1403">
        <v>1400</v>
      </c>
      <c r="E1403">
        <v>1550</v>
      </c>
      <c r="F1403" t="s">
        <v>8219</v>
      </c>
      <c r="G1403" t="s">
        <v>8224</v>
      </c>
      <c r="H1403" t="s">
        <v>8246</v>
      </c>
      <c r="I1403">
        <v>1395435712</v>
      </c>
      <c r="J1403">
        <v>1392847312</v>
      </c>
      <c r="K1403" t="b">
        <v>0</v>
      </c>
      <c r="L1403">
        <v>23</v>
      </c>
      <c r="M1403" t="b">
        <v>1</v>
      </c>
      <c r="N1403" t="s">
        <v>8274</v>
      </c>
      <c r="O1403" s="5">
        <f t="shared" si="168"/>
        <v>1.1071428571428572</v>
      </c>
      <c r="P1403" s="8">
        <f t="shared" si="169"/>
        <v>67.391304347826093</v>
      </c>
      <c r="Q1403" t="str">
        <f t="shared" si="170"/>
        <v>publishing</v>
      </c>
      <c r="R1403" t="str">
        <f t="shared" si="171"/>
        <v>nonfiction</v>
      </c>
      <c r="S1403" s="11">
        <f t="shared" si="172"/>
        <v>41689.917962962965</v>
      </c>
      <c r="T1403" s="11">
        <f t="shared" si="173"/>
        <v>41719.876296296294</v>
      </c>
      <c r="U1403" t="str">
        <f>INDEX('ED - Country code'!$A:$A,MATCH(Data!G744,'ED - Country code'!$B:$B,0))</f>
        <v>United States of America</v>
      </c>
      <c r="V1403">
        <f t="shared" si="174"/>
        <v>29.958333333328483</v>
      </c>
      <c r="W1403">
        <f t="shared" si="175"/>
        <v>2014</v>
      </c>
    </row>
    <row r="1404" spans="1:23" ht="28.8" x14ac:dyDescent="0.3">
      <c r="A1404">
        <v>1263</v>
      </c>
      <c r="B1404" s="3" t="s">
        <v>1264</v>
      </c>
      <c r="C1404" s="3" t="s">
        <v>5373</v>
      </c>
      <c r="D1404">
        <v>1500</v>
      </c>
      <c r="E1404">
        <v>1785</v>
      </c>
      <c r="F1404" t="s">
        <v>8219</v>
      </c>
      <c r="G1404" t="s">
        <v>8224</v>
      </c>
      <c r="H1404" t="s">
        <v>8246</v>
      </c>
      <c r="I1404">
        <v>1396054800</v>
      </c>
      <c r="J1404">
        <v>1393034470</v>
      </c>
      <c r="K1404" t="b">
        <v>1</v>
      </c>
      <c r="L1404">
        <v>41</v>
      </c>
      <c r="M1404" t="b">
        <v>1</v>
      </c>
      <c r="N1404" t="s">
        <v>8276</v>
      </c>
      <c r="O1404" s="5">
        <f t="shared" si="168"/>
        <v>1.19</v>
      </c>
      <c r="P1404" s="8">
        <f t="shared" si="169"/>
        <v>43.536585365853661</v>
      </c>
      <c r="Q1404" t="str">
        <f t="shared" si="170"/>
        <v>music</v>
      </c>
      <c r="R1404" t="str">
        <f t="shared" si="171"/>
        <v>rock</v>
      </c>
      <c r="S1404" s="11">
        <f t="shared" si="172"/>
        <v>41692.084143518521</v>
      </c>
      <c r="T1404" s="11">
        <f t="shared" si="173"/>
        <v>41727.041666666664</v>
      </c>
      <c r="U1404" t="str">
        <f>INDEX('ED - Country code'!$A:$A,MATCH(Data!G1265,'ED - Country code'!$B:$B,0))</f>
        <v>United States of America</v>
      </c>
      <c r="V1404">
        <f t="shared" si="174"/>
        <v>34.957523148143082</v>
      </c>
      <c r="W1404">
        <f t="shared" si="175"/>
        <v>2014</v>
      </c>
    </row>
    <row r="1405" spans="1:23" ht="28.8" x14ac:dyDescent="0.3">
      <c r="A1405">
        <v>846</v>
      </c>
      <c r="B1405" s="3" t="s">
        <v>847</v>
      </c>
      <c r="C1405" s="3" t="s">
        <v>4956</v>
      </c>
      <c r="D1405">
        <v>1100</v>
      </c>
      <c r="E1405">
        <v>1342.01</v>
      </c>
      <c r="F1405" t="s">
        <v>8219</v>
      </c>
      <c r="G1405" t="s">
        <v>8225</v>
      </c>
      <c r="H1405" t="s">
        <v>8247</v>
      </c>
      <c r="I1405">
        <v>1394460000</v>
      </c>
      <c r="J1405">
        <v>1393233855</v>
      </c>
      <c r="K1405" t="b">
        <v>0</v>
      </c>
      <c r="L1405">
        <v>47</v>
      </c>
      <c r="M1405" t="b">
        <v>1</v>
      </c>
      <c r="N1405" t="s">
        <v>8277</v>
      </c>
      <c r="O1405" s="5">
        <f t="shared" si="168"/>
        <v>1.2200090909090908</v>
      </c>
      <c r="P1405" s="8">
        <f t="shared" si="169"/>
        <v>28.553404255319148</v>
      </c>
      <c r="Q1405" t="str">
        <f t="shared" si="170"/>
        <v>music</v>
      </c>
      <c r="R1405" t="str">
        <f t="shared" si="171"/>
        <v>metal</v>
      </c>
      <c r="S1405" s="11">
        <f t="shared" si="172"/>
        <v>41694.391840277778</v>
      </c>
      <c r="T1405" s="11">
        <f t="shared" si="173"/>
        <v>41708.583333333336</v>
      </c>
      <c r="U1405" t="str">
        <f>INDEX('ED - Country code'!$A:$A,MATCH(Data!G848,'ED - Country code'!$B:$B,0))</f>
        <v>United States of America</v>
      </c>
      <c r="V1405">
        <f t="shared" si="174"/>
        <v>14.191493055557657</v>
      </c>
      <c r="W1405">
        <f t="shared" si="175"/>
        <v>2014</v>
      </c>
    </row>
    <row r="1406" spans="1:23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8"/>
        <v>1.6620689655172414E-2</v>
      </c>
      <c r="P1406" s="8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1">
        <f t="shared" si="172"/>
        <v>42032.510243055556</v>
      </c>
      <c r="T1406" s="11">
        <f t="shared" si="173"/>
        <v>42057.510243055556</v>
      </c>
      <c r="U1406" t="str">
        <f>INDEX('ED - Country code'!$A:$A,MATCH(Data!G1406,'ED - Country code'!$B:$B,0))</f>
        <v>United Kingdom</v>
      </c>
      <c r="V1406">
        <f t="shared" si="174"/>
        <v>25</v>
      </c>
      <c r="W1406">
        <f t="shared" si="175"/>
        <v>2015</v>
      </c>
    </row>
    <row r="1407" spans="1:23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8"/>
        <v>4.1999999999999997E-3</v>
      </c>
      <c r="P1407" s="8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11">
        <f t="shared" si="172"/>
        <v>41941.680567129632</v>
      </c>
      <c r="T1407" s="11">
        <f t="shared" si="173"/>
        <v>41971.722233796296</v>
      </c>
      <c r="U1407" t="str">
        <f>INDEX('ED - Country code'!$A:$A,MATCH(Data!G1407,'ED - Country code'!$B:$B,0))</f>
        <v>United States of America</v>
      </c>
      <c r="V1407">
        <f t="shared" si="174"/>
        <v>30.041666666664241</v>
      </c>
      <c r="W1407">
        <f t="shared" si="175"/>
        <v>2014</v>
      </c>
    </row>
    <row r="1408" spans="1:23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8"/>
        <v>1.25E-3</v>
      </c>
      <c r="P1408" s="8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1">
        <f t="shared" si="172"/>
        <v>42297.432951388888</v>
      </c>
      <c r="T1408" s="11">
        <f t="shared" si="173"/>
        <v>42350.416666666672</v>
      </c>
      <c r="U1408" t="str">
        <f>INDEX('ED - Country code'!$A:$A,MATCH(Data!G1408,'ED - Country code'!$B:$B,0))</f>
        <v>Italy</v>
      </c>
      <c r="V1408">
        <f t="shared" si="174"/>
        <v>52.983715277783631</v>
      </c>
      <c r="W1408">
        <f t="shared" si="175"/>
        <v>2015</v>
      </c>
    </row>
    <row r="1409" spans="1:23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8"/>
        <v>5.0000000000000001E-3</v>
      </c>
      <c r="P1409" s="8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1">
        <f t="shared" si="172"/>
        <v>41838.536782407406</v>
      </c>
      <c r="T1409" s="11">
        <f t="shared" si="173"/>
        <v>41863.536782407406</v>
      </c>
      <c r="U1409" t="str">
        <f>INDEX('ED - Country code'!$A:$A,MATCH(Data!G1409,'ED - Country code'!$B:$B,0))</f>
        <v>United States of America</v>
      </c>
      <c r="V1409">
        <f t="shared" si="174"/>
        <v>25</v>
      </c>
      <c r="W1409">
        <f t="shared" si="175"/>
        <v>2014</v>
      </c>
    </row>
    <row r="1410" spans="1:23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76">E1410/D1410</f>
        <v>7.1999999999999995E-2</v>
      </c>
      <c r="P1410" s="8">
        <f t="shared" ref="P1410:P1473" si="177">E1410/L1410</f>
        <v>12</v>
      </c>
      <c r="Q1410" t="str">
        <f t="shared" ref="Q1410:Q1473" si="178">LEFT(N1410,SEARCH("/",N1410,1)-1)</f>
        <v>publishing</v>
      </c>
      <c r="R1410" t="str">
        <f t="shared" ref="R1410:R1473" si="179">RIGHT(N1410,LEN(N1410)-SEARCH("/",N1410,1))</f>
        <v>translations</v>
      </c>
      <c r="S1410" s="11">
        <f t="shared" ref="S1410:S1473" si="180">(((J1410/60)/60)/24)+DATE(1970,1,1)</f>
        <v>42291.872175925921</v>
      </c>
      <c r="T1410" s="11">
        <f t="shared" ref="T1410:T1473" si="181">(((I1410/60)/60)/24)+DATE(1970,1,1)</f>
        <v>42321.913842592592</v>
      </c>
      <c r="U1410" t="str">
        <f>INDEX('ED - Country code'!$A:$A,MATCH(Data!G1410,'ED - Country code'!$B:$B,0))</f>
        <v>United Kingdom</v>
      </c>
      <c r="V1410">
        <f t="shared" si="174"/>
        <v>30.041666666671517</v>
      </c>
      <c r="W1410">
        <f t="shared" si="175"/>
        <v>2015</v>
      </c>
    </row>
    <row r="1411" spans="1:23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76"/>
        <v>0</v>
      </c>
      <c r="P1411" s="8" t="e">
        <f t="shared" si="177"/>
        <v>#DIV/0!</v>
      </c>
      <c r="Q1411" t="str">
        <f t="shared" si="178"/>
        <v>publishing</v>
      </c>
      <c r="R1411" t="str">
        <f t="shared" si="179"/>
        <v>translations</v>
      </c>
      <c r="S1411" s="11">
        <f t="shared" si="180"/>
        <v>41945.133506944447</v>
      </c>
      <c r="T1411" s="11">
        <f t="shared" si="181"/>
        <v>42005.175173611111</v>
      </c>
      <c r="U1411" t="str">
        <f>INDEX('ED - Country code'!$A:$A,MATCH(Data!G1411,'ED - Country code'!$B:$B,0))</f>
        <v>United States of America</v>
      </c>
      <c r="V1411">
        <f t="shared" ref="V1411:V1474" si="182">T1411-S1411</f>
        <v>60.041666666664241</v>
      </c>
      <c r="W1411">
        <f t="shared" ref="W1411:W1474" si="183">YEAR(T1411)</f>
        <v>2015</v>
      </c>
    </row>
    <row r="1412" spans="1:23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6"/>
        <v>1.6666666666666666E-4</v>
      </c>
      <c r="P1412" s="8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1">
        <f t="shared" si="180"/>
        <v>42479.318518518514</v>
      </c>
      <c r="T1412" s="11">
        <f t="shared" si="181"/>
        <v>42524.318518518514</v>
      </c>
      <c r="U1412" t="str">
        <f>INDEX('ED - Country code'!$A:$A,MATCH(Data!G1412,'ED - Country code'!$B:$B,0))</f>
        <v>Italy</v>
      </c>
      <c r="V1412">
        <f t="shared" si="182"/>
        <v>45</v>
      </c>
      <c r="W1412">
        <f t="shared" si="183"/>
        <v>2016</v>
      </c>
    </row>
    <row r="1413" spans="1:23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6"/>
        <v>2.3333333333333335E-3</v>
      </c>
      <c r="P1413" s="8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11">
        <f t="shared" si="180"/>
        <v>42013.059027777781</v>
      </c>
      <c r="T1413" s="11">
        <f t="shared" si="181"/>
        <v>42041.059027777781</v>
      </c>
      <c r="U1413" t="str">
        <f>INDEX('ED - Country code'!$A:$A,MATCH(Data!G1413,'ED - Country code'!$B:$B,0))</f>
        <v>United Kingdom</v>
      </c>
      <c r="V1413">
        <f t="shared" si="182"/>
        <v>28</v>
      </c>
      <c r="W1413">
        <f t="shared" si="183"/>
        <v>2015</v>
      </c>
    </row>
    <row r="1414" spans="1:23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6"/>
        <v>4.5714285714285714E-2</v>
      </c>
      <c r="P1414" s="8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11">
        <f t="shared" si="180"/>
        <v>41947.063645833332</v>
      </c>
      <c r="T1414" s="11">
        <f t="shared" si="181"/>
        <v>41977.063645833332</v>
      </c>
      <c r="U1414" t="str">
        <f>INDEX('ED - Country code'!$A:$A,MATCH(Data!G1414,'ED - Country code'!$B:$B,0))</f>
        <v>United States of America</v>
      </c>
      <c r="V1414">
        <f t="shared" si="182"/>
        <v>30</v>
      </c>
      <c r="W1414">
        <f t="shared" si="183"/>
        <v>2014</v>
      </c>
    </row>
    <row r="1415" spans="1:23" ht="43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6"/>
        <v>0.05</v>
      </c>
      <c r="P1415" s="8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1">
        <f t="shared" si="180"/>
        <v>42360.437152777777</v>
      </c>
      <c r="T1415" s="11">
        <f t="shared" si="181"/>
        <v>42420.437152777777</v>
      </c>
      <c r="U1415" t="str">
        <f>INDEX('ED - Country code'!$A:$A,MATCH(Data!G1415,'ED - Country code'!$B:$B,0))</f>
        <v>Italy</v>
      </c>
      <c r="V1415">
        <f t="shared" si="182"/>
        <v>60</v>
      </c>
      <c r="W1415">
        <f t="shared" si="183"/>
        <v>2016</v>
      </c>
    </row>
    <row r="1416" spans="1:23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6"/>
        <v>2E-3</v>
      </c>
      <c r="P1416" s="8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1">
        <f t="shared" si="180"/>
        <v>42708.25309027778</v>
      </c>
      <c r="T1416" s="11">
        <f t="shared" si="181"/>
        <v>42738.25309027778</v>
      </c>
      <c r="U1416" t="str">
        <f>INDEX('ED - Country code'!$A:$A,MATCH(Data!G1416,'ED - Country code'!$B:$B,0))</f>
        <v>United States of America</v>
      </c>
      <c r="V1416">
        <f t="shared" si="182"/>
        <v>30</v>
      </c>
      <c r="W1416">
        <f t="shared" si="183"/>
        <v>2017</v>
      </c>
    </row>
    <row r="1417" spans="1:23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6"/>
        <v>0.18181818181818182</v>
      </c>
      <c r="P1417" s="8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11">
        <f t="shared" si="180"/>
        <v>42192.675821759258</v>
      </c>
      <c r="T1417" s="11">
        <f t="shared" si="181"/>
        <v>42232.675821759258</v>
      </c>
      <c r="U1417" t="str">
        <f>INDEX('ED - Country code'!$A:$A,MATCH(Data!G1417,'ED - Country code'!$B:$B,0))</f>
        <v>United States of America</v>
      </c>
      <c r="V1417">
        <f t="shared" si="182"/>
        <v>40</v>
      </c>
      <c r="W1417">
        <f t="shared" si="183"/>
        <v>2015</v>
      </c>
    </row>
    <row r="1418" spans="1:23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6"/>
        <v>0</v>
      </c>
      <c r="P1418" s="8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11">
        <f t="shared" si="180"/>
        <v>42299.926145833335</v>
      </c>
      <c r="T1418" s="11">
        <f t="shared" si="181"/>
        <v>42329.967812499999</v>
      </c>
      <c r="U1418" t="str">
        <f>INDEX('ED - Country code'!$A:$A,MATCH(Data!G1418,'ED - Country code'!$B:$B,0))</f>
        <v>United States of America</v>
      </c>
      <c r="V1418">
        <f t="shared" si="182"/>
        <v>30.041666666664241</v>
      </c>
      <c r="W1418">
        <f t="shared" si="183"/>
        <v>2015</v>
      </c>
    </row>
    <row r="1419" spans="1:23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6"/>
        <v>1.2222222222222223E-2</v>
      </c>
      <c r="P1419" s="8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1">
        <f t="shared" si="180"/>
        <v>42232.15016203704</v>
      </c>
      <c r="T1419" s="11">
        <f t="shared" si="181"/>
        <v>42262.465972222228</v>
      </c>
      <c r="U1419" t="str">
        <f>INDEX('ED - Country code'!$A:$A,MATCH(Data!G1419,'ED - Country code'!$B:$B,0))</f>
        <v>United States of America</v>
      </c>
      <c r="V1419">
        <f t="shared" si="182"/>
        <v>30.315810185187729</v>
      </c>
      <c r="W1419">
        <f t="shared" si="183"/>
        <v>2015</v>
      </c>
    </row>
    <row r="1420" spans="1:23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6"/>
        <v>2E-3</v>
      </c>
      <c r="P1420" s="8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1">
        <f t="shared" si="180"/>
        <v>42395.456412037034</v>
      </c>
      <c r="T1420" s="11">
        <f t="shared" si="181"/>
        <v>42425.456412037034</v>
      </c>
      <c r="U1420" t="str">
        <f>INDEX('ED - Country code'!$A:$A,MATCH(Data!G1420,'ED - Country code'!$B:$B,0))</f>
        <v>Spain</v>
      </c>
      <c r="V1420">
        <f t="shared" si="182"/>
        <v>30</v>
      </c>
      <c r="W1420">
        <f t="shared" si="183"/>
        <v>2016</v>
      </c>
    </row>
    <row r="1421" spans="1:23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6"/>
        <v>7.0634920634920634E-2</v>
      </c>
      <c r="P1421" s="8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1">
        <f t="shared" si="180"/>
        <v>42622.456238425926</v>
      </c>
      <c r="T1421" s="11">
        <f t="shared" si="181"/>
        <v>42652.456238425926</v>
      </c>
      <c r="U1421" t="str">
        <f>INDEX('ED - Country code'!$A:$A,MATCH(Data!G1421,'ED - Country code'!$B:$B,0))</f>
        <v>United States of America</v>
      </c>
      <c r="V1421">
        <f t="shared" si="182"/>
        <v>30</v>
      </c>
      <c r="W1421">
        <f t="shared" si="183"/>
        <v>2016</v>
      </c>
    </row>
    <row r="1422" spans="1:23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6"/>
        <v>2.7272727272727271E-2</v>
      </c>
      <c r="P1422" s="8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1">
        <f t="shared" si="180"/>
        <v>42524.667662037042</v>
      </c>
      <c r="T1422" s="11">
        <f t="shared" si="181"/>
        <v>42549.667662037042</v>
      </c>
      <c r="U1422" t="str">
        <f>INDEX('ED - Country code'!$A:$A,MATCH(Data!G1422,'ED - Country code'!$B:$B,0))</f>
        <v>United States of America</v>
      </c>
      <c r="V1422">
        <f t="shared" si="182"/>
        <v>25</v>
      </c>
      <c r="W1422">
        <f t="shared" si="183"/>
        <v>2016</v>
      </c>
    </row>
    <row r="1423" spans="1:23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6"/>
        <v>1E-3</v>
      </c>
      <c r="P1423" s="8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1">
        <f t="shared" si="180"/>
        <v>42013.915613425925</v>
      </c>
      <c r="T1423" s="11">
        <f t="shared" si="181"/>
        <v>42043.915613425925</v>
      </c>
      <c r="U1423" t="str">
        <f>INDEX('ED - Country code'!$A:$A,MATCH(Data!G1423,'ED - Country code'!$B:$B,0))</f>
        <v>Sweden</v>
      </c>
      <c r="V1423">
        <f t="shared" si="182"/>
        <v>30</v>
      </c>
      <c r="W1423">
        <f t="shared" si="183"/>
        <v>2015</v>
      </c>
    </row>
    <row r="1424" spans="1:23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6"/>
        <v>1.0399999999999999E-3</v>
      </c>
      <c r="P1424" s="8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1">
        <f t="shared" si="180"/>
        <v>42604.239629629628</v>
      </c>
      <c r="T1424" s="11">
        <f t="shared" si="181"/>
        <v>42634.239629629628</v>
      </c>
      <c r="U1424" t="str">
        <f>INDEX('ED - Country code'!$A:$A,MATCH(Data!G1424,'ED - Country code'!$B:$B,0))</f>
        <v>New Zealand</v>
      </c>
      <c r="V1424">
        <f t="shared" si="182"/>
        <v>30</v>
      </c>
      <c r="W1424">
        <f t="shared" si="183"/>
        <v>2016</v>
      </c>
    </row>
    <row r="1425" spans="1:23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6"/>
        <v>3.3333333333333335E-3</v>
      </c>
      <c r="P1425" s="8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1">
        <f t="shared" si="180"/>
        <v>42340.360312500001</v>
      </c>
      <c r="T1425" s="11">
        <f t="shared" si="181"/>
        <v>42370.360312500001</v>
      </c>
      <c r="U1425" t="str">
        <f>INDEX('ED - Country code'!$A:$A,MATCH(Data!G1425,'ED - Country code'!$B:$B,0))</f>
        <v>Australia</v>
      </c>
      <c r="V1425">
        <f t="shared" si="182"/>
        <v>30</v>
      </c>
      <c r="W1425">
        <f t="shared" si="183"/>
        <v>2016</v>
      </c>
    </row>
    <row r="1426" spans="1:23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6"/>
        <v>0.2036</v>
      </c>
      <c r="P1426" s="8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11">
        <f t="shared" si="180"/>
        <v>42676.717615740738</v>
      </c>
      <c r="T1426" s="11">
        <f t="shared" si="181"/>
        <v>42689.759282407409</v>
      </c>
      <c r="U1426" t="str">
        <f>INDEX('ED - Country code'!$A:$A,MATCH(Data!G1426,'ED - Country code'!$B:$B,0))</f>
        <v>United States of America</v>
      </c>
      <c r="V1426">
        <f t="shared" si="182"/>
        <v>13.041666666671517</v>
      </c>
      <c r="W1426">
        <f t="shared" si="183"/>
        <v>2016</v>
      </c>
    </row>
    <row r="1427" spans="1:23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6"/>
        <v>0</v>
      </c>
      <c r="P1427" s="8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11">
        <f t="shared" si="180"/>
        <v>42093.131469907406</v>
      </c>
      <c r="T1427" s="11">
        <f t="shared" si="181"/>
        <v>42123.131469907406</v>
      </c>
      <c r="U1427" t="str">
        <f>INDEX('ED - Country code'!$A:$A,MATCH(Data!G1427,'ED - Country code'!$B:$B,0))</f>
        <v>United States of America</v>
      </c>
      <c r="V1427">
        <f t="shared" si="182"/>
        <v>30</v>
      </c>
      <c r="W1427">
        <f t="shared" si="183"/>
        <v>2015</v>
      </c>
    </row>
    <row r="1428" spans="1:23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6"/>
        <v>0</v>
      </c>
      <c r="P1428" s="8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11">
        <f t="shared" si="180"/>
        <v>42180.390277777777</v>
      </c>
      <c r="T1428" s="11">
        <f t="shared" si="181"/>
        <v>42240.390277777777</v>
      </c>
      <c r="U1428" t="str">
        <f>INDEX('ED - Country code'!$A:$A,MATCH(Data!G1428,'ED - Country code'!$B:$B,0))</f>
        <v>Germany</v>
      </c>
      <c r="V1428">
        <f t="shared" si="182"/>
        <v>60</v>
      </c>
      <c r="W1428">
        <f t="shared" si="183"/>
        <v>2015</v>
      </c>
    </row>
    <row r="1429" spans="1:23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6"/>
        <v>8.3799999999999999E-2</v>
      </c>
      <c r="P1429" s="8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1">
        <f t="shared" si="180"/>
        <v>42601.851678240739</v>
      </c>
      <c r="T1429" s="11">
        <f t="shared" si="181"/>
        <v>42631.851678240739</v>
      </c>
      <c r="U1429" t="str">
        <f>INDEX('ED - Country code'!$A:$A,MATCH(Data!G1429,'ED - Country code'!$B:$B,0))</f>
        <v>Germany</v>
      </c>
      <c r="V1429">
        <f t="shared" si="182"/>
        <v>30</v>
      </c>
      <c r="W1429">
        <f t="shared" si="183"/>
        <v>2016</v>
      </c>
    </row>
    <row r="1430" spans="1:23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6"/>
        <v>4.4999999999999998E-2</v>
      </c>
      <c r="P1430" s="8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1">
        <f t="shared" si="180"/>
        <v>42432.379826388889</v>
      </c>
      <c r="T1430" s="11">
        <f t="shared" si="181"/>
        <v>42462.338159722218</v>
      </c>
      <c r="U1430" t="str">
        <f>INDEX('ED - Country code'!$A:$A,MATCH(Data!G1430,'ED - Country code'!$B:$B,0))</f>
        <v>Spain</v>
      </c>
      <c r="V1430">
        <f t="shared" si="182"/>
        <v>29.958333333328483</v>
      </c>
      <c r="W1430">
        <f t="shared" si="183"/>
        <v>2016</v>
      </c>
    </row>
    <row r="1431" spans="1:23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6"/>
        <v>0</v>
      </c>
      <c r="P1431" s="8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11">
        <f t="shared" si="180"/>
        <v>42074.060671296291</v>
      </c>
      <c r="T1431" s="11">
        <f t="shared" si="181"/>
        <v>42104.060671296291</v>
      </c>
      <c r="U1431" t="str">
        <f>INDEX('ED - Country code'!$A:$A,MATCH(Data!G1431,'ED - Country code'!$B:$B,0))</f>
        <v>United States of America</v>
      </c>
      <c r="V1431">
        <f t="shared" si="182"/>
        <v>30</v>
      </c>
      <c r="W1431">
        <f t="shared" si="183"/>
        <v>2015</v>
      </c>
    </row>
    <row r="1432" spans="1:23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6"/>
        <v>8.0600000000000005E-2</v>
      </c>
      <c r="P1432" s="8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1">
        <f t="shared" si="180"/>
        <v>41961.813518518517</v>
      </c>
      <c r="T1432" s="11">
        <f t="shared" si="181"/>
        <v>41992.813518518517</v>
      </c>
      <c r="U1432" t="str">
        <f>INDEX('ED - Country code'!$A:$A,MATCH(Data!G1432,'ED - Country code'!$B:$B,0))</f>
        <v>United States of America</v>
      </c>
      <c r="V1432">
        <f t="shared" si="182"/>
        <v>31</v>
      </c>
      <c r="W1432">
        <f t="shared" si="183"/>
        <v>2014</v>
      </c>
    </row>
    <row r="1433" spans="1:23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6"/>
        <v>0.31947058823529412</v>
      </c>
      <c r="P1433" s="8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11">
        <f t="shared" si="180"/>
        <v>42304.210833333331</v>
      </c>
      <c r="T1433" s="11">
        <f t="shared" si="181"/>
        <v>42334.252500000002</v>
      </c>
      <c r="U1433" t="str">
        <f>INDEX('ED - Country code'!$A:$A,MATCH(Data!G1433,'ED - Country code'!$B:$B,0))</f>
        <v>United States of America</v>
      </c>
      <c r="V1433">
        <f t="shared" si="182"/>
        <v>30.041666666671517</v>
      </c>
      <c r="W1433">
        <f t="shared" si="183"/>
        <v>2015</v>
      </c>
    </row>
    <row r="1434" spans="1:23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6"/>
        <v>0</v>
      </c>
      <c r="P1434" s="8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11">
        <f t="shared" si="180"/>
        <v>42175.780416666668</v>
      </c>
      <c r="T1434" s="11">
        <f t="shared" si="181"/>
        <v>42205.780416666668</v>
      </c>
      <c r="U1434" t="str">
        <f>INDEX('ED - Country code'!$A:$A,MATCH(Data!G1434,'ED - Country code'!$B:$B,0))</f>
        <v>United States of America</v>
      </c>
      <c r="V1434">
        <f t="shared" si="182"/>
        <v>30</v>
      </c>
      <c r="W1434">
        <f t="shared" si="183"/>
        <v>2015</v>
      </c>
    </row>
    <row r="1435" spans="1:23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6"/>
        <v>6.7083333333333328E-2</v>
      </c>
      <c r="P1435" s="8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1">
        <f t="shared" si="180"/>
        <v>42673.625868055555</v>
      </c>
      <c r="T1435" s="11">
        <f t="shared" si="181"/>
        <v>42714.458333333328</v>
      </c>
      <c r="U1435" t="str">
        <f>INDEX('ED - Country code'!$A:$A,MATCH(Data!G1435,'ED - Country code'!$B:$B,0))</f>
        <v>Italy</v>
      </c>
      <c r="V1435">
        <f t="shared" si="182"/>
        <v>40.832465277773736</v>
      </c>
      <c r="W1435">
        <f t="shared" si="183"/>
        <v>2016</v>
      </c>
    </row>
    <row r="1436" spans="1:23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6"/>
        <v>9.987804878048781E-2</v>
      </c>
      <c r="P1436" s="8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11">
        <f t="shared" si="180"/>
        <v>42142.767106481479</v>
      </c>
      <c r="T1436" s="11">
        <f t="shared" si="181"/>
        <v>42163.625</v>
      </c>
      <c r="U1436" t="str">
        <f>INDEX('ED - Country code'!$A:$A,MATCH(Data!G1436,'ED - Country code'!$B:$B,0))</f>
        <v>Denmark</v>
      </c>
      <c r="V1436">
        <f t="shared" si="182"/>
        <v>20.85789351852145</v>
      </c>
      <c r="W1436">
        <f t="shared" si="183"/>
        <v>2015</v>
      </c>
    </row>
    <row r="1437" spans="1:23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6"/>
        <v>1E-3</v>
      </c>
      <c r="P1437" s="8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1">
        <f t="shared" si="180"/>
        <v>42258.780324074076</v>
      </c>
      <c r="T1437" s="11">
        <f t="shared" si="181"/>
        <v>42288.780324074076</v>
      </c>
      <c r="U1437" t="str">
        <f>INDEX('ED - Country code'!$A:$A,MATCH(Data!G1437,'ED - Country code'!$B:$B,0))</f>
        <v>Italy</v>
      </c>
      <c r="V1437">
        <f t="shared" si="182"/>
        <v>30</v>
      </c>
      <c r="W1437">
        <f t="shared" si="183"/>
        <v>2015</v>
      </c>
    </row>
    <row r="1438" spans="1:23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6"/>
        <v>7.7000000000000002E-3</v>
      </c>
      <c r="P1438" s="8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1">
        <f t="shared" si="180"/>
        <v>42391.35019675926</v>
      </c>
      <c r="T1438" s="11">
        <f t="shared" si="181"/>
        <v>42421.35019675926</v>
      </c>
      <c r="U1438" t="str">
        <f>INDEX('ED - Country code'!$A:$A,MATCH(Data!G1438,'ED - Country code'!$B:$B,0))</f>
        <v>Germany</v>
      </c>
      <c r="V1438">
        <f t="shared" si="182"/>
        <v>30</v>
      </c>
      <c r="W1438">
        <f t="shared" si="183"/>
        <v>2016</v>
      </c>
    </row>
    <row r="1439" spans="1:23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6"/>
        <v>0.26900000000000002</v>
      </c>
      <c r="P1439" s="8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11">
        <f t="shared" si="180"/>
        <v>41796.531701388885</v>
      </c>
      <c r="T1439" s="11">
        <f t="shared" si="181"/>
        <v>41833.207638888889</v>
      </c>
      <c r="U1439" t="str">
        <f>INDEX('ED - Country code'!$A:$A,MATCH(Data!G1439,'ED - Country code'!$B:$B,0))</f>
        <v>United States of America</v>
      </c>
      <c r="V1439">
        <f t="shared" si="182"/>
        <v>36.675937500003783</v>
      </c>
      <c r="W1439">
        <f t="shared" si="183"/>
        <v>2014</v>
      </c>
    </row>
    <row r="1440" spans="1:23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6"/>
        <v>0.03</v>
      </c>
      <c r="P1440" s="8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1">
        <f t="shared" si="180"/>
        <v>42457.871516203704</v>
      </c>
      <c r="T1440" s="11">
        <f t="shared" si="181"/>
        <v>42487.579861111109</v>
      </c>
      <c r="U1440" t="str">
        <f>INDEX('ED - Country code'!$A:$A,MATCH(Data!G1440,'ED - Country code'!$B:$B,0))</f>
        <v>Denmark</v>
      </c>
      <c r="V1440">
        <f t="shared" si="182"/>
        <v>29.708344907405262</v>
      </c>
      <c r="W1440">
        <f t="shared" si="183"/>
        <v>2016</v>
      </c>
    </row>
    <row r="1441" spans="1:23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6"/>
        <v>6.6055045871559637E-2</v>
      </c>
      <c r="P1441" s="8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1">
        <f t="shared" si="180"/>
        <v>42040.829872685179</v>
      </c>
      <c r="T1441" s="11">
        <f t="shared" si="181"/>
        <v>42070.829872685179</v>
      </c>
      <c r="U1441" t="str">
        <f>INDEX('ED - Country code'!$A:$A,MATCH(Data!G1441,'ED - Country code'!$B:$B,0))</f>
        <v>Canada</v>
      </c>
      <c r="V1441">
        <f t="shared" si="182"/>
        <v>30</v>
      </c>
      <c r="W1441">
        <f t="shared" si="183"/>
        <v>2015</v>
      </c>
    </row>
    <row r="1442" spans="1:23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6"/>
        <v>7.6923076923076926E-5</v>
      </c>
      <c r="P1442" s="8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1">
        <f t="shared" si="180"/>
        <v>42486.748414351852</v>
      </c>
      <c r="T1442" s="11">
        <f t="shared" si="181"/>
        <v>42516.748414351852</v>
      </c>
      <c r="U1442" t="str">
        <f>INDEX('ED - Country code'!$A:$A,MATCH(Data!G1442,'ED - Country code'!$B:$B,0))</f>
        <v>Italy</v>
      </c>
      <c r="V1442">
        <f t="shared" si="182"/>
        <v>30</v>
      </c>
      <c r="W1442">
        <f t="shared" si="183"/>
        <v>2016</v>
      </c>
    </row>
    <row r="1443" spans="1:23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6"/>
        <v>1.1222222222222222E-2</v>
      </c>
      <c r="P1443" s="8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11">
        <f t="shared" si="180"/>
        <v>42198.765844907408</v>
      </c>
      <c r="T1443" s="11">
        <f t="shared" si="181"/>
        <v>42258.765844907408</v>
      </c>
      <c r="U1443" t="str">
        <f>INDEX('ED - Country code'!$A:$A,MATCH(Data!G1443,'ED - Country code'!$B:$B,0))</f>
        <v>United Kingdom</v>
      </c>
      <c r="V1443">
        <f t="shared" si="182"/>
        <v>60</v>
      </c>
      <c r="W1443">
        <f t="shared" si="183"/>
        <v>2015</v>
      </c>
    </row>
    <row r="1444" spans="1:23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6"/>
        <v>0</v>
      </c>
      <c r="P1444" s="8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11">
        <f t="shared" si="180"/>
        <v>42485.64534722222</v>
      </c>
      <c r="T1444" s="11">
        <f t="shared" si="181"/>
        <v>42515.64534722222</v>
      </c>
      <c r="U1444" t="str">
        <f>INDEX('ED - Country code'!$A:$A,MATCH(Data!G1444,'ED - Country code'!$B:$B,0))</f>
        <v>United States of America</v>
      </c>
      <c r="V1444">
        <f t="shared" si="182"/>
        <v>30</v>
      </c>
      <c r="W1444">
        <f t="shared" si="183"/>
        <v>2016</v>
      </c>
    </row>
    <row r="1445" spans="1:23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6"/>
        <v>0</v>
      </c>
      <c r="P1445" s="8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11">
        <f t="shared" si="180"/>
        <v>42707.926030092596</v>
      </c>
      <c r="T1445" s="11">
        <f t="shared" si="181"/>
        <v>42737.926030092596</v>
      </c>
      <c r="U1445" t="str">
        <f>INDEX('ED - Country code'!$A:$A,MATCH(Data!G1445,'ED - Country code'!$B:$B,0))</f>
        <v>France</v>
      </c>
      <c r="V1445">
        <f t="shared" si="182"/>
        <v>30</v>
      </c>
      <c r="W1445">
        <f t="shared" si="183"/>
        <v>2017</v>
      </c>
    </row>
    <row r="1446" spans="1:23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6"/>
        <v>0</v>
      </c>
      <c r="P1446" s="8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11">
        <f t="shared" si="180"/>
        <v>42199.873402777783</v>
      </c>
      <c r="T1446" s="11">
        <f t="shared" si="181"/>
        <v>42259.873402777783</v>
      </c>
      <c r="U1446" t="str">
        <f>INDEX('ED - Country code'!$A:$A,MATCH(Data!G1446,'ED - Country code'!$B:$B,0))</f>
        <v>Germany</v>
      </c>
      <c r="V1446">
        <f t="shared" si="182"/>
        <v>60</v>
      </c>
      <c r="W1446">
        <f t="shared" si="183"/>
        <v>2015</v>
      </c>
    </row>
    <row r="1447" spans="1:23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6"/>
        <v>0</v>
      </c>
      <c r="P1447" s="8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11">
        <f t="shared" si="180"/>
        <v>42139.542303240742</v>
      </c>
      <c r="T1447" s="11">
        <f t="shared" si="181"/>
        <v>42169.542303240742</v>
      </c>
      <c r="U1447" t="str">
        <f>INDEX('ED - Country code'!$A:$A,MATCH(Data!G1447,'ED - Country code'!$B:$B,0))</f>
        <v>Germany</v>
      </c>
      <c r="V1447">
        <f t="shared" si="182"/>
        <v>30</v>
      </c>
      <c r="W1447">
        <f t="shared" si="183"/>
        <v>2015</v>
      </c>
    </row>
    <row r="1448" spans="1:23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6"/>
        <v>0</v>
      </c>
      <c r="P1448" s="8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11">
        <f t="shared" si="180"/>
        <v>42461.447662037041</v>
      </c>
      <c r="T1448" s="11">
        <f t="shared" si="181"/>
        <v>42481.447662037041</v>
      </c>
      <c r="U1448" t="str">
        <f>INDEX('ED - Country code'!$A:$A,MATCH(Data!G1448,'ED - Country code'!$B:$B,0))</f>
        <v>Italy</v>
      </c>
      <c r="V1448">
        <f t="shared" si="182"/>
        <v>20</v>
      </c>
      <c r="W1448">
        <f t="shared" si="183"/>
        <v>2016</v>
      </c>
    </row>
    <row r="1449" spans="1:23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6"/>
        <v>1.4999999999999999E-4</v>
      </c>
      <c r="P1449" s="8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1">
        <f t="shared" si="180"/>
        <v>42529.730717592596</v>
      </c>
      <c r="T1449" s="11">
        <f t="shared" si="181"/>
        <v>42559.730717592596</v>
      </c>
      <c r="U1449" t="str">
        <f>INDEX('ED - Country code'!$A:$A,MATCH(Data!G1449,'ED - Country code'!$B:$B,0))</f>
        <v>United States of America</v>
      </c>
      <c r="V1449">
        <f t="shared" si="182"/>
        <v>30</v>
      </c>
      <c r="W1449">
        <f t="shared" si="183"/>
        <v>2016</v>
      </c>
    </row>
    <row r="1450" spans="1:23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6"/>
        <v>0</v>
      </c>
      <c r="P1450" s="8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11">
        <f t="shared" si="180"/>
        <v>42115.936550925922</v>
      </c>
      <c r="T1450" s="11">
        <f t="shared" si="181"/>
        <v>42146.225694444445</v>
      </c>
      <c r="U1450" t="str">
        <f>INDEX('ED - Country code'!$A:$A,MATCH(Data!G1450,'ED - Country code'!$B:$B,0))</f>
        <v>Australia</v>
      </c>
      <c r="V1450">
        <f t="shared" si="182"/>
        <v>30.289143518522906</v>
      </c>
      <c r="W1450">
        <f t="shared" si="183"/>
        <v>2015</v>
      </c>
    </row>
    <row r="1451" spans="1:23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6"/>
        <v>0</v>
      </c>
      <c r="P1451" s="8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11">
        <f t="shared" si="180"/>
        <v>42086.811400462961</v>
      </c>
      <c r="T1451" s="11">
        <f t="shared" si="181"/>
        <v>42134.811400462961</v>
      </c>
      <c r="U1451" t="str">
        <f>INDEX('ED - Country code'!$A:$A,MATCH(Data!G1451,'ED - Country code'!$B:$B,0))</f>
        <v>United States of America</v>
      </c>
      <c r="V1451">
        <f t="shared" si="182"/>
        <v>48</v>
      </c>
      <c r="W1451">
        <f t="shared" si="183"/>
        <v>2015</v>
      </c>
    </row>
    <row r="1452" spans="1:23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6"/>
        <v>1.0000000000000001E-5</v>
      </c>
      <c r="P1452" s="8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1">
        <f t="shared" si="180"/>
        <v>42390.171261574069</v>
      </c>
      <c r="T1452" s="11">
        <f t="shared" si="181"/>
        <v>42420.171261574069</v>
      </c>
      <c r="U1452" t="str">
        <f>INDEX('ED - Country code'!$A:$A,MATCH(Data!G1452,'ED - Country code'!$B:$B,0))</f>
        <v>United States of America</v>
      </c>
      <c r="V1452">
        <f t="shared" si="182"/>
        <v>30</v>
      </c>
      <c r="W1452">
        <f t="shared" si="183"/>
        <v>2016</v>
      </c>
    </row>
    <row r="1453" spans="1:23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6"/>
        <v>1.0554089709762533E-4</v>
      </c>
      <c r="P1453" s="8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1">
        <f t="shared" si="180"/>
        <v>41931.959016203706</v>
      </c>
      <c r="T1453" s="11">
        <f t="shared" si="181"/>
        <v>41962.00068287037</v>
      </c>
      <c r="U1453" t="str">
        <f>INDEX('ED - Country code'!$A:$A,MATCH(Data!G1453,'ED - Country code'!$B:$B,0))</f>
        <v>United States of America</v>
      </c>
      <c r="V1453">
        <f t="shared" si="182"/>
        <v>30.041666666664241</v>
      </c>
      <c r="W1453">
        <f t="shared" si="183"/>
        <v>2014</v>
      </c>
    </row>
    <row r="1454" spans="1:23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6"/>
        <v>0</v>
      </c>
      <c r="P1454" s="8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11">
        <f t="shared" si="180"/>
        <v>41818.703275462962</v>
      </c>
      <c r="T1454" s="11">
        <f t="shared" si="181"/>
        <v>41848.703275462962</v>
      </c>
      <c r="U1454" t="str">
        <f>INDEX('ED - Country code'!$A:$A,MATCH(Data!G1454,'ED - Country code'!$B:$B,0))</f>
        <v>United States of America</v>
      </c>
      <c r="V1454">
        <f t="shared" si="182"/>
        <v>30</v>
      </c>
      <c r="W1454">
        <f t="shared" si="183"/>
        <v>2014</v>
      </c>
    </row>
    <row r="1455" spans="1:23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6"/>
        <v>0</v>
      </c>
      <c r="P1455" s="8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11">
        <f t="shared" si="180"/>
        <v>42795.696145833332</v>
      </c>
      <c r="T1455" s="11">
        <f t="shared" si="181"/>
        <v>42840.654479166667</v>
      </c>
      <c r="U1455" t="str">
        <f>INDEX('ED - Country code'!$A:$A,MATCH(Data!G1455,'ED - Country code'!$B:$B,0))</f>
        <v>France</v>
      </c>
      <c r="V1455">
        <f t="shared" si="182"/>
        <v>44.958333333335759</v>
      </c>
      <c r="W1455">
        <f t="shared" si="183"/>
        <v>2017</v>
      </c>
    </row>
    <row r="1456" spans="1:23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6"/>
        <v>8.5714285714285719E-3</v>
      </c>
      <c r="P1456" s="8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1">
        <f t="shared" si="180"/>
        <v>42463.866666666669</v>
      </c>
      <c r="T1456" s="11">
        <f t="shared" si="181"/>
        <v>42484.915972222225</v>
      </c>
      <c r="U1456" t="str">
        <f>INDEX('ED - Country code'!$A:$A,MATCH(Data!G1456,'ED - Country code'!$B:$B,0))</f>
        <v>Spain</v>
      </c>
      <c r="V1456">
        <f t="shared" si="182"/>
        <v>21.049305555556202</v>
      </c>
      <c r="W1456">
        <f t="shared" si="183"/>
        <v>2016</v>
      </c>
    </row>
    <row r="1457" spans="1:23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6"/>
        <v>0.105</v>
      </c>
      <c r="P1457" s="8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1">
        <f t="shared" si="180"/>
        <v>41832.672685185185</v>
      </c>
      <c r="T1457" s="11">
        <f t="shared" si="181"/>
        <v>41887.568749999999</v>
      </c>
      <c r="U1457" t="str">
        <f>INDEX('ED - Country code'!$A:$A,MATCH(Data!G1457,'ED - Country code'!$B:$B,0))</f>
        <v>United States of America</v>
      </c>
      <c r="V1457">
        <f t="shared" si="182"/>
        <v>54.896064814813144</v>
      </c>
      <c r="W1457">
        <f t="shared" si="183"/>
        <v>2014</v>
      </c>
    </row>
    <row r="1458" spans="1:23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6"/>
        <v>2.9000000000000001E-2</v>
      </c>
      <c r="P1458" s="8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11">
        <f t="shared" si="180"/>
        <v>42708.668576388889</v>
      </c>
      <c r="T1458" s="11">
        <f t="shared" si="181"/>
        <v>42738.668576388889</v>
      </c>
      <c r="U1458" t="str">
        <f>INDEX('ED - Country code'!$A:$A,MATCH(Data!G1458,'ED - Country code'!$B:$B,0))</f>
        <v>Italy</v>
      </c>
      <c r="V1458">
        <f t="shared" si="182"/>
        <v>30</v>
      </c>
      <c r="W1458">
        <f t="shared" si="183"/>
        <v>2017</v>
      </c>
    </row>
    <row r="1459" spans="1:23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6"/>
        <v>0</v>
      </c>
      <c r="P1459" s="8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11">
        <f t="shared" si="180"/>
        <v>42289.89634259259</v>
      </c>
      <c r="T1459" s="11">
        <f t="shared" si="181"/>
        <v>42319.938009259262</v>
      </c>
      <c r="U1459" t="str">
        <f>INDEX('ED - Country code'!$A:$A,MATCH(Data!G1459,'ED - Country code'!$B:$B,0))</f>
        <v>United States of America</v>
      </c>
      <c r="V1459">
        <f t="shared" si="182"/>
        <v>30.041666666671517</v>
      </c>
      <c r="W1459">
        <f t="shared" si="183"/>
        <v>2015</v>
      </c>
    </row>
    <row r="1460" spans="1:23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6"/>
        <v>0</v>
      </c>
      <c r="P1460" s="8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11">
        <f t="shared" si="180"/>
        <v>41831.705555555556</v>
      </c>
      <c r="T1460" s="11">
        <f t="shared" si="181"/>
        <v>41862.166666666664</v>
      </c>
      <c r="U1460" t="str">
        <f>INDEX('ED - Country code'!$A:$A,MATCH(Data!G1460,'ED - Country code'!$B:$B,0))</f>
        <v>United States of America</v>
      </c>
      <c r="V1460">
        <f t="shared" si="182"/>
        <v>30.461111111108039</v>
      </c>
      <c r="W1460">
        <f t="shared" si="183"/>
        <v>2014</v>
      </c>
    </row>
    <row r="1461" spans="1:23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6"/>
        <v>0</v>
      </c>
      <c r="P1461" s="8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11">
        <f t="shared" si="180"/>
        <v>42312.204814814817</v>
      </c>
      <c r="T1461" s="11">
        <f t="shared" si="181"/>
        <v>42340.725694444445</v>
      </c>
      <c r="U1461" t="str">
        <f>INDEX('ED - Country code'!$A:$A,MATCH(Data!G1461,'ED - Country code'!$B:$B,0))</f>
        <v>Denmark</v>
      </c>
      <c r="V1461">
        <f t="shared" si="182"/>
        <v>28.520879629628325</v>
      </c>
      <c r="W1461">
        <f t="shared" si="183"/>
        <v>2015</v>
      </c>
    </row>
    <row r="1462" spans="1:23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6"/>
        <v>0</v>
      </c>
      <c r="P1462" s="8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11">
        <f t="shared" si="180"/>
        <v>41915.896967592591</v>
      </c>
      <c r="T1462" s="11">
        <f t="shared" si="181"/>
        <v>41973.989583333328</v>
      </c>
      <c r="U1462" t="str">
        <f>INDEX('ED - Country code'!$A:$A,MATCH(Data!G1462,'ED - Country code'!$B:$B,0))</f>
        <v>United States of America</v>
      </c>
      <c r="V1462">
        <f t="shared" si="182"/>
        <v>58.092615740737529</v>
      </c>
      <c r="W1462">
        <f t="shared" si="183"/>
        <v>2014</v>
      </c>
    </row>
    <row r="1463" spans="1:23" ht="28.8" x14ac:dyDescent="0.3">
      <c r="A1463">
        <v>2298</v>
      </c>
      <c r="B1463" s="3" t="s">
        <v>2299</v>
      </c>
      <c r="C1463" s="3" t="s">
        <v>6408</v>
      </c>
      <c r="D1463">
        <v>30000</v>
      </c>
      <c r="E1463">
        <v>31522</v>
      </c>
      <c r="F1463" t="s">
        <v>8219</v>
      </c>
      <c r="G1463" t="s">
        <v>8224</v>
      </c>
      <c r="H1463" t="s">
        <v>8246</v>
      </c>
      <c r="I1463">
        <v>1395861033</v>
      </c>
      <c r="J1463">
        <v>1393272633</v>
      </c>
      <c r="K1463" t="b">
        <v>0</v>
      </c>
      <c r="L1463">
        <v>288</v>
      </c>
      <c r="M1463" t="b">
        <v>1</v>
      </c>
      <c r="N1463" t="s">
        <v>8276</v>
      </c>
      <c r="O1463" s="5">
        <f t="shared" si="176"/>
        <v>1.0507333333333333</v>
      </c>
      <c r="P1463" s="8">
        <f t="shared" si="177"/>
        <v>109.45138888888889</v>
      </c>
      <c r="Q1463" t="str">
        <f t="shared" si="178"/>
        <v>music</v>
      </c>
      <c r="R1463" t="str">
        <f t="shared" si="179"/>
        <v>rock</v>
      </c>
      <c r="S1463" s="11">
        <f t="shared" si="180"/>
        <v>41694.84065972222</v>
      </c>
      <c r="T1463" s="11">
        <f t="shared" si="181"/>
        <v>41724.798993055556</v>
      </c>
      <c r="U1463" t="str">
        <f>INDEX('ED - Country code'!$A:$A,MATCH(Data!G2300,'ED - Country code'!$B:$B,0))</f>
        <v>United States of America</v>
      </c>
      <c r="V1463">
        <f t="shared" si="182"/>
        <v>29.958333333335759</v>
      </c>
      <c r="W1463">
        <f t="shared" si="183"/>
        <v>2014</v>
      </c>
    </row>
    <row r="1464" spans="1:23" ht="43.2" x14ac:dyDescent="0.3">
      <c r="A1464">
        <v>2260</v>
      </c>
      <c r="B1464" s="3" t="s">
        <v>2261</v>
      </c>
      <c r="C1464" s="3" t="s">
        <v>6370</v>
      </c>
      <c r="D1464">
        <v>2500</v>
      </c>
      <c r="E1464">
        <v>8173</v>
      </c>
      <c r="F1464" t="s">
        <v>8219</v>
      </c>
      <c r="G1464" t="s">
        <v>8224</v>
      </c>
      <c r="H1464" t="s">
        <v>8246</v>
      </c>
      <c r="I1464">
        <v>1395876250</v>
      </c>
      <c r="J1464">
        <v>1393287850</v>
      </c>
      <c r="K1464" t="b">
        <v>0</v>
      </c>
      <c r="L1464">
        <v>84</v>
      </c>
      <c r="M1464" t="b">
        <v>1</v>
      </c>
      <c r="N1464" t="s">
        <v>8297</v>
      </c>
      <c r="O1464" s="5">
        <f t="shared" si="176"/>
        <v>3.2692000000000001</v>
      </c>
      <c r="P1464" s="8">
        <f t="shared" si="177"/>
        <v>97.297619047619051</v>
      </c>
      <c r="Q1464" t="str">
        <f t="shared" si="178"/>
        <v>games</v>
      </c>
      <c r="R1464" t="str">
        <f t="shared" si="179"/>
        <v>tabletop games</v>
      </c>
      <c r="S1464" s="11">
        <f t="shared" si="180"/>
        <v>41695.016782407409</v>
      </c>
      <c r="T1464" s="11">
        <f t="shared" si="181"/>
        <v>41724.975115740745</v>
      </c>
      <c r="U1464" t="str">
        <f>INDEX('ED - Country code'!$A:$A,MATCH(Data!G2262,'ED - Country code'!$B:$B,0))</f>
        <v>United States of America</v>
      </c>
      <c r="V1464">
        <f t="shared" si="182"/>
        <v>29.958333333335759</v>
      </c>
      <c r="W1464">
        <f t="shared" si="183"/>
        <v>2014</v>
      </c>
    </row>
    <row r="1465" spans="1:23" ht="43.2" x14ac:dyDescent="0.3">
      <c r="A1465">
        <v>2320</v>
      </c>
      <c r="B1465" s="3" t="s">
        <v>2321</v>
      </c>
      <c r="C1465" s="3" t="s">
        <v>6430</v>
      </c>
      <c r="D1465">
        <v>5000</v>
      </c>
      <c r="E1465">
        <v>5433</v>
      </c>
      <c r="F1465" t="s">
        <v>8219</v>
      </c>
      <c r="G1465" t="s">
        <v>8224</v>
      </c>
      <c r="H1465" t="s">
        <v>8246</v>
      </c>
      <c r="I1465">
        <v>1396463800</v>
      </c>
      <c r="J1465">
        <v>1393443400</v>
      </c>
      <c r="K1465" t="b">
        <v>1</v>
      </c>
      <c r="L1465">
        <v>89</v>
      </c>
      <c r="M1465" t="b">
        <v>1</v>
      </c>
      <c r="N1465" t="s">
        <v>8279</v>
      </c>
      <c r="O1465" s="5">
        <f t="shared" si="176"/>
        <v>1.0866</v>
      </c>
      <c r="P1465" s="8">
        <f t="shared" si="177"/>
        <v>61.044943820224717</v>
      </c>
      <c r="Q1465" t="str">
        <f t="shared" si="178"/>
        <v>music</v>
      </c>
      <c r="R1465" t="str">
        <f t="shared" si="179"/>
        <v>indie rock</v>
      </c>
      <c r="S1465" s="11">
        <f t="shared" si="180"/>
        <v>41696.817129629628</v>
      </c>
      <c r="T1465" s="11">
        <f t="shared" si="181"/>
        <v>41731.775462962964</v>
      </c>
      <c r="U1465" t="str">
        <f>INDEX('ED - Country code'!$A:$A,MATCH(Data!G2322,'ED - Country code'!$B:$B,0))</f>
        <v>United States of America</v>
      </c>
      <c r="V1465">
        <f t="shared" si="182"/>
        <v>34.958333333335759</v>
      </c>
      <c r="W1465">
        <f t="shared" si="183"/>
        <v>2014</v>
      </c>
    </row>
    <row r="1466" spans="1:23" ht="28.8" x14ac:dyDescent="0.3">
      <c r="A1466">
        <v>60</v>
      </c>
      <c r="B1466" s="3" t="s">
        <v>62</v>
      </c>
      <c r="C1466" s="3" t="s">
        <v>4171</v>
      </c>
      <c r="D1466">
        <v>4500</v>
      </c>
      <c r="E1466">
        <v>4648.33</v>
      </c>
      <c r="F1466" t="s">
        <v>8219</v>
      </c>
      <c r="G1466" t="s">
        <v>8225</v>
      </c>
      <c r="H1466" t="s">
        <v>8247</v>
      </c>
      <c r="I1466">
        <v>1395532800</v>
      </c>
      <c r="J1466">
        <v>1393882717</v>
      </c>
      <c r="K1466" t="b">
        <v>0</v>
      </c>
      <c r="L1466">
        <v>108</v>
      </c>
      <c r="M1466" t="b">
        <v>1</v>
      </c>
      <c r="N1466" t="s">
        <v>8266</v>
      </c>
      <c r="O1466" s="5">
        <f t="shared" si="176"/>
        <v>1.0329622222222221</v>
      </c>
      <c r="P1466" s="8">
        <f t="shared" si="177"/>
        <v>43.040092592592593</v>
      </c>
      <c r="Q1466" t="str">
        <f t="shared" si="178"/>
        <v>film &amp; video</v>
      </c>
      <c r="R1466" t="str">
        <f t="shared" si="179"/>
        <v>shorts</v>
      </c>
      <c r="S1466" s="11">
        <f t="shared" si="180"/>
        <v>41701.901817129627</v>
      </c>
      <c r="T1466" s="11">
        <f t="shared" si="181"/>
        <v>41721</v>
      </c>
      <c r="U1466" t="str">
        <f>INDEX('ED - Country code'!$A:$A,MATCH(Data!G62,'ED - Country code'!$B:$B,0))</f>
        <v>United States of America</v>
      </c>
      <c r="V1466">
        <f t="shared" si="182"/>
        <v>19.098182870373421</v>
      </c>
      <c r="W1466">
        <f t="shared" si="183"/>
        <v>2014</v>
      </c>
    </row>
    <row r="1467" spans="1:23" ht="28.8" x14ac:dyDescent="0.3">
      <c r="A1467">
        <v>2026</v>
      </c>
      <c r="B1467" s="3" t="s">
        <v>2027</v>
      </c>
      <c r="C1467" s="3" t="s">
        <v>6136</v>
      </c>
      <c r="D1467">
        <v>25000</v>
      </c>
      <c r="E1467">
        <v>33370.769999999997</v>
      </c>
      <c r="F1467" t="s">
        <v>8219</v>
      </c>
      <c r="G1467" t="s">
        <v>8224</v>
      </c>
      <c r="H1467" t="s">
        <v>8246</v>
      </c>
      <c r="I1467">
        <v>1398052740</v>
      </c>
      <c r="J1467">
        <v>1394127585</v>
      </c>
      <c r="K1467" t="b">
        <v>1</v>
      </c>
      <c r="L1467">
        <v>454</v>
      </c>
      <c r="M1467" t="b">
        <v>1</v>
      </c>
      <c r="N1467" t="s">
        <v>8295</v>
      </c>
      <c r="O1467" s="5">
        <f t="shared" si="176"/>
        <v>1.3348307999999998</v>
      </c>
      <c r="P1467" s="8">
        <f t="shared" si="177"/>
        <v>73.503898678414089</v>
      </c>
      <c r="Q1467" t="str">
        <f t="shared" si="178"/>
        <v>technology</v>
      </c>
      <c r="R1467" t="str">
        <f t="shared" si="179"/>
        <v>hardware</v>
      </c>
      <c r="S1467" s="11">
        <f t="shared" si="180"/>
        <v>41704.735937500001</v>
      </c>
      <c r="T1467" s="11">
        <f t="shared" si="181"/>
        <v>41750.165972222225</v>
      </c>
      <c r="U1467" t="str">
        <f>INDEX('ED - Country code'!$A:$A,MATCH(Data!G2028,'ED - Country code'!$B:$B,0))</f>
        <v>United States of America</v>
      </c>
      <c r="V1467">
        <f t="shared" si="182"/>
        <v>45.430034722223354</v>
      </c>
      <c r="W1467">
        <f t="shared" si="183"/>
        <v>2014</v>
      </c>
    </row>
    <row r="1468" spans="1:23" x14ac:dyDescent="0.3">
      <c r="A1468">
        <v>298</v>
      </c>
      <c r="B1468" s="3" t="s">
        <v>299</v>
      </c>
      <c r="C1468" s="3" t="s">
        <v>4408</v>
      </c>
      <c r="D1468">
        <v>126000</v>
      </c>
      <c r="E1468">
        <v>137254.84</v>
      </c>
      <c r="F1468" t="s">
        <v>8219</v>
      </c>
      <c r="G1468" t="s">
        <v>8224</v>
      </c>
      <c r="H1468" t="s">
        <v>8246</v>
      </c>
      <c r="I1468">
        <v>1399669200</v>
      </c>
      <c r="J1468">
        <v>1394536048</v>
      </c>
      <c r="K1468" t="b">
        <v>1</v>
      </c>
      <c r="L1468">
        <v>2436</v>
      </c>
      <c r="M1468" t="b">
        <v>1</v>
      </c>
      <c r="N1468" t="s">
        <v>8269</v>
      </c>
      <c r="O1468" s="5">
        <f t="shared" si="176"/>
        <v>1.089324126984127</v>
      </c>
      <c r="P1468" s="8">
        <f t="shared" si="177"/>
        <v>56.344351395730705</v>
      </c>
      <c r="Q1468" t="str">
        <f t="shared" si="178"/>
        <v>film &amp; video</v>
      </c>
      <c r="R1468" t="str">
        <f t="shared" si="179"/>
        <v>documentary</v>
      </c>
      <c r="S1468" s="11">
        <f t="shared" si="180"/>
        <v>41709.463518518518</v>
      </c>
      <c r="T1468" s="11">
        <f t="shared" si="181"/>
        <v>41768.875</v>
      </c>
      <c r="U1468" t="str">
        <f>INDEX('ED - Country code'!$A:$A,MATCH(Data!G300,'ED - Country code'!$B:$B,0))</f>
        <v>United States of America</v>
      </c>
      <c r="V1468">
        <f t="shared" si="182"/>
        <v>59.411481481482042</v>
      </c>
      <c r="W1468">
        <f t="shared" si="183"/>
        <v>2014</v>
      </c>
    </row>
    <row r="1469" spans="1:23" ht="43.2" x14ac:dyDescent="0.3">
      <c r="A1469">
        <v>1369</v>
      </c>
      <c r="B1469" s="3" t="s">
        <v>1370</v>
      </c>
      <c r="C1469" s="3" t="s">
        <v>5479</v>
      </c>
      <c r="D1469">
        <v>32360</v>
      </c>
      <c r="E1469">
        <v>34090.629999999997</v>
      </c>
      <c r="F1469" t="s">
        <v>8219</v>
      </c>
      <c r="G1469" t="s">
        <v>8224</v>
      </c>
      <c r="H1469" t="s">
        <v>8246</v>
      </c>
      <c r="I1469">
        <v>1397225746</v>
      </c>
      <c r="J1469">
        <v>1394633746</v>
      </c>
      <c r="K1469" t="b">
        <v>0</v>
      </c>
      <c r="L1469">
        <v>406</v>
      </c>
      <c r="M1469" t="b">
        <v>1</v>
      </c>
      <c r="N1469" t="s">
        <v>8276</v>
      </c>
      <c r="O1469" s="5">
        <f t="shared" si="176"/>
        <v>1.0534805315203954</v>
      </c>
      <c r="P1469" s="8">
        <f t="shared" si="177"/>
        <v>83.967068965517228</v>
      </c>
      <c r="Q1469" t="str">
        <f t="shared" si="178"/>
        <v>music</v>
      </c>
      <c r="R1469" t="str">
        <f t="shared" si="179"/>
        <v>rock</v>
      </c>
      <c r="S1469" s="11">
        <f t="shared" si="180"/>
        <v>41710.594282407408</v>
      </c>
      <c r="T1469" s="11">
        <f t="shared" si="181"/>
        <v>41740.594282407408</v>
      </c>
      <c r="U1469" t="str">
        <f>INDEX('ED - Country code'!$A:$A,MATCH(Data!G1371,'ED - Country code'!$B:$B,0))</f>
        <v>United States of America</v>
      </c>
      <c r="V1469">
        <f t="shared" si="182"/>
        <v>30</v>
      </c>
      <c r="W1469">
        <f t="shared" si="183"/>
        <v>2014</v>
      </c>
    </row>
    <row r="1470" spans="1:23" ht="28.8" x14ac:dyDescent="0.3">
      <c r="A1470">
        <v>2312</v>
      </c>
      <c r="B1470" s="3" t="s">
        <v>2313</v>
      </c>
      <c r="C1470" s="3" t="s">
        <v>6422</v>
      </c>
      <c r="D1470">
        <v>3000</v>
      </c>
      <c r="E1470">
        <v>3236</v>
      </c>
      <c r="F1470" t="s">
        <v>8219</v>
      </c>
      <c r="G1470" t="s">
        <v>8224</v>
      </c>
      <c r="H1470" t="s">
        <v>8246</v>
      </c>
      <c r="I1470">
        <v>1397862000</v>
      </c>
      <c r="J1470">
        <v>1395155478</v>
      </c>
      <c r="K1470" t="b">
        <v>1</v>
      </c>
      <c r="L1470">
        <v>79</v>
      </c>
      <c r="M1470" t="b">
        <v>1</v>
      </c>
      <c r="N1470" t="s">
        <v>8279</v>
      </c>
      <c r="O1470" s="5">
        <f t="shared" si="176"/>
        <v>1.0786666666666667</v>
      </c>
      <c r="P1470" s="8">
        <f t="shared" si="177"/>
        <v>40.962025316455694</v>
      </c>
      <c r="Q1470" t="str">
        <f t="shared" si="178"/>
        <v>music</v>
      </c>
      <c r="R1470" t="str">
        <f t="shared" si="179"/>
        <v>indie rock</v>
      </c>
      <c r="S1470" s="11">
        <f t="shared" si="180"/>
        <v>41716.632847222223</v>
      </c>
      <c r="T1470" s="11">
        <f t="shared" si="181"/>
        <v>41747.958333333336</v>
      </c>
      <c r="U1470" t="str">
        <f>INDEX('ED - Country code'!$A:$A,MATCH(Data!G2314,'ED - Country code'!$B:$B,0))</f>
        <v>United States of America</v>
      </c>
      <c r="V1470">
        <f t="shared" si="182"/>
        <v>31.325486111112696</v>
      </c>
      <c r="W1470">
        <f t="shared" si="183"/>
        <v>2014</v>
      </c>
    </row>
    <row r="1471" spans="1:23" ht="43.2" x14ac:dyDescent="0.3">
      <c r="A1471">
        <v>94</v>
      </c>
      <c r="B1471" s="3" t="s">
        <v>96</v>
      </c>
      <c r="C1471" s="3" t="s">
        <v>4205</v>
      </c>
      <c r="D1471">
        <v>250</v>
      </c>
      <c r="E1471">
        <v>260</v>
      </c>
      <c r="F1471" t="s">
        <v>8219</v>
      </c>
      <c r="G1471" t="s">
        <v>8225</v>
      </c>
      <c r="H1471" t="s">
        <v>8247</v>
      </c>
      <c r="I1471">
        <v>1396890822</v>
      </c>
      <c r="J1471">
        <v>1395162822</v>
      </c>
      <c r="K1471" t="b">
        <v>0</v>
      </c>
      <c r="L1471">
        <v>12</v>
      </c>
      <c r="M1471" t="b">
        <v>1</v>
      </c>
      <c r="N1471" t="s">
        <v>8266</v>
      </c>
      <c r="O1471" s="5">
        <f t="shared" si="176"/>
        <v>1.04</v>
      </c>
      <c r="P1471" s="8">
        <f t="shared" si="177"/>
        <v>21.666666666666668</v>
      </c>
      <c r="Q1471" t="str">
        <f t="shared" si="178"/>
        <v>film &amp; video</v>
      </c>
      <c r="R1471" t="str">
        <f t="shared" si="179"/>
        <v>shorts</v>
      </c>
      <c r="S1471" s="11">
        <f t="shared" si="180"/>
        <v>41716.717847222222</v>
      </c>
      <c r="T1471" s="11">
        <f t="shared" si="181"/>
        <v>41736.717847222222</v>
      </c>
      <c r="U1471" t="str">
        <f>INDEX('ED - Country code'!$A:$A,MATCH(Data!G96,'ED - Country code'!$B:$B,0))</f>
        <v>United States of America</v>
      </c>
      <c r="V1471">
        <f t="shared" si="182"/>
        <v>20</v>
      </c>
      <c r="W1471">
        <f t="shared" si="183"/>
        <v>2014</v>
      </c>
    </row>
    <row r="1472" spans="1:23" ht="43.2" x14ac:dyDescent="0.3">
      <c r="A1472">
        <v>2211</v>
      </c>
      <c r="B1472" s="3" t="s">
        <v>2212</v>
      </c>
      <c r="C1472" s="3" t="s">
        <v>6321</v>
      </c>
      <c r="D1472">
        <v>2500</v>
      </c>
      <c r="E1472">
        <v>4890</v>
      </c>
      <c r="F1472" t="s">
        <v>8219</v>
      </c>
      <c r="G1472" t="s">
        <v>8224</v>
      </c>
      <c r="H1472" t="s">
        <v>8246</v>
      </c>
      <c r="I1472">
        <v>1397113140</v>
      </c>
      <c r="J1472">
        <v>1395168625</v>
      </c>
      <c r="K1472" t="b">
        <v>0</v>
      </c>
      <c r="L1472">
        <v>120</v>
      </c>
      <c r="M1472" t="b">
        <v>1</v>
      </c>
      <c r="N1472" t="s">
        <v>8280</v>
      </c>
      <c r="O1472" s="5">
        <f t="shared" si="176"/>
        <v>1.956</v>
      </c>
      <c r="P1472" s="8">
        <f t="shared" si="177"/>
        <v>40.75</v>
      </c>
      <c r="Q1472" t="str">
        <f t="shared" si="178"/>
        <v>music</v>
      </c>
      <c r="R1472" t="str">
        <f t="shared" si="179"/>
        <v>electronic music</v>
      </c>
      <c r="S1472" s="11">
        <f t="shared" si="180"/>
        <v>41716.785011574073</v>
      </c>
      <c r="T1472" s="11">
        <f t="shared" si="181"/>
        <v>41739.290972222225</v>
      </c>
      <c r="U1472" t="str">
        <f>INDEX('ED - Country code'!$A:$A,MATCH(Data!G2213,'ED - Country code'!$B:$B,0))</f>
        <v>United States of America</v>
      </c>
      <c r="V1472">
        <f t="shared" si="182"/>
        <v>22.505960648151813</v>
      </c>
      <c r="W1472">
        <f t="shared" si="183"/>
        <v>2014</v>
      </c>
    </row>
    <row r="1473" spans="1:23" ht="43.2" x14ac:dyDescent="0.3">
      <c r="A1473">
        <v>112</v>
      </c>
      <c r="B1473" s="3" t="s">
        <v>114</v>
      </c>
      <c r="C1473" s="3" t="s">
        <v>4223</v>
      </c>
      <c r="D1473">
        <v>5000</v>
      </c>
      <c r="E1473">
        <v>5200</v>
      </c>
      <c r="F1473" t="s">
        <v>8219</v>
      </c>
      <c r="G1473" t="s">
        <v>8224</v>
      </c>
      <c r="H1473" t="s">
        <v>8246</v>
      </c>
      <c r="I1473">
        <v>1397354400</v>
      </c>
      <c r="J1473">
        <v>1395277318</v>
      </c>
      <c r="K1473" t="b">
        <v>0</v>
      </c>
      <c r="L1473">
        <v>81</v>
      </c>
      <c r="M1473" t="b">
        <v>1</v>
      </c>
      <c r="N1473" t="s">
        <v>8266</v>
      </c>
      <c r="O1473" s="5">
        <f t="shared" si="176"/>
        <v>1.04</v>
      </c>
      <c r="P1473" s="8">
        <f t="shared" si="177"/>
        <v>64.197530864197532</v>
      </c>
      <c r="Q1473" t="str">
        <f t="shared" si="178"/>
        <v>film &amp; video</v>
      </c>
      <c r="R1473" t="str">
        <f t="shared" si="179"/>
        <v>shorts</v>
      </c>
      <c r="S1473" s="11">
        <f t="shared" si="180"/>
        <v>41718.043032407404</v>
      </c>
      <c r="T1473" s="11">
        <f t="shared" si="181"/>
        <v>41742.083333333336</v>
      </c>
      <c r="U1473" t="str">
        <f>INDEX('ED - Country code'!$A:$A,MATCH(Data!G114,'ED - Country code'!$B:$B,0))</f>
        <v>United States of America</v>
      </c>
      <c r="V1473">
        <f t="shared" si="182"/>
        <v>24.04030092593166</v>
      </c>
      <c r="W1473">
        <f t="shared" si="183"/>
        <v>2014</v>
      </c>
    </row>
    <row r="1474" spans="1:23" x14ac:dyDescent="0.3">
      <c r="A1474">
        <v>833</v>
      </c>
      <c r="B1474" s="3" t="s">
        <v>834</v>
      </c>
      <c r="C1474" s="3" t="s">
        <v>4943</v>
      </c>
      <c r="D1474">
        <v>6000</v>
      </c>
      <c r="E1474">
        <v>6100</v>
      </c>
      <c r="F1474" t="s">
        <v>8219</v>
      </c>
      <c r="G1474" t="s">
        <v>8224</v>
      </c>
      <c r="H1474" t="s">
        <v>8246</v>
      </c>
      <c r="I1474">
        <v>1397941475</v>
      </c>
      <c r="J1474">
        <v>1395349475</v>
      </c>
      <c r="K1474" t="b">
        <v>0</v>
      </c>
      <c r="L1474">
        <v>41</v>
      </c>
      <c r="M1474" t="b">
        <v>1</v>
      </c>
      <c r="N1474" t="s">
        <v>8276</v>
      </c>
      <c r="O1474" s="5">
        <f t="shared" ref="O1474:O1537" si="184">E1474/D1474</f>
        <v>1.0166666666666666</v>
      </c>
      <c r="P1474" s="8">
        <f t="shared" ref="P1474:P1537" si="185">E1474/L1474</f>
        <v>148.78048780487805</v>
      </c>
      <c r="Q1474" t="str">
        <f t="shared" ref="Q1474:Q1537" si="186">LEFT(N1474,SEARCH("/",N1474,1)-1)</f>
        <v>music</v>
      </c>
      <c r="R1474" t="str">
        <f t="shared" ref="R1474:R1537" si="187">RIGHT(N1474,LEN(N1474)-SEARCH("/",N1474,1))</f>
        <v>rock</v>
      </c>
      <c r="S1474" s="11">
        <f t="shared" ref="S1474:S1537" si="188">(((J1474/60)/60)/24)+DATE(1970,1,1)</f>
        <v>41718.878182870372</v>
      </c>
      <c r="T1474" s="11">
        <f t="shared" ref="T1474:T1537" si="189">(((I1474/60)/60)/24)+DATE(1970,1,1)</f>
        <v>41748.878182870372</v>
      </c>
      <c r="U1474" t="str">
        <f>INDEX('ED - Country code'!$A:$A,MATCH(Data!G835,'ED - Country code'!$B:$B,0))</f>
        <v>United States of America</v>
      </c>
      <c r="V1474">
        <f t="shared" si="182"/>
        <v>30</v>
      </c>
      <c r="W1474">
        <f t="shared" si="183"/>
        <v>2014</v>
      </c>
    </row>
    <row r="1475" spans="1:23" ht="28.8" x14ac:dyDescent="0.3">
      <c r="A1475">
        <v>53</v>
      </c>
      <c r="B1475" s="3" t="s">
        <v>55</v>
      </c>
      <c r="C1475" s="3" t="s">
        <v>4164</v>
      </c>
      <c r="D1475">
        <v>3000</v>
      </c>
      <c r="E1475">
        <v>3289</v>
      </c>
      <c r="F1475" t="s">
        <v>8219</v>
      </c>
      <c r="G1475" t="s">
        <v>8224</v>
      </c>
      <c r="H1475" t="s">
        <v>8246</v>
      </c>
      <c r="I1475">
        <v>1396648800</v>
      </c>
      <c r="J1475">
        <v>1395407445</v>
      </c>
      <c r="K1475" t="b">
        <v>0</v>
      </c>
      <c r="L1475">
        <v>117</v>
      </c>
      <c r="M1475" t="b">
        <v>1</v>
      </c>
      <c r="N1475" t="s">
        <v>8265</v>
      </c>
      <c r="O1475" s="5">
        <f t="shared" si="184"/>
        <v>1.0963333333333334</v>
      </c>
      <c r="P1475" s="8">
        <f t="shared" si="185"/>
        <v>28.111111111111111</v>
      </c>
      <c r="Q1475" t="str">
        <f t="shared" si="186"/>
        <v>film &amp; video</v>
      </c>
      <c r="R1475" t="str">
        <f t="shared" si="187"/>
        <v>television</v>
      </c>
      <c r="S1475" s="11">
        <f t="shared" si="188"/>
        <v>41719.549131944441</v>
      </c>
      <c r="T1475" s="11">
        <f t="shared" si="189"/>
        <v>41733.916666666664</v>
      </c>
      <c r="U1475" t="str">
        <f>INDEX('ED - Country code'!$A:$A,MATCH(Data!G55,'ED - Country code'!$B:$B,0))</f>
        <v>United States of America</v>
      </c>
      <c r="V1475">
        <f t="shared" ref="V1475:V1538" si="190">T1475-S1475</f>
        <v>14.367534722223354</v>
      </c>
      <c r="W1475">
        <f t="shared" ref="W1475:W1538" si="191">YEAR(T1475)</f>
        <v>2014</v>
      </c>
    </row>
    <row r="1476" spans="1:23" ht="43.2" x14ac:dyDescent="0.3">
      <c r="A1476">
        <v>293</v>
      </c>
      <c r="B1476" s="3" t="s">
        <v>294</v>
      </c>
      <c r="C1476" s="3" t="s">
        <v>4403</v>
      </c>
      <c r="D1476">
        <v>26000</v>
      </c>
      <c r="E1476">
        <v>26360</v>
      </c>
      <c r="F1476" t="s">
        <v>8219</v>
      </c>
      <c r="G1476" t="s">
        <v>8224</v>
      </c>
      <c r="H1476" t="s">
        <v>8246</v>
      </c>
      <c r="I1476">
        <v>1398009714</v>
      </c>
      <c r="J1476">
        <v>1395417714</v>
      </c>
      <c r="K1476" t="b">
        <v>1</v>
      </c>
      <c r="L1476">
        <v>131</v>
      </c>
      <c r="M1476" t="b">
        <v>1</v>
      </c>
      <c r="N1476" t="s">
        <v>8269</v>
      </c>
      <c r="O1476" s="5">
        <f t="shared" si="184"/>
        <v>1.0138461538461538</v>
      </c>
      <c r="P1476" s="8">
        <f t="shared" si="185"/>
        <v>201.22137404580153</v>
      </c>
      <c r="Q1476" t="str">
        <f t="shared" si="186"/>
        <v>film &amp; video</v>
      </c>
      <c r="R1476" t="str">
        <f t="shared" si="187"/>
        <v>documentary</v>
      </c>
      <c r="S1476" s="11">
        <f t="shared" si="188"/>
        <v>41719.667986111112</v>
      </c>
      <c r="T1476" s="11">
        <f t="shared" si="189"/>
        <v>41749.667986111112</v>
      </c>
      <c r="U1476" t="str">
        <f>INDEX('ED - Country code'!$A:$A,MATCH(Data!G295,'ED - Country code'!$B:$B,0))</f>
        <v>United States of America</v>
      </c>
      <c r="V1476">
        <f t="shared" si="190"/>
        <v>30</v>
      </c>
      <c r="W1476">
        <f t="shared" si="191"/>
        <v>2014</v>
      </c>
    </row>
    <row r="1477" spans="1:23" ht="43.2" x14ac:dyDescent="0.3">
      <c r="A1477">
        <v>2739</v>
      </c>
      <c r="B1477" s="3" t="s">
        <v>2739</v>
      </c>
      <c r="C1477" s="3" t="s">
        <v>6849</v>
      </c>
      <c r="D1477">
        <v>1100</v>
      </c>
      <c r="E1477">
        <v>4225</v>
      </c>
      <c r="F1477" t="s">
        <v>8219</v>
      </c>
      <c r="G1477" t="s">
        <v>8225</v>
      </c>
      <c r="H1477" t="s">
        <v>8247</v>
      </c>
      <c r="I1477">
        <v>1399324717</v>
      </c>
      <c r="J1477">
        <v>1395436717</v>
      </c>
      <c r="K1477" t="b">
        <v>0</v>
      </c>
      <c r="L1477">
        <v>191</v>
      </c>
      <c r="M1477" t="b">
        <v>1</v>
      </c>
      <c r="N1477" t="s">
        <v>8295</v>
      </c>
      <c r="O1477" s="5">
        <f t="shared" si="184"/>
        <v>3.8409090909090908</v>
      </c>
      <c r="P1477" s="8">
        <f t="shared" si="185"/>
        <v>22.120418848167539</v>
      </c>
      <c r="Q1477" t="str">
        <f t="shared" si="186"/>
        <v>technology</v>
      </c>
      <c r="R1477" t="str">
        <f t="shared" si="187"/>
        <v>hardware</v>
      </c>
      <c r="S1477" s="11">
        <f t="shared" si="188"/>
        <v>41719.887928240743</v>
      </c>
      <c r="T1477" s="11">
        <f t="shared" si="189"/>
        <v>41764.887928240743</v>
      </c>
      <c r="U1477" t="str">
        <f>INDEX('ED - Country code'!$A:$A,MATCH(Data!G2741,'ED - Country code'!$B:$B,0))</f>
        <v>United States of America</v>
      </c>
      <c r="V1477">
        <f t="shared" si="190"/>
        <v>45</v>
      </c>
      <c r="W1477">
        <f t="shared" si="191"/>
        <v>2014</v>
      </c>
    </row>
    <row r="1478" spans="1:23" ht="57.6" x14ac:dyDescent="0.3">
      <c r="A1478">
        <v>2736</v>
      </c>
      <c r="B1478" s="3" t="s">
        <v>2736</v>
      </c>
      <c r="C1478" s="3" t="s">
        <v>6846</v>
      </c>
      <c r="D1478">
        <v>8000</v>
      </c>
      <c r="E1478">
        <v>9832</v>
      </c>
      <c r="F1478" t="s">
        <v>8219</v>
      </c>
      <c r="G1478" t="s">
        <v>8229</v>
      </c>
      <c r="H1478" t="s">
        <v>8251</v>
      </c>
      <c r="I1478">
        <v>1398268773</v>
      </c>
      <c r="J1478">
        <v>1395676773</v>
      </c>
      <c r="K1478" t="b">
        <v>0</v>
      </c>
      <c r="L1478">
        <v>58</v>
      </c>
      <c r="M1478" t="b">
        <v>1</v>
      </c>
      <c r="N1478" t="s">
        <v>8295</v>
      </c>
      <c r="O1478" s="5">
        <f t="shared" si="184"/>
        <v>1.2290000000000001</v>
      </c>
      <c r="P1478" s="8">
        <f t="shared" si="185"/>
        <v>169.51724137931035</v>
      </c>
      <c r="Q1478" t="str">
        <f t="shared" si="186"/>
        <v>technology</v>
      </c>
      <c r="R1478" t="str">
        <f t="shared" si="187"/>
        <v>hardware</v>
      </c>
      <c r="S1478" s="11">
        <f t="shared" si="188"/>
        <v>41722.666354166664</v>
      </c>
      <c r="T1478" s="11">
        <f t="shared" si="189"/>
        <v>41752.666354166664</v>
      </c>
      <c r="U1478" t="str">
        <f>INDEX('ED - Country code'!$A:$A,MATCH(Data!G2738,'ED - Country code'!$B:$B,0))</f>
        <v>United States of America</v>
      </c>
      <c r="V1478">
        <f t="shared" si="190"/>
        <v>30</v>
      </c>
      <c r="W1478">
        <f t="shared" si="191"/>
        <v>2014</v>
      </c>
    </row>
    <row r="1479" spans="1:23" ht="28.8" x14ac:dyDescent="0.3">
      <c r="A1479">
        <v>79</v>
      </c>
      <c r="B1479" s="3" t="s">
        <v>81</v>
      </c>
      <c r="C1479" s="3" t="s">
        <v>4190</v>
      </c>
      <c r="D1479">
        <v>1300</v>
      </c>
      <c r="E1479">
        <v>1651</v>
      </c>
      <c r="F1479" t="s">
        <v>8219</v>
      </c>
      <c r="G1479" t="s">
        <v>8225</v>
      </c>
      <c r="H1479" t="s">
        <v>8247</v>
      </c>
      <c r="I1479">
        <v>1398451093</v>
      </c>
      <c r="J1479">
        <v>1395859093</v>
      </c>
      <c r="K1479" t="b">
        <v>0</v>
      </c>
      <c r="L1479">
        <v>41</v>
      </c>
      <c r="M1479" t="b">
        <v>1</v>
      </c>
      <c r="N1479" t="s">
        <v>8266</v>
      </c>
      <c r="O1479" s="5">
        <f t="shared" si="184"/>
        <v>1.27</v>
      </c>
      <c r="P1479" s="8">
        <f t="shared" si="185"/>
        <v>40.268292682926827</v>
      </c>
      <c r="Q1479" t="str">
        <f t="shared" si="186"/>
        <v>film &amp; video</v>
      </c>
      <c r="R1479" t="str">
        <f t="shared" si="187"/>
        <v>shorts</v>
      </c>
      <c r="S1479" s="11">
        <f t="shared" si="188"/>
        <v>41724.776539351849</v>
      </c>
      <c r="T1479" s="11">
        <f t="shared" si="189"/>
        <v>41754.776539351849</v>
      </c>
      <c r="U1479" t="str">
        <f>INDEX('ED - Country code'!$A:$A,MATCH(Data!G81,'ED - Country code'!$B:$B,0))</f>
        <v>United States of America</v>
      </c>
      <c r="V1479">
        <f t="shared" si="190"/>
        <v>30</v>
      </c>
      <c r="W1479">
        <f t="shared" si="191"/>
        <v>2014</v>
      </c>
    </row>
    <row r="1480" spans="1:23" ht="43.2" x14ac:dyDescent="0.3">
      <c r="A1480">
        <v>2230</v>
      </c>
      <c r="B1480" s="3" t="s">
        <v>2231</v>
      </c>
      <c r="C1480" s="3" t="s">
        <v>6340</v>
      </c>
      <c r="D1480">
        <v>8500</v>
      </c>
      <c r="E1480">
        <v>10706</v>
      </c>
      <c r="F1480" t="s">
        <v>8219</v>
      </c>
      <c r="G1480" t="s">
        <v>8224</v>
      </c>
      <c r="H1480" t="s">
        <v>8246</v>
      </c>
      <c r="I1480">
        <v>1398460127</v>
      </c>
      <c r="J1480">
        <v>1395868127</v>
      </c>
      <c r="K1480" t="b">
        <v>0</v>
      </c>
      <c r="L1480">
        <v>498</v>
      </c>
      <c r="M1480" t="b">
        <v>1</v>
      </c>
      <c r="N1480" t="s">
        <v>8297</v>
      </c>
      <c r="O1480" s="5">
        <f t="shared" si="184"/>
        <v>1.2595294117647058</v>
      </c>
      <c r="P1480" s="8">
        <f t="shared" si="185"/>
        <v>21.497991967871485</v>
      </c>
      <c r="Q1480" t="str">
        <f t="shared" si="186"/>
        <v>games</v>
      </c>
      <c r="R1480" t="str">
        <f t="shared" si="187"/>
        <v>tabletop games</v>
      </c>
      <c r="S1480" s="11">
        <f t="shared" si="188"/>
        <v>41724.881099537037</v>
      </c>
      <c r="T1480" s="11">
        <f t="shared" si="189"/>
        <v>41754.881099537037</v>
      </c>
      <c r="U1480" t="str">
        <f>INDEX('ED - Country code'!$A:$A,MATCH(Data!G2232,'ED - Country code'!$B:$B,0))</f>
        <v>United States of America</v>
      </c>
      <c r="V1480">
        <f t="shared" si="190"/>
        <v>30</v>
      </c>
      <c r="W1480">
        <f t="shared" si="191"/>
        <v>2014</v>
      </c>
    </row>
    <row r="1481" spans="1:23" ht="43.2" x14ac:dyDescent="0.3">
      <c r="A1481">
        <v>2033</v>
      </c>
      <c r="B1481" s="3" t="s">
        <v>2034</v>
      </c>
      <c r="C1481" s="3" t="s">
        <v>6143</v>
      </c>
      <c r="D1481">
        <v>25000</v>
      </c>
      <c r="E1481">
        <v>44669</v>
      </c>
      <c r="F1481" t="s">
        <v>8219</v>
      </c>
      <c r="G1481" t="s">
        <v>8224</v>
      </c>
      <c r="H1481" t="s">
        <v>8246</v>
      </c>
      <c r="I1481">
        <v>1398477518</v>
      </c>
      <c r="J1481">
        <v>1395885518</v>
      </c>
      <c r="K1481" t="b">
        <v>1</v>
      </c>
      <c r="L1481">
        <v>158</v>
      </c>
      <c r="M1481" t="b">
        <v>1</v>
      </c>
      <c r="N1481" t="s">
        <v>8295</v>
      </c>
      <c r="O1481" s="5">
        <f t="shared" si="184"/>
        <v>1.7867599999999999</v>
      </c>
      <c r="P1481" s="8">
        <f t="shared" si="185"/>
        <v>282.71518987341773</v>
      </c>
      <c r="Q1481" t="str">
        <f t="shared" si="186"/>
        <v>technology</v>
      </c>
      <c r="R1481" t="str">
        <f t="shared" si="187"/>
        <v>hardware</v>
      </c>
      <c r="S1481" s="11">
        <f t="shared" si="188"/>
        <v>41725.082384259258</v>
      </c>
      <c r="T1481" s="11">
        <f t="shared" si="189"/>
        <v>41755.082384259258</v>
      </c>
      <c r="U1481" t="str">
        <f>INDEX('ED - Country code'!$A:$A,MATCH(Data!G2035,'ED - Country code'!$B:$B,0))</f>
        <v>United States of America</v>
      </c>
      <c r="V1481">
        <f t="shared" si="190"/>
        <v>30</v>
      </c>
      <c r="W1481">
        <f t="shared" si="191"/>
        <v>2014</v>
      </c>
    </row>
    <row r="1482" spans="1:23" ht="57.6" x14ac:dyDescent="0.3">
      <c r="A1482">
        <v>2606</v>
      </c>
      <c r="B1482" s="3" t="s">
        <v>2606</v>
      </c>
      <c r="C1482" s="3" t="s">
        <v>6716</v>
      </c>
      <c r="D1482">
        <v>11000</v>
      </c>
      <c r="E1482">
        <v>12106</v>
      </c>
      <c r="F1482" t="s">
        <v>8219</v>
      </c>
      <c r="G1482" t="s">
        <v>8224</v>
      </c>
      <c r="H1482" t="s">
        <v>8246</v>
      </c>
      <c r="I1482">
        <v>1398791182</v>
      </c>
      <c r="J1482">
        <v>1396026382</v>
      </c>
      <c r="K1482" t="b">
        <v>1</v>
      </c>
      <c r="L1482">
        <v>385</v>
      </c>
      <c r="M1482" t="b">
        <v>1</v>
      </c>
      <c r="N1482" t="s">
        <v>8301</v>
      </c>
      <c r="O1482" s="5">
        <f t="shared" si="184"/>
        <v>1.1005454545454545</v>
      </c>
      <c r="P1482" s="8">
        <f t="shared" si="185"/>
        <v>31.444155844155844</v>
      </c>
      <c r="Q1482" t="str">
        <f t="shared" si="186"/>
        <v>technology</v>
      </c>
      <c r="R1482" t="str">
        <f t="shared" si="187"/>
        <v>space exploration</v>
      </c>
      <c r="S1482" s="11">
        <f t="shared" si="188"/>
        <v>41726.712754629632</v>
      </c>
      <c r="T1482" s="11">
        <f t="shared" si="189"/>
        <v>41758.712754629632</v>
      </c>
      <c r="U1482" t="str">
        <f>INDEX('ED - Country code'!$A:$A,MATCH(Data!G2608,'ED - Country code'!$B:$B,0))</f>
        <v>Germany</v>
      </c>
      <c r="V1482">
        <f t="shared" si="190"/>
        <v>32</v>
      </c>
      <c r="W1482">
        <f t="shared" si="191"/>
        <v>2014</v>
      </c>
    </row>
    <row r="1483" spans="1:23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4"/>
        <v>2.1000000000000001E-2</v>
      </c>
      <c r="P1483" s="8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1">
        <f t="shared" si="188"/>
        <v>41550.922974537039</v>
      </c>
      <c r="T1483" s="11">
        <f t="shared" si="189"/>
        <v>41580.922974537039</v>
      </c>
      <c r="U1483" t="str">
        <f>INDEX('ED - Country code'!$A:$A,MATCH(Data!G1483,'ED - Country code'!$B:$B,0))</f>
        <v>Canada</v>
      </c>
      <c r="V1483">
        <f t="shared" si="190"/>
        <v>30</v>
      </c>
      <c r="W1483">
        <f t="shared" si="191"/>
        <v>2013</v>
      </c>
    </row>
    <row r="1484" spans="1:23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4"/>
        <v>1E-3</v>
      </c>
      <c r="P1484" s="8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1">
        <f t="shared" si="188"/>
        <v>41136.85805555556</v>
      </c>
      <c r="T1484" s="11">
        <f t="shared" si="189"/>
        <v>41159.32708333333</v>
      </c>
      <c r="U1484" t="str">
        <f>INDEX('ED - Country code'!$A:$A,MATCH(Data!G1484,'ED - Country code'!$B:$B,0))</f>
        <v>United States of America</v>
      </c>
      <c r="V1484">
        <f t="shared" si="190"/>
        <v>22.469027777769952</v>
      </c>
      <c r="W1484">
        <f t="shared" si="191"/>
        <v>2012</v>
      </c>
    </row>
    <row r="1485" spans="1:23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4"/>
        <v>7.1428571428571426E-3</v>
      </c>
      <c r="P1485" s="8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1">
        <f t="shared" si="188"/>
        <v>42548.192997685182</v>
      </c>
      <c r="T1485" s="11">
        <f t="shared" si="189"/>
        <v>42573.192997685182</v>
      </c>
      <c r="U1485" t="str">
        <f>INDEX('ED - Country code'!$A:$A,MATCH(Data!G1485,'ED - Country code'!$B:$B,0))</f>
        <v>United States of America</v>
      </c>
      <c r="V1485">
        <f t="shared" si="190"/>
        <v>25</v>
      </c>
      <c r="W1485">
        <f t="shared" si="191"/>
        <v>2016</v>
      </c>
    </row>
    <row r="1486" spans="1:23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4"/>
        <v>0</v>
      </c>
      <c r="P1486" s="8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11">
        <f t="shared" si="188"/>
        <v>41053.200960648144</v>
      </c>
      <c r="T1486" s="11">
        <f t="shared" si="189"/>
        <v>41111.618750000001</v>
      </c>
      <c r="U1486" t="str">
        <f>INDEX('ED - Country code'!$A:$A,MATCH(Data!G1486,'ED - Country code'!$B:$B,0))</f>
        <v>United States of America</v>
      </c>
      <c r="V1486">
        <f t="shared" si="190"/>
        <v>58.417789351857209</v>
      </c>
      <c r="W1486">
        <f t="shared" si="191"/>
        <v>2012</v>
      </c>
    </row>
    <row r="1487" spans="1:23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4"/>
        <v>2.2388059701492536E-2</v>
      </c>
      <c r="P1487" s="8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1">
        <f t="shared" si="188"/>
        <v>42130.795983796299</v>
      </c>
      <c r="T1487" s="11">
        <f t="shared" si="189"/>
        <v>42175.795983796299</v>
      </c>
      <c r="U1487" t="str">
        <f>INDEX('ED - Country code'!$A:$A,MATCH(Data!G1487,'ED - Country code'!$B:$B,0))</f>
        <v>United States of America</v>
      </c>
      <c r="V1487">
        <f t="shared" si="190"/>
        <v>45</v>
      </c>
      <c r="W1487">
        <f t="shared" si="191"/>
        <v>2015</v>
      </c>
    </row>
    <row r="1488" spans="1:23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4"/>
        <v>2.3999999999999998E-3</v>
      </c>
      <c r="P1488" s="8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1">
        <f t="shared" si="188"/>
        <v>42032.168530092589</v>
      </c>
      <c r="T1488" s="11">
        <f t="shared" si="189"/>
        <v>42062.168530092589</v>
      </c>
      <c r="U1488" t="str">
        <f>INDEX('ED - Country code'!$A:$A,MATCH(Data!G1488,'ED - Country code'!$B:$B,0))</f>
        <v>United States of America</v>
      </c>
      <c r="V1488">
        <f t="shared" si="190"/>
        <v>30</v>
      </c>
      <c r="W1488">
        <f t="shared" si="191"/>
        <v>2015</v>
      </c>
    </row>
    <row r="1489" spans="1:23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4"/>
        <v>0</v>
      </c>
      <c r="P1489" s="8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11">
        <f t="shared" si="188"/>
        <v>42554.917488425926</v>
      </c>
      <c r="T1489" s="11">
        <f t="shared" si="189"/>
        <v>42584.917488425926</v>
      </c>
      <c r="U1489" t="str">
        <f>INDEX('ED - Country code'!$A:$A,MATCH(Data!G1489,'ED - Country code'!$B:$B,0))</f>
        <v>United States of America</v>
      </c>
      <c r="V1489">
        <f t="shared" si="190"/>
        <v>30</v>
      </c>
      <c r="W1489">
        <f t="shared" si="191"/>
        <v>2016</v>
      </c>
    </row>
    <row r="1490" spans="1:23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4"/>
        <v>2.4E-2</v>
      </c>
      <c r="P1490" s="8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1">
        <f t="shared" si="188"/>
        <v>41614.563194444447</v>
      </c>
      <c r="T1490" s="11">
        <f t="shared" si="189"/>
        <v>41644.563194444447</v>
      </c>
      <c r="U1490" t="str">
        <f>INDEX('ED - Country code'!$A:$A,MATCH(Data!G1490,'ED - Country code'!$B:$B,0))</f>
        <v>Australia</v>
      </c>
      <c r="V1490">
        <f t="shared" si="190"/>
        <v>30</v>
      </c>
      <c r="W1490">
        <f t="shared" si="191"/>
        <v>2014</v>
      </c>
    </row>
    <row r="1491" spans="1:23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4"/>
        <v>0</v>
      </c>
      <c r="P1491" s="8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11">
        <f t="shared" si="188"/>
        <v>41198.611712962964</v>
      </c>
      <c r="T1491" s="11">
        <f t="shared" si="189"/>
        <v>41228.653379629628</v>
      </c>
      <c r="U1491" t="str">
        <f>INDEX('ED - Country code'!$A:$A,MATCH(Data!G1491,'ED - Country code'!$B:$B,0))</f>
        <v>United States of America</v>
      </c>
      <c r="V1491">
        <f t="shared" si="190"/>
        <v>30.041666666664241</v>
      </c>
      <c r="W1491">
        <f t="shared" si="191"/>
        <v>2012</v>
      </c>
    </row>
    <row r="1492" spans="1:23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4"/>
        <v>0.30862068965517242</v>
      </c>
      <c r="P1492" s="8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11">
        <f t="shared" si="188"/>
        <v>41520.561041666668</v>
      </c>
      <c r="T1492" s="11">
        <f t="shared" si="189"/>
        <v>41549.561041666668</v>
      </c>
      <c r="U1492" t="str">
        <f>INDEX('ED - Country code'!$A:$A,MATCH(Data!G1492,'ED - Country code'!$B:$B,0))</f>
        <v>United States of America</v>
      </c>
      <c r="V1492">
        <f t="shared" si="190"/>
        <v>29</v>
      </c>
      <c r="W1492">
        <f t="shared" si="191"/>
        <v>2013</v>
      </c>
    </row>
    <row r="1493" spans="1:23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4"/>
        <v>8.3333333333333329E-2</v>
      </c>
      <c r="P1493" s="8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1">
        <f t="shared" si="188"/>
        <v>41991.713460648149</v>
      </c>
      <c r="T1493" s="11">
        <f t="shared" si="189"/>
        <v>42050.651388888888</v>
      </c>
      <c r="U1493" t="str">
        <f>INDEX('ED - Country code'!$A:$A,MATCH(Data!G1493,'ED - Country code'!$B:$B,0))</f>
        <v>United States of America</v>
      </c>
      <c r="V1493">
        <f t="shared" si="190"/>
        <v>58.937928240738984</v>
      </c>
      <c r="W1493">
        <f t="shared" si="191"/>
        <v>2015</v>
      </c>
    </row>
    <row r="1494" spans="1:23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4"/>
        <v>7.4999999999999997E-3</v>
      </c>
      <c r="P1494" s="8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1">
        <f t="shared" si="188"/>
        <v>40682.884791666671</v>
      </c>
      <c r="T1494" s="11">
        <f t="shared" si="189"/>
        <v>40712.884791666671</v>
      </c>
      <c r="U1494" t="str">
        <f>INDEX('ED - Country code'!$A:$A,MATCH(Data!G1494,'ED - Country code'!$B:$B,0))</f>
        <v>United States of America</v>
      </c>
      <c r="V1494">
        <f t="shared" si="190"/>
        <v>30</v>
      </c>
      <c r="W1494">
        <f t="shared" si="191"/>
        <v>2011</v>
      </c>
    </row>
    <row r="1495" spans="1:23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4"/>
        <v>0</v>
      </c>
      <c r="P1495" s="8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11">
        <f t="shared" si="188"/>
        <v>41411.866608796299</v>
      </c>
      <c r="T1495" s="11">
        <f t="shared" si="189"/>
        <v>41441.866608796299</v>
      </c>
      <c r="U1495" t="str">
        <f>INDEX('ED - Country code'!$A:$A,MATCH(Data!G1495,'ED - Country code'!$B:$B,0))</f>
        <v>United States of America</v>
      </c>
      <c r="V1495">
        <f t="shared" si="190"/>
        <v>30</v>
      </c>
      <c r="W1495">
        <f t="shared" si="191"/>
        <v>2013</v>
      </c>
    </row>
    <row r="1496" spans="1:23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4"/>
        <v>8.8999999999999996E-2</v>
      </c>
      <c r="P1496" s="8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11">
        <f t="shared" si="188"/>
        <v>42067.722372685181</v>
      </c>
      <c r="T1496" s="11">
        <f t="shared" si="189"/>
        <v>42097.651388888888</v>
      </c>
      <c r="U1496" t="str">
        <f>INDEX('ED - Country code'!$A:$A,MATCH(Data!G1496,'ED - Country code'!$B:$B,0))</f>
        <v>United States of America</v>
      </c>
      <c r="V1496">
        <f t="shared" si="190"/>
        <v>29.929016203706851</v>
      </c>
      <c r="W1496">
        <f t="shared" si="191"/>
        <v>2015</v>
      </c>
    </row>
    <row r="1497" spans="1:23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4"/>
        <v>0</v>
      </c>
      <c r="P1497" s="8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11">
        <f t="shared" si="188"/>
        <v>40752.789710648147</v>
      </c>
      <c r="T1497" s="11">
        <f t="shared" si="189"/>
        <v>40782.789710648147</v>
      </c>
      <c r="U1497" t="str">
        <f>INDEX('ED - Country code'!$A:$A,MATCH(Data!G1497,'ED - Country code'!$B:$B,0))</f>
        <v>United States of America</v>
      </c>
      <c r="V1497">
        <f t="shared" si="190"/>
        <v>30</v>
      </c>
      <c r="W1497">
        <f t="shared" si="191"/>
        <v>2011</v>
      </c>
    </row>
    <row r="1498" spans="1:23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4"/>
        <v>0</v>
      </c>
      <c r="P1498" s="8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11">
        <f t="shared" si="188"/>
        <v>41838.475219907406</v>
      </c>
      <c r="T1498" s="11">
        <f t="shared" si="189"/>
        <v>41898.475219907406</v>
      </c>
      <c r="U1498" t="str">
        <f>INDEX('ED - Country code'!$A:$A,MATCH(Data!G1498,'ED - Country code'!$B:$B,0))</f>
        <v>United States of America</v>
      </c>
      <c r="V1498">
        <f t="shared" si="190"/>
        <v>60</v>
      </c>
      <c r="W1498">
        <f t="shared" si="191"/>
        <v>2014</v>
      </c>
    </row>
    <row r="1499" spans="1:23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4"/>
        <v>6.666666666666667E-5</v>
      </c>
      <c r="P1499" s="8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1">
        <f t="shared" si="188"/>
        <v>41444.64261574074</v>
      </c>
      <c r="T1499" s="11">
        <f t="shared" si="189"/>
        <v>41486.821527777778</v>
      </c>
      <c r="U1499" t="str">
        <f>INDEX('ED - Country code'!$A:$A,MATCH(Data!G1499,'ED - Country code'!$B:$B,0))</f>
        <v>United States of America</v>
      </c>
      <c r="V1499">
        <f t="shared" si="190"/>
        <v>42.178912037037662</v>
      </c>
      <c r="W1499">
        <f t="shared" si="191"/>
        <v>2013</v>
      </c>
    </row>
    <row r="1500" spans="1:23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4"/>
        <v>1.9E-2</v>
      </c>
      <c r="P1500" s="8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1">
        <f t="shared" si="188"/>
        <v>41840.983541666668</v>
      </c>
      <c r="T1500" s="11">
        <f t="shared" si="189"/>
        <v>41885.983541666668</v>
      </c>
      <c r="U1500" t="str">
        <f>INDEX('ED - Country code'!$A:$A,MATCH(Data!G1500,'ED - Country code'!$B:$B,0))</f>
        <v>United States of America</v>
      </c>
      <c r="V1500">
        <f t="shared" si="190"/>
        <v>45</v>
      </c>
      <c r="W1500">
        <f t="shared" si="191"/>
        <v>2014</v>
      </c>
    </row>
    <row r="1501" spans="1:23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4"/>
        <v>2.5000000000000001E-3</v>
      </c>
      <c r="P1501" s="8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1">
        <f t="shared" si="188"/>
        <v>42527.007326388892</v>
      </c>
      <c r="T1501" s="11">
        <f t="shared" si="189"/>
        <v>42587.007326388892</v>
      </c>
      <c r="U1501" t="str">
        <f>INDEX('ED - Country code'!$A:$A,MATCH(Data!G1501,'ED - Country code'!$B:$B,0))</f>
        <v>United States of America</v>
      </c>
      <c r="V1501">
        <f t="shared" si="190"/>
        <v>60</v>
      </c>
      <c r="W1501">
        <f t="shared" si="191"/>
        <v>2016</v>
      </c>
    </row>
    <row r="1502" spans="1:23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4"/>
        <v>0.25035714285714283</v>
      </c>
      <c r="P1502" s="8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11">
        <f t="shared" si="188"/>
        <v>41365.904594907406</v>
      </c>
      <c r="T1502" s="11">
        <f t="shared" si="189"/>
        <v>41395.904594907406</v>
      </c>
      <c r="U1502" t="str">
        <f>INDEX('ED - Country code'!$A:$A,MATCH(Data!G1502,'ED - Country code'!$B:$B,0))</f>
        <v>United States of America</v>
      </c>
      <c r="V1502">
        <f t="shared" si="190"/>
        <v>30</v>
      </c>
      <c r="W1502">
        <f t="shared" si="191"/>
        <v>2013</v>
      </c>
    </row>
    <row r="1503" spans="1:23" ht="43.2" x14ac:dyDescent="0.3">
      <c r="A1503">
        <v>3557</v>
      </c>
      <c r="B1503" s="3" t="s">
        <v>3556</v>
      </c>
      <c r="C1503" s="3" t="s">
        <v>7667</v>
      </c>
      <c r="D1503">
        <v>100000</v>
      </c>
      <c r="E1503">
        <v>100036</v>
      </c>
      <c r="F1503" t="s">
        <v>8219</v>
      </c>
      <c r="G1503" t="s">
        <v>8224</v>
      </c>
      <c r="H1503" t="s">
        <v>8246</v>
      </c>
      <c r="I1503">
        <v>1399271911</v>
      </c>
      <c r="J1503">
        <v>1396334311</v>
      </c>
      <c r="K1503" t="b">
        <v>0</v>
      </c>
      <c r="L1503">
        <v>558</v>
      </c>
      <c r="M1503" t="b">
        <v>1</v>
      </c>
      <c r="N1503" t="s">
        <v>8271</v>
      </c>
      <c r="O1503" s="5">
        <f t="shared" si="184"/>
        <v>1.0003599999999999</v>
      </c>
      <c r="P1503" s="8">
        <f t="shared" si="185"/>
        <v>179.27598566308242</v>
      </c>
      <c r="Q1503" t="str">
        <f t="shared" si="186"/>
        <v>theater</v>
      </c>
      <c r="R1503" t="str">
        <f t="shared" si="187"/>
        <v>plays</v>
      </c>
      <c r="S1503" s="11">
        <f t="shared" si="188"/>
        <v>41730.276747685188</v>
      </c>
      <c r="T1503" s="11">
        <f t="shared" si="189"/>
        <v>41764.276747685188</v>
      </c>
      <c r="U1503" t="str">
        <f>INDEX('ED - Country code'!$A:$A,MATCH(Data!G3559,'ED - Country code'!$B:$B,0))</f>
        <v>United States of America</v>
      </c>
      <c r="V1503">
        <f t="shared" si="190"/>
        <v>34</v>
      </c>
      <c r="W1503">
        <f t="shared" si="191"/>
        <v>2014</v>
      </c>
    </row>
    <row r="1504" spans="1:23" ht="43.2" x14ac:dyDescent="0.3">
      <c r="A1504">
        <v>1944</v>
      </c>
      <c r="B1504" s="3" t="s">
        <v>1945</v>
      </c>
      <c r="C1504" s="3" t="s">
        <v>6054</v>
      </c>
      <c r="D1504">
        <v>40000</v>
      </c>
      <c r="E1504">
        <v>315222.2</v>
      </c>
      <c r="F1504" t="s">
        <v>8219</v>
      </c>
      <c r="G1504" t="s">
        <v>8224</v>
      </c>
      <c r="H1504" t="s">
        <v>8246</v>
      </c>
      <c r="I1504">
        <v>1398952890</v>
      </c>
      <c r="J1504">
        <v>1396360890</v>
      </c>
      <c r="K1504" t="b">
        <v>1</v>
      </c>
      <c r="L1504">
        <v>1789</v>
      </c>
      <c r="M1504" t="b">
        <v>1</v>
      </c>
      <c r="N1504" t="s">
        <v>8295</v>
      </c>
      <c r="O1504" s="5">
        <f t="shared" si="184"/>
        <v>7.8805550000000002</v>
      </c>
      <c r="P1504" s="8">
        <f t="shared" si="185"/>
        <v>176.200223588597</v>
      </c>
      <c r="Q1504" t="str">
        <f t="shared" si="186"/>
        <v>technology</v>
      </c>
      <c r="R1504" t="str">
        <f t="shared" si="187"/>
        <v>hardware</v>
      </c>
      <c r="S1504" s="11">
        <f t="shared" si="188"/>
        <v>41730.584374999999</v>
      </c>
      <c r="T1504" s="11">
        <f t="shared" si="189"/>
        <v>41760.584374999999</v>
      </c>
      <c r="U1504" t="str">
        <f>INDEX('ED - Country code'!$A:$A,MATCH(Data!G1946,'ED - Country code'!$B:$B,0))</f>
        <v>United States of America</v>
      </c>
      <c r="V1504">
        <f t="shared" si="190"/>
        <v>30</v>
      </c>
      <c r="W1504">
        <f t="shared" si="191"/>
        <v>2014</v>
      </c>
    </row>
    <row r="1505" spans="1:23" ht="43.2" x14ac:dyDescent="0.3">
      <c r="A1505">
        <v>1967</v>
      </c>
      <c r="B1505" s="3" t="s">
        <v>1968</v>
      </c>
      <c r="C1505" s="3" t="s">
        <v>6077</v>
      </c>
      <c r="D1505">
        <v>20000</v>
      </c>
      <c r="E1505">
        <v>74026</v>
      </c>
      <c r="F1505" t="s">
        <v>8219</v>
      </c>
      <c r="G1505" t="s">
        <v>8224</v>
      </c>
      <c r="H1505" t="s">
        <v>8246</v>
      </c>
      <c r="I1505">
        <v>1398959729</v>
      </c>
      <c r="J1505">
        <v>1396367729</v>
      </c>
      <c r="K1505" t="b">
        <v>1</v>
      </c>
      <c r="L1505">
        <v>405</v>
      </c>
      <c r="M1505" t="b">
        <v>1</v>
      </c>
      <c r="N1505" t="s">
        <v>8295</v>
      </c>
      <c r="O1505" s="5">
        <f t="shared" si="184"/>
        <v>3.7012999999999998</v>
      </c>
      <c r="P1505" s="8">
        <f t="shared" si="185"/>
        <v>182.78024691358024</v>
      </c>
      <c r="Q1505" t="str">
        <f t="shared" si="186"/>
        <v>technology</v>
      </c>
      <c r="R1505" t="str">
        <f t="shared" si="187"/>
        <v>hardware</v>
      </c>
      <c r="S1505" s="11">
        <f t="shared" si="188"/>
        <v>41730.663530092592</v>
      </c>
      <c r="T1505" s="11">
        <f t="shared" si="189"/>
        <v>41760.663530092592</v>
      </c>
      <c r="U1505" t="str">
        <f>INDEX('ED - Country code'!$A:$A,MATCH(Data!G1969,'ED - Country code'!$B:$B,0))</f>
        <v>United Kingdom</v>
      </c>
      <c r="V1505">
        <f t="shared" si="190"/>
        <v>30</v>
      </c>
      <c r="W1505">
        <f t="shared" si="191"/>
        <v>2014</v>
      </c>
    </row>
    <row r="1506" spans="1:23" ht="43.2" x14ac:dyDescent="0.3">
      <c r="A1506">
        <v>2614</v>
      </c>
      <c r="B1506" s="3" t="s">
        <v>2614</v>
      </c>
      <c r="C1506" s="3" t="s">
        <v>6724</v>
      </c>
      <c r="D1506">
        <v>10500</v>
      </c>
      <c r="E1506">
        <v>10710</v>
      </c>
      <c r="F1506" t="s">
        <v>8219</v>
      </c>
      <c r="G1506" t="s">
        <v>8224</v>
      </c>
      <c r="H1506" t="s">
        <v>8246</v>
      </c>
      <c r="I1506">
        <v>1398834000</v>
      </c>
      <c r="J1506">
        <v>1396371612</v>
      </c>
      <c r="K1506" t="b">
        <v>1</v>
      </c>
      <c r="L1506">
        <v>100</v>
      </c>
      <c r="M1506" t="b">
        <v>1</v>
      </c>
      <c r="N1506" t="s">
        <v>8301</v>
      </c>
      <c r="O1506" s="5">
        <f t="shared" si="184"/>
        <v>1.02</v>
      </c>
      <c r="P1506" s="8">
        <f t="shared" si="185"/>
        <v>107.1</v>
      </c>
      <c r="Q1506" t="str">
        <f t="shared" si="186"/>
        <v>technology</v>
      </c>
      <c r="R1506" t="str">
        <f t="shared" si="187"/>
        <v>space exploration</v>
      </c>
      <c r="S1506" s="11">
        <f t="shared" si="188"/>
        <v>41730.708472222221</v>
      </c>
      <c r="T1506" s="11">
        <f t="shared" si="189"/>
        <v>41759.208333333336</v>
      </c>
      <c r="U1506" t="str">
        <f>INDEX('ED - Country code'!$A:$A,MATCH(Data!G2616,'ED - Country code'!$B:$B,0))</f>
        <v>United Kingdom</v>
      </c>
      <c r="V1506">
        <f t="shared" si="190"/>
        <v>28.499861111115024</v>
      </c>
      <c r="W1506">
        <f t="shared" si="191"/>
        <v>2014</v>
      </c>
    </row>
    <row r="1507" spans="1:23" ht="28.8" x14ac:dyDescent="0.3">
      <c r="A1507">
        <v>837</v>
      </c>
      <c r="B1507" s="3" t="s">
        <v>838</v>
      </c>
      <c r="C1507" s="3" t="s">
        <v>4947</v>
      </c>
      <c r="D1507">
        <v>2500</v>
      </c>
      <c r="E1507">
        <v>3045</v>
      </c>
      <c r="F1507" t="s">
        <v>8219</v>
      </c>
      <c r="G1507" t="s">
        <v>8224</v>
      </c>
      <c r="H1507" t="s">
        <v>8246</v>
      </c>
      <c r="I1507">
        <v>1398988662</v>
      </c>
      <c r="J1507">
        <v>1396396662</v>
      </c>
      <c r="K1507" t="b">
        <v>0</v>
      </c>
      <c r="L1507">
        <v>62</v>
      </c>
      <c r="M1507" t="b">
        <v>1</v>
      </c>
      <c r="N1507" t="s">
        <v>8276</v>
      </c>
      <c r="O1507" s="5">
        <f t="shared" si="184"/>
        <v>1.218</v>
      </c>
      <c r="P1507" s="8">
        <f t="shared" si="185"/>
        <v>49.112903225806448</v>
      </c>
      <c r="Q1507" t="str">
        <f t="shared" si="186"/>
        <v>music</v>
      </c>
      <c r="R1507" t="str">
        <f t="shared" si="187"/>
        <v>rock</v>
      </c>
      <c r="S1507" s="11">
        <f t="shared" si="188"/>
        <v>41730.998402777775</v>
      </c>
      <c r="T1507" s="11">
        <f t="shared" si="189"/>
        <v>41760.998402777775</v>
      </c>
      <c r="U1507" t="str">
        <f>INDEX('ED - Country code'!$A:$A,MATCH(Data!G839,'ED - Country code'!$B:$B,0))</f>
        <v>United States of America</v>
      </c>
      <c r="V1507">
        <f t="shared" si="190"/>
        <v>30</v>
      </c>
      <c r="W1507">
        <f t="shared" si="191"/>
        <v>2014</v>
      </c>
    </row>
    <row r="1508" spans="1:23" ht="43.2" x14ac:dyDescent="0.3">
      <c r="A1508">
        <v>2054</v>
      </c>
      <c r="B1508" s="3" t="s">
        <v>2055</v>
      </c>
      <c r="C1508" s="3" t="s">
        <v>6164</v>
      </c>
      <c r="D1508">
        <v>35000</v>
      </c>
      <c r="E1508">
        <v>39757</v>
      </c>
      <c r="F1508" t="s">
        <v>8219</v>
      </c>
      <c r="G1508" t="s">
        <v>8225</v>
      </c>
      <c r="H1508" t="s">
        <v>8247</v>
      </c>
      <c r="I1508">
        <v>1399033810</v>
      </c>
      <c r="J1508">
        <v>1396441810</v>
      </c>
      <c r="K1508" t="b">
        <v>0</v>
      </c>
      <c r="L1508">
        <v>621</v>
      </c>
      <c r="M1508" t="b">
        <v>1</v>
      </c>
      <c r="N1508" t="s">
        <v>8295</v>
      </c>
      <c r="O1508" s="5">
        <f t="shared" si="184"/>
        <v>1.1359142857142857</v>
      </c>
      <c r="P1508" s="8">
        <f t="shared" si="185"/>
        <v>64.020933977455712</v>
      </c>
      <c r="Q1508" t="str">
        <f t="shared" si="186"/>
        <v>technology</v>
      </c>
      <c r="R1508" t="str">
        <f t="shared" si="187"/>
        <v>hardware</v>
      </c>
      <c r="S1508" s="11">
        <f t="shared" si="188"/>
        <v>41731.520949074074</v>
      </c>
      <c r="T1508" s="11">
        <f t="shared" si="189"/>
        <v>41761.520949074074</v>
      </c>
      <c r="U1508" t="str">
        <f>INDEX('ED - Country code'!$A:$A,MATCH(Data!G2056,'ED - Country code'!$B:$B,0))</f>
        <v>United States of America</v>
      </c>
      <c r="V1508">
        <f t="shared" si="190"/>
        <v>30</v>
      </c>
      <c r="W1508">
        <f t="shared" si="191"/>
        <v>2014</v>
      </c>
    </row>
    <row r="1509" spans="1:23" ht="28.8" x14ac:dyDescent="0.3">
      <c r="A1509">
        <v>2084</v>
      </c>
      <c r="B1509" s="3" t="s">
        <v>2085</v>
      </c>
      <c r="C1509" s="3" t="s">
        <v>6194</v>
      </c>
      <c r="D1509">
        <v>3000</v>
      </c>
      <c r="E1509">
        <v>3250</v>
      </c>
      <c r="F1509" t="s">
        <v>8219</v>
      </c>
      <c r="G1509" t="s">
        <v>8224</v>
      </c>
      <c r="H1509" t="s">
        <v>8246</v>
      </c>
      <c r="I1509">
        <v>1399186740</v>
      </c>
      <c r="J1509">
        <v>1396468782</v>
      </c>
      <c r="K1509" t="b">
        <v>0</v>
      </c>
      <c r="L1509">
        <v>46</v>
      </c>
      <c r="M1509" t="b">
        <v>1</v>
      </c>
      <c r="N1509" t="s">
        <v>8279</v>
      </c>
      <c r="O1509" s="5">
        <f t="shared" si="184"/>
        <v>1.0833333333333333</v>
      </c>
      <c r="P1509" s="8">
        <f t="shared" si="185"/>
        <v>70.652173913043484</v>
      </c>
      <c r="Q1509" t="str">
        <f t="shared" si="186"/>
        <v>music</v>
      </c>
      <c r="R1509" t="str">
        <f t="shared" si="187"/>
        <v>indie rock</v>
      </c>
      <c r="S1509" s="11">
        <f t="shared" si="188"/>
        <v>41731.833124999997</v>
      </c>
      <c r="T1509" s="11">
        <f t="shared" si="189"/>
        <v>41763.290972222225</v>
      </c>
      <c r="U1509" t="str">
        <f>INDEX('ED - Country code'!$A:$A,MATCH(Data!G2086,'ED - Country code'!$B:$B,0))</f>
        <v>United States of America</v>
      </c>
      <c r="V1509">
        <f t="shared" si="190"/>
        <v>31.457847222227429</v>
      </c>
      <c r="W1509">
        <f t="shared" si="191"/>
        <v>2014</v>
      </c>
    </row>
    <row r="1510" spans="1:23" ht="28.8" x14ac:dyDescent="0.3">
      <c r="A1510">
        <v>2209</v>
      </c>
      <c r="B1510" s="3" t="s">
        <v>2210</v>
      </c>
      <c r="C1510" s="3" t="s">
        <v>6319</v>
      </c>
      <c r="D1510">
        <v>500</v>
      </c>
      <c r="E1510">
        <v>754</v>
      </c>
      <c r="F1510" t="s">
        <v>8219</v>
      </c>
      <c r="G1510" t="s">
        <v>8225</v>
      </c>
      <c r="H1510" t="s">
        <v>8247</v>
      </c>
      <c r="I1510">
        <v>1397516400</v>
      </c>
      <c r="J1510">
        <v>1396524644</v>
      </c>
      <c r="K1510" t="b">
        <v>0</v>
      </c>
      <c r="L1510">
        <v>15</v>
      </c>
      <c r="M1510" t="b">
        <v>1</v>
      </c>
      <c r="N1510" t="s">
        <v>8280</v>
      </c>
      <c r="O1510" s="5">
        <f t="shared" si="184"/>
        <v>1.508</v>
      </c>
      <c r="P1510" s="8">
        <f t="shared" si="185"/>
        <v>50.266666666666666</v>
      </c>
      <c r="Q1510" t="str">
        <f t="shared" si="186"/>
        <v>music</v>
      </c>
      <c r="R1510" t="str">
        <f t="shared" si="187"/>
        <v>electronic music</v>
      </c>
      <c r="S1510" s="11">
        <f t="shared" si="188"/>
        <v>41732.479675925926</v>
      </c>
      <c r="T1510" s="11">
        <f t="shared" si="189"/>
        <v>41743.958333333336</v>
      </c>
      <c r="U1510" t="str">
        <f>INDEX('ED - Country code'!$A:$A,MATCH(Data!G2211,'ED - Country code'!$B:$B,0))</f>
        <v>United States of America</v>
      </c>
      <c r="V1510">
        <f t="shared" si="190"/>
        <v>11.478657407409628</v>
      </c>
      <c r="W1510">
        <f t="shared" si="191"/>
        <v>2014</v>
      </c>
    </row>
    <row r="1511" spans="1:23" ht="28.8" x14ac:dyDescent="0.3">
      <c r="A1511">
        <v>2311</v>
      </c>
      <c r="B1511" s="3" t="s">
        <v>2312</v>
      </c>
      <c r="C1511" s="3" t="s">
        <v>6421</v>
      </c>
      <c r="D1511">
        <v>9000</v>
      </c>
      <c r="E1511">
        <v>9370</v>
      </c>
      <c r="F1511" t="s">
        <v>8219</v>
      </c>
      <c r="G1511" t="s">
        <v>8224</v>
      </c>
      <c r="H1511" t="s">
        <v>8246</v>
      </c>
      <c r="I1511">
        <v>1399421189</v>
      </c>
      <c r="J1511">
        <v>1396829189</v>
      </c>
      <c r="K1511" t="b">
        <v>1</v>
      </c>
      <c r="L1511">
        <v>104</v>
      </c>
      <c r="M1511" t="b">
        <v>1</v>
      </c>
      <c r="N1511" t="s">
        <v>8279</v>
      </c>
      <c r="O1511" s="5">
        <f t="shared" si="184"/>
        <v>1.0411111111111111</v>
      </c>
      <c r="P1511" s="8">
        <f t="shared" si="185"/>
        <v>90.09615384615384</v>
      </c>
      <c r="Q1511" t="str">
        <f t="shared" si="186"/>
        <v>music</v>
      </c>
      <c r="R1511" t="str">
        <f t="shared" si="187"/>
        <v>indie rock</v>
      </c>
      <c r="S1511" s="11">
        <f t="shared" si="188"/>
        <v>41736.004502314812</v>
      </c>
      <c r="T1511" s="11">
        <f t="shared" si="189"/>
        <v>41766.004502314812</v>
      </c>
      <c r="U1511" t="str">
        <f>INDEX('ED - Country code'!$A:$A,MATCH(Data!G2313,'ED - Country code'!$B:$B,0))</f>
        <v>United Kingdom</v>
      </c>
      <c r="V1511">
        <f t="shared" si="190"/>
        <v>30</v>
      </c>
      <c r="W1511">
        <f t="shared" si="191"/>
        <v>2014</v>
      </c>
    </row>
    <row r="1512" spans="1:23" ht="43.2" x14ac:dyDescent="0.3">
      <c r="A1512">
        <v>1828</v>
      </c>
      <c r="B1512" s="3" t="s">
        <v>1829</v>
      </c>
      <c r="C1512" s="3" t="s">
        <v>5938</v>
      </c>
      <c r="D1512">
        <v>20000</v>
      </c>
      <c r="E1512">
        <v>20032</v>
      </c>
      <c r="F1512" t="s">
        <v>8219</v>
      </c>
      <c r="G1512" t="s">
        <v>8224</v>
      </c>
      <c r="H1512" t="s">
        <v>8246</v>
      </c>
      <c r="I1512">
        <v>1399672800</v>
      </c>
      <c r="J1512">
        <v>1396906530</v>
      </c>
      <c r="K1512" t="b">
        <v>0</v>
      </c>
      <c r="L1512">
        <v>48</v>
      </c>
      <c r="M1512" t="b">
        <v>1</v>
      </c>
      <c r="N1512" t="s">
        <v>8276</v>
      </c>
      <c r="O1512" s="5">
        <f t="shared" si="184"/>
        <v>1.0016</v>
      </c>
      <c r="P1512" s="8">
        <f t="shared" si="185"/>
        <v>417.33333333333331</v>
      </c>
      <c r="Q1512" t="str">
        <f t="shared" si="186"/>
        <v>music</v>
      </c>
      <c r="R1512" t="str">
        <f t="shared" si="187"/>
        <v>rock</v>
      </c>
      <c r="S1512" s="11">
        <f t="shared" si="188"/>
        <v>41736.899652777778</v>
      </c>
      <c r="T1512" s="11">
        <f t="shared" si="189"/>
        <v>41768.916666666664</v>
      </c>
      <c r="U1512" t="str">
        <f>INDEX('ED - Country code'!$A:$A,MATCH(Data!G1830,'ED - Country code'!$B:$B,0))</f>
        <v>United States of America</v>
      </c>
      <c r="V1512">
        <f t="shared" si="190"/>
        <v>32.01701388888614</v>
      </c>
      <c r="W1512">
        <f t="shared" si="191"/>
        <v>2014</v>
      </c>
    </row>
    <row r="1513" spans="1:23" ht="43.2" x14ac:dyDescent="0.3">
      <c r="A1513">
        <v>2020</v>
      </c>
      <c r="B1513" s="3" t="s">
        <v>2021</v>
      </c>
      <c r="C1513" s="3" t="s">
        <v>6130</v>
      </c>
      <c r="D1513">
        <v>1500</v>
      </c>
      <c r="E1513">
        <v>2885</v>
      </c>
      <c r="F1513" t="s">
        <v>8219</v>
      </c>
      <c r="G1513" t="s">
        <v>8224</v>
      </c>
      <c r="H1513" t="s">
        <v>8246</v>
      </c>
      <c r="I1513">
        <v>1400108640</v>
      </c>
      <c r="J1513">
        <v>1396923624</v>
      </c>
      <c r="K1513" t="b">
        <v>1</v>
      </c>
      <c r="L1513">
        <v>122</v>
      </c>
      <c r="M1513" t="b">
        <v>1</v>
      </c>
      <c r="N1513" t="s">
        <v>8295</v>
      </c>
      <c r="O1513" s="5">
        <f t="shared" si="184"/>
        <v>1.9233333333333333</v>
      </c>
      <c r="P1513" s="8">
        <f t="shared" si="185"/>
        <v>23.647540983606557</v>
      </c>
      <c r="Q1513" t="str">
        <f t="shared" si="186"/>
        <v>technology</v>
      </c>
      <c r="R1513" t="str">
        <f t="shared" si="187"/>
        <v>hardware</v>
      </c>
      <c r="S1513" s="11">
        <f t="shared" si="188"/>
        <v>41737.097499999996</v>
      </c>
      <c r="T1513" s="11">
        <f t="shared" si="189"/>
        <v>41773.961111111108</v>
      </c>
      <c r="U1513" t="str">
        <f>INDEX('ED - Country code'!$A:$A,MATCH(Data!G2022,'ED - Country code'!$B:$B,0))</f>
        <v>United States of America</v>
      </c>
      <c r="V1513">
        <f t="shared" si="190"/>
        <v>36.863611111111823</v>
      </c>
      <c r="W1513">
        <f t="shared" si="191"/>
        <v>2014</v>
      </c>
    </row>
    <row r="1514" spans="1:23" ht="43.2" x14ac:dyDescent="0.3">
      <c r="A1514">
        <v>1649</v>
      </c>
      <c r="B1514" s="3" t="s">
        <v>1650</v>
      </c>
      <c r="C1514" s="3" t="s">
        <v>5759</v>
      </c>
      <c r="D1514">
        <v>3800</v>
      </c>
      <c r="E1514">
        <v>3822.33</v>
      </c>
      <c r="F1514" t="s">
        <v>8219</v>
      </c>
      <c r="G1514" t="s">
        <v>8224</v>
      </c>
      <c r="H1514" t="s">
        <v>8246</v>
      </c>
      <c r="I1514">
        <v>1400862355</v>
      </c>
      <c r="J1514">
        <v>1396974355</v>
      </c>
      <c r="K1514" t="b">
        <v>0</v>
      </c>
      <c r="L1514">
        <v>81</v>
      </c>
      <c r="M1514" t="b">
        <v>1</v>
      </c>
      <c r="N1514" t="s">
        <v>8292</v>
      </c>
      <c r="O1514" s="5">
        <f t="shared" si="184"/>
        <v>1.0058763157894737</v>
      </c>
      <c r="P1514" s="8">
        <f t="shared" si="185"/>
        <v>47.189259259259259</v>
      </c>
      <c r="Q1514" t="str">
        <f t="shared" si="186"/>
        <v>music</v>
      </c>
      <c r="R1514" t="str">
        <f t="shared" si="187"/>
        <v>pop</v>
      </c>
      <c r="S1514" s="11">
        <f t="shared" si="188"/>
        <v>41737.684664351851</v>
      </c>
      <c r="T1514" s="11">
        <f t="shared" si="189"/>
        <v>41782.684664351851</v>
      </c>
      <c r="U1514" t="str">
        <f>INDEX('ED - Country code'!$A:$A,MATCH(Data!G1651,'ED - Country code'!$B:$B,0))</f>
        <v>United States of America</v>
      </c>
      <c r="V1514">
        <f t="shared" si="190"/>
        <v>45</v>
      </c>
      <c r="W1514">
        <f t="shared" si="191"/>
        <v>2014</v>
      </c>
    </row>
    <row r="1515" spans="1:23" ht="43.2" x14ac:dyDescent="0.3">
      <c r="A1515">
        <v>2036</v>
      </c>
      <c r="B1515" s="3" t="s">
        <v>2037</v>
      </c>
      <c r="C1515" s="3" t="s">
        <v>6146</v>
      </c>
      <c r="D1515">
        <v>30000</v>
      </c>
      <c r="E1515">
        <v>39500.5</v>
      </c>
      <c r="F1515" t="s">
        <v>8219</v>
      </c>
      <c r="G1515" t="s">
        <v>8224</v>
      </c>
      <c r="H1515" t="s">
        <v>8246</v>
      </c>
      <c r="I1515">
        <v>1399668319</v>
      </c>
      <c r="J1515">
        <v>1397076319</v>
      </c>
      <c r="K1515" t="b">
        <v>1</v>
      </c>
      <c r="L1515">
        <v>848</v>
      </c>
      <c r="M1515" t="b">
        <v>1</v>
      </c>
      <c r="N1515" t="s">
        <v>8295</v>
      </c>
      <c r="O1515" s="5">
        <f t="shared" si="184"/>
        <v>1.3166833333333334</v>
      </c>
      <c r="P1515" s="8">
        <f t="shared" si="185"/>
        <v>46.580778301886795</v>
      </c>
      <c r="Q1515" t="str">
        <f t="shared" si="186"/>
        <v>technology</v>
      </c>
      <c r="R1515" t="str">
        <f t="shared" si="187"/>
        <v>hardware</v>
      </c>
      <c r="S1515" s="11">
        <f t="shared" si="188"/>
        <v>41738.864803240744</v>
      </c>
      <c r="T1515" s="11">
        <f t="shared" si="189"/>
        <v>41768.864803240744</v>
      </c>
      <c r="U1515" t="str">
        <f>INDEX('ED - Country code'!$A:$A,MATCH(Data!G2038,'ED - Country code'!$B:$B,0))</f>
        <v>United States of America</v>
      </c>
      <c r="V1515">
        <f t="shared" si="190"/>
        <v>30</v>
      </c>
      <c r="W1515">
        <f t="shared" si="191"/>
        <v>2014</v>
      </c>
    </row>
    <row r="1516" spans="1:23" ht="43.2" x14ac:dyDescent="0.3">
      <c r="A1516">
        <v>3760</v>
      </c>
      <c r="B1516" s="3" t="s">
        <v>3757</v>
      </c>
      <c r="C1516" s="3" t="s">
        <v>7870</v>
      </c>
      <c r="D1516">
        <v>5000</v>
      </c>
      <c r="E1516">
        <v>5050.7700000000004</v>
      </c>
      <c r="F1516" t="s">
        <v>8219</v>
      </c>
      <c r="G1516" t="s">
        <v>8224</v>
      </c>
      <c r="H1516" t="s">
        <v>8246</v>
      </c>
      <c r="I1516">
        <v>1399293386</v>
      </c>
      <c r="J1516">
        <v>1397133386</v>
      </c>
      <c r="K1516" t="b">
        <v>0</v>
      </c>
      <c r="L1516">
        <v>91</v>
      </c>
      <c r="M1516" t="b">
        <v>1</v>
      </c>
      <c r="N1516" t="s">
        <v>8305</v>
      </c>
      <c r="O1516" s="5">
        <f t="shared" si="184"/>
        <v>1.010154</v>
      </c>
      <c r="P1516" s="8">
        <f t="shared" si="185"/>
        <v>55.502967032967035</v>
      </c>
      <c r="Q1516" t="str">
        <f t="shared" si="186"/>
        <v>theater</v>
      </c>
      <c r="R1516" t="str">
        <f t="shared" si="187"/>
        <v>musical</v>
      </c>
      <c r="S1516" s="11">
        <f t="shared" si="188"/>
        <v>41739.525300925925</v>
      </c>
      <c r="T1516" s="11">
        <f t="shared" si="189"/>
        <v>41764.525300925925</v>
      </c>
      <c r="U1516" t="str">
        <f>INDEX('ED - Country code'!$A:$A,MATCH(Data!G3762,'ED - Country code'!$B:$B,0))</f>
        <v>United States of America</v>
      </c>
      <c r="V1516">
        <f t="shared" si="190"/>
        <v>25</v>
      </c>
      <c r="W1516">
        <f t="shared" si="191"/>
        <v>2014</v>
      </c>
    </row>
    <row r="1517" spans="1:23" ht="43.2" x14ac:dyDescent="0.3">
      <c r="A1517">
        <v>1962</v>
      </c>
      <c r="B1517" s="3" t="s">
        <v>1963</v>
      </c>
      <c r="C1517" s="3" t="s">
        <v>6072</v>
      </c>
      <c r="D1517">
        <v>10000</v>
      </c>
      <c r="E1517">
        <v>19292.5</v>
      </c>
      <c r="F1517" t="s">
        <v>8219</v>
      </c>
      <c r="G1517" t="s">
        <v>8224</v>
      </c>
      <c r="H1517" t="s">
        <v>8246</v>
      </c>
      <c r="I1517">
        <v>1400006636</v>
      </c>
      <c r="J1517">
        <v>1397414636</v>
      </c>
      <c r="K1517" t="b">
        <v>1</v>
      </c>
      <c r="L1517">
        <v>306</v>
      </c>
      <c r="M1517" t="b">
        <v>1</v>
      </c>
      <c r="N1517" t="s">
        <v>8295</v>
      </c>
      <c r="O1517" s="5">
        <f t="shared" si="184"/>
        <v>1.9292499999999999</v>
      </c>
      <c r="P1517" s="8">
        <f t="shared" si="185"/>
        <v>63.04738562091503</v>
      </c>
      <c r="Q1517" t="str">
        <f t="shared" si="186"/>
        <v>technology</v>
      </c>
      <c r="R1517" t="str">
        <f t="shared" si="187"/>
        <v>hardware</v>
      </c>
      <c r="S1517" s="11">
        <f t="shared" si="188"/>
        <v>41742.780509259261</v>
      </c>
      <c r="T1517" s="11">
        <f t="shared" si="189"/>
        <v>41772.780509259261</v>
      </c>
      <c r="U1517" t="str">
        <f>INDEX('ED - Country code'!$A:$A,MATCH(Data!G1964,'ED - Country code'!$B:$B,0))</f>
        <v>United States of America</v>
      </c>
      <c r="V1517">
        <f t="shared" si="190"/>
        <v>30</v>
      </c>
      <c r="W1517">
        <f t="shared" si="191"/>
        <v>2014</v>
      </c>
    </row>
    <row r="1518" spans="1:23" ht="43.2" x14ac:dyDescent="0.3">
      <c r="A1518">
        <v>1941</v>
      </c>
      <c r="B1518" s="3" t="s">
        <v>1942</v>
      </c>
      <c r="C1518" s="3" t="s">
        <v>6051</v>
      </c>
      <c r="D1518">
        <v>250000</v>
      </c>
      <c r="E1518">
        <v>315295.89</v>
      </c>
      <c r="F1518" t="s">
        <v>8219</v>
      </c>
      <c r="G1518" t="s">
        <v>8224</v>
      </c>
      <c r="H1518" t="s">
        <v>8246</v>
      </c>
      <c r="I1518">
        <v>1400137131</v>
      </c>
      <c r="J1518">
        <v>1397545131</v>
      </c>
      <c r="K1518" t="b">
        <v>1</v>
      </c>
      <c r="L1518">
        <v>4883</v>
      </c>
      <c r="M1518" t="b">
        <v>1</v>
      </c>
      <c r="N1518" t="s">
        <v>8295</v>
      </c>
      <c r="O1518" s="5">
        <f t="shared" si="184"/>
        <v>1.2611835600000001</v>
      </c>
      <c r="P1518" s="8">
        <f t="shared" si="185"/>
        <v>64.570118779438872</v>
      </c>
      <c r="Q1518" t="str">
        <f t="shared" si="186"/>
        <v>technology</v>
      </c>
      <c r="R1518" t="str">
        <f t="shared" si="187"/>
        <v>hardware</v>
      </c>
      <c r="S1518" s="11">
        <f t="shared" si="188"/>
        <v>41744.290868055556</v>
      </c>
      <c r="T1518" s="11">
        <f t="shared" si="189"/>
        <v>41774.290868055556</v>
      </c>
      <c r="U1518" t="str">
        <f>INDEX('ED - Country code'!$A:$A,MATCH(Data!G1943,'ED - Country code'!$B:$B,0))</f>
        <v>United States of America</v>
      </c>
      <c r="V1518">
        <f t="shared" si="190"/>
        <v>30</v>
      </c>
      <c r="W1518">
        <f t="shared" si="191"/>
        <v>2014</v>
      </c>
    </row>
    <row r="1519" spans="1:23" ht="43.2" x14ac:dyDescent="0.3">
      <c r="A1519">
        <v>280</v>
      </c>
      <c r="B1519" s="3" t="s">
        <v>281</v>
      </c>
      <c r="C1519" s="3" t="s">
        <v>4390</v>
      </c>
      <c r="D1519">
        <v>75000</v>
      </c>
      <c r="E1519">
        <v>117108</v>
      </c>
      <c r="F1519" t="s">
        <v>8219</v>
      </c>
      <c r="G1519" t="s">
        <v>8224</v>
      </c>
      <c r="H1519" t="s">
        <v>8246</v>
      </c>
      <c r="I1519">
        <v>1401459035</v>
      </c>
      <c r="J1519">
        <v>1397571035</v>
      </c>
      <c r="K1519" t="b">
        <v>1</v>
      </c>
      <c r="L1519">
        <v>2139</v>
      </c>
      <c r="M1519" t="b">
        <v>1</v>
      </c>
      <c r="N1519" t="s">
        <v>8269</v>
      </c>
      <c r="O1519" s="5">
        <f t="shared" si="184"/>
        <v>1.5614399999999999</v>
      </c>
      <c r="P1519" s="8">
        <f t="shared" si="185"/>
        <v>54.748948106591868</v>
      </c>
      <c r="Q1519" t="str">
        <f t="shared" si="186"/>
        <v>film &amp; video</v>
      </c>
      <c r="R1519" t="str">
        <f t="shared" si="187"/>
        <v>documentary</v>
      </c>
      <c r="S1519" s="11">
        <f t="shared" si="188"/>
        <v>41744.590682870366</v>
      </c>
      <c r="T1519" s="11">
        <f t="shared" si="189"/>
        <v>41789.590682870366</v>
      </c>
      <c r="U1519" t="str">
        <f>INDEX('ED - Country code'!$A:$A,MATCH(Data!G282,'ED - Country code'!$B:$B,0))</f>
        <v>United States of America</v>
      </c>
      <c r="V1519">
        <f t="shared" si="190"/>
        <v>45</v>
      </c>
      <c r="W1519">
        <f t="shared" si="191"/>
        <v>2014</v>
      </c>
    </row>
    <row r="1520" spans="1:23" ht="28.8" x14ac:dyDescent="0.3">
      <c r="A1520">
        <v>2557</v>
      </c>
      <c r="B1520" s="3" t="s">
        <v>2557</v>
      </c>
      <c r="C1520" s="3" t="s">
        <v>6667</v>
      </c>
      <c r="D1520">
        <v>900</v>
      </c>
      <c r="E1520">
        <v>1066</v>
      </c>
      <c r="F1520" t="s">
        <v>8219</v>
      </c>
      <c r="G1520" t="s">
        <v>8225</v>
      </c>
      <c r="H1520" t="s">
        <v>8247</v>
      </c>
      <c r="I1520">
        <v>1400176386</v>
      </c>
      <c r="J1520">
        <v>1397584386</v>
      </c>
      <c r="K1520" t="b">
        <v>0</v>
      </c>
      <c r="L1520">
        <v>36</v>
      </c>
      <c r="M1520" t="b">
        <v>1</v>
      </c>
      <c r="N1520" t="s">
        <v>8300</v>
      </c>
      <c r="O1520" s="5">
        <f t="shared" si="184"/>
        <v>1.1844444444444444</v>
      </c>
      <c r="P1520" s="8">
        <f t="shared" si="185"/>
        <v>29.611111111111111</v>
      </c>
      <c r="Q1520" t="str">
        <f t="shared" si="186"/>
        <v>music</v>
      </c>
      <c r="R1520" t="str">
        <f t="shared" si="187"/>
        <v>classical music</v>
      </c>
      <c r="S1520" s="11">
        <f t="shared" si="188"/>
        <v>41744.745208333334</v>
      </c>
      <c r="T1520" s="11">
        <f t="shared" si="189"/>
        <v>41774.745208333334</v>
      </c>
      <c r="U1520" t="str">
        <f>INDEX('ED - Country code'!$A:$A,MATCH(Data!G2559,'ED - Country code'!$B:$B,0))</f>
        <v>United Kingdom</v>
      </c>
      <c r="V1520">
        <f t="shared" si="190"/>
        <v>30</v>
      </c>
      <c r="W1520">
        <f t="shared" si="191"/>
        <v>2014</v>
      </c>
    </row>
    <row r="1521" spans="1:23" ht="28.8" x14ac:dyDescent="0.3">
      <c r="A1521">
        <v>400</v>
      </c>
      <c r="B1521" s="3" t="s">
        <v>401</v>
      </c>
      <c r="C1521" s="3" t="s">
        <v>4510</v>
      </c>
      <c r="D1521">
        <v>10000</v>
      </c>
      <c r="E1521">
        <v>11230.25</v>
      </c>
      <c r="F1521" t="s">
        <v>8219</v>
      </c>
      <c r="G1521" t="s">
        <v>8224</v>
      </c>
      <c r="H1521" t="s">
        <v>8246</v>
      </c>
      <c r="I1521">
        <v>1400297400</v>
      </c>
      <c r="J1521">
        <v>1397661347</v>
      </c>
      <c r="K1521" t="b">
        <v>0</v>
      </c>
      <c r="L1521">
        <v>62</v>
      </c>
      <c r="M1521" t="b">
        <v>1</v>
      </c>
      <c r="N1521" t="s">
        <v>8269</v>
      </c>
      <c r="O1521" s="5">
        <f t="shared" si="184"/>
        <v>1.1230249999999999</v>
      </c>
      <c r="P1521" s="8">
        <f t="shared" si="185"/>
        <v>181.13306451612902</v>
      </c>
      <c r="Q1521" t="str">
        <f t="shared" si="186"/>
        <v>film &amp; video</v>
      </c>
      <c r="R1521" t="str">
        <f t="shared" si="187"/>
        <v>documentary</v>
      </c>
      <c r="S1521" s="11">
        <f t="shared" si="188"/>
        <v>41745.635960648149</v>
      </c>
      <c r="T1521" s="11">
        <f t="shared" si="189"/>
        <v>41776.145833333336</v>
      </c>
      <c r="U1521" t="str">
        <f>INDEX('ED - Country code'!$A:$A,MATCH(Data!G402,'ED - Country code'!$B:$B,0))</f>
        <v>United States of America</v>
      </c>
      <c r="V1521">
        <f t="shared" si="190"/>
        <v>30.509872685186565</v>
      </c>
      <c r="W1521">
        <f t="shared" si="191"/>
        <v>2014</v>
      </c>
    </row>
    <row r="1522" spans="1:23" ht="28.8" x14ac:dyDescent="0.3">
      <c r="A1522">
        <v>1841</v>
      </c>
      <c r="B1522" s="3" t="s">
        <v>1842</v>
      </c>
      <c r="C1522" s="3" t="s">
        <v>5951</v>
      </c>
      <c r="D1522">
        <v>2000</v>
      </c>
      <c r="E1522">
        <v>2035</v>
      </c>
      <c r="F1522" t="s">
        <v>8219</v>
      </c>
      <c r="G1522" t="s">
        <v>8224</v>
      </c>
      <c r="H1522" t="s">
        <v>8246</v>
      </c>
      <c r="I1522">
        <v>1400561940</v>
      </c>
      <c r="J1522">
        <v>1397679445</v>
      </c>
      <c r="K1522" t="b">
        <v>0</v>
      </c>
      <c r="L1522">
        <v>40</v>
      </c>
      <c r="M1522" t="b">
        <v>1</v>
      </c>
      <c r="N1522" t="s">
        <v>8276</v>
      </c>
      <c r="O1522" s="5">
        <f t="shared" si="184"/>
        <v>1.0175000000000001</v>
      </c>
      <c r="P1522" s="8">
        <f t="shared" si="185"/>
        <v>50.875</v>
      </c>
      <c r="Q1522" t="str">
        <f t="shared" si="186"/>
        <v>music</v>
      </c>
      <c r="R1522" t="str">
        <f t="shared" si="187"/>
        <v>rock</v>
      </c>
      <c r="S1522" s="11">
        <f t="shared" si="188"/>
        <v>41745.84542824074</v>
      </c>
      <c r="T1522" s="11">
        <f t="shared" si="189"/>
        <v>41779.207638888889</v>
      </c>
      <c r="U1522" t="str">
        <f>INDEX('ED - Country code'!$A:$A,MATCH(Data!G1843,'ED - Country code'!$B:$B,0))</f>
        <v>United States of America</v>
      </c>
      <c r="V1522">
        <f t="shared" si="190"/>
        <v>33.362210648148903</v>
      </c>
      <c r="W1522">
        <f t="shared" si="191"/>
        <v>2014</v>
      </c>
    </row>
    <row r="1523" spans="1:23" x14ac:dyDescent="0.3">
      <c r="A1523">
        <v>3758</v>
      </c>
      <c r="B1523" s="3" t="s">
        <v>3755</v>
      </c>
      <c r="C1523" s="3" t="s">
        <v>7868</v>
      </c>
      <c r="D1523">
        <v>1500</v>
      </c>
      <c r="E1523">
        <v>1535</v>
      </c>
      <c r="F1523" t="s">
        <v>8219</v>
      </c>
      <c r="G1523" t="s">
        <v>8224</v>
      </c>
      <c r="H1523" t="s">
        <v>8246</v>
      </c>
      <c r="I1523">
        <v>1400475600</v>
      </c>
      <c r="J1523">
        <v>1397819938</v>
      </c>
      <c r="K1523" t="b">
        <v>0</v>
      </c>
      <c r="L1523">
        <v>26</v>
      </c>
      <c r="M1523" t="b">
        <v>1</v>
      </c>
      <c r="N1523" t="s">
        <v>8305</v>
      </c>
      <c r="O1523" s="5">
        <f t="shared" si="184"/>
        <v>1.0233333333333334</v>
      </c>
      <c r="P1523" s="8">
        <f t="shared" si="185"/>
        <v>59.03846153846154</v>
      </c>
      <c r="Q1523" t="str">
        <f t="shared" si="186"/>
        <v>theater</v>
      </c>
      <c r="R1523" t="str">
        <f t="shared" si="187"/>
        <v>musical</v>
      </c>
      <c r="S1523" s="11">
        <f t="shared" si="188"/>
        <v>41747.471504629626</v>
      </c>
      <c r="T1523" s="11">
        <f t="shared" si="189"/>
        <v>41778.208333333336</v>
      </c>
      <c r="U1523" t="str">
        <f>INDEX('ED - Country code'!$A:$A,MATCH(Data!G3760,'ED - Country code'!$B:$B,0))</f>
        <v>United Kingdom</v>
      </c>
      <c r="V1523">
        <f t="shared" si="190"/>
        <v>30.736828703709762</v>
      </c>
      <c r="W1523">
        <f t="shared" si="191"/>
        <v>2014</v>
      </c>
    </row>
    <row r="1524" spans="1:23" ht="43.2" x14ac:dyDescent="0.3">
      <c r="A1524">
        <v>3418</v>
      </c>
      <c r="B1524" s="3" t="s">
        <v>3417</v>
      </c>
      <c r="C1524" s="3" t="s">
        <v>7528</v>
      </c>
      <c r="D1524">
        <v>4000</v>
      </c>
      <c r="E1524">
        <v>4035</v>
      </c>
      <c r="F1524" t="s">
        <v>8219</v>
      </c>
      <c r="G1524" t="s">
        <v>8224</v>
      </c>
      <c r="H1524" t="s">
        <v>8246</v>
      </c>
      <c r="I1524">
        <v>1400875307</v>
      </c>
      <c r="J1524">
        <v>1398283307</v>
      </c>
      <c r="K1524" t="b">
        <v>0</v>
      </c>
      <c r="L1524">
        <v>56</v>
      </c>
      <c r="M1524" t="b">
        <v>1</v>
      </c>
      <c r="N1524" t="s">
        <v>8271</v>
      </c>
      <c r="O1524" s="5">
        <f t="shared" si="184"/>
        <v>1.00875</v>
      </c>
      <c r="P1524" s="8">
        <f t="shared" si="185"/>
        <v>72.053571428571431</v>
      </c>
      <c r="Q1524" t="str">
        <f t="shared" si="186"/>
        <v>theater</v>
      </c>
      <c r="R1524" t="str">
        <f t="shared" si="187"/>
        <v>plays</v>
      </c>
      <c r="S1524" s="11">
        <f t="shared" si="188"/>
        <v>41752.83457175926</v>
      </c>
      <c r="T1524" s="11">
        <f t="shared" si="189"/>
        <v>41782.83457175926</v>
      </c>
      <c r="U1524" t="str">
        <f>INDEX('ED - Country code'!$A:$A,MATCH(Data!G3420,'ED - Country code'!$B:$B,0))</f>
        <v>United Kingdom</v>
      </c>
      <c r="V1524">
        <f t="shared" si="190"/>
        <v>30</v>
      </c>
      <c r="W1524">
        <f t="shared" si="191"/>
        <v>2014</v>
      </c>
    </row>
    <row r="1525" spans="1:23" ht="43.2" x14ac:dyDescent="0.3">
      <c r="A1525">
        <v>3551</v>
      </c>
      <c r="B1525" s="3" t="s">
        <v>3550</v>
      </c>
      <c r="C1525" s="3" t="s">
        <v>7661</v>
      </c>
      <c r="D1525">
        <v>1500</v>
      </c>
      <c r="E1525">
        <v>1527.5</v>
      </c>
      <c r="F1525" t="s">
        <v>8219</v>
      </c>
      <c r="G1525" t="s">
        <v>8224</v>
      </c>
      <c r="H1525" t="s">
        <v>8246</v>
      </c>
      <c r="I1525">
        <v>1400796420</v>
      </c>
      <c r="J1525">
        <v>1398342170</v>
      </c>
      <c r="K1525" t="b">
        <v>0</v>
      </c>
      <c r="L1525">
        <v>25</v>
      </c>
      <c r="M1525" t="b">
        <v>1</v>
      </c>
      <c r="N1525" t="s">
        <v>8271</v>
      </c>
      <c r="O1525" s="5">
        <f t="shared" si="184"/>
        <v>1.0183333333333333</v>
      </c>
      <c r="P1525" s="8">
        <f t="shared" si="185"/>
        <v>61.1</v>
      </c>
      <c r="Q1525" t="str">
        <f t="shared" si="186"/>
        <v>theater</v>
      </c>
      <c r="R1525" t="str">
        <f t="shared" si="187"/>
        <v>plays</v>
      </c>
      <c r="S1525" s="11">
        <f t="shared" si="188"/>
        <v>41753.515856481477</v>
      </c>
      <c r="T1525" s="11">
        <f t="shared" si="189"/>
        <v>41781.921527777777</v>
      </c>
      <c r="U1525" t="str">
        <f>INDEX('ED - Country code'!$A:$A,MATCH(Data!G3553,'ED - Country code'!$B:$B,0))</f>
        <v>United States of America</v>
      </c>
      <c r="V1525">
        <f t="shared" si="190"/>
        <v>28.405671296299261</v>
      </c>
      <c r="W1525">
        <f t="shared" si="191"/>
        <v>2014</v>
      </c>
    </row>
    <row r="1526" spans="1:23" ht="43.2" x14ac:dyDescent="0.3">
      <c r="A1526">
        <v>3685</v>
      </c>
      <c r="B1526" s="3" t="s">
        <v>3682</v>
      </c>
      <c r="C1526" s="3" t="s">
        <v>7795</v>
      </c>
      <c r="D1526">
        <v>5000</v>
      </c>
      <c r="E1526">
        <v>5285</v>
      </c>
      <c r="F1526" t="s">
        <v>8219</v>
      </c>
      <c r="G1526" t="s">
        <v>8224</v>
      </c>
      <c r="H1526" t="s">
        <v>8246</v>
      </c>
      <c r="I1526">
        <v>1400533200</v>
      </c>
      <c r="J1526">
        <v>1398348859</v>
      </c>
      <c r="K1526" t="b">
        <v>0</v>
      </c>
      <c r="L1526">
        <v>126</v>
      </c>
      <c r="M1526" t="b">
        <v>1</v>
      </c>
      <c r="N1526" t="s">
        <v>8271</v>
      </c>
      <c r="O1526" s="5">
        <f t="shared" si="184"/>
        <v>1.0569999999999999</v>
      </c>
      <c r="P1526" s="8">
        <f t="shared" si="185"/>
        <v>41.944444444444443</v>
      </c>
      <c r="Q1526" t="str">
        <f t="shared" si="186"/>
        <v>theater</v>
      </c>
      <c r="R1526" t="str">
        <f t="shared" si="187"/>
        <v>plays</v>
      </c>
      <c r="S1526" s="11">
        <f t="shared" si="188"/>
        <v>41753.593275462961</v>
      </c>
      <c r="T1526" s="11">
        <f t="shared" si="189"/>
        <v>41778.875</v>
      </c>
      <c r="U1526" t="str">
        <f>INDEX('ED - Country code'!$A:$A,MATCH(Data!G3687,'ED - Country code'!$B:$B,0))</f>
        <v>United States of America</v>
      </c>
      <c r="V1526">
        <f t="shared" si="190"/>
        <v>25.281724537038826</v>
      </c>
      <c r="W1526">
        <f t="shared" si="191"/>
        <v>2014</v>
      </c>
    </row>
    <row r="1527" spans="1:23" ht="43.2" x14ac:dyDescent="0.3">
      <c r="A1527">
        <v>3489</v>
      </c>
      <c r="B1527" s="3" t="s">
        <v>3488</v>
      </c>
      <c r="C1527" s="3" t="s">
        <v>7599</v>
      </c>
      <c r="D1527">
        <v>5000</v>
      </c>
      <c r="E1527">
        <v>5635</v>
      </c>
      <c r="F1527" t="s">
        <v>8219</v>
      </c>
      <c r="G1527" t="s">
        <v>8225</v>
      </c>
      <c r="H1527" t="s">
        <v>8247</v>
      </c>
      <c r="I1527">
        <v>1400965200</v>
      </c>
      <c r="J1527">
        <v>1398352531</v>
      </c>
      <c r="K1527" t="b">
        <v>0</v>
      </c>
      <c r="L1527">
        <v>72</v>
      </c>
      <c r="M1527" t="b">
        <v>1</v>
      </c>
      <c r="N1527" t="s">
        <v>8271</v>
      </c>
      <c r="O1527" s="5">
        <f t="shared" si="184"/>
        <v>1.127</v>
      </c>
      <c r="P1527" s="8">
        <f t="shared" si="185"/>
        <v>78.263888888888886</v>
      </c>
      <c r="Q1527" t="str">
        <f t="shared" si="186"/>
        <v>theater</v>
      </c>
      <c r="R1527" t="str">
        <f t="shared" si="187"/>
        <v>plays</v>
      </c>
      <c r="S1527" s="11">
        <f t="shared" si="188"/>
        <v>41753.635775462964</v>
      </c>
      <c r="T1527" s="11">
        <f t="shared" si="189"/>
        <v>41783.875</v>
      </c>
      <c r="U1527" t="str">
        <f>INDEX('ED - Country code'!$A:$A,MATCH(Data!G3491,'ED - Country code'!$B:$B,0))</f>
        <v>France</v>
      </c>
      <c r="V1527">
        <f t="shared" si="190"/>
        <v>30.239224537035625</v>
      </c>
      <c r="W1527">
        <f t="shared" si="191"/>
        <v>2014</v>
      </c>
    </row>
    <row r="1528" spans="1:23" ht="43.2" x14ac:dyDescent="0.3">
      <c r="A1528">
        <v>39</v>
      </c>
      <c r="B1528" s="3" t="s">
        <v>41</v>
      </c>
      <c r="C1528" s="3" t="s">
        <v>4150</v>
      </c>
      <c r="D1528">
        <v>25000</v>
      </c>
      <c r="E1528">
        <v>32745</v>
      </c>
      <c r="F1528" t="s">
        <v>8219</v>
      </c>
      <c r="G1528" t="s">
        <v>8225</v>
      </c>
      <c r="H1528" t="s">
        <v>8247</v>
      </c>
      <c r="I1528">
        <v>1401058740</v>
      </c>
      <c r="J1528">
        <v>1398388068</v>
      </c>
      <c r="K1528" t="b">
        <v>0</v>
      </c>
      <c r="L1528">
        <v>217</v>
      </c>
      <c r="M1528" t="b">
        <v>1</v>
      </c>
      <c r="N1528" t="s">
        <v>8265</v>
      </c>
      <c r="O1528" s="5">
        <f t="shared" si="184"/>
        <v>1.3098000000000001</v>
      </c>
      <c r="P1528" s="8">
        <f t="shared" si="185"/>
        <v>150.89861751152074</v>
      </c>
      <c r="Q1528" t="str">
        <f t="shared" si="186"/>
        <v>film &amp; video</v>
      </c>
      <c r="R1528" t="str">
        <f t="shared" si="187"/>
        <v>television</v>
      </c>
      <c r="S1528" s="11">
        <f t="shared" si="188"/>
        <v>41754.047083333331</v>
      </c>
      <c r="T1528" s="11">
        <f t="shared" si="189"/>
        <v>41784.957638888889</v>
      </c>
      <c r="U1528" t="str">
        <f>INDEX('ED - Country code'!$A:$A,MATCH(Data!G41,'ED - Country code'!$B:$B,0))</f>
        <v>United States of America</v>
      </c>
      <c r="V1528">
        <f t="shared" si="190"/>
        <v>30.910555555557949</v>
      </c>
      <c r="W1528">
        <f t="shared" si="191"/>
        <v>2014</v>
      </c>
    </row>
    <row r="1529" spans="1:23" ht="43.2" x14ac:dyDescent="0.3">
      <c r="A1529">
        <v>2929</v>
      </c>
      <c r="B1529" s="3" t="s">
        <v>2929</v>
      </c>
      <c r="C1529" s="3" t="s">
        <v>7039</v>
      </c>
      <c r="D1529">
        <v>8000</v>
      </c>
      <c r="E1529">
        <v>8165.55</v>
      </c>
      <c r="F1529" t="s">
        <v>8219</v>
      </c>
      <c r="G1529" t="s">
        <v>8224</v>
      </c>
      <c r="H1529" t="s">
        <v>8246</v>
      </c>
      <c r="I1529">
        <v>1401024758</v>
      </c>
      <c r="J1529">
        <v>1398432758</v>
      </c>
      <c r="K1529" t="b">
        <v>0</v>
      </c>
      <c r="L1529">
        <v>32</v>
      </c>
      <c r="M1529" t="b">
        <v>1</v>
      </c>
      <c r="N1529" t="s">
        <v>8305</v>
      </c>
      <c r="O1529" s="5">
        <f t="shared" si="184"/>
        <v>1.02069375</v>
      </c>
      <c r="P1529" s="8">
        <f t="shared" si="185"/>
        <v>255.17343750000001</v>
      </c>
      <c r="Q1529" t="str">
        <f t="shared" si="186"/>
        <v>theater</v>
      </c>
      <c r="R1529" t="str">
        <f t="shared" si="187"/>
        <v>musical</v>
      </c>
      <c r="S1529" s="11">
        <f t="shared" si="188"/>
        <v>41754.564328703702</v>
      </c>
      <c r="T1529" s="11">
        <f t="shared" si="189"/>
        <v>41784.564328703702</v>
      </c>
      <c r="U1529" t="str">
        <f>INDEX('ED - Country code'!$A:$A,MATCH(Data!G2931,'ED - Country code'!$B:$B,0))</f>
        <v>United States of America</v>
      </c>
      <c r="V1529">
        <f t="shared" si="190"/>
        <v>30</v>
      </c>
      <c r="W1529">
        <f t="shared" si="191"/>
        <v>2014</v>
      </c>
    </row>
    <row r="1530" spans="1:23" ht="43.2" x14ac:dyDescent="0.3">
      <c r="A1530">
        <v>1479</v>
      </c>
      <c r="B1530" s="3" t="s">
        <v>1480</v>
      </c>
      <c r="C1530" s="3" t="s">
        <v>5589</v>
      </c>
      <c r="D1530">
        <v>1600</v>
      </c>
      <c r="E1530">
        <v>2198</v>
      </c>
      <c r="F1530" t="s">
        <v>8219</v>
      </c>
      <c r="G1530" t="s">
        <v>8224</v>
      </c>
      <c r="H1530" t="s">
        <v>8246</v>
      </c>
      <c r="I1530">
        <v>1399694340</v>
      </c>
      <c r="J1530">
        <v>1398448389</v>
      </c>
      <c r="K1530" t="b">
        <v>1</v>
      </c>
      <c r="L1530">
        <v>71</v>
      </c>
      <c r="M1530" t="b">
        <v>1</v>
      </c>
      <c r="N1530" t="s">
        <v>8288</v>
      </c>
      <c r="O1530" s="5">
        <f t="shared" si="184"/>
        <v>1.37375</v>
      </c>
      <c r="P1530" s="8">
        <f t="shared" si="185"/>
        <v>30.95774647887324</v>
      </c>
      <c r="Q1530" t="str">
        <f t="shared" si="186"/>
        <v>publishing</v>
      </c>
      <c r="R1530" t="str">
        <f t="shared" si="187"/>
        <v>radio &amp; podcasts</v>
      </c>
      <c r="S1530" s="11">
        <f t="shared" si="188"/>
        <v>41754.745243055557</v>
      </c>
      <c r="T1530" s="11">
        <f t="shared" si="189"/>
        <v>41769.165972222225</v>
      </c>
      <c r="U1530" t="str">
        <f>INDEX('ED - Country code'!$A:$A,MATCH(Data!G1481,'ED - Country code'!$B:$B,0))</f>
        <v>United States of America</v>
      </c>
      <c r="V1530">
        <f t="shared" si="190"/>
        <v>14.420729166668025</v>
      </c>
      <c r="W1530">
        <f t="shared" si="191"/>
        <v>2014</v>
      </c>
    </row>
    <row r="1531" spans="1:23" ht="43.2" x14ac:dyDescent="0.3">
      <c r="A1531">
        <v>383</v>
      </c>
      <c r="B1531" s="3" t="s">
        <v>384</v>
      </c>
      <c r="C1531" s="3" t="s">
        <v>4493</v>
      </c>
      <c r="D1531">
        <v>999</v>
      </c>
      <c r="E1531">
        <v>2065</v>
      </c>
      <c r="F1531" t="s">
        <v>8219</v>
      </c>
      <c r="G1531" t="s">
        <v>8224</v>
      </c>
      <c r="H1531" t="s">
        <v>8246</v>
      </c>
      <c r="I1531">
        <v>1400467759</v>
      </c>
      <c r="J1531">
        <v>1398480559</v>
      </c>
      <c r="K1531" t="b">
        <v>0</v>
      </c>
      <c r="L1531">
        <v>48</v>
      </c>
      <c r="M1531" t="b">
        <v>1</v>
      </c>
      <c r="N1531" t="s">
        <v>8269</v>
      </c>
      <c r="O1531" s="5">
        <f t="shared" si="184"/>
        <v>2.0670670670670672</v>
      </c>
      <c r="P1531" s="8">
        <f t="shared" si="185"/>
        <v>43.020833333333336</v>
      </c>
      <c r="Q1531" t="str">
        <f t="shared" si="186"/>
        <v>film &amp; video</v>
      </c>
      <c r="R1531" t="str">
        <f t="shared" si="187"/>
        <v>documentary</v>
      </c>
      <c r="S1531" s="11">
        <f t="shared" si="188"/>
        <v>41755.117581018516</v>
      </c>
      <c r="T1531" s="11">
        <f t="shared" si="189"/>
        <v>41778.117581018516</v>
      </c>
      <c r="U1531" t="str">
        <f>INDEX('ED - Country code'!$A:$A,MATCH(Data!G385,'ED - Country code'!$B:$B,0))</f>
        <v>United States of America</v>
      </c>
      <c r="V1531">
        <f t="shared" si="190"/>
        <v>23</v>
      </c>
      <c r="W1531">
        <f t="shared" si="191"/>
        <v>2014</v>
      </c>
    </row>
    <row r="1532" spans="1:23" ht="43.2" x14ac:dyDescent="0.3">
      <c r="A1532">
        <v>3019</v>
      </c>
      <c r="B1532" s="3" t="s">
        <v>3019</v>
      </c>
      <c r="C1532" s="3" t="s">
        <v>7129</v>
      </c>
      <c r="D1532">
        <v>15000</v>
      </c>
      <c r="E1532">
        <v>18185</v>
      </c>
      <c r="F1532" t="s">
        <v>8219</v>
      </c>
      <c r="G1532" t="s">
        <v>8224</v>
      </c>
      <c r="H1532" t="s">
        <v>8246</v>
      </c>
      <c r="I1532">
        <v>1401159600</v>
      </c>
      <c r="J1532">
        <v>1398801620</v>
      </c>
      <c r="K1532" t="b">
        <v>0</v>
      </c>
      <c r="L1532">
        <v>226</v>
      </c>
      <c r="M1532" t="b">
        <v>1</v>
      </c>
      <c r="N1532" t="s">
        <v>8303</v>
      </c>
      <c r="O1532" s="5">
        <f t="shared" si="184"/>
        <v>1.2123333333333333</v>
      </c>
      <c r="P1532" s="8">
        <f t="shared" si="185"/>
        <v>80.464601769911511</v>
      </c>
      <c r="Q1532" t="str">
        <f t="shared" si="186"/>
        <v>theater</v>
      </c>
      <c r="R1532" t="str">
        <f t="shared" si="187"/>
        <v>spaces</v>
      </c>
      <c r="S1532" s="11">
        <f t="shared" si="188"/>
        <v>41758.833564814813</v>
      </c>
      <c r="T1532" s="11">
        <f t="shared" si="189"/>
        <v>41786.125</v>
      </c>
      <c r="U1532" t="str">
        <f>INDEX('ED - Country code'!$A:$A,MATCH(Data!G3021,'ED - Country code'!$B:$B,0))</f>
        <v>United States of America</v>
      </c>
      <c r="V1532">
        <f t="shared" si="190"/>
        <v>27.291435185186856</v>
      </c>
      <c r="W1532">
        <f t="shared" si="191"/>
        <v>2014</v>
      </c>
    </row>
    <row r="1533" spans="1:23" ht="28.8" x14ac:dyDescent="0.3">
      <c r="A1533">
        <v>2830</v>
      </c>
      <c r="B1533" s="3" t="s">
        <v>2830</v>
      </c>
      <c r="C1533" s="3" t="s">
        <v>6940</v>
      </c>
      <c r="D1533">
        <v>3000</v>
      </c>
      <c r="E1533">
        <v>3000</v>
      </c>
      <c r="F1533" t="s">
        <v>8219</v>
      </c>
      <c r="G1533" t="s">
        <v>8224</v>
      </c>
      <c r="H1533" t="s">
        <v>8246</v>
      </c>
      <c r="I1533">
        <v>1399867140</v>
      </c>
      <c r="J1533">
        <v>1398802148</v>
      </c>
      <c r="K1533" t="b">
        <v>0</v>
      </c>
      <c r="L1533">
        <v>11</v>
      </c>
      <c r="M1533" t="b">
        <v>1</v>
      </c>
      <c r="N1533" t="s">
        <v>8271</v>
      </c>
      <c r="O1533" s="5">
        <f t="shared" si="184"/>
        <v>1</v>
      </c>
      <c r="P1533" s="8">
        <f t="shared" si="185"/>
        <v>272.72727272727275</v>
      </c>
      <c r="Q1533" t="str">
        <f t="shared" si="186"/>
        <v>theater</v>
      </c>
      <c r="R1533" t="str">
        <f t="shared" si="187"/>
        <v>plays</v>
      </c>
      <c r="S1533" s="11">
        <f t="shared" si="188"/>
        <v>41758.839675925927</v>
      </c>
      <c r="T1533" s="11">
        <f t="shared" si="189"/>
        <v>41771.165972222225</v>
      </c>
      <c r="U1533" t="str">
        <f>INDEX('ED - Country code'!$A:$A,MATCH(Data!G2832,'ED - Country code'!$B:$B,0))</f>
        <v>United States of America</v>
      </c>
      <c r="V1533">
        <f t="shared" si="190"/>
        <v>12.326296296298096</v>
      </c>
      <c r="W1533">
        <f t="shared" si="191"/>
        <v>2014</v>
      </c>
    </row>
    <row r="1534" spans="1:23" ht="43.2" x14ac:dyDescent="0.3">
      <c r="A1534">
        <v>2810</v>
      </c>
      <c r="B1534" s="3" t="s">
        <v>2810</v>
      </c>
      <c r="C1534" s="3" t="s">
        <v>6920</v>
      </c>
      <c r="D1534">
        <v>2500</v>
      </c>
      <c r="E1534">
        <v>2705</v>
      </c>
      <c r="F1534" t="s">
        <v>8219</v>
      </c>
      <c r="G1534" t="s">
        <v>8224</v>
      </c>
      <c r="H1534" t="s">
        <v>8246</v>
      </c>
      <c r="I1534">
        <v>1401595140</v>
      </c>
      <c r="J1534">
        <v>1398828064</v>
      </c>
      <c r="K1534" t="b">
        <v>0</v>
      </c>
      <c r="L1534">
        <v>57</v>
      </c>
      <c r="M1534" t="b">
        <v>1</v>
      </c>
      <c r="N1534" t="s">
        <v>8271</v>
      </c>
      <c r="O1534" s="5">
        <f t="shared" si="184"/>
        <v>1.0820000000000001</v>
      </c>
      <c r="P1534" s="8">
        <f t="shared" si="185"/>
        <v>47.456140350877192</v>
      </c>
      <c r="Q1534" t="str">
        <f t="shared" si="186"/>
        <v>theater</v>
      </c>
      <c r="R1534" t="str">
        <f t="shared" si="187"/>
        <v>plays</v>
      </c>
      <c r="S1534" s="11">
        <f t="shared" si="188"/>
        <v>41759.13962962963</v>
      </c>
      <c r="T1534" s="11">
        <f t="shared" si="189"/>
        <v>41791.165972222225</v>
      </c>
      <c r="U1534" t="str">
        <f>INDEX('ED - Country code'!$A:$A,MATCH(Data!G2812,'ED - Country code'!$B:$B,0))</f>
        <v>United Kingdom</v>
      </c>
      <c r="V1534">
        <f t="shared" si="190"/>
        <v>32.026342592595029</v>
      </c>
      <c r="W1534">
        <f t="shared" si="191"/>
        <v>2014</v>
      </c>
    </row>
    <row r="1535" spans="1:23" ht="28.8" x14ac:dyDescent="0.3">
      <c r="A1535">
        <v>2110</v>
      </c>
      <c r="B1535" s="3" t="s">
        <v>2111</v>
      </c>
      <c r="C1535" s="3" t="s">
        <v>6220</v>
      </c>
      <c r="D1535">
        <v>2000</v>
      </c>
      <c r="E1535">
        <v>2007</v>
      </c>
      <c r="F1535" t="s">
        <v>8219</v>
      </c>
      <c r="G1535" t="s">
        <v>8224</v>
      </c>
      <c r="H1535" t="s">
        <v>8246</v>
      </c>
      <c r="I1535">
        <v>1401253140</v>
      </c>
      <c r="J1535">
        <v>1398873969</v>
      </c>
      <c r="K1535" t="b">
        <v>0</v>
      </c>
      <c r="L1535">
        <v>38</v>
      </c>
      <c r="M1535" t="b">
        <v>1</v>
      </c>
      <c r="N1535" t="s">
        <v>8279</v>
      </c>
      <c r="O1535" s="5">
        <f t="shared" si="184"/>
        <v>1.0035000000000001</v>
      </c>
      <c r="P1535" s="8">
        <f t="shared" si="185"/>
        <v>52.815789473684212</v>
      </c>
      <c r="Q1535" t="str">
        <f t="shared" si="186"/>
        <v>music</v>
      </c>
      <c r="R1535" t="str">
        <f t="shared" si="187"/>
        <v>indie rock</v>
      </c>
      <c r="S1535" s="11">
        <f t="shared" si="188"/>
        <v>41759.670937499999</v>
      </c>
      <c r="T1535" s="11">
        <f t="shared" si="189"/>
        <v>41787.207638888889</v>
      </c>
      <c r="U1535" t="str">
        <f>INDEX('ED - Country code'!$A:$A,MATCH(Data!G2112,'ED - Country code'!$B:$B,0))</f>
        <v>United States of America</v>
      </c>
      <c r="V1535">
        <f t="shared" si="190"/>
        <v>27.536701388889924</v>
      </c>
      <c r="W1535">
        <f t="shared" si="191"/>
        <v>2014</v>
      </c>
    </row>
    <row r="1536" spans="1:23" ht="43.2" x14ac:dyDescent="0.3">
      <c r="A1536">
        <v>1215</v>
      </c>
      <c r="B1536" s="3" t="s">
        <v>1216</v>
      </c>
      <c r="C1536" s="3" t="s">
        <v>5325</v>
      </c>
      <c r="D1536">
        <v>5000</v>
      </c>
      <c r="E1536">
        <v>39304.01</v>
      </c>
      <c r="F1536" t="s">
        <v>8219</v>
      </c>
      <c r="G1536" t="s">
        <v>8224</v>
      </c>
      <c r="H1536" t="s">
        <v>8246</v>
      </c>
      <c r="I1536">
        <v>1401487756</v>
      </c>
      <c r="J1536">
        <v>1398895756</v>
      </c>
      <c r="K1536" t="b">
        <v>0</v>
      </c>
      <c r="L1536">
        <v>549</v>
      </c>
      <c r="M1536" t="b">
        <v>1</v>
      </c>
      <c r="N1536" t="s">
        <v>8285</v>
      </c>
      <c r="O1536" s="5">
        <f t="shared" si="184"/>
        <v>7.8608020000000005</v>
      </c>
      <c r="P1536" s="8">
        <f t="shared" si="185"/>
        <v>71.592003642987251</v>
      </c>
      <c r="Q1536" t="str">
        <f t="shared" si="186"/>
        <v>photography</v>
      </c>
      <c r="R1536" t="str">
        <f t="shared" si="187"/>
        <v>photobooks</v>
      </c>
      <c r="S1536" s="11">
        <f t="shared" si="188"/>
        <v>41759.923101851848</v>
      </c>
      <c r="T1536" s="11">
        <f t="shared" si="189"/>
        <v>41789.923101851848</v>
      </c>
      <c r="U1536" t="str">
        <f>INDEX('ED - Country code'!$A:$A,MATCH(Data!G1217,'ED - Country code'!$B:$B,0))</f>
        <v>United States of America</v>
      </c>
      <c r="V1536">
        <f t="shared" si="190"/>
        <v>30</v>
      </c>
      <c r="W1536">
        <f t="shared" si="191"/>
        <v>2014</v>
      </c>
    </row>
    <row r="1537" spans="1:23" ht="43.2" x14ac:dyDescent="0.3">
      <c r="A1537">
        <v>16</v>
      </c>
      <c r="B1537" s="3" t="s">
        <v>18</v>
      </c>
      <c r="C1537" s="3" t="s">
        <v>4127</v>
      </c>
      <c r="D1537">
        <v>12000</v>
      </c>
      <c r="E1537">
        <v>12029</v>
      </c>
      <c r="F1537" t="s">
        <v>8219</v>
      </c>
      <c r="G1537" t="s">
        <v>8224</v>
      </c>
      <c r="H1537" t="s">
        <v>8246</v>
      </c>
      <c r="I1537">
        <v>1402896600</v>
      </c>
      <c r="J1537">
        <v>1398971211</v>
      </c>
      <c r="K1537" t="b">
        <v>0</v>
      </c>
      <c r="L1537">
        <v>70</v>
      </c>
      <c r="M1537" t="b">
        <v>1</v>
      </c>
      <c r="N1537" t="s">
        <v>8265</v>
      </c>
      <c r="O1537" s="5">
        <f t="shared" si="184"/>
        <v>1.0024166666666667</v>
      </c>
      <c r="P1537" s="8">
        <f t="shared" si="185"/>
        <v>171.84285714285716</v>
      </c>
      <c r="Q1537" t="str">
        <f t="shared" si="186"/>
        <v>film &amp; video</v>
      </c>
      <c r="R1537" t="str">
        <f t="shared" si="187"/>
        <v>television</v>
      </c>
      <c r="S1537" s="11">
        <f t="shared" si="188"/>
        <v>41760.796423611115</v>
      </c>
      <c r="T1537" s="11">
        <f t="shared" si="189"/>
        <v>41806.229166666664</v>
      </c>
      <c r="U1537" t="str">
        <f>INDEX('ED - Country code'!$A:$A,MATCH(Data!G18,'ED - Country code'!$B:$B,0))</f>
        <v>United States of America</v>
      </c>
      <c r="V1537">
        <f t="shared" si="190"/>
        <v>45.432743055549508</v>
      </c>
      <c r="W1537">
        <f t="shared" si="191"/>
        <v>2014</v>
      </c>
    </row>
    <row r="1538" spans="1:23" ht="28.8" x14ac:dyDescent="0.3">
      <c r="A1538">
        <v>1518</v>
      </c>
      <c r="B1538" s="3" t="s">
        <v>1519</v>
      </c>
      <c r="C1538" s="3" t="s">
        <v>5628</v>
      </c>
      <c r="D1538">
        <v>15000</v>
      </c>
      <c r="E1538">
        <v>30805</v>
      </c>
      <c r="F1538" t="s">
        <v>8219</v>
      </c>
      <c r="G1538" t="s">
        <v>8224</v>
      </c>
      <c r="H1538" t="s">
        <v>8246</v>
      </c>
      <c r="I1538">
        <v>1401565252</v>
      </c>
      <c r="J1538">
        <v>1398973252</v>
      </c>
      <c r="K1538" t="b">
        <v>1</v>
      </c>
      <c r="L1538">
        <v>236</v>
      </c>
      <c r="M1538" t="b">
        <v>1</v>
      </c>
      <c r="N1538" t="s">
        <v>8285</v>
      </c>
      <c r="O1538" s="5">
        <f t="shared" ref="O1538:O1601" si="192">E1538/D1538</f>
        <v>2.0536666666666665</v>
      </c>
      <c r="P1538" s="8">
        <f t="shared" ref="P1538:P1601" si="193">E1538/L1538</f>
        <v>130.52966101694915</v>
      </c>
      <c r="Q1538" t="str">
        <f t="shared" ref="Q1538:Q1601" si="194">LEFT(N1538,SEARCH("/",N1538,1)-1)</f>
        <v>photography</v>
      </c>
      <c r="R1538" t="str">
        <f t="shared" ref="R1538:R1601" si="195">RIGHT(N1538,LEN(N1538)-SEARCH("/",N1538,1))</f>
        <v>photobooks</v>
      </c>
      <c r="S1538" s="11">
        <f t="shared" ref="S1538:S1601" si="196">(((J1538/60)/60)/24)+DATE(1970,1,1)</f>
        <v>41760.8200462963</v>
      </c>
      <c r="T1538" s="11">
        <f t="shared" ref="T1538:T1601" si="197">(((I1538/60)/60)/24)+DATE(1970,1,1)</f>
        <v>41790.8200462963</v>
      </c>
      <c r="U1538" t="str">
        <f>INDEX('ED - Country code'!$A:$A,MATCH(Data!G1520,'ED - Country code'!$B:$B,0))</f>
        <v>United Kingdom</v>
      </c>
      <c r="V1538">
        <f t="shared" si="190"/>
        <v>30</v>
      </c>
      <c r="W1538">
        <f t="shared" si="191"/>
        <v>2014</v>
      </c>
    </row>
    <row r="1539" spans="1:23" ht="86.4" x14ac:dyDescent="0.3">
      <c r="A1539">
        <v>3505</v>
      </c>
      <c r="B1539" s="3" t="s">
        <v>3504</v>
      </c>
      <c r="C1539" s="3" t="s">
        <v>7615</v>
      </c>
      <c r="D1539">
        <v>2500</v>
      </c>
      <c r="E1539">
        <v>2594</v>
      </c>
      <c r="F1539" t="s">
        <v>8219</v>
      </c>
      <c r="G1539" t="s">
        <v>8224</v>
      </c>
      <c r="H1539" t="s">
        <v>8246</v>
      </c>
      <c r="I1539">
        <v>1399953600</v>
      </c>
      <c r="J1539">
        <v>1398983245</v>
      </c>
      <c r="K1539" t="b">
        <v>0</v>
      </c>
      <c r="L1539">
        <v>39</v>
      </c>
      <c r="M1539" t="b">
        <v>1</v>
      </c>
      <c r="N1539" t="s">
        <v>8271</v>
      </c>
      <c r="O1539" s="5">
        <f t="shared" si="192"/>
        <v>1.0376000000000001</v>
      </c>
      <c r="P1539" s="8">
        <f t="shared" si="193"/>
        <v>66.512820512820511</v>
      </c>
      <c r="Q1539" t="str">
        <f t="shared" si="194"/>
        <v>theater</v>
      </c>
      <c r="R1539" t="str">
        <f t="shared" si="195"/>
        <v>plays</v>
      </c>
      <c r="S1539" s="11">
        <f t="shared" si="196"/>
        <v>41760.935706018521</v>
      </c>
      <c r="T1539" s="11">
        <f t="shared" si="197"/>
        <v>41772.166666666664</v>
      </c>
      <c r="U1539" t="str">
        <f>INDEX('ED - Country code'!$A:$A,MATCH(Data!G3507,'ED - Country code'!$B:$B,0))</f>
        <v>United Kingdom</v>
      </c>
      <c r="V1539">
        <f t="shared" ref="V1539:V1602" si="198">T1539-S1539</f>
        <v>11.230960648143082</v>
      </c>
      <c r="W1539">
        <f t="shared" ref="W1539:W1602" si="199">YEAR(T1539)</f>
        <v>2014</v>
      </c>
    </row>
    <row r="1540" spans="1:23" ht="28.8" x14ac:dyDescent="0.3">
      <c r="A1540">
        <v>3025</v>
      </c>
      <c r="B1540" s="3" t="s">
        <v>3025</v>
      </c>
      <c r="C1540" s="3" t="s">
        <v>7135</v>
      </c>
      <c r="D1540">
        <v>2500</v>
      </c>
      <c r="E1540">
        <v>7555</v>
      </c>
      <c r="F1540" t="s">
        <v>8219</v>
      </c>
      <c r="G1540" t="s">
        <v>8225</v>
      </c>
      <c r="H1540" t="s">
        <v>8247</v>
      </c>
      <c r="I1540">
        <v>1401465600</v>
      </c>
      <c r="J1540">
        <v>1399032813</v>
      </c>
      <c r="K1540" t="b">
        <v>0</v>
      </c>
      <c r="L1540">
        <v>145</v>
      </c>
      <c r="M1540" t="b">
        <v>1</v>
      </c>
      <c r="N1540" t="s">
        <v>8303</v>
      </c>
      <c r="O1540" s="5">
        <f t="shared" si="192"/>
        <v>3.0219999999999998</v>
      </c>
      <c r="P1540" s="8">
        <f t="shared" si="193"/>
        <v>52.103448275862071</v>
      </c>
      <c r="Q1540" t="str">
        <f t="shared" si="194"/>
        <v>theater</v>
      </c>
      <c r="R1540" t="str">
        <f t="shared" si="195"/>
        <v>spaces</v>
      </c>
      <c r="S1540" s="11">
        <f t="shared" si="196"/>
        <v>41761.509409722225</v>
      </c>
      <c r="T1540" s="11">
        <f t="shared" si="197"/>
        <v>41789.666666666664</v>
      </c>
      <c r="U1540" t="str">
        <f>INDEX('ED - Country code'!$A:$A,MATCH(Data!G3027,'ED - Country code'!$B:$B,0))</f>
        <v>United Kingdom</v>
      </c>
      <c r="V1540">
        <f t="shared" si="198"/>
        <v>28.157256944439723</v>
      </c>
      <c r="W1540">
        <f t="shared" si="199"/>
        <v>2014</v>
      </c>
    </row>
    <row r="1541" spans="1:23" ht="43.2" x14ac:dyDescent="0.3">
      <c r="A1541">
        <v>3396</v>
      </c>
      <c r="B1541" s="3" t="s">
        <v>3395</v>
      </c>
      <c r="C1541" s="3" t="s">
        <v>7506</v>
      </c>
      <c r="D1541">
        <v>1500</v>
      </c>
      <c r="E1541">
        <v>1565</v>
      </c>
      <c r="F1541" t="s">
        <v>8219</v>
      </c>
      <c r="G1541" t="s">
        <v>8224</v>
      </c>
      <c r="H1541" t="s">
        <v>8246</v>
      </c>
      <c r="I1541">
        <v>1401595140</v>
      </c>
      <c r="J1541">
        <v>1399286589</v>
      </c>
      <c r="K1541" t="b">
        <v>0</v>
      </c>
      <c r="L1541">
        <v>28</v>
      </c>
      <c r="M1541" t="b">
        <v>1</v>
      </c>
      <c r="N1541" t="s">
        <v>8271</v>
      </c>
      <c r="O1541" s="5">
        <f t="shared" si="192"/>
        <v>1.0433333333333332</v>
      </c>
      <c r="P1541" s="8">
        <f t="shared" si="193"/>
        <v>55.892857142857146</v>
      </c>
      <c r="Q1541" t="str">
        <f t="shared" si="194"/>
        <v>theater</v>
      </c>
      <c r="R1541" t="str">
        <f t="shared" si="195"/>
        <v>plays</v>
      </c>
      <c r="S1541" s="11">
        <f t="shared" si="196"/>
        <v>41764.44663194444</v>
      </c>
      <c r="T1541" s="11">
        <f t="shared" si="197"/>
        <v>41791.165972222225</v>
      </c>
      <c r="U1541" t="str">
        <f>INDEX('ED - Country code'!$A:$A,MATCH(Data!G3398,'ED - Country code'!$B:$B,0))</f>
        <v>United States of America</v>
      </c>
      <c r="V1541">
        <f t="shared" si="198"/>
        <v>26.719340277784795</v>
      </c>
      <c r="W1541">
        <f t="shared" si="199"/>
        <v>2014</v>
      </c>
    </row>
    <row r="1542" spans="1:23" ht="43.2" x14ac:dyDescent="0.3">
      <c r="A1542">
        <v>3375</v>
      </c>
      <c r="B1542" s="3" t="s">
        <v>3374</v>
      </c>
      <c r="C1542" s="3" t="s">
        <v>7485</v>
      </c>
      <c r="D1542">
        <v>3000</v>
      </c>
      <c r="E1542">
        <v>3000</v>
      </c>
      <c r="F1542" t="s">
        <v>8219</v>
      </c>
      <c r="G1542" t="s">
        <v>8225</v>
      </c>
      <c r="H1542" t="s">
        <v>8247</v>
      </c>
      <c r="I1542">
        <v>1400423973</v>
      </c>
      <c r="J1542">
        <v>1399387173</v>
      </c>
      <c r="K1542" t="b">
        <v>0</v>
      </c>
      <c r="L1542">
        <v>17</v>
      </c>
      <c r="M1542" t="b">
        <v>1</v>
      </c>
      <c r="N1542" t="s">
        <v>8271</v>
      </c>
      <c r="O1542" s="5">
        <f t="shared" si="192"/>
        <v>1</v>
      </c>
      <c r="P1542" s="8">
        <f t="shared" si="193"/>
        <v>176.47058823529412</v>
      </c>
      <c r="Q1542" t="str">
        <f t="shared" si="194"/>
        <v>theater</v>
      </c>
      <c r="R1542" t="str">
        <f t="shared" si="195"/>
        <v>plays</v>
      </c>
      <c r="S1542" s="11">
        <f t="shared" si="196"/>
        <v>41765.610798611109</v>
      </c>
      <c r="T1542" s="11">
        <f t="shared" si="197"/>
        <v>41777.610798611109</v>
      </c>
      <c r="U1542" t="str">
        <f>INDEX('ED - Country code'!$A:$A,MATCH(Data!G3377,'ED - Country code'!$B:$B,0))</f>
        <v>United Kingdom</v>
      </c>
      <c r="V1542">
        <f t="shared" si="198"/>
        <v>12</v>
      </c>
      <c r="W1542">
        <f t="shared" si="199"/>
        <v>2014</v>
      </c>
    </row>
    <row r="1543" spans="1:23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2"/>
        <v>3.3333333333333332E-4</v>
      </c>
      <c r="P1543" s="8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1">
        <f t="shared" si="196"/>
        <v>41974.712245370371</v>
      </c>
      <c r="T1543" s="11">
        <f t="shared" si="197"/>
        <v>42004.712245370371</v>
      </c>
      <c r="U1543" t="str">
        <f>INDEX('ED - Country code'!$A:$A,MATCH(Data!G1543,'ED - Country code'!$B:$B,0))</f>
        <v>United States of America</v>
      </c>
      <c r="V1543">
        <f t="shared" si="198"/>
        <v>30</v>
      </c>
      <c r="W1543">
        <f t="shared" si="199"/>
        <v>2014</v>
      </c>
    </row>
    <row r="1544" spans="1:23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2"/>
        <v>0.04</v>
      </c>
      <c r="P1544" s="8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1">
        <f t="shared" si="196"/>
        <v>42170.996527777781</v>
      </c>
      <c r="T1544" s="11">
        <f t="shared" si="197"/>
        <v>42185.996527777781</v>
      </c>
      <c r="U1544" t="str">
        <f>INDEX('ED - Country code'!$A:$A,MATCH(Data!G1544,'ED - Country code'!$B:$B,0))</f>
        <v>Canada</v>
      </c>
      <c r="V1544">
        <f t="shared" si="198"/>
        <v>15</v>
      </c>
      <c r="W1544">
        <f t="shared" si="199"/>
        <v>2015</v>
      </c>
    </row>
    <row r="1545" spans="1:23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2"/>
        <v>4.4444444444444444E-3</v>
      </c>
      <c r="P1545" s="8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1">
        <f t="shared" si="196"/>
        <v>41935.509652777779</v>
      </c>
      <c r="T1545" s="11">
        <f t="shared" si="197"/>
        <v>41965.551319444443</v>
      </c>
      <c r="U1545" t="str">
        <f>INDEX('ED - Country code'!$A:$A,MATCH(Data!G1545,'ED - Country code'!$B:$B,0))</f>
        <v>United States of America</v>
      </c>
      <c r="V1545">
        <f t="shared" si="198"/>
        <v>30.041666666664241</v>
      </c>
      <c r="W1545">
        <f t="shared" si="199"/>
        <v>2014</v>
      </c>
    </row>
    <row r="1546" spans="1:23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2"/>
        <v>0</v>
      </c>
      <c r="P1546" s="8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11">
        <f t="shared" si="196"/>
        <v>42053.051203703704</v>
      </c>
      <c r="T1546" s="11">
        <f t="shared" si="197"/>
        <v>42095.012499999997</v>
      </c>
      <c r="U1546" t="str">
        <f>INDEX('ED - Country code'!$A:$A,MATCH(Data!G1546,'ED - Country code'!$B:$B,0))</f>
        <v>United States of America</v>
      </c>
      <c r="V1546">
        <f t="shared" si="198"/>
        <v>41.961296296292858</v>
      </c>
      <c r="W1546">
        <f t="shared" si="199"/>
        <v>2015</v>
      </c>
    </row>
    <row r="1547" spans="1:23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2"/>
        <v>3.3333333333333332E-4</v>
      </c>
      <c r="P1547" s="8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1">
        <f t="shared" si="196"/>
        <v>42031.884652777779</v>
      </c>
      <c r="T1547" s="11">
        <f t="shared" si="197"/>
        <v>42065.886111111111</v>
      </c>
      <c r="U1547" t="str">
        <f>INDEX('ED - Country code'!$A:$A,MATCH(Data!G1547,'ED - Country code'!$B:$B,0))</f>
        <v>United States of America</v>
      </c>
      <c r="V1547">
        <f t="shared" si="198"/>
        <v>34.001458333332266</v>
      </c>
      <c r="W1547">
        <f t="shared" si="199"/>
        <v>2015</v>
      </c>
    </row>
    <row r="1548" spans="1:23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2"/>
        <v>0.28899999999999998</v>
      </c>
      <c r="P1548" s="8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11">
        <f t="shared" si="196"/>
        <v>41839.212951388887</v>
      </c>
      <c r="T1548" s="11">
        <f t="shared" si="197"/>
        <v>41899.212951388887</v>
      </c>
      <c r="U1548" t="str">
        <f>INDEX('ED - Country code'!$A:$A,MATCH(Data!G1548,'ED - Country code'!$B:$B,0))</f>
        <v>United Kingdom</v>
      </c>
      <c r="V1548">
        <f t="shared" si="198"/>
        <v>60</v>
      </c>
      <c r="W1548">
        <f t="shared" si="199"/>
        <v>2014</v>
      </c>
    </row>
    <row r="1549" spans="1:23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2"/>
        <v>0</v>
      </c>
      <c r="P1549" s="8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11">
        <f t="shared" si="196"/>
        <v>42782.426875000005</v>
      </c>
      <c r="T1549" s="11">
        <f t="shared" si="197"/>
        <v>42789.426875000005</v>
      </c>
      <c r="U1549" t="str">
        <f>INDEX('ED - Country code'!$A:$A,MATCH(Data!G1549,'ED - Country code'!$B:$B,0))</f>
        <v>United States of America</v>
      </c>
      <c r="V1549">
        <f t="shared" si="198"/>
        <v>7</v>
      </c>
      <c r="W1549">
        <f t="shared" si="199"/>
        <v>2017</v>
      </c>
    </row>
    <row r="1550" spans="1:23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2"/>
        <v>8.5714285714285715E-2</v>
      </c>
      <c r="P1550" s="8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1">
        <f t="shared" si="196"/>
        <v>42286.88217592593</v>
      </c>
      <c r="T1550" s="11">
        <f t="shared" si="197"/>
        <v>42316.923842592587</v>
      </c>
      <c r="U1550" t="str">
        <f>INDEX('ED - Country code'!$A:$A,MATCH(Data!G1550,'ED - Country code'!$B:$B,0))</f>
        <v>United States of America</v>
      </c>
      <c r="V1550">
        <f t="shared" si="198"/>
        <v>30.041666666656965</v>
      </c>
      <c r="W1550">
        <f t="shared" si="199"/>
        <v>2015</v>
      </c>
    </row>
    <row r="1551" spans="1:23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2"/>
        <v>0.34</v>
      </c>
      <c r="P1551" s="8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11">
        <f t="shared" si="196"/>
        <v>42281.136099537034</v>
      </c>
      <c r="T1551" s="11">
        <f t="shared" si="197"/>
        <v>42311.177766203706</v>
      </c>
      <c r="U1551" t="str">
        <f>INDEX('ED - Country code'!$A:$A,MATCH(Data!G1551,'ED - Country code'!$B:$B,0))</f>
        <v>United States of America</v>
      </c>
      <c r="V1551">
        <f t="shared" si="198"/>
        <v>30.041666666671517</v>
      </c>
      <c r="W1551">
        <f t="shared" si="199"/>
        <v>2015</v>
      </c>
    </row>
    <row r="1552" spans="1:23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2"/>
        <v>0.13466666666666666</v>
      </c>
      <c r="P1552" s="8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11">
        <f t="shared" si="196"/>
        <v>42472.449467592596</v>
      </c>
      <c r="T1552" s="11">
        <f t="shared" si="197"/>
        <v>42502.449467592596</v>
      </c>
      <c r="U1552" t="str">
        <f>INDEX('ED - Country code'!$A:$A,MATCH(Data!G1552,'ED - Country code'!$B:$B,0))</f>
        <v>United Kingdom</v>
      </c>
      <c r="V1552">
        <f t="shared" si="198"/>
        <v>30</v>
      </c>
      <c r="W1552">
        <f t="shared" si="199"/>
        <v>2016</v>
      </c>
    </row>
    <row r="1553" spans="1:23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2"/>
        <v>0</v>
      </c>
      <c r="P1553" s="8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11">
        <f t="shared" si="196"/>
        <v>42121.824525462958</v>
      </c>
      <c r="T1553" s="11">
        <f t="shared" si="197"/>
        <v>42151.824525462958</v>
      </c>
      <c r="U1553" t="str">
        <f>INDEX('ED - Country code'!$A:$A,MATCH(Data!G1553,'ED - Country code'!$B:$B,0))</f>
        <v>United States of America</v>
      </c>
      <c r="V1553">
        <f t="shared" si="198"/>
        <v>30</v>
      </c>
      <c r="W1553">
        <f t="shared" si="199"/>
        <v>2015</v>
      </c>
    </row>
    <row r="1554" spans="1:23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2"/>
        <v>0.49186046511627907</v>
      </c>
      <c r="P1554" s="8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11">
        <f t="shared" si="196"/>
        <v>41892.688750000001</v>
      </c>
      <c r="T1554" s="11">
        <f t="shared" si="197"/>
        <v>41913.165972222225</v>
      </c>
      <c r="U1554" t="str">
        <f>INDEX('ED - Country code'!$A:$A,MATCH(Data!G1554,'ED - Country code'!$B:$B,0))</f>
        <v>United States of America</v>
      </c>
      <c r="V1554">
        <f t="shared" si="198"/>
        <v>20.477222222223645</v>
      </c>
      <c r="W1554">
        <f t="shared" si="199"/>
        <v>2014</v>
      </c>
    </row>
    <row r="1555" spans="1:23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2"/>
        <v>0</v>
      </c>
      <c r="P1555" s="8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11">
        <f t="shared" si="196"/>
        <v>42219.282951388886</v>
      </c>
      <c r="T1555" s="11">
        <f t="shared" si="197"/>
        <v>42249.282951388886</v>
      </c>
      <c r="U1555" t="str">
        <f>INDEX('ED - Country code'!$A:$A,MATCH(Data!G1555,'ED - Country code'!$B:$B,0))</f>
        <v>United States of America</v>
      </c>
      <c r="V1555">
        <f t="shared" si="198"/>
        <v>30</v>
      </c>
      <c r="W1555">
        <f t="shared" si="199"/>
        <v>2015</v>
      </c>
    </row>
    <row r="1556" spans="1:23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2"/>
        <v>0</v>
      </c>
      <c r="P1556" s="8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11">
        <f t="shared" si="196"/>
        <v>42188.252199074079</v>
      </c>
      <c r="T1556" s="11">
        <f t="shared" si="197"/>
        <v>42218.252199074079</v>
      </c>
      <c r="U1556" t="str">
        <f>INDEX('ED - Country code'!$A:$A,MATCH(Data!G1556,'ED - Country code'!$B:$B,0))</f>
        <v>Australia</v>
      </c>
      <c r="V1556">
        <f t="shared" si="198"/>
        <v>30</v>
      </c>
      <c r="W1556">
        <f t="shared" si="199"/>
        <v>2015</v>
      </c>
    </row>
    <row r="1557" spans="1:23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2"/>
        <v>0</v>
      </c>
      <c r="P1557" s="8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11">
        <f t="shared" si="196"/>
        <v>42241.613796296297</v>
      </c>
      <c r="T1557" s="11">
        <f t="shared" si="197"/>
        <v>42264.708333333328</v>
      </c>
      <c r="U1557" t="str">
        <f>INDEX('ED - Country code'!$A:$A,MATCH(Data!G1557,'ED - Country code'!$B:$B,0))</f>
        <v>United States of America</v>
      </c>
      <c r="V1557">
        <f t="shared" si="198"/>
        <v>23.094537037031841</v>
      </c>
      <c r="W1557">
        <f t="shared" si="199"/>
        <v>2015</v>
      </c>
    </row>
    <row r="1558" spans="1:23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2"/>
        <v>0.45133333333333331</v>
      </c>
      <c r="P1558" s="8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11">
        <f t="shared" si="196"/>
        <v>42525.153055555551</v>
      </c>
      <c r="T1558" s="11">
        <f t="shared" si="197"/>
        <v>42555.153055555551</v>
      </c>
      <c r="U1558" t="str">
        <f>INDEX('ED - Country code'!$A:$A,MATCH(Data!G1558,'ED - Country code'!$B:$B,0))</f>
        <v>Canada</v>
      </c>
      <c r="V1558">
        <f t="shared" si="198"/>
        <v>30</v>
      </c>
      <c r="W1558">
        <f t="shared" si="199"/>
        <v>2016</v>
      </c>
    </row>
    <row r="1559" spans="1:23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2"/>
        <v>0.04</v>
      </c>
      <c r="P1559" s="8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1">
        <f t="shared" si="196"/>
        <v>41871.65315972222</v>
      </c>
      <c r="T1559" s="11">
        <f t="shared" si="197"/>
        <v>41902.65315972222</v>
      </c>
      <c r="U1559" t="str">
        <f>INDEX('ED - Country code'!$A:$A,MATCH(Data!G1559,'ED - Country code'!$B:$B,0))</f>
        <v>United States of America</v>
      </c>
      <c r="V1559">
        <f t="shared" si="198"/>
        <v>31</v>
      </c>
      <c r="W1559">
        <f t="shared" si="199"/>
        <v>2014</v>
      </c>
    </row>
    <row r="1560" spans="1:23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2"/>
        <v>4.6666666666666669E-2</v>
      </c>
      <c r="P1560" s="8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11">
        <f t="shared" si="196"/>
        <v>42185.397673611107</v>
      </c>
      <c r="T1560" s="11">
        <f t="shared" si="197"/>
        <v>42244.508333333331</v>
      </c>
      <c r="U1560" t="str">
        <f>INDEX('ED - Country code'!$A:$A,MATCH(Data!G1560,'ED - Country code'!$B:$B,0))</f>
        <v>United Kingdom</v>
      </c>
      <c r="V1560">
        <f t="shared" si="198"/>
        <v>59.110659722224227</v>
      </c>
      <c r="W1560">
        <f t="shared" si="199"/>
        <v>2015</v>
      </c>
    </row>
    <row r="1561" spans="1:23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2"/>
        <v>3.3333333333333335E-3</v>
      </c>
      <c r="P1561" s="8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1">
        <f t="shared" si="196"/>
        <v>42108.05322916666</v>
      </c>
      <c r="T1561" s="11">
        <f t="shared" si="197"/>
        <v>42123.05322916666</v>
      </c>
      <c r="U1561" t="str">
        <f>INDEX('ED - Country code'!$A:$A,MATCH(Data!G1561,'ED - Country code'!$B:$B,0))</f>
        <v>United States of America</v>
      </c>
      <c r="V1561">
        <f t="shared" si="198"/>
        <v>15</v>
      </c>
      <c r="W1561">
        <f t="shared" si="199"/>
        <v>2015</v>
      </c>
    </row>
    <row r="1562" spans="1:23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2"/>
        <v>3.7600000000000001E-2</v>
      </c>
      <c r="P1562" s="8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1">
        <f t="shared" si="196"/>
        <v>41936.020752314813</v>
      </c>
      <c r="T1562" s="11">
        <f t="shared" si="197"/>
        <v>41956.062418981484</v>
      </c>
      <c r="U1562" t="str">
        <f>INDEX('ED - Country code'!$A:$A,MATCH(Data!G1562,'ED - Country code'!$B:$B,0))</f>
        <v>United States of America</v>
      </c>
      <c r="V1562">
        <f t="shared" si="198"/>
        <v>20.041666666671517</v>
      </c>
      <c r="W1562">
        <f t="shared" si="199"/>
        <v>2014</v>
      </c>
    </row>
    <row r="1563" spans="1:23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2"/>
        <v>6.7000000000000002E-3</v>
      </c>
      <c r="P1563" s="8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1">
        <f t="shared" si="196"/>
        <v>41555.041701388887</v>
      </c>
      <c r="T1563" s="11">
        <f t="shared" si="197"/>
        <v>41585.083368055559</v>
      </c>
      <c r="U1563" t="str">
        <f>INDEX('ED - Country code'!$A:$A,MATCH(Data!G1563,'ED - Country code'!$B:$B,0))</f>
        <v>United States of America</v>
      </c>
      <c r="V1563">
        <f t="shared" si="198"/>
        <v>30.041666666671517</v>
      </c>
      <c r="W1563">
        <f t="shared" si="199"/>
        <v>2013</v>
      </c>
    </row>
    <row r="1564" spans="1:23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2"/>
        <v>0</v>
      </c>
      <c r="P1564" s="8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11">
        <f t="shared" si="196"/>
        <v>40079.566157407404</v>
      </c>
      <c r="T1564" s="11">
        <f t="shared" si="197"/>
        <v>40149.034722222219</v>
      </c>
      <c r="U1564" t="str">
        <f>INDEX('ED - Country code'!$A:$A,MATCH(Data!G1564,'ED - Country code'!$B:$B,0))</f>
        <v>United States of America</v>
      </c>
      <c r="V1564">
        <f t="shared" si="198"/>
        <v>69.468564814815181</v>
      </c>
      <c r="W1564">
        <f t="shared" si="199"/>
        <v>2009</v>
      </c>
    </row>
    <row r="1565" spans="1:23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2"/>
        <v>1.4166666666666666E-2</v>
      </c>
      <c r="P1565" s="8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1">
        <f t="shared" si="196"/>
        <v>41652.742488425924</v>
      </c>
      <c r="T1565" s="11">
        <f t="shared" si="197"/>
        <v>41712.700821759259</v>
      </c>
      <c r="U1565" t="str">
        <f>INDEX('ED - Country code'!$A:$A,MATCH(Data!G1565,'ED - Country code'!$B:$B,0))</f>
        <v>United Kingdom</v>
      </c>
      <c r="V1565">
        <f t="shared" si="198"/>
        <v>59.958333333335759</v>
      </c>
      <c r="W1565">
        <f t="shared" si="199"/>
        <v>2014</v>
      </c>
    </row>
    <row r="1566" spans="1:23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2"/>
        <v>1E-3</v>
      </c>
      <c r="P1566" s="8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1">
        <f t="shared" si="196"/>
        <v>42121.367002314815</v>
      </c>
      <c r="T1566" s="11">
        <f t="shared" si="197"/>
        <v>42152.836805555555</v>
      </c>
      <c r="U1566" t="str">
        <f>INDEX('ED - Country code'!$A:$A,MATCH(Data!G1566,'ED - Country code'!$B:$B,0))</f>
        <v>United States of America</v>
      </c>
      <c r="V1566">
        <f t="shared" si="198"/>
        <v>31.469803240739566</v>
      </c>
      <c r="W1566">
        <f t="shared" si="199"/>
        <v>2015</v>
      </c>
    </row>
    <row r="1567" spans="1:23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2"/>
        <v>2.5000000000000001E-2</v>
      </c>
      <c r="P1567" s="8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1">
        <f t="shared" si="196"/>
        <v>40672.729872685188</v>
      </c>
      <c r="T1567" s="11">
        <f t="shared" si="197"/>
        <v>40702.729872685188</v>
      </c>
      <c r="U1567" t="str">
        <f>INDEX('ED - Country code'!$A:$A,MATCH(Data!G1567,'ED - Country code'!$B:$B,0))</f>
        <v>United States of America</v>
      </c>
      <c r="V1567">
        <f t="shared" si="198"/>
        <v>30</v>
      </c>
      <c r="W1567">
        <f t="shared" si="199"/>
        <v>2011</v>
      </c>
    </row>
    <row r="1568" spans="1:23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2"/>
        <v>0.21249999999999999</v>
      </c>
      <c r="P1568" s="8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11">
        <f t="shared" si="196"/>
        <v>42549.916712962964</v>
      </c>
      <c r="T1568" s="11">
        <f t="shared" si="197"/>
        <v>42578.916666666672</v>
      </c>
      <c r="U1568" t="str">
        <f>INDEX('ED - Country code'!$A:$A,MATCH(Data!G1568,'ED - Country code'!$B:$B,0))</f>
        <v>United States of America</v>
      </c>
      <c r="V1568">
        <f t="shared" si="198"/>
        <v>28.999953703707433</v>
      </c>
      <c r="W1568">
        <f t="shared" si="199"/>
        <v>2016</v>
      </c>
    </row>
    <row r="1569" spans="1:23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2"/>
        <v>4.1176470588235294E-2</v>
      </c>
      <c r="P1569" s="8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11">
        <f t="shared" si="196"/>
        <v>41671.936863425923</v>
      </c>
      <c r="T1569" s="11">
        <f t="shared" si="197"/>
        <v>41687</v>
      </c>
      <c r="U1569" t="str">
        <f>INDEX('ED - Country code'!$A:$A,MATCH(Data!G1569,'ED - Country code'!$B:$B,0))</f>
        <v>United States of America</v>
      </c>
      <c r="V1569">
        <f t="shared" si="198"/>
        <v>15.063136574077362</v>
      </c>
      <c r="W1569">
        <f t="shared" si="199"/>
        <v>2014</v>
      </c>
    </row>
    <row r="1570" spans="1:23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2"/>
        <v>0.13639999999999999</v>
      </c>
      <c r="P1570" s="8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1">
        <f t="shared" si="196"/>
        <v>41962.062326388885</v>
      </c>
      <c r="T1570" s="11">
        <f t="shared" si="197"/>
        <v>41997.062326388885</v>
      </c>
      <c r="U1570" t="str">
        <f>INDEX('ED - Country code'!$A:$A,MATCH(Data!G1570,'ED - Country code'!$B:$B,0))</f>
        <v>United States of America</v>
      </c>
      <c r="V1570">
        <f t="shared" si="198"/>
        <v>35</v>
      </c>
      <c r="W1570">
        <f t="shared" si="199"/>
        <v>2014</v>
      </c>
    </row>
    <row r="1571" spans="1:23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2"/>
        <v>0</v>
      </c>
      <c r="P1571" s="8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11">
        <f t="shared" si="196"/>
        <v>41389.679560185185</v>
      </c>
      <c r="T1571" s="11">
        <f t="shared" si="197"/>
        <v>41419.679560185185</v>
      </c>
      <c r="U1571" t="str">
        <f>INDEX('ED - Country code'!$A:$A,MATCH(Data!G1571,'ED - Country code'!$B:$B,0))</f>
        <v>United States of America</v>
      </c>
      <c r="V1571">
        <f t="shared" si="198"/>
        <v>30</v>
      </c>
      <c r="W1571">
        <f t="shared" si="199"/>
        <v>2013</v>
      </c>
    </row>
    <row r="1572" spans="1:23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2"/>
        <v>0.41399999999999998</v>
      </c>
      <c r="P1572" s="8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11">
        <f t="shared" si="196"/>
        <v>42438.813449074078</v>
      </c>
      <c r="T1572" s="11">
        <f t="shared" si="197"/>
        <v>42468.771782407406</v>
      </c>
      <c r="U1572" t="str">
        <f>INDEX('ED - Country code'!$A:$A,MATCH(Data!G1572,'ED - Country code'!$B:$B,0))</f>
        <v>United States of America</v>
      </c>
      <c r="V1572">
        <f t="shared" si="198"/>
        <v>29.958333333328483</v>
      </c>
      <c r="W1572">
        <f t="shared" si="199"/>
        <v>2016</v>
      </c>
    </row>
    <row r="1573" spans="1:23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2"/>
        <v>6.6115702479338841E-3</v>
      </c>
      <c r="P1573" s="8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1">
        <f t="shared" si="196"/>
        <v>42144.769479166673</v>
      </c>
      <c r="T1573" s="11">
        <f t="shared" si="197"/>
        <v>42174.769479166673</v>
      </c>
      <c r="U1573" t="str">
        <f>INDEX('ED - Country code'!$A:$A,MATCH(Data!G1573,'ED - Country code'!$B:$B,0))</f>
        <v>United Kingdom</v>
      </c>
      <c r="V1573">
        <f t="shared" si="198"/>
        <v>30</v>
      </c>
      <c r="W1573">
        <f t="shared" si="199"/>
        <v>2015</v>
      </c>
    </row>
    <row r="1574" spans="1:23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2"/>
        <v>0.05</v>
      </c>
      <c r="P1574" s="8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11">
        <f t="shared" si="196"/>
        <v>42404.033090277779</v>
      </c>
      <c r="T1574" s="11">
        <f t="shared" si="197"/>
        <v>42428.999305555553</v>
      </c>
      <c r="U1574" t="str">
        <f>INDEX('ED - Country code'!$A:$A,MATCH(Data!G1574,'ED - Country code'!$B:$B,0))</f>
        <v>United Kingdom</v>
      </c>
      <c r="V1574">
        <f t="shared" si="198"/>
        <v>24.966215277774609</v>
      </c>
      <c r="W1574">
        <f t="shared" si="199"/>
        <v>2016</v>
      </c>
    </row>
    <row r="1575" spans="1:23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2"/>
        <v>2.4777777777777777E-2</v>
      </c>
      <c r="P1575" s="8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11">
        <f t="shared" si="196"/>
        <v>42786.000023148154</v>
      </c>
      <c r="T1575" s="11">
        <f t="shared" si="197"/>
        <v>42826.165972222225</v>
      </c>
      <c r="U1575" t="str">
        <f>INDEX('ED - Country code'!$A:$A,MATCH(Data!G1575,'ED - Country code'!$B:$B,0))</f>
        <v>Canada</v>
      </c>
      <c r="V1575">
        <f t="shared" si="198"/>
        <v>40.16594907407125</v>
      </c>
      <c r="W1575">
        <f t="shared" si="199"/>
        <v>2017</v>
      </c>
    </row>
    <row r="1576" spans="1:23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2"/>
        <v>5.0599999999999999E-2</v>
      </c>
      <c r="P1576" s="8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11">
        <f t="shared" si="196"/>
        <v>42017.927418981482</v>
      </c>
      <c r="T1576" s="11">
        <f t="shared" si="197"/>
        <v>42052.927418981482</v>
      </c>
      <c r="U1576" t="str">
        <f>INDEX('ED - Country code'!$A:$A,MATCH(Data!G1576,'ED - Country code'!$B:$B,0))</f>
        <v>United States of America</v>
      </c>
      <c r="V1576">
        <f t="shared" si="198"/>
        <v>35</v>
      </c>
      <c r="W1576">
        <f t="shared" si="199"/>
        <v>2015</v>
      </c>
    </row>
    <row r="1577" spans="1:23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2"/>
        <v>0.2291</v>
      </c>
      <c r="P1577" s="8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11">
        <f t="shared" si="196"/>
        <v>41799.524259259262</v>
      </c>
      <c r="T1577" s="11">
        <f t="shared" si="197"/>
        <v>41829.524259259262</v>
      </c>
      <c r="U1577" t="str">
        <f>INDEX('ED - Country code'!$A:$A,MATCH(Data!G1577,'ED - Country code'!$B:$B,0))</f>
        <v>United States of America</v>
      </c>
      <c r="V1577">
        <f t="shared" si="198"/>
        <v>30</v>
      </c>
      <c r="W1577">
        <f t="shared" si="199"/>
        <v>2014</v>
      </c>
    </row>
    <row r="1578" spans="1:23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2"/>
        <v>0.13</v>
      </c>
      <c r="P1578" s="8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1">
        <f t="shared" si="196"/>
        <v>42140.879259259258</v>
      </c>
      <c r="T1578" s="11">
        <f t="shared" si="197"/>
        <v>42185.879259259258</v>
      </c>
      <c r="U1578" t="str">
        <f>INDEX('ED - Country code'!$A:$A,MATCH(Data!G1578,'ED - Country code'!$B:$B,0))</f>
        <v>United States of America</v>
      </c>
      <c r="V1578">
        <f t="shared" si="198"/>
        <v>45</v>
      </c>
      <c r="W1578">
        <f t="shared" si="199"/>
        <v>2015</v>
      </c>
    </row>
    <row r="1579" spans="1:23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2"/>
        <v>5.4999999999999997E-3</v>
      </c>
      <c r="P1579" s="8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1">
        <f t="shared" si="196"/>
        <v>41054.847777777781</v>
      </c>
      <c r="T1579" s="11">
        <f t="shared" si="197"/>
        <v>41114.847777777781</v>
      </c>
      <c r="U1579" t="str">
        <f>INDEX('ED - Country code'!$A:$A,MATCH(Data!G1579,'ED - Country code'!$B:$B,0))</f>
        <v>United States of America</v>
      </c>
      <c r="V1579">
        <f t="shared" si="198"/>
        <v>60</v>
      </c>
      <c r="W1579">
        <f t="shared" si="199"/>
        <v>2012</v>
      </c>
    </row>
    <row r="1580" spans="1:23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2"/>
        <v>0.10806536636794939</v>
      </c>
      <c r="P1580" s="8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1">
        <f t="shared" si="196"/>
        <v>40399.065868055557</v>
      </c>
      <c r="T1580" s="11">
        <f t="shared" si="197"/>
        <v>40423.083333333336</v>
      </c>
      <c r="U1580" t="str">
        <f>INDEX('ED - Country code'!$A:$A,MATCH(Data!G1580,'ED - Country code'!$B:$B,0))</f>
        <v>United States of America</v>
      </c>
      <c r="V1580">
        <f t="shared" si="198"/>
        <v>24.017465277778683</v>
      </c>
      <c r="W1580">
        <f t="shared" si="199"/>
        <v>2010</v>
      </c>
    </row>
    <row r="1581" spans="1:23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2"/>
        <v>8.4008400840084006E-3</v>
      </c>
      <c r="P1581" s="8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1">
        <f t="shared" si="196"/>
        <v>41481.996423611112</v>
      </c>
      <c r="T1581" s="11">
        <f t="shared" si="197"/>
        <v>41514.996423611112</v>
      </c>
      <c r="U1581" t="str">
        <f>INDEX('ED - Country code'!$A:$A,MATCH(Data!G1581,'ED - Country code'!$B:$B,0))</f>
        <v>United States of America</v>
      </c>
      <c r="V1581">
        <f t="shared" si="198"/>
        <v>33</v>
      </c>
      <c r="W1581">
        <f t="shared" si="199"/>
        <v>2013</v>
      </c>
    </row>
    <row r="1582" spans="1:23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2"/>
        <v>0</v>
      </c>
      <c r="P1582" s="8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11">
        <f t="shared" si="196"/>
        <v>40990.050069444449</v>
      </c>
      <c r="T1582" s="11">
        <f t="shared" si="197"/>
        <v>41050.050069444449</v>
      </c>
      <c r="U1582" t="str">
        <f>INDEX('ED - Country code'!$A:$A,MATCH(Data!G1582,'ED - Country code'!$B:$B,0))</f>
        <v>United States of America</v>
      </c>
      <c r="V1582">
        <f t="shared" si="198"/>
        <v>60</v>
      </c>
      <c r="W1582">
        <f t="shared" si="199"/>
        <v>2012</v>
      </c>
    </row>
    <row r="1583" spans="1:23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2"/>
        <v>5.0000000000000001E-3</v>
      </c>
      <c r="P1583" s="8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1">
        <f t="shared" si="196"/>
        <v>42325.448958333334</v>
      </c>
      <c r="T1583" s="11">
        <f t="shared" si="197"/>
        <v>42357.448958333334</v>
      </c>
      <c r="U1583" t="str">
        <f>INDEX('ED - Country code'!$A:$A,MATCH(Data!G1583,'ED - Country code'!$B:$B,0))</f>
        <v>United Kingdom</v>
      </c>
      <c r="V1583">
        <f t="shared" si="198"/>
        <v>32</v>
      </c>
      <c r="W1583">
        <f t="shared" si="199"/>
        <v>2015</v>
      </c>
    </row>
    <row r="1584" spans="1:23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2"/>
        <v>9.2999999999999999E-2</v>
      </c>
      <c r="P1584" s="8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1">
        <f t="shared" si="196"/>
        <v>42246.789965277778</v>
      </c>
      <c r="T1584" s="11">
        <f t="shared" si="197"/>
        <v>42303.888888888891</v>
      </c>
      <c r="U1584" t="str">
        <f>INDEX('ED - Country code'!$A:$A,MATCH(Data!G1584,'ED - Country code'!$B:$B,0))</f>
        <v>United States of America</v>
      </c>
      <c r="V1584">
        <f t="shared" si="198"/>
        <v>57.098923611112696</v>
      </c>
      <c r="W1584">
        <f t="shared" si="199"/>
        <v>2015</v>
      </c>
    </row>
    <row r="1585" spans="1:23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2"/>
        <v>7.5000000000000002E-4</v>
      </c>
      <c r="P1585" s="8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1">
        <f t="shared" si="196"/>
        <v>41877.904988425929</v>
      </c>
      <c r="T1585" s="11">
        <f t="shared" si="197"/>
        <v>41907.904988425929</v>
      </c>
      <c r="U1585" t="str">
        <f>INDEX('ED - Country code'!$A:$A,MATCH(Data!G1585,'ED - Country code'!$B:$B,0))</f>
        <v>United Kingdom</v>
      </c>
      <c r="V1585">
        <f t="shared" si="198"/>
        <v>30</v>
      </c>
      <c r="W1585">
        <f t="shared" si="199"/>
        <v>2014</v>
      </c>
    </row>
    <row r="1586" spans="1:23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2"/>
        <v>0</v>
      </c>
      <c r="P1586" s="8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11">
        <f t="shared" si="196"/>
        <v>41779.649317129632</v>
      </c>
      <c r="T1586" s="11">
        <f t="shared" si="197"/>
        <v>41789.649317129632</v>
      </c>
      <c r="U1586" t="str">
        <f>INDEX('ED - Country code'!$A:$A,MATCH(Data!G1586,'ED - Country code'!$B:$B,0))</f>
        <v>United States of America</v>
      </c>
      <c r="V1586">
        <f t="shared" si="198"/>
        <v>10</v>
      </c>
      <c r="W1586">
        <f t="shared" si="199"/>
        <v>2014</v>
      </c>
    </row>
    <row r="1587" spans="1:23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2"/>
        <v>0.79</v>
      </c>
      <c r="P1587" s="8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11">
        <f t="shared" si="196"/>
        <v>42707.895462962959</v>
      </c>
      <c r="T1587" s="11">
        <f t="shared" si="197"/>
        <v>42729.458333333328</v>
      </c>
      <c r="U1587" t="str">
        <f>INDEX('ED - Country code'!$A:$A,MATCH(Data!G1587,'ED - Country code'!$B:$B,0))</f>
        <v>Canada</v>
      </c>
      <c r="V1587">
        <f t="shared" si="198"/>
        <v>21.562870370369637</v>
      </c>
      <c r="W1587">
        <f t="shared" si="199"/>
        <v>2016</v>
      </c>
    </row>
    <row r="1588" spans="1:23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2"/>
        <v>0</v>
      </c>
      <c r="P1588" s="8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11">
        <f t="shared" si="196"/>
        <v>42069.104421296302</v>
      </c>
      <c r="T1588" s="11">
        <f t="shared" si="197"/>
        <v>42099.062754629631</v>
      </c>
      <c r="U1588" t="str">
        <f>INDEX('ED - Country code'!$A:$A,MATCH(Data!G1588,'ED - Country code'!$B:$B,0))</f>
        <v>United States of America</v>
      </c>
      <c r="V1588">
        <f t="shared" si="198"/>
        <v>29.958333333328483</v>
      </c>
      <c r="W1588">
        <f t="shared" si="199"/>
        <v>2015</v>
      </c>
    </row>
    <row r="1589" spans="1:23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2"/>
        <v>1.3333333333333334E-4</v>
      </c>
      <c r="P1589" s="8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1">
        <f t="shared" si="196"/>
        <v>41956.950983796298</v>
      </c>
      <c r="T1589" s="11">
        <f t="shared" si="197"/>
        <v>41986.950983796298</v>
      </c>
      <c r="U1589" t="str">
        <f>INDEX('ED - Country code'!$A:$A,MATCH(Data!G1589,'ED - Country code'!$B:$B,0))</f>
        <v>United States of America</v>
      </c>
      <c r="V1589">
        <f t="shared" si="198"/>
        <v>30</v>
      </c>
      <c r="W1589">
        <f t="shared" si="199"/>
        <v>2014</v>
      </c>
    </row>
    <row r="1590" spans="1:23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2"/>
        <v>0</v>
      </c>
      <c r="P1590" s="8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11">
        <f t="shared" si="196"/>
        <v>42005.24998842593</v>
      </c>
      <c r="T1590" s="11">
        <f t="shared" si="197"/>
        <v>42035.841666666667</v>
      </c>
      <c r="U1590" t="str">
        <f>INDEX('ED - Country code'!$A:$A,MATCH(Data!G1590,'ED - Country code'!$B:$B,0))</f>
        <v>United States of America</v>
      </c>
      <c r="V1590">
        <f t="shared" si="198"/>
        <v>30.591678240736655</v>
      </c>
      <c r="W1590">
        <f t="shared" si="199"/>
        <v>2015</v>
      </c>
    </row>
    <row r="1591" spans="1:23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2"/>
        <v>0</v>
      </c>
      <c r="P1591" s="8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11">
        <f t="shared" si="196"/>
        <v>42256.984791666662</v>
      </c>
      <c r="T1591" s="11">
        <f t="shared" si="197"/>
        <v>42286.984791666662</v>
      </c>
      <c r="U1591" t="str">
        <f>INDEX('ED - Country code'!$A:$A,MATCH(Data!G1591,'ED - Country code'!$B:$B,0))</f>
        <v>United States of America</v>
      </c>
      <c r="V1591">
        <f t="shared" si="198"/>
        <v>30</v>
      </c>
      <c r="W1591">
        <f t="shared" si="199"/>
        <v>2015</v>
      </c>
    </row>
    <row r="1592" spans="1:23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2"/>
        <v>1.7000000000000001E-2</v>
      </c>
      <c r="P1592" s="8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1">
        <f t="shared" si="196"/>
        <v>42240.857222222221</v>
      </c>
      <c r="T1592" s="11">
        <f t="shared" si="197"/>
        <v>42270.857222222221</v>
      </c>
      <c r="U1592" t="str">
        <f>INDEX('ED - Country code'!$A:$A,MATCH(Data!G1592,'ED - Country code'!$B:$B,0))</f>
        <v>Italy</v>
      </c>
      <c r="V1592">
        <f t="shared" si="198"/>
        <v>30</v>
      </c>
      <c r="W1592">
        <f t="shared" si="199"/>
        <v>2015</v>
      </c>
    </row>
    <row r="1593" spans="1:23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2"/>
        <v>0.29228571428571426</v>
      </c>
      <c r="P1593" s="8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11">
        <f t="shared" si="196"/>
        <v>42433.726168981477</v>
      </c>
      <c r="T1593" s="11">
        <f t="shared" si="197"/>
        <v>42463.68450231482</v>
      </c>
      <c r="U1593" t="str">
        <f>INDEX('ED - Country code'!$A:$A,MATCH(Data!G1593,'ED - Country code'!$B:$B,0))</f>
        <v>United Kingdom</v>
      </c>
      <c r="V1593">
        <f t="shared" si="198"/>
        <v>29.958333333343035</v>
      </c>
      <c r="W1593">
        <f t="shared" si="199"/>
        <v>2016</v>
      </c>
    </row>
    <row r="1594" spans="1:23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2"/>
        <v>0</v>
      </c>
      <c r="P1594" s="8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11">
        <f t="shared" si="196"/>
        <v>42046.072743055556</v>
      </c>
      <c r="T1594" s="11">
        <f t="shared" si="197"/>
        <v>42091.031076388885</v>
      </c>
      <c r="U1594" t="str">
        <f>INDEX('ED - Country code'!$A:$A,MATCH(Data!G1594,'ED - Country code'!$B:$B,0))</f>
        <v>United States of America</v>
      </c>
      <c r="V1594">
        <f t="shared" si="198"/>
        <v>44.958333333328483</v>
      </c>
      <c r="W1594">
        <f t="shared" si="199"/>
        <v>2015</v>
      </c>
    </row>
    <row r="1595" spans="1:23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2"/>
        <v>1.3636363636363637E-4</v>
      </c>
      <c r="P1595" s="8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1">
        <f t="shared" si="196"/>
        <v>42033.845543981486</v>
      </c>
      <c r="T1595" s="11">
        <f t="shared" si="197"/>
        <v>42063.845543981486</v>
      </c>
      <c r="U1595" t="str">
        <f>INDEX('ED - Country code'!$A:$A,MATCH(Data!G1595,'ED - Country code'!$B:$B,0))</f>
        <v>United States of America</v>
      </c>
      <c r="V1595">
        <f t="shared" si="198"/>
        <v>30</v>
      </c>
      <c r="W1595">
        <f t="shared" si="199"/>
        <v>2015</v>
      </c>
    </row>
    <row r="1596" spans="1:23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2"/>
        <v>0.20499999999999999</v>
      </c>
      <c r="P1596" s="8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1">
        <f t="shared" si="196"/>
        <v>42445.712754629625</v>
      </c>
      <c r="T1596" s="11">
        <f t="shared" si="197"/>
        <v>42505.681249999994</v>
      </c>
      <c r="U1596" t="str">
        <f>INDEX('ED - Country code'!$A:$A,MATCH(Data!G1596,'ED - Country code'!$B:$B,0))</f>
        <v>United States of America</v>
      </c>
      <c r="V1596">
        <f t="shared" si="198"/>
        <v>59.968495370369055</v>
      </c>
      <c r="W1596">
        <f t="shared" si="199"/>
        <v>2016</v>
      </c>
    </row>
    <row r="1597" spans="1:23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2"/>
        <v>2.8E-3</v>
      </c>
      <c r="P1597" s="8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1">
        <f t="shared" si="196"/>
        <v>41780.050092592595</v>
      </c>
      <c r="T1597" s="11">
        <f t="shared" si="197"/>
        <v>41808.842361111114</v>
      </c>
      <c r="U1597" t="str">
        <f>INDEX('ED - Country code'!$A:$A,MATCH(Data!G1597,'ED - Country code'!$B:$B,0))</f>
        <v>United States of America</v>
      </c>
      <c r="V1597">
        <f t="shared" si="198"/>
        <v>28.79226851851854</v>
      </c>
      <c r="W1597">
        <f t="shared" si="199"/>
        <v>2014</v>
      </c>
    </row>
    <row r="1598" spans="1:23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2"/>
        <v>2.3076923076923078E-2</v>
      </c>
      <c r="P1598" s="8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1">
        <f t="shared" si="196"/>
        <v>41941.430196759262</v>
      </c>
      <c r="T1598" s="11">
        <f t="shared" si="197"/>
        <v>41986.471863425926</v>
      </c>
      <c r="U1598" t="str">
        <f>INDEX('ED - Country code'!$A:$A,MATCH(Data!G1598,'ED - Country code'!$B:$B,0))</f>
        <v>United Kingdom</v>
      </c>
      <c r="V1598">
        <f t="shared" si="198"/>
        <v>45.041666666664241</v>
      </c>
      <c r="W1598">
        <f t="shared" si="199"/>
        <v>2014</v>
      </c>
    </row>
    <row r="1599" spans="1:23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2"/>
        <v>0</v>
      </c>
      <c r="P1599" s="8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11">
        <f t="shared" si="196"/>
        <v>42603.354131944448</v>
      </c>
      <c r="T1599" s="11">
        <f t="shared" si="197"/>
        <v>42633.354131944448</v>
      </c>
      <c r="U1599" t="str">
        <f>INDEX('ED - Country code'!$A:$A,MATCH(Data!G1599,'ED - Country code'!$B:$B,0))</f>
        <v>United States of America</v>
      </c>
      <c r="V1599">
        <f t="shared" si="198"/>
        <v>30</v>
      </c>
      <c r="W1599">
        <f t="shared" si="199"/>
        <v>2016</v>
      </c>
    </row>
    <row r="1600" spans="1:23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2"/>
        <v>1.25E-3</v>
      </c>
      <c r="P1600" s="8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1">
        <f t="shared" si="196"/>
        <v>42151.667337962965</v>
      </c>
      <c r="T1600" s="11">
        <f t="shared" si="197"/>
        <v>42211.667337962965</v>
      </c>
      <c r="U1600" t="str">
        <f>INDEX('ED - Country code'!$A:$A,MATCH(Data!G1600,'ED - Country code'!$B:$B,0))</f>
        <v>United States of America</v>
      </c>
      <c r="V1600">
        <f t="shared" si="198"/>
        <v>60</v>
      </c>
      <c r="W1600">
        <f t="shared" si="199"/>
        <v>2015</v>
      </c>
    </row>
    <row r="1601" spans="1:23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2"/>
        <v>0</v>
      </c>
      <c r="P1601" s="8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11">
        <f t="shared" si="196"/>
        <v>42438.53907407407</v>
      </c>
      <c r="T1601" s="11">
        <f t="shared" si="197"/>
        <v>42468.497407407413</v>
      </c>
      <c r="U1601" t="str">
        <f>INDEX('ED - Country code'!$A:$A,MATCH(Data!G1601,'ED - Country code'!$B:$B,0))</f>
        <v>United Kingdom</v>
      </c>
      <c r="V1601">
        <f t="shared" si="198"/>
        <v>29.958333333343035</v>
      </c>
      <c r="W1601">
        <f t="shared" si="199"/>
        <v>2016</v>
      </c>
    </row>
    <row r="1602" spans="1:23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200">E1602/D1602</f>
        <v>7.3400000000000007E-2</v>
      </c>
      <c r="P1602" s="8">
        <f t="shared" ref="P1602:P1665" si="201">E1602/L1602</f>
        <v>40.777777777777779</v>
      </c>
      <c r="Q1602" t="str">
        <f t="shared" ref="Q1602:Q1665" si="202">LEFT(N1602,SEARCH("/",N1602,1)-1)</f>
        <v>photography</v>
      </c>
      <c r="R1602" t="str">
        <f t="shared" ref="R1602:R1665" si="203">RIGHT(N1602,LEN(N1602)-SEARCH("/",N1602,1))</f>
        <v>places</v>
      </c>
      <c r="S1602" s="11">
        <f t="shared" ref="S1602:S1665" si="204">(((J1602/60)/60)/24)+DATE(1970,1,1)</f>
        <v>41791.057314814818</v>
      </c>
      <c r="T1602" s="11">
        <f t="shared" ref="T1602:T1665" si="205">(((I1602/60)/60)/24)+DATE(1970,1,1)</f>
        <v>41835.21597222222</v>
      </c>
      <c r="U1602" t="str">
        <f>INDEX('ED - Country code'!$A:$A,MATCH(Data!G1602,'ED - Country code'!$B:$B,0))</f>
        <v>United States of America</v>
      </c>
      <c r="V1602">
        <f t="shared" si="198"/>
        <v>44.158657407402643</v>
      </c>
      <c r="W1602">
        <f t="shared" si="199"/>
        <v>2014</v>
      </c>
    </row>
    <row r="1603" spans="1:23" ht="43.2" x14ac:dyDescent="0.3">
      <c r="A1603">
        <v>3164</v>
      </c>
      <c r="B1603" s="3" t="s">
        <v>3164</v>
      </c>
      <c r="C1603" s="3" t="s">
        <v>7274</v>
      </c>
      <c r="D1603">
        <v>2500</v>
      </c>
      <c r="E1603">
        <v>2669</v>
      </c>
      <c r="F1603" t="s">
        <v>8219</v>
      </c>
      <c r="G1603" t="s">
        <v>8224</v>
      </c>
      <c r="H1603" t="s">
        <v>8246</v>
      </c>
      <c r="I1603">
        <v>1402341615</v>
      </c>
      <c r="J1603">
        <v>1399490415</v>
      </c>
      <c r="K1603" t="b">
        <v>1</v>
      </c>
      <c r="L1603">
        <v>71</v>
      </c>
      <c r="M1603" t="b">
        <v>1</v>
      </c>
      <c r="N1603" t="s">
        <v>8271</v>
      </c>
      <c r="O1603" s="5">
        <f t="shared" si="200"/>
        <v>1.0676000000000001</v>
      </c>
      <c r="P1603" s="8">
        <f t="shared" si="201"/>
        <v>37.591549295774648</v>
      </c>
      <c r="Q1603" t="str">
        <f t="shared" si="202"/>
        <v>theater</v>
      </c>
      <c r="R1603" t="str">
        <f t="shared" si="203"/>
        <v>plays</v>
      </c>
      <c r="S1603" s="11">
        <f t="shared" si="204"/>
        <v>41766.80572916667</v>
      </c>
      <c r="T1603" s="11">
        <f t="shared" si="205"/>
        <v>41799.80572916667</v>
      </c>
      <c r="U1603" t="str">
        <f>INDEX('ED - Country code'!$A:$A,MATCH(Data!G3166,'ED - Country code'!$B:$B,0))</f>
        <v>United States of America</v>
      </c>
      <c r="V1603">
        <f t="shared" ref="V1603:V1666" si="206">T1603-S1603</f>
        <v>33</v>
      </c>
      <c r="W1603">
        <f t="shared" ref="W1603:W1666" si="207">YEAR(T1603)</f>
        <v>2014</v>
      </c>
    </row>
    <row r="1604" spans="1:23" ht="28.8" x14ac:dyDescent="0.3">
      <c r="A1604">
        <v>1259</v>
      </c>
      <c r="B1604" s="3" t="s">
        <v>1260</v>
      </c>
      <c r="C1604" s="3" t="s">
        <v>5369</v>
      </c>
      <c r="D1604">
        <v>2500</v>
      </c>
      <c r="E1604">
        <v>2606</v>
      </c>
      <c r="F1604" t="s">
        <v>8219</v>
      </c>
      <c r="G1604" t="s">
        <v>8224</v>
      </c>
      <c r="H1604" t="s">
        <v>8246</v>
      </c>
      <c r="I1604">
        <v>1402286340</v>
      </c>
      <c r="J1604">
        <v>1399504664</v>
      </c>
      <c r="K1604" t="b">
        <v>1</v>
      </c>
      <c r="L1604">
        <v>96</v>
      </c>
      <c r="M1604" t="b">
        <v>1</v>
      </c>
      <c r="N1604" t="s">
        <v>8276</v>
      </c>
      <c r="O1604" s="5">
        <f t="shared" si="200"/>
        <v>1.0424</v>
      </c>
      <c r="P1604" s="8">
        <f t="shared" si="201"/>
        <v>27.145833333333332</v>
      </c>
      <c r="Q1604" t="str">
        <f t="shared" si="202"/>
        <v>music</v>
      </c>
      <c r="R1604" t="str">
        <f t="shared" si="203"/>
        <v>rock</v>
      </c>
      <c r="S1604" s="11">
        <f t="shared" si="204"/>
        <v>41766.970648148148</v>
      </c>
      <c r="T1604" s="11">
        <f t="shared" si="205"/>
        <v>41799.165972222225</v>
      </c>
      <c r="U1604" t="str">
        <f>INDEX('ED - Country code'!$A:$A,MATCH(Data!G1261,'ED - Country code'!$B:$B,0))</f>
        <v>United States of America</v>
      </c>
      <c r="V1604">
        <f t="shared" si="206"/>
        <v>32.19532407407678</v>
      </c>
      <c r="W1604">
        <f t="shared" si="207"/>
        <v>2014</v>
      </c>
    </row>
    <row r="1605" spans="1:23" ht="43.2" x14ac:dyDescent="0.3">
      <c r="A1605">
        <v>2333</v>
      </c>
      <c r="B1605" s="3" t="s">
        <v>2334</v>
      </c>
      <c r="C1605" s="3" t="s">
        <v>6443</v>
      </c>
      <c r="D1605">
        <v>600</v>
      </c>
      <c r="E1605">
        <v>1273</v>
      </c>
      <c r="F1605" t="s">
        <v>8219</v>
      </c>
      <c r="G1605" t="s">
        <v>8224</v>
      </c>
      <c r="H1605" t="s">
        <v>8246</v>
      </c>
      <c r="I1605">
        <v>1401385800</v>
      </c>
      <c r="J1605">
        <v>1399563390</v>
      </c>
      <c r="K1605" t="b">
        <v>1</v>
      </c>
      <c r="L1605">
        <v>94</v>
      </c>
      <c r="M1605" t="b">
        <v>1</v>
      </c>
      <c r="N1605" t="s">
        <v>8298</v>
      </c>
      <c r="O1605" s="5">
        <f t="shared" si="200"/>
        <v>2.1216666666666666</v>
      </c>
      <c r="P1605" s="8">
        <f t="shared" si="201"/>
        <v>13.542553191489361</v>
      </c>
      <c r="Q1605" t="str">
        <f t="shared" si="202"/>
        <v>food</v>
      </c>
      <c r="R1605" t="str">
        <f t="shared" si="203"/>
        <v>small batch</v>
      </c>
      <c r="S1605" s="11">
        <f t="shared" si="204"/>
        <v>41767.650347222225</v>
      </c>
      <c r="T1605" s="11">
        <f t="shared" si="205"/>
        <v>41788.743055555555</v>
      </c>
      <c r="U1605" t="str">
        <f>INDEX('ED - Country code'!$A:$A,MATCH(Data!G2335,'ED - Country code'!$B:$B,0))</f>
        <v>United States of America</v>
      </c>
      <c r="V1605">
        <f t="shared" si="206"/>
        <v>21.092708333329938</v>
      </c>
      <c r="W1605">
        <f t="shared" si="207"/>
        <v>2014</v>
      </c>
    </row>
    <row r="1606" spans="1:23" ht="28.8" x14ac:dyDescent="0.3">
      <c r="A1606">
        <v>1248</v>
      </c>
      <c r="B1606" s="3" t="s">
        <v>1249</v>
      </c>
      <c r="C1606" s="3" t="s">
        <v>5358</v>
      </c>
      <c r="D1606">
        <v>2500</v>
      </c>
      <c r="E1606">
        <v>3791</v>
      </c>
      <c r="F1606" t="s">
        <v>8219</v>
      </c>
      <c r="G1606" t="s">
        <v>8224</v>
      </c>
      <c r="H1606" t="s">
        <v>8246</v>
      </c>
      <c r="I1606">
        <v>1402642740</v>
      </c>
      <c r="J1606">
        <v>1399563953</v>
      </c>
      <c r="K1606" t="b">
        <v>1</v>
      </c>
      <c r="L1606">
        <v>59</v>
      </c>
      <c r="M1606" t="b">
        <v>1</v>
      </c>
      <c r="N1606" t="s">
        <v>8276</v>
      </c>
      <c r="O1606" s="5">
        <f t="shared" si="200"/>
        <v>1.5164</v>
      </c>
      <c r="P1606" s="8">
        <f t="shared" si="201"/>
        <v>64.254237288135599</v>
      </c>
      <c r="Q1606" t="str">
        <f t="shared" si="202"/>
        <v>music</v>
      </c>
      <c r="R1606" t="str">
        <f t="shared" si="203"/>
        <v>rock</v>
      </c>
      <c r="S1606" s="11">
        <f t="shared" si="204"/>
        <v>41767.656863425924</v>
      </c>
      <c r="T1606" s="11">
        <f t="shared" si="205"/>
        <v>41803.290972222225</v>
      </c>
      <c r="U1606" t="str">
        <f>INDEX('ED - Country code'!$A:$A,MATCH(Data!G1250,'ED - Country code'!$B:$B,0))</f>
        <v>United States of America</v>
      </c>
      <c r="V1606">
        <f t="shared" si="206"/>
        <v>35.634108796301007</v>
      </c>
      <c r="W1606">
        <f t="shared" si="207"/>
        <v>2014</v>
      </c>
    </row>
    <row r="1607" spans="1:23" ht="28.8" x14ac:dyDescent="0.3">
      <c r="A1607">
        <v>820</v>
      </c>
      <c r="B1607" s="3" t="s">
        <v>821</v>
      </c>
      <c r="C1607" s="3" t="s">
        <v>4930</v>
      </c>
      <c r="D1607">
        <v>2000</v>
      </c>
      <c r="E1607">
        <v>2681</v>
      </c>
      <c r="F1607" t="s">
        <v>8219</v>
      </c>
      <c r="G1607" t="s">
        <v>8224</v>
      </c>
      <c r="H1607" t="s">
        <v>8246</v>
      </c>
      <c r="I1607">
        <v>1402290000</v>
      </c>
      <c r="J1607">
        <v>1399666342</v>
      </c>
      <c r="K1607" t="b">
        <v>0</v>
      </c>
      <c r="L1607">
        <v>38</v>
      </c>
      <c r="M1607" t="b">
        <v>1</v>
      </c>
      <c r="N1607" t="s">
        <v>8276</v>
      </c>
      <c r="O1607" s="5">
        <f t="shared" si="200"/>
        <v>1.3405</v>
      </c>
      <c r="P1607" s="8">
        <f t="shared" si="201"/>
        <v>70.55263157894737</v>
      </c>
      <c r="Q1607" t="str">
        <f t="shared" si="202"/>
        <v>music</v>
      </c>
      <c r="R1607" t="str">
        <f t="shared" si="203"/>
        <v>rock</v>
      </c>
      <c r="S1607" s="11">
        <f t="shared" si="204"/>
        <v>41768.841921296298</v>
      </c>
      <c r="T1607" s="11">
        <f t="shared" si="205"/>
        <v>41799.208333333336</v>
      </c>
      <c r="U1607" t="str">
        <f>INDEX('ED - Country code'!$A:$A,MATCH(Data!G822,'ED - Country code'!$B:$B,0))</f>
        <v>United States of America</v>
      </c>
      <c r="V1607">
        <f t="shared" si="206"/>
        <v>30.366412037037662</v>
      </c>
      <c r="W1607">
        <f t="shared" si="207"/>
        <v>2014</v>
      </c>
    </row>
    <row r="1608" spans="1:23" ht="43.2" x14ac:dyDescent="0.3">
      <c r="A1608">
        <v>2335</v>
      </c>
      <c r="B1608" s="3" t="s">
        <v>2336</v>
      </c>
      <c r="C1608" s="3" t="s">
        <v>6445</v>
      </c>
      <c r="D1608">
        <v>25000</v>
      </c>
      <c r="E1608">
        <v>25568</v>
      </c>
      <c r="F1608" t="s">
        <v>8219</v>
      </c>
      <c r="G1608" t="s">
        <v>8224</v>
      </c>
      <c r="H1608" t="s">
        <v>8246</v>
      </c>
      <c r="I1608">
        <v>1402494243</v>
      </c>
      <c r="J1608">
        <v>1399902243</v>
      </c>
      <c r="K1608" t="b">
        <v>1</v>
      </c>
      <c r="L1608">
        <v>221</v>
      </c>
      <c r="M1608" t="b">
        <v>1</v>
      </c>
      <c r="N1608" t="s">
        <v>8298</v>
      </c>
      <c r="O1608" s="5">
        <f t="shared" si="200"/>
        <v>1.0227200000000001</v>
      </c>
      <c r="P1608" s="8">
        <f t="shared" si="201"/>
        <v>115.69230769230769</v>
      </c>
      <c r="Q1608" t="str">
        <f t="shared" si="202"/>
        <v>food</v>
      </c>
      <c r="R1608" t="str">
        <f t="shared" si="203"/>
        <v>small batch</v>
      </c>
      <c r="S1608" s="11">
        <f t="shared" si="204"/>
        <v>41771.572256944448</v>
      </c>
      <c r="T1608" s="11">
        <f t="shared" si="205"/>
        <v>41801.572256944448</v>
      </c>
      <c r="U1608" t="str">
        <f>INDEX('ED - Country code'!$A:$A,MATCH(Data!G2337,'ED - Country code'!$B:$B,0))</f>
        <v>United States of America</v>
      </c>
      <c r="V1608">
        <f t="shared" si="206"/>
        <v>30</v>
      </c>
      <c r="W1608">
        <f t="shared" si="207"/>
        <v>2014</v>
      </c>
    </row>
    <row r="1609" spans="1:23" ht="43.2" x14ac:dyDescent="0.3">
      <c r="A1609">
        <v>3756</v>
      </c>
      <c r="B1609" s="3" t="s">
        <v>3753</v>
      </c>
      <c r="C1609" s="3" t="s">
        <v>7866</v>
      </c>
      <c r="D1609">
        <v>4500</v>
      </c>
      <c r="E1609">
        <v>4550</v>
      </c>
      <c r="F1609" t="s">
        <v>8219</v>
      </c>
      <c r="G1609" t="s">
        <v>8224</v>
      </c>
      <c r="H1609" t="s">
        <v>8246</v>
      </c>
      <c r="I1609">
        <v>1402515198</v>
      </c>
      <c r="J1609">
        <v>1399923198</v>
      </c>
      <c r="K1609" t="b">
        <v>0</v>
      </c>
      <c r="L1609">
        <v>17</v>
      </c>
      <c r="M1609" t="b">
        <v>1</v>
      </c>
      <c r="N1609" t="s">
        <v>8305</v>
      </c>
      <c r="O1609" s="5">
        <f t="shared" si="200"/>
        <v>1.0111111111111111</v>
      </c>
      <c r="P1609" s="8">
        <f t="shared" si="201"/>
        <v>267.64705882352939</v>
      </c>
      <c r="Q1609" t="str">
        <f t="shared" si="202"/>
        <v>theater</v>
      </c>
      <c r="R1609" t="str">
        <f t="shared" si="203"/>
        <v>musical</v>
      </c>
      <c r="S1609" s="11">
        <f t="shared" si="204"/>
        <v>41771.814791666664</v>
      </c>
      <c r="T1609" s="11">
        <f t="shared" si="205"/>
        <v>41801.814791666664</v>
      </c>
      <c r="U1609" t="str">
        <f>INDEX('ED - Country code'!$A:$A,MATCH(Data!G3758,'ED - Country code'!$B:$B,0))</f>
        <v>United States of America</v>
      </c>
      <c r="V1609">
        <f t="shared" si="206"/>
        <v>30</v>
      </c>
      <c r="W1609">
        <f t="shared" si="207"/>
        <v>2014</v>
      </c>
    </row>
    <row r="1610" spans="1:23" ht="43.2" x14ac:dyDescent="0.3">
      <c r="A1610">
        <v>3168</v>
      </c>
      <c r="B1610" s="3" t="s">
        <v>3168</v>
      </c>
      <c r="C1610" s="3" t="s">
        <v>7278</v>
      </c>
      <c r="D1610">
        <v>2500</v>
      </c>
      <c r="E1610">
        <v>3105</v>
      </c>
      <c r="F1610" t="s">
        <v>8219</v>
      </c>
      <c r="G1610" t="s">
        <v>8224</v>
      </c>
      <c r="H1610" t="s">
        <v>8246</v>
      </c>
      <c r="I1610">
        <v>1402696800</v>
      </c>
      <c r="J1610">
        <v>1399948353</v>
      </c>
      <c r="K1610" t="b">
        <v>1</v>
      </c>
      <c r="L1610">
        <v>61</v>
      </c>
      <c r="M1610" t="b">
        <v>1</v>
      </c>
      <c r="N1610" t="s">
        <v>8271</v>
      </c>
      <c r="O1610" s="5">
        <f t="shared" si="200"/>
        <v>1.242</v>
      </c>
      <c r="P1610" s="8">
        <f t="shared" si="201"/>
        <v>50.901639344262293</v>
      </c>
      <c r="Q1610" t="str">
        <f t="shared" si="202"/>
        <v>theater</v>
      </c>
      <c r="R1610" t="str">
        <f t="shared" si="203"/>
        <v>plays</v>
      </c>
      <c r="S1610" s="11">
        <f t="shared" si="204"/>
        <v>41772.105937500004</v>
      </c>
      <c r="T1610" s="11">
        <f t="shared" si="205"/>
        <v>41803.916666666664</v>
      </c>
      <c r="U1610" t="str">
        <f>INDEX('ED - Country code'!$A:$A,MATCH(Data!G3170,'ED - Country code'!$B:$B,0))</f>
        <v>United States of America</v>
      </c>
      <c r="V1610">
        <f t="shared" si="206"/>
        <v>31.810729166660167</v>
      </c>
      <c r="W1610">
        <f t="shared" si="207"/>
        <v>2014</v>
      </c>
    </row>
    <row r="1611" spans="1:23" ht="28.8" x14ac:dyDescent="0.3">
      <c r="A1611">
        <v>1504</v>
      </c>
      <c r="B1611" s="3" t="s">
        <v>1505</v>
      </c>
      <c r="C1611" s="3" t="s">
        <v>5614</v>
      </c>
      <c r="D1611">
        <v>6500</v>
      </c>
      <c r="E1611">
        <v>18066</v>
      </c>
      <c r="F1611" t="s">
        <v>8219</v>
      </c>
      <c r="G1611" t="s">
        <v>8225</v>
      </c>
      <c r="H1611" t="s">
        <v>8247</v>
      </c>
      <c r="I1611">
        <v>1402389180</v>
      </c>
      <c r="J1611">
        <v>1399996024</v>
      </c>
      <c r="K1611" t="b">
        <v>1</v>
      </c>
      <c r="L1611">
        <v>269</v>
      </c>
      <c r="M1611" t="b">
        <v>1</v>
      </c>
      <c r="N1611" t="s">
        <v>8285</v>
      </c>
      <c r="O1611" s="5">
        <f t="shared" si="200"/>
        <v>2.7793846153846156</v>
      </c>
      <c r="P1611" s="8">
        <f t="shared" si="201"/>
        <v>67.159851301115239</v>
      </c>
      <c r="Q1611" t="str">
        <f t="shared" si="202"/>
        <v>photography</v>
      </c>
      <c r="R1611" t="str">
        <f t="shared" si="203"/>
        <v>photobooks</v>
      </c>
      <c r="S1611" s="11">
        <f t="shared" si="204"/>
        <v>41772.657685185186</v>
      </c>
      <c r="T1611" s="11">
        <f t="shared" si="205"/>
        <v>41800.356249999997</v>
      </c>
      <c r="U1611" t="str">
        <f>INDEX('ED - Country code'!$A:$A,MATCH(Data!G1506,'ED - Country code'!$B:$B,0))</f>
        <v>United States of America</v>
      </c>
      <c r="V1611">
        <f t="shared" si="206"/>
        <v>27.698564814811107</v>
      </c>
      <c r="W1611">
        <f t="shared" si="207"/>
        <v>2014</v>
      </c>
    </row>
    <row r="1612" spans="1:23" ht="43.2" x14ac:dyDescent="0.3">
      <c r="A1612">
        <v>3682</v>
      </c>
      <c r="B1612" s="3" t="s">
        <v>3679</v>
      </c>
      <c r="C1612" s="3" t="s">
        <v>7792</v>
      </c>
      <c r="D1612">
        <v>3000</v>
      </c>
      <c r="E1612">
        <v>4176</v>
      </c>
      <c r="F1612" t="s">
        <v>8219</v>
      </c>
      <c r="G1612" t="s">
        <v>8224</v>
      </c>
      <c r="H1612" t="s">
        <v>8246</v>
      </c>
      <c r="I1612">
        <v>1402901940</v>
      </c>
      <c r="J1612">
        <v>1399998418</v>
      </c>
      <c r="K1612" t="b">
        <v>0</v>
      </c>
      <c r="L1612">
        <v>67</v>
      </c>
      <c r="M1612" t="b">
        <v>1</v>
      </c>
      <c r="N1612" t="s">
        <v>8271</v>
      </c>
      <c r="O1612" s="5">
        <f t="shared" si="200"/>
        <v>1.3919999999999999</v>
      </c>
      <c r="P1612" s="8">
        <f t="shared" si="201"/>
        <v>62.328358208955223</v>
      </c>
      <c r="Q1612" t="str">
        <f t="shared" si="202"/>
        <v>theater</v>
      </c>
      <c r="R1612" t="str">
        <f t="shared" si="203"/>
        <v>plays</v>
      </c>
      <c r="S1612" s="11">
        <f t="shared" si="204"/>
        <v>41772.685393518521</v>
      </c>
      <c r="T1612" s="11">
        <f t="shared" si="205"/>
        <v>41806.290972222225</v>
      </c>
      <c r="U1612" t="str">
        <f>INDEX('ED - Country code'!$A:$A,MATCH(Data!G3684,'ED - Country code'!$B:$B,0))</f>
        <v>United Kingdom</v>
      </c>
      <c r="V1612">
        <f t="shared" si="206"/>
        <v>33.605578703703941</v>
      </c>
      <c r="W1612">
        <f t="shared" si="207"/>
        <v>2014</v>
      </c>
    </row>
    <row r="1613" spans="1:23" ht="43.2" x14ac:dyDescent="0.3">
      <c r="A1613">
        <v>3768</v>
      </c>
      <c r="B1613" s="3" t="s">
        <v>3765</v>
      </c>
      <c r="C1613" s="3" t="s">
        <v>7878</v>
      </c>
      <c r="D1613">
        <v>4000</v>
      </c>
      <c r="E1613">
        <v>4306.1099999999997</v>
      </c>
      <c r="F1613" t="s">
        <v>8219</v>
      </c>
      <c r="G1613" t="s">
        <v>8224</v>
      </c>
      <c r="H1613" t="s">
        <v>8246</v>
      </c>
      <c r="I1613">
        <v>1402594090</v>
      </c>
      <c r="J1613">
        <v>1400002090</v>
      </c>
      <c r="K1613" t="b">
        <v>0</v>
      </c>
      <c r="L1613">
        <v>58</v>
      </c>
      <c r="M1613" t="b">
        <v>1</v>
      </c>
      <c r="N1613" t="s">
        <v>8305</v>
      </c>
      <c r="O1613" s="5">
        <f t="shared" si="200"/>
        <v>1.0765274999999999</v>
      </c>
      <c r="P1613" s="8">
        <f t="shared" si="201"/>
        <v>74.243275862068955</v>
      </c>
      <c r="Q1613" t="str">
        <f t="shared" si="202"/>
        <v>theater</v>
      </c>
      <c r="R1613" t="str">
        <f t="shared" si="203"/>
        <v>musical</v>
      </c>
      <c r="S1613" s="11">
        <f t="shared" si="204"/>
        <v>41772.727893518517</v>
      </c>
      <c r="T1613" s="11">
        <f t="shared" si="205"/>
        <v>41802.727893518517</v>
      </c>
      <c r="U1613" t="str">
        <f>INDEX('ED - Country code'!$A:$A,MATCH(Data!G3770,'ED - Country code'!$B:$B,0))</f>
        <v>United States of America</v>
      </c>
      <c r="V1613">
        <f t="shared" si="206"/>
        <v>30</v>
      </c>
      <c r="W1613">
        <f t="shared" si="207"/>
        <v>2014</v>
      </c>
    </row>
    <row r="1614" spans="1:23" ht="43.2" x14ac:dyDescent="0.3">
      <c r="A1614">
        <v>1935</v>
      </c>
      <c r="B1614" s="3" t="s">
        <v>1936</v>
      </c>
      <c r="C1614" s="3" t="s">
        <v>6045</v>
      </c>
      <c r="D1614">
        <v>2500</v>
      </c>
      <c r="E1614">
        <v>2710</v>
      </c>
      <c r="F1614" t="s">
        <v>8219</v>
      </c>
      <c r="G1614" t="s">
        <v>8224</v>
      </c>
      <c r="H1614" t="s">
        <v>8246</v>
      </c>
      <c r="I1614">
        <v>1403326740</v>
      </c>
      <c r="J1614">
        <v>1400106171</v>
      </c>
      <c r="K1614" t="b">
        <v>0</v>
      </c>
      <c r="L1614">
        <v>50</v>
      </c>
      <c r="M1614" t="b">
        <v>1</v>
      </c>
      <c r="N1614" t="s">
        <v>8279</v>
      </c>
      <c r="O1614" s="5">
        <f t="shared" si="200"/>
        <v>1.0840000000000001</v>
      </c>
      <c r="P1614" s="8">
        <f t="shared" si="201"/>
        <v>54.2</v>
      </c>
      <c r="Q1614" t="str">
        <f t="shared" si="202"/>
        <v>music</v>
      </c>
      <c r="R1614" t="str">
        <f t="shared" si="203"/>
        <v>indie rock</v>
      </c>
      <c r="S1614" s="11">
        <f t="shared" si="204"/>
        <v>41773.932534722226</v>
      </c>
      <c r="T1614" s="11">
        <f t="shared" si="205"/>
        <v>41811.207638888889</v>
      </c>
      <c r="U1614" t="str">
        <f>INDEX('ED - Country code'!$A:$A,MATCH(Data!G1937,'ED - Country code'!$B:$B,0))</f>
        <v>Canada</v>
      </c>
      <c r="V1614">
        <f t="shared" si="206"/>
        <v>37.275104166663368</v>
      </c>
      <c r="W1614">
        <f t="shared" si="207"/>
        <v>2014</v>
      </c>
    </row>
    <row r="1615" spans="1:23" ht="43.2" x14ac:dyDescent="0.3">
      <c r="A1615">
        <v>1245</v>
      </c>
      <c r="B1615" s="3" t="s">
        <v>1246</v>
      </c>
      <c r="C1615" s="3" t="s">
        <v>5355</v>
      </c>
      <c r="D1615">
        <v>2000</v>
      </c>
      <c r="E1615">
        <v>2405</v>
      </c>
      <c r="F1615" t="s">
        <v>8219</v>
      </c>
      <c r="G1615" t="s">
        <v>8224</v>
      </c>
      <c r="H1615" t="s">
        <v>8246</v>
      </c>
      <c r="I1615">
        <v>1402755834</v>
      </c>
      <c r="J1615">
        <v>1400163834</v>
      </c>
      <c r="K1615" t="b">
        <v>1</v>
      </c>
      <c r="L1615">
        <v>17</v>
      </c>
      <c r="M1615" t="b">
        <v>1</v>
      </c>
      <c r="N1615" t="s">
        <v>8276</v>
      </c>
      <c r="O1615" s="5">
        <f t="shared" si="200"/>
        <v>1.2024999999999999</v>
      </c>
      <c r="P1615" s="8">
        <f t="shared" si="201"/>
        <v>141.47058823529412</v>
      </c>
      <c r="Q1615" t="str">
        <f t="shared" si="202"/>
        <v>music</v>
      </c>
      <c r="R1615" t="str">
        <f t="shared" si="203"/>
        <v>rock</v>
      </c>
      <c r="S1615" s="11">
        <f t="shared" si="204"/>
        <v>41774.599930555552</v>
      </c>
      <c r="T1615" s="11">
        <f t="shared" si="205"/>
        <v>41804.599930555552</v>
      </c>
      <c r="U1615" t="str">
        <f>INDEX('ED - Country code'!$A:$A,MATCH(Data!G1247,'ED - Country code'!$B:$B,0))</f>
        <v>United States of America</v>
      </c>
      <c r="V1615">
        <f t="shared" si="206"/>
        <v>30</v>
      </c>
      <c r="W1615">
        <f t="shared" si="207"/>
        <v>2014</v>
      </c>
    </row>
    <row r="1616" spans="1:23" ht="28.8" x14ac:dyDescent="0.3">
      <c r="A1616">
        <v>1628</v>
      </c>
      <c r="B1616" s="3" t="s">
        <v>1629</v>
      </c>
      <c r="C1616" s="3" t="s">
        <v>5738</v>
      </c>
      <c r="D1616">
        <v>4000</v>
      </c>
      <c r="E1616">
        <v>4037</v>
      </c>
      <c r="F1616" t="s">
        <v>8219</v>
      </c>
      <c r="G1616" t="s">
        <v>8224</v>
      </c>
      <c r="H1616" t="s">
        <v>8246</v>
      </c>
      <c r="I1616">
        <v>1403026882</v>
      </c>
      <c r="J1616">
        <v>1400175682</v>
      </c>
      <c r="K1616" t="b">
        <v>0</v>
      </c>
      <c r="L1616">
        <v>88</v>
      </c>
      <c r="M1616" t="b">
        <v>1</v>
      </c>
      <c r="N1616" t="s">
        <v>8276</v>
      </c>
      <c r="O1616" s="5">
        <f t="shared" si="200"/>
        <v>1.00925</v>
      </c>
      <c r="P1616" s="8">
        <f t="shared" si="201"/>
        <v>45.875</v>
      </c>
      <c r="Q1616" t="str">
        <f t="shared" si="202"/>
        <v>music</v>
      </c>
      <c r="R1616" t="str">
        <f t="shared" si="203"/>
        <v>rock</v>
      </c>
      <c r="S1616" s="11">
        <f t="shared" si="204"/>
        <v>41774.737060185187</v>
      </c>
      <c r="T1616" s="11">
        <f t="shared" si="205"/>
        <v>41807.737060185187</v>
      </c>
      <c r="U1616" t="str">
        <f>INDEX('ED - Country code'!$A:$A,MATCH(Data!G1630,'ED - Country code'!$B:$B,0))</f>
        <v>United Kingdom</v>
      </c>
      <c r="V1616">
        <f t="shared" si="206"/>
        <v>33</v>
      </c>
      <c r="W1616">
        <f t="shared" si="207"/>
        <v>2014</v>
      </c>
    </row>
    <row r="1617" spans="1:23" ht="28.8" x14ac:dyDescent="0.3">
      <c r="A1617">
        <v>2934</v>
      </c>
      <c r="B1617" s="3" t="s">
        <v>2934</v>
      </c>
      <c r="C1617" s="3" t="s">
        <v>7044</v>
      </c>
      <c r="D1617">
        <v>2500</v>
      </c>
      <c r="E1617">
        <v>2700</v>
      </c>
      <c r="F1617" t="s">
        <v>8219</v>
      </c>
      <c r="G1617" t="s">
        <v>8229</v>
      </c>
      <c r="H1617" t="s">
        <v>8251</v>
      </c>
      <c r="I1617">
        <v>1402845364</v>
      </c>
      <c r="J1617">
        <v>1400253364</v>
      </c>
      <c r="K1617" t="b">
        <v>0</v>
      </c>
      <c r="L1617">
        <v>37</v>
      </c>
      <c r="M1617" t="b">
        <v>1</v>
      </c>
      <c r="N1617" t="s">
        <v>8305</v>
      </c>
      <c r="O1617" s="5">
        <f t="shared" si="200"/>
        <v>1.08</v>
      </c>
      <c r="P1617" s="8">
        <f t="shared" si="201"/>
        <v>72.972972972972968</v>
      </c>
      <c r="Q1617" t="str">
        <f t="shared" si="202"/>
        <v>theater</v>
      </c>
      <c r="R1617" t="str">
        <f t="shared" si="203"/>
        <v>musical</v>
      </c>
      <c r="S1617" s="11">
        <f t="shared" si="204"/>
        <v>41775.636157407411</v>
      </c>
      <c r="T1617" s="11">
        <f t="shared" si="205"/>
        <v>41805.636157407411</v>
      </c>
      <c r="U1617" t="str">
        <f>INDEX('ED - Country code'!$A:$A,MATCH(Data!G2936,'ED - Country code'!$B:$B,0))</f>
        <v>United States of America</v>
      </c>
      <c r="V1617">
        <f t="shared" si="206"/>
        <v>30</v>
      </c>
      <c r="W1617">
        <f t="shared" si="207"/>
        <v>2014</v>
      </c>
    </row>
    <row r="1618" spans="1:23" ht="43.2" x14ac:dyDescent="0.3">
      <c r="A1618">
        <v>3163</v>
      </c>
      <c r="B1618" s="3" t="s">
        <v>3163</v>
      </c>
      <c r="C1618" s="3" t="s">
        <v>7273</v>
      </c>
      <c r="D1618">
        <v>13000</v>
      </c>
      <c r="E1618">
        <v>14450</v>
      </c>
      <c r="F1618" t="s">
        <v>8219</v>
      </c>
      <c r="G1618" t="s">
        <v>8224</v>
      </c>
      <c r="H1618" t="s">
        <v>8246</v>
      </c>
      <c r="I1618">
        <v>1402855525</v>
      </c>
      <c r="J1618">
        <v>1400263525</v>
      </c>
      <c r="K1618" t="b">
        <v>1</v>
      </c>
      <c r="L1618">
        <v>72</v>
      </c>
      <c r="M1618" t="b">
        <v>1</v>
      </c>
      <c r="N1618" t="s">
        <v>8271</v>
      </c>
      <c r="O1618" s="5">
        <f t="shared" si="200"/>
        <v>1.1115384615384616</v>
      </c>
      <c r="P1618" s="8">
        <f t="shared" si="201"/>
        <v>200.69444444444446</v>
      </c>
      <c r="Q1618" t="str">
        <f t="shared" si="202"/>
        <v>theater</v>
      </c>
      <c r="R1618" t="str">
        <f t="shared" si="203"/>
        <v>plays</v>
      </c>
      <c r="S1618" s="11">
        <f t="shared" si="204"/>
        <v>41775.753761574073</v>
      </c>
      <c r="T1618" s="11">
        <f t="shared" si="205"/>
        <v>41805.753761574073</v>
      </c>
      <c r="U1618" t="str">
        <f>INDEX('ED - Country code'!$A:$A,MATCH(Data!G3165,'ED - Country code'!$B:$B,0))</f>
        <v>United States of America</v>
      </c>
      <c r="V1618">
        <f t="shared" si="206"/>
        <v>30</v>
      </c>
      <c r="W1618">
        <f t="shared" si="207"/>
        <v>2014</v>
      </c>
    </row>
    <row r="1619" spans="1:23" ht="28.8" x14ac:dyDescent="0.3">
      <c r="A1619">
        <v>3658</v>
      </c>
      <c r="B1619" s="3" t="s">
        <v>3655</v>
      </c>
      <c r="C1619" s="3" t="s">
        <v>7768</v>
      </c>
      <c r="D1619">
        <v>1500</v>
      </c>
      <c r="E1619">
        <v>1510</v>
      </c>
      <c r="F1619" t="s">
        <v>8219</v>
      </c>
      <c r="G1619" t="s">
        <v>8224</v>
      </c>
      <c r="H1619" t="s">
        <v>8246</v>
      </c>
      <c r="I1619">
        <v>1404273540</v>
      </c>
      <c r="J1619">
        <v>1400272580</v>
      </c>
      <c r="K1619" t="b">
        <v>0</v>
      </c>
      <c r="L1619">
        <v>20</v>
      </c>
      <c r="M1619" t="b">
        <v>1</v>
      </c>
      <c r="N1619" t="s">
        <v>8271</v>
      </c>
      <c r="O1619" s="5">
        <f t="shared" si="200"/>
        <v>1.0066666666666666</v>
      </c>
      <c r="P1619" s="8">
        <f t="shared" si="201"/>
        <v>75.5</v>
      </c>
      <c r="Q1619" t="str">
        <f t="shared" si="202"/>
        <v>theater</v>
      </c>
      <c r="R1619" t="str">
        <f t="shared" si="203"/>
        <v>plays</v>
      </c>
      <c r="S1619" s="11">
        <f t="shared" si="204"/>
        <v>41775.858564814815</v>
      </c>
      <c r="T1619" s="11">
        <f t="shared" si="205"/>
        <v>41822.165972222225</v>
      </c>
      <c r="U1619" t="str">
        <f>INDEX('ED - Country code'!$A:$A,MATCH(Data!G3660,'ED - Country code'!$B:$B,0))</f>
        <v>Germany</v>
      </c>
      <c r="V1619">
        <f t="shared" si="206"/>
        <v>46.30740740741021</v>
      </c>
      <c r="W1619">
        <f t="shared" si="207"/>
        <v>2014</v>
      </c>
    </row>
    <row r="1620" spans="1:23" ht="28.8" x14ac:dyDescent="0.3">
      <c r="A1620">
        <v>3433</v>
      </c>
      <c r="B1620" s="3" t="s">
        <v>3432</v>
      </c>
      <c r="C1620" s="3" t="s">
        <v>7543</v>
      </c>
      <c r="D1620">
        <v>9500</v>
      </c>
      <c r="E1620">
        <v>9525</v>
      </c>
      <c r="F1620" t="s">
        <v>8219</v>
      </c>
      <c r="G1620" t="s">
        <v>8224</v>
      </c>
      <c r="H1620" t="s">
        <v>8246</v>
      </c>
      <c r="I1620">
        <v>1402974000</v>
      </c>
      <c r="J1620">
        <v>1400290255</v>
      </c>
      <c r="K1620" t="b">
        <v>0</v>
      </c>
      <c r="L1620">
        <v>71</v>
      </c>
      <c r="M1620" t="b">
        <v>1</v>
      </c>
      <c r="N1620" t="s">
        <v>8271</v>
      </c>
      <c r="O1620" s="5">
        <f t="shared" si="200"/>
        <v>1.0026315789473683</v>
      </c>
      <c r="P1620" s="8">
        <f t="shared" si="201"/>
        <v>134.1549295774648</v>
      </c>
      <c r="Q1620" t="str">
        <f t="shared" si="202"/>
        <v>theater</v>
      </c>
      <c r="R1620" t="str">
        <f t="shared" si="203"/>
        <v>plays</v>
      </c>
      <c r="S1620" s="11">
        <f t="shared" si="204"/>
        <v>41776.063136574077</v>
      </c>
      <c r="T1620" s="11">
        <f t="shared" si="205"/>
        <v>41807.125</v>
      </c>
      <c r="U1620" t="str">
        <f>INDEX('ED - Country code'!$A:$A,MATCH(Data!G3435,'ED - Country code'!$B:$B,0))</f>
        <v>United Kingdom</v>
      </c>
      <c r="V1620">
        <f t="shared" si="206"/>
        <v>31.061863425922638</v>
      </c>
      <c r="W1620">
        <f t="shared" si="207"/>
        <v>2014</v>
      </c>
    </row>
    <row r="1621" spans="1:23" ht="43.2" x14ac:dyDescent="0.3">
      <c r="A1621">
        <v>2998</v>
      </c>
      <c r="B1621" s="3" t="s">
        <v>2998</v>
      </c>
      <c r="C1621" s="3" t="s">
        <v>7108</v>
      </c>
      <c r="D1621">
        <v>50000</v>
      </c>
      <c r="E1621">
        <v>51514.5</v>
      </c>
      <c r="F1621" t="s">
        <v>8219</v>
      </c>
      <c r="G1621" t="s">
        <v>8224</v>
      </c>
      <c r="H1621" t="s">
        <v>8246</v>
      </c>
      <c r="I1621">
        <v>1402892700</v>
      </c>
      <c r="J1621">
        <v>1400474329</v>
      </c>
      <c r="K1621" t="b">
        <v>0</v>
      </c>
      <c r="L1621">
        <v>433</v>
      </c>
      <c r="M1621" t="b">
        <v>1</v>
      </c>
      <c r="N1621" t="s">
        <v>8303</v>
      </c>
      <c r="O1621" s="5">
        <f t="shared" si="200"/>
        <v>1.0302899999999999</v>
      </c>
      <c r="P1621" s="8">
        <f t="shared" si="201"/>
        <v>118.97113163972287</v>
      </c>
      <c r="Q1621" t="str">
        <f t="shared" si="202"/>
        <v>theater</v>
      </c>
      <c r="R1621" t="str">
        <f t="shared" si="203"/>
        <v>spaces</v>
      </c>
      <c r="S1621" s="11">
        <f t="shared" si="204"/>
        <v>41778.193622685183</v>
      </c>
      <c r="T1621" s="11">
        <f t="shared" si="205"/>
        <v>41806.184027777781</v>
      </c>
      <c r="U1621" t="str">
        <f>INDEX('ED - Country code'!$A:$A,MATCH(Data!G3000,'ED - Country code'!$B:$B,0))</f>
        <v>United States of America</v>
      </c>
      <c r="V1621">
        <f t="shared" si="206"/>
        <v>27.990405092597939</v>
      </c>
      <c r="W1621">
        <f t="shared" si="207"/>
        <v>2014</v>
      </c>
    </row>
    <row r="1622" spans="1:23" ht="43.2" x14ac:dyDescent="0.3">
      <c r="A1622">
        <v>3016</v>
      </c>
      <c r="B1622" s="3" t="s">
        <v>3016</v>
      </c>
      <c r="C1622" s="3" t="s">
        <v>7126</v>
      </c>
      <c r="D1622">
        <v>8500</v>
      </c>
      <c r="E1622">
        <v>8722</v>
      </c>
      <c r="F1622" t="s">
        <v>8219</v>
      </c>
      <c r="G1622" t="s">
        <v>8224</v>
      </c>
      <c r="H1622" t="s">
        <v>8246</v>
      </c>
      <c r="I1622">
        <v>1405688952</v>
      </c>
      <c r="J1622">
        <v>1400504952</v>
      </c>
      <c r="K1622" t="b">
        <v>0</v>
      </c>
      <c r="L1622">
        <v>36</v>
      </c>
      <c r="M1622" t="b">
        <v>1</v>
      </c>
      <c r="N1622" t="s">
        <v>8303</v>
      </c>
      <c r="O1622" s="5">
        <f t="shared" si="200"/>
        <v>1.0261176470588236</v>
      </c>
      <c r="P1622" s="8">
        <f t="shared" si="201"/>
        <v>242.27777777777777</v>
      </c>
      <c r="Q1622" t="str">
        <f t="shared" si="202"/>
        <v>theater</v>
      </c>
      <c r="R1622" t="str">
        <f t="shared" si="203"/>
        <v>spaces</v>
      </c>
      <c r="S1622" s="11">
        <f t="shared" si="204"/>
        <v>41778.548055555555</v>
      </c>
      <c r="T1622" s="11">
        <f t="shared" si="205"/>
        <v>41838.548055555555</v>
      </c>
      <c r="U1622" t="str">
        <f>INDEX('ED - Country code'!$A:$A,MATCH(Data!G3018,'ED - Country code'!$B:$B,0))</f>
        <v>United States of America</v>
      </c>
      <c r="V1622">
        <f t="shared" si="206"/>
        <v>60</v>
      </c>
      <c r="W1622">
        <f t="shared" si="207"/>
        <v>2014</v>
      </c>
    </row>
    <row r="1623" spans="1:23" ht="43.2" x14ac:dyDescent="0.3">
      <c r="A1623">
        <v>3209</v>
      </c>
      <c r="B1623" s="3" t="s">
        <v>3209</v>
      </c>
      <c r="C1623" s="3" t="s">
        <v>7319</v>
      </c>
      <c r="D1623">
        <v>9500</v>
      </c>
      <c r="E1623">
        <v>11335.7</v>
      </c>
      <c r="F1623" t="s">
        <v>8219</v>
      </c>
      <c r="G1623" t="s">
        <v>8224</v>
      </c>
      <c r="H1623" t="s">
        <v>8246</v>
      </c>
      <c r="I1623">
        <v>1403305200</v>
      </c>
      <c r="J1623">
        <v>1400512658</v>
      </c>
      <c r="K1623" t="b">
        <v>1</v>
      </c>
      <c r="L1623">
        <v>226</v>
      </c>
      <c r="M1623" t="b">
        <v>1</v>
      </c>
      <c r="N1623" t="s">
        <v>8271</v>
      </c>
      <c r="O1623" s="5">
        <f t="shared" si="200"/>
        <v>1.1932315789473684</v>
      </c>
      <c r="P1623" s="8">
        <f t="shared" si="201"/>
        <v>50.157964601769912</v>
      </c>
      <c r="Q1623" t="str">
        <f t="shared" si="202"/>
        <v>theater</v>
      </c>
      <c r="R1623" t="str">
        <f t="shared" si="203"/>
        <v>plays</v>
      </c>
      <c r="S1623" s="11">
        <f t="shared" si="204"/>
        <v>41778.637245370373</v>
      </c>
      <c r="T1623" s="11">
        <f t="shared" si="205"/>
        <v>41810.958333333336</v>
      </c>
      <c r="U1623" t="str">
        <f>INDEX('ED - Country code'!$A:$A,MATCH(Data!G3211,'ED - Country code'!$B:$B,0))</f>
        <v>Spain</v>
      </c>
      <c r="V1623">
        <f t="shared" si="206"/>
        <v>32.321087962962338</v>
      </c>
      <c r="W1623">
        <f t="shared" si="207"/>
        <v>2014</v>
      </c>
    </row>
    <row r="1624" spans="1:23" ht="43.2" x14ac:dyDescent="0.3">
      <c r="A1624">
        <v>3181</v>
      </c>
      <c r="B1624" s="3" t="s">
        <v>3181</v>
      </c>
      <c r="C1624" s="3" t="s">
        <v>7291</v>
      </c>
      <c r="D1624">
        <v>500</v>
      </c>
      <c r="E1624">
        <v>545</v>
      </c>
      <c r="F1624" t="s">
        <v>8219</v>
      </c>
      <c r="G1624" t="s">
        <v>8225</v>
      </c>
      <c r="H1624" t="s">
        <v>8247</v>
      </c>
      <c r="I1624">
        <v>1402848000</v>
      </c>
      <c r="J1624">
        <v>1400570787</v>
      </c>
      <c r="K1624" t="b">
        <v>1</v>
      </c>
      <c r="L1624">
        <v>15</v>
      </c>
      <c r="M1624" t="b">
        <v>1</v>
      </c>
      <c r="N1624" t="s">
        <v>8271</v>
      </c>
      <c r="O1624" s="5">
        <f t="shared" si="200"/>
        <v>1.0900000000000001</v>
      </c>
      <c r="P1624" s="8">
        <f t="shared" si="201"/>
        <v>36.333333333333336</v>
      </c>
      <c r="Q1624" t="str">
        <f t="shared" si="202"/>
        <v>theater</v>
      </c>
      <c r="R1624" t="str">
        <f t="shared" si="203"/>
        <v>plays</v>
      </c>
      <c r="S1624" s="11">
        <f t="shared" si="204"/>
        <v>41779.310034722221</v>
      </c>
      <c r="T1624" s="11">
        <f t="shared" si="205"/>
        <v>41805.666666666664</v>
      </c>
      <c r="U1624" t="str">
        <f>INDEX('ED - Country code'!$A:$A,MATCH(Data!G3183,'ED - Country code'!$B:$B,0))</f>
        <v>United States of America</v>
      </c>
      <c r="V1624">
        <f t="shared" si="206"/>
        <v>26.356631944443507</v>
      </c>
      <c r="W1624">
        <f t="shared" si="207"/>
        <v>2014</v>
      </c>
    </row>
    <row r="1625" spans="1:23" ht="28.8" x14ac:dyDescent="0.3">
      <c r="A1625">
        <v>3711</v>
      </c>
      <c r="B1625" s="3" t="s">
        <v>3708</v>
      </c>
      <c r="C1625" s="3" t="s">
        <v>7821</v>
      </c>
      <c r="D1625">
        <v>500</v>
      </c>
      <c r="E1625">
        <v>570</v>
      </c>
      <c r="F1625" t="s">
        <v>8219</v>
      </c>
      <c r="G1625" t="s">
        <v>8224</v>
      </c>
      <c r="H1625" t="s">
        <v>8246</v>
      </c>
      <c r="I1625">
        <v>1402848000</v>
      </c>
      <c r="J1625">
        <v>1400606573</v>
      </c>
      <c r="K1625" t="b">
        <v>0</v>
      </c>
      <c r="L1625">
        <v>21</v>
      </c>
      <c r="M1625" t="b">
        <v>1</v>
      </c>
      <c r="N1625" t="s">
        <v>8271</v>
      </c>
      <c r="O1625" s="5">
        <f t="shared" si="200"/>
        <v>1.1399999999999999</v>
      </c>
      <c r="P1625" s="8">
        <f t="shared" si="201"/>
        <v>27.142857142857142</v>
      </c>
      <c r="Q1625" t="str">
        <f t="shared" si="202"/>
        <v>theater</v>
      </c>
      <c r="R1625" t="str">
        <f t="shared" si="203"/>
        <v>plays</v>
      </c>
      <c r="S1625" s="11">
        <f t="shared" si="204"/>
        <v>41779.724224537036</v>
      </c>
      <c r="T1625" s="11">
        <f t="shared" si="205"/>
        <v>41805.666666666664</v>
      </c>
      <c r="U1625" t="str">
        <f>INDEX('ED - Country code'!$A:$A,MATCH(Data!G3713,'ED - Country code'!$B:$B,0))</f>
        <v>United Kingdom</v>
      </c>
      <c r="V1625">
        <f t="shared" si="206"/>
        <v>25.942442129628034</v>
      </c>
      <c r="W1625">
        <f t="shared" si="207"/>
        <v>2014</v>
      </c>
    </row>
    <row r="1626" spans="1:23" ht="43.2" x14ac:dyDescent="0.3">
      <c r="A1626">
        <v>10</v>
      </c>
      <c r="B1626" s="3" t="s">
        <v>12</v>
      </c>
      <c r="C1626" s="3" t="s">
        <v>4121</v>
      </c>
      <c r="D1626">
        <v>3000</v>
      </c>
      <c r="E1626">
        <v>3015</v>
      </c>
      <c r="F1626" t="s">
        <v>8219</v>
      </c>
      <c r="G1626" t="s">
        <v>8224</v>
      </c>
      <c r="H1626" t="s">
        <v>8246</v>
      </c>
      <c r="I1626">
        <v>1403660279</v>
      </c>
      <c r="J1626">
        <v>1400636279</v>
      </c>
      <c r="K1626" t="b">
        <v>0</v>
      </c>
      <c r="L1626">
        <v>19</v>
      </c>
      <c r="M1626" t="b">
        <v>1</v>
      </c>
      <c r="N1626" t="s">
        <v>8265</v>
      </c>
      <c r="O1626" s="5">
        <f t="shared" si="200"/>
        <v>1.0049999999999999</v>
      </c>
      <c r="P1626" s="8">
        <f t="shared" si="201"/>
        <v>158.68421052631578</v>
      </c>
      <c r="Q1626" t="str">
        <f t="shared" si="202"/>
        <v>film &amp; video</v>
      </c>
      <c r="R1626" t="str">
        <f t="shared" si="203"/>
        <v>television</v>
      </c>
      <c r="S1626" s="11">
        <f t="shared" si="204"/>
        <v>41780.068043981482</v>
      </c>
      <c r="T1626" s="11">
        <f t="shared" si="205"/>
        <v>41815.068043981482</v>
      </c>
      <c r="U1626" t="str">
        <f>INDEX('ED - Country code'!$A:$A,MATCH(Data!G12,'ED - Country code'!$B:$B,0))</f>
        <v>United States of America</v>
      </c>
      <c r="V1626">
        <f t="shared" si="206"/>
        <v>35</v>
      </c>
      <c r="W1626">
        <f t="shared" si="207"/>
        <v>2014</v>
      </c>
    </row>
    <row r="1627" spans="1:23" ht="28.8" x14ac:dyDescent="0.3">
      <c r="A1627">
        <v>3180</v>
      </c>
      <c r="B1627" s="3" t="s">
        <v>3180</v>
      </c>
      <c r="C1627" s="3" t="s">
        <v>7290</v>
      </c>
      <c r="D1627">
        <v>1200</v>
      </c>
      <c r="E1627">
        <v>1437</v>
      </c>
      <c r="F1627" t="s">
        <v>8219</v>
      </c>
      <c r="G1627" t="s">
        <v>8225</v>
      </c>
      <c r="H1627" t="s">
        <v>8247</v>
      </c>
      <c r="I1627">
        <v>1403258049</v>
      </c>
      <c r="J1627">
        <v>1400666049</v>
      </c>
      <c r="K1627" t="b">
        <v>1</v>
      </c>
      <c r="L1627">
        <v>45</v>
      </c>
      <c r="M1627" t="b">
        <v>1</v>
      </c>
      <c r="N1627" t="s">
        <v>8271</v>
      </c>
      <c r="O1627" s="5">
        <f t="shared" si="200"/>
        <v>1.1975</v>
      </c>
      <c r="P1627" s="8">
        <f t="shared" si="201"/>
        <v>31.933333333333334</v>
      </c>
      <c r="Q1627" t="str">
        <f t="shared" si="202"/>
        <v>theater</v>
      </c>
      <c r="R1627" t="str">
        <f t="shared" si="203"/>
        <v>plays</v>
      </c>
      <c r="S1627" s="11">
        <f t="shared" si="204"/>
        <v>41780.412604166668</v>
      </c>
      <c r="T1627" s="11">
        <f t="shared" si="205"/>
        <v>41810.412604166668</v>
      </c>
      <c r="U1627" t="str">
        <f>INDEX('ED - Country code'!$A:$A,MATCH(Data!G3182,'ED - Country code'!$B:$B,0))</f>
        <v>United Kingdom</v>
      </c>
      <c r="V1627">
        <f t="shared" si="206"/>
        <v>30</v>
      </c>
      <c r="W1627">
        <f t="shared" si="207"/>
        <v>2014</v>
      </c>
    </row>
    <row r="1628" spans="1:23" ht="28.8" x14ac:dyDescent="0.3">
      <c r="A1628">
        <v>2795</v>
      </c>
      <c r="B1628" s="3" t="s">
        <v>2795</v>
      </c>
      <c r="C1628" s="3" t="s">
        <v>6905</v>
      </c>
      <c r="D1628">
        <v>700</v>
      </c>
      <c r="E1628">
        <v>730</v>
      </c>
      <c r="F1628" t="s">
        <v>8219</v>
      </c>
      <c r="G1628" t="s">
        <v>8224</v>
      </c>
      <c r="H1628" t="s">
        <v>8246</v>
      </c>
      <c r="I1628">
        <v>1402095600</v>
      </c>
      <c r="J1628">
        <v>1400675841</v>
      </c>
      <c r="K1628" t="b">
        <v>0</v>
      </c>
      <c r="L1628">
        <v>20</v>
      </c>
      <c r="M1628" t="b">
        <v>1</v>
      </c>
      <c r="N1628" t="s">
        <v>8271</v>
      </c>
      <c r="O1628" s="5">
        <f t="shared" si="200"/>
        <v>1.0428571428571429</v>
      </c>
      <c r="P1628" s="8">
        <f t="shared" si="201"/>
        <v>36.5</v>
      </c>
      <c r="Q1628" t="str">
        <f t="shared" si="202"/>
        <v>theater</v>
      </c>
      <c r="R1628" t="str">
        <f t="shared" si="203"/>
        <v>plays</v>
      </c>
      <c r="S1628" s="11">
        <f t="shared" si="204"/>
        <v>41780.525937500002</v>
      </c>
      <c r="T1628" s="11">
        <f t="shared" si="205"/>
        <v>41796.958333333336</v>
      </c>
      <c r="U1628" t="str">
        <f>INDEX('ED - Country code'!$A:$A,MATCH(Data!G2797,'ED - Country code'!$B:$B,0))</f>
        <v>United States of America</v>
      </c>
      <c r="V1628">
        <f t="shared" si="206"/>
        <v>16.43239583333343</v>
      </c>
      <c r="W1628">
        <f t="shared" si="207"/>
        <v>2014</v>
      </c>
    </row>
    <row r="1629" spans="1:23" ht="43.2" x14ac:dyDescent="0.3">
      <c r="A1629">
        <v>3649</v>
      </c>
      <c r="B1629" s="3" t="s">
        <v>3647</v>
      </c>
      <c r="C1629" s="3" t="s">
        <v>7759</v>
      </c>
      <c r="D1629">
        <v>750</v>
      </c>
      <c r="E1629">
        <v>780</v>
      </c>
      <c r="F1629" t="s">
        <v>8219</v>
      </c>
      <c r="G1629" t="s">
        <v>8229</v>
      </c>
      <c r="H1629" t="s">
        <v>8251</v>
      </c>
      <c r="I1629">
        <v>1402938394</v>
      </c>
      <c r="J1629">
        <v>1400691994</v>
      </c>
      <c r="K1629" t="b">
        <v>0</v>
      </c>
      <c r="L1629">
        <v>8</v>
      </c>
      <c r="M1629" t="b">
        <v>1</v>
      </c>
      <c r="N1629" t="s">
        <v>8271</v>
      </c>
      <c r="O1629" s="5">
        <f t="shared" si="200"/>
        <v>1.04</v>
      </c>
      <c r="P1629" s="8">
        <f t="shared" si="201"/>
        <v>97.5</v>
      </c>
      <c r="Q1629" t="str">
        <f t="shared" si="202"/>
        <v>theater</v>
      </c>
      <c r="R1629" t="str">
        <f t="shared" si="203"/>
        <v>plays</v>
      </c>
      <c r="S1629" s="11">
        <f t="shared" si="204"/>
        <v>41780.712893518517</v>
      </c>
      <c r="T1629" s="11">
        <f t="shared" si="205"/>
        <v>41806.712893518517</v>
      </c>
      <c r="U1629" t="str">
        <f>INDEX('ED - Country code'!$A:$A,MATCH(Data!G3651,'ED - Country code'!$B:$B,0))</f>
        <v>United States of America</v>
      </c>
      <c r="V1629">
        <f t="shared" si="206"/>
        <v>26</v>
      </c>
      <c r="W1629">
        <f t="shared" si="207"/>
        <v>2014</v>
      </c>
    </row>
    <row r="1630" spans="1:23" ht="43.2" x14ac:dyDescent="0.3">
      <c r="A1630">
        <v>2711</v>
      </c>
      <c r="B1630" s="3" t="s">
        <v>2711</v>
      </c>
      <c r="C1630" s="3" t="s">
        <v>6821</v>
      </c>
      <c r="D1630">
        <v>3910</v>
      </c>
      <c r="E1630">
        <v>3938</v>
      </c>
      <c r="F1630" t="s">
        <v>8219</v>
      </c>
      <c r="G1630" t="s">
        <v>8225</v>
      </c>
      <c r="H1630" t="s">
        <v>8247</v>
      </c>
      <c r="I1630">
        <v>1403301660</v>
      </c>
      <c r="J1630">
        <v>1400694790</v>
      </c>
      <c r="K1630" t="b">
        <v>1</v>
      </c>
      <c r="L1630">
        <v>73</v>
      </c>
      <c r="M1630" t="b">
        <v>1</v>
      </c>
      <c r="N1630" t="s">
        <v>8303</v>
      </c>
      <c r="O1630" s="5">
        <f t="shared" si="200"/>
        <v>1.007161125319693</v>
      </c>
      <c r="P1630" s="8">
        <f t="shared" si="201"/>
        <v>53.945205479452056</v>
      </c>
      <c r="Q1630" t="str">
        <f t="shared" si="202"/>
        <v>theater</v>
      </c>
      <c r="R1630" t="str">
        <f t="shared" si="203"/>
        <v>spaces</v>
      </c>
      <c r="S1630" s="11">
        <f t="shared" si="204"/>
        <v>41780.745254629634</v>
      </c>
      <c r="T1630" s="11">
        <f t="shared" si="205"/>
        <v>41810.917361111111</v>
      </c>
      <c r="U1630" t="str">
        <f>INDEX('ED - Country code'!$A:$A,MATCH(Data!G2713,'ED - Country code'!$B:$B,0))</f>
        <v>United Kingdom</v>
      </c>
      <c r="V1630">
        <f t="shared" si="206"/>
        <v>30.172106481477385</v>
      </c>
      <c r="W1630">
        <f t="shared" si="207"/>
        <v>2014</v>
      </c>
    </row>
    <row r="1631" spans="1:23" ht="43.2" x14ac:dyDescent="0.3">
      <c r="A1631">
        <v>364</v>
      </c>
      <c r="B1631" s="3" t="s">
        <v>365</v>
      </c>
      <c r="C1631" s="3" t="s">
        <v>4474</v>
      </c>
      <c r="D1631">
        <v>7000</v>
      </c>
      <c r="E1631">
        <v>7711.3</v>
      </c>
      <c r="F1631" t="s">
        <v>8219</v>
      </c>
      <c r="G1631" t="s">
        <v>8224</v>
      </c>
      <c r="H1631" t="s">
        <v>8246</v>
      </c>
      <c r="I1631">
        <v>1403323140</v>
      </c>
      <c r="J1631">
        <v>1400704672</v>
      </c>
      <c r="K1631" t="b">
        <v>0</v>
      </c>
      <c r="L1631">
        <v>113</v>
      </c>
      <c r="M1631" t="b">
        <v>1</v>
      </c>
      <c r="N1631" t="s">
        <v>8269</v>
      </c>
      <c r="O1631" s="5">
        <f t="shared" si="200"/>
        <v>1.1016142857142857</v>
      </c>
      <c r="P1631" s="8">
        <f t="shared" si="201"/>
        <v>68.24159292035398</v>
      </c>
      <c r="Q1631" t="str">
        <f t="shared" si="202"/>
        <v>film &amp; video</v>
      </c>
      <c r="R1631" t="str">
        <f t="shared" si="203"/>
        <v>documentary</v>
      </c>
      <c r="S1631" s="11">
        <f t="shared" si="204"/>
        <v>41780.859629629631</v>
      </c>
      <c r="T1631" s="11">
        <f t="shared" si="205"/>
        <v>41811.165972222225</v>
      </c>
      <c r="U1631" t="str">
        <f>INDEX('ED - Country code'!$A:$A,MATCH(Data!G366,'ED - Country code'!$B:$B,0))</f>
        <v>United States of America</v>
      </c>
      <c r="V1631">
        <f t="shared" si="206"/>
        <v>30.306342592593865</v>
      </c>
      <c r="W1631">
        <f t="shared" si="207"/>
        <v>2014</v>
      </c>
    </row>
    <row r="1632" spans="1:23" ht="43.2" x14ac:dyDescent="0.3">
      <c r="A1632">
        <v>3513</v>
      </c>
      <c r="B1632" s="3" t="s">
        <v>3512</v>
      </c>
      <c r="C1632" s="3" t="s">
        <v>7623</v>
      </c>
      <c r="D1632">
        <v>2800</v>
      </c>
      <c r="E1632">
        <v>3315</v>
      </c>
      <c r="F1632" t="s">
        <v>8219</v>
      </c>
      <c r="G1632" t="s">
        <v>8224</v>
      </c>
      <c r="H1632" t="s">
        <v>8246</v>
      </c>
      <c r="I1632">
        <v>1401857940</v>
      </c>
      <c r="J1632">
        <v>1400725112</v>
      </c>
      <c r="K1632" t="b">
        <v>0</v>
      </c>
      <c r="L1632">
        <v>44</v>
      </c>
      <c r="M1632" t="b">
        <v>1</v>
      </c>
      <c r="N1632" t="s">
        <v>8271</v>
      </c>
      <c r="O1632" s="5">
        <f t="shared" si="200"/>
        <v>1.1839285714285714</v>
      </c>
      <c r="P1632" s="8">
        <f t="shared" si="201"/>
        <v>75.340909090909093</v>
      </c>
      <c r="Q1632" t="str">
        <f t="shared" si="202"/>
        <v>theater</v>
      </c>
      <c r="R1632" t="str">
        <f t="shared" si="203"/>
        <v>plays</v>
      </c>
      <c r="S1632" s="11">
        <f t="shared" si="204"/>
        <v>41781.096203703702</v>
      </c>
      <c r="T1632" s="11">
        <f t="shared" si="205"/>
        <v>41794.207638888889</v>
      </c>
      <c r="U1632" t="str">
        <f>INDEX('ED - Country code'!$A:$A,MATCH(Data!G3515,'ED - Country code'!$B:$B,0))</f>
        <v>United States of America</v>
      </c>
      <c r="V1632">
        <f t="shared" si="206"/>
        <v>13.111435185186565</v>
      </c>
      <c r="W1632">
        <f t="shared" si="207"/>
        <v>2014</v>
      </c>
    </row>
    <row r="1633" spans="1:23" ht="43.2" x14ac:dyDescent="0.3">
      <c r="A1633">
        <v>3177</v>
      </c>
      <c r="B1633" s="3" t="s">
        <v>3177</v>
      </c>
      <c r="C1633" s="3" t="s">
        <v>7287</v>
      </c>
      <c r="D1633">
        <v>2500</v>
      </c>
      <c r="E1633">
        <v>2935</v>
      </c>
      <c r="F1633" t="s">
        <v>8219</v>
      </c>
      <c r="G1633" t="s">
        <v>8224</v>
      </c>
      <c r="H1633" t="s">
        <v>8246</v>
      </c>
      <c r="I1633">
        <v>1403366409</v>
      </c>
      <c r="J1633">
        <v>1400774409</v>
      </c>
      <c r="K1633" t="b">
        <v>1</v>
      </c>
      <c r="L1633">
        <v>51</v>
      </c>
      <c r="M1633" t="b">
        <v>1</v>
      </c>
      <c r="N1633" t="s">
        <v>8271</v>
      </c>
      <c r="O1633" s="5">
        <f t="shared" si="200"/>
        <v>1.1739999999999999</v>
      </c>
      <c r="P1633" s="8">
        <f t="shared" si="201"/>
        <v>57.549019607843135</v>
      </c>
      <c r="Q1633" t="str">
        <f t="shared" si="202"/>
        <v>theater</v>
      </c>
      <c r="R1633" t="str">
        <f t="shared" si="203"/>
        <v>plays</v>
      </c>
      <c r="S1633" s="11">
        <f t="shared" si="204"/>
        <v>41781.666770833333</v>
      </c>
      <c r="T1633" s="11">
        <f t="shared" si="205"/>
        <v>41811.666770833333</v>
      </c>
      <c r="U1633" t="str">
        <f>INDEX('ED - Country code'!$A:$A,MATCH(Data!G3179,'ED - Country code'!$B:$B,0))</f>
        <v>Canada</v>
      </c>
      <c r="V1633">
        <f t="shared" si="206"/>
        <v>30</v>
      </c>
      <c r="W1633">
        <f t="shared" si="207"/>
        <v>2014</v>
      </c>
    </row>
    <row r="1634" spans="1:23" ht="43.2" x14ac:dyDescent="0.3">
      <c r="A1634">
        <v>1361</v>
      </c>
      <c r="B1634" s="3" t="s">
        <v>1362</v>
      </c>
      <c r="C1634" s="3" t="s">
        <v>5471</v>
      </c>
      <c r="D1634">
        <v>6000</v>
      </c>
      <c r="E1634">
        <v>7559</v>
      </c>
      <c r="F1634" t="s">
        <v>8219</v>
      </c>
      <c r="G1634" t="s">
        <v>8225</v>
      </c>
      <c r="H1634" t="s">
        <v>8247</v>
      </c>
      <c r="I1634">
        <v>1403370772</v>
      </c>
      <c r="J1634">
        <v>1400778772</v>
      </c>
      <c r="K1634" t="b">
        <v>0</v>
      </c>
      <c r="L1634">
        <v>264</v>
      </c>
      <c r="M1634" t="b">
        <v>1</v>
      </c>
      <c r="N1634" t="s">
        <v>8274</v>
      </c>
      <c r="O1634" s="5">
        <f t="shared" si="200"/>
        <v>1.2598333333333334</v>
      </c>
      <c r="P1634" s="8">
        <f t="shared" si="201"/>
        <v>28.632575757575758</v>
      </c>
      <c r="Q1634" t="str">
        <f t="shared" si="202"/>
        <v>publishing</v>
      </c>
      <c r="R1634" t="str">
        <f t="shared" si="203"/>
        <v>nonfiction</v>
      </c>
      <c r="S1634" s="11">
        <f t="shared" si="204"/>
        <v>41781.717268518521</v>
      </c>
      <c r="T1634" s="11">
        <f t="shared" si="205"/>
        <v>41811.717268518521</v>
      </c>
      <c r="U1634" t="str">
        <f>INDEX('ED - Country code'!$A:$A,MATCH(Data!G1363,'ED - Country code'!$B:$B,0))</f>
        <v>United States of America</v>
      </c>
      <c r="V1634">
        <f t="shared" si="206"/>
        <v>30</v>
      </c>
      <c r="W1634">
        <f t="shared" si="207"/>
        <v>2014</v>
      </c>
    </row>
    <row r="1635" spans="1:23" ht="43.2" x14ac:dyDescent="0.3">
      <c r="A1635">
        <v>3479</v>
      </c>
      <c r="B1635" s="3" t="s">
        <v>3478</v>
      </c>
      <c r="C1635" s="3" t="s">
        <v>7589</v>
      </c>
      <c r="D1635">
        <v>1500</v>
      </c>
      <c r="E1635">
        <v>1918</v>
      </c>
      <c r="F1635" t="s">
        <v>8219</v>
      </c>
      <c r="G1635" t="s">
        <v>8225</v>
      </c>
      <c r="H1635" t="s">
        <v>8247</v>
      </c>
      <c r="I1635">
        <v>1403382680</v>
      </c>
      <c r="J1635">
        <v>1400790680</v>
      </c>
      <c r="K1635" t="b">
        <v>0</v>
      </c>
      <c r="L1635">
        <v>56</v>
      </c>
      <c r="M1635" t="b">
        <v>1</v>
      </c>
      <c r="N1635" t="s">
        <v>8271</v>
      </c>
      <c r="O1635" s="5">
        <f t="shared" si="200"/>
        <v>1.2786666666666666</v>
      </c>
      <c r="P1635" s="8">
        <f t="shared" si="201"/>
        <v>34.25</v>
      </c>
      <c r="Q1635" t="str">
        <f t="shared" si="202"/>
        <v>theater</v>
      </c>
      <c r="R1635" t="str">
        <f t="shared" si="203"/>
        <v>plays</v>
      </c>
      <c r="S1635" s="11">
        <f t="shared" si="204"/>
        <v>41781.855092592588</v>
      </c>
      <c r="T1635" s="11">
        <f t="shared" si="205"/>
        <v>41811.855092592588</v>
      </c>
      <c r="U1635" t="str">
        <f>INDEX('ED - Country code'!$A:$A,MATCH(Data!G3481,'ED - Country code'!$B:$B,0))</f>
        <v>United States of America</v>
      </c>
      <c r="V1635">
        <f t="shared" si="206"/>
        <v>30</v>
      </c>
      <c r="W1635">
        <f t="shared" si="207"/>
        <v>2014</v>
      </c>
    </row>
    <row r="1636" spans="1:23" ht="43.2" x14ac:dyDescent="0.3">
      <c r="A1636">
        <v>1519</v>
      </c>
      <c r="B1636" s="3" t="s">
        <v>1520</v>
      </c>
      <c r="C1636" s="3" t="s">
        <v>5629</v>
      </c>
      <c r="D1636">
        <v>9000</v>
      </c>
      <c r="E1636">
        <v>9302.75</v>
      </c>
      <c r="F1636" t="s">
        <v>8219</v>
      </c>
      <c r="G1636" t="s">
        <v>8224</v>
      </c>
      <c r="H1636" t="s">
        <v>8246</v>
      </c>
      <c r="I1636">
        <v>1403301540</v>
      </c>
      <c r="J1636">
        <v>1400867283</v>
      </c>
      <c r="K1636" t="b">
        <v>1</v>
      </c>
      <c r="L1636">
        <v>145</v>
      </c>
      <c r="M1636" t="b">
        <v>1</v>
      </c>
      <c r="N1636" t="s">
        <v>8285</v>
      </c>
      <c r="O1636" s="5">
        <f t="shared" si="200"/>
        <v>1.033638888888889</v>
      </c>
      <c r="P1636" s="8">
        <f t="shared" si="201"/>
        <v>64.156896551724131</v>
      </c>
      <c r="Q1636" t="str">
        <f t="shared" si="202"/>
        <v>photography</v>
      </c>
      <c r="R1636" t="str">
        <f t="shared" si="203"/>
        <v>photobooks</v>
      </c>
      <c r="S1636" s="11">
        <f t="shared" si="204"/>
        <v>41782.741701388892</v>
      </c>
      <c r="T1636" s="11">
        <f t="shared" si="205"/>
        <v>41810.915972222225</v>
      </c>
      <c r="U1636" t="str">
        <f>INDEX('ED - Country code'!$A:$A,MATCH(Data!G1521,'ED - Country code'!$B:$B,0))</f>
        <v>United States of America</v>
      </c>
      <c r="V1636">
        <f t="shared" si="206"/>
        <v>28.174270833333139</v>
      </c>
      <c r="W1636">
        <f t="shared" si="207"/>
        <v>2014</v>
      </c>
    </row>
    <row r="1637" spans="1:23" ht="43.2" x14ac:dyDescent="0.3">
      <c r="A1637">
        <v>2060</v>
      </c>
      <c r="B1637" s="3" t="s">
        <v>2061</v>
      </c>
      <c r="C1637" s="3" t="s">
        <v>6170</v>
      </c>
      <c r="D1637">
        <v>25000</v>
      </c>
      <c r="E1637">
        <v>49100</v>
      </c>
      <c r="F1637" t="s">
        <v>8219</v>
      </c>
      <c r="G1637" t="s">
        <v>8224</v>
      </c>
      <c r="H1637" t="s">
        <v>8246</v>
      </c>
      <c r="I1637">
        <v>1406129150</v>
      </c>
      <c r="J1637">
        <v>1400945150</v>
      </c>
      <c r="K1637" t="b">
        <v>0</v>
      </c>
      <c r="L1637">
        <v>1364</v>
      </c>
      <c r="M1637" t="b">
        <v>1</v>
      </c>
      <c r="N1637" t="s">
        <v>8295</v>
      </c>
      <c r="O1637" s="5">
        <f t="shared" si="200"/>
        <v>1.964</v>
      </c>
      <c r="P1637" s="8">
        <f t="shared" si="201"/>
        <v>35.997067448680355</v>
      </c>
      <c r="Q1637" t="str">
        <f t="shared" si="202"/>
        <v>technology</v>
      </c>
      <c r="R1637" t="str">
        <f t="shared" si="203"/>
        <v>hardware</v>
      </c>
      <c r="S1637" s="11">
        <f t="shared" si="204"/>
        <v>41783.642939814818</v>
      </c>
      <c r="T1637" s="11">
        <f t="shared" si="205"/>
        <v>41843.642939814818</v>
      </c>
      <c r="U1637" t="str">
        <f>INDEX('ED - Country code'!$A:$A,MATCH(Data!G2062,'ED - Country code'!$B:$B,0))</f>
        <v>United States of America</v>
      </c>
      <c r="V1637">
        <f t="shared" si="206"/>
        <v>60</v>
      </c>
      <c r="W1637">
        <f t="shared" si="207"/>
        <v>2014</v>
      </c>
    </row>
    <row r="1638" spans="1:23" ht="43.2" x14ac:dyDescent="0.3">
      <c r="A1638">
        <v>267</v>
      </c>
      <c r="B1638" s="3" t="s">
        <v>268</v>
      </c>
      <c r="C1638" s="3" t="s">
        <v>4377</v>
      </c>
      <c r="D1638">
        <v>9850</v>
      </c>
      <c r="E1638">
        <v>12965.44</v>
      </c>
      <c r="F1638" t="s">
        <v>8219</v>
      </c>
      <c r="G1638" t="s">
        <v>8225</v>
      </c>
      <c r="H1638" t="s">
        <v>8247</v>
      </c>
      <c r="I1638">
        <v>1403693499</v>
      </c>
      <c r="J1638">
        <v>1401101499</v>
      </c>
      <c r="K1638" t="b">
        <v>1</v>
      </c>
      <c r="L1638">
        <v>165</v>
      </c>
      <c r="M1638" t="b">
        <v>1</v>
      </c>
      <c r="N1638" t="s">
        <v>8269</v>
      </c>
      <c r="O1638" s="5">
        <f t="shared" si="200"/>
        <v>1.3162883248730965</v>
      </c>
      <c r="P1638" s="8">
        <f t="shared" si="201"/>
        <v>78.578424242424248</v>
      </c>
      <c r="Q1638" t="str">
        <f t="shared" si="202"/>
        <v>film &amp; video</v>
      </c>
      <c r="R1638" t="str">
        <f t="shared" si="203"/>
        <v>documentary</v>
      </c>
      <c r="S1638" s="11">
        <f t="shared" si="204"/>
        <v>41785.452534722222</v>
      </c>
      <c r="T1638" s="11">
        <f t="shared" si="205"/>
        <v>41815.452534722222</v>
      </c>
      <c r="U1638" t="str">
        <f>INDEX('ED - Country code'!$A:$A,MATCH(Data!G269,'ED - Country code'!$B:$B,0))</f>
        <v>United States of America</v>
      </c>
      <c r="V1638">
        <f t="shared" si="206"/>
        <v>30</v>
      </c>
      <c r="W1638">
        <f t="shared" si="207"/>
        <v>2014</v>
      </c>
    </row>
    <row r="1639" spans="1:23" ht="43.2" x14ac:dyDescent="0.3">
      <c r="A1639">
        <v>3709</v>
      </c>
      <c r="B1639" s="3" t="s">
        <v>3706</v>
      </c>
      <c r="C1639" s="3" t="s">
        <v>7819</v>
      </c>
      <c r="D1639">
        <v>1000</v>
      </c>
      <c r="E1639">
        <v>1082.5</v>
      </c>
      <c r="F1639" t="s">
        <v>8219</v>
      </c>
      <c r="G1639" t="s">
        <v>8225</v>
      </c>
      <c r="H1639" t="s">
        <v>8247</v>
      </c>
      <c r="I1639">
        <v>1403715546</v>
      </c>
      <c r="J1639">
        <v>1401123546</v>
      </c>
      <c r="K1639" t="b">
        <v>0</v>
      </c>
      <c r="L1639">
        <v>35</v>
      </c>
      <c r="M1639" t="b">
        <v>1</v>
      </c>
      <c r="N1639" t="s">
        <v>8271</v>
      </c>
      <c r="O1639" s="5">
        <f t="shared" si="200"/>
        <v>1.0825</v>
      </c>
      <c r="P1639" s="8">
        <f t="shared" si="201"/>
        <v>30.928571428571427</v>
      </c>
      <c r="Q1639" t="str">
        <f t="shared" si="202"/>
        <v>theater</v>
      </c>
      <c r="R1639" t="str">
        <f t="shared" si="203"/>
        <v>plays</v>
      </c>
      <c r="S1639" s="11">
        <f t="shared" si="204"/>
        <v>41785.707708333335</v>
      </c>
      <c r="T1639" s="11">
        <f t="shared" si="205"/>
        <v>41815.707708333335</v>
      </c>
      <c r="U1639" t="str">
        <f>INDEX('ED - Country code'!$A:$A,MATCH(Data!G3711,'ED - Country code'!$B:$B,0))</f>
        <v>United States of America</v>
      </c>
      <c r="V1639">
        <f t="shared" si="206"/>
        <v>30</v>
      </c>
      <c r="W1639">
        <f t="shared" si="207"/>
        <v>2014</v>
      </c>
    </row>
    <row r="1640" spans="1:23" ht="28.8" x14ac:dyDescent="0.3">
      <c r="A1640">
        <v>3015</v>
      </c>
      <c r="B1640" s="3" t="s">
        <v>3015</v>
      </c>
      <c r="C1640" s="3" t="s">
        <v>7125</v>
      </c>
      <c r="D1640">
        <v>3400</v>
      </c>
      <c r="E1640">
        <v>3508</v>
      </c>
      <c r="F1640" t="s">
        <v>8219</v>
      </c>
      <c r="G1640" t="s">
        <v>8224</v>
      </c>
      <c r="H1640" t="s">
        <v>8246</v>
      </c>
      <c r="I1640">
        <v>1402459200</v>
      </c>
      <c r="J1640">
        <v>1401125238</v>
      </c>
      <c r="K1640" t="b">
        <v>0</v>
      </c>
      <c r="L1640">
        <v>40</v>
      </c>
      <c r="M1640" t="b">
        <v>1</v>
      </c>
      <c r="N1640" t="s">
        <v>8303</v>
      </c>
      <c r="O1640" s="5">
        <f t="shared" si="200"/>
        <v>1.0317647058823529</v>
      </c>
      <c r="P1640" s="8">
        <f t="shared" si="201"/>
        <v>87.7</v>
      </c>
      <c r="Q1640" t="str">
        <f t="shared" si="202"/>
        <v>theater</v>
      </c>
      <c r="R1640" t="str">
        <f t="shared" si="203"/>
        <v>spaces</v>
      </c>
      <c r="S1640" s="11">
        <f t="shared" si="204"/>
        <v>41785.72729166667</v>
      </c>
      <c r="T1640" s="11">
        <f t="shared" si="205"/>
        <v>41801.166666666664</v>
      </c>
      <c r="U1640" t="str">
        <f>INDEX('ED - Country code'!$A:$A,MATCH(Data!G3017,'ED - Country code'!$B:$B,0))</f>
        <v>United States of America</v>
      </c>
      <c r="V1640">
        <f t="shared" si="206"/>
        <v>15.43937499999447</v>
      </c>
      <c r="W1640">
        <f t="shared" si="207"/>
        <v>2014</v>
      </c>
    </row>
    <row r="1641" spans="1:23" ht="43.2" x14ac:dyDescent="0.3">
      <c r="A1641">
        <v>1278</v>
      </c>
      <c r="B1641" s="3" t="s">
        <v>1279</v>
      </c>
      <c r="C1641" s="3" t="s">
        <v>5388</v>
      </c>
      <c r="D1641">
        <v>6500</v>
      </c>
      <c r="E1641">
        <v>10071</v>
      </c>
      <c r="F1641" t="s">
        <v>8219</v>
      </c>
      <c r="G1641" t="s">
        <v>8224</v>
      </c>
      <c r="H1641" t="s">
        <v>8246</v>
      </c>
      <c r="I1641">
        <v>1403661600</v>
      </c>
      <c r="J1641">
        <v>1401196766</v>
      </c>
      <c r="K1641" t="b">
        <v>1</v>
      </c>
      <c r="L1641">
        <v>190</v>
      </c>
      <c r="M1641" t="b">
        <v>1</v>
      </c>
      <c r="N1641" t="s">
        <v>8276</v>
      </c>
      <c r="O1641" s="5">
        <f t="shared" si="200"/>
        <v>1.5493846153846154</v>
      </c>
      <c r="P1641" s="8">
        <f t="shared" si="201"/>
        <v>53.005263157894738</v>
      </c>
      <c r="Q1641" t="str">
        <f t="shared" si="202"/>
        <v>music</v>
      </c>
      <c r="R1641" t="str">
        <f t="shared" si="203"/>
        <v>rock</v>
      </c>
      <c r="S1641" s="11">
        <f t="shared" si="204"/>
        <v>41786.555162037039</v>
      </c>
      <c r="T1641" s="11">
        <f t="shared" si="205"/>
        <v>41815.083333333336</v>
      </c>
      <c r="U1641" t="str">
        <f>INDEX('ED - Country code'!$A:$A,MATCH(Data!G1280,'ED - Country code'!$B:$B,0))</f>
        <v>United States of America</v>
      </c>
      <c r="V1641">
        <f t="shared" si="206"/>
        <v>28.528171296296932</v>
      </c>
      <c r="W1641">
        <f t="shared" si="207"/>
        <v>2014</v>
      </c>
    </row>
    <row r="1642" spans="1:23" ht="43.2" x14ac:dyDescent="0.3">
      <c r="A1642">
        <v>1508</v>
      </c>
      <c r="B1642" s="3" t="s">
        <v>1509</v>
      </c>
      <c r="C1642" s="3" t="s">
        <v>5618</v>
      </c>
      <c r="D1642">
        <v>18500</v>
      </c>
      <c r="E1642">
        <v>20491</v>
      </c>
      <c r="F1642" t="s">
        <v>8219</v>
      </c>
      <c r="G1642" t="s">
        <v>8224</v>
      </c>
      <c r="H1642" t="s">
        <v>8246</v>
      </c>
      <c r="I1642">
        <v>1403880281</v>
      </c>
      <c r="J1642">
        <v>1401201881</v>
      </c>
      <c r="K1642" t="b">
        <v>1</v>
      </c>
      <c r="L1642">
        <v>211</v>
      </c>
      <c r="M1642" t="b">
        <v>1</v>
      </c>
      <c r="N1642" t="s">
        <v>8285</v>
      </c>
      <c r="O1642" s="5">
        <f t="shared" si="200"/>
        <v>1.1076216216216217</v>
      </c>
      <c r="P1642" s="8">
        <f t="shared" si="201"/>
        <v>97.113744075829388</v>
      </c>
      <c r="Q1642" t="str">
        <f t="shared" si="202"/>
        <v>photography</v>
      </c>
      <c r="R1642" t="str">
        <f t="shared" si="203"/>
        <v>photobooks</v>
      </c>
      <c r="S1642" s="11">
        <f t="shared" si="204"/>
        <v>41786.614363425928</v>
      </c>
      <c r="T1642" s="11">
        <f t="shared" si="205"/>
        <v>41817.614363425928</v>
      </c>
      <c r="U1642" t="str">
        <f>INDEX('ED - Country code'!$A:$A,MATCH(Data!G1510,'ED - Country code'!$B:$B,0))</f>
        <v>United Kingdom</v>
      </c>
      <c r="V1642">
        <f t="shared" si="206"/>
        <v>31</v>
      </c>
      <c r="W1642">
        <f t="shared" si="207"/>
        <v>2014</v>
      </c>
    </row>
    <row r="1643" spans="1:23" ht="28.8" x14ac:dyDescent="0.3">
      <c r="A1643">
        <v>2337</v>
      </c>
      <c r="B1643" s="3" t="s">
        <v>2338</v>
      </c>
      <c r="C1643" s="3" t="s">
        <v>6447</v>
      </c>
      <c r="D1643">
        <v>12000</v>
      </c>
      <c r="E1643">
        <v>13279</v>
      </c>
      <c r="F1643" t="s">
        <v>8219</v>
      </c>
      <c r="G1643" t="s">
        <v>8224</v>
      </c>
      <c r="H1643" t="s">
        <v>8246</v>
      </c>
      <c r="I1643">
        <v>1403796143</v>
      </c>
      <c r="J1643">
        <v>1401204143</v>
      </c>
      <c r="K1643" t="b">
        <v>1</v>
      </c>
      <c r="L1643">
        <v>179</v>
      </c>
      <c r="M1643" t="b">
        <v>1</v>
      </c>
      <c r="N1643" t="s">
        <v>8298</v>
      </c>
      <c r="O1643" s="5">
        <f t="shared" si="200"/>
        <v>1.1065833333333333</v>
      </c>
      <c r="P1643" s="8">
        <f t="shared" si="201"/>
        <v>74.184357541899445</v>
      </c>
      <c r="Q1643" t="str">
        <f t="shared" si="202"/>
        <v>food</v>
      </c>
      <c r="R1643" t="str">
        <f t="shared" si="203"/>
        <v>small batch</v>
      </c>
      <c r="S1643" s="11">
        <f t="shared" si="204"/>
        <v>41786.640543981484</v>
      </c>
      <c r="T1643" s="11">
        <f t="shared" si="205"/>
        <v>41816.640543981484</v>
      </c>
      <c r="U1643" t="str">
        <f>INDEX('ED - Country code'!$A:$A,MATCH(Data!G2339,'ED - Country code'!$B:$B,0))</f>
        <v>United States of America</v>
      </c>
      <c r="V1643">
        <f t="shared" si="206"/>
        <v>30</v>
      </c>
      <c r="W1643">
        <f t="shared" si="207"/>
        <v>2014</v>
      </c>
    </row>
    <row r="1644" spans="1:23" ht="43.2" x14ac:dyDescent="0.3">
      <c r="A1644">
        <v>88</v>
      </c>
      <c r="B1644" s="3" t="s">
        <v>90</v>
      </c>
      <c r="C1644" s="3" t="s">
        <v>4199</v>
      </c>
      <c r="D1644">
        <v>3500</v>
      </c>
      <c r="E1644">
        <v>3600</v>
      </c>
      <c r="F1644" t="s">
        <v>8219</v>
      </c>
      <c r="G1644" t="s">
        <v>8224</v>
      </c>
      <c r="H1644" t="s">
        <v>8246</v>
      </c>
      <c r="I1644">
        <v>1403452131</v>
      </c>
      <c r="J1644">
        <v>1401205731</v>
      </c>
      <c r="K1644" t="b">
        <v>0</v>
      </c>
      <c r="L1644">
        <v>60</v>
      </c>
      <c r="M1644" t="b">
        <v>1</v>
      </c>
      <c r="N1644" t="s">
        <v>8266</v>
      </c>
      <c r="O1644" s="5">
        <f t="shared" si="200"/>
        <v>1.0285714285714285</v>
      </c>
      <c r="P1644" s="8">
        <f t="shared" si="201"/>
        <v>60</v>
      </c>
      <c r="Q1644" t="str">
        <f t="shared" si="202"/>
        <v>film &amp; video</v>
      </c>
      <c r="R1644" t="str">
        <f t="shared" si="203"/>
        <v>shorts</v>
      </c>
      <c r="S1644" s="11">
        <f t="shared" si="204"/>
        <v>41786.65892361111</v>
      </c>
      <c r="T1644" s="11">
        <f t="shared" si="205"/>
        <v>41812.65892361111</v>
      </c>
      <c r="U1644" t="str">
        <f>INDEX('ED - Country code'!$A:$A,MATCH(Data!G90,'ED - Country code'!$B:$B,0))</f>
        <v>United States of America</v>
      </c>
      <c r="V1644">
        <f t="shared" si="206"/>
        <v>26</v>
      </c>
      <c r="W1644">
        <f t="shared" si="207"/>
        <v>2014</v>
      </c>
    </row>
    <row r="1645" spans="1:23" ht="43.2" x14ac:dyDescent="0.3">
      <c r="A1645">
        <v>3679</v>
      </c>
      <c r="B1645" s="3" t="s">
        <v>3676</v>
      </c>
      <c r="C1645" s="3" t="s">
        <v>7789</v>
      </c>
      <c r="D1645">
        <v>2000</v>
      </c>
      <c r="E1645">
        <v>2202</v>
      </c>
      <c r="F1645" t="s">
        <v>8219</v>
      </c>
      <c r="G1645" t="s">
        <v>8224</v>
      </c>
      <c r="H1645" t="s">
        <v>8246</v>
      </c>
      <c r="I1645">
        <v>1404190740</v>
      </c>
      <c r="J1645">
        <v>1401214581</v>
      </c>
      <c r="K1645" t="b">
        <v>0</v>
      </c>
      <c r="L1645">
        <v>30</v>
      </c>
      <c r="M1645" t="b">
        <v>1</v>
      </c>
      <c r="N1645" t="s">
        <v>8271</v>
      </c>
      <c r="O1645" s="5">
        <f t="shared" si="200"/>
        <v>1.101</v>
      </c>
      <c r="P1645" s="8">
        <f t="shared" si="201"/>
        <v>73.400000000000006</v>
      </c>
      <c r="Q1645" t="str">
        <f t="shared" si="202"/>
        <v>theater</v>
      </c>
      <c r="R1645" t="str">
        <f t="shared" si="203"/>
        <v>plays</v>
      </c>
      <c r="S1645" s="11">
        <f t="shared" si="204"/>
        <v>41786.761354166665</v>
      </c>
      <c r="T1645" s="11">
        <f t="shared" si="205"/>
        <v>41821.207638888889</v>
      </c>
      <c r="U1645" t="str">
        <f>INDEX('ED - Country code'!$A:$A,MATCH(Data!G3681,'ED - Country code'!$B:$B,0))</f>
        <v>United Kingdom</v>
      </c>
      <c r="V1645">
        <f t="shared" si="206"/>
        <v>34.446284722223936</v>
      </c>
      <c r="W1645">
        <f t="shared" si="207"/>
        <v>2014</v>
      </c>
    </row>
    <row r="1646" spans="1:23" ht="43.2" x14ac:dyDescent="0.3">
      <c r="A1646">
        <v>3687</v>
      </c>
      <c r="B1646" s="3" t="s">
        <v>3684</v>
      </c>
      <c r="C1646" s="3" t="s">
        <v>7797</v>
      </c>
      <c r="D1646">
        <v>5000</v>
      </c>
      <c r="E1646">
        <v>5012.25</v>
      </c>
      <c r="F1646" t="s">
        <v>8219</v>
      </c>
      <c r="G1646" t="s">
        <v>8224</v>
      </c>
      <c r="H1646" t="s">
        <v>8246</v>
      </c>
      <c r="I1646">
        <v>1403846055</v>
      </c>
      <c r="J1646">
        <v>1401254055</v>
      </c>
      <c r="K1646" t="b">
        <v>0</v>
      </c>
      <c r="L1646">
        <v>25</v>
      </c>
      <c r="M1646" t="b">
        <v>1</v>
      </c>
      <c r="N1646" t="s">
        <v>8271</v>
      </c>
      <c r="O1646" s="5">
        <f t="shared" si="200"/>
        <v>1.0024500000000001</v>
      </c>
      <c r="P1646" s="8">
        <f t="shared" si="201"/>
        <v>200.49</v>
      </c>
      <c r="Q1646" t="str">
        <f t="shared" si="202"/>
        <v>theater</v>
      </c>
      <c r="R1646" t="str">
        <f t="shared" si="203"/>
        <v>plays</v>
      </c>
      <c r="S1646" s="11">
        <f t="shared" si="204"/>
        <v>41787.218229166669</v>
      </c>
      <c r="T1646" s="11">
        <f t="shared" si="205"/>
        <v>41817.218229166669</v>
      </c>
      <c r="U1646" t="str">
        <f>INDEX('ED - Country code'!$A:$A,MATCH(Data!G3689,'ED - Country code'!$B:$B,0))</f>
        <v>United Kingdom</v>
      </c>
      <c r="V1646">
        <f t="shared" si="206"/>
        <v>30</v>
      </c>
      <c r="W1646">
        <f t="shared" si="207"/>
        <v>2014</v>
      </c>
    </row>
    <row r="1647" spans="1:23" ht="28.8" x14ac:dyDescent="0.3">
      <c r="A1647">
        <v>3766</v>
      </c>
      <c r="B1647" s="3" t="s">
        <v>3763</v>
      </c>
      <c r="C1647" s="3" t="s">
        <v>7876</v>
      </c>
      <c r="D1647">
        <v>10000</v>
      </c>
      <c r="E1647">
        <v>10265.01</v>
      </c>
      <c r="F1647" t="s">
        <v>8219</v>
      </c>
      <c r="G1647" t="s">
        <v>8224</v>
      </c>
      <c r="H1647" t="s">
        <v>8246</v>
      </c>
      <c r="I1647">
        <v>1404360045</v>
      </c>
      <c r="J1647">
        <v>1401336045</v>
      </c>
      <c r="K1647" t="b">
        <v>0</v>
      </c>
      <c r="L1647">
        <v>96</v>
      </c>
      <c r="M1647" t="b">
        <v>1</v>
      </c>
      <c r="N1647" t="s">
        <v>8305</v>
      </c>
      <c r="O1647" s="5">
        <f t="shared" si="200"/>
        <v>1.0265010000000001</v>
      </c>
      <c r="P1647" s="8">
        <f t="shared" si="201"/>
        <v>106.9271875</v>
      </c>
      <c r="Q1647" t="str">
        <f t="shared" si="202"/>
        <v>theater</v>
      </c>
      <c r="R1647" t="str">
        <f t="shared" si="203"/>
        <v>musical</v>
      </c>
      <c r="S1647" s="11">
        <f t="shared" si="204"/>
        <v>41788.167187500003</v>
      </c>
      <c r="T1647" s="11">
        <f t="shared" si="205"/>
        <v>41823.167187500003</v>
      </c>
      <c r="U1647" t="str">
        <f>INDEX('ED - Country code'!$A:$A,MATCH(Data!G3768,'ED - Country code'!$B:$B,0))</f>
        <v>United Kingdom</v>
      </c>
      <c r="V1647">
        <f t="shared" si="206"/>
        <v>35</v>
      </c>
      <c r="W1647">
        <f t="shared" si="207"/>
        <v>2014</v>
      </c>
    </row>
    <row r="1648" spans="1:23" ht="43.2" x14ac:dyDescent="0.3">
      <c r="A1648">
        <v>3552</v>
      </c>
      <c r="B1648" s="3" t="s">
        <v>3551</v>
      </c>
      <c r="C1648" s="3" t="s">
        <v>7662</v>
      </c>
      <c r="D1648">
        <v>773</v>
      </c>
      <c r="E1648">
        <v>773</v>
      </c>
      <c r="F1648" t="s">
        <v>8219</v>
      </c>
      <c r="G1648" t="s">
        <v>8225</v>
      </c>
      <c r="H1648" t="s">
        <v>8247</v>
      </c>
      <c r="I1648">
        <v>1403964324</v>
      </c>
      <c r="J1648">
        <v>1401372324</v>
      </c>
      <c r="K1648" t="b">
        <v>0</v>
      </c>
      <c r="L1648">
        <v>20</v>
      </c>
      <c r="M1648" t="b">
        <v>1</v>
      </c>
      <c r="N1648" t="s">
        <v>8271</v>
      </c>
      <c r="O1648" s="5">
        <f t="shared" si="200"/>
        <v>1</v>
      </c>
      <c r="P1648" s="8">
        <f t="shared" si="201"/>
        <v>38.65</v>
      </c>
      <c r="Q1648" t="str">
        <f t="shared" si="202"/>
        <v>theater</v>
      </c>
      <c r="R1648" t="str">
        <f t="shared" si="203"/>
        <v>plays</v>
      </c>
      <c r="S1648" s="11">
        <f t="shared" si="204"/>
        <v>41788.587083333332</v>
      </c>
      <c r="T1648" s="11">
        <f t="shared" si="205"/>
        <v>41818.587083333332</v>
      </c>
      <c r="U1648" t="str">
        <f>INDEX('ED - Country code'!$A:$A,MATCH(Data!G3554,'ED - Country code'!$B:$B,0))</f>
        <v>United States of America</v>
      </c>
      <c r="V1648">
        <f t="shared" si="206"/>
        <v>30</v>
      </c>
      <c r="W1648">
        <f t="shared" si="207"/>
        <v>2014</v>
      </c>
    </row>
    <row r="1649" spans="1:23" ht="28.8" x14ac:dyDescent="0.3">
      <c r="A1649">
        <v>3613</v>
      </c>
      <c r="B1649" s="3" t="s">
        <v>3612</v>
      </c>
      <c r="C1649" s="3" t="s">
        <v>7723</v>
      </c>
      <c r="D1649">
        <v>1250</v>
      </c>
      <c r="E1649">
        <v>1250</v>
      </c>
      <c r="F1649" t="s">
        <v>8219</v>
      </c>
      <c r="G1649" t="s">
        <v>8224</v>
      </c>
      <c r="H1649" t="s">
        <v>8246</v>
      </c>
      <c r="I1649">
        <v>1403964574</v>
      </c>
      <c r="J1649">
        <v>1401372574</v>
      </c>
      <c r="K1649" t="b">
        <v>0</v>
      </c>
      <c r="L1649">
        <v>20</v>
      </c>
      <c r="M1649" t="b">
        <v>1</v>
      </c>
      <c r="N1649" t="s">
        <v>8271</v>
      </c>
      <c r="O1649" s="5">
        <f t="shared" si="200"/>
        <v>1</v>
      </c>
      <c r="P1649" s="8">
        <f t="shared" si="201"/>
        <v>62.5</v>
      </c>
      <c r="Q1649" t="str">
        <f t="shared" si="202"/>
        <v>theater</v>
      </c>
      <c r="R1649" t="str">
        <f t="shared" si="203"/>
        <v>plays</v>
      </c>
      <c r="S1649" s="11">
        <f t="shared" si="204"/>
        <v>41788.58997685185</v>
      </c>
      <c r="T1649" s="11">
        <f t="shared" si="205"/>
        <v>41818.58997685185</v>
      </c>
      <c r="U1649" t="str">
        <f>INDEX('ED - Country code'!$A:$A,MATCH(Data!G3615,'ED - Country code'!$B:$B,0))</f>
        <v>Australia</v>
      </c>
      <c r="V1649">
        <f t="shared" si="206"/>
        <v>30</v>
      </c>
      <c r="W1649">
        <f t="shared" si="207"/>
        <v>2014</v>
      </c>
    </row>
    <row r="1650" spans="1:23" ht="28.8" x14ac:dyDescent="0.3">
      <c r="A1650">
        <v>3170</v>
      </c>
      <c r="B1650" s="3" t="s">
        <v>3170</v>
      </c>
      <c r="C1650" s="3" t="s">
        <v>7280</v>
      </c>
      <c r="D1650">
        <v>2000</v>
      </c>
      <c r="E1650">
        <v>2245</v>
      </c>
      <c r="F1650" t="s">
        <v>8219</v>
      </c>
      <c r="G1650" t="s">
        <v>8224</v>
      </c>
      <c r="H1650" t="s">
        <v>8246</v>
      </c>
      <c r="I1650">
        <v>1404273600</v>
      </c>
      <c r="J1650">
        <v>1401414944</v>
      </c>
      <c r="K1650" t="b">
        <v>1</v>
      </c>
      <c r="L1650">
        <v>71</v>
      </c>
      <c r="M1650" t="b">
        <v>1</v>
      </c>
      <c r="N1650" t="s">
        <v>8271</v>
      </c>
      <c r="O1650" s="5">
        <f t="shared" si="200"/>
        <v>1.1225000000000001</v>
      </c>
      <c r="P1650" s="8">
        <f t="shared" si="201"/>
        <v>31.619718309859156</v>
      </c>
      <c r="Q1650" t="str">
        <f t="shared" si="202"/>
        <v>theater</v>
      </c>
      <c r="R1650" t="str">
        <f t="shared" si="203"/>
        <v>plays</v>
      </c>
      <c r="S1650" s="11">
        <f t="shared" si="204"/>
        <v>41789.080370370371</v>
      </c>
      <c r="T1650" s="11">
        <f t="shared" si="205"/>
        <v>41822.166666666664</v>
      </c>
      <c r="U1650" t="str">
        <f>INDEX('ED - Country code'!$A:$A,MATCH(Data!G3172,'ED - Country code'!$B:$B,0))</f>
        <v>Ireland</v>
      </c>
      <c r="V1650">
        <f t="shared" si="206"/>
        <v>33.086296296292858</v>
      </c>
      <c r="W1650">
        <f t="shared" si="207"/>
        <v>2014</v>
      </c>
    </row>
    <row r="1651" spans="1:23" ht="43.2" x14ac:dyDescent="0.3">
      <c r="A1651">
        <v>40</v>
      </c>
      <c r="B1651" s="3" t="s">
        <v>42</v>
      </c>
      <c r="C1651" s="3" t="s">
        <v>4151</v>
      </c>
      <c r="D1651">
        <v>2000</v>
      </c>
      <c r="E1651">
        <v>2027</v>
      </c>
      <c r="F1651" t="s">
        <v>8219</v>
      </c>
      <c r="G1651" t="s">
        <v>8224</v>
      </c>
      <c r="H1651" t="s">
        <v>8246</v>
      </c>
      <c r="I1651">
        <v>1403150400</v>
      </c>
      <c r="J1651">
        <v>1401426488</v>
      </c>
      <c r="K1651" t="b">
        <v>0</v>
      </c>
      <c r="L1651">
        <v>16</v>
      </c>
      <c r="M1651" t="b">
        <v>1</v>
      </c>
      <c r="N1651" t="s">
        <v>8265</v>
      </c>
      <c r="O1651" s="5">
        <f t="shared" si="200"/>
        <v>1.0135000000000001</v>
      </c>
      <c r="P1651" s="8">
        <f t="shared" si="201"/>
        <v>126.6875</v>
      </c>
      <c r="Q1651" t="str">
        <f t="shared" si="202"/>
        <v>film &amp; video</v>
      </c>
      <c r="R1651" t="str">
        <f t="shared" si="203"/>
        <v>television</v>
      </c>
      <c r="S1651" s="11">
        <f t="shared" si="204"/>
        <v>41789.21398148148</v>
      </c>
      <c r="T1651" s="11">
        <f t="shared" si="205"/>
        <v>41809.166666666664</v>
      </c>
      <c r="U1651" t="str">
        <f>INDEX('ED - Country code'!$A:$A,MATCH(Data!G42,'ED - Country code'!$B:$B,0))</f>
        <v>United States of America</v>
      </c>
      <c r="V1651">
        <f t="shared" si="206"/>
        <v>19.952685185184237</v>
      </c>
      <c r="W1651">
        <f t="shared" si="207"/>
        <v>2014</v>
      </c>
    </row>
    <row r="1652" spans="1:23" ht="43.2" x14ac:dyDescent="0.3">
      <c r="A1652">
        <v>759</v>
      </c>
      <c r="B1652" s="3" t="s">
        <v>760</v>
      </c>
      <c r="C1652" s="3" t="s">
        <v>4869</v>
      </c>
      <c r="D1652">
        <v>5000</v>
      </c>
      <c r="E1652">
        <v>5096</v>
      </c>
      <c r="F1652" t="s">
        <v>8219</v>
      </c>
      <c r="G1652" t="s">
        <v>8225</v>
      </c>
      <c r="H1652" t="s">
        <v>8247</v>
      </c>
      <c r="I1652">
        <v>1404892539</v>
      </c>
      <c r="J1652">
        <v>1401436539</v>
      </c>
      <c r="K1652" t="b">
        <v>0</v>
      </c>
      <c r="L1652">
        <v>99</v>
      </c>
      <c r="M1652" t="b">
        <v>1</v>
      </c>
      <c r="N1652" t="s">
        <v>8274</v>
      </c>
      <c r="O1652" s="5">
        <f t="shared" si="200"/>
        <v>1.0192000000000001</v>
      </c>
      <c r="P1652" s="8">
        <f t="shared" si="201"/>
        <v>51.474747474747474</v>
      </c>
      <c r="Q1652" t="str">
        <f t="shared" si="202"/>
        <v>publishing</v>
      </c>
      <c r="R1652" t="str">
        <f t="shared" si="203"/>
        <v>nonfiction</v>
      </c>
      <c r="S1652" s="11">
        <f t="shared" si="204"/>
        <v>41789.330312500002</v>
      </c>
      <c r="T1652" s="11">
        <f t="shared" si="205"/>
        <v>41829.330312500002</v>
      </c>
      <c r="U1652" t="str">
        <f>INDEX('ED - Country code'!$A:$A,MATCH(Data!G761,'ED - Country code'!$B:$B,0))</f>
        <v>United States of America</v>
      </c>
      <c r="V1652">
        <f t="shared" si="206"/>
        <v>40</v>
      </c>
      <c r="W1652">
        <f t="shared" si="207"/>
        <v>2014</v>
      </c>
    </row>
    <row r="1653" spans="1:23" ht="43.2" x14ac:dyDescent="0.3">
      <c r="A1653">
        <v>3612</v>
      </c>
      <c r="B1653" s="3" t="s">
        <v>3611</v>
      </c>
      <c r="C1653" s="3" t="s">
        <v>7722</v>
      </c>
      <c r="D1653">
        <v>5000</v>
      </c>
      <c r="E1653">
        <v>7220</v>
      </c>
      <c r="F1653" t="s">
        <v>8219</v>
      </c>
      <c r="G1653" t="s">
        <v>8229</v>
      </c>
      <c r="H1653" t="s">
        <v>8251</v>
      </c>
      <c r="I1653">
        <v>1402334811</v>
      </c>
      <c r="J1653">
        <v>1401470811</v>
      </c>
      <c r="K1653" t="b">
        <v>0</v>
      </c>
      <c r="L1653">
        <v>57</v>
      </c>
      <c r="M1653" t="b">
        <v>1</v>
      </c>
      <c r="N1653" t="s">
        <v>8271</v>
      </c>
      <c r="O1653" s="5">
        <f t="shared" si="200"/>
        <v>1.444</v>
      </c>
      <c r="P1653" s="8">
        <f t="shared" si="201"/>
        <v>126.66666666666667</v>
      </c>
      <c r="Q1653" t="str">
        <f t="shared" si="202"/>
        <v>theater</v>
      </c>
      <c r="R1653" t="str">
        <f t="shared" si="203"/>
        <v>plays</v>
      </c>
      <c r="S1653" s="11">
        <f t="shared" si="204"/>
        <v>41789.726979166669</v>
      </c>
      <c r="T1653" s="11">
        <f t="shared" si="205"/>
        <v>41799.726979166669</v>
      </c>
      <c r="U1653" t="str">
        <f>INDEX('ED - Country code'!$A:$A,MATCH(Data!G3614,'ED - Country code'!$B:$B,0))</f>
        <v>United States of America</v>
      </c>
      <c r="V1653">
        <f t="shared" si="206"/>
        <v>10</v>
      </c>
      <c r="W1653">
        <f t="shared" si="207"/>
        <v>2014</v>
      </c>
    </row>
    <row r="1654" spans="1:23" ht="43.2" x14ac:dyDescent="0.3">
      <c r="A1654">
        <v>2338</v>
      </c>
      <c r="B1654" s="3" t="s">
        <v>2339</v>
      </c>
      <c r="C1654" s="3" t="s">
        <v>6448</v>
      </c>
      <c r="D1654">
        <v>15000</v>
      </c>
      <c r="E1654">
        <v>15171.5</v>
      </c>
      <c r="F1654" t="s">
        <v>8219</v>
      </c>
      <c r="G1654" t="s">
        <v>8224</v>
      </c>
      <c r="H1654" t="s">
        <v>8246</v>
      </c>
      <c r="I1654">
        <v>1404077484</v>
      </c>
      <c r="J1654">
        <v>1401485484</v>
      </c>
      <c r="K1654" t="b">
        <v>1</v>
      </c>
      <c r="L1654">
        <v>123</v>
      </c>
      <c r="M1654" t="b">
        <v>1</v>
      </c>
      <c r="N1654" t="s">
        <v>8298</v>
      </c>
      <c r="O1654" s="5">
        <f t="shared" si="200"/>
        <v>1.0114333333333334</v>
      </c>
      <c r="P1654" s="8">
        <f t="shared" si="201"/>
        <v>123.34552845528455</v>
      </c>
      <c r="Q1654" t="str">
        <f t="shared" si="202"/>
        <v>food</v>
      </c>
      <c r="R1654" t="str">
        <f t="shared" si="203"/>
        <v>small batch</v>
      </c>
      <c r="S1654" s="11">
        <f t="shared" si="204"/>
        <v>41789.896805555552</v>
      </c>
      <c r="T1654" s="11">
        <f t="shared" si="205"/>
        <v>41819.896805555552</v>
      </c>
      <c r="U1654" t="str">
        <f>INDEX('ED - Country code'!$A:$A,MATCH(Data!G2340,'ED - Country code'!$B:$B,0))</f>
        <v>United States of America</v>
      </c>
      <c r="V1654">
        <f t="shared" si="206"/>
        <v>30</v>
      </c>
      <c r="W1654">
        <f t="shared" si="207"/>
        <v>2014</v>
      </c>
    </row>
    <row r="1655" spans="1:23" ht="28.8" x14ac:dyDescent="0.3">
      <c r="A1655">
        <v>3406</v>
      </c>
      <c r="B1655" s="3" t="s">
        <v>3405</v>
      </c>
      <c r="C1655" s="3" t="s">
        <v>7516</v>
      </c>
      <c r="D1655">
        <v>10000</v>
      </c>
      <c r="E1655">
        <v>10031</v>
      </c>
      <c r="F1655" t="s">
        <v>8219</v>
      </c>
      <c r="G1655" t="s">
        <v>8224</v>
      </c>
      <c r="H1655" t="s">
        <v>8246</v>
      </c>
      <c r="I1655">
        <v>1405511376</v>
      </c>
      <c r="J1655">
        <v>1401623376</v>
      </c>
      <c r="K1655" t="b">
        <v>0</v>
      </c>
      <c r="L1655">
        <v>91</v>
      </c>
      <c r="M1655" t="b">
        <v>1</v>
      </c>
      <c r="N1655" t="s">
        <v>8271</v>
      </c>
      <c r="O1655" s="5">
        <f t="shared" si="200"/>
        <v>1.0031000000000001</v>
      </c>
      <c r="P1655" s="8">
        <f t="shared" si="201"/>
        <v>110.23076923076923</v>
      </c>
      <c r="Q1655" t="str">
        <f t="shared" si="202"/>
        <v>theater</v>
      </c>
      <c r="R1655" t="str">
        <f t="shared" si="203"/>
        <v>plays</v>
      </c>
      <c r="S1655" s="11">
        <f t="shared" si="204"/>
        <v>41791.492777777778</v>
      </c>
      <c r="T1655" s="11">
        <f t="shared" si="205"/>
        <v>41836.492777777778</v>
      </c>
      <c r="U1655" t="str">
        <f>INDEX('ED - Country code'!$A:$A,MATCH(Data!G3408,'ED - Country code'!$B:$B,0))</f>
        <v>Germany</v>
      </c>
      <c r="V1655">
        <f t="shared" si="206"/>
        <v>45</v>
      </c>
      <c r="W1655">
        <f t="shared" si="207"/>
        <v>2014</v>
      </c>
    </row>
    <row r="1656" spans="1:23" ht="43.2" x14ac:dyDescent="0.3">
      <c r="A1656">
        <v>12</v>
      </c>
      <c r="B1656" s="3" t="s">
        <v>14</v>
      </c>
      <c r="C1656" s="3" t="s">
        <v>4123</v>
      </c>
      <c r="D1656">
        <v>30000</v>
      </c>
      <c r="E1656">
        <v>49588</v>
      </c>
      <c r="F1656" t="s">
        <v>8219</v>
      </c>
      <c r="G1656" t="s">
        <v>8224</v>
      </c>
      <c r="H1656" t="s">
        <v>8246</v>
      </c>
      <c r="I1656">
        <v>1405479600</v>
      </c>
      <c r="J1656">
        <v>1401642425</v>
      </c>
      <c r="K1656" t="b">
        <v>0</v>
      </c>
      <c r="L1656">
        <v>827</v>
      </c>
      <c r="M1656" t="b">
        <v>1</v>
      </c>
      <c r="N1656" t="s">
        <v>8265</v>
      </c>
      <c r="O1656" s="5">
        <f t="shared" si="200"/>
        <v>1.6529333333333334</v>
      </c>
      <c r="P1656" s="8">
        <f t="shared" si="201"/>
        <v>59.961305925030231</v>
      </c>
      <c r="Q1656" t="str">
        <f t="shared" si="202"/>
        <v>film &amp; video</v>
      </c>
      <c r="R1656" t="str">
        <f t="shared" si="203"/>
        <v>television</v>
      </c>
      <c r="S1656" s="11">
        <f t="shared" si="204"/>
        <v>41791.713252314818</v>
      </c>
      <c r="T1656" s="11">
        <f t="shared" si="205"/>
        <v>41836.125</v>
      </c>
      <c r="U1656" t="str">
        <f>INDEX('ED - Country code'!$A:$A,MATCH(Data!G14,'ED - Country code'!$B:$B,0))</f>
        <v>United States of America</v>
      </c>
      <c r="V1656">
        <f t="shared" si="206"/>
        <v>44.41174768518249</v>
      </c>
      <c r="W1656">
        <f t="shared" si="207"/>
        <v>2014</v>
      </c>
    </row>
    <row r="1657" spans="1:23" ht="28.8" x14ac:dyDescent="0.3">
      <c r="A1657">
        <v>3184</v>
      </c>
      <c r="B1657" s="3" t="s">
        <v>3184</v>
      </c>
      <c r="C1657" s="3" t="s">
        <v>7294</v>
      </c>
      <c r="D1657">
        <v>4300</v>
      </c>
      <c r="E1657">
        <v>4610</v>
      </c>
      <c r="F1657" t="s">
        <v>8219</v>
      </c>
      <c r="G1657" t="s">
        <v>8224</v>
      </c>
      <c r="H1657" t="s">
        <v>8246</v>
      </c>
      <c r="I1657">
        <v>1404258631</v>
      </c>
      <c r="J1657">
        <v>1401666631</v>
      </c>
      <c r="K1657" t="b">
        <v>1</v>
      </c>
      <c r="L1657">
        <v>46</v>
      </c>
      <c r="M1657" t="b">
        <v>1</v>
      </c>
      <c r="N1657" t="s">
        <v>8271</v>
      </c>
      <c r="O1657" s="5">
        <f t="shared" si="200"/>
        <v>1.0720930232558139</v>
      </c>
      <c r="P1657" s="8">
        <f t="shared" si="201"/>
        <v>100.21739130434783</v>
      </c>
      <c r="Q1657" t="str">
        <f t="shared" si="202"/>
        <v>theater</v>
      </c>
      <c r="R1657" t="str">
        <f t="shared" si="203"/>
        <v>plays</v>
      </c>
      <c r="S1657" s="11">
        <f t="shared" si="204"/>
        <v>41791.993414351848</v>
      </c>
      <c r="T1657" s="11">
        <f t="shared" si="205"/>
        <v>41821.993414351848</v>
      </c>
      <c r="U1657" t="str">
        <f>INDEX('ED - Country code'!$A:$A,MATCH(Data!G3186,'ED - Country code'!$B:$B,0))</f>
        <v>United States of America</v>
      </c>
      <c r="V1657">
        <f t="shared" si="206"/>
        <v>30</v>
      </c>
      <c r="W1657">
        <f t="shared" si="207"/>
        <v>2014</v>
      </c>
    </row>
    <row r="1658" spans="1:23" ht="43.2" x14ac:dyDescent="0.3">
      <c r="A1658">
        <v>3705</v>
      </c>
      <c r="B1658" s="3" t="s">
        <v>3702</v>
      </c>
      <c r="C1658" s="3" t="s">
        <v>7815</v>
      </c>
      <c r="D1658">
        <v>2827</v>
      </c>
      <c r="E1658">
        <v>2925</v>
      </c>
      <c r="F1658" t="s">
        <v>8219</v>
      </c>
      <c r="G1658" t="s">
        <v>8224</v>
      </c>
      <c r="H1658" t="s">
        <v>8246</v>
      </c>
      <c r="I1658">
        <v>1403546400</v>
      </c>
      <c r="J1658">
        <v>1401714114</v>
      </c>
      <c r="K1658" t="b">
        <v>0</v>
      </c>
      <c r="L1658">
        <v>35</v>
      </c>
      <c r="M1658" t="b">
        <v>1</v>
      </c>
      <c r="N1658" t="s">
        <v>8271</v>
      </c>
      <c r="O1658" s="5">
        <f t="shared" si="200"/>
        <v>1.0346657233816767</v>
      </c>
      <c r="P1658" s="8">
        <f t="shared" si="201"/>
        <v>83.571428571428569</v>
      </c>
      <c r="Q1658" t="str">
        <f t="shared" si="202"/>
        <v>theater</v>
      </c>
      <c r="R1658" t="str">
        <f t="shared" si="203"/>
        <v>plays</v>
      </c>
      <c r="S1658" s="11">
        <f t="shared" si="204"/>
        <v>41792.542986111112</v>
      </c>
      <c r="T1658" s="11">
        <f t="shared" si="205"/>
        <v>41813.75</v>
      </c>
      <c r="U1658" t="str">
        <f>INDEX('ED - Country code'!$A:$A,MATCH(Data!G3707,'ED - Country code'!$B:$B,0))</f>
        <v>United States of America</v>
      </c>
      <c r="V1658">
        <f t="shared" si="206"/>
        <v>21.207013888888469</v>
      </c>
      <c r="W1658">
        <f t="shared" si="207"/>
        <v>2014</v>
      </c>
    </row>
    <row r="1659" spans="1:23" ht="43.2" x14ac:dyDescent="0.3">
      <c r="A1659">
        <v>3427</v>
      </c>
      <c r="B1659" s="3" t="s">
        <v>3426</v>
      </c>
      <c r="C1659" s="3" t="s">
        <v>7537</v>
      </c>
      <c r="D1659">
        <v>1500</v>
      </c>
      <c r="E1659">
        <v>1500</v>
      </c>
      <c r="F1659" t="s">
        <v>8219</v>
      </c>
      <c r="G1659" t="s">
        <v>8225</v>
      </c>
      <c r="H1659" t="s">
        <v>8247</v>
      </c>
      <c r="I1659">
        <v>1404314952</v>
      </c>
      <c r="J1659">
        <v>1401722952</v>
      </c>
      <c r="K1659" t="b">
        <v>0</v>
      </c>
      <c r="L1659">
        <v>29</v>
      </c>
      <c r="M1659" t="b">
        <v>1</v>
      </c>
      <c r="N1659" t="s">
        <v>8271</v>
      </c>
      <c r="O1659" s="5">
        <f t="shared" si="200"/>
        <v>1</v>
      </c>
      <c r="P1659" s="8">
        <f t="shared" si="201"/>
        <v>51.724137931034484</v>
      </c>
      <c r="Q1659" t="str">
        <f t="shared" si="202"/>
        <v>theater</v>
      </c>
      <c r="R1659" t="str">
        <f t="shared" si="203"/>
        <v>plays</v>
      </c>
      <c r="S1659" s="11">
        <f t="shared" si="204"/>
        <v>41792.645277777774</v>
      </c>
      <c r="T1659" s="11">
        <f t="shared" si="205"/>
        <v>41822.645277777774</v>
      </c>
      <c r="U1659" t="str">
        <f>INDEX('ED - Country code'!$A:$A,MATCH(Data!G3429,'ED - Country code'!$B:$B,0))</f>
        <v>United Kingdom</v>
      </c>
      <c r="V1659">
        <f t="shared" si="206"/>
        <v>30</v>
      </c>
      <c r="W1659">
        <f t="shared" si="207"/>
        <v>2014</v>
      </c>
    </row>
    <row r="1660" spans="1:23" ht="43.2" x14ac:dyDescent="0.3">
      <c r="A1660">
        <v>2287</v>
      </c>
      <c r="B1660" s="3" t="s">
        <v>2288</v>
      </c>
      <c r="C1660" s="3" t="s">
        <v>6397</v>
      </c>
      <c r="D1660">
        <v>4500</v>
      </c>
      <c r="E1660">
        <v>5398.99</v>
      </c>
      <c r="F1660" t="s">
        <v>8219</v>
      </c>
      <c r="G1660" t="s">
        <v>8224</v>
      </c>
      <c r="H1660" t="s">
        <v>8246</v>
      </c>
      <c r="I1660">
        <v>1403539260</v>
      </c>
      <c r="J1660">
        <v>1401724860</v>
      </c>
      <c r="K1660" t="b">
        <v>0</v>
      </c>
      <c r="L1660">
        <v>106</v>
      </c>
      <c r="M1660" t="b">
        <v>1</v>
      </c>
      <c r="N1660" t="s">
        <v>8276</v>
      </c>
      <c r="O1660" s="5">
        <f t="shared" si="200"/>
        <v>1.1997755555555556</v>
      </c>
      <c r="P1660" s="8">
        <f t="shared" si="201"/>
        <v>50.9338679245283</v>
      </c>
      <c r="Q1660" t="str">
        <f t="shared" si="202"/>
        <v>music</v>
      </c>
      <c r="R1660" t="str">
        <f t="shared" si="203"/>
        <v>rock</v>
      </c>
      <c r="S1660" s="11">
        <f t="shared" si="204"/>
        <v>41792.667361111111</v>
      </c>
      <c r="T1660" s="11">
        <f t="shared" si="205"/>
        <v>41813.667361111111</v>
      </c>
      <c r="U1660" t="str">
        <f>INDEX('ED - Country code'!$A:$A,MATCH(Data!G2289,'ED - Country code'!$B:$B,0))</f>
        <v>United States of America</v>
      </c>
      <c r="V1660">
        <f t="shared" si="206"/>
        <v>21</v>
      </c>
      <c r="W1660">
        <f t="shared" si="207"/>
        <v>2014</v>
      </c>
    </row>
    <row r="1661" spans="1:23" ht="43.2" x14ac:dyDescent="0.3">
      <c r="A1661">
        <v>3483</v>
      </c>
      <c r="B1661" s="3" t="s">
        <v>3482</v>
      </c>
      <c r="C1661" s="3" t="s">
        <v>7593</v>
      </c>
      <c r="D1661">
        <v>3350</v>
      </c>
      <c r="E1661">
        <v>5358</v>
      </c>
      <c r="F1661" t="s">
        <v>8219</v>
      </c>
      <c r="G1661" t="s">
        <v>8224</v>
      </c>
      <c r="H1661" t="s">
        <v>8246</v>
      </c>
      <c r="I1661">
        <v>1404403381</v>
      </c>
      <c r="J1661">
        <v>1401811381</v>
      </c>
      <c r="K1661" t="b">
        <v>0</v>
      </c>
      <c r="L1661">
        <v>133</v>
      </c>
      <c r="M1661" t="b">
        <v>1</v>
      </c>
      <c r="N1661" t="s">
        <v>8271</v>
      </c>
      <c r="O1661" s="5">
        <f t="shared" si="200"/>
        <v>1.599402985074627</v>
      </c>
      <c r="P1661" s="8">
        <f t="shared" si="201"/>
        <v>40.285714285714285</v>
      </c>
      <c r="Q1661" t="str">
        <f t="shared" si="202"/>
        <v>theater</v>
      </c>
      <c r="R1661" t="str">
        <f t="shared" si="203"/>
        <v>plays</v>
      </c>
      <c r="S1661" s="11">
        <f t="shared" si="204"/>
        <v>41793.668761574074</v>
      </c>
      <c r="T1661" s="11">
        <f t="shared" si="205"/>
        <v>41823.668761574074</v>
      </c>
      <c r="U1661" t="str">
        <f>INDEX('ED - Country code'!$A:$A,MATCH(Data!G3485,'ED - Country code'!$B:$B,0))</f>
        <v>Germany</v>
      </c>
      <c r="V1661">
        <f t="shared" si="206"/>
        <v>30</v>
      </c>
      <c r="W1661">
        <f t="shared" si="207"/>
        <v>2014</v>
      </c>
    </row>
    <row r="1662" spans="1:23" ht="43.2" x14ac:dyDescent="0.3">
      <c r="A1662">
        <v>6</v>
      </c>
      <c r="B1662" s="3" t="s">
        <v>8</v>
      </c>
      <c r="C1662" s="3" t="s">
        <v>4117</v>
      </c>
      <c r="D1662">
        <v>8000</v>
      </c>
      <c r="E1662">
        <v>8519</v>
      </c>
      <c r="F1662" t="s">
        <v>8219</v>
      </c>
      <c r="G1662" t="s">
        <v>8224</v>
      </c>
      <c r="H1662" t="s">
        <v>8246</v>
      </c>
      <c r="I1662">
        <v>1402710250</v>
      </c>
      <c r="J1662">
        <v>1401846250</v>
      </c>
      <c r="K1662" t="b">
        <v>0</v>
      </c>
      <c r="L1662">
        <v>58</v>
      </c>
      <c r="M1662" t="b">
        <v>1</v>
      </c>
      <c r="N1662" t="s">
        <v>8265</v>
      </c>
      <c r="O1662" s="5">
        <f t="shared" si="200"/>
        <v>1.064875</v>
      </c>
      <c r="P1662" s="8">
        <f t="shared" si="201"/>
        <v>146.87931034482759</v>
      </c>
      <c r="Q1662" t="str">
        <f t="shared" si="202"/>
        <v>film &amp; video</v>
      </c>
      <c r="R1662" t="str">
        <f t="shared" si="203"/>
        <v>television</v>
      </c>
      <c r="S1662" s="11">
        <f t="shared" si="204"/>
        <v>41794.072337962964</v>
      </c>
      <c r="T1662" s="11">
        <f t="shared" si="205"/>
        <v>41804.072337962964</v>
      </c>
      <c r="U1662" t="str">
        <f>INDEX('ED - Country code'!$A:$A,MATCH(Data!G8,'ED - Country code'!$B:$B,0))</f>
        <v>United States of America</v>
      </c>
      <c r="V1662">
        <f t="shared" si="206"/>
        <v>10</v>
      </c>
      <c r="W1662">
        <f t="shared" si="207"/>
        <v>2014</v>
      </c>
    </row>
    <row r="1663" spans="1:23" ht="43.2" x14ac:dyDescent="0.3">
      <c r="A1663">
        <v>3517</v>
      </c>
      <c r="B1663" s="3" t="s">
        <v>3516</v>
      </c>
      <c r="C1663" s="3" t="s">
        <v>7627</v>
      </c>
      <c r="D1663">
        <v>4000</v>
      </c>
      <c r="E1663">
        <v>4000</v>
      </c>
      <c r="F1663" t="s">
        <v>8219</v>
      </c>
      <c r="G1663" t="s">
        <v>8225</v>
      </c>
      <c r="H1663" t="s">
        <v>8247</v>
      </c>
      <c r="I1663">
        <v>1404471600</v>
      </c>
      <c r="J1663">
        <v>1401910634</v>
      </c>
      <c r="K1663" t="b">
        <v>0</v>
      </c>
      <c r="L1663">
        <v>13</v>
      </c>
      <c r="M1663" t="b">
        <v>1</v>
      </c>
      <c r="N1663" t="s">
        <v>8271</v>
      </c>
      <c r="O1663" s="5">
        <f t="shared" si="200"/>
        <v>1</v>
      </c>
      <c r="P1663" s="8">
        <f t="shared" si="201"/>
        <v>307.69230769230768</v>
      </c>
      <c r="Q1663" t="str">
        <f t="shared" si="202"/>
        <v>theater</v>
      </c>
      <c r="R1663" t="str">
        <f t="shared" si="203"/>
        <v>plays</v>
      </c>
      <c r="S1663" s="11">
        <f t="shared" si="204"/>
        <v>41794.817523148151</v>
      </c>
      <c r="T1663" s="11">
        <f t="shared" si="205"/>
        <v>41824.458333333336</v>
      </c>
      <c r="U1663" t="str">
        <f>INDEX('ED - Country code'!$A:$A,MATCH(Data!G3519,'ED - Country code'!$B:$B,0))</f>
        <v>United States of America</v>
      </c>
      <c r="V1663">
        <f t="shared" si="206"/>
        <v>29.640810185184819</v>
      </c>
      <c r="W1663">
        <f t="shared" si="207"/>
        <v>2014</v>
      </c>
    </row>
    <row r="1664" spans="1:23" ht="43.2" x14ac:dyDescent="0.3">
      <c r="A1664">
        <v>1614</v>
      </c>
      <c r="B1664" s="3" t="s">
        <v>1615</v>
      </c>
      <c r="C1664" s="3" t="s">
        <v>5724</v>
      </c>
      <c r="D1664">
        <v>5000</v>
      </c>
      <c r="E1664">
        <v>5135</v>
      </c>
      <c r="F1664" t="s">
        <v>8219</v>
      </c>
      <c r="G1664" t="s">
        <v>8224</v>
      </c>
      <c r="H1664" t="s">
        <v>8246</v>
      </c>
      <c r="I1664">
        <v>1407085200</v>
      </c>
      <c r="J1664">
        <v>1401924769</v>
      </c>
      <c r="K1664" t="b">
        <v>0</v>
      </c>
      <c r="L1664">
        <v>77</v>
      </c>
      <c r="M1664" t="b">
        <v>1</v>
      </c>
      <c r="N1664" t="s">
        <v>8276</v>
      </c>
      <c r="O1664" s="5">
        <f t="shared" si="200"/>
        <v>1.0269999999999999</v>
      </c>
      <c r="P1664" s="8">
        <f t="shared" si="201"/>
        <v>66.688311688311686</v>
      </c>
      <c r="Q1664" t="str">
        <f t="shared" si="202"/>
        <v>music</v>
      </c>
      <c r="R1664" t="str">
        <f t="shared" si="203"/>
        <v>rock</v>
      </c>
      <c r="S1664" s="11">
        <f t="shared" si="204"/>
        <v>41794.981122685182</v>
      </c>
      <c r="T1664" s="11">
        <f t="shared" si="205"/>
        <v>41854.708333333336</v>
      </c>
      <c r="U1664" t="str">
        <f>INDEX('ED - Country code'!$A:$A,MATCH(Data!G1616,'ED - Country code'!$B:$B,0))</f>
        <v>United States of America</v>
      </c>
      <c r="V1664">
        <f t="shared" si="206"/>
        <v>59.727210648154141</v>
      </c>
      <c r="W1664">
        <f t="shared" si="207"/>
        <v>2014</v>
      </c>
    </row>
    <row r="1665" spans="1:23" ht="43.2" x14ac:dyDescent="0.3">
      <c r="A1665">
        <v>2796</v>
      </c>
      <c r="B1665" s="3" t="s">
        <v>2796</v>
      </c>
      <c r="C1665" s="3" t="s">
        <v>6906</v>
      </c>
      <c r="D1665">
        <v>800</v>
      </c>
      <c r="E1665">
        <v>924</v>
      </c>
      <c r="F1665" t="s">
        <v>8219</v>
      </c>
      <c r="G1665" t="s">
        <v>8225</v>
      </c>
      <c r="H1665" t="s">
        <v>8247</v>
      </c>
      <c r="I1665">
        <v>1404564028</v>
      </c>
      <c r="J1665">
        <v>1401972028</v>
      </c>
      <c r="K1665" t="b">
        <v>0</v>
      </c>
      <c r="L1665">
        <v>21</v>
      </c>
      <c r="M1665" t="b">
        <v>1</v>
      </c>
      <c r="N1665" t="s">
        <v>8271</v>
      </c>
      <c r="O1665" s="5">
        <f t="shared" si="200"/>
        <v>1.155</v>
      </c>
      <c r="P1665" s="8">
        <f t="shared" si="201"/>
        <v>44</v>
      </c>
      <c r="Q1665" t="str">
        <f t="shared" si="202"/>
        <v>theater</v>
      </c>
      <c r="R1665" t="str">
        <f t="shared" si="203"/>
        <v>plays</v>
      </c>
      <c r="S1665" s="11">
        <f t="shared" si="204"/>
        <v>41795.528101851851</v>
      </c>
      <c r="T1665" s="11">
        <f t="shared" si="205"/>
        <v>41825.528101851851</v>
      </c>
      <c r="U1665" t="str">
        <f>INDEX('ED - Country code'!$A:$A,MATCH(Data!G2798,'ED - Country code'!$B:$B,0))</f>
        <v>United States of America</v>
      </c>
      <c r="V1665">
        <f t="shared" si="206"/>
        <v>30</v>
      </c>
      <c r="W1665">
        <f t="shared" si="207"/>
        <v>2014</v>
      </c>
    </row>
    <row r="1666" spans="1:23" ht="43.2" x14ac:dyDescent="0.3">
      <c r="A1666">
        <v>3407</v>
      </c>
      <c r="B1666" s="3" t="s">
        <v>3406</v>
      </c>
      <c r="C1666" s="3" t="s">
        <v>7517</v>
      </c>
      <c r="D1666">
        <v>2000</v>
      </c>
      <c r="E1666">
        <v>2142</v>
      </c>
      <c r="F1666" t="s">
        <v>8219</v>
      </c>
      <c r="G1666" t="s">
        <v>8225</v>
      </c>
      <c r="H1666" t="s">
        <v>8247</v>
      </c>
      <c r="I1666">
        <v>1404641289</v>
      </c>
      <c r="J1666">
        <v>1402049289</v>
      </c>
      <c r="K1666" t="b">
        <v>0</v>
      </c>
      <c r="L1666">
        <v>67</v>
      </c>
      <c r="M1666" t="b">
        <v>1</v>
      </c>
      <c r="N1666" t="s">
        <v>8271</v>
      </c>
      <c r="O1666" s="5">
        <f t="shared" ref="O1666:O1729" si="208">E1666/D1666</f>
        <v>1.071</v>
      </c>
      <c r="P1666" s="8">
        <f t="shared" ref="P1666:P1729" si="209">E1666/L1666</f>
        <v>31.970149253731343</v>
      </c>
      <c r="Q1666" t="str">
        <f t="shared" ref="Q1666:Q1729" si="210">LEFT(N1666,SEARCH("/",N1666,1)-1)</f>
        <v>theater</v>
      </c>
      <c r="R1666" t="str">
        <f t="shared" ref="R1666:R1729" si="211">RIGHT(N1666,LEN(N1666)-SEARCH("/",N1666,1))</f>
        <v>plays</v>
      </c>
      <c r="S1666" s="11">
        <f t="shared" ref="S1666:S1729" si="212">(((J1666/60)/60)/24)+DATE(1970,1,1)</f>
        <v>41796.422326388885</v>
      </c>
      <c r="T1666" s="11">
        <f t="shared" ref="T1666:T1729" si="213">(((I1666/60)/60)/24)+DATE(1970,1,1)</f>
        <v>41826.422326388885</v>
      </c>
      <c r="U1666" t="str">
        <f>INDEX('ED - Country code'!$A:$A,MATCH(Data!G3409,'ED - Country code'!$B:$B,0))</f>
        <v>United States of America</v>
      </c>
      <c r="V1666">
        <f t="shared" si="206"/>
        <v>30</v>
      </c>
      <c r="W1666">
        <f t="shared" si="207"/>
        <v>2014</v>
      </c>
    </row>
    <row r="1667" spans="1:23" ht="43.2" x14ac:dyDescent="0.3">
      <c r="A1667">
        <v>3482</v>
      </c>
      <c r="B1667" s="3" t="s">
        <v>3481</v>
      </c>
      <c r="C1667" s="3" t="s">
        <v>7592</v>
      </c>
      <c r="D1667">
        <v>3000</v>
      </c>
      <c r="E1667">
        <v>4150</v>
      </c>
      <c r="F1667" t="s">
        <v>8219</v>
      </c>
      <c r="G1667" t="s">
        <v>8225</v>
      </c>
      <c r="H1667" t="s">
        <v>8247</v>
      </c>
      <c r="I1667">
        <v>1404671466</v>
      </c>
      <c r="J1667">
        <v>1402079466</v>
      </c>
      <c r="K1667" t="b">
        <v>0</v>
      </c>
      <c r="L1667">
        <v>80</v>
      </c>
      <c r="M1667" t="b">
        <v>1</v>
      </c>
      <c r="N1667" t="s">
        <v>8271</v>
      </c>
      <c r="O1667" s="5">
        <f t="shared" si="208"/>
        <v>1.3833333333333333</v>
      </c>
      <c r="P1667" s="8">
        <f t="shared" si="209"/>
        <v>51.875</v>
      </c>
      <c r="Q1667" t="str">
        <f t="shared" si="210"/>
        <v>theater</v>
      </c>
      <c r="R1667" t="str">
        <f t="shared" si="211"/>
        <v>plays</v>
      </c>
      <c r="S1667" s="11">
        <f t="shared" si="212"/>
        <v>41796.771597222221</v>
      </c>
      <c r="T1667" s="11">
        <f t="shared" si="213"/>
        <v>41826.771597222221</v>
      </c>
      <c r="U1667" t="str">
        <f>INDEX('ED - Country code'!$A:$A,MATCH(Data!G3484,'ED - Country code'!$B:$B,0))</f>
        <v>United Kingdom</v>
      </c>
      <c r="V1667">
        <f t="shared" ref="V1667:V1730" si="214">T1667-S1667</f>
        <v>30</v>
      </c>
      <c r="W1667">
        <f t="shared" ref="W1667:W1730" si="215">YEAR(T1667)</f>
        <v>2014</v>
      </c>
    </row>
    <row r="1668" spans="1:23" ht="43.2" x14ac:dyDescent="0.3">
      <c r="A1668">
        <v>2797</v>
      </c>
      <c r="B1668" s="3" t="s">
        <v>2797</v>
      </c>
      <c r="C1668" s="3" t="s">
        <v>6907</v>
      </c>
      <c r="D1668">
        <v>8000</v>
      </c>
      <c r="E1668">
        <v>8211.61</v>
      </c>
      <c r="F1668" t="s">
        <v>8219</v>
      </c>
      <c r="G1668" t="s">
        <v>8225</v>
      </c>
      <c r="H1668" t="s">
        <v>8247</v>
      </c>
      <c r="I1668">
        <v>1404858840</v>
      </c>
      <c r="J1668">
        <v>1402266840</v>
      </c>
      <c r="K1668" t="b">
        <v>0</v>
      </c>
      <c r="L1668">
        <v>94</v>
      </c>
      <c r="M1668" t="b">
        <v>1</v>
      </c>
      <c r="N1668" t="s">
        <v>8271</v>
      </c>
      <c r="O1668" s="5">
        <f t="shared" si="208"/>
        <v>1.02645125</v>
      </c>
      <c r="P1668" s="8">
        <f t="shared" si="209"/>
        <v>87.357553191489373</v>
      </c>
      <c r="Q1668" t="str">
        <f t="shared" si="210"/>
        <v>theater</v>
      </c>
      <c r="R1668" t="str">
        <f t="shared" si="211"/>
        <v>plays</v>
      </c>
      <c r="S1668" s="11">
        <f t="shared" si="212"/>
        <v>41798.94027777778</v>
      </c>
      <c r="T1668" s="11">
        <f t="shared" si="213"/>
        <v>41828.94027777778</v>
      </c>
      <c r="U1668" t="str">
        <f>INDEX('ED - Country code'!$A:$A,MATCH(Data!G2799,'ED - Country code'!$B:$B,0))</f>
        <v>United States of America</v>
      </c>
      <c r="V1668">
        <f t="shared" si="214"/>
        <v>30</v>
      </c>
      <c r="W1668">
        <f t="shared" si="215"/>
        <v>2014</v>
      </c>
    </row>
    <row r="1669" spans="1:23" ht="43.2" x14ac:dyDescent="0.3">
      <c r="A1669">
        <v>3162</v>
      </c>
      <c r="B1669" s="3" t="s">
        <v>3162</v>
      </c>
      <c r="C1669" s="3" t="s">
        <v>7272</v>
      </c>
      <c r="D1669">
        <v>4000</v>
      </c>
      <c r="E1669">
        <v>5086</v>
      </c>
      <c r="F1669" t="s">
        <v>8219</v>
      </c>
      <c r="G1669" t="s">
        <v>8224</v>
      </c>
      <c r="H1669" t="s">
        <v>8246</v>
      </c>
      <c r="I1669">
        <v>1404698400</v>
      </c>
      <c r="J1669">
        <v>1402331262</v>
      </c>
      <c r="K1669" t="b">
        <v>1</v>
      </c>
      <c r="L1669">
        <v>63</v>
      </c>
      <c r="M1669" t="b">
        <v>1</v>
      </c>
      <c r="N1669" t="s">
        <v>8271</v>
      </c>
      <c r="O1669" s="5">
        <f t="shared" si="208"/>
        <v>1.2715000000000001</v>
      </c>
      <c r="P1669" s="8">
        <f t="shared" si="209"/>
        <v>80.730158730158735</v>
      </c>
      <c r="Q1669" t="str">
        <f t="shared" si="210"/>
        <v>theater</v>
      </c>
      <c r="R1669" t="str">
        <f t="shared" si="211"/>
        <v>plays</v>
      </c>
      <c r="S1669" s="11">
        <f t="shared" si="212"/>
        <v>41799.685902777775</v>
      </c>
      <c r="T1669" s="11">
        <f t="shared" si="213"/>
        <v>41827.083333333336</v>
      </c>
      <c r="U1669" t="str">
        <f>INDEX('ED - Country code'!$A:$A,MATCH(Data!G3164,'ED - Country code'!$B:$B,0))</f>
        <v>United States of America</v>
      </c>
      <c r="V1669">
        <f t="shared" si="214"/>
        <v>27.397430555560277</v>
      </c>
      <c r="W1669">
        <f t="shared" si="215"/>
        <v>2014</v>
      </c>
    </row>
    <row r="1670" spans="1:23" ht="43.2" x14ac:dyDescent="0.3">
      <c r="A1670">
        <v>1345</v>
      </c>
      <c r="B1670" s="3" t="s">
        <v>1346</v>
      </c>
      <c r="C1670" s="3" t="s">
        <v>5455</v>
      </c>
      <c r="D1670">
        <v>300</v>
      </c>
      <c r="E1670">
        <v>375</v>
      </c>
      <c r="F1670" t="s">
        <v>8219</v>
      </c>
      <c r="G1670" t="s">
        <v>8224</v>
      </c>
      <c r="H1670" t="s">
        <v>8246</v>
      </c>
      <c r="I1670">
        <v>1405366359</v>
      </c>
      <c r="J1670">
        <v>1402342359</v>
      </c>
      <c r="K1670" t="b">
        <v>0</v>
      </c>
      <c r="L1670">
        <v>7</v>
      </c>
      <c r="M1670" t="b">
        <v>1</v>
      </c>
      <c r="N1670" t="s">
        <v>8274</v>
      </c>
      <c r="O1670" s="5">
        <f t="shared" si="208"/>
        <v>1.25</v>
      </c>
      <c r="P1670" s="8">
        <f t="shared" si="209"/>
        <v>53.571428571428569</v>
      </c>
      <c r="Q1670" t="str">
        <f t="shared" si="210"/>
        <v>publishing</v>
      </c>
      <c r="R1670" t="str">
        <f t="shared" si="211"/>
        <v>nonfiction</v>
      </c>
      <c r="S1670" s="11">
        <f t="shared" si="212"/>
        <v>41799.814340277779</v>
      </c>
      <c r="T1670" s="11">
        <f t="shared" si="213"/>
        <v>41834.814340277779</v>
      </c>
      <c r="U1670" t="str">
        <f>INDEX('ED - Country code'!$A:$A,MATCH(Data!G1347,'ED - Country code'!$B:$B,0))</f>
        <v>United States of America</v>
      </c>
      <c r="V1670">
        <f t="shared" si="214"/>
        <v>35</v>
      </c>
      <c r="W1670">
        <f t="shared" si="215"/>
        <v>2014</v>
      </c>
    </row>
    <row r="1671" spans="1:23" ht="43.2" x14ac:dyDescent="0.3">
      <c r="A1671">
        <v>3434</v>
      </c>
      <c r="B1671" s="3" t="s">
        <v>3433</v>
      </c>
      <c r="C1671" s="3" t="s">
        <v>7544</v>
      </c>
      <c r="D1671">
        <v>10000</v>
      </c>
      <c r="E1671">
        <v>10555</v>
      </c>
      <c r="F1671" t="s">
        <v>8219</v>
      </c>
      <c r="G1671" t="s">
        <v>8224</v>
      </c>
      <c r="H1671" t="s">
        <v>8246</v>
      </c>
      <c r="I1671">
        <v>1404983269</v>
      </c>
      <c r="J1671">
        <v>1402391269</v>
      </c>
      <c r="K1671" t="b">
        <v>0</v>
      </c>
      <c r="L1671">
        <v>168</v>
      </c>
      <c r="M1671" t="b">
        <v>1</v>
      </c>
      <c r="N1671" t="s">
        <v>8271</v>
      </c>
      <c r="O1671" s="5">
        <f t="shared" si="208"/>
        <v>1.0555000000000001</v>
      </c>
      <c r="P1671" s="8">
        <f t="shared" si="209"/>
        <v>62.827380952380949</v>
      </c>
      <c r="Q1671" t="str">
        <f t="shared" si="210"/>
        <v>theater</v>
      </c>
      <c r="R1671" t="str">
        <f t="shared" si="211"/>
        <v>plays</v>
      </c>
      <c r="S1671" s="11">
        <f t="shared" si="212"/>
        <v>41800.380428240744</v>
      </c>
      <c r="T1671" s="11">
        <f t="shared" si="213"/>
        <v>41830.380428240744</v>
      </c>
      <c r="U1671" t="str">
        <f>INDEX('ED - Country code'!$A:$A,MATCH(Data!G3436,'ED - Country code'!$B:$B,0))</f>
        <v>United States of America</v>
      </c>
      <c r="V1671">
        <f t="shared" si="214"/>
        <v>30</v>
      </c>
      <c r="W1671">
        <f t="shared" si="215"/>
        <v>2014</v>
      </c>
    </row>
    <row r="1672" spans="1:23" ht="28.8" x14ac:dyDescent="0.3">
      <c r="A1672">
        <v>1949</v>
      </c>
      <c r="B1672" s="3" t="s">
        <v>1950</v>
      </c>
      <c r="C1672" s="3" t="s">
        <v>6059</v>
      </c>
      <c r="D1672">
        <v>50000</v>
      </c>
      <c r="E1672">
        <v>53001.3</v>
      </c>
      <c r="F1672" t="s">
        <v>8219</v>
      </c>
      <c r="G1672" t="s">
        <v>8225</v>
      </c>
      <c r="H1672" t="s">
        <v>8247</v>
      </c>
      <c r="I1672">
        <v>1404986951</v>
      </c>
      <c r="J1672">
        <v>1402394951</v>
      </c>
      <c r="K1672" t="b">
        <v>1</v>
      </c>
      <c r="L1672">
        <v>943</v>
      </c>
      <c r="M1672" t="b">
        <v>1</v>
      </c>
      <c r="N1672" t="s">
        <v>8295</v>
      </c>
      <c r="O1672" s="5">
        <f t="shared" si="208"/>
        <v>1.0600260000000001</v>
      </c>
      <c r="P1672" s="8">
        <f t="shared" si="209"/>
        <v>56.204984093319197</v>
      </c>
      <c r="Q1672" t="str">
        <f t="shared" si="210"/>
        <v>technology</v>
      </c>
      <c r="R1672" t="str">
        <f t="shared" si="211"/>
        <v>hardware</v>
      </c>
      <c r="S1672" s="11">
        <f t="shared" si="212"/>
        <v>41800.423043981478</v>
      </c>
      <c r="T1672" s="11">
        <f t="shared" si="213"/>
        <v>41830.423043981478</v>
      </c>
      <c r="U1672" t="str">
        <f>INDEX('ED - Country code'!$A:$A,MATCH(Data!G1951,'ED - Country code'!$B:$B,0))</f>
        <v>United Kingdom</v>
      </c>
      <c r="V1672">
        <f t="shared" si="214"/>
        <v>30</v>
      </c>
      <c r="W1672">
        <f t="shared" si="215"/>
        <v>2014</v>
      </c>
    </row>
    <row r="1673" spans="1:23" ht="43.2" x14ac:dyDescent="0.3">
      <c r="A1673">
        <v>3809</v>
      </c>
      <c r="B1673" s="3" t="s">
        <v>3806</v>
      </c>
      <c r="C1673" s="3" t="s">
        <v>7919</v>
      </c>
      <c r="D1673">
        <v>2000</v>
      </c>
      <c r="E1673">
        <v>2025</v>
      </c>
      <c r="F1673" t="s">
        <v>8219</v>
      </c>
      <c r="G1673" t="s">
        <v>8225</v>
      </c>
      <c r="H1673" t="s">
        <v>8247</v>
      </c>
      <c r="I1673">
        <v>1406761200</v>
      </c>
      <c r="J1673">
        <v>1402403907</v>
      </c>
      <c r="K1673" t="b">
        <v>0</v>
      </c>
      <c r="L1673">
        <v>38</v>
      </c>
      <c r="M1673" t="b">
        <v>1</v>
      </c>
      <c r="N1673" t="s">
        <v>8271</v>
      </c>
      <c r="O1673" s="5">
        <f t="shared" si="208"/>
        <v>1.0125</v>
      </c>
      <c r="P1673" s="8">
        <f t="shared" si="209"/>
        <v>53.289473684210527</v>
      </c>
      <c r="Q1673" t="str">
        <f t="shared" si="210"/>
        <v>theater</v>
      </c>
      <c r="R1673" t="str">
        <f t="shared" si="211"/>
        <v>plays</v>
      </c>
      <c r="S1673" s="11">
        <f t="shared" si="212"/>
        <v>41800.526701388888</v>
      </c>
      <c r="T1673" s="11">
        <f t="shared" si="213"/>
        <v>41850.958333333336</v>
      </c>
      <c r="U1673" t="str">
        <f>INDEX('ED - Country code'!$A:$A,MATCH(Data!G3811,'ED - Country code'!$B:$B,0))</f>
        <v>Australia</v>
      </c>
      <c r="V1673">
        <f t="shared" si="214"/>
        <v>50.431631944447872</v>
      </c>
      <c r="W1673">
        <f t="shared" si="215"/>
        <v>2014</v>
      </c>
    </row>
    <row r="1674" spans="1:23" ht="43.2" x14ac:dyDescent="0.3">
      <c r="A1674">
        <v>2004</v>
      </c>
      <c r="B1674" s="3" t="s">
        <v>2005</v>
      </c>
      <c r="C1674" s="3" t="s">
        <v>6114</v>
      </c>
      <c r="D1674">
        <v>50000</v>
      </c>
      <c r="E1674">
        <v>117210.24000000001</v>
      </c>
      <c r="F1674" t="s">
        <v>8219</v>
      </c>
      <c r="G1674" t="s">
        <v>8224</v>
      </c>
      <c r="H1674" t="s">
        <v>8246</v>
      </c>
      <c r="I1674">
        <v>1405002663</v>
      </c>
      <c r="J1674">
        <v>1402410663</v>
      </c>
      <c r="K1674" t="b">
        <v>1</v>
      </c>
      <c r="L1674">
        <v>354</v>
      </c>
      <c r="M1674" t="b">
        <v>1</v>
      </c>
      <c r="N1674" t="s">
        <v>8295</v>
      </c>
      <c r="O1674" s="5">
        <f t="shared" si="208"/>
        <v>2.3442048</v>
      </c>
      <c r="P1674" s="8">
        <f t="shared" si="209"/>
        <v>331.10237288135596</v>
      </c>
      <c r="Q1674" t="str">
        <f t="shared" si="210"/>
        <v>technology</v>
      </c>
      <c r="R1674" t="str">
        <f t="shared" si="211"/>
        <v>hardware</v>
      </c>
      <c r="S1674" s="11">
        <f t="shared" si="212"/>
        <v>41800.604895833334</v>
      </c>
      <c r="T1674" s="11">
        <f t="shared" si="213"/>
        <v>41830.604895833334</v>
      </c>
      <c r="U1674" t="str">
        <f>INDEX('ED - Country code'!$A:$A,MATCH(Data!G2006,'ED - Country code'!$B:$B,0))</f>
        <v>United States of America</v>
      </c>
      <c r="V1674">
        <f t="shared" si="214"/>
        <v>30</v>
      </c>
      <c r="W1674">
        <f t="shared" si="215"/>
        <v>2014</v>
      </c>
    </row>
    <row r="1675" spans="1:23" ht="43.2" x14ac:dyDescent="0.3">
      <c r="A1675">
        <v>1850</v>
      </c>
      <c r="B1675" s="3" t="s">
        <v>1851</v>
      </c>
      <c r="C1675" s="3" t="s">
        <v>5960</v>
      </c>
      <c r="D1675">
        <v>9000</v>
      </c>
      <c r="E1675">
        <v>9137</v>
      </c>
      <c r="F1675" t="s">
        <v>8219</v>
      </c>
      <c r="G1675" t="s">
        <v>8224</v>
      </c>
      <c r="H1675" t="s">
        <v>8246</v>
      </c>
      <c r="I1675">
        <v>1405033300</v>
      </c>
      <c r="J1675">
        <v>1402441300</v>
      </c>
      <c r="K1675" t="b">
        <v>0</v>
      </c>
      <c r="L1675">
        <v>179</v>
      </c>
      <c r="M1675" t="b">
        <v>1</v>
      </c>
      <c r="N1675" t="s">
        <v>8276</v>
      </c>
      <c r="O1675" s="5">
        <f t="shared" si="208"/>
        <v>1.0152222222222222</v>
      </c>
      <c r="P1675" s="8">
        <f t="shared" si="209"/>
        <v>51.044692737430168</v>
      </c>
      <c r="Q1675" t="str">
        <f t="shared" si="210"/>
        <v>music</v>
      </c>
      <c r="R1675" t="str">
        <f t="shared" si="211"/>
        <v>rock</v>
      </c>
      <c r="S1675" s="11">
        <f t="shared" si="212"/>
        <v>41800.959490740745</v>
      </c>
      <c r="T1675" s="11">
        <f t="shared" si="213"/>
        <v>41830.959490740745</v>
      </c>
      <c r="U1675" t="str">
        <f>INDEX('ED - Country code'!$A:$A,MATCH(Data!G1852,'ED - Country code'!$B:$B,0))</f>
        <v>United States of America</v>
      </c>
      <c r="V1675">
        <f t="shared" si="214"/>
        <v>30</v>
      </c>
      <c r="W1675">
        <f t="shared" si="215"/>
        <v>2014</v>
      </c>
    </row>
    <row r="1676" spans="1:23" ht="28.8" x14ac:dyDescent="0.3">
      <c r="A1676">
        <v>3677</v>
      </c>
      <c r="B1676" s="3" t="s">
        <v>3674</v>
      </c>
      <c r="C1676" s="3" t="s">
        <v>7787</v>
      </c>
      <c r="D1676">
        <v>12000</v>
      </c>
      <c r="E1676">
        <v>12348.5</v>
      </c>
      <c r="F1676" t="s">
        <v>8219</v>
      </c>
      <c r="G1676" t="s">
        <v>8224</v>
      </c>
      <c r="H1676" t="s">
        <v>8246</v>
      </c>
      <c r="I1676">
        <v>1404359940</v>
      </c>
      <c r="J1676">
        <v>1402580818</v>
      </c>
      <c r="K1676" t="b">
        <v>0</v>
      </c>
      <c r="L1676">
        <v>199</v>
      </c>
      <c r="M1676" t="b">
        <v>1</v>
      </c>
      <c r="N1676" t="s">
        <v>8271</v>
      </c>
      <c r="O1676" s="5">
        <f t="shared" si="208"/>
        <v>1.0290416666666666</v>
      </c>
      <c r="P1676" s="8">
        <f t="shared" si="209"/>
        <v>62.052763819095475</v>
      </c>
      <c r="Q1676" t="str">
        <f t="shared" si="210"/>
        <v>theater</v>
      </c>
      <c r="R1676" t="str">
        <f t="shared" si="211"/>
        <v>plays</v>
      </c>
      <c r="S1676" s="11">
        <f t="shared" si="212"/>
        <v>41802.574282407404</v>
      </c>
      <c r="T1676" s="11">
        <f t="shared" si="213"/>
        <v>41823.165972222225</v>
      </c>
      <c r="U1676" t="str">
        <f>INDEX('ED - Country code'!$A:$A,MATCH(Data!G3679,'ED - Country code'!$B:$B,0))</f>
        <v>United States of America</v>
      </c>
      <c r="V1676">
        <f t="shared" si="214"/>
        <v>20.591689814820711</v>
      </c>
      <c r="W1676">
        <f t="shared" si="215"/>
        <v>2014</v>
      </c>
    </row>
    <row r="1677" spans="1:23" ht="43.2" x14ac:dyDescent="0.3">
      <c r="A1677">
        <v>3510</v>
      </c>
      <c r="B1677" s="3" t="s">
        <v>3509</v>
      </c>
      <c r="C1677" s="3" t="s">
        <v>7620</v>
      </c>
      <c r="D1677">
        <v>900</v>
      </c>
      <c r="E1677">
        <v>905</v>
      </c>
      <c r="F1677" t="s">
        <v>8219</v>
      </c>
      <c r="G1677" t="s">
        <v>8224</v>
      </c>
      <c r="H1677" t="s">
        <v>8246</v>
      </c>
      <c r="I1677">
        <v>1404312846</v>
      </c>
      <c r="J1677">
        <v>1402584846</v>
      </c>
      <c r="K1677" t="b">
        <v>0</v>
      </c>
      <c r="L1677">
        <v>15</v>
      </c>
      <c r="M1677" t="b">
        <v>1</v>
      </c>
      <c r="N1677" t="s">
        <v>8271</v>
      </c>
      <c r="O1677" s="5">
        <f t="shared" si="208"/>
        <v>1.0055555555555555</v>
      </c>
      <c r="P1677" s="8">
        <f t="shared" si="209"/>
        <v>60.333333333333336</v>
      </c>
      <c r="Q1677" t="str">
        <f t="shared" si="210"/>
        <v>theater</v>
      </c>
      <c r="R1677" t="str">
        <f t="shared" si="211"/>
        <v>plays</v>
      </c>
      <c r="S1677" s="11">
        <f t="shared" si="212"/>
        <v>41802.62090277778</v>
      </c>
      <c r="T1677" s="11">
        <f t="shared" si="213"/>
        <v>41822.62090277778</v>
      </c>
      <c r="U1677" t="str">
        <f>INDEX('ED - Country code'!$A:$A,MATCH(Data!G3512,'ED - Country code'!$B:$B,0))</f>
        <v>United Kingdom</v>
      </c>
      <c r="V1677">
        <f t="shared" si="214"/>
        <v>20</v>
      </c>
      <c r="W1677">
        <f t="shared" si="215"/>
        <v>2014</v>
      </c>
    </row>
    <row r="1678" spans="1:23" ht="28.8" x14ac:dyDescent="0.3">
      <c r="A1678">
        <v>1680</v>
      </c>
      <c r="B1678" s="3" t="s">
        <v>1681</v>
      </c>
      <c r="C1678" s="3" t="s">
        <v>5790</v>
      </c>
      <c r="D1678">
        <v>1000</v>
      </c>
      <c r="E1678">
        <v>1175</v>
      </c>
      <c r="F1678" t="s">
        <v>8219</v>
      </c>
      <c r="G1678" t="s">
        <v>8224</v>
      </c>
      <c r="H1678" t="s">
        <v>8246</v>
      </c>
      <c r="I1678">
        <v>1405188667</v>
      </c>
      <c r="J1678">
        <v>1402596667</v>
      </c>
      <c r="K1678" t="b">
        <v>0</v>
      </c>
      <c r="L1678">
        <v>25</v>
      </c>
      <c r="M1678" t="b">
        <v>1</v>
      </c>
      <c r="N1678" t="s">
        <v>8292</v>
      </c>
      <c r="O1678" s="5">
        <f t="shared" si="208"/>
        <v>1.175</v>
      </c>
      <c r="P1678" s="8">
        <f t="shared" si="209"/>
        <v>47</v>
      </c>
      <c r="Q1678" t="str">
        <f t="shared" si="210"/>
        <v>music</v>
      </c>
      <c r="R1678" t="str">
        <f t="shared" si="211"/>
        <v>pop</v>
      </c>
      <c r="S1678" s="11">
        <f t="shared" si="212"/>
        <v>41802.757719907408</v>
      </c>
      <c r="T1678" s="11">
        <f t="shared" si="213"/>
        <v>41832.757719907408</v>
      </c>
      <c r="U1678" t="str">
        <f>INDEX('ED - Country code'!$A:$A,MATCH(Data!G1682,'ED - Country code'!$B:$B,0))</f>
        <v>United Kingdom</v>
      </c>
      <c r="V1678">
        <f t="shared" si="214"/>
        <v>30</v>
      </c>
      <c r="W1678">
        <f t="shared" si="215"/>
        <v>2014</v>
      </c>
    </row>
    <row r="1679" spans="1:23" ht="43.2" x14ac:dyDescent="0.3">
      <c r="A1679">
        <v>43</v>
      </c>
      <c r="B1679" s="3" t="s">
        <v>45</v>
      </c>
      <c r="C1679" s="3" t="s">
        <v>4154</v>
      </c>
      <c r="D1679">
        <v>10000</v>
      </c>
      <c r="E1679">
        <v>30866</v>
      </c>
      <c r="F1679" t="s">
        <v>8219</v>
      </c>
      <c r="G1679" t="s">
        <v>8224</v>
      </c>
      <c r="H1679" t="s">
        <v>8246</v>
      </c>
      <c r="I1679">
        <v>1405209600</v>
      </c>
      <c r="J1679">
        <v>1402599486</v>
      </c>
      <c r="K1679" t="b">
        <v>0</v>
      </c>
      <c r="L1679">
        <v>263</v>
      </c>
      <c r="M1679" t="b">
        <v>1</v>
      </c>
      <c r="N1679" t="s">
        <v>8265</v>
      </c>
      <c r="O1679" s="5">
        <f t="shared" si="208"/>
        <v>3.0865999999999998</v>
      </c>
      <c r="P1679" s="8">
        <f t="shared" si="209"/>
        <v>117.36121673003802</v>
      </c>
      <c r="Q1679" t="str">
        <f t="shared" si="210"/>
        <v>film &amp; video</v>
      </c>
      <c r="R1679" t="str">
        <f t="shared" si="211"/>
        <v>television</v>
      </c>
      <c r="S1679" s="11">
        <f t="shared" si="212"/>
        <v>41802.790347222224</v>
      </c>
      <c r="T1679" s="11">
        <f t="shared" si="213"/>
        <v>41833</v>
      </c>
      <c r="U1679" t="str">
        <f>INDEX('ED - Country code'!$A:$A,MATCH(Data!G45,'ED - Country code'!$B:$B,0))</f>
        <v>United States of America</v>
      </c>
      <c r="V1679">
        <f t="shared" si="214"/>
        <v>30.209652777775773</v>
      </c>
      <c r="W1679">
        <f t="shared" si="215"/>
        <v>2014</v>
      </c>
    </row>
    <row r="1680" spans="1:23" ht="28.8" x14ac:dyDescent="0.3">
      <c r="A1680">
        <v>2937</v>
      </c>
      <c r="B1680" s="3" t="s">
        <v>2937</v>
      </c>
      <c r="C1680" s="3" t="s">
        <v>7047</v>
      </c>
      <c r="D1680">
        <v>1500</v>
      </c>
      <c r="E1680">
        <v>2000</v>
      </c>
      <c r="F1680" t="s">
        <v>8219</v>
      </c>
      <c r="G1680" t="s">
        <v>8225</v>
      </c>
      <c r="H1680" t="s">
        <v>8247</v>
      </c>
      <c r="I1680">
        <v>1405249113</v>
      </c>
      <c r="J1680">
        <v>1402657113</v>
      </c>
      <c r="K1680" t="b">
        <v>0</v>
      </c>
      <c r="L1680">
        <v>55</v>
      </c>
      <c r="M1680" t="b">
        <v>1</v>
      </c>
      <c r="N1680" t="s">
        <v>8305</v>
      </c>
      <c r="O1680" s="5">
        <f t="shared" si="208"/>
        <v>1.3333333333333333</v>
      </c>
      <c r="P1680" s="8">
        <f t="shared" si="209"/>
        <v>36.363636363636367</v>
      </c>
      <c r="Q1680" t="str">
        <f t="shared" si="210"/>
        <v>theater</v>
      </c>
      <c r="R1680" t="str">
        <f t="shared" si="211"/>
        <v>musical</v>
      </c>
      <c r="S1680" s="11">
        <f t="shared" si="212"/>
        <v>41803.457326388889</v>
      </c>
      <c r="T1680" s="11">
        <f t="shared" si="213"/>
        <v>41833.457326388889</v>
      </c>
      <c r="U1680" t="str">
        <f>INDEX('ED - Country code'!$A:$A,MATCH(Data!G2939,'ED - Country code'!$B:$B,0))</f>
        <v>Canada</v>
      </c>
      <c r="V1680">
        <f t="shared" si="214"/>
        <v>30</v>
      </c>
      <c r="W1680">
        <f t="shared" si="215"/>
        <v>2014</v>
      </c>
    </row>
    <row r="1681" spans="1:23" ht="28.8" x14ac:dyDescent="0.3">
      <c r="A1681">
        <v>2076</v>
      </c>
      <c r="B1681" s="3" t="s">
        <v>2077</v>
      </c>
      <c r="C1681" s="3" t="s">
        <v>6186</v>
      </c>
      <c r="D1681">
        <v>179000</v>
      </c>
      <c r="E1681">
        <v>972594.99</v>
      </c>
      <c r="F1681" t="s">
        <v>8219</v>
      </c>
      <c r="G1681" t="s">
        <v>8225</v>
      </c>
      <c r="H1681" t="s">
        <v>8247</v>
      </c>
      <c r="I1681">
        <v>1406149689</v>
      </c>
      <c r="J1681">
        <v>1402693689</v>
      </c>
      <c r="K1681" t="b">
        <v>0</v>
      </c>
      <c r="L1681">
        <v>8359</v>
      </c>
      <c r="M1681" t="b">
        <v>1</v>
      </c>
      <c r="N1681" t="s">
        <v>8295</v>
      </c>
      <c r="O1681" s="5">
        <f t="shared" si="208"/>
        <v>5.4334915642458101</v>
      </c>
      <c r="P1681" s="8">
        <f t="shared" si="209"/>
        <v>116.35303146309367</v>
      </c>
      <c r="Q1681" t="str">
        <f t="shared" si="210"/>
        <v>technology</v>
      </c>
      <c r="R1681" t="str">
        <f t="shared" si="211"/>
        <v>hardware</v>
      </c>
      <c r="S1681" s="11">
        <f t="shared" si="212"/>
        <v>41803.880659722221</v>
      </c>
      <c r="T1681" s="11">
        <f t="shared" si="213"/>
        <v>41843.880659722221</v>
      </c>
      <c r="U1681" t="str">
        <f>INDEX('ED - Country code'!$A:$A,MATCH(Data!G2078,'ED - Country code'!$B:$B,0))</f>
        <v>United States of America</v>
      </c>
      <c r="V1681">
        <f t="shared" si="214"/>
        <v>40</v>
      </c>
      <c r="W1681">
        <f t="shared" si="215"/>
        <v>2014</v>
      </c>
    </row>
    <row r="1682" spans="1:23" ht="43.2" x14ac:dyDescent="0.3">
      <c r="A1682">
        <v>3351</v>
      </c>
      <c r="B1682" s="3" t="s">
        <v>3350</v>
      </c>
      <c r="C1682" s="3" t="s">
        <v>7461</v>
      </c>
      <c r="D1682">
        <v>5000</v>
      </c>
      <c r="E1682">
        <v>5055</v>
      </c>
      <c r="F1682" t="s">
        <v>8219</v>
      </c>
      <c r="G1682" t="s">
        <v>8225</v>
      </c>
      <c r="H1682" t="s">
        <v>8247</v>
      </c>
      <c r="I1682">
        <v>1406113200</v>
      </c>
      <c r="J1682">
        <v>1402910965</v>
      </c>
      <c r="K1682" t="b">
        <v>0</v>
      </c>
      <c r="L1682">
        <v>54</v>
      </c>
      <c r="M1682" t="b">
        <v>1</v>
      </c>
      <c r="N1682" t="s">
        <v>8271</v>
      </c>
      <c r="O1682" s="5">
        <f t="shared" si="208"/>
        <v>1.0109999999999999</v>
      </c>
      <c r="P1682" s="8">
        <f t="shared" si="209"/>
        <v>93.611111111111114</v>
      </c>
      <c r="Q1682" t="str">
        <f t="shared" si="210"/>
        <v>theater</v>
      </c>
      <c r="R1682" t="str">
        <f t="shared" si="211"/>
        <v>plays</v>
      </c>
      <c r="S1682" s="11">
        <f t="shared" si="212"/>
        <v>41806.395428240743</v>
      </c>
      <c r="T1682" s="11">
        <f t="shared" si="213"/>
        <v>41843.458333333336</v>
      </c>
      <c r="U1682" t="str">
        <f>INDEX('ED - Country code'!$A:$A,MATCH(Data!G3353,'ED - Country code'!$B:$B,0))</f>
        <v>United States of America</v>
      </c>
      <c r="V1682">
        <f t="shared" si="214"/>
        <v>37.0629050925927</v>
      </c>
      <c r="W1682">
        <f t="shared" si="215"/>
        <v>2014</v>
      </c>
    </row>
    <row r="1683" spans="1:23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8"/>
        <v>1.0142212307692309</v>
      </c>
      <c r="P1683" s="8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11">
        <f t="shared" si="212"/>
        <v>42774.121342592596</v>
      </c>
      <c r="T1683" s="11">
        <f t="shared" si="213"/>
        <v>42823.083333333328</v>
      </c>
      <c r="U1683" t="str">
        <f>INDEX('ED - Country code'!$A:$A,MATCH(Data!G1683,'ED - Country code'!$B:$B,0))</f>
        <v>United States of America</v>
      </c>
      <c r="V1683">
        <f t="shared" si="214"/>
        <v>48.96199074073229</v>
      </c>
      <c r="W1683">
        <f t="shared" si="215"/>
        <v>2017</v>
      </c>
    </row>
    <row r="1684" spans="1:23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8"/>
        <v>0</v>
      </c>
      <c r="P1684" s="8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11">
        <f t="shared" si="212"/>
        <v>42779.21365740741</v>
      </c>
      <c r="T1684" s="11">
        <f t="shared" si="213"/>
        <v>42839.171990740739</v>
      </c>
      <c r="U1684" t="str">
        <f>INDEX('ED - Country code'!$A:$A,MATCH(Data!G1684,'ED - Country code'!$B:$B,0))</f>
        <v>United States of America</v>
      </c>
      <c r="V1684">
        <f t="shared" si="214"/>
        <v>59.958333333328483</v>
      </c>
      <c r="W1684">
        <f t="shared" si="215"/>
        <v>2017</v>
      </c>
    </row>
    <row r="1685" spans="1:23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8"/>
        <v>0.21714285714285714</v>
      </c>
      <c r="P1685" s="8">
        <f t="shared" si="209"/>
        <v>76</v>
      </c>
      <c r="Q1685" t="str">
        <f t="shared" si="210"/>
        <v>music</v>
      </c>
      <c r="R1685" t="str">
        <f t="shared" si="211"/>
        <v>faith</v>
      </c>
      <c r="S1685" s="11">
        <f t="shared" si="212"/>
        <v>42808.781689814816</v>
      </c>
      <c r="T1685" s="11">
        <f t="shared" si="213"/>
        <v>42832.781689814816</v>
      </c>
      <c r="U1685" t="str">
        <f>INDEX('ED - Country code'!$A:$A,MATCH(Data!G1685,'ED - Country code'!$B:$B,0))</f>
        <v>France</v>
      </c>
      <c r="V1685">
        <f t="shared" si="214"/>
        <v>24</v>
      </c>
      <c r="W1685">
        <f t="shared" si="215"/>
        <v>2017</v>
      </c>
    </row>
    <row r="1686" spans="1:23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8"/>
        <v>1.0912500000000001</v>
      </c>
      <c r="P1686" s="8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11">
        <f t="shared" si="212"/>
        <v>42783.815289351856</v>
      </c>
      <c r="T1686" s="11">
        <f t="shared" si="213"/>
        <v>42811.773622685185</v>
      </c>
      <c r="U1686" t="str">
        <f>INDEX('ED - Country code'!$A:$A,MATCH(Data!G1686,'ED - Country code'!$B:$B,0))</f>
        <v>United States of America</v>
      </c>
      <c r="V1686">
        <f t="shared" si="214"/>
        <v>27.958333333328483</v>
      </c>
      <c r="W1686">
        <f t="shared" si="215"/>
        <v>2017</v>
      </c>
    </row>
    <row r="1687" spans="1:23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8"/>
        <v>1.0285714285714285</v>
      </c>
      <c r="P1687" s="8">
        <f t="shared" si="209"/>
        <v>24</v>
      </c>
      <c r="Q1687" t="str">
        <f t="shared" si="210"/>
        <v>music</v>
      </c>
      <c r="R1687" t="str">
        <f t="shared" si="211"/>
        <v>faith</v>
      </c>
      <c r="S1687" s="11">
        <f t="shared" si="212"/>
        <v>42788.2502662037</v>
      </c>
      <c r="T1687" s="11">
        <f t="shared" si="213"/>
        <v>42818.208599537036</v>
      </c>
      <c r="U1687" t="str">
        <f>INDEX('ED - Country code'!$A:$A,MATCH(Data!G1687,'ED - Country code'!$B:$B,0))</f>
        <v>United States of America</v>
      </c>
      <c r="V1687">
        <f t="shared" si="214"/>
        <v>29.958333333335759</v>
      </c>
      <c r="W1687">
        <f t="shared" si="215"/>
        <v>2017</v>
      </c>
    </row>
    <row r="1688" spans="1:23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8"/>
        <v>3.5999999999999999E-3</v>
      </c>
      <c r="P1688" s="8">
        <f t="shared" si="209"/>
        <v>18</v>
      </c>
      <c r="Q1688" t="str">
        <f t="shared" si="210"/>
        <v>music</v>
      </c>
      <c r="R1688" t="str">
        <f t="shared" si="211"/>
        <v>faith</v>
      </c>
      <c r="S1688" s="11">
        <f t="shared" si="212"/>
        <v>42792.843969907408</v>
      </c>
      <c r="T1688" s="11">
        <f t="shared" si="213"/>
        <v>42852.802303240736</v>
      </c>
      <c r="U1688" t="str">
        <f>INDEX('ED - Country code'!$A:$A,MATCH(Data!G1688,'ED - Country code'!$B:$B,0))</f>
        <v>Canada</v>
      </c>
      <c r="V1688">
        <f t="shared" si="214"/>
        <v>59.958333333328483</v>
      </c>
      <c r="W1688">
        <f t="shared" si="215"/>
        <v>2017</v>
      </c>
    </row>
    <row r="1689" spans="1:23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8"/>
        <v>0.3125</v>
      </c>
      <c r="P1689" s="8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11">
        <f t="shared" si="212"/>
        <v>42802.046817129631</v>
      </c>
      <c r="T1689" s="11">
        <f t="shared" si="213"/>
        <v>42835.84375</v>
      </c>
      <c r="U1689" t="str">
        <f>INDEX('ED - Country code'!$A:$A,MATCH(Data!G1689,'ED - Country code'!$B:$B,0))</f>
        <v>United States of America</v>
      </c>
      <c r="V1689">
        <f t="shared" si="214"/>
        <v>33.796932870369346</v>
      </c>
      <c r="W1689">
        <f t="shared" si="215"/>
        <v>2017</v>
      </c>
    </row>
    <row r="1690" spans="1:23" ht="43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8"/>
        <v>0.443</v>
      </c>
      <c r="P1690" s="8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11">
        <f t="shared" si="212"/>
        <v>42804.534652777773</v>
      </c>
      <c r="T1690" s="11">
        <f t="shared" si="213"/>
        <v>42834.492986111116</v>
      </c>
      <c r="U1690" t="str">
        <f>INDEX('ED - Country code'!$A:$A,MATCH(Data!G1690,'ED - Country code'!$B:$B,0))</f>
        <v>United States of America</v>
      </c>
      <c r="V1690">
        <f t="shared" si="214"/>
        <v>29.958333333343035</v>
      </c>
      <c r="W1690">
        <f t="shared" si="215"/>
        <v>2017</v>
      </c>
    </row>
    <row r="1691" spans="1:23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8"/>
        <v>1</v>
      </c>
      <c r="P1691" s="8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11">
        <f t="shared" si="212"/>
        <v>42780.942476851851</v>
      </c>
      <c r="T1691" s="11">
        <f t="shared" si="213"/>
        <v>42810.900810185187</v>
      </c>
      <c r="U1691" t="str">
        <f>INDEX('ED - Country code'!$A:$A,MATCH(Data!G1691,'ED - Country code'!$B:$B,0))</f>
        <v>United States of America</v>
      </c>
      <c r="V1691">
        <f t="shared" si="214"/>
        <v>29.958333333335759</v>
      </c>
      <c r="W1691">
        <f t="shared" si="215"/>
        <v>2017</v>
      </c>
    </row>
    <row r="1692" spans="1:23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8"/>
        <v>0.254</v>
      </c>
      <c r="P1692" s="8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11">
        <f t="shared" si="212"/>
        <v>42801.43104166667</v>
      </c>
      <c r="T1692" s="11">
        <f t="shared" si="213"/>
        <v>42831.389374999999</v>
      </c>
      <c r="U1692" t="str">
        <f>INDEX('ED - Country code'!$A:$A,MATCH(Data!G1692,'ED - Country code'!$B:$B,0))</f>
        <v>United States of America</v>
      </c>
      <c r="V1692">
        <f t="shared" si="214"/>
        <v>29.958333333328483</v>
      </c>
      <c r="W1692">
        <f t="shared" si="215"/>
        <v>2017</v>
      </c>
    </row>
    <row r="1693" spans="1:23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8"/>
        <v>0.33473333333333333</v>
      </c>
      <c r="P1693" s="8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11">
        <f t="shared" si="212"/>
        <v>42795.701481481476</v>
      </c>
      <c r="T1693" s="11">
        <f t="shared" si="213"/>
        <v>42828.041666666672</v>
      </c>
      <c r="U1693" t="str">
        <f>INDEX('ED - Country code'!$A:$A,MATCH(Data!G1693,'ED - Country code'!$B:$B,0))</f>
        <v>United States of America</v>
      </c>
      <c r="V1693">
        <f t="shared" si="214"/>
        <v>32.340185185195878</v>
      </c>
      <c r="W1693">
        <f t="shared" si="215"/>
        <v>2017</v>
      </c>
    </row>
    <row r="1694" spans="1:23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8"/>
        <v>0.47799999999999998</v>
      </c>
      <c r="P1694" s="8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11">
        <f t="shared" si="212"/>
        <v>42788.151238425926</v>
      </c>
      <c r="T1694" s="11">
        <f t="shared" si="213"/>
        <v>42820.999305555553</v>
      </c>
      <c r="U1694" t="str">
        <f>INDEX('ED - Country code'!$A:$A,MATCH(Data!G1694,'ED - Country code'!$B:$B,0))</f>
        <v>United States of America</v>
      </c>
      <c r="V1694">
        <f t="shared" si="214"/>
        <v>32.848067129627452</v>
      </c>
      <c r="W1694">
        <f t="shared" si="215"/>
        <v>2017</v>
      </c>
    </row>
    <row r="1695" spans="1:23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8"/>
        <v>9.3333333333333338E-2</v>
      </c>
      <c r="P1695" s="8">
        <f t="shared" si="209"/>
        <v>35</v>
      </c>
      <c r="Q1695" t="str">
        <f t="shared" si="210"/>
        <v>music</v>
      </c>
      <c r="R1695" t="str">
        <f t="shared" si="211"/>
        <v>faith</v>
      </c>
      <c r="S1695" s="11">
        <f t="shared" si="212"/>
        <v>42803.920277777783</v>
      </c>
      <c r="T1695" s="11">
        <f t="shared" si="213"/>
        <v>42834.833333333328</v>
      </c>
      <c r="U1695" t="str">
        <f>INDEX('ED - Country code'!$A:$A,MATCH(Data!G1695,'ED - Country code'!$B:$B,0))</f>
        <v>United Kingdom</v>
      </c>
      <c r="V1695">
        <f t="shared" si="214"/>
        <v>30.913055555545725</v>
      </c>
      <c r="W1695">
        <f t="shared" si="215"/>
        <v>2017</v>
      </c>
    </row>
    <row r="1696" spans="1:23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8"/>
        <v>5.0000000000000001E-4</v>
      </c>
      <c r="P1696" s="8">
        <f t="shared" si="209"/>
        <v>5</v>
      </c>
      <c r="Q1696" t="str">
        <f t="shared" si="210"/>
        <v>music</v>
      </c>
      <c r="R1696" t="str">
        <f t="shared" si="211"/>
        <v>faith</v>
      </c>
      <c r="S1696" s="11">
        <f t="shared" si="212"/>
        <v>42791.669837962967</v>
      </c>
      <c r="T1696" s="11">
        <f t="shared" si="213"/>
        <v>42821.191666666666</v>
      </c>
      <c r="U1696" t="str">
        <f>INDEX('ED - Country code'!$A:$A,MATCH(Data!G1696,'ED - Country code'!$B:$B,0))</f>
        <v>United States of America</v>
      </c>
      <c r="V1696">
        <f t="shared" si="214"/>
        <v>29.521828703698702</v>
      </c>
      <c r="W1696">
        <f t="shared" si="215"/>
        <v>2017</v>
      </c>
    </row>
    <row r="1697" spans="1:23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8"/>
        <v>0.11708333333333333</v>
      </c>
      <c r="P1697" s="8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11">
        <f t="shared" si="212"/>
        <v>42801.031412037039</v>
      </c>
      <c r="T1697" s="11">
        <f t="shared" si="213"/>
        <v>42835.041666666672</v>
      </c>
      <c r="U1697" t="str">
        <f>INDEX('ED - Country code'!$A:$A,MATCH(Data!G1697,'ED - Country code'!$B:$B,0))</f>
        <v>United States of America</v>
      </c>
      <c r="V1697">
        <f t="shared" si="214"/>
        <v>34.010254629632982</v>
      </c>
      <c r="W1697">
        <f t="shared" si="215"/>
        <v>2017</v>
      </c>
    </row>
    <row r="1698" spans="1:23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8"/>
        <v>0</v>
      </c>
      <c r="P1698" s="8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11">
        <f t="shared" si="212"/>
        <v>42796.069571759261</v>
      </c>
      <c r="T1698" s="11">
        <f t="shared" si="213"/>
        <v>42826.027905092589</v>
      </c>
      <c r="U1698" t="str">
        <f>INDEX('ED - Country code'!$A:$A,MATCH(Data!G1698,'ED - Country code'!$B:$B,0))</f>
        <v>United States of America</v>
      </c>
      <c r="V1698">
        <f t="shared" si="214"/>
        <v>29.958333333328483</v>
      </c>
      <c r="W1698">
        <f t="shared" si="215"/>
        <v>2017</v>
      </c>
    </row>
    <row r="1699" spans="1:23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8"/>
        <v>0.20208000000000001</v>
      </c>
      <c r="P1699" s="8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11">
        <f t="shared" si="212"/>
        <v>42805.032962962956</v>
      </c>
      <c r="T1699" s="11">
        <f t="shared" si="213"/>
        <v>42834.991296296299</v>
      </c>
      <c r="U1699" t="str">
        <f>INDEX('ED - Country code'!$A:$A,MATCH(Data!G1699,'ED - Country code'!$B:$B,0))</f>
        <v>United States of America</v>
      </c>
      <c r="V1699">
        <f t="shared" si="214"/>
        <v>29.958333333343035</v>
      </c>
      <c r="W1699">
        <f t="shared" si="215"/>
        <v>2017</v>
      </c>
    </row>
    <row r="1700" spans="1:23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8"/>
        <v>0</v>
      </c>
      <c r="P1700" s="8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11">
        <f t="shared" si="212"/>
        <v>42796.207870370374</v>
      </c>
      <c r="T1700" s="11">
        <f t="shared" si="213"/>
        <v>42820.147916666669</v>
      </c>
      <c r="U1700" t="str">
        <f>INDEX('ED - Country code'!$A:$A,MATCH(Data!G1700,'ED - Country code'!$B:$B,0))</f>
        <v>United States of America</v>
      </c>
      <c r="V1700">
        <f t="shared" si="214"/>
        <v>23.940046296294895</v>
      </c>
      <c r="W1700">
        <f t="shared" si="215"/>
        <v>2017</v>
      </c>
    </row>
    <row r="1701" spans="1:23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8"/>
        <v>4.2311459353574929E-2</v>
      </c>
      <c r="P1701" s="8">
        <f t="shared" si="209"/>
        <v>54</v>
      </c>
      <c r="Q1701" t="str">
        <f t="shared" si="210"/>
        <v>music</v>
      </c>
      <c r="R1701" t="str">
        <f t="shared" si="211"/>
        <v>faith</v>
      </c>
      <c r="S1701" s="11">
        <f t="shared" si="212"/>
        <v>42806.863946759258</v>
      </c>
      <c r="T1701" s="11">
        <f t="shared" si="213"/>
        <v>42836.863946759258</v>
      </c>
      <c r="U1701" t="str">
        <f>INDEX('ED - Country code'!$A:$A,MATCH(Data!G1701,'ED - Country code'!$B:$B,0))</f>
        <v>United States of America</v>
      </c>
      <c r="V1701">
        <f t="shared" si="214"/>
        <v>30</v>
      </c>
      <c r="W1701">
        <f t="shared" si="215"/>
        <v>2017</v>
      </c>
    </row>
    <row r="1702" spans="1:23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8"/>
        <v>0.2606</v>
      </c>
      <c r="P1702" s="8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11">
        <f t="shared" si="212"/>
        <v>42796.071643518517</v>
      </c>
      <c r="T1702" s="11">
        <f t="shared" si="213"/>
        <v>42826.166666666672</v>
      </c>
      <c r="U1702" t="str">
        <f>INDEX('ED - Country code'!$A:$A,MATCH(Data!G1702,'ED - Country code'!$B:$B,0))</f>
        <v>United States of America</v>
      </c>
      <c r="V1702">
        <f t="shared" si="214"/>
        <v>30.095023148154723</v>
      </c>
      <c r="W1702">
        <f t="shared" si="215"/>
        <v>2017</v>
      </c>
    </row>
    <row r="1703" spans="1:23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8"/>
        <v>1.9801980198019802E-3</v>
      </c>
      <c r="P1703" s="8">
        <f t="shared" si="209"/>
        <v>5</v>
      </c>
      <c r="Q1703" t="str">
        <f t="shared" si="210"/>
        <v>music</v>
      </c>
      <c r="R1703" t="str">
        <f t="shared" si="211"/>
        <v>faith</v>
      </c>
      <c r="S1703" s="11">
        <f t="shared" si="212"/>
        <v>41989.664409722223</v>
      </c>
      <c r="T1703" s="11">
        <f t="shared" si="213"/>
        <v>42019.664409722223</v>
      </c>
      <c r="U1703" t="str">
        <f>INDEX('ED - Country code'!$A:$A,MATCH(Data!G1703,'ED - Country code'!$B:$B,0))</f>
        <v>United States of America</v>
      </c>
      <c r="V1703">
        <f t="shared" si="214"/>
        <v>30</v>
      </c>
      <c r="W1703">
        <f t="shared" si="215"/>
        <v>2015</v>
      </c>
    </row>
    <row r="1704" spans="1:23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8"/>
        <v>6.0606060606060605E-5</v>
      </c>
      <c r="P1704" s="8">
        <f t="shared" si="209"/>
        <v>1</v>
      </c>
      <c r="Q1704" t="str">
        <f t="shared" si="210"/>
        <v>music</v>
      </c>
      <c r="R1704" t="str">
        <f t="shared" si="211"/>
        <v>faith</v>
      </c>
      <c r="S1704" s="11">
        <f t="shared" si="212"/>
        <v>42063.869791666672</v>
      </c>
      <c r="T1704" s="11">
        <f t="shared" si="213"/>
        <v>42093.828125</v>
      </c>
      <c r="U1704" t="str">
        <f>INDEX('ED - Country code'!$A:$A,MATCH(Data!G1704,'ED - Country code'!$B:$B,0))</f>
        <v>United States of America</v>
      </c>
      <c r="V1704">
        <f t="shared" si="214"/>
        <v>29.958333333328483</v>
      </c>
      <c r="W1704">
        <f t="shared" si="215"/>
        <v>2015</v>
      </c>
    </row>
    <row r="1705" spans="1:23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8"/>
        <v>1.0200000000000001E-2</v>
      </c>
      <c r="P1705" s="8">
        <f t="shared" si="209"/>
        <v>25.5</v>
      </c>
      <c r="Q1705" t="str">
        <f t="shared" si="210"/>
        <v>music</v>
      </c>
      <c r="R1705" t="str">
        <f t="shared" si="211"/>
        <v>faith</v>
      </c>
      <c r="S1705" s="11">
        <f t="shared" si="212"/>
        <v>42187.281678240746</v>
      </c>
      <c r="T1705" s="11">
        <f t="shared" si="213"/>
        <v>42247.281678240746</v>
      </c>
      <c r="U1705" t="str">
        <f>INDEX('ED - Country code'!$A:$A,MATCH(Data!G1705,'ED - Country code'!$B:$B,0))</f>
        <v>United States of America</v>
      </c>
      <c r="V1705">
        <f t="shared" si="214"/>
        <v>60</v>
      </c>
      <c r="W1705">
        <f t="shared" si="215"/>
        <v>2015</v>
      </c>
    </row>
    <row r="1706" spans="1:23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8"/>
        <v>0.65100000000000002</v>
      </c>
      <c r="P1706" s="8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11">
        <f t="shared" si="212"/>
        <v>42021.139733796299</v>
      </c>
      <c r="T1706" s="11">
        <f t="shared" si="213"/>
        <v>42051.139733796299</v>
      </c>
      <c r="U1706" t="str">
        <f>INDEX('ED - Country code'!$A:$A,MATCH(Data!G1706,'ED - Country code'!$B:$B,0))</f>
        <v>United States of America</v>
      </c>
      <c r="V1706">
        <f t="shared" si="214"/>
        <v>30</v>
      </c>
      <c r="W1706">
        <f t="shared" si="215"/>
        <v>2015</v>
      </c>
    </row>
    <row r="1707" spans="1:23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8"/>
        <v>0</v>
      </c>
      <c r="P1707" s="8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11">
        <f t="shared" si="212"/>
        <v>42245.016736111109</v>
      </c>
      <c r="T1707" s="11">
        <f t="shared" si="213"/>
        <v>42256.666666666672</v>
      </c>
      <c r="U1707" t="str">
        <f>INDEX('ED - Country code'!$A:$A,MATCH(Data!G1707,'ED - Country code'!$B:$B,0))</f>
        <v>United States of America</v>
      </c>
      <c r="V1707">
        <f t="shared" si="214"/>
        <v>11.649930555562605</v>
      </c>
      <c r="W1707">
        <f t="shared" si="215"/>
        <v>2015</v>
      </c>
    </row>
    <row r="1708" spans="1:23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8"/>
        <v>0</v>
      </c>
      <c r="P1708" s="8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11">
        <f t="shared" si="212"/>
        <v>42179.306388888886</v>
      </c>
      <c r="T1708" s="11">
        <f t="shared" si="213"/>
        <v>42239.306388888886</v>
      </c>
      <c r="U1708" t="str">
        <f>INDEX('ED - Country code'!$A:$A,MATCH(Data!G1708,'ED - Country code'!$B:$B,0))</f>
        <v>Germany</v>
      </c>
      <c r="V1708">
        <f t="shared" si="214"/>
        <v>60</v>
      </c>
      <c r="W1708">
        <f t="shared" si="215"/>
        <v>2015</v>
      </c>
    </row>
    <row r="1709" spans="1:23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8"/>
        <v>9.74E-2</v>
      </c>
      <c r="P1709" s="8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11">
        <f t="shared" si="212"/>
        <v>42427.721006944441</v>
      </c>
      <c r="T1709" s="11">
        <f t="shared" si="213"/>
        <v>42457.679340277777</v>
      </c>
      <c r="U1709" t="str">
        <f>INDEX('ED - Country code'!$A:$A,MATCH(Data!G1709,'ED - Country code'!$B:$B,0))</f>
        <v>United States of America</v>
      </c>
      <c r="V1709">
        <f t="shared" si="214"/>
        <v>29.958333333335759</v>
      </c>
      <c r="W1709">
        <f t="shared" si="215"/>
        <v>2016</v>
      </c>
    </row>
    <row r="1710" spans="1:23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8"/>
        <v>0</v>
      </c>
      <c r="P1710" s="8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11">
        <f t="shared" si="212"/>
        <v>42451.866967592592</v>
      </c>
      <c r="T1710" s="11">
        <f t="shared" si="213"/>
        <v>42491.866967592592</v>
      </c>
      <c r="U1710" t="str">
        <f>INDEX('ED - Country code'!$A:$A,MATCH(Data!G1710,'ED - Country code'!$B:$B,0))</f>
        <v>United States of America</v>
      </c>
      <c r="V1710">
        <f t="shared" si="214"/>
        <v>40</v>
      </c>
      <c r="W1710">
        <f t="shared" si="215"/>
        <v>2016</v>
      </c>
    </row>
    <row r="1711" spans="1:23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8"/>
        <v>4.8571428571428571E-2</v>
      </c>
      <c r="P1711" s="8">
        <f t="shared" si="209"/>
        <v>21.25</v>
      </c>
      <c r="Q1711" t="str">
        <f t="shared" si="210"/>
        <v>music</v>
      </c>
      <c r="R1711" t="str">
        <f t="shared" si="211"/>
        <v>faith</v>
      </c>
      <c r="S1711" s="11">
        <f t="shared" si="212"/>
        <v>41841.56381944444</v>
      </c>
      <c r="T1711" s="11">
        <f t="shared" si="213"/>
        <v>41882.818749999999</v>
      </c>
      <c r="U1711" t="str">
        <f>INDEX('ED - Country code'!$A:$A,MATCH(Data!G1711,'ED - Country code'!$B:$B,0))</f>
        <v>United States of America</v>
      </c>
      <c r="V1711">
        <f t="shared" si="214"/>
        <v>41.254930555558531</v>
      </c>
      <c r="W1711">
        <f t="shared" si="215"/>
        <v>2014</v>
      </c>
    </row>
    <row r="1712" spans="1:23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8"/>
        <v>6.7999999999999996E-3</v>
      </c>
      <c r="P1712" s="8">
        <f t="shared" si="209"/>
        <v>34</v>
      </c>
      <c r="Q1712" t="str">
        <f t="shared" si="210"/>
        <v>music</v>
      </c>
      <c r="R1712" t="str">
        <f t="shared" si="211"/>
        <v>faith</v>
      </c>
      <c r="S1712" s="11">
        <f t="shared" si="212"/>
        <v>42341.59129629629</v>
      </c>
      <c r="T1712" s="11">
        <f t="shared" si="213"/>
        <v>42387.541666666672</v>
      </c>
      <c r="U1712" t="str">
        <f>INDEX('ED - Country code'!$A:$A,MATCH(Data!G1712,'ED - Country code'!$B:$B,0))</f>
        <v>Germany</v>
      </c>
      <c r="V1712">
        <f t="shared" si="214"/>
        <v>45.950370370381279</v>
      </c>
      <c r="W1712">
        <f t="shared" si="215"/>
        <v>2016</v>
      </c>
    </row>
    <row r="1713" spans="1:23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8"/>
        <v>0.105</v>
      </c>
      <c r="P1713" s="8">
        <f t="shared" si="209"/>
        <v>525</v>
      </c>
      <c r="Q1713" t="str">
        <f t="shared" si="210"/>
        <v>music</v>
      </c>
      <c r="R1713" t="str">
        <f t="shared" si="211"/>
        <v>faith</v>
      </c>
      <c r="S1713" s="11">
        <f t="shared" si="212"/>
        <v>41852.646226851852</v>
      </c>
      <c r="T1713" s="11">
        <f t="shared" si="213"/>
        <v>41883.646226851852</v>
      </c>
      <c r="U1713" t="str">
        <f>INDEX('ED - Country code'!$A:$A,MATCH(Data!G1713,'ED - Country code'!$B:$B,0))</f>
        <v>United States of America</v>
      </c>
      <c r="V1713">
        <f t="shared" si="214"/>
        <v>31</v>
      </c>
      <c r="W1713">
        <f t="shared" si="215"/>
        <v>2014</v>
      </c>
    </row>
    <row r="1714" spans="1:23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8"/>
        <v>0</v>
      </c>
      <c r="P1714" s="8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11">
        <f t="shared" si="212"/>
        <v>42125.913807870369</v>
      </c>
      <c r="T1714" s="11">
        <f t="shared" si="213"/>
        <v>42185.913807870369</v>
      </c>
      <c r="U1714" t="str">
        <f>INDEX('ED - Country code'!$A:$A,MATCH(Data!G1714,'ED - Country code'!$B:$B,0))</f>
        <v>United States of America</v>
      </c>
      <c r="V1714">
        <f t="shared" si="214"/>
        <v>60</v>
      </c>
      <c r="W1714">
        <f t="shared" si="215"/>
        <v>2015</v>
      </c>
    </row>
    <row r="1715" spans="1:23" ht="43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8"/>
        <v>1.6666666666666666E-2</v>
      </c>
      <c r="P1715" s="8">
        <f t="shared" si="209"/>
        <v>50</v>
      </c>
      <c r="Q1715" t="str">
        <f t="shared" si="210"/>
        <v>music</v>
      </c>
      <c r="R1715" t="str">
        <f t="shared" si="211"/>
        <v>faith</v>
      </c>
      <c r="S1715" s="11">
        <f t="shared" si="212"/>
        <v>41887.801064814819</v>
      </c>
      <c r="T1715" s="11">
        <f t="shared" si="213"/>
        <v>41917.801064814819</v>
      </c>
      <c r="U1715" t="str">
        <f>INDEX('ED - Country code'!$A:$A,MATCH(Data!G1715,'ED - Country code'!$B:$B,0))</f>
        <v>United States of America</v>
      </c>
      <c r="V1715">
        <f t="shared" si="214"/>
        <v>30</v>
      </c>
      <c r="W1715">
        <f t="shared" si="215"/>
        <v>2014</v>
      </c>
    </row>
    <row r="1716" spans="1:23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8"/>
        <v>7.868E-2</v>
      </c>
      <c r="P1716" s="8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11">
        <f t="shared" si="212"/>
        <v>42095.918530092589</v>
      </c>
      <c r="T1716" s="11">
        <f t="shared" si="213"/>
        <v>42125.918530092589</v>
      </c>
      <c r="U1716" t="str">
        <f>INDEX('ED - Country code'!$A:$A,MATCH(Data!G1716,'ED - Country code'!$B:$B,0))</f>
        <v>United States of America</v>
      </c>
      <c r="V1716">
        <f t="shared" si="214"/>
        <v>30</v>
      </c>
      <c r="W1716">
        <f t="shared" si="215"/>
        <v>2015</v>
      </c>
    </row>
    <row r="1717" spans="1:23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8"/>
        <v>2.2000000000000001E-3</v>
      </c>
      <c r="P1717" s="8">
        <f t="shared" si="209"/>
        <v>5.5</v>
      </c>
      <c r="Q1717" t="str">
        <f t="shared" si="210"/>
        <v>music</v>
      </c>
      <c r="R1717" t="str">
        <f t="shared" si="211"/>
        <v>faith</v>
      </c>
      <c r="S1717" s="11">
        <f t="shared" si="212"/>
        <v>42064.217418981483</v>
      </c>
      <c r="T1717" s="11">
        <f t="shared" si="213"/>
        <v>42094.140277777777</v>
      </c>
      <c r="U1717" t="str">
        <f>INDEX('ED - Country code'!$A:$A,MATCH(Data!G1717,'ED - Country code'!$B:$B,0))</f>
        <v>United States of America</v>
      </c>
      <c r="V1717">
        <f t="shared" si="214"/>
        <v>29.92285879629344</v>
      </c>
      <c r="W1717">
        <f t="shared" si="215"/>
        <v>2015</v>
      </c>
    </row>
    <row r="1718" spans="1:23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8"/>
        <v>7.4999999999999997E-2</v>
      </c>
      <c r="P1718" s="8">
        <f t="shared" si="209"/>
        <v>50</v>
      </c>
      <c r="Q1718" t="str">
        <f t="shared" si="210"/>
        <v>music</v>
      </c>
      <c r="R1718" t="str">
        <f t="shared" si="211"/>
        <v>faith</v>
      </c>
      <c r="S1718" s="11">
        <f t="shared" si="212"/>
        <v>42673.577534722222</v>
      </c>
      <c r="T1718" s="11">
        <f t="shared" si="213"/>
        <v>42713.619201388887</v>
      </c>
      <c r="U1718" t="str">
        <f>INDEX('ED - Country code'!$A:$A,MATCH(Data!G1718,'ED - Country code'!$B:$B,0))</f>
        <v>United States of America</v>
      </c>
      <c r="V1718">
        <f t="shared" si="214"/>
        <v>40.041666666664241</v>
      </c>
      <c r="W1718">
        <f t="shared" si="215"/>
        <v>2016</v>
      </c>
    </row>
    <row r="1719" spans="1:23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8"/>
        <v>0.42725880551301687</v>
      </c>
      <c r="P1719" s="8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11">
        <f t="shared" si="212"/>
        <v>42460.98192129629</v>
      </c>
      <c r="T1719" s="11">
        <f t="shared" si="213"/>
        <v>42481.166666666672</v>
      </c>
      <c r="U1719" t="str">
        <f>INDEX('ED - Country code'!$A:$A,MATCH(Data!G1719,'ED - Country code'!$B:$B,0))</f>
        <v>United States of America</v>
      </c>
      <c r="V1719">
        <f t="shared" si="214"/>
        <v>20.184745370381279</v>
      </c>
      <c r="W1719">
        <f t="shared" si="215"/>
        <v>2016</v>
      </c>
    </row>
    <row r="1720" spans="1:23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8"/>
        <v>2.142857142857143E-3</v>
      </c>
      <c r="P1720" s="8">
        <f t="shared" si="209"/>
        <v>37.5</v>
      </c>
      <c r="Q1720" t="str">
        <f t="shared" si="210"/>
        <v>music</v>
      </c>
      <c r="R1720" t="str">
        <f t="shared" si="211"/>
        <v>faith</v>
      </c>
      <c r="S1720" s="11">
        <f t="shared" si="212"/>
        <v>42460.610520833332</v>
      </c>
      <c r="T1720" s="11">
        <f t="shared" si="213"/>
        <v>42504.207638888889</v>
      </c>
      <c r="U1720" t="str">
        <f>INDEX('ED - Country code'!$A:$A,MATCH(Data!G1720,'ED - Country code'!$B:$B,0))</f>
        <v>United States of America</v>
      </c>
      <c r="V1720">
        <f t="shared" si="214"/>
        <v>43.597118055557075</v>
      </c>
      <c r="W1720">
        <f t="shared" si="215"/>
        <v>2016</v>
      </c>
    </row>
    <row r="1721" spans="1:23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8"/>
        <v>8.7500000000000008E-3</v>
      </c>
      <c r="P1721" s="8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11">
        <f t="shared" si="212"/>
        <v>41869.534618055557</v>
      </c>
      <c r="T1721" s="11">
        <f t="shared" si="213"/>
        <v>41899.534618055557</v>
      </c>
      <c r="U1721" t="str">
        <f>INDEX('ED - Country code'!$A:$A,MATCH(Data!G1721,'ED - Country code'!$B:$B,0))</f>
        <v>United States of America</v>
      </c>
      <c r="V1721">
        <f t="shared" si="214"/>
        <v>30</v>
      </c>
      <c r="W1721">
        <f t="shared" si="215"/>
        <v>2014</v>
      </c>
    </row>
    <row r="1722" spans="1:23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8"/>
        <v>5.6250000000000001E-2</v>
      </c>
      <c r="P1722" s="8">
        <f t="shared" si="209"/>
        <v>28.125</v>
      </c>
      <c r="Q1722" t="str">
        <f t="shared" si="210"/>
        <v>music</v>
      </c>
      <c r="R1722" t="str">
        <f t="shared" si="211"/>
        <v>faith</v>
      </c>
      <c r="S1722" s="11">
        <f t="shared" si="212"/>
        <v>41922.783229166671</v>
      </c>
      <c r="T1722" s="11">
        <f t="shared" si="213"/>
        <v>41952.824895833335</v>
      </c>
      <c r="U1722" t="str">
        <f>INDEX('ED - Country code'!$A:$A,MATCH(Data!G1722,'ED - Country code'!$B:$B,0))</f>
        <v>United States of America</v>
      </c>
      <c r="V1722">
        <f t="shared" si="214"/>
        <v>30.041666666664241</v>
      </c>
      <c r="W1722">
        <f t="shared" si="215"/>
        <v>2014</v>
      </c>
    </row>
    <row r="1723" spans="1:23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8"/>
        <v>0</v>
      </c>
      <c r="P1723" s="8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11">
        <f t="shared" si="212"/>
        <v>42319.461377314816</v>
      </c>
      <c r="T1723" s="11">
        <f t="shared" si="213"/>
        <v>42349.461377314816</v>
      </c>
      <c r="U1723" t="str">
        <f>INDEX('ED - Country code'!$A:$A,MATCH(Data!G1723,'ED - Country code'!$B:$B,0))</f>
        <v>United States of America</v>
      </c>
      <c r="V1723">
        <f t="shared" si="214"/>
        <v>30</v>
      </c>
      <c r="W1723">
        <f t="shared" si="215"/>
        <v>2015</v>
      </c>
    </row>
    <row r="1724" spans="1:23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8"/>
        <v>3.4722222222222224E-4</v>
      </c>
      <c r="P1724" s="8">
        <f t="shared" si="209"/>
        <v>1</v>
      </c>
      <c r="Q1724" t="str">
        <f t="shared" si="210"/>
        <v>music</v>
      </c>
      <c r="R1724" t="str">
        <f t="shared" si="211"/>
        <v>faith</v>
      </c>
      <c r="S1724" s="11">
        <f t="shared" si="212"/>
        <v>42425.960983796293</v>
      </c>
      <c r="T1724" s="11">
        <f t="shared" si="213"/>
        <v>42463.006944444445</v>
      </c>
      <c r="U1724" t="str">
        <f>INDEX('ED - Country code'!$A:$A,MATCH(Data!G1724,'ED - Country code'!$B:$B,0))</f>
        <v>United States of America</v>
      </c>
      <c r="V1724">
        <f t="shared" si="214"/>
        <v>37.045960648152686</v>
      </c>
      <c r="W1724">
        <f t="shared" si="215"/>
        <v>2016</v>
      </c>
    </row>
    <row r="1725" spans="1:23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8"/>
        <v>6.5000000000000002E-2</v>
      </c>
      <c r="P1725" s="8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11">
        <f t="shared" si="212"/>
        <v>42129.82540509259</v>
      </c>
      <c r="T1725" s="11">
        <f t="shared" si="213"/>
        <v>42186.25</v>
      </c>
      <c r="U1725" t="str">
        <f>INDEX('ED - Country code'!$A:$A,MATCH(Data!G1725,'ED - Country code'!$B:$B,0))</f>
        <v>United States of America</v>
      </c>
      <c r="V1725">
        <f t="shared" si="214"/>
        <v>56.42459490741021</v>
      </c>
      <c r="W1725">
        <f t="shared" si="215"/>
        <v>2015</v>
      </c>
    </row>
    <row r="1726" spans="1:23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8"/>
        <v>5.8333333333333336E-3</v>
      </c>
      <c r="P1726" s="8">
        <f t="shared" si="209"/>
        <v>8.75</v>
      </c>
      <c r="Q1726" t="str">
        <f t="shared" si="210"/>
        <v>music</v>
      </c>
      <c r="R1726" t="str">
        <f t="shared" si="211"/>
        <v>faith</v>
      </c>
      <c r="S1726" s="11">
        <f t="shared" si="212"/>
        <v>41912.932430555556</v>
      </c>
      <c r="T1726" s="11">
        <f t="shared" si="213"/>
        <v>41942.932430555556</v>
      </c>
      <c r="U1726" t="str">
        <f>INDEX('ED - Country code'!$A:$A,MATCH(Data!G1726,'ED - Country code'!$B:$B,0))</f>
        <v>United States of America</v>
      </c>
      <c r="V1726">
        <f t="shared" si="214"/>
        <v>30</v>
      </c>
      <c r="W1726">
        <f t="shared" si="215"/>
        <v>2014</v>
      </c>
    </row>
    <row r="1727" spans="1:23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8"/>
        <v>0.10181818181818182</v>
      </c>
      <c r="P1727" s="8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11">
        <f t="shared" si="212"/>
        <v>41845.968159722222</v>
      </c>
      <c r="T1727" s="11">
        <f t="shared" si="213"/>
        <v>41875.968159722222</v>
      </c>
      <c r="U1727" t="str">
        <f>INDEX('ED - Country code'!$A:$A,MATCH(Data!G1727,'ED - Country code'!$B:$B,0))</f>
        <v>United States of America</v>
      </c>
      <c r="V1727">
        <f t="shared" si="214"/>
        <v>30</v>
      </c>
      <c r="W1727">
        <f t="shared" si="215"/>
        <v>2014</v>
      </c>
    </row>
    <row r="1728" spans="1:23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8"/>
        <v>0.33784615384615385</v>
      </c>
      <c r="P1728" s="8">
        <f t="shared" si="209"/>
        <v>137.25</v>
      </c>
      <c r="Q1728" t="str">
        <f t="shared" si="210"/>
        <v>music</v>
      </c>
      <c r="R1728" t="str">
        <f t="shared" si="211"/>
        <v>faith</v>
      </c>
      <c r="S1728" s="11">
        <f t="shared" si="212"/>
        <v>41788.919722222221</v>
      </c>
      <c r="T1728" s="11">
        <f t="shared" si="213"/>
        <v>41817.919722222221</v>
      </c>
      <c r="U1728" t="str">
        <f>INDEX('ED - Country code'!$A:$A,MATCH(Data!G1728,'ED - Country code'!$B:$B,0))</f>
        <v>United States of America</v>
      </c>
      <c r="V1728">
        <f t="shared" si="214"/>
        <v>29</v>
      </c>
      <c r="W1728">
        <f t="shared" si="215"/>
        <v>2014</v>
      </c>
    </row>
    <row r="1729" spans="1:23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8"/>
        <v>3.3333333333333332E-4</v>
      </c>
      <c r="P1729" s="8">
        <f t="shared" si="209"/>
        <v>1</v>
      </c>
      <c r="Q1729" t="str">
        <f t="shared" si="210"/>
        <v>music</v>
      </c>
      <c r="R1729" t="str">
        <f t="shared" si="211"/>
        <v>faith</v>
      </c>
      <c r="S1729" s="11">
        <f t="shared" si="212"/>
        <v>42044.927974537044</v>
      </c>
      <c r="T1729" s="11">
        <f t="shared" si="213"/>
        <v>42099.458333333328</v>
      </c>
      <c r="U1729" t="str">
        <f>INDEX('ED - Country code'!$A:$A,MATCH(Data!G1729,'ED - Country code'!$B:$B,0))</f>
        <v>United Kingdom</v>
      </c>
      <c r="V1729">
        <f t="shared" si="214"/>
        <v>54.530358796284418</v>
      </c>
      <c r="W1729">
        <f t="shared" si="215"/>
        <v>2015</v>
      </c>
    </row>
    <row r="1730" spans="1:23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216">E1730/D1730</f>
        <v>0.68400000000000005</v>
      </c>
      <c r="P1730" s="8">
        <f t="shared" ref="P1730:P1793" si="217">E1730/L1730</f>
        <v>122.14285714285714</v>
      </c>
      <c r="Q1730" t="str">
        <f t="shared" ref="Q1730:Q1793" si="218">LEFT(N1730,SEARCH("/",N1730,1)-1)</f>
        <v>music</v>
      </c>
      <c r="R1730" t="str">
        <f t="shared" ref="R1730:R1793" si="219">RIGHT(N1730,LEN(N1730)-SEARCH("/",N1730,1))</f>
        <v>faith</v>
      </c>
      <c r="S1730" s="11">
        <f t="shared" ref="S1730:S1793" si="220">(((J1730/60)/60)/24)+DATE(1970,1,1)</f>
        <v>42268.625856481478</v>
      </c>
      <c r="T1730" s="11">
        <f t="shared" ref="T1730:T1793" si="221">(((I1730/60)/60)/24)+DATE(1970,1,1)</f>
        <v>42298.625856481478</v>
      </c>
      <c r="U1730" t="str">
        <f>INDEX('ED - Country code'!$A:$A,MATCH(Data!G1730,'ED - Country code'!$B:$B,0))</f>
        <v>United States of America</v>
      </c>
      <c r="V1730">
        <f t="shared" si="214"/>
        <v>30</v>
      </c>
      <c r="W1730">
        <f t="shared" si="215"/>
        <v>2015</v>
      </c>
    </row>
    <row r="1731" spans="1:23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216"/>
        <v>0</v>
      </c>
      <c r="P1731" s="8" t="e">
        <f t="shared" si="217"/>
        <v>#DIV/0!</v>
      </c>
      <c r="Q1731" t="str">
        <f t="shared" si="218"/>
        <v>music</v>
      </c>
      <c r="R1731" t="str">
        <f t="shared" si="219"/>
        <v>faith</v>
      </c>
      <c r="S1731" s="11">
        <f t="shared" si="220"/>
        <v>42471.052152777775</v>
      </c>
      <c r="T1731" s="11">
        <f t="shared" si="221"/>
        <v>42531.052152777775</v>
      </c>
      <c r="U1731" t="str">
        <f>INDEX('ED - Country code'!$A:$A,MATCH(Data!G1731,'ED - Country code'!$B:$B,0))</f>
        <v>United States of America</v>
      </c>
      <c r="V1731">
        <f t="shared" ref="V1731:V1794" si="222">T1731-S1731</f>
        <v>60</v>
      </c>
      <c r="W1731">
        <f t="shared" ref="W1731:W1794" si="223">YEAR(T1731)</f>
        <v>2016</v>
      </c>
    </row>
    <row r="1732" spans="1:23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6"/>
        <v>0</v>
      </c>
      <c r="P1732" s="8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11">
        <f t="shared" si="220"/>
        <v>42272.087766203709</v>
      </c>
      <c r="T1732" s="11">
        <f t="shared" si="221"/>
        <v>42302.087766203709</v>
      </c>
      <c r="U1732" t="str">
        <f>INDEX('ED - Country code'!$A:$A,MATCH(Data!G1732,'ED - Country code'!$B:$B,0))</f>
        <v>United States of America</v>
      </c>
      <c r="V1732">
        <f t="shared" si="222"/>
        <v>30</v>
      </c>
      <c r="W1732">
        <f t="shared" si="223"/>
        <v>2015</v>
      </c>
    </row>
    <row r="1733" spans="1:23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6"/>
        <v>0</v>
      </c>
      <c r="P1733" s="8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11">
        <f t="shared" si="220"/>
        <v>42152.906851851847</v>
      </c>
      <c r="T1733" s="11">
        <f t="shared" si="221"/>
        <v>42166.625</v>
      </c>
      <c r="U1733" t="str">
        <f>INDEX('ED - Country code'!$A:$A,MATCH(Data!G1733,'ED - Country code'!$B:$B,0))</f>
        <v>United States of America</v>
      </c>
      <c r="V1733">
        <f t="shared" si="222"/>
        <v>13.718148148152977</v>
      </c>
      <c r="W1733">
        <f t="shared" si="223"/>
        <v>2015</v>
      </c>
    </row>
    <row r="1734" spans="1:23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6"/>
        <v>0</v>
      </c>
      <c r="P1734" s="8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11">
        <f t="shared" si="220"/>
        <v>42325.683807870373</v>
      </c>
      <c r="T1734" s="11">
        <f t="shared" si="221"/>
        <v>42385.208333333328</v>
      </c>
      <c r="U1734" t="str">
        <f>INDEX('ED - Country code'!$A:$A,MATCH(Data!G1734,'ED - Country code'!$B:$B,0))</f>
        <v>United States of America</v>
      </c>
      <c r="V1734">
        <f t="shared" si="222"/>
        <v>59.524525462955353</v>
      </c>
      <c r="W1734">
        <f t="shared" si="223"/>
        <v>2016</v>
      </c>
    </row>
    <row r="1735" spans="1:23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6"/>
        <v>0</v>
      </c>
      <c r="P1735" s="8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11">
        <f t="shared" si="220"/>
        <v>42614.675625000003</v>
      </c>
      <c r="T1735" s="11">
        <f t="shared" si="221"/>
        <v>42626.895833333328</v>
      </c>
      <c r="U1735" t="str">
        <f>INDEX('ED - Country code'!$A:$A,MATCH(Data!G1735,'ED - Country code'!$B:$B,0))</f>
        <v>United States of America</v>
      </c>
      <c r="V1735">
        <f t="shared" si="222"/>
        <v>12.22020833332499</v>
      </c>
      <c r="W1735">
        <f t="shared" si="223"/>
        <v>2016</v>
      </c>
    </row>
    <row r="1736" spans="1:23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6"/>
        <v>2.2222222222222223E-4</v>
      </c>
      <c r="P1736" s="8">
        <f t="shared" si="217"/>
        <v>1</v>
      </c>
      <c r="Q1736" t="str">
        <f t="shared" si="218"/>
        <v>music</v>
      </c>
      <c r="R1736" t="str">
        <f t="shared" si="219"/>
        <v>faith</v>
      </c>
      <c r="S1736" s="11">
        <f t="shared" si="220"/>
        <v>42102.036527777775</v>
      </c>
      <c r="T1736" s="11">
        <f t="shared" si="221"/>
        <v>42132.036527777775</v>
      </c>
      <c r="U1736" t="str">
        <f>INDEX('ED - Country code'!$A:$A,MATCH(Data!G1736,'ED - Country code'!$B:$B,0))</f>
        <v>United States of America</v>
      </c>
      <c r="V1736">
        <f t="shared" si="222"/>
        <v>30</v>
      </c>
      <c r="W1736">
        <f t="shared" si="223"/>
        <v>2015</v>
      </c>
    </row>
    <row r="1737" spans="1:23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6"/>
        <v>0.11</v>
      </c>
      <c r="P1737" s="8">
        <f t="shared" si="217"/>
        <v>55</v>
      </c>
      <c r="Q1737" t="str">
        <f t="shared" si="218"/>
        <v>music</v>
      </c>
      <c r="R1737" t="str">
        <f t="shared" si="219"/>
        <v>faith</v>
      </c>
      <c r="S1737" s="11">
        <f t="shared" si="220"/>
        <v>42559.814178240747</v>
      </c>
      <c r="T1737" s="11">
        <f t="shared" si="221"/>
        <v>42589.814178240747</v>
      </c>
      <c r="U1737" t="str">
        <f>INDEX('ED - Country code'!$A:$A,MATCH(Data!G1737,'ED - Country code'!$B:$B,0))</f>
        <v>United States of America</v>
      </c>
      <c r="V1737">
        <f t="shared" si="222"/>
        <v>30</v>
      </c>
      <c r="W1737">
        <f t="shared" si="223"/>
        <v>2016</v>
      </c>
    </row>
    <row r="1738" spans="1:23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6"/>
        <v>7.3333333333333332E-3</v>
      </c>
      <c r="P1738" s="8">
        <f t="shared" si="217"/>
        <v>22</v>
      </c>
      <c r="Q1738" t="str">
        <f t="shared" si="218"/>
        <v>music</v>
      </c>
      <c r="R1738" t="str">
        <f t="shared" si="219"/>
        <v>faith</v>
      </c>
      <c r="S1738" s="11">
        <f t="shared" si="220"/>
        <v>42286.861493055556</v>
      </c>
      <c r="T1738" s="11">
        <f t="shared" si="221"/>
        <v>42316.90315972222</v>
      </c>
      <c r="U1738" t="str">
        <f>INDEX('ED - Country code'!$A:$A,MATCH(Data!G1738,'ED - Country code'!$B:$B,0))</f>
        <v>United States of America</v>
      </c>
      <c r="V1738">
        <f t="shared" si="222"/>
        <v>30.041666666664241</v>
      </c>
      <c r="W1738">
        <f t="shared" si="223"/>
        <v>2015</v>
      </c>
    </row>
    <row r="1739" spans="1:23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6"/>
        <v>0.21249999999999999</v>
      </c>
      <c r="P1739" s="8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11">
        <f t="shared" si="220"/>
        <v>42175.948981481488</v>
      </c>
      <c r="T1739" s="11">
        <f t="shared" si="221"/>
        <v>42205.948981481488</v>
      </c>
      <c r="U1739" t="str">
        <f>INDEX('ED - Country code'!$A:$A,MATCH(Data!G1739,'ED - Country code'!$B:$B,0))</f>
        <v>United States of America</v>
      </c>
      <c r="V1739">
        <f t="shared" si="222"/>
        <v>30</v>
      </c>
      <c r="W1739">
        <f t="shared" si="223"/>
        <v>2015</v>
      </c>
    </row>
    <row r="1740" spans="1:23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6"/>
        <v>4.0000000000000001E-3</v>
      </c>
      <c r="P1740" s="8">
        <f t="shared" si="217"/>
        <v>20</v>
      </c>
      <c r="Q1740" t="str">
        <f t="shared" si="218"/>
        <v>music</v>
      </c>
      <c r="R1740" t="str">
        <f t="shared" si="219"/>
        <v>faith</v>
      </c>
      <c r="S1740" s="11">
        <f t="shared" si="220"/>
        <v>41884.874328703707</v>
      </c>
      <c r="T1740" s="11">
        <f t="shared" si="221"/>
        <v>41914.874328703707</v>
      </c>
      <c r="U1740" t="str">
        <f>INDEX('ED - Country code'!$A:$A,MATCH(Data!G1740,'ED - Country code'!$B:$B,0))</f>
        <v>United States of America</v>
      </c>
      <c r="V1740">
        <f t="shared" si="222"/>
        <v>30</v>
      </c>
      <c r="W1740">
        <f t="shared" si="223"/>
        <v>2014</v>
      </c>
    </row>
    <row r="1741" spans="1:23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6"/>
        <v>1E-3</v>
      </c>
      <c r="P1741" s="8">
        <f t="shared" si="217"/>
        <v>1</v>
      </c>
      <c r="Q1741" t="str">
        <f t="shared" si="218"/>
        <v>music</v>
      </c>
      <c r="R1741" t="str">
        <f t="shared" si="219"/>
        <v>faith</v>
      </c>
      <c r="S1741" s="11">
        <f t="shared" si="220"/>
        <v>42435.874212962968</v>
      </c>
      <c r="T1741" s="11">
        <f t="shared" si="221"/>
        <v>42494.832546296297</v>
      </c>
      <c r="U1741" t="str">
        <f>INDEX('ED - Country code'!$A:$A,MATCH(Data!G1741,'ED - Country code'!$B:$B,0))</f>
        <v>United States of America</v>
      </c>
      <c r="V1741">
        <f t="shared" si="222"/>
        <v>58.958333333328483</v>
      </c>
      <c r="W1741">
        <f t="shared" si="223"/>
        <v>2016</v>
      </c>
    </row>
    <row r="1742" spans="1:23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6"/>
        <v>0</v>
      </c>
      <c r="P1742" s="8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11">
        <f t="shared" si="220"/>
        <v>42171.817384259266</v>
      </c>
      <c r="T1742" s="11">
        <f t="shared" si="221"/>
        <v>42201.817384259266</v>
      </c>
      <c r="U1742" t="str">
        <f>INDEX('ED - Country code'!$A:$A,MATCH(Data!G1742,'ED - Country code'!$B:$B,0))</f>
        <v>United States of America</v>
      </c>
      <c r="V1742">
        <f t="shared" si="222"/>
        <v>30</v>
      </c>
      <c r="W1742">
        <f t="shared" si="223"/>
        <v>2015</v>
      </c>
    </row>
    <row r="1743" spans="1:23" ht="43.2" x14ac:dyDescent="0.3">
      <c r="A1743">
        <v>3178</v>
      </c>
      <c r="B1743" s="3" t="s">
        <v>3178</v>
      </c>
      <c r="C1743" s="3" t="s">
        <v>7288</v>
      </c>
      <c r="D1743">
        <v>1500</v>
      </c>
      <c r="E1743">
        <v>2576</v>
      </c>
      <c r="F1743" t="s">
        <v>8219</v>
      </c>
      <c r="G1743" t="s">
        <v>8225</v>
      </c>
      <c r="H1743" t="s">
        <v>8247</v>
      </c>
      <c r="I1743">
        <v>1405521075</v>
      </c>
      <c r="J1743">
        <v>1402929075</v>
      </c>
      <c r="K1743" t="b">
        <v>1</v>
      </c>
      <c r="L1743">
        <v>78</v>
      </c>
      <c r="M1743" t="b">
        <v>1</v>
      </c>
      <c r="N1743" t="s">
        <v>8271</v>
      </c>
      <c r="O1743" s="5">
        <f t="shared" si="216"/>
        <v>1.7173333333333334</v>
      </c>
      <c r="P1743" s="8">
        <f t="shared" si="217"/>
        <v>33.025641025641029</v>
      </c>
      <c r="Q1743" t="str">
        <f t="shared" si="218"/>
        <v>theater</v>
      </c>
      <c r="R1743" t="str">
        <f t="shared" si="219"/>
        <v>plays</v>
      </c>
      <c r="S1743" s="11">
        <f t="shared" si="220"/>
        <v>41806.605034722219</v>
      </c>
      <c r="T1743" s="11">
        <f t="shared" si="221"/>
        <v>41836.605034722219</v>
      </c>
      <c r="U1743" t="str">
        <f>INDEX('ED - Country code'!$A:$A,MATCH(Data!G3180,'ED - Country code'!$B:$B,0))</f>
        <v>United States of America</v>
      </c>
      <c r="V1743">
        <f t="shared" si="222"/>
        <v>30</v>
      </c>
      <c r="W1743">
        <f t="shared" si="223"/>
        <v>2014</v>
      </c>
    </row>
    <row r="1744" spans="1:23" ht="43.2" x14ac:dyDescent="0.3">
      <c r="A1744">
        <v>1513</v>
      </c>
      <c r="B1744" s="3" t="s">
        <v>1514</v>
      </c>
      <c r="C1744" s="3" t="s">
        <v>5623</v>
      </c>
      <c r="D1744">
        <v>8000</v>
      </c>
      <c r="E1744">
        <v>12001.5</v>
      </c>
      <c r="F1744" t="s">
        <v>8219</v>
      </c>
      <c r="G1744" t="s">
        <v>8225</v>
      </c>
      <c r="H1744" t="s">
        <v>8247</v>
      </c>
      <c r="I1744">
        <v>1405523866</v>
      </c>
      <c r="J1744">
        <v>1402931866</v>
      </c>
      <c r="K1744" t="b">
        <v>1</v>
      </c>
      <c r="L1744">
        <v>215</v>
      </c>
      <c r="M1744" t="b">
        <v>1</v>
      </c>
      <c r="N1744" t="s">
        <v>8285</v>
      </c>
      <c r="O1744" s="5">
        <f t="shared" si="216"/>
        <v>1.5001875</v>
      </c>
      <c r="P1744" s="8">
        <f t="shared" si="217"/>
        <v>55.82093023255814</v>
      </c>
      <c r="Q1744" t="str">
        <f t="shared" si="218"/>
        <v>photography</v>
      </c>
      <c r="R1744" t="str">
        <f t="shared" si="219"/>
        <v>photobooks</v>
      </c>
      <c r="S1744" s="11">
        <f t="shared" si="220"/>
        <v>41806.637337962966</v>
      </c>
      <c r="T1744" s="11">
        <f t="shared" si="221"/>
        <v>41836.637337962966</v>
      </c>
      <c r="U1744" t="str">
        <f>INDEX('ED - Country code'!$A:$A,MATCH(Data!G1515,'ED - Country code'!$B:$B,0))</f>
        <v>United States of America</v>
      </c>
      <c r="V1744">
        <f t="shared" si="222"/>
        <v>30</v>
      </c>
      <c r="W1744">
        <f t="shared" si="223"/>
        <v>2014</v>
      </c>
    </row>
    <row r="1745" spans="1:23" ht="43.2" x14ac:dyDescent="0.3">
      <c r="A1745">
        <v>2927</v>
      </c>
      <c r="B1745" s="3" t="s">
        <v>2927</v>
      </c>
      <c r="C1745" s="3" t="s">
        <v>7037</v>
      </c>
      <c r="D1745">
        <v>1800</v>
      </c>
      <c r="E1745">
        <v>2355</v>
      </c>
      <c r="F1745" t="s">
        <v>8219</v>
      </c>
      <c r="G1745" t="s">
        <v>8224</v>
      </c>
      <c r="H1745" t="s">
        <v>8246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8305</v>
      </c>
      <c r="O1745" s="5">
        <f t="shared" si="216"/>
        <v>1.3083333333333333</v>
      </c>
      <c r="P1745" s="8">
        <f t="shared" si="217"/>
        <v>112.14285714285714</v>
      </c>
      <c r="Q1745" t="str">
        <f t="shared" si="218"/>
        <v>theater</v>
      </c>
      <c r="R1745" t="str">
        <f t="shared" si="219"/>
        <v>musical</v>
      </c>
      <c r="S1745" s="11">
        <f t="shared" si="220"/>
        <v>41806.669317129628</v>
      </c>
      <c r="T1745" s="11">
        <f t="shared" si="221"/>
        <v>41835.208333333336</v>
      </c>
      <c r="U1745" t="str">
        <f>INDEX('ED - Country code'!$A:$A,MATCH(Data!G2929,'ED - Country code'!$B:$B,0))</f>
        <v>United States of America</v>
      </c>
      <c r="V1745">
        <f t="shared" si="222"/>
        <v>28.539016203707433</v>
      </c>
      <c r="W1745">
        <f t="shared" si="223"/>
        <v>2014</v>
      </c>
    </row>
    <row r="1746" spans="1:23" ht="43.2" x14ac:dyDescent="0.3">
      <c r="A1746">
        <v>2232</v>
      </c>
      <c r="B1746" s="3" t="s">
        <v>2233</v>
      </c>
      <c r="C1746" s="3" t="s">
        <v>6342</v>
      </c>
      <c r="D1746">
        <v>5000</v>
      </c>
      <c r="E1746">
        <v>24790</v>
      </c>
      <c r="F1746" t="s">
        <v>8219</v>
      </c>
      <c r="G1746" t="s">
        <v>8224</v>
      </c>
      <c r="H1746" t="s">
        <v>8246</v>
      </c>
      <c r="I1746">
        <v>1405738800</v>
      </c>
      <c r="J1746">
        <v>1402945408</v>
      </c>
      <c r="K1746" t="b">
        <v>0</v>
      </c>
      <c r="L1746">
        <v>988</v>
      </c>
      <c r="M1746" t="b">
        <v>1</v>
      </c>
      <c r="N1746" t="s">
        <v>8297</v>
      </c>
      <c r="O1746" s="5">
        <f t="shared" si="216"/>
        <v>4.9580000000000002</v>
      </c>
      <c r="P1746" s="8">
        <f t="shared" si="217"/>
        <v>25.091093117408906</v>
      </c>
      <c r="Q1746" t="str">
        <f t="shared" si="218"/>
        <v>games</v>
      </c>
      <c r="R1746" t="str">
        <f t="shared" si="219"/>
        <v>tabletop games</v>
      </c>
      <c r="S1746" s="11">
        <f t="shared" si="220"/>
        <v>41806.794074074074</v>
      </c>
      <c r="T1746" s="11">
        <f t="shared" si="221"/>
        <v>41839.125</v>
      </c>
      <c r="U1746" t="str">
        <f>INDEX('ED - Country code'!$A:$A,MATCH(Data!G2234,'ED - Country code'!$B:$B,0))</f>
        <v>United Kingdom</v>
      </c>
      <c r="V1746">
        <f t="shared" si="222"/>
        <v>32.33092592592584</v>
      </c>
      <c r="W1746">
        <f t="shared" si="223"/>
        <v>2014</v>
      </c>
    </row>
    <row r="1747" spans="1:23" ht="43.2" x14ac:dyDescent="0.3">
      <c r="A1747">
        <v>721</v>
      </c>
      <c r="B1747" s="3" t="s">
        <v>722</v>
      </c>
      <c r="C1747" s="3" t="s">
        <v>4831</v>
      </c>
      <c r="D1747">
        <v>8200</v>
      </c>
      <c r="E1747">
        <v>10013</v>
      </c>
      <c r="F1747" t="s">
        <v>8219</v>
      </c>
      <c r="G1747" t="s">
        <v>8224</v>
      </c>
      <c r="H1747" t="s">
        <v>8246</v>
      </c>
      <c r="I1747">
        <v>1406900607</v>
      </c>
      <c r="J1747">
        <v>1403012607</v>
      </c>
      <c r="K1747" t="b">
        <v>0</v>
      </c>
      <c r="L1747">
        <v>119</v>
      </c>
      <c r="M1747" t="b">
        <v>1</v>
      </c>
      <c r="N1747" t="s">
        <v>8274</v>
      </c>
      <c r="O1747" s="5">
        <f t="shared" si="216"/>
        <v>1.2210975609756098</v>
      </c>
      <c r="P1747" s="8">
        <f t="shared" si="217"/>
        <v>84.142857142857139</v>
      </c>
      <c r="Q1747" t="str">
        <f t="shared" si="218"/>
        <v>publishing</v>
      </c>
      <c r="R1747" t="str">
        <f t="shared" si="219"/>
        <v>nonfiction</v>
      </c>
      <c r="S1747" s="11">
        <f t="shared" si="220"/>
        <v>41807.571840277778</v>
      </c>
      <c r="T1747" s="11">
        <f t="shared" si="221"/>
        <v>41852.571840277778</v>
      </c>
      <c r="U1747" t="str">
        <f>INDEX('ED - Country code'!$A:$A,MATCH(Data!G723,'ED - Country code'!$B:$B,0))</f>
        <v>United States of America</v>
      </c>
      <c r="V1747">
        <f t="shared" si="222"/>
        <v>45</v>
      </c>
      <c r="W1747">
        <f t="shared" si="223"/>
        <v>2014</v>
      </c>
    </row>
    <row r="1748" spans="1:23" ht="43.2" x14ac:dyDescent="0.3">
      <c r="A1748">
        <v>2329</v>
      </c>
      <c r="B1748" s="3" t="s">
        <v>2330</v>
      </c>
      <c r="C1748" s="3" t="s">
        <v>6439</v>
      </c>
      <c r="D1748">
        <v>25000</v>
      </c>
      <c r="E1748">
        <v>26480</v>
      </c>
      <c r="F1748" t="s">
        <v>8219</v>
      </c>
      <c r="G1748" t="s">
        <v>8224</v>
      </c>
      <c r="H1748" t="s">
        <v>8246</v>
      </c>
      <c r="I1748">
        <v>1405609146</v>
      </c>
      <c r="J1748">
        <v>1403017146</v>
      </c>
      <c r="K1748" t="b">
        <v>1</v>
      </c>
      <c r="L1748">
        <v>125</v>
      </c>
      <c r="M1748" t="b">
        <v>1</v>
      </c>
      <c r="N1748" t="s">
        <v>8298</v>
      </c>
      <c r="O1748" s="5">
        <f t="shared" si="216"/>
        <v>1.0591999999999999</v>
      </c>
      <c r="P1748" s="8">
        <f t="shared" si="217"/>
        <v>211.84</v>
      </c>
      <c r="Q1748" t="str">
        <f t="shared" si="218"/>
        <v>food</v>
      </c>
      <c r="R1748" t="str">
        <f t="shared" si="219"/>
        <v>small batch</v>
      </c>
      <c r="S1748" s="11">
        <f t="shared" si="220"/>
        <v>41807.624374999999</v>
      </c>
      <c r="T1748" s="11">
        <f t="shared" si="221"/>
        <v>41837.624374999999</v>
      </c>
      <c r="U1748" t="str">
        <f>INDEX('ED - Country code'!$A:$A,MATCH(Data!G2331,'ED - Country code'!$B:$B,0))</f>
        <v>United States of America</v>
      </c>
      <c r="V1748">
        <f t="shared" si="222"/>
        <v>30</v>
      </c>
      <c r="W1748">
        <f t="shared" si="223"/>
        <v>2014</v>
      </c>
    </row>
    <row r="1749" spans="1:23" ht="57.6" x14ac:dyDescent="0.3">
      <c r="A1749">
        <v>3816</v>
      </c>
      <c r="B1749" s="3" t="s">
        <v>3813</v>
      </c>
      <c r="C1749" s="3" t="s">
        <v>7926</v>
      </c>
      <c r="D1749">
        <v>1500</v>
      </c>
      <c r="E1749">
        <v>1788.57</v>
      </c>
      <c r="F1749" t="s">
        <v>8219</v>
      </c>
      <c r="G1749" t="s">
        <v>8224</v>
      </c>
      <c r="H1749" t="s">
        <v>8246</v>
      </c>
      <c r="I1749">
        <v>1405614823</v>
      </c>
      <c r="J1749">
        <v>1403022823</v>
      </c>
      <c r="K1749" t="b">
        <v>0</v>
      </c>
      <c r="L1749">
        <v>37</v>
      </c>
      <c r="M1749" t="b">
        <v>1</v>
      </c>
      <c r="N1749" t="s">
        <v>8271</v>
      </c>
      <c r="O1749" s="5">
        <f t="shared" si="216"/>
        <v>1.19238</v>
      </c>
      <c r="P1749" s="8">
        <f t="shared" si="217"/>
        <v>48.339729729729726</v>
      </c>
      <c r="Q1749" t="str">
        <f t="shared" si="218"/>
        <v>theater</v>
      </c>
      <c r="R1749" t="str">
        <f t="shared" si="219"/>
        <v>plays</v>
      </c>
      <c r="S1749" s="11">
        <f t="shared" si="220"/>
        <v>41807.690081018518</v>
      </c>
      <c r="T1749" s="11">
        <f t="shared" si="221"/>
        <v>41837.690081018518</v>
      </c>
      <c r="U1749" t="str">
        <f>INDEX('ED - Country code'!$A:$A,MATCH(Data!G3818,'ED - Country code'!$B:$B,0))</f>
        <v>United Kingdom</v>
      </c>
      <c r="V1749">
        <f t="shared" si="222"/>
        <v>30</v>
      </c>
      <c r="W1749">
        <f t="shared" si="223"/>
        <v>2014</v>
      </c>
    </row>
    <row r="1750" spans="1:23" ht="43.2" x14ac:dyDescent="0.3">
      <c r="A1750">
        <v>52</v>
      </c>
      <c r="B1750" s="3" t="s">
        <v>54</v>
      </c>
      <c r="C1750" s="3" t="s">
        <v>4163</v>
      </c>
      <c r="D1750">
        <v>10000</v>
      </c>
      <c r="E1750">
        <v>11621</v>
      </c>
      <c r="F1750" t="s">
        <v>8219</v>
      </c>
      <c r="G1750" t="s">
        <v>8224</v>
      </c>
      <c r="H1750" t="s">
        <v>8246</v>
      </c>
      <c r="I1750">
        <v>1405615846</v>
      </c>
      <c r="J1750">
        <v>1403023846</v>
      </c>
      <c r="K1750" t="b">
        <v>0</v>
      </c>
      <c r="L1750">
        <v>52</v>
      </c>
      <c r="M1750" t="b">
        <v>1</v>
      </c>
      <c r="N1750" t="s">
        <v>8265</v>
      </c>
      <c r="O1750" s="5">
        <f t="shared" si="216"/>
        <v>1.1620999999999999</v>
      </c>
      <c r="P1750" s="8">
        <f t="shared" si="217"/>
        <v>223.48076923076923</v>
      </c>
      <c r="Q1750" t="str">
        <f t="shared" si="218"/>
        <v>film &amp; video</v>
      </c>
      <c r="R1750" t="str">
        <f t="shared" si="219"/>
        <v>television</v>
      </c>
      <c r="S1750" s="11">
        <f t="shared" si="220"/>
        <v>41807.701921296299</v>
      </c>
      <c r="T1750" s="11">
        <f t="shared" si="221"/>
        <v>41837.701921296299</v>
      </c>
      <c r="U1750" t="str">
        <f>INDEX('ED - Country code'!$A:$A,MATCH(Data!G54,'ED - Country code'!$B:$B,0))</f>
        <v>United States of America</v>
      </c>
      <c r="V1750">
        <f t="shared" si="222"/>
        <v>30</v>
      </c>
      <c r="W1750">
        <f t="shared" si="223"/>
        <v>2014</v>
      </c>
    </row>
    <row r="1751" spans="1:23" ht="28.8" x14ac:dyDescent="0.3">
      <c r="A1751">
        <v>14</v>
      </c>
      <c r="B1751" s="3" t="s">
        <v>16</v>
      </c>
      <c r="C1751" s="3" t="s">
        <v>4125</v>
      </c>
      <c r="D1751">
        <v>6000</v>
      </c>
      <c r="E1751">
        <v>6056</v>
      </c>
      <c r="F1751" t="s">
        <v>8219</v>
      </c>
      <c r="G1751" t="s">
        <v>8226</v>
      </c>
      <c r="H1751" t="s">
        <v>8248</v>
      </c>
      <c r="I1751">
        <v>1405259940</v>
      </c>
      <c r="J1751">
        <v>1403051888</v>
      </c>
      <c r="K1751" t="b">
        <v>0</v>
      </c>
      <c r="L1751">
        <v>41</v>
      </c>
      <c r="M1751" t="b">
        <v>1</v>
      </c>
      <c r="N1751" t="s">
        <v>8265</v>
      </c>
      <c r="O1751" s="5">
        <f t="shared" si="216"/>
        <v>1.0093333333333334</v>
      </c>
      <c r="P1751" s="8">
        <f t="shared" si="217"/>
        <v>147.70731707317074</v>
      </c>
      <c r="Q1751" t="str">
        <f t="shared" si="218"/>
        <v>film &amp; video</v>
      </c>
      <c r="R1751" t="str">
        <f t="shared" si="219"/>
        <v>television</v>
      </c>
      <c r="S1751" s="11">
        <f t="shared" si="220"/>
        <v>41808.02648148148</v>
      </c>
      <c r="T1751" s="11">
        <f t="shared" si="221"/>
        <v>41833.582638888889</v>
      </c>
      <c r="U1751" t="str">
        <f>INDEX('ED - Country code'!$A:$A,MATCH(Data!G16,'ED - Country code'!$B:$B,0))</f>
        <v>United States of America</v>
      </c>
      <c r="V1751">
        <f t="shared" si="222"/>
        <v>25.556157407409046</v>
      </c>
      <c r="W1751">
        <f t="shared" si="223"/>
        <v>2014</v>
      </c>
    </row>
    <row r="1752" spans="1:23" ht="43.2" x14ac:dyDescent="0.3">
      <c r="A1752">
        <v>2787</v>
      </c>
      <c r="B1752" s="3" t="s">
        <v>2787</v>
      </c>
      <c r="C1752" s="3" t="s">
        <v>6897</v>
      </c>
      <c r="D1752">
        <v>1000</v>
      </c>
      <c r="E1752">
        <v>1197</v>
      </c>
      <c r="F1752" t="s">
        <v>8219</v>
      </c>
      <c r="G1752" t="s">
        <v>8224</v>
      </c>
      <c r="H1752" t="s">
        <v>8246</v>
      </c>
      <c r="I1752">
        <v>1405658752</v>
      </c>
      <c r="J1752">
        <v>1403066752</v>
      </c>
      <c r="K1752" t="b">
        <v>0</v>
      </c>
      <c r="L1752">
        <v>38</v>
      </c>
      <c r="M1752" t="b">
        <v>1</v>
      </c>
      <c r="N1752" t="s">
        <v>8271</v>
      </c>
      <c r="O1752" s="5">
        <f t="shared" si="216"/>
        <v>1.1970000000000001</v>
      </c>
      <c r="P1752" s="8">
        <f t="shared" si="217"/>
        <v>31.5</v>
      </c>
      <c r="Q1752" t="str">
        <f t="shared" si="218"/>
        <v>theater</v>
      </c>
      <c r="R1752" t="str">
        <f t="shared" si="219"/>
        <v>plays</v>
      </c>
      <c r="S1752" s="11">
        <f t="shared" si="220"/>
        <v>41808.198518518519</v>
      </c>
      <c r="T1752" s="11">
        <f t="shared" si="221"/>
        <v>41838.198518518519</v>
      </c>
      <c r="U1752" t="str">
        <f>INDEX('ED - Country code'!$A:$A,MATCH(Data!G2789,'ED - Country code'!$B:$B,0))</f>
        <v>United States of America</v>
      </c>
      <c r="V1752">
        <f t="shared" si="222"/>
        <v>30</v>
      </c>
      <c r="W1752">
        <f t="shared" si="223"/>
        <v>2014</v>
      </c>
    </row>
    <row r="1753" spans="1:23" ht="43.2" x14ac:dyDescent="0.3">
      <c r="A1753">
        <v>3556</v>
      </c>
      <c r="B1753" s="3" t="s">
        <v>3555</v>
      </c>
      <c r="C1753" s="3" t="s">
        <v>7666</v>
      </c>
      <c r="D1753">
        <v>2200</v>
      </c>
      <c r="E1753">
        <v>2210</v>
      </c>
      <c r="F1753" t="s">
        <v>8219</v>
      </c>
      <c r="G1753" t="s">
        <v>8225</v>
      </c>
      <c r="H1753" t="s">
        <v>8247</v>
      </c>
      <c r="I1753">
        <v>1408289724</v>
      </c>
      <c r="J1753">
        <v>1403105724</v>
      </c>
      <c r="K1753" t="b">
        <v>0</v>
      </c>
      <c r="L1753">
        <v>20</v>
      </c>
      <c r="M1753" t="b">
        <v>1</v>
      </c>
      <c r="N1753" t="s">
        <v>8271</v>
      </c>
      <c r="O1753" s="5">
        <f t="shared" si="216"/>
        <v>1.0045454545454546</v>
      </c>
      <c r="P1753" s="8">
        <f t="shared" si="217"/>
        <v>110.5</v>
      </c>
      <c r="Q1753" t="str">
        <f t="shared" si="218"/>
        <v>theater</v>
      </c>
      <c r="R1753" t="str">
        <f t="shared" si="219"/>
        <v>plays</v>
      </c>
      <c r="S1753" s="11">
        <f t="shared" si="220"/>
        <v>41808.649583333332</v>
      </c>
      <c r="T1753" s="11">
        <f t="shared" si="221"/>
        <v>41868.649583333332</v>
      </c>
      <c r="U1753" t="str">
        <f>INDEX('ED - Country code'!$A:$A,MATCH(Data!G3558,'ED - Country code'!$B:$B,0))</f>
        <v>United States of America</v>
      </c>
      <c r="V1753">
        <f t="shared" si="222"/>
        <v>60</v>
      </c>
      <c r="W1753">
        <f t="shared" si="223"/>
        <v>2014</v>
      </c>
    </row>
    <row r="1754" spans="1:23" ht="43.2" x14ac:dyDescent="0.3">
      <c r="A1754">
        <v>2970</v>
      </c>
      <c r="B1754" s="3" t="s">
        <v>2970</v>
      </c>
      <c r="C1754" s="3" t="s">
        <v>7080</v>
      </c>
      <c r="D1754">
        <v>6000</v>
      </c>
      <c r="E1754">
        <v>6360</v>
      </c>
      <c r="F1754" t="s">
        <v>8219</v>
      </c>
      <c r="G1754" t="s">
        <v>8224</v>
      </c>
      <c r="H1754" t="s">
        <v>8246</v>
      </c>
      <c r="I1754">
        <v>1405699451</v>
      </c>
      <c r="J1754">
        <v>1403107451</v>
      </c>
      <c r="K1754" t="b">
        <v>0</v>
      </c>
      <c r="L1754">
        <v>91</v>
      </c>
      <c r="M1754" t="b">
        <v>1</v>
      </c>
      <c r="N1754" t="s">
        <v>8271</v>
      </c>
      <c r="O1754" s="5">
        <f t="shared" si="216"/>
        <v>1.06</v>
      </c>
      <c r="P1754" s="8">
        <f t="shared" si="217"/>
        <v>69.890109890109883</v>
      </c>
      <c r="Q1754" t="str">
        <f t="shared" si="218"/>
        <v>theater</v>
      </c>
      <c r="R1754" t="str">
        <f t="shared" si="219"/>
        <v>plays</v>
      </c>
      <c r="S1754" s="11">
        <f t="shared" si="220"/>
        <v>41808.669571759259</v>
      </c>
      <c r="T1754" s="11">
        <f t="shared" si="221"/>
        <v>41838.669571759259</v>
      </c>
      <c r="U1754" t="str">
        <f>INDEX('ED - Country code'!$A:$A,MATCH(Data!G2972,'ED - Country code'!$B:$B,0))</f>
        <v>United States of America</v>
      </c>
      <c r="V1754">
        <f t="shared" si="222"/>
        <v>30</v>
      </c>
      <c r="W1754">
        <f t="shared" si="223"/>
        <v>2014</v>
      </c>
    </row>
    <row r="1755" spans="1:23" ht="43.2" x14ac:dyDescent="0.3">
      <c r="A1755">
        <v>3754</v>
      </c>
      <c r="B1755" s="3" t="s">
        <v>3751</v>
      </c>
      <c r="C1755" s="3" t="s">
        <v>7864</v>
      </c>
      <c r="D1755">
        <v>2500</v>
      </c>
      <c r="E1755">
        <v>3000</v>
      </c>
      <c r="F1755" t="s">
        <v>8219</v>
      </c>
      <c r="G1755" t="s">
        <v>8224</v>
      </c>
      <c r="H1755" t="s">
        <v>8246</v>
      </c>
      <c r="I1755">
        <v>1406350740</v>
      </c>
      <c r="J1755">
        <v>1403125737</v>
      </c>
      <c r="K1755" t="b">
        <v>0</v>
      </c>
      <c r="L1755">
        <v>27</v>
      </c>
      <c r="M1755" t="b">
        <v>1</v>
      </c>
      <c r="N1755" t="s">
        <v>8305</v>
      </c>
      <c r="O1755" s="5">
        <f t="shared" si="216"/>
        <v>1.2</v>
      </c>
      <c r="P1755" s="8">
        <f t="shared" si="217"/>
        <v>111.11111111111111</v>
      </c>
      <c r="Q1755" t="str">
        <f t="shared" si="218"/>
        <v>theater</v>
      </c>
      <c r="R1755" t="str">
        <f t="shared" si="219"/>
        <v>musical</v>
      </c>
      <c r="S1755" s="11">
        <f t="shared" si="220"/>
        <v>41808.881215277775</v>
      </c>
      <c r="T1755" s="11">
        <f t="shared" si="221"/>
        <v>41846.207638888889</v>
      </c>
      <c r="U1755" t="str">
        <f>INDEX('ED - Country code'!$A:$A,MATCH(Data!G3756,'ED - Country code'!$B:$B,0))</f>
        <v>Canada</v>
      </c>
      <c r="V1755">
        <f t="shared" si="222"/>
        <v>37.326423611113569</v>
      </c>
      <c r="W1755">
        <f t="shared" si="223"/>
        <v>2014</v>
      </c>
    </row>
    <row r="1756" spans="1:23" ht="43.2" x14ac:dyDescent="0.3">
      <c r="A1756">
        <v>3408</v>
      </c>
      <c r="B1756" s="3" t="s">
        <v>3407</v>
      </c>
      <c r="C1756" s="3" t="s">
        <v>7518</v>
      </c>
      <c r="D1756">
        <v>500</v>
      </c>
      <c r="E1756">
        <v>1055</v>
      </c>
      <c r="F1756" t="s">
        <v>8219</v>
      </c>
      <c r="G1756" t="s">
        <v>8224</v>
      </c>
      <c r="H1756" t="s">
        <v>8246</v>
      </c>
      <c r="I1756">
        <v>1405727304</v>
      </c>
      <c r="J1756">
        <v>1403135304</v>
      </c>
      <c r="K1756" t="b">
        <v>0</v>
      </c>
      <c r="L1756">
        <v>18</v>
      </c>
      <c r="M1756" t="b">
        <v>1</v>
      </c>
      <c r="N1756" t="s">
        <v>8271</v>
      </c>
      <c r="O1756" s="5">
        <f t="shared" si="216"/>
        <v>2.11</v>
      </c>
      <c r="P1756" s="8">
        <f t="shared" si="217"/>
        <v>58.611111111111114</v>
      </c>
      <c r="Q1756" t="str">
        <f t="shared" si="218"/>
        <v>theater</v>
      </c>
      <c r="R1756" t="str">
        <f t="shared" si="219"/>
        <v>plays</v>
      </c>
      <c r="S1756" s="11">
        <f t="shared" si="220"/>
        <v>41808.991944444446</v>
      </c>
      <c r="T1756" s="11">
        <f t="shared" si="221"/>
        <v>41838.991944444446</v>
      </c>
      <c r="U1756" t="str">
        <f>INDEX('ED - Country code'!$A:$A,MATCH(Data!G3410,'ED - Country code'!$B:$B,0))</f>
        <v>United States of America</v>
      </c>
      <c r="V1756">
        <f t="shared" si="222"/>
        <v>30</v>
      </c>
      <c r="W1756">
        <f t="shared" si="223"/>
        <v>2014</v>
      </c>
    </row>
    <row r="1757" spans="1:23" ht="43.2" x14ac:dyDescent="0.3">
      <c r="A1757">
        <v>3440</v>
      </c>
      <c r="B1757" s="3" t="s">
        <v>3439</v>
      </c>
      <c r="C1757" s="3" t="s">
        <v>7550</v>
      </c>
      <c r="D1757">
        <v>5000</v>
      </c>
      <c r="E1757">
        <v>5260.92</v>
      </c>
      <c r="F1757" t="s">
        <v>8219</v>
      </c>
      <c r="G1757" t="s">
        <v>8224</v>
      </c>
      <c r="H1757" t="s">
        <v>8246</v>
      </c>
      <c r="I1757">
        <v>1405095300</v>
      </c>
      <c r="J1757">
        <v>1403146628</v>
      </c>
      <c r="K1757" t="b">
        <v>0</v>
      </c>
      <c r="L1757">
        <v>82</v>
      </c>
      <c r="M1757" t="b">
        <v>1</v>
      </c>
      <c r="N1757" t="s">
        <v>8271</v>
      </c>
      <c r="O1757" s="5">
        <f t="shared" si="216"/>
        <v>1.052184</v>
      </c>
      <c r="P1757" s="8">
        <f t="shared" si="217"/>
        <v>64.157560975609755</v>
      </c>
      <c r="Q1757" t="str">
        <f t="shared" si="218"/>
        <v>theater</v>
      </c>
      <c r="R1757" t="str">
        <f t="shared" si="219"/>
        <v>plays</v>
      </c>
      <c r="S1757" s="11">
        <f t="shared" si="220"/>
        <v>41809.12300925926</v>
      </c>
      <c r="T1757" s="11">
        <f t="shared" si="221"/>
        <v>41831.677083333336</v>
      </c>
      <c r="U1757" t="str">
        <f>INDEX('ED - Country code'!$A:$A,MATCH(Data!G3442,'ED - Country code'!$B:$B,0))</f>
        <v>United States of America</v>
      </c>
      <c r="V1757">
        <f t="shared" si="222"/>
        <v>22.554074074076198</v>
      </c>
      <c r="W1757">
        <f t="shared" si="223"/>
        <v>2014</v>
      </c>
    </row>
    <row r="1758" spans="1:23" ht="43.2" x14ac:dyDescent="0.3">
      <c r="A1758">
        <v>1510</v>
      </c>
      <c r="B1758" s="3" t="s">
        <v>1511</v>
      </c>
      <c r="C1758" s="3" t="s">
        <v>5620</v>
      </c>
      <c r="D1758">
        <v>16000</v>
      </c>
      <c r="E1758">
        <v>16165.6</v>
      </c>
      <c r="F1758" t="s">
        <v>8219</v>
      </c>
      <c r="G1758" t="s">
        <v>8225</v>
      </c>
      <c r="H1758" t="s">
        <v>8247</v>
      </c>
      <c r="I1758">
        <v>1405761278</v>
      </c>
      <c r="J1758">
        <v>1403169278</v>
      </c>
      <c r="K1758" t="b">
        <v>1</v>
      </c>
      <c r="L1758">
        <v>405</v>
      </c>
      <c r="M1758" t="b">
        <v>1</v>
      </c>
      <c r="N1758" t="s">
        <v>8285</v>
      </c>
      <c r="O1758" s="5">
        <f t="shared" si="216"/>
        <v>1.0103500000000001</v>
      </c>
      <c r="P1758" s="8">
        <f t="shared" si="217"/>
        <v>39.91506172839506</v>
      </c>
      <c r="Q1758" t="str">
        <f t="shared" si="218"/>
        <v>photography</v>
      </c>
      <c r="R1758" t="str">
        <f t="shared" si="219"/>
        <v>photobooks</v>
      </c>
      <c r="S1758" s="11">
        <f t="shared" si="220"/>
        <v>41809.385162037033</v>
      </c>
      <c r="T1758" s="11">
        <f t="shared" si="221"/>
        <v>41839.385162037033</v>
      </c>
      <c r="U1758" t="str">
        <f>INDEX('ED - Country code'!$A:$A,MATCH(Data!G1512,'ED - Country code'!$B:$B,0))</f>
        <v>United States of America</v>
      </c>
      <c r="V1758">
        <f t="shared" si="222"/>
        <v>30</v>
      </c>
      <c r="W1758">
        <f t="shared" si="223"/>
        <v>2014</v>
      </c>
    </row>
    <row r="1759" spans="1:23" ht="43.2" x14ac:dyDescent="0.3">
      <c r="A1759">
        <v>3332</v>
      </c>
      <c r="B1759" s="3" t="s">
        <v>3332</v>
      </c>
      <c r="C1759" s="3" t="s">
        <v>7442</v>
      </c>
      <c r="D1759">
        <v>6000</v>
      </c>
      <c r="E1759">
        <v>6000</v>
      </c>
      <c r="F1759" t="s">
        <v>8219</v>
      </c>
      <c r="G1759" t="s">
        <v>8224</v>
      </c>
      <c r="H1759" t="s">
        <v>8246</v>
      </c>
      <c r="I1759">
        <v>1405802330</v>
      </c>
      <c r="J1759">
        <v>1403210330</v>
      </c>
      <c r="K1759" t="b">
        <v>0</v>
      </c>
      <c r="L1759">
        <v>83</v>
      </c>
      <c r="M1759" t="b">
        <v>1</v>
      </c>
      <c r="N1759" t="s">
        <v>8271</v>
      </c>
      <c r="O1759" s="5">
        <f t="shared" si="216"/>
        <v>1</v>
      </c>
      <c r="P1759" s="8">
        <f t="shared" si="217"/>
        <v>72.289156626506028</v>
      </c>
      <c r="Q1759" t="str">
        <f t="shared" si="218"/>
        <v>theater</v>
      </c>
      <c r="R1759" t="str">
        <f t="shared" si="219"/>
        <v>plays</v>
      </c>
      <c r="S1759" s="11">
        <f t="shared" si="220"/>
        <v>41809.860300925924</v>
      </c>
      <c r="T1759" s="11">
        <f t="shared" si="221"/>
        <v>41839.860300925924</v>
      </c>
      <c r="U1759" t="str">
        <f>INDEX('ED - Country code'!$A:$A,MATCH(Data!G3334,'ED - Country code'!$B:$B,0))</f>
        <v>Canada</v>
      </c>
      <c r="V1759">
        <f t="shared" si="222"/>
        <v>30</v>
      </c>
      <c r="W1759">
        <f t="shared" si="223"/>
        <v>2014</v>
      </c>
    </row>
    <row r="1760" spans="1:23" ht="43.2" x14ac:dyDescent="0.3">
      <c r="A1760">
        <v>3708</v>
      </c>
      <c r="B1760" s="3" t="s">
        <v>3705</v>
      </c>
      <c r="C1760" s="3" t="s">
        <v>7818</v>
      </c>
      <c r="D1760">
        <v>700</v>
      </c>
      <c r="E1760">
        <v>2100</v>
      </c>
      <c r="F1760" t="s">
        <v>8219</v>
      </c>
      <c r="G1760" t="s">
        <v>8224</v>
      </c>
      <c r="H1760" t="s">
        <v>8246</v>
      </c>
      <c r="I1760">
        <v>1404444286</v>
      </c>
      <c r="J1760">
        <v>1403234686</v>
      </c>
      <c r="K1760" t="b">
        <v>0</v>
      </c>
      <c r="L1760">
        <v>39</v>
      </c>
      <c r="M1760" t="b">
        <v>1</v>
      </c>
      <c r="N1760" t="s">
        <v>8271</v>
      </c>
      <c r="O1760" s="5">
        <f t="shared" si="216"/>
        <v>3</v>
      </c>
      <c r="P1760" s="8">
        <f t="shared" si="217"/>
        <v>53.846153846153847</v>
      </c>
      <c r="Q1760" t="str">
        <f t="shared" si="218"/>
        <v>theater</v>
      </c>
      <c r="R1760" t="str">
        <f t="shared" si="219"/>
        <v>plays</v>
      </c>
      <c r="S1760" s="11">
        <f t="shared" si="220"/>
        <v>41810.142199074071</v>
      </c>
      <c r="T1760" s="11">
        <f t="shared" si="221"/>
        <v>41824.142199074071</v>
      </c>
      <c r="U1760" t="str">
        <f>INDEX('ED - Country code'!$A:$A,MATCH(Data!G3710,'ED - Country code'!$B:$B,0))</f>
        <v>United States of America</v>
      </c>
      <c r="V1760">
        <f t="shared" si="222"/>
        <v>14</v>
      </c>
      <c r="W1760">
        <f t="shared" si="223"/>
        <v>2014</v>
      </c>
    </row>
    <row r="1761" spans="1:23" ht="43.2" x14ac:dyDescent="0.3">
      <c r="A1761">
        <v>29</v>
      </c>
      <c r="B1761" s="3" t="s">
        <v>31</v>
      </c>
      <c r="C1761" s="3" t="s">
        <v>4140</v>
      </c>
      <c r="D1761">
        <v>3000</v>
      </c>
      <c r="E1761">
        <v>3700</v>
      </c>
      <c r="F1761" t="s">
        <v>8219</v>
      </c>
      <c r="G1761" t="s">
        <v>8225</v>
      </c>
      <c r="H1761" t="s">
        <v>8247</v>
      </c>
      <c r="I1761">
        <v>1406045368</v>
      </c>
      <c r="J1761">
        <v>1403453368</v>
      </c>
      <c r="K1761" t="b">
        <v>0</v>
      </c>
      <c r="L1761">
        <v>117</v>
      </c>
      <c r="M1761" t="b">
        <v>1</v>
      </c>
      <c r="N1761" t="s">
        <v>8265</v>
      </c>
      <c r="O1761" s="5">
        <f t="shared" si="216"/>
        <v>1.2333333333333334</v>
      </c>
      <c r="P1761" s="8">
        <f t="shared" si="217"/>
        <v>31.623931623931625</v>
      </c>
      <c r="Q1761" t="str">
        <f t="shared" si="218"/>
        <v>film &amp; video</v>
      </c>
      <c r="R1761" t="str">
        <f t="shared" si="219"/>
        <v>television</v>
      </c>
      <c r="S1761" s="11">
        <f t="shared" si="220"/>
        <v>41812.67324074074</v>
      </c>
      <c r="T1761" s="11">
        <f t="shared" si="221"/>
        <v>41842.67324074074</v>
      </c>
      <c r="U1761" t="str">
        <f>INDEX('ED - Country code'!$A:$A,MATCH(Data!G31,'ED - Country code'!$B:$B,0))</f>
        <v>United States of America</v>
      </c>
      <c r="V1761">
        <f t="shared" si="222"/>
        <v>30</v>
      </c>
      <c r="W1761">
        <f t="shared" si="223"/>
        <v>2014</v>
      </c>
    </row>
    <row r="1762" spans="1:23" ht="43.2" x14ac:dyDescent="0.3">
      <c r="A1762">
        <v>2162</v>
      </c>
      <c r="B1762" s="3" t="s">
        <v>2163</v>
      </c>
      <c r="C1762" s="3" t="s">
        <v>6272</v>
      </c>
      <c r="D1762">
        <v>4500</v>
      </c>
      <c r="E1762">
        <v>5052</v>
      </c>
      <c r="F1762" t="s">
        <v>8219</v>
      </c>
      <c r="G1762" t="s">
        <v>8224</v>
      </c>
      <c r="H1762" t="s">
        <v>8246</v>
      </c>
      <c r="I1762">
        <v>1406226191</v>
      </c>
      <c r="J1762">
        <v>1403547791</v>
      </c>
      <c r="K1762" t="b">
        <v>0</v>
      </c>
      <c r="L1762">
        <v>58</v>
      </c>
      <c r="M1762" t="b">
        <v>1</v>
      </c>
      <c r="N1762" t="s">
        <v>8276</v>
      </c>
      <c r="O1762" s="5">
        <f t="shared" si="216"/>
        <v>1.1226666666666667</v>
      </c>
      <c r="P1762" s="8">
        <f t="shared" si="217"/>
        <v>87.103448275862064</v>
      </c>
      <c r="Q1762" t="str">
        <f t="shared" si="218"/>
        <v>music</v>
      </c>
      <c r="R1762" t="str">
        <f t="shared" si="219"/>
        <v>rock</v>
      </c>
      <c r="S1762" s="11">
        <f t="shared" si="220"/>
        <v>41813.766099537039</v>
      </c>
      <c r="T1762" s="11">
        <f t="shared" si="221"/>
        <v>41844.766099537039</v>
      </c>
      <c r="U1762" t="str">
        <f>INDEX('ED - Country code'!$A:$A,MATCH(Data!G2164,'ED - Country code'!$B:$B,0))</f>
        <v>Canada</v>
      </c>
      <c r="V1762">
        <f t="shared" si="222"/>
        <v>31</v>
      </c>
      <c r="W1762">
        <f t="shared" si="223"/>
        <v>2014</v>
      </c>
    </row>
    <row r="1763" spans="1:23" ht="43.2" x14ac:dyDescent="0.3">
      <c r="A1763">
        <v>3776</v>
      </c>
      <c r="B1763" s="3" t="s">
        <v>3773</v>
      </c>
      <c r="C1763" s="3" t="s">
        <v>7886</v>
      </c>
      <c r="D1763">
        <v>8000</v>
      </c>
      <c r="E1763">
        <v>8537</v>
      </c>
      <c r="F1763" t="s">
        <v>8219</v>
      </c>
      <c r="G1763" t="s">
        <v>8224</v>
      </c>
      <c r="H1763" t="s">
        <v>8246</v>
      </c>
      <c r="I1763">
        <v>1406854800</v>
      </c>
      <c r="J1763">
        <v>1403599778</v>
      </c>
      <c r="K1763" t="b">
        <v>0</v>
      </c>
      <c r="L1763">
        <v>94</v>
      </c>
      <c r="M1763" t="b">
        <v>1</v>
      </c>
      <c r="N1763" t="s">
        <v>8305</v>
      </c>
      <c r="O1763" s="5">
        <f t="shared" si="216"/>
        <v>1.0671250000000001</v>
      </c>
      <c r="P1763" s="8">
        <f t="shared" si="217"/>
        <v>90.819148936170208</v>
      </c>
      <c r="Q1763" t="str">
        <f t="shared" si="218"/>
        <v>theater</v>
      </c>
      <c r="R1763" t="str">
        <f t="shared" si="219"/>
        <v>musical</v>
      </c>
      <c r="S1763" s="11">
        <f t="shared" si="220"/>
        <v>41814.367800925924</v>
      </c>
      <c r="T1763" s="11">
        <f t="shared" si="221"/>
        <v>41852.041666666664</v>
      </c>
      <c r="U1763" t="str">
        <f>INDEX('ED - Country code'!$A:$A,MATCH(Data!G3778,'ED - Country code'!$B:$B,0))</f>
        <v>United States of America</v>
      </c>
      <c r="V1763">
        <f t="shared" si="222"/>
        <v>37.673865740740439</v>
      </c>
      <c r="W1763">
        <f t="shared" si="223"/>
        <v>2014</v>
      </c>
    </row>
    <row r="1764" spans="1:23" ht="28.8" x14ac:dyDescent="0.3">
      <c r="A1764">
        <v>1506</v>
      </c>
      <c r="B1764" s="3" t="s">
        <v>1507</v>
      </c>
      <c r="C1764" s="3" t="s">
        <v>5616</v>
      </c>
      <c r="D1764">
        <v>1500</v>
      </c>
      <c r="E1764">
        <v>1671</v>
      </c>
      <c r="F1764" t="s">
        <v>8219</v>
      </c>
      <c r="G1764" t="s">
        <v>8225</v>
      </c>
      <c r="H1764" t="s">
        <v>8247</v>
      </c>
      <c r="I1764">
        <v>1406227904</v>
      </c>
      <c r="J1764">
        <v>1403635904</v>
      </c>
      <c r="K1764" t="b">
        <v>1</v>
      </c>
      <c r="L1764">
        <v>43</v>
      </c>
      <c r="M1764" t="b">
        <v>1</v>
      </c>
      <c r="N1764" t="s">
        <v>8285</v>
      </c>
      <c r="O1764" s="5">
        <f t="shared" si="216"/>
        <v>1.1140000000000001</v>
      </c>
      <c r="P1764" s="8">
        <f t="shared" si="217"/>
        <v>38.860465116279073</v>
      </c>
      <c r="Q1764" t="str">
        <f t="shared" si="218"/>
        <v>photography</v>
      </c>
      <c r="R1764" t="str">
        <f t="shared" si="219"/>
        <v>photobooks</v>
      </c>
      <c r="S1764" s="11">
        <f t="shared" si="220"/>
        <v>41814.785925925928</v>
      </c>
      <c r="T1764" s="11">
        <f t="shared" si="221"/>
        <v>41844.785925925928</v>
      </c>
      <c r="U1764" t="str">
        <f>INDEX('ED - Country code'!$A:$A,MATCH(Data!G1508,'ED - Country code'!$B:$B,0))</f>
        <v>United Kingdom</v>
      </c>
      <c r="V1764">
        <f t="shared" si="222"/>
        <v>30</v>
      </c>
      <c r="W1764">
        <f t="shared" si="223"/>
        <v>2014</v>
      </c>
    </row>
    <row r="1765" spans="1:23" ht="28.8" x14ac:dyDescent="0.3">
      <c r="A1765">
        <v>2786</v>
      </c>
      <c r="B1765" s="3" t="s">
        <v>2786</v>
      </c>
      <c r="C1765" s="3" t="s">
        <v>6896</v>
      </c>
      <c r="D1765">
        <v>2500</v>
      </c>
      <c r="E1765">
        <v>2946</v>
      </c>
      <c r="F1765" t="s">
        <v>8219</v>
      </c>
      <c r="G1765" t="s">
        <v>8225</v>
      </c>
      <c r="H1765" t="s">
        <v>8247</v>
      </c>
      <c r="I1765">
        <v>1404913180</v>
      </c>
      <c r="J1765">
        <v>1403703580</v>
      </c>
      <c r="K1765" t="b">
        <v>0</v>
      </c>
      <c r="L1765">
        <v>74</v>
      </c>
      <c r="M1765" t="b">
        <v>1</v>
      </c>
      <c r="N1765" t="s">
        <v>8271</v>
      </c>
      <c r="O1765" s="5">
        <f t="shared" si="216"/>
        <v>1.1783999999999999</v>
      </c>
      <c r="P1765" s="8">
        <f t="shared" si="217"/>
        <v>39.810810810810814</v>
      </c>
      <c r="Q1765" t="str">
        <f t="shared" si="218"/>
        <v>theater</v>
      </c>
      <c r="R1765" t="str">
        <f t="shared" si="219"/>
        <v>plays</v>
      </c>
      <c r="S1765" s="11">
        <f t="shared" si="220"/>
        <v>41815.569212962961</v>
      </c>
      <c r="T1765" s="11">
        <f t="shared" si="221"/>
        <v>41829.569212962961</v>
      </c>
      <c r="U1765" t="str">
        <f>INDEX('ED - Country code'!$A:$A,MATCH(Data!G2788,'ED - Country code'!$B:$B,0))</f>
        <v>United States of America</v>
      </c>
      <c r="V1765">
        <f t="shared" si="222"/>
        <v>14</v>
      </c>
      <c r="W1765">
        <f t="shared" si="223"/>
        <v>2014</v>
      </c>
    </row>
    <row r="1766" spans="1:23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6"/>
        <v>0.19600000000000001</v>
      </c>
      <c r="P1766" s="8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11">
        <f t="shared" si="220"/>
        <v>41825.485868055555</v>
      </c>
      <c r="T1766" s="11">
        <f t="shared" si="221"/>
        <v>41854.485868055555</v>
      </c>
      <c r="U1766" t="str">
        <f>INDEX('ED - Country code'!$A:$A,MATCH(Data!G1766,'ED - Country code'!$B:$B,0))</f>
        <v>United Kingdom</v>
      </c>
      <c r="V1766">
        <f t="shared" si="222"/>
        <v>29</v>
      </c>
      <c r="W1766">
        <f t="shared" si="223"/>
        <v>2014</v>
      </c>
    </row>
    <row r="1767" spans="1:23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6"/>
        <v>0.59467839999999994</v>
      </c>
      <c r="P1767" s="8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11">
        <f t="shared" si="220"/>
        <v>41834.980462962965</v>
      </c>
      <c r="T1767" s="11">
        <f t="shared" si="221"/>
        <v>41864.980462962965</v>
      </c>
      <c r="U1767" t="str">
        <f>INDEX('ED - Country code'!$A:$A,MATCH(Data!G1767,'ED - Country code'!$B:$B,0))</f>
        <v>United States of America</v>
      </c>
      <c r="V1767">
        <f t="shared" si="222"/>
        <v>30</v>
      </c>
      <c r="W1767">
        <f t="shared" si="223"/>
        <v>2014</v>
      </c>
    </row>
    <row r="1768" spans="1:23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6"/>
        <v>0</v>
      </c>
      <c r="P1768" s="8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11">
        <f t="shared" si="220"/>
        <v>41855.859814814816</v>
      </c>
      <c r="T1768" s="11">
        <f t="shared" si="221"/>
        <v>41876.859814814816</v>
      </c>
      <c r="U1768" t="str">
        <f>INDEX('ED - Country code'!$A:$A,MATCH(Data!G1768,'ED - Country code'!$B:$B,0))</f>
        <v>Australia</v>
      </c>
      <c r="V1768">
        <f t="shared" si="222"/>
        <v>21</v>
      </c>
      <c r="W1768">
        <f t="shared" si="223"/>
        <v>2014</v>
      </c>
    </row>
    <row r="1769" spans="1:23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6"/>
        <v>0.4572</v>
      </c>
      <c r="P1769" s="8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11">
        <f t="shared" si="220"/>
        <v>41824.658379629633</v>
      </c>
      <c r="T1769" s="11">
        <f t="shared" si="221"/>
        <v>41854.658379629633</v>
      </c>
      <c r="U1769" t="str">
        <f>INDEX('ED - Country code'!$A:$A,MATCH(Data!G1769,'ED - Country code'!$B:$B,0))</f>
        <v>United States of America</v>
      </c>
      <c r="V1769">
        <f t="shared" si="222"/>
        <v>30</v>
      </c>
      <c r="W1769">
        <f t="shared" si="223"/>
        <v>2014</v>
      </c>
    </row>
    <row r="1770" spans="1:23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6"/>
        <v>3.7400000000000003E-2</v>
      </c>
      <c r="P1770" s="8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11">
        <f t="shared" si="220"/>
        <v>41849.560694444444</v>
      </c>
      <c r="T1770" s="11">
        <f t="shared" si="221"/>
        <v>41909.560694444444</v>
      </c>
      <c r="U1770" t="str">
        <f>INDEX('ED - Country code'!$A:$A,MATCH(Data!G1770,'ED - Country code'!$B:$B,0))</f>
        <v>United States of America</v>
      </c>
      <c r="V1770">
        <f t="shared" si="222"/>
        <v>60</v>
      </c>
      <c r="W1770">
        <f t="shared" si="223"/>
        <v>2014</v>
      </c>
    </row>
    <row r="1771" spans="1:23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6"/>
        <v>2.7025E-2</v>
      </c>
      <c r="P1771" s="8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11">
        <f t="shared" si="220"/>
        <v>41987.818969907406</v>
      </c>
      <c r="T1771" s="11">
        <f t="shared" si="221"/>
        <v>42017.818969907406</v>
      </c>
      <c r="U1771" t="str">
        <f>INDEX('ED - Country code'!$A:$A,MATCH(Data!G1771,'ED - Country code'!$B:$B,0))</f>
        <v>United States of America</v>
      </c>
      <c r="V1771">
        <f t="shared" si="222"/>
        <v>30</v>
      </c>
      <c r="W1771">
        <f t="shared" si="223"/>
        <v>2015</v>
      </c>
    </row>
    <row r="1772" spans="1:23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6"/>
        <v>0.56514285714285717</v>
      </c>
      <c r="P1772" s="8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11">
        <f t="shared" si="220"/>
        <v>41891.780023148152</v>
      </c>
      <c r="T1772" s="11">
        <f t="shared" si="221"/>
        <v>41926.780023148152</v>
      </c>
      <c r="U1772" t="str">
        <f>INDEX('ED - Country code'!$A:$A,MATCH(Data!G1772,'ED - Country code'!$B:$B,0))</f>
        <v>United States of America</v>
      </c>
      <c r="V1772">
        <f t="shared" si="222"/>
        <v>35</v>
      </c>
      <c r="W1772">
        <f t="shared" si="223"/>
        <v>2014</v>
      </c>
    </row>
    <row r="1773" spans="1:23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6"/>
        <v>0.21309523809523809</v>
      </c>
      <c r="P1773" s="8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11">
        <f t="shared" si="220"/>
        <v>41905.979629629634</v>
      </c>
      <c r="T1773" s="11">
        <f t="shared" si="221"/>
        <v>41935.979629629634</v>
      </c>
      <c r="U1773" t="str">
        <f>INDEX('ED - Country code'!$A:$A,MATCH(Data!G1773,'ED - Country code'!$B:$B,0))</f>
        <v>United Kingdom</v>
      </c>
      <c r="V1773">
        <f t="shared" si="222"/>
        <v>30</v>
      </c>
      <c r="W1773">
        <f t="shared" si="223"/>
        <v>2014</v>
      </c>
    </row>
    <row r="1774" spans="1:23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6"/>
        <v>0.156</v>
      </c>
      <c r="P1774" s="8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11">
        <f t="shared" si="220"/>
        <v>41766.718009259261</v>
      </c>
      <c r="T1774" s="11">
        <f t="shared" si="221"/>
        <v>41826.718009259261</v>
      </c>
      <c r="U1774" t="str">
        <f>INDEX('ED - Country code'!$A:$A,MATCH(Data!G1774,'ED - Country code'!$B:$B,0))</f>
        <v>United Kingdom</v>
      </c>
      <c r="V1774">
        <f t="shared" si="222"/>
        <v>60</v>
      </c>
      <c r="W1774">
        <f t="shared" si="223"/>
        <v>2014</v>
      </c>
    </row>
    <row r="1775" spans="1:23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6"/>
        <v>6.2566666666666673E-2</v>
      </c>
      <c r="P1775" s="8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11">
        <f t="shared" si="220"/>
        <v>41978.760393518518</v>
      </c>
      <c r="T1775" s="11">
        <f t="shared" si="221"/>
        <v>42023.760393518518</v>
      </c>
      <c r="U1775" t="str">
        <f>INDEX('ED - Country code'!$A:$A,MATCH(Data!G1775,'ED - Country code'!$B:$B,0))</f>
        <v>United States of America</v>
      </c>
      <c r="V1775">
        <f t="shared" si="222"/>
        <v>45</v>
      </c>
      <c r="W1775">
        <f t="shared" si="223"/>
        <v>2015</v>
      </c>
    </row>
    <row r="1776" spans="1:23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6"/>
        <v>0.4592</v>
      </c>
      <c r="P1776" s="8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11">
        <f t="shared" si="220"/>
        <v>41930.218657407408</v>
      </c>
      <c r="T1776" s="11">
        <f t="shared" si="221"/>
        <v>41972.624305555553</v>
      </c>
      <c r="U1776" t="str">
        <f>INDEX('ED - Country code'!$A:$A,MATCH(Data!G1776,'ED - Country code'!$B:$B,0))</f>
        <v>United States of America</v>
      </c>
      <c r="V1776">
        <f t="shared" si="222"/>
        <v>42.405648148145701</v>
      </c>
      <c r="W1776">
        <f t="shared" si="223"/>
        <v>2014</v>
      </c>
    </row>
    <row r="1777" spans="1:23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6"/>
        <v>0.65101538461538466</v>
      </c>
      <c r="P1777" s="8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11">
        <f t="shared" si="220"/>
        <v>41891.976388888892</v>
      </c>
      <c r="T1777" s="11">
        <f t="shared" si="221"/>
        <v>41936.976388888892</v>
      </c>
      <c r="U1777" t="str">
        <f>INDEX('ED - Country code'!$A:$A,MATCH(Data!G1777,'ED - Country code'!$B:$B,0))</f>
        <v>United States of America</v>
      </c>
      <c r="V1777">
        <f t="shared" si="222"/>
        <v>45</v>
      </c>
      <c r="W1777">
        <f t="shared" si="223"/>
        <v>2014</v>
      </c>
    </row>
    <row r="1778" spans="1:23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6"/>
        <v>6.7000000000000004E-2</v>
      </c>
      <c r="P1778" s="8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11">
        <f t="shared" si="220"/>
        <v>41905.95684027778</v>
      </c>
      <c r="T1778" s="11">
        <f t="shared" si="221"/>
        <v>41941.95684027778</v>
      </c>
      <c r="U1778" t="str">
        <f>INDEX('ED - Country code'!$A:$A,MATCH(Data!G1778,'ED - Country code'!$B:$B,0))</f>
        <v>United Kingdom</v>
      </c>
      <c r="V1778">
        <f t="shared" si="222"/>
        <v>36</v>
      </c>
      <c r="W1778">
        <f t="shared" si="223"/>
        <v>2014</v>
      </c>
    </row>
    <row r="1779" spans="1:23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6"/>
        <v>0.135625</v>
      </c>
      <c r="P1779" s="8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11">
        <f t="shared" si="220"/>
        <v>42025.357094907406</v>
      </c>
      <c r="T1779" s="11">
        <f t="shared" si="221"/>
        <v>42055.357094907406</v>
      </c>
      <c r="U1779" t="str">
        <f>INDEX('ED - Country code'!$A:$A,MATCH(Data!G1779,'ED - Country code'!$B:$B,0))</f>
        <v>Netherlands</v>
      </c>
      <c r="V1779">
        <f t="shared" si="222"/>
        <v>30</v>
      </c>
      <c r="W1779">
        <f t="shared" si="223"/>
        <v>2015</v>
      </c>
    </row>
    <row r="1780" spans="1:23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6"/>
        <v>1.9900000000000001E-2</v>
      </c>
      <c r="P1780" s="8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11">
        <f t="shared" si="220"/>
        <v>42045.86336805555</v>
      </c>
      <c r="T1780" s="11">
        <f t="shared" si="221"/>
        <v>42090.821701388893</v>
      </c>
      <c r="U1780" t="str">
        <f>INDEX('ED - Country code'!$A:$A,MATCH(Data!G1780,'ED - Country code'!$B:$B,0))</f>
        <v>United States of America</v>
      </c>
      <c r="V1780">
        <f t="shared" si="222"/>
        <v>44.958333333343035</v>
      </c>
      <c r="W1780">
        <f t="shared" si="223"/>
        <v>2015</v>
      </c>
    </row>
    <row r="1781" spans="1:23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6"/>
        <v>0.36236363636363639</v>
      </c>
      <c r="P1781" s="8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11">
        <f t="shared" si="220"/>
        <v>42585.691898148143</v>
      </c>
      <c r="T1781" s="11">
        <f t="shared" si="221"/>
        <v>42615.691898148143</v>
      </c>
      <c r="U1781" t="str">
        <f>INDEX('ED - Country code'!$A:$A,MATCH(Data!G1781,'ED - Country code'!$B:$B,0))</f>
        <v>United States of America</v>
      </c>
      <c r="V1781">
        <f t="shared" si="222"/>
        <v>30</v>
      </c>
      <c r="W1781">
        <f t="shared" si="223"/>
        <v>2016</v>
      </c>
    </row>
    <row r="1782" spans="1:23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6"/>
        <v>0.39743333333333336</v>
      </c>
      <c r="P1782" s="8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11">
        <f t="shared" si="220"/>
        <v>42493.600810185191</v>
      </c>
      <c r="T1782" s="11">
        <f t="shared" si="221"/>
        <v>42553.600810185191</v>
      </c>
      <c r="U1782" t="str">
        <f>INDEX('ED - Country code'!$A:$A,MATCH(Data!G1782,'ED - Country code'!$B:$B,0))</f>
        <v>United States of America</v>
      </c>
      <c r="V1782">
        <f t="shared" si="222"/>
        <v>60</v>
      </c>
      <c r="W1782">
        <f t="shared" si="223"/>
        <v>2016</v>
      </c>
    </row>
    <row r="1783" spans="1:23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6"/>
        <v>0.25763636363636366</v>
      </c>
      <c r="P1783" s="8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11">
        <f t="shared" si="220"/>
        <v>42597.617418981477</v>
      </c>
      <c r="T1783" s="11">
        <f t="shared" si="221"/>
        <v>42628.617418981477</v>
      </c>
      <c r="U1783" t="str">
        <f>INDEX('ED - Country code'!$A:$A,MATCH(Data!G1783,'ED - Country code'!$B:$B,0))</f>
        <v>United States of America</v>
      </c>
      <c r="V1783">
        <f t="shared" si="222"/>
        <v>31</v>
      </c>
      <c r="W1783">
        <f t="shared" si="223"/>
        <v>2016</v>
      </c>
    </row>
    <row r="1784" spans="1:23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6"/>
        <v>0.15491428571428573</v>
      </c>
      <c r="P1784" s="8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11">
        <f t="shared" si="220"/>
        <v>42388.575104166666</v>
      </c>
      <c r="T1784" s="11">
        <f t="shared" si="221"/>
        <v>42421.575104166666</v>
      </c>
      <c r="U1784" t="str">
        <f>INDEX('ED - Country code'!$A:$A,MATCH(Data!G1784,'ED - Country code'!$B:$B,0))</f>
        <v>United States of America</v>
      </c>
      <c r="V1784">
        <f t="shared" si="222"/>
        <v>33</v>
      </c>
      <c r="W1784">
        <f t="shared" si="223"/>
        <v>2016</v>
      </c>
    </row>
    <row r="1785" spans="1:23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6"/>
        <v>0.236925</v>
      </c>
      <c r="P1785" s="8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11">
        <f t="shared" si="220"/>
        <v>42115.949976851851</v>
      </c>
      <c r="T1785" s="11">
        <f t="shared" si="221"/>
        <v>42145.949976851851</v>
      </c>
      <c r="U1785" t="str">
        <f>INDEX('ED - Country code'!$A:$A,MATCH(Data!G1785,'ED - Country code'!$B:$B,0))</f>
        <v>United States of America</v>
      </c>
      <c r="V1785">
        <f t="shared" si="222"/>
        <v>30</v>
      </c>
      <c r="W1785">
        <f t="shared" si="223"/>
        <v>2015</v>
      </c>
    </row>
    <row r="1786" spans="1:23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6"/>
        <v>0.39760000000000001</v>
      </c>
      <c r="P1786" s="8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11">
        <f t="shared" si="220"/>
        <v>42003.655555555553</v>
      </c>
      <c r="T1786" s="11">
        <f t="shared" si="221"/>
        <v>42035.142361111109</v>
      </c>
      <c r="U1786" t="str">
        <f>INDEX('ED - Country code'!$A:$A,MATCH(Data!G1786,'ED - Country code'!$B:$B,0))</f>
        <v>United States of America</v>
      </c>
      <c r="V1786">
        <f t="shared" si="222"/>
        <v>31.486805555556202</v>
      </c>
      <c r="W1786">
        <f t="shared" si="223"/>
        <v>2015</v>
      </c>
    </row>
    <row r="1787" spans="1:23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6"/>
        <v>0.20220833333333332</v>
      </c>
      <c r="P1787" s="8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11">
        <f t="shared" si="220"/>
        <v>41897.134895833333</v>
      </c>
      <c r="T1787" s="11">
        <f t="shared" si="221"/>
        <v>41928</v>
      </c>
      <c r="U1787" t="str">
        <f>INDEX('ED - Country code'!$A:$A,MATCH(Data!G1787,'ED - Country code'!$B:$B,0))</f>
        <v>United States of America</v>
      </c>
      <c r="V1787">
        <f t="shared" si="222"/>
        <v>30.865104166667152</v>
      </c>
      <c r="W1787">
        <f t="shared" si="223"/>
        <v>2014</v>
      </c>
    </row>
    <row r="1788" spans="1:23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6"/>
        <v>0.47631578947368419</v>
      </c>
      <c r="P1788" s="8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11">
        <f t="shared" si="220"/>
        <v>41958.550659722227</v>
      </c>
      <c r="T1788" s="11">
        <f t="shared" si="221"/>
        <v>41988.550659722227</v>
      </c>
      <c r="U1788" t="str">
        <f>INDEX('ED - Country code'!$A:$A,MATCH(Data!G1788,'ED - Country code'!$B:$B,0))</f>
        <v>Netherlands</v>
      </c>
      <c r="V1788">
        <f t="shared" si="222"/>
        <v>30</v>
      </c>
      <c r="W1788">
        <f t="shared" si="223"/>
        <v>2014</v>
      </c>
    </row>
    <row r="1789" spans="1:23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6"/>
        <v>0.15329999999999999</v>
      </c>
      <c r="P1789" s="8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11">
        <f t="shared" si="220"/>
        <v>42068.65552083333</v>
      </c>
      <c r="T1789" s="11">
        <f t="shared" si="221"/>
        <v>42098.613854166666</v>
      </c>
      <c r="U1789" t="str">
        <f>INDEX('ED - Country code'!$A:$A,MATCH(Data!G1789,'ED - Country code'!$B:$B,0))</f>
        <v>United States of America</v>
      </c>
      <c r="V1789">
        <f t="shared" si="222"/>
        <v>29.958333333335759</v>
      </c>
      <c r="W1789">
        <f t="shared" si="223"/>
        <v>2015</v>
      </c>
    </row>
    <row r="1790" spans="1:23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6"/>
        <v>1.3818181818181818E-2</v>
      </c>
      <c r="P1790" s="8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11">
        <f t="shared" si="220"/>
        <v>41913.94840277778</v>
      </c>
      <c r="T1790" s="11">
        <f t="shared" si="221"/>
        <v>41943.94840277778</v>
      </c>
      <c r="U1790" t="str">
        <f>INDEX('ED - Country code'!$A:$A,MATCH(Data!G1790,'ED - Country code'!$B:$B,0))</f>
        <v>United Kingdom</v>
      </c>
      <c r="V1790">
        <f t="shared" si="222"/>
        <v>30</v>
      </c>
      <c r="W1790">
        <f t="shared" si="223"/>
        <v>2014</v>
      </c>
    </row>
    <row r="1791" spans="1:23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6"/>
        <v>5.0000000000000001E-3</v>
      </c>
      <c r="P1791" s="8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11">
        <f t="shared" si="220"/>
        <v>41956.250034722223</v>
      </c>
      <c r="T1791" s="11">
        <f t="shared" si="221"/>
        <v>42016.250034722223</v>
      </c>
      <c r="U1791" t="str">
        <f>INDEX('ED - Country code'!$A:$A,MATCH(Data!G1791,'ED - Country code'!$B:$B,0))</f>
        <v>United States of America</v>
      </c>
      <c r="V1791">
        <f t="shared" si="222"/>
        <v>60</v>
      </c>
      <c r="W1791">
        <f t="shared" si="223"/>
        <v>2015</v>
      </c>
    </row>
    <row r="1792" spans="1:23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6"/>
        <v>4.9575757575757579E-2</v>
      </c>
      <c r="P1792" s="8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11">
        <f t="shared" si="220"/>
        <v>42010.674513888895</v>
      </c>
      <c r="T1792" s="11">
        <f t="shared" si="221"/>
        <v>42040.674513888895</v>
      </c>
      <c r="U1792" t="str">
        <f>INDEX('ED - Country code'!$A:$A,MATCH(Data!G1792,'ED - Country code'!$B:$B,0))</f>
        <v>United States of America</v>
      </c>
      <c r="V1792">
        <f t="shared" si="222"/>
        <v>30</v>
      </c>
      <c r="W1792">
        <f t="shared" si="223"/>
        <v>2015</v>
      </c>
    </row>
    <row r="1793" spans="1:23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6"/>
        <v>3.5666666666666666E-2</v>
      </c>
      <c r="P1793" s="8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11">
        <f t="shared" si="220"/>
        <v>41973.740335648152</v>
      </c>
      <c r="T1793" s="11">
        <f t="shared" si="221"/>
        <v>42033.740335648152</v>
      </c>
      <c r="U1793" t="str">
        <f>INDEX('ED - Country code'!$A:$A,MATCH(Data!G1793,'ED - Country code'!$B:$B,0))</f>
        <v>United Kingdom</v>
      </c>
      <c r="V1793">
        <f t="shared" si="222"/>
        <v>60</v>
      </c>
      <c r="W1793">
        <f t="shared" si="223"/>
        <v>2015</v>
      </c>
    </row>
    <row r="1794" spans="1:23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224">E1794/D1794</f>
        <v>0.61124000000000001</v>
      </c>
      <c r="P1794" s="8">
        <f t="shared" ref="P1794:P1857" si="225">E1794/L1794</f>
        <v>109.93525179856115</v>
      </c>
      <c r="Q1794" t="str">
        <f t="shared" ref="Q1794:Q1857" si="226">LEFT(N1794,SEARCH("/",N1794,1)-1)</f>
        <v>photography</v>
      </c>
      <c r="R1794" t="str">
        <f t="shared" ref="R1794:R1857" si="227">RIGHT(N1794,LEN(N1794)-SEARCH("/",N1794,1))</f>
        <v>photobooks</v>
      </c>
      <c r="S1794" s="11">
        <f t="shared" ref="S1794:S1857" si="228">(((J1794/60)/60)/24)+DATE(1970,1,1)</f>
        <v>42189.031041666662</v>
      </c>
      <c r="T1794" s="11">
        <f t="shared" ref="T1794:T1857" si="229">(((I1794/60)/60)/24)+DATE(1970,1,1)</f>
        <v>42226.290972222225</v>
      </c>
      <c r="U1794" t="str">
        <f>INDEX('ED - Country code'!$A:$A,MATCH(Data!G1794,'ED - Country code'!$B:$B,0))</f>
        <v>United States of America</v>
      </c>
      <c r="V1794">
        <f t="shared" si="222"/>
        <v>37.259930555563187</v>
      </c>
      <c r="W1794">
        <f t="shared" si="223"/>
        <v>2015</v>
      </c>
    </row>
    <row r="1795" spans="1:23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224"/>
        <v>1.3333333333333334E-2</v>
      </c>
      <c r="P1795" s="8">
        <f t="shared" si="225"/>
        <v>20</v>
      </c>
      <c r="Q1795" t="str">
        <f t="shared" si="226"/>
        <v>photography</v>
      </c>
      <c r="R1795" t="str">
        <f t="shared" si="227"/>
        <v>photobooks</v>
      </c>
      <c r="S1795" s="11">
        <f t="shared" si="228"/>
        <v>41940.89166666667</v>
      </c>
      <c r="T1795" s="11">
        <f t="shared" si="229"/>
        <v>41970.933333333334</v>
      </c>
      <c r="U1795" t="str">
        <f>INDEX('ED - Country code'!$A:$A,MATCH(Data!G1795,'ED - Country code'!$B:$B,0))</f>
        <v>Australia</v>
      </c>
      <c r="V1795">
        <f t="shared" ref="V1795:V1858" si="230">T1795-S1795</f>
        <v>30.041666666664241</v>
      </c>
      <c r="W1795">
        <f t="shared" ref="W1795:W1858" si="231">YEAR(T1795)</f>
        <v>2014</v>
      </c>
    </row>
    <row r="1796" spans="1:23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4"/>
        <v>0.11077777777777778</v>
      </c>
      <c r="P1796" s="8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11">
        <f t="shared" si="228"/>
        <v>42011.551180555558</v>
      </c>
      <c r="T1796" s="11">
        <f t="shared" si="229"/>
        <v>42046.551180555558</v>
      </c>
      <c r="U1796" t="str">
        <f>INDEX('ED - Country code'!$A:$A,MATCH(Data!G1796,'ED - Country code'!$B:$B,0))</f>
        <v>United States of America</v>
      </c>
      <c r="V1796">
        <f t="shared" si="230"/>
        <v>35</v>
      </c>
      <c r="W1796">
        <f t="shared" si="231"/>
        <v>2015</v>
      </c>
    </row>
    <row r="1797" spans="1:23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4"/>
        <v>0.38735714285714284</v>
      </c>
      <c r="P1797" s="8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11">
        <f t="shared" si="228"/>
        <v>42628.288668981477</v>
      </c>
      <c r="T1797" s="11">
        <f t="shared" si="229"/>
        <v>42657.666666666672</v>
      </c>
      <c r="U1797" t="str">
        <f>INDEX('ED - Country code'!$A:$A,MATCH(Data!G1797,'ED - Country code'!$B:$B,0))</f>
        <v>Germany</v>
      </c>
      <c r="V1797">
        <f t="shared" si="230"/>
        <v>29.377997685194714</v>
      </c>
      <c r="W1797">
        <f t="shared" si="231"/>
        <v>2016</v>
      </c>
    </row>
    <row r="1798" spans="1:23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4"/>
        <v>0.22052631578947368</v>
      </c>
      <c r="P1798" s="8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11">
        <f t="shared" si="228"/>
        <v>42515.439421296294</v>
      </c>
      <c r="T1798" s="11">
        <f t="shared" si="229"/>
        <v>42575.439421296294</v>
      </c>
      <c r="U1798" t="str">
        <f>INDEX('ED - Country code'!$A:$A,MATCH(Data!G1798,'ED - Country code'!$B:$B,0))</f>
        <v>United Kingdom</v>
      </c>
      <c r="V1798">
        <f t="shared" si="230"/>
        <v>60</v>
      </c>
      <c r="W1798">
        <f t="shared" si="231"/>
        <v>2016</v>
      </c>
    </row>
    <row r="1799" spans="1:23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4"/>
        <v>0.67549999999999999</v>
      </c>
      <c r="P1799" s="8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11">
        <f t="shared" si="228"/>
        <v>42689.56931712963</v>
      </c>
      <c r="T1799" s="11">
        <f t="shared" si="229"/>
        <v>42719.56931712963</v>
      </c>
      <c r="U1799" t="str">
        <f>INDEX('ED - Country code'!$A:$A,MATCH(Data!G1799,'ED - Country code'!$B:$B,0))</f>
        <v>United States of America</v>
      </c>
      <c r="V1799">
        <f t="shared" si="230"/>
        <v>30</v>
      </c>
      <c r="W1799">
        <f t="shared" si="231"/>
        <v>2016</v>
      </c>
    </row>
    <row r="1800" spans="1:23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4"/>
        <v>0.136375</v>
      </c>
      <c r="P1800" s="8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11">
        <f t="shared" si="228"/>
        <v>42344.32677083333</v>
      </c>
      <c r="T1800" s="11">
        <f t="shared" si="229"/>
        <v>42404.32677083333</v>
      </c>
      <c r="U1800" t="str">
        <f>INDEX('ED - Country code'!$A:$A,MATCH(Data!G1800,'ED - Country code'!$B:$B,0))</f>
        <v>United States of America</v>
      </c>
      <c r="V1800">
        <f t="shared" si="230"/>
        <v>60</v>
      </c>
      <c r="W1800">
        <f t="shared" si="231"/>
        <v>2016</v>
      </c>
    </row>
    <row r="1801" spans="1:23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4"/>
        <v>1.7457500000000001E-2</v>
      </c>
      <c r="P1801" s="8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11">
        <f t="shared" si="228"/>
        <v>41934.842685185184</v>
      </c>
      <c r="T1801" s="11">
        <f t="shared" si="229"/>
        <v>41954.884351851855</v>
      </c>
      <c r="U1801" t="str">
        <f>INDEX('ED - Country code'!$A:$A,MATCH(Data!G1801,'ED - Country code'!$B:$B,0))</f>
        <v>United Kingdom</v>
      </c>
      <c r="V1801">
        <f t="shared" si="230"/>
        <v>20.041666666671517</v>
      </c>
      <c r="W1801">
        <f t="shared" si="231"/>
        <v>2014</v>
      </c>
    </row>
    <row r="1802" spans="1:23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4"/>
        <v>0.20449632511889321</v>
      </c>
      <c r="P1802" s="8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11">
        <f t="shared" si="228"/>
        <v>42623.606134259258</v>
      </c>
      <c r="T1802" s="11">
        <f t="shared" si="229"/>
        <v>42653.606134259258</v>
      </c>
      <c r="U1802" t="str">
        <f>INDEX('ED - Country code'!$A:$A,MATCH(Data!G1802,'ED - Country code'!$B:$B,0))</f>
        <v>United Kingdom</v>
      </c>
      <c r="V1802">
        <f t="shared" si="230"/>
        <v>30</v>
      </c>
      <c r="W1802">
        <f t="shared" si="231"/>
        <v>2016</v>
      </c>
    </row>
    <row r="1803" spans="1:23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4"/>
        <v>0.13852941176470587</v>
      </c>
      <c r="P1803" s="8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11">
        <f t="shared" si="228"/>
        <v>42321.660509259258</v>
      </c>
      <c r="T1803" s="11">
        <f t="shared" si="229"/>
        <v>42353.506944444445</v>
      </c>
      <c r="U1803" t="str">
        <f>INDEX('ED - Country code'!$A:$A,MATCH(Data!G1803,'ED - Country code'!$B:$B,0))</f>
        <v>United Kingdom</v>
      </c>
      <c r="V1803">
        <f t="shared" si="230"/>
        <v>31.846435185187147</v>
      </c>
      <c r="W1803">
        <f t="shared" si="231"/>
        <v>2015</v>
      </c>
    </row>
    <row r="1804" spans="1:23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4"/>
        <v>0.48485714285714288</v>
      </c>
      <c r="P1804" s="8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11">
        <f t="shared" si="228"/>
        <v>42159.47256944445</v>
      </c>
      <c r="T1804" s="11">
        <f t="shared" si="229"/>
        <v>42182.915972222225</v>
      </c>
      <c r="U1804" t="str">
        <f>INDEX('ED - Country code'!$A:$A,MATCH(Data!G1804,'ED - Country code'!$B:$B,0))</f>
        <v>Germany</v>
      </c>
      <c r="V1804">
        <f t="shared" si="230"/>
        <v>23.443402777775191</v>
      </c>
      <c r="W1804">
        <f t="shared" si="231"/>
        <v>2015</v>
      </c>
    </row>
    <row r="1805" spans="1:23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4"/>
        <v>0.308</v>
      </c>
      <c r="P1805" s="8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11">
        <f t="shared" si="228"/>
        <v>42018.071550925932</v>
      </c>
      <c r="T1805" s="11">
        <f t="shared" si="229"/>
        <v>42049.071550925932</v>
      </c>
      <c r="U1805" t="str">
        <f>INDEX('ED - Country code'!$A:$A,MATCH(Data!G1805,'ED - Country code'!$B:$B,0))</f>
        <v>United States of America</v>
      </c>
      <c r="V1805">
        <f t="shared" si="230"/>
        <v>31</v>
      </c>
      <c r="W1805">
        <f t="shared" si="231"/>
        <v>2015</v>
      </c>
    </row>
    <row r="1806" spans="1:23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4"/>
        <v>0.35174193548387095</v>
      </c>
      <c r="P1806" s="8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11">
        <f t="shared" si="228"/>
        <v>42282.678287037037</v>
      </c>
      <c r="T1806" s="11">
        <f t="shared" si="229"/>
        <v>42322.719953703709</v>
      </c>
      <c r="U1806" t="str">
        <f>INDEX('ED - Country code'!$A:$A,MATCH(Data!G1806,'ED - Country code'!$B:$B,0))</f>
        <v>United States of America</v>
      </c>
      <c r="V1806">
        <f t="shared" si="230"/>
        <v>40.041666666671517</v>
      </c>
      <c r="W1806">
        <f t="shared" si="231"/>
        <v>2015</v>
      </c>
    </row>
    <row r="1807" spans="1:23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4"/>
        <v>0.36404444444444445</v>
      </c>
      <c r="P1807" s="8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11">
        <f t="shared" si="228"/>
        <v>42247.803912037038</v>
      </c>
      <c r="T1807" s="11">
        <f t="shared" si="229"/>
        <v>42279.75</v>
      </c>
      <c r="U1807" t="str">
        <f>INDEX('ED - Country code'!$A:$A,MATCH(Data!G1807,'ED - Country code'!$B:$B,0))</f>
        <v>Germany</v>
      </c>
      <c r="V1807">
        <f t="shared" si="230"/>
        <v>31.946087962962338</v>
      </c>
      <c r="W1807">
        <f t="shared" si="231"/>
        <v>2015</v>
      </c>
    </row>
    <row r="1808" spans="1:23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4"/>
        <v>2.955E-2</v>
      </c>
      <c r="P1808" s="8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11">
        <f t="shared" si="228"/>
        <v>41877.638298611113</v>
      </c>
      <c r="T1808" s="11">
        <f t="shared" si="229"/>
        <v>41912.638298611113</v>
      </c>
      <c r="U1808" t="str">
        <f>INDEX('ED - Country code'!$A:$A,MATCH(Data!G1808,'ED - Country code'!$B:$B,0))</f>
        <v>United Kingdom</v>
      </c>
      <c r="V1808">
        <f t="shared" si="230"/>
        <v>35</v>
      </c>
      <c r="W1808">
        <f t="shared" si="231"/>
        <v>2014</v>
      </c>
    </row>
    <row r="1809" spans="1:23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4"/>
        <v>0.1106</v>
      </c>
      <c r="P1809" s="8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11">
        <f t="shared" si="228"/>
        <v>41880.068437499998</v>
      </c>
      <c r="T1809" s="11">
        <f t="shared" si="229"/>
        <v>41910.068437499998</v>
      </c>
      <c r="U1809" t="str">
        <f>INDEX('ED - Country code'!$A:$A,MATCH(Data!G1809,'ED - Country code'!$B:$B,0))</f>
        <v>United States of America</v>
      </c>
      <c r="V1809">
        <f t="shared" si="230"/>
        <v>30</v>
      </c>
      <c r="W1809">
        <f t="shared" si="231"/>
        <v>2014</v>
      </c>
    </row>
    <row r="1810" spans="1:23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4"/>
        <v>0.41407142857142859</v>
      </c>
      <c r="P1810" s="8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1">
        <f t="shared" si="228"/>
        <v>42742.680902777778</v>
      </c>
      <c r="T1810" s="11">
        <f t="shared" si="229"/>
        <v>42777.680902777778</v>
      </c>
      <c r="U1810" t="str">
        <f>INDEX('ED - Country code'!$A:$A,MATCH(Data!G1810,'ED - Country code'!$B:$B,0))</f>
        <v>United States of America</v>
      </c>
      <c r="V1810">
        <f t="shared" si="230"/>
        <v>35</v>
      </c>
      <c r="W1810">
        <f t="shared" si="231"/>
        <v>2017</v>
      </c>
    </row>
    <row r="1811" spans="1:23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4"/>
        <v>0.10857142857142857</v>
      </c>
      <c r="P1811" s="8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11">
        <f t="shared" si="228"/>
        <v>42029.907858796301</v>
      </c>
      <c r="T1811" s="11">
        <f t="shared" si="229"/>
        <v>42064.907858796301</v>
      </c>
      <c r="U1811" t="str">
        <f>INDEX('ED - Country code'!$A:$A,MATCH(Data!G1811,'ED - Country code'!$B:$B,0))</f>
        <v>Canada</v>
      </c>
      <c r="V1811">
        <f t="shared" si="230"/>
        <v>35</v>
      </c>
      <c r="W1811">
        <f t="shared" si="231"/>
        <v>2015</v>
      </c>
    </row>
    <row r="1812" spans="1:23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4"/>
        <v>3.3333333333333333E-2</v>
      </c>
      <c r="P1812" s="8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11">
        <f t="shared" si="228"/>
        <v>41860.91002314815</v>
      </c>
      <c r="T1812" s="11">
        <f t="shared" si="229"/>
        <v>41872.91002314815</v>
      </c>
      <c r="U1812" t="str">
        <f>INDEX('ED - Country code'!$A:$A,MATCH(Data!G1812,'ED - Country code'!$B:$B,0))</f>
        <v>United States of America</v>
      </c>
      <c r="V1812">
        <f t="shared" si="230"/>
        <v>12</v>
      </c>
      <c r="W1812">
        <f t="shared" si="231"/>
        <v>2014</v>
      </c>
    </row>
    <row r="1813" spans="1:23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4"/>
        <v>7.407407407407407E-4</v>
      </c>
      <c r="P1813" s="8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11">
        <f t="shared" si="228"/>
        <v>41876.433680555558</v>
      </c>
      <c r="T1813" s="11">
        <f t="shared" si="229"/>
        <v>41936.166666666664</v>
      </c>
      <c r="U1813" t="str">
        <f>INDEX('ED - Country code'!$A:$A,MATCH(Data!G1813,'ED - Country code'!$B:$B,0))</f>
        <v>United States of America</v>
      </c>
      <c r="V1813">
        <f t="shared" si="230"/>
        <v>59.732986111106584</v>
      </c>
      <c r="W1813">
        <f t="shared" si="231"/>
        <v>2014</v>
      </c>
    </row>
    <row r="1814" spans="1:23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4"/>
        <v>0.13307692307692306</v>
      </c>
      <c r="P1814" s="8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11">
        <f t="shared" si="228"/>
        <v>42524.318703703699</v>
      </c>
      <c r="T1814" s="11">
        <f t="shared" si="229"/>
        <v>42554.318703703699</v>
      </c>
      <c r="U1814" t="str">
        <f>INDEX('ED - Country code'!$A:$A,MATCH(Data!G1814,'ED - Country code'!$B:$B,0))</f>
        <v>United Kingdom</v>
      </c>
      <c r="V1814">
        <f t="shared" si="230"/>
        <v>30</v>
      </c>
      <c r="W1814">
        <f t="shared" si="231"/>
        <v>2016</v>
      </c>
    </row>
    <row r="1815" spans="1:23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4"/>
        <v>0</v>
      </c>
      <c r="P1815" s="8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11">
        <f t="shared" si="228"/>
        <v>41829.889027777775</v>
      </c>
      <c r="T1815" s="11">
        <f t="shared" si="229"/>
        <v>41859.889027777775</v>
      </c>
      <c r="U1815" t="str">
        <f>INDEX('ED - Country code'!$A:$A,MATCH(Data!G1815,'ED - Country code'!$B:$B,0))</f>
        <v>United Kingdom</v>
      </c>
      <c r="V1815">
        <f t="shared" si="230"/>
        <v>30</v>
      </c>
      <c r="W1815">
        <f t="shared" si="231"/>
        <v>2014</v>
      </c>
    </row>
    <row r="1816" spans="1:23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4"/>
        <v>0.49183333333333334</v>
      </c>
      <c r="P1816" s="8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11">
        <f t="shared" si="228"/>
        <v>42033.314074074078</v>
      </c>
      <c r="T1816" s="11">
        <f t="shared" si="229"/>
        <v>42063.314074074078</v>
      </c>
      <c r="U1816" t="str">
        <f>INDEX('ED - Country code'!$A:$A,MATCH(Data!G1816,'ED - Country code'!$B:$B,0))</f>
        <v>United Kingdom</v>
      </c>
      <c r="V1816">
        <f t="shared" si="230"/>
        <v>30</v>
      </c>
      <c r="W1816">
        <f t="shared" si="231"/>
        <v>2015</v>
      </c>
    </row>
    <row r="1817" spans="1:23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4"/>
        <v>0</v>
      </c>
      <c r="P1817" s="8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11">
        <f t="shared" si="228"/>
        <v>42172.906678240746</v>
      </c>
      <c r="T1817" s="11">
        <f t="shared" si="229"/>
        <v>42186.906678240746</v>
      </c>
      <c r="U1817" t="str">
        <f>INDEX('ED - Country code'!$A:$A,MATCH(Data!G1817,'ED - Country code'!$B:$B,0))</f>
        <v>United States of America</v>
      </c>
      <c r="V1817">
        <f t="shared" si="230"/>
        <v>14</v>
      </c>
      <c r="W1817">
        <f t="shared" si="231"/>
        <v>2015</v>
      </c>
    </row>
    <row r="1818" spans="1:23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4"/>
        <v>2.036E-2</v>
      </c>
      <c r="P1818" s="8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11">
        <f t="shared" si="228"/>
        <v>42548.876192129625</v>
      </c>
      <c r="T1818" s="11">
        <f t="shared" si="229"/>
        <v>42576.791666666672</v>
      </c>
      <c r="U1818" t="str">
        <f>INDEX('ED - Country code'!$A:$A,MATCH(Data!G1818,'ED - Country code'!$B:$B,0))</f>
        <v>Switzerland</v>
      </c>
      <c r="V1818">
        <f t="shared" si="230"/>
        <v>27.915474537046975</v>
      </c>
      <c r="W1818">
        <f t="shared" si="231"/>
        <v>2016</v>
      </c>
    </row>
    <row r="1819" spans="1:23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4"/>
        <v>0.52327777777777773</v>
      </c>
      <c r="P1819" s="8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11">
        <f t="shared" si="228"/>
        <v>42705.662118055552</v>
      </c>
      <c r="T1819" s="11">
        <f t="shared" si="229"/>
        <v>42765.290972222225</v>
      </c>
      <c r="U1819" t="str">
        <f>INDEX('ED - Country code'!$A:$A,MATCH(Data!G1819,'ED - Country code'!$B:$B,0))</f>
        <v>United States of America</v>
      </c>
      <c r="V1819">
        <f t="shared" si="230"/>
        <v>59.628854166672681</v>
      </c>
      <c r="W1819">
        <f t="shared" si="231"/>
        <v>2017</v>
      </c>
    </row>
    <row r="1820" spans="1:23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4"/>
        <v>0</v>
      </c>
      <c r="P1820" s="8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11">
        <f t="shared" si="228"/>
        <v>42067.234375</v>
      </c>
      <c r="T1820" s="11">
        <f t="shared" si="229"/>
        <v>42097.192708333328</v>
      </c>
      <c r="U1820" t="str">
        <f>INDEX('ED - Country code'!$A:$A,MATCH(Data!G1820,'ED - Country code'!$B:$B,0))</f>
        <v>United States of America</v>
      </c>
      <c r="V1820">
        <f t="shared" si="230"/>
        <v>29.958333333328483</v>
      </c>
      <c r="W1820">
        <f t="shared" si="231"/>
        <v>2015</v>
      </c>
    </row>
    <row r="1821" spans="1:23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4"/>
        <v>2.0833333333333332E-2</v>
      </c>
      <c r="P1821" s="8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11">
        <f t="shared" si="228"/>
        <v>41820.752268518518</v>
      </c>
      <c r="T1821" s="11">
        <f t="shared" si="229"/>
        <v>41850.752268518518</v>
      </c>
      <c r="U1821" t="str">
        <f>INDEX('ED - Country code'!$A:$A,MATCH(Data!G1821,'ED - Country code'!$B:$B,0))</f>
        <v>United States of America</v>
      </c>
      <c r="V1821">
        <f t="shared" si="230"/>
        <v>30</v>
      </c>
      <c r="W1821">
        <f t="shared" si="231"/>
        <v>2014</v>
      </c>
    </row>
    <row r="1822" spans="1:23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4"/>
        <v>6.565384615384616E-2</v>
      </c>
      <c r="P1822" s="8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11">
        <f t="shared" si="228"/>
        <v>42065.084375000006</v>
      </c>
      <c r="T1822" s="11">
        <f t="shared" si="229"/>
        <v>42095.042708333334</v>
      </c>
      <c r="U1822" t="str">
        <f>INDEX('ED - Country code'!$A:$A,MATCH(Data!G1822,'ED - Country code'!$B:$B,0))</f>
        <v>United States of America</v>
      </c>
      <c r="V1822">
        <f t="shared" si="230"/>
        <v>29.958333333328483</v>
      </c>
      <c r="W1822">
        <f t="shared" si="231"/>
        <v>2015</v>
      </c>
    </row>
    <row r="1823" spans="1:23" ht="43.2" x14ac:dyDescent="0.3">
      <c r="A1823">
        <v>3390</v>
      </c>
      <c r="B1823" s="3" t="s">
        <v>3389</v>
      </c>
      <c r="C1823" s="3" t="s">
        <v>7500</v>
      </c>
      <c r="D1823">
        <v>1500</v>
      </c>
      <c r="E1823">
        <v>1536</v>
      </c>
      <c r="F1823" t="s">
        <v>8219</v>
      </c>
      <c r="G1823" t="s">
        <v>8224</v>
      </c>
      <c r="H1823" t="s">
        <v>8246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8271</v>
      </c>
      <c r="O1823" s="5">
        <f t="shared" si="224"/>
        <v>1.024</v>
      </c>
      <c r="P1823" s="8">
        <f t="shared" si="225"/>
        <v>69.818181818181813</v>
      </c>
      <c r="Q1823" t="str">
        <f t="shared" si="226"/>
        <v>theater</v>
      </c>
      <c r="R1823" t="str">
        <f t="shared" si="227"/>
        <v>plays</v>
      </c>
      <c r="S1823" s="11">
        <f t="shared" si="228"/>
        <v>41815.774826388886</v>
      </c>
      <c r="T1823" s="11">
        <f t="shared" si="229"/>
        <v>41830.774826388886</v>
      </c>
      <c r="U1823" t="str">
        <f>INDEX('ED - Country code'!$A:$A,MATCH(Data!G3392,'ED - Country code'!$B:$B,0))</f>
        <v>United States of America</v>
      </c>
      <c r="V1823">
        <f t="shared" si="230"/>
        <v>15</v>
      </c>
      <c r="W1823">
        <f t="shared" si="231"/>
        <v>2014</v>
      </c>
    </row>
    <row r="1824" spans="1:23" ht="43.2" x14ac:dyDescent="0.3">
      <c r="A1824">
        <v>3394</v>
      </c>
      <c r="B1824" s="3" t="s">
        <v>3393</v>
      </c>
      <c r="C1824" s="3" t="s">
        <v>7504</v>
      </c>
      <c r="D1824">
        <v>550</v>
      </c>
      <c r="E1824">
        <v>783</v>
      </c>
      <c r="F1824" t="s">
        <v>8219</v>
      </c>
      <c r="G1824" t="s">
        <v>8225</v>
      </c>
      <c r="H1824" t="s">
        <v>8247</v>
      </c>
      <c r="I1824">
        <v>1406470645</v>
      </c>
      <c r="J1824">
        <v>1403878645</v>
      </c>
      <c r="K1824" t="b">
        <v>0</v>
      </c>
      <c r="L1824">
        <v>27</v>
      </c>
      <c r="M1824" t="b">
        <v>1</v>
      </c>
      <c r="N1824" t="s">
        <v>8271</v>
      </c>
      <c r="O1824" s="5">
        <f t="shared" si="224"/>
        <v>1.4236363636363636</v>
      </c>
      <c r="P1824" s="8">
        <f t="shared" si="225"/>
        <v>29</v>
      </c>
      <c r="Q1824" t="str">
        <f t="shared" si="226"/>
        <v>theater</v>
      </c>
      <c r="R1824" t="str">
        <f t="shared" si="227"/>
        <v>plays</v>
      </c>
      <c r="S1824" s="11">
        <f t="shared" si="228"/>
        <v>41817.59542824074</v>
      </c>
      <c r="T1824" s="11">
        <f t="shared" si="229"/>
        <v>41847.59542824074</v>
      </c>
      <c r="U1824" t="str">
        <f>INDEX('ED - Country code'!$A:$A,MATCH(Data!G3396,'ED - Country code'!$B:$B,0))</f>
        <v>United States of America</v>
      </c>
      <c r="V1824">
        <f t="shared" si="230"/>
        <v>30</v>
      </c>
      <c r="W1824">
        <f t="shared" si="231"/>
        <v>2014</v>
      </c>
    </row>
    <row r="1825" spans="1:23" ht="43.2" x14ac:dyDescent="0.3">
      <c r="A1825">
        <v>1856</v>
      </c>
      <c r="B1825" s="3" t="s">
        <v>1857</v>
      </c>
      <c r="C1825" s="3" t="s">
        <v>5966</v>
      </c>
      <c r="D1825">
        <v>2000</v>
      </c>
      <c r="E1825">
        <v>2025</v>
      </c>
      <c r="F1825" t="s">
        <v>8219</v>
      </c>
      <c r="G1825" t="s">
        <v>8224</v>
      </c>
      <c r="H1825" t="s">
        <v>8246</v>
      </c>
      <c r="I1825">
        <v>1405715472</v>
      </c>
      <c r="J1825">
        <v>1403901072</v>
      </c>
      <c r="K1825" t="b">
        <v>0</v>
      </c>
      <c r="L1825">
        <v>38</v>
      </c>
      <c r="M1825" t="b">
        <v>1</v>
      </c>
      <c r="N1825" t="s">
        <v>8276</v>
      </c>
      <c r="O1825" s="5">
        <f t="shared" si="224"/>
        <v>1.0125</v>
      </c>
      <c r="P1825" s="8">
        <f t="shared" si="225"/>
        <v>53.289473684210527</v>
      </c>
      <c r="Q1825" t="str">
        <f t="shared" si="226"/>
        <v>music</v>
      </c>
      <c r="R1825" t="str">
        <f t="shared" si="227"/>
        <v>rock</v>
      </c>
      <c r="S1825" s="11">
        <f t="shared" si="228"/>
        <v>41817.854999999996</v>
      </c>
      <c r="T1825" s="11">
        <f t="shared" si="229"/>
        <v>41838.854999999996</v>
      </c>
      <c r="U1825" t="str">
        <f>INDEX('ED - Country code'!$A:$A,MATCH(Data!G1858,'ED - Country code'!$B:$B,0))</f>
        <v>United States of America</v>
      </c>
      <c r="V1825">
        <f t="shared" si="230"/>
        <v>21</v>
      </c>
      <c r="W1825">
        <f t="shared" si="231"/>
        <v>2014</v>
      </c>
    </row>
    <row r="1826" spans="1:23" ht="43.2" x14ac:dyDescent="0.3">
      <c r="A1826">
        <v>3671</v>
      </c>
      <c r="B1826" s="3" t="s">
        <v>3668</v>
      </c>
      <c r="C1826" s="3" t="s">
        <v>7781</v>
      </c>
      <c r="D1826">
        <v>3500</v>
      </c>
      <c r="E1826">
        <v>3530</v>
      </c>
      <c r="F1826" t="s">
        <v>8219</v>
      </c>
      <c r="G1826" t="s">
        <v>8224</v>
      </c>
      <c r="H1826" t="s">
        <v>8246</v>
      </c>
      <c r="I1826">
        <v>1405915140</v>
      </c>
      <c r="J1826">
        <v>1404140667</v>
      </c>
      <c r="K1826" t="b">
        <v>0</v>
      </c>
      <c r="L1826">
        <v>40</v>
      </c>
      <c r="M1826" t="b">
        <v>1</v>
      </c>
      <c r="N1826" t="s">
        <v>8271</v>
      </c>
      <c r="O1826" s="5">
        <f t="shared" si="224"/>
        <v>1.0085714285714287</v>
      </c>
      <c r="P1826" s="8">
        <f t="shared" si="225"/>
        <v>88.25</v>
      </c>
      <c r="Q1826" t="str">
        <f t="shared" si="226"/>
        <v>theater</v>
      </c>
      <c r="R1826" t="str">
        <f t="shared" si="227"/>
        <v>plays</v>
      </c>
      <c r="S1826" s="11">
        <f t="shared" si="228"/>
        <v>41820.62809027778</v>
      </c>
      <c r="T1826" s="11">
        <f t="shared" si="229"/>
        <v>41841.165972222225</v>
      </c>
      <c r="U1826" t="str">
        <f>INDEX('ED - Country code'!$A:$A,MATCH(Data!G3673,'ED - Country code'!$B:$B,0))</f>
        <v>United States of America</v>
      </c>
      <c r="V1826">
        <f t="shared" si="230"/>
        <v>20.537881944444962</v>
      </c>
      <c r="W1826">
        <f t="shared" si="231"/>
        <v>2014</v>
      </c>
    </row>
    <row r="1827" spans="1:23" ht="43.2" x14ac:dyDescent="0.3">
      <c r="A1827">
        <v>3452</v>
      </c>
      <c r="B1827" s="3" t="s">
        <v>3451</v>
      </c>
      <c r="C1827" s="3" t="s">
        <v>7562</v>
      </c>
      <c r="D1827">
        <v>1000</v>
      </c>
      <c r="E1827">
        <v>1532</v>
      </c>
      <c r="F1827" t="s">
        <v>8219</v>
      </c>
      <c r="G1827" t="s">
        <v>8224</v>
      </c>
      <c r="H1827" t="s">
        <v>8246</v>
      </c>
      <c r="I1827">
        <v>1406087940</v>
      </c>
      <c r="J1827">
        <v>1404141626</v>
      </c>
      <c r="K1827" t="b">
        <v>0</v>
      </c>
      <c r="L1827">
        <v>37</v>
      </c>
      <c r="M1827" t="b">
        <v>1</v>
      </c>
      <c r="N1827" t="s">
        <v>8271</v>
      </c>
      <c r="O1827" s="5">
        <f t="shared" si="224"/>
        <v>1.532</v>
      </c>
      <c r="P1827" s="8">
        <f t="shared" si="225"/>
        <v>41.405405405405403</v>
      </c>
      <c r="Q1827" t="str">
        <f t="shared" si="226"/>
        <v>theater</v>
      </c>
      <c r="R1827" t="str">
        <f t="shared" si="227"/>
        <v>plays</v>
      </c>
      <c r="S1827" s="11">
        <f t="shared" si="228"/>
        <v>41820.639189814814</v>
      </c>
      <c r="T1827" s="11">
        <f t="shared" si="229"/>
        <v>41843.165972222225</v>
      </c>
      <c r="U1827" t="str">
        <f>INDEX('ED - Country code'!$A:$A,MATCH(Data!G3454,'ED - Country code'!$B:$B,0))</f>
        <v>United States of America</v>
      </c>
      <c r="V1827">
        <f t="shared" si="230"/>
        <v>22.526782407410792</v>
      </c>
      <c r="W1827">
        <f t="shared" si="231"/>
        <v>2014</v>
      </c>
    </row>
    <row r="1828" spans="1:23" ht="43.2" x14ac:dyDescent="0.3">
      <c r="A1828">
        <v>3765</v>
      </c>
      <c r="B1828" s="3" t="s">
        <v>3762</v>
      </c>
      <c r="C1828" s="3" t="s">
        <v>7875</v>
      </c>
      <c r="D1828">
        <v>7000</v>
      </c>
      <c r="E1828">
        <v>7942</v>
      </c>
      <c r="F1828" t="s">
        <v>8219</v>
      </c>
      <c r="G1828" t="s">
        <v>8224</v>
      </c>
      <c r="H1828" t="s">
        <v>8246</v>
      </c>
      <c r="I1828">
        <v>1406745482</v>
      </c>
      <c r="J1828">
        <v>1404153482</v>
      </c>
      <c r="K1828" t="b">
        <v>0</v>
      </c>
      <c r="L1828">
        <v>107</v>
      </c>
      <c r="M1828" t="b">
        <v>1</v>
      </c>
      <c r="N1828" t="s">
        <v>8305</v>
      </c>
      <c r="O1828" s="5">
        <f t="shared" si="224"/>
        <v>1.1345714285714286</v>
      </c>
      <c r="P1828" s="8">
        <f t="shared" si="225"/>
        <v>74.224299065420567</v>
      </c>
      <c r="Q1828" t="str">
        <f t="shared" si="226"/>
        <v>theater</v>
      </c>
      <c r="R1828" t="str">
        <f t="shared" si="227"/>
        <v>musical</v>
      </c>
      <c r="S1828" s="11">
        <f t="shared" si="228"/>
        <v>41820.776412037041</v>
      </c>
      <c r="T1828" s="11">
        <f t="shared" si="229"/>
        <v>41850.776412037041</v>
      </c>
      <c r="U1828" t="str">
        <f>INDEX('ED - Country code'!$A:$A,MATCH(Data!G3767,'ED - Country code'!$B:$B,0))</f>
        <v>United States of America</v>
      </c>
      <c r="V1828">
        <f t="shared" si="230"/>
        <v>30</v>
      </c>
      <c r="W1828">
        <f t="shared" si="231"/>
        <v>2014</v>
      </c>
    </row>
    <row r="1829" spans="1:23" ht="43.2" x14ac:dyDescent="0.3">
      <c r="A1829">
        <v>3430</v>
      </c>
      <c r="B1829" s="3" t="s">
        <v>3429</v>
      </c>
      <c r="C1829" s="3" t="s">
        <v>7540</v>
      </c>
      <c r="D1829">
        <v>2000</v>
      </c>
      <c r="E1829">
        <v>2170.9899999999998</v>
      </c>
      <c r="F1829" t="s">
        <v>8219</v>
      </c>
      <c r="G1829" t="s">
        <v>8225</v>
      </c>
      <c r="H1829" t="s">
        <v>8247</v>
      </c>
      <c r="I1829">
        <v>1406760101</v>
      </c>
      <c r="J1829">
        <v>1404168101</v>
      </c>
      <c r="K1829" t="b">
        <v>0</v>
      </c>
      <c r="L1829">
        <v>72</v>
      </c>
      <c r="M1829" t="b">
        <v>1</v>
      </c>
      <c r="N1829" t="s">
        <v>8271</v>
      </c>
      <c r="O1829" s="5">
        <f t="shared" si="224"/>
        <v>1.0854949999999999</v>
      </c>
      <c r="P1829" s="8">
        <f t="shared" si="225"/>
        <v>30.152638888888887</v>
      </c>
      <c r="Q1829" t="str">
        <f t="shared" si="226"/>
        <v>theater</v>
      </c>
      <c r="R1829" t="str">
        <f t="shared" si="227"/>
        <v>plays</v>
      </c>
      <c r="S1829" s="11">
        <f t="shared" si="228"/>
        <v>41820.945613425924</v>
      </c>
      <c r="T1829" s="11">
        <f t="shared" si="229"/>
        <v>41850.945613425924</v>
      </c>
      <c r="U1829" t="str">
        <f>INDEX('ED - Country code'!$A:$A,MATCH(Data!G3432,'ED - Country code'!$B:$B,0))</f>
        <v>United Kingdom</v>
      </c>
      <c r="V1829">
        <f t="shared" si="230"/>
        <v>30</v>
      </c>
      <c r="W1829">
        <f t="shared" si="231"/>
        <v>2014</v>
      </c>
    </row>
    <row r="1830" spans="1:23" ht="43.2" x14ac:dyDescent="0.3">
      <c r="A1830">
        <v>3456</v>
      </c>
      <c r="B1830" s="3" t="s">
        <v>3455</v>
      </c>
      <c r="C1830" s="3" t="s">
        <v>7566</v>
      </c>
      <c r="D1830">
        <v>3000</v>
      </c>
      <c r="E1830">
        <v>5739</v>
      </c>
      <c r="F1830" t="s">
        <v>8219</v>
      </c>
      <c r="G1830" t="s">
        <v>8224</v>
      </c>
      <c r="H1830" t="s">
        <v>8246</v>
      </c>
      <c r="I1830">
        <v>1406876340</v>
      </c>
      <c r="J1830">
        <v>1404190567</v>
      </c>
      <c r="K1830" t="b">
        <v>0</v>
      </c>
      <c r="L1830">
        <v>16</v>
      </c>
      <c r="M1830" t="b">
        <v>1</v>
      </c>
      <c r="N1830" t="s">
        <v>8271</v>
      </c>
      <c r="O1830" s="5">
        <f t="shared" si="224"/>
        <v>1.913</v>
      </c>
      <c r="P1830" s="8">
        <f t="shared" si="225"/>
        <v>358.6875</v>
      </c>
      <c r="Q1830" t="str">
        <f t="shared" si="226"/>
        <v>theater</v>
      </c>
      <c r="R1830" t="str">
        <f t="shared" si="227"/>
        <v>plays</v>
      </c>
      <c r="S1830" s="11">
        <f t="shared" si="228"/>
        <v>41821.205636574072</v>
      </c>
      <c r="T1830" s="11">
        <f t="shared" si="229"/>
        <v>41852.290972222225</v>
      </c>
      <c r="U1830" t="str">
        <f>INDEX('ED - Country code'!$A:$A,MATCH(Data!G3458,'ED - Country code'!$B:$B,0))</f>
        <v>United States of America</v>
      </c>
      <c r="V1830">
        <f t="shared" si="230"/>
        <v>31.085335648152977</v>
      </c>
      <c r="W1830">
        <f t="shared" si="231"/>
        <v>2014</v>
      </c>
    </row>
    <row r="1831" spans="1:23" ht="43.2" x14ac:dyDescent="0.3">
      <c r="A1831">
        <v>3454</v>
      </c>
      <c r="B1831" s="3" t="s">
        <v>3453</v>
      </c>
      <c r="C1831" s="3" t="s">
        <v>7564</v>
      </c>
      <c r="D1831">
        <v>700</v>
      </c>
      <c r="E1831">
        <v>705</v>
      </c>
      <c r="F1831" t="s">
        <v>8219</v>
      </c>
      <c r="G1831" t="s">
        <v>8225</v>
      </c>
      <c r="H1831" t="s">
        <v>8247</v>
      </c>
      <c r="I1831">
        <v>1406825159</v>
      </c>
      <c r="J1831">
        <v>1404233159</v>
      </c>
      <c r="K1831" t="b">
        <v>0</v>
      </c>
      <c r="L1831">
        <v>21</v>
      </c>
      <c r="M1831" t="b">
        <v>1</v>
      </c>
      <c r="N1831" t="s">
        <v>8271</v>
      </c>
      <c r="O1831" s="5">
        <f t="shared" si="224"/>
        <v>1.0071428571428571</v>
      </c>
      <c r="P1831" s="8">
        <f t="shared" si="225"/>
        <v>33.571428571428569</v>
      </c>
      <c r="Q1831" t="str">
        <f t="shared" si="226"/>
        <v>theater</v>
      </c>
      <c r="R1831" t="str">
        <f t="shared" si="227"/>
        <v>plays</v>
      </c>
      <c r="S1831" s="11">
        <f t="shared" si="228"/>
        <v>41821.698599537034</v>
      </c>
      <c r="T1831" s="11">
        <f t="shared" si="229"/>
        <v>41851.698599537034</v>
      </c>
      <c r="U1831" t="str">
        <f>INDEX('ED - Country code'!$A:$A,MATCH(Data!G3456,'ED - Country code'!$B:$B,0))</f>
        <v>United States of America</v>
      </c>
      <c r="V1831">
        <f t="shared" si="230"/>
        <v>30</v>
      </c>
      <c r="W1831">
        <f t="shared" si="231"/>
        <v>2014</v>
      </c>
    </row>
    <row r="1832" spans="1:23" ht="43.2" x14ac:dyDescent="0.3">
      <c r="A1832">
        <v>3357</v>
      </c>
      <c r="B1832" s="3" t="s">
        <v>3356</v>
      </c>
      <c r="C1832" s="3" t="s">
        <v>7467</v>
      </c>
      <c r="D1832">
        <v>2000</v>
      </c>
      <c r="E1832">
        <v>2020</v>
      </c>
      <c r="F1832" t="s">
        <v>8219</v>
      </c>
      <c r="G1832" t="s">
        <v>8225</v>
      </c>
      <c r="H1832" t="s">
        <v>8247</v>
      </c>
      <c r="I1832">
        <v>1406887310</v>
      </c>
      <c r="J1832">
        <v>1404295310</v>
      </c>
      <c r="K1832" t="b">
        <v>0</v>
      </c>
      <c r="L1832">
        <v>21</v>
      </c>
      <c r="M1832" t="b">
        <v>1</v>
      </c>
      <c r="N1832" t="s">
        <v>8271</v>
      </c>
      <c r="O1832" s="5">
        <f t="shared" si="224"/>
        <v>1.01</v>
      </c>
      <c r="P1832" s="8">
        <f t="shared" si="225"/>
        <v>96.19047619047619</v>
      </c>
      <c r="Q1832" t="str">
        <f t="shared" si="226"/>
        <v>theater</v>
      </c>
      <c r="R1832" t="str">
        <f t="shared" si="227"/>
        <v>plays</v>
      </c>
      <c r="S1832" s="11">
        <f t="shared" si="228"/>
        <v>41822.417939814812</v>
      </c>
      <c r="T1832" s="11">
        <f t="shared" si="229"/>
        <v>41852.417939814812</v>
      </c>
      <c r="U1832" t="str">
        <f>INDEX('ED - Country code'!$A:$A,MATCH(Data!G3359,'ED - Country code'!$B:$B,0))</f>
        <v>United States of America</v>
      </c>
      <c r="V1832">
        <f t="shared" si="230"/>
        <v>30</v>
      </c>
      <c r="W1832">
        <f t="shared" si="231"/>
        <v>2014</v>
      </c>
    </row>
    <row r="1833" spans="1:23" ht="43.2" x14ac:dyDescent="0.3">
      <c r="A1833">
        <v>3328</v>
      </c>
      <c r="B1833" s="3" t="s">
        <v>3328</v>
      </c>
      <c r="C1833" s="3" t="s">
        <v>7438</v>
      </c>
      <c r="D1833">
        <v>1800</v>
      </c>
      <c r="E1833">
        <v>2635</v>
      </c>
      <c r="F1833" t="s">
        <v>8219</v>
      </c>
      <c r="G1833" t="s">
        <v>8224</v>
      </c>
      <c r="H1833" t="s">
        <v>8246</v>
      </c>
      <c r="I1833">
        <v>1404522000</v>
      </c>
      <c r="J1833">
        <v>1404308883</v>
      </c>
      <c r="K1833" t="b">
        <v>0</v>
      </c>
      <c r="L1833">
        <v>9</v>
      </c>
      <c r="M1833" t="b">
        <v>1</v>
      </c>
      <c r="N1833" t="s">
        <v>8271</v>
      </c>
      <c r="O1833" s="5">
        <f t="shared" si="224"/>
        <v>1.4638888888888888</v>
      </c>
      <c r="P1833" s="8">
        <f t="shared" si="225"/>
        <v>292.77777777777777</v>
      </c>
      <c r="Q1833" t="str">
        <f t="shared" si="226"/>
        <v>theater</v>
      </c>
      <c r="R1833" t="str">
        <f t="shared" si="227"/>
        <v>plays</v>
      </c>
      <c r="S1833" s="11">
        <f t="shared" si="228"/>
        <v>41822.57503472222</v>
      </c>
      <c r="T1833" s="11">
        <f t="shared" si="229"/>
        <v>41825.041666666664</v>
      </c>
      <c r="U1833" t="str">
        <f>INDEX('ED - Country code'!$A:$A,MATCH(Data!G3330,'ED - Country code'!$B:$B,0))</f>
        <v>United Kingdom</v>
      </c>
      <c r="V1833">
        <f t="shared" si="230"/>
        <v>2.4666319444440887</v>
      </c>
      <c r="W1833">
        <f t="shared" si="231"/>
        <v>2014</v>
      </c>
    </row>
    <row r="1834" spans="1:23" x14ac:dyDescent="0.3">
      <c r="A1834">
        <v>3666</v>
      </c>
      <c r="B1834" s="3" t="s">
        <v>3663</v>
      </c>
      <c r="C1834" s="3" t="s">
        <v>7776</v>
      </c>
      <c r="D1834">
        <v>1200</v>
      </c>
      <c r="E1834">
        <v>1200</v>
      </c>
      <c r="F1834" t="s">
        <v>8219</v>
      </c>
      <c r="G1834" t="s">
        <v>8224</v>
      </c>
      <c r="H1834" t="s">
        <v>8246</v>
      </c>
      <c r="I1834">
        <v>1406185200</v>
      </c>
      <c r="J1834">
        <v>1404337382</v>
      </c>
      <c r="K1834" t="b">
        <v>0</v>
      </c>
      <c r="L1834">
        <v>38</v>
      </c>
      <c r="M1834" t="b">
        <v>1</v>
      </c>
      <c r="N1834" t="s">
        <v>8271</v>
      </c>
      <c r="O1834" s="5">
        <f t="shared" si="224"/>
        <v>1</v>
      </c>
      <c r="P1834" s="8">
        <f t="shared" si="225"/>
        <v>31.578947368421051</v>
      </c>
      <c r="Q1834" t="str">
        <f t="shared" si="226"/>
        <v>theater</v>
      </c>
      <c r="R1834" t="str">
        <f t="shared" si="227"/>
        <v>plays</v>
      </c>
      <c r="S1834" s="11">
        <f t="shared" si="228"/>
        <v>41822.90488425926</v>
      </c>
      <c r="T1834" s="11">
        <f t="shared" si="229"/>
        <v>41844.291666666664</v>
      </c>
      <c r="U1834" t="str">
        <f>INDEX('ED - Country code'!$A:$A,MATCH(Data!G3668,'ED - Country code'!$B:$B,0))</f>
        <v>United States of America</v>
      </c>
      <c r="V1834">
        <f t="shared" si="230"/>
        <v>21.386782407404098</v>
      </c>
      <c r="W1834">
        <f t="shared" si="231"/>
        <v>2014</v>
      </c>
    </row>
    <row r="1835" spans="1:23" ht="43.2" x14ac:dyDescent="0.3">
      <c r="A1835">
        <v>3316</v>
      </c>
      <c r="B1835" s="3" t="s">
        <v>3316</v>
      </c>
      <c r="C1835" s="3" t="s">
        <v>7426</v>
      </c>
      <c r="D1835">
        <v>11737</v>
      </c>
      <c r="E1835">
        <v>11747.18</v>
      </c>
      <c r="F1835" t="s">
        <v>8219</v>
      </c>
      <c r="G1835" t="s">
        <v>8224</v>
      </c>
      <c r="H1835" t="s">
        <v>8246</v>
      </c>
      <c r="I1835">
        <v>1407506040</v>
      </c>
      <c r="J1835">
        <v>1404680075</v>
      </c>
      <c r="K1835" t="b">
        <v>0</v>
      </c>
      <c r="L1835">
        <v>125</v>
      </c>
      <c r="M1835" t="b">
        <v>1</v>
      </c>
      <c r="N1835" t="s">
        <v>8271</v>
      </c>
      <c r="O1835" s="5">
        <f t="shared" si="224"/>
        <v>1.0008673425918038</v>
      </c>
      <c r="P1835" s="8">
        <f t="shared" si="225"/>
        <v>93.977440000000001</v>
      </c>
      <c r="Q1835" t="str">
        <f t="shared" si="226"/>
        <v>theater</v>
      </c>
      <c r="R1835" t="str">
        <f t="shared" si="227"/>
        <v>plays</v>
      </c>
      <c r="S1835" s="11">
        <f t="shared" si="228"/>
        <v>41826.871238425927</v>
      </c>
      <c r="T1835" s="11">
        <f t="shared" si="229"/>
        <v>41859.57916666667</v>
      </c>
      <c r="U1835" t="str">
        <f>INDEX('ED - Country code'!$A:$A,MATCH(Data!G3318,'ED - Country code'!$B:$B,0))</f>
        <v>Germany</v>
      </c>
      <c r="V1835">
        <f t="shared" si="230"/>
        <v>32.707928240743058</v>
      </c>
      <c r="W1835">
        <f t="shared" si="231"/>
        <v>2014</v>
      </c>
    </row>
    <row r="1836" spans="1:23" ht="43.2" x14ac:dyDescent="0.3">
      <c r="A1836">
        <v>3208</v>
      </c>
      <c r="B1836" s="3" t="s">
        <v>3208</v>
      </c>
      <c r="C1836" s="3" t="s">
        <v>7318</v>
      </c>
      <c r="D1836">
        <v>5000</v>
      </c>
      <c r="E1836">
        <v>5175</v>
      </c>
      <c r="F1836" t="s">
        <v>8219</v>
      </c>
      <c r="G1836" t="s">
        <v>8224</v>
      </c>
      <c r="H1836" t="s">
        <v>8246</v>
      </c>
      <c r="I1836">
        <v>1406557877</v>
      </c>
      <c r="J1836">
        <v>1404743477</v>
      </c>
      <c r="K1836" t="b">
        <v>1</v>
      </c>
      <c r="L1836">
        <v>82</v>
      </c>
      <c r="M1836" t="b">
        <v>1</v>
      </c>
      <c r="N1836" t="s">
        <v>8271</v>
      </c>
      <c r="O1836" s="5">
        <f t="shared" si="224"/>
        <v>1.0349999999999999</v>
      </c>
      <c r="P1836" s="8">
        <f t="shared" si="225"/>
        <v>63.109756097560975</v>
      </c>
      <c r="Q1836" t="str">
        <f t="shared" si="226"/>
        <v>theater</v>
      </c>
      <c r="R1836" t="str">
        <f t="shared" si="227"/>
        <v>plays</v>
      </c>
      <c r="S1836" s="11">
        <f t="shared" si="228"/>
        <v>41827.605057870373</v>
      </c>
      <c r="T1836" s="11">
        <f t="shared" si="229"/>
        <v>41848.605057870373</v>
      </c>
      <c r="U1836" t="str">
        <f>INDEX('ED - Country code'!$A:$A,MATCH(Data!G3210,'ED - Country code'!$B:$B,0))</f>
        <v>United States of America</v>
      </c>
      <c r="V1836">
        <f t="shared" si="230"/>
        <v>21</v>
      </c>
      <c r="W1836">
        <f t="shared" si="231"/>
        <v>2014</v>
      </c>
    </row>
    <row r="1837" spans="1:23" ht="43.2" x14ac:dyDescent="0.3">
      <c r="A1837">
        <v>3335</v>
      </c>
      <c r="B1837" s="3" t="s">
        <v>3335</v>
      </c>
      <c r="C1837" s="3" t="s">
        <v>7445</v>
      </c>
      <c r="D1837">
        <v>5000</v>
      </c>
      <c r="E1837">
        <v>5016</v>
      </c>
      <c r="F1837" t="s">
        <v>8219</v>
      </c>
      <c r="G1837" t="s">
        <v>8225</v>
      </c>
      <c r="H1837" t="s">
        <v>8247</v>
      </c>
      <c r="I1837">
        <v>1407106800</v>
      </c>
      <c r="J1837">
        <v>1404749446</v>
      </c>
      <c r="K1837" t="b">
        <v>0</v>
      </c>
      <c r="L1837">
        <v>63</v>
      </c>
      <c r="M1837" t="b">
        <v>1</v>
      </c>
      <c r="N1837" t="s">
        <v>8271</v>
      </c>
      <c r="O1837" s="5">
        <f t="shared" si="224"/>
        <v>1.0032000000000001</v>
      </c>
      <c r="P1837" s="8">
        <f t="shared" si="225"/>
        <v>79.61904761904762</v>
      </c>
      <c r="Q1837" t="str">
        <f t="shared" si="226"/>
        <v>theater</v>
      </c>
      <c r="R1837" t="str">
        <f t="shared" si="227"/>
        <v>plays</v>
      </c>
      <c r="S1837" s="11">
        <f t="shared" si="228"/>
        <v>41827.674143518518</v>
      </c>
      <c r="T1837" s="11">
        <f t="shared" si="229"/>
        <v>41854.958333333336</v>
      </c>
      <c r="U1837" t="str">
        <f>INDEX('ED - Country code'!$A:$A,MATCH(Data!G3337,'ED - Country code'!$B:$B,0))</f>
        <v>United States of America</v>
      </c>
      <c r="V1837">
        <f t="shared" si="230"/>
        <v>27.284189814818092</v>
      </c>
      <c r="W1837">
        <f t="shared" si="231"/>
        <v>2014</v>
      </c>
    </row>
    <row r="1838" spans="1:23" ht="43.2" x14ac:dyDescent="0.3">
      <c r="A1838">
        <v>1851</v>
      </c>
      <c r="B1838" s="3" t="s">
        <v>1852</v>
      </c>
      <c r="C1838" s="3" t="s">
        <v>5961</v>
      </c>
      <c r="D1838">
        <v>1300</v>
      </c>
      <c r="E1838">
        <v>1301</v>
      </c>
      <c r="F1838" t="s">
        <v>8219</v>
      </c>
      <c r="G1838" t="s">
        <v>8224</v>
      </c>
      <c r="H1838" t="s">
        <v>8246</v>
      </c>
      <c r="I1838">
        <v>1406509200</v>
      </c>
      <c r="J1838">
        <v>1404769538</v>
      </c>
      <c r="K1838" t="b">
        <v>0</v>
      </c>
      <c r="L1838">
        <v>26</v>
      </c>
      <c r="M1838" t="b">
        <v>1</v>
      </c>
      <c r="N1838" t="s">
        <v>8276</v>
      </c>
      <c r="O1838" s="5">
        <f t="shared" si="224"/>
        <v>1.0007692307692309</v>
      </c>
      <c r="P1838" s="8">
        <f t="shared" si="225"/>
        <v>50.03846153846154</v>
      </c>
      <c r="Q1838" t="str">
        <f t="shared" si="226"/>
        <v>music</v>
      </c>
      <c r="R1838" t="str">
        <f t="shared" si="227"/>
        <v>rock</v>
      </c>
      <c r="S1838" s="11">
        <f t="shared" si="228"/>
        <v>41827.906689814816</v>
      </c>
      <c r="T1838" s="11">
        <f t="shared" si="229"/>
        <v>41848.041666666664</v>
      </c>
      <c r="U1838" t="str">
        <f>INDEX('ED - Country code'!$A:$A,MATCH(Data!G1853,'ED - Country code'!$B:$B,0))</f>
        <v>United States of America</v>
      </c>
      <c r="V1838">
        <f t="shared" si="230"/>
        <v>20.134976851848478</v>
      </c>
      <c r="W1838">
        <f t="shared" si="231"/>
        <v>2014</v>
      </c>
    </row>
    <row r="1839" spans="1:23" ht="43.2" x14ac:dyDescent="0.3">
      <c r="A1839">
        <v>2964</v>
      </c>
      <c r="B1839" s="3" t="s">
        <v>2964</v>
      </c>
      <c r="C1839" s="3" t="s">
        <v>7074</v>
      </c>
      <c r="D1839">
        <v>5000</v>
      </c>
      <c r="E1839">
        <v>5035.6899999999996</v>
      </c>
      <c r="F1839" t="s">
        <v>8219</v>
      </c>
      <c r="G1839" t="s">
        <v>8224</v>
      </c>
      <c r="H1839" t="s">
        <v>8246</v>
      </c>
      <c r="I1839">
        <v>1407360720</v>
      </c>
      <c r="J1839">
        <v>1404769819</v>
      </c>
      <c r="K1839" t="b">
        <v>0</v>
      </c>
      <c r="L1839">
        <v>196</v>
      </c>
      <c r="M1839" t="b">
        <v>1</v>
      </c>
      <c r="N1839" t="s">
        <v>8271</v>
      </c>
      <c r="O1839" s="5">
        <f t="shared" si="224"/>
        <v>1.0071379999999999</v>
      </c>
      <c r="P1839" s="8">
        <f t="shared" si="225"/>
        <v>25.692295918367346</v>
      </c>
      <c r="Q1839" t="str">
        <f t="shared" si="226"/>
        <v>theater</v>
      </c>
      <c r="R1839" t="str">
        <f t="shared" si="227"/>
        <v>plays</v>
      </c>
      <c r="S1839" s="11">
        <f t="shared" si="228"/>
        <v>41827.909942129627</v>
      </c>
      <c r="T1839" s="11">
        <f t="shared" si="229"/>
        <v>41857.897222222222</v>
      </c>
      <c r="U1839" t="str">
        <f>INDEX('ED - Country code'!$A:$A,MATCH(Data!G2966,'ED - Country code'!$B:$B,0))</f>
        <v>United Kingdom</v>
      </c>
      <c r="V1839">
        <f t="shared" si="230"/>
        <v>29.987280092595029</v>
      </c>
      <c r="W1839">
        <f t="shared" si="231"/>
        <v>2014</v>
      </c>
    </row>
    <row r="1840" spans="1:23" ht="28.8" x14ac:dyDescent="0.3">
      <c r="A1840">
        <v>2710</v>
      </c>
      <c r="B1840" s="3" t="s">
        <v>2710</v>
      </c>
      <c r="C1840" s="3" t="s">
        <v>6820</v>
      </c>
      <c r="D1840">
        <v>60000</v>
      </c>
      <c r="E1840">
        <v>92340.21</v>
      </c>
      <c r="F1840" t="s">
        <v>8219</v>
      </c>
      <c r="G1840" t="s">
        <v>8224</v>
      </c>
      <c r="H1840" t="s">
        <v>8246</v>
      </c>
      <c r="I1840">
        <v>1407549600</v>
      </c>
      <c r="J1840">
        <v>1404797428</v>
      </c>
      <c r="K1840" t="b">
        <v>1</v>
      </c>
      <c r="L1840">
        <v>1088</v>
      </c>
      <c r="M1840" t="b">
        <v>1</v>
      </c>
      <c r="N1840" t="s">
        <v>8303</v>
      </c>
      <c r="O1840" s="5">
        <f t="shared" si="224"/>
        <v>1.5390035000000002</v>
      </c>
      <c r="P1840" s="8">
        <f t="shared" si="225"/>
        <v>84.871516544117654</v>
      </c>
      <c r="Q1840" t="str">
        <f t="shared" si="226"/>
        <v>theater</v>
      </c>
      <c r="R1840" t="str">
        <f t="shared" si="227"/>
        <v>spaces</v>
      </c>
      <c r="S1840" s="11">
        <f t="shared" si="228"/>
        <v>41828.229490740741</v>
      </c>
      <c r="T1840" s="11">
        <f t="shared" si="229"/>
        <v>41860.083333333336</v>
      </c>
      <c r="U1840" t="str">
        <f>INDEX('ED - Country code'!$A:$A,MATCH(Data!G2712,'ED - Country code'!$B:$B,0))</f>
        <v>United States of America</v>
      </c>
      <c r="V1840">
        <f t="shared" si="230"/>
        <v>31.853842592594447</v>
      </c>
      <c r="W1840">
        <f t="shared" si="231"/>
        <v>2014</v>
      </c>
    </row>
    <row r="1841" spans="1:23" ht="28.8" x14ac:dyDescent="0.3">
      <c r="A1841">
        <v>3</v>
      </c>
      <c r="B1841" s="3" t="s">
        <v>5</v>
      </c>
      <c r="C1841" s="3" t="s">
        <v>4114</v>
      </c>
      <c r="D1841">
        <v>10000</v>
      </c>
      <c r="E1841">
        <v>10390</v>
      </c>
      <c r="F1841" t="s">
        <v>8219</v>
      </c>
      <c r="G1841" t="s">
        <v>8224</v>
      </c>
      <c r="H1841" t="s">
        <v>8246</v>
      </c>
      <c r="I1841">
        <v>1407414107</v>
      </c>
      <c r="J1841">
        <v>1404822107</v>
      </c>
      <c r="K1841" t="b">
        <v>0</v>
      </c>
      <c r="L1841">
        <v>150</v>
      </c>
      <c r="M1841" t="b">
        <v>1</v>
      </c>
      <c r="N1841" t="s">
        <v>8265</v>
      </c>
      <c r="O1841" s="5">
        <f t="shared" si="224"/>
        <v>1.0389999999999999</v>
      </c>
      <c r="P1841" s="8">
        <f t="shared" si="225"/>
        <v>69.266666666666666</v>
      </c>
      <c r="Q1841" t="str">
        <f t="shared" si="226"/>
        <v>film &amp; video</v>
      </c>
      <c r="R1841" t="str">
        <f t="shared" si="227"/>
        <v>television</v>
      </c>
      <c r="S1841" s="11">
        <f t="shared" si="228"/>
        <v>41828.515127314815</v>
      </c>
      <c r="T1841" s="11">
        <f t="shared" si="229"/>
        <v>41858.515127314815</v>
      </c>
      <c r="U1841" t="str">
        <f>INDEX('ED - Country code'!$A:$A,MATCH(Data!G5,'ED - Country code'!$B:$B,0))</f>
        <v>United States of America</v>
      </c>
      <c r="V1841">
        <f t="shared" si="230"/>
        <v>30</v>
      </c>
      <c r="W1841">
        <f t="shared" si="231"/>
        <v>2014</v>
      </c>
    </row>
    <row r="1842" spans="1:23" ht="28.8" x14ac:dyDescent="0.3">
      <c r="A1842">
        <v>26</v>
      </c>
      <c r="B1842" s="3" t="s">
        <v>28</v>
      </c>
      <c r="C1842" s="3" t="s">
        <v>4137</v>
      </c>
      <c r="D1842">
        <v>1250</v>
      </c>
      <c r="E1842">
        <v>1940</v>
      </c>
      <c r="F1842" t="s">
        <v>8219</v>
      </c>
      <c r="G1842" t="s">
        <v>8224</v>
      </c>
      <c r="H1842" t="s">
        <v>8246</v>
      </c>
      <c r="I1842">
        <v>1408278144</v>
      </c>
      <c r="J1842">
        <v>1404822144</v>
      </c>
      <c r="K1842" t="b">
        <v>0</v>
      </c>
      <c r="L1842">
        <v>19</v>
      </c>
      <c r="M1842" t="b">
        <v>1</v>
      </c>
      <c r="N1842" t="s">
        <v>8265</v>
      </c>
      <c r="O1842" s="5">
        <f t="shared" si="224"/>
        <v>1.552</v>
      </c>
      <c r="P1842" s="8">
        <f t="shared" si="225"/>
        <v>102.10526315789474</v>
      </c>
      <c r="Q1842" t="str">
        <f t="shared" si="226"/>
        <v>film &amp; video</v>
      </c>
      <c r="R1842" t="str">
        <f t="shared" si="227"/>
        <v>television</v>
      </c>
      <c r="S1842" s="11">
        <f t="shared" si="228"/>
        <v>41828.515555555554</v>
      </c>
      <c r="T1842" s="11">
        <f t="shared" si="229"/>
        <v>41868.515555555554</v>
      </c>
      <c r="U1842" t="str">
        <f>INDEX('ED - Country code'!$A:$A,MATCH(Data!G28,'ED - Country code'!$B:$B,0))</f>
        <v>United States of America</v>
      </c>
      <c r="V1842">
        <f t="shared" si="230"/>
        <v>40</v>
      </c>
      <c r="W1842">
        <f t="shared" si="231"/>
        <v>2014</v>
      </c>
    </row>
    <row r="1843" spans="1:23" ht="28.8" x14ac:dyDescent="0.3">
      <c r="A1843">
        <v>3651</v>
      </c>
      <c r="B1843" s="3" t="s">
        <v>3649</v>
      </c>
      <c r="C1843" s="3" t="s">
        <v>7761</v>
      </c>
      <c r="D1843">
        <v>500</v>
      </c>
      <c r="E1843">
        <v>520</v>
      </c>
      <c r="F1843" t="s">
        <v>8219</v>
      </c>
      <c r="G1843" t="s">
        <v>8224</v>
      </c>
      <c r="H1843" t="s">
        <v>8246</v>
      </c>
      <c r="I1843">
        <v>1407686340</v>
      </c>
      <c r="J1843">
        <v>1404833442</v>
      </c>
      <c r="K1843" t="b">
        <v>0</v>
      </c>
      <c r="L1843">
        <v>9</v>
      </c>
      <c r="M1843" t="b">
        <v>1</v>
      </c>
      <c r="N1843" t="s">
        <v>8271</v>
      </c>
      <c r="O1843" s="5">
        <f t="shared" si="224"/>
        <v>1.04</v>
      </c>
      <c r="P1843" s="8">
        <f t="shared" si="225"/>
        <v>57.777777777777779</v>
      </c>
      <c r="Q1843" t="str">
        <f t="shared" si="226"/>
        <v>theater</v>
      </c>
      <c r="R1843" t="str">
        <f t="shared" si="227"/>
        <v>plays</v>
      </c>
      <c r="S1843" s="11">
        <f t="shared" si="228"/>
        <v>41828.646319444444</v>
      </c>
      <c r="T1843" s="11">
        <f t="shared" si="229"/>
        <v>41861.665972222225</v>
      </c>
      <c r="U1843" t="str">
        <f>INDEX('ED - Country code'!$A:$A,MATCH(Data!G3653,'ED - Country code'!$B:$B,0))</f>
        <v>United States of America</v>
      </c>
      <c r="V1843">
        <f t="shared" si="230"/>
        <v>33.01965277778072</v>
      </c>
      <c r="W1843">
        <f t="shared" si="231"/>
        <v>2014</v>
      </c>
    </row>
    <row r="1844" spans="1:23" ht="28.8" x14ac:dyDescent="0.3">
      <c r="A1844">
        <v>3623</v>
      </c>
      <c r="B1844" s="3" t="s">
        <v>3621</v>
      </c>
      <c r="C1844" s="3" t="s">
        <v>7733</v>
      </c>
      <c r="D1844">
        <v>2500</v>
      </c>
      <c r="E1844">
        <v>3000</v>
      </c>
      <c r="F1844" t="s">
        <v>8219</v>
      </c>
      <c r="G1844" t="s">
        <v>8224</v>
      </c>
      <c r="H1844" t="s">
        <v>8246</v>
      </c>
      <c r="I1844">
        <v>1406358000</v>
      </c>
      <c r="J1844">
        <v>1404841270</v>
      </c>
      <c r="K1844" t="b">
        <v>0</v>
      </c>
      <c r="L1844">
        <v>34</v>
      </c>
      <c r="M1844" t="b">
        <v>1</v>
      </c>
      <c r="N1844" t="s">
        <v>8271</v>
      </c>
      <c r="O1844" s="5">
        <f t="shared" si="224"/>
        <v>1.2</v>
      </c>
      <c r="P1844" s="8">
        <f t="shared" si="225"/>
        <v>88.235294117647058</v>
      </c>
      <c r="Q1844" t="str">
        <f t="shared" si="226"/>
        <v>theater</v>
      </c>
      <c r="R1844" t="str">
        <f t="shared" si="227"/>
        <v>plays</v>
      </c>
      <c r="S1844" s="11">
        <f t="shared" si="228"/>
        <v>41828.736921296295</v>
      </c>
      <c r="T1844" s="11">
        <f t="shared" si="229"/>
        <v>41846.291666666664</v>
      </c>
      <c r="U1844" t="str">
        <f>INDEX('ED - Country code'!$A:$A,MATCH(Data!G3625,'ED - Country code'!$B:$B,0))</f>
        <v>United States of America</v>
      </c>
      <c r="V1844">
        <f t="shared" si="230"/>
        <v>17.554745370369346</v>
      </c>
      <c r="W1844">
        <f t="shared" si="231"/>
        <v>2014</v>
      </c>
    </row>
    <row r="1845" spans="1:23" ht="43.2" x14ac:dyDescent="0.3">
      <c r="A1845">
        <v>739</v>
      </c>
      <c r="B1845" s="3" t="s">
        <v>740</v>
      </c>
      <c r="C1845" s="3" t="s">
        <v>4849</v>
      </c>
      <c r="D1845">
        <v>6000</v>
      </c>
      <c r="E1845">
        <v>9500</v>
      </c>
      <c r="F1845" t="s">
        <v>8219</v>
      </c>
      <c r="G1845" t="s">
        <v>8224</v>
      </c>
      <c r="H1845" t="s">
        <v>8246</v>
      </c>
      <c r="I1845">
        <v>1407758629</v>
      </c>
      <c r="J1845">
        <v>1404907429</v>
      </c>
      <c r="K1845" t="b">
        <v>0</v>
      </c>
      <c r="L1845">
        <v>139</v>
      </c>
      <c r="M1845" t="b">
        <v>1</v>
      </c>
      <c r="N1845" t="s">
        <v>8274</v>
      </c>
      <c r="O1845" s="5">
        <f t="shared" si="224"/>
        <v>1.5833333333333333</v>
      </c>
      <c r="P1845" s="8">
        <f t="shared" si="225"/>
        <v>68.345323741007192</v>
      </c>
      <c r="Q1845" t="str">
        <f t="shared" si="226"/>
        <v>publishing</v>
      </c>
      <c r="R1845" t="str">
        <f t="shared" si="227"/>
        <v>nonfiction</v>
      </c>
      <c r="S1845" s="11">
        <f t="shared" si="228"/>
        <v>41829.502650462964</v>
      </c>
      <c r="T1845" s="11">
        <f t="shared" si="229"/>
        <v>41862.502650462964</v>
      </c>
      <c r="U1845" t="str">
        <f>INDEX('ED - Country code'!$A:$A,MATCH(Data!G741,'ED - Country code'!$B:$B,0))</f>
        <v>United States of America</v>
      </c>
      <c r="V1845">
        <f t="shared" si="230"/>
        <v>33</v>
      </c>
      <c r="W1845">
        <f t="shared" si="231"/>
        <v>2014</v>
      </c>
    </row>
    <row r="1846" spans="1:23" ht="43.2" x14ac:dyDescent="0.3">
      <c r="A1846">
        <v>3542</v>
      </c>
      <c r="B1846" s="3" t="s">
        <v>3541</v>
      </c>
      <c r="C1846" s="3" t="s">
        <v>7652</v>
      </c>
      <c r="D1846">
        <v>5500</v>
      </c>
      <c r="E1846">
        <v>5623</v>
      </c>
      <c r="F1846" t="s">
        <v>8219</v>
      </c>
      <c r="G1846" t="s">
        <v>8224</v>
      </c>
      <c r="H1846" t="s">
        <v>8246</v>
      </c>
      <c r="I1846">
        <v>1410099822</v>
      </c>
      <c r="J1846">
        <v>1404915822</v>
      </c>
      <c r="K1846" t="b">
        <v>0</v>
      </c>
      <c r="L1846">
        <v>85</v>
      </c>
      <c r="M1846" t="b">
        <v>1</v>
      </c>
      <c r="N1846" t="s">
        <v>8271</v>
      </c>
      <c r="O1846" s="5">
        <f t="shared" si="224"/>
        <v>1.0223636363636364</v>
      </c>
      <c r="P1846" s="8">
        <f t="shared" si="225"/>
        <v>66.152941176470591</v>
      </c>
      <c r="Q1846" t="str">
        <f t="shared" si="226"/>
        <v>theater</v>
      </c>
      <c r="R1846" t="str">
        <f t="shared" si="227"/>
        <v>plays</v>
      </c>
      <c r="S1846" s="11">
        <f t="shared" si="228"/>
        <v>41829.599791666667</v>
      </c>
      <c r="T1846" s="11">
        <f t="shared" si="229"/>
        <v>41889.599791666667</v>
      </c>
      <c r="U1846" t="str">
        <f>INDEX('ED - Country code'!$A:$A,MATCH(Data!G3544,'ED - Country code'!$B:$B,0))</f>
        <v>United States of America</v>
      </c>
      <c r="V1846">
        <f t="shared" si="230"/>
        <v>60</v>
      </c>
      <c r="W1846">
        <f t="shared" si="231"/>
        <v>2014</v>
      </c>
    </row>
    <row r="1847" spans="1:23" ht="43.2" x14ac:dyDescent="0.3">
      <c r="A1847">
        <v>3506</v>
      </c>
      <c r="B1847" s="3" t="s">
        <v>3505</v>
      </c>
      <c r="C1847" s="3" t="s">
        <v>7616</v>
      </c>
      <c r="D1847">
        <v>3000</v>
      </c>
      <c r="E1847">
        <v>3045</v>
      </c>
      <c r="F1847" t="s">
        <v>8219</v>
      </c>
      <c r="G1847" t="s">
        <v>8224</v>
      </c>
      <c r="H1847" t="s">
        <v>8246</v>
      </c>
      <c r="I1847">
        <v>1408815440</v>
      </c>
      <c r="J1847">
        <v>1404927440</v>
      </c>
      <c r="K1847" t="b">
        <v>0</v>
      </c>
      <c r="L1847">
        <v>29</v>
      </c>
      <c r="M1847" t="b">
        <v>1</v>
      </c>
      <c r="N1847" t="s">
        <v>8271</v>
      </c>
      <c r="O1847" s="5">
        <f t="shared" si="224"/>
        <v>1.0149999999999999</v>
      </c>
      <c r="P1847" s="8">
        <f t="shared" si="225"/>
        <v>105</v>
      </c>
      <c r="Q1847" t="str">
        <f t="shared" si="226"/>
        <v>theater</v>
      </c>
      <c r="R1847" t="str">
        <f t="shared" si="227"/>
        <v>plays</v>
      </c>
      <c r="S1847" s="11">
        <f t="shared" si="228"/>
        <v>41829.734259259261</v>
      </c>
      <c r="T1847" s="11">
        <f t="shared" si="229"/>
        <v>41874.734259259261</v>
      </c>
      <c r="U1847" t="str">
        <f>INDEX('ED - Country code'!$A:$A,MATCH(Data!G3508,'ED - Country code'!$B:$B,0))</f>
        <v>United States of America</v>
      </c>
      <c r="V1847">
        <f t="shared" si="230"/>
        <v>45</v>
      </c>
      <c r="W1847">
        <f t="shared" si="231"/>
        <v>2014</v>
      </c>
    </row>
    <row r="1848" spans="1:23" ht="43.2" x14ac:dyDescent="0.3">
      <c r="A1848">
        <v>3688</v>
      </c>
      <c r="B1848" s="3" t="s">
        <v>3685</v>
      </c>
      <c r="C1848" s="3" t="s">
        <v>7798</v>
      </c>
      <c r="D1848">
        <v>3000</v>
      </c>
      <c r="E1848">
        <v>3275</v>
      </c>
      <c r="F1848" t="s">
        <v>8219</v>
      </c>
      <c r="G1848" t="s">
        <v>8225</v>
      </c>
      <c r="H1848" t="s">
        <v>8247</v>
      </c>
      <c r="I1848">
        <v>1407524004</v>
      </c>
      <c r="J1848">
        <v>1404932004</v>
      </c>
      <c r="K1848" t="b">
        <v>0</v>
      </c>
      <c r="L1848">
        <v>39</v>
      </c>
      <c r="M1848" t="b">
        <v>1</v>
      </c>
      <c r="N1848" t="s">
        <v>8271</v>
      </c>
      <c r="O1848" s="5">
        <f t="shared" si="224"/>
        <v>1.0916666666666666</v>
      </c>
      <c r="P1848" s="8">
        <f t="shared" si="225"/>
        <v>83.974358974358978</v>
      </c>
      <c r="Q1848" t="str">
        <f t="shared" si="226"/>
        <v>theater</v>
      </c>
      <c r="R1848" t="str">
        <f t="shared" si="227"/>
        <v>plays</v>
      </c>
      <c r="S1848" s="11">
        <f t="shared" si="228"/>
        <v>41829.787083333329</v>
      </c>
      <c r="T1848" s="11">
        <f t="shared" si="229"/>
        <v>41859.787083333329</v>
      </c>
      <c r="U1848" t="str">
        <f>INDEX('ED - Country code'!$A:$A,MATCH(Data!G3690,'ED - Country code'!$B:$B,0))</f>
        <v>United Kingdom</v>
      </c>
      <c r="V1848">
        <f t="shared" si="230"/>
        <v>30</v>
      </c>
      <c r="W1848">
        <f t="shared" si="231"/>
        <v>2014</v>
      </c>
    </row>
    <row r="1849" spans="1:23" x14ac:dyDescent="0.3">
      <c r="A1849">
        <v>3157</v>
      </c>
      <c r="B1849" s="3" t="s">
        <v>3157</v>
      </c>
      <c r="C1849" s="3" t="s">
        <v>7267</v>
      </c>
      <c r="D1849">
        <v>4000</v>
      </c>
      <c r="E1849">
        <v>4040</v>
      </c>
      <c r="F1849" t="s">
        <v>8219</v>
      </c>
      <c r="G1849" t="s">
        <v>8224</v>
      </c>
      <c r="H1849" t="s">
        <v>8246</v>
      </c>
      <c r="I1849">
        <v>1405746000</v>
      </c>
      <c r="J1849">
        <v>1404932105</v>
      </c>
      <c r="K1849" t="b">
        <v>1</v>
      </c>
      <c r="L1849">
        <v>41</v>
      </c>
      <c r="M1849" t="b">
        <v>1</v>
      </c>
      <c r="N1849" t="s">
        <v>8271</v>
      </c>
      <c r="O1849" s="5">
        <f t="shared" si="224"/>
        <v>1.01</v>
      </c>
      <c r="P1849" s="8">
        <f t="shared" si="225"/>
        <v>98.536585365853654</v>
      </c>
      <c r="Q1849" t="str">
        <f t="shared" si="226"/>
        <v>theater</v>
      </c>
      <c r="R1849" t="str">
        <f t="shared" si="227"/>
        <v>plays</v>
      </c>
      <c r="S1849" s="11">
        <f t="shared" si="228"/>
        <v>41829.788252314815</v>
      </c>
      <c r="T1849" s="11">
        <f t="shared" si="229"/>
        <v>41839.208333333336</v>
      </c>
      <c r="U1849" t="str">
        <f>INDEX('ED - Country code'!$A:$A,MATCH(Data!G3159,'ED - Country code'!$B:$B,0))</f>
        <v>United States of America</v>
      </c>
      <c r="V1849">
        <f t="shared" si="230"/>
        <v>9.4200810185211594</v>
      </c>
      <c r="W1849">
        <f t="shared" si="231"/>
        <v>2014</v>
      </c>
    </row>
    <row r="1850" spans="1:23" ht="28.8" x14ac:dyDescent="0.3">
      <c r="A1850">
        <v>3212</v>
      </c>
      <c r="B1850" s="3" t="s">
        <v>3212</v>
      </c>
      <c r="C1850" s="3" t="s">
        <v>7322</v>
      </c>
      <c r="D1850">
        <v>4000</v>
      </c>
      <c r="E1850">
        <v>5050</v>
      </c>
      <c r="F1850" t="s">
        <v>8219</v>
      </c>
      <c r="G1850" t="s">
        <v>8224</v>
      </c>
      <c r="H1850" t="s">
        <v>8246</v>
      </c>
      <c r="I1850">
        <v>1407524751</v>
      </c>
      <c r="J1850">
        <v>1404932751</v>
      </c>
      <c r="K1850" t="b">
        <v>1</v>
      </c>
      <c r="L1850">
        <v>94</v>
      </c>
      <c r="M1850" t="b">
        <v>1</v>
      </c>
      <c r="N1850" t="s">
        <v>8271</v>
      </c>
      <c r="O1850" s="5">
        <f t="shared" si="224"/>
        <v>1.2625</v>
      </c>
      <c r="P1850" s="8">
        <f t="shared" si="225"/>
        <v>53.723404255319146</v>
      </c>
      <c r="Q1850" t="str">
        <f t="shared" si="226"/>
        <v>theater</v>
      </c>
      <c r="R1850" t="str">
        <f t="shared" si="227"/>
        <v>plays</v>
      </c>
      <c r="S1850" s="11">
        <f t="shared" si="228"/>
        <v>41829.795729166668</v>
      </c>
      <c r="T1850" s="11">
        <f t="shared" si="229"/>
        <v>41859.795729166668</v>
      </c>
      <c r="U1850" t="str">
        <f>INDEX('ED - Country code'!$A:$A,MATCH(Data!G3214,'ED - Country code'!$B:$B,0))</f>
        <v>United States of America</v>
      </c>
      <c r="V1850">
        <f t="shared" si="230"/>
        <v>30</v>
      </c>
      <c r="W1850">
        <f t="shared" si="231"/>
        <v>2014</v>
      </c>
    </row>
    <row r="1851" spans="1:23" ht="43.2" x14ac:dyDescent="0.3">
      <c r="A1851">
        <v>3185</v>
      </c>
      <c r="B1851" s="3" t="s">
        <v>3185</v>
      </c>
      <c r="C1851" s="3" t="s">
        <v>7295</v>
      </c>
      <c r="D1851">
        <v>1000</v>
      </c>
      <c r="E1851">
        <v>1000</v>
      </c>
      <c r="F1851" t="s">
        <v>8219</v>
      </c>
      <c r="G1851" t="s">
        <v>8225</v>
      </c>
      <c r="H1851" t="s">
        <v>8247</v>
      </c>
      <c r="I1851">
        <v>1405553241</v>
      </c>
      <c r="J1851">
        <v>1404948441</v>
      </c>
      <c r="K1851" t="b">
        <v>1</v>
      </c>
      <c r="L1851">
        <v>24</v>
      </c>
      <c r="M1851" t="b">
        <v>1</v>
      </c>
      <c r="N1851" t="s">
        <v>8271</v>
      </c>
      <c r="O1851" s="5">
        <f t="shared" si="224"/>
        <v>1</v>
      </c>
      <c r="P1851" s="8">
        <f t="shared" si="225"/>
        <v>41.666666666666664</v>
      </c>
      <c r="Q1851" t="str">
        <f t="shared" si="226"/>
        <v>theater</v>
      </c>
      <c r="R1851" t="str">
        <f t="shared" si="227"/>
        <v>plays</v>
      </c>
      <c r="S1851" s="11">
        <f t="shared" si="228"/>
        <v>41829.977326388893</v>
      </c>
      <c r="T1851" s="11">
        <f t="shared" si="229"/>
        <v>41836.977326388893</v>
      </c>
      <c r="U1851" t="str">
        <f>INDEX('ED - Country code'!$A:$A,MATCH(Data!G3187,'ED - Country code'!$B:$B,0))</f>
        <v>United States of America</v>
      </c>
      <c r="V1851">
        <f t="shared" si="230"/>
        <v>7</v>
      </c>
      <c r="W1851">
        <f t="shared" si="231"/>
        <v>2014</v>
      </c>
    </row>
    <row r="1852" spans="1:23" ht="43.2" x14ac:dyDescent="0.3">
      <c r="A1852">
        <v>3391</v>
      </c>
      <c r="B1852" s="3" t="s">
        <v>3390</v>
      </c>
      <c r="C1852" s="3" t="s">
        <v>7501</v>
      </c>
      <c r="D1852">
        <v>500</v>
      </c>
      <c r="E1852">
        <v>1115</v>
      </c>
      <c r="F1852" t="s">
        <v>8219</v>
      </c>
      <c r="G1852" t="s">
        <v>8224</v>
      </c>
      <c r="H1852" t="s">
        <v>8246</v>
      </c>
      <c r="I1852">
        <v>1407536880</v>
      </c>
      <c r="J1852">
        <v>1404997548</v>
      </c>
      <c r="K1852" t="b">
        <v>0</v>
      </c>
      <c r="L1852">
        <v>18</v>
      </c>
      <c r="M1852" t="b">
        <v>1</v>
      </c>
      <c r="N1852" t="s">
        <v>8271</v>
      </c>
      <c r="O1852" s="5">
        <f t="shared" si="224"/>
        <v>2.23</v>
      </c>
      <c r="P1852" s="8">
        <f t="shared" si="225"/>
        <v>61.944444444444443</v>
      </c>
      <c r="Q1852" t="str">
        <f t="shared" si="226"/>
        <v>theater</v>
      </c>
      <c r="R1852" t="str">
        <f t="shared" si="227"/>
        <v>plays</v>
      </c>
      <c r="S1852" s="11">
        <f t="shared" si="228"/>
        <v>41830.545694444445</v>
      </c>
      <c r="T1852" s="11">
        <f t="shared" si="229"/>
        <v>41859.936111111114</v>
      </c>
      <c r="U1852" t="str">
        <f>INDEX('ED - Country code'!$A:$A,MATCH(Data!G3393,'ED - Country code'!$B:$B,0))</f>
        <v>United States of America</v>
      </c>
      <c r="V1852">
        <f t="shared" si="230"/>
        <v>29.390416666668898</v>
      </c>
      <c r="W1852">
        <f t="shared" si="231"/>
        <v>2014</v>
      </c>
    </row>
    <row r="1853" spans="1:23" ht="43.2" x14ac:dyDescent="0.3">
      <c r="A1853">
        <v>748</v>
      </c>
      <c r="B1853" s="3" t="s">
        <v>749</v>
      </c>
      <c r="C1853" s="3" t="s">
        <v>4858</v>
      </c>
      <c r="D1853">
        <v>2000</v>
      </c>
      <c r="E1853">
        <v>2005</v>
      </c>
      <c r="F1853" t="s">
        <v>8219</v>
      </c>
      <c r="G1853" t="s">
        <v>8224</v>
      </c>
      <c r="H1853" t="s">
        <v>8246</v>
      </c>
      <c r="I1853">
        <v>1407701966</v>
      </c>
      <c r="J1853">
        <v>1405109966</v>
      </c>
      <c r="K1853" t="b">
        <v>0</v>
      </c>
      <c r="L1853">
        <v>44</v>
      </c>
      <c r="M1853" t="b">
        <v>1</v>
      </c>
      <c r="N1853" t="s">
        <v>8274</v>
      </c>
      <c r="O1853" s="5">
        <f t="shared" si="224"/>
        <v>1.0024999999999999</v>
      </c>
      <c r="P1853" s="8">
        <f t="shared" si="225"/>
        <v>45.56818181818182</v>
      </c>
      <c r="Q1853" t="str">
        <f t="shared" si="226"/>
        <v>publishing</v>
      </c>
      <c r="R1853" t="str">
        <f t="shared" si="227"/>
        <v>nonfiction</v>
      </c>
      <c r="S1853" s="11">
        <f t="shared" si="228"/>
        <v>41831.846828703703</v>
      </c>
      <c r="T1853" s="11">
        <f t="shared" si="229"/>
        <v>41861.846828703703</v>
      </c>
      <c r="U1853" t="str">
        <f>INDEX('ED - Country code'!$A:$A,MATCH(Data!G750,'ED - Country code'!$B:$B,0))</f>
        <v>United States of America</v>
      </c>
      <c r="V1853">
        <f t="shared" si="230"/>
        <v>30</v>
      </c>
      <c r="W1853">
        <f t="shared" si="231"/>
        <v>2014</v>
      </c>
    </row>
    <row r="1854" spans="1:23" ht="43.2" x14ac:dyDescent="0.3">
      <c r="A1854">
        <v>646</v>
      </c>
      <c r="B1854" s="3" t="s">
        <v>647</v>
      </c>
      <c r="C1854" s="3" t="s">
        <v>4756</v>
      </c>
      <c r="D1854">
        <v>800</v>
      </c>
      <c r="E1854">
        <v>1055.01</v>
      </c>
      <c r="F1854" t="s">
        <v>8219</v>
      </c>
      <c r="G1854" t="s">
        <v>8224</v>
      </c>
      <c r="H1854" t="s">
        <v>8246</v>
      </c>
      <c r="I1854">
        <v>1407788867</v>
      </c>
      <c r="J1854">
        <v>1405196867</v>
      </c>
      <c r="K1854" t="b">
        <v>0</v>
      </c>
      <c r="L1854">
        <v>27</v>
      </c>
      <c r="M1854" t="b">
        <v>1</v>
      </c>
      <c r="N1854" t="s">
        <v>8273</v>
      </c>
      <c r="O1854" s="5">
        <f t="shared" si="224"/>
        <v>1.3187625000000001</v>
      </c>
      <c r="P1854" s="8">
        <f t="shared" si="225"/>
        <v>39.074444444444445</v>
      </c>
      <c r="Q1854" t="str">
        <f t="shared" si="226"/>
        <v>technology</v>
      </c>
      <c r="R1854" t="str">
        <f t="shared" si="227"/>
        <v>wearables</v>
      </c>
      <c r="S1854" s="11">
        <f t="shared" si="228"/>
        <v>41832.852627314816</v>
      </c>
      <c r="T1854" s="11">
        <f t="shared" si="229"/>
        <v>41862.852627314816</v>
      </c>
      <c r="U1854" t="str">
        <f>INDEX('ED - Country code'!$A:$A,MATCH(Data!G648,'ED - Country code'!$B:$B,0))</f>
        <v>United States of America</v>
      </c>
      <c r="V1854">
        <f t="shared" si="230"/>
        <v>30</v>
      </c>
      <c r="W1854">
        <f t="shared" si="231"/>
        <v>2014</v>
      </c>
    </row>
    <row r="1855" spans="1:23" ht="43.2" x14ac:dyDescent="0.3">
      <c r="A1855">
        <v>1646</v>
      </c>
      <c r="B1855" s="3" t="s">
        <v>1647</v>
      </c>
      <c r="C1855" s="3" t="s">
        <v>5756</v>
      </c>
      <c r="D1855">
        <v>2000</v>
      </c>
      <c r="E1855">
        <v>2204</v>
      </c>
      <c r="F1855" t="s">
        <v>8219</v>
      </c>
      <c r="G1855" t="s">
        <v>8225</v>
      </c>
      <c r="H1855" t="s">
        <v>8247</v>
      </c>
      <c r="I1855">
        <v>1408039860</v>
      </c>
      <c r="J1855">
        <v>1405248503</v>
      </c>
      <c r="K1855" t="b">
        <v>0</v>
      </c>
      <c r="L1855">
        <v>83</v>
      </c>
      <c r="M1855" t="b">
        <v>1</v>
      </c>
      <c r="N1855" t="s">
        <v>8292</v>
      </c>
      <c r="O1855" s="5">
        <f t="shared" si="224"/>
        <v>1.1020000000000001</v>
      </c>
      <c r="P1855" s="8">
        <f t="shared" si="225"/>
        <v>26.554216867469879</v>
      </c>
      <c r="Q1855" t="str">
        <f t="shared" si="226"/>
        <v>music</v>
      </c>
      <c r="R1855" t="str">
        <f t="shared" si="227"/>
        <v>pop</v>
      </c>
      <c r="S1855" s="11">
        <f t="shared" si="228"/>
        <v>41833.450266203705</v>
      </c>
      <c r="T1855" s="11">
        <f t="shared" si="229"/>
        <v>41865.757638888892</v>
      </c>
      <c r="U1855" t="str">
        <f>INDEX('ED - Country code'!$A:$A,MATCH(Data!G1648,'ED - Country code'!$B:$B,0))</f>
        <v>United Kingdom</v>
      </c>
      <c r="V1855">
        <f t="shared" si="230"/>
        <v>32.307372685187147</v>
      </c>
      <c r="W1855">
        <f t="shared" si="231"/>
        <v>2014</v>
      </c>
    </row>
    <row r="1856" spans="1:23" ht="43.2" x14ac:dyDescent="0.3">
      <c r="A1856">
        <v>3211</v>
      </c>
      <c r="B1856" s="3" t="s">
        <v>3211</v>
      </c>
      <c r="C1856" s="3" t="s">
        <v>7321</v>
      </c>
      <c r="D1856">
        <v>23000</v>
      </c>
      <c r="E1856">
        <v>27541</v>
      </c>
      <c r="F1856" t="s">
        <v>8219</v>
      </c>
      <c r="G1856" t="s">
        <v>8224</v>
      </c>
      <c r="H1856" t="s">
        <v>8246</v>
      </c>
      <c r="I1856">
        <v>1408068000</v>
      </c>
      <c r="J1856">
        <v>1405346680</v>
      </c>
      <c r="K1856" t="b">
        <v>1</v>
      </c>
      <c r="L1856">
        <v>322</v>
      </c>
      <c r="M1856" t="b">
        <v>1</v>
      </c>
      <c r="N1856" t="s">
        <v>8271</v>
      </c>
      <c r="O1856" s="5">
        <f t="shared" si="224"/>
        <v>1.1974347826086957</v>
      </c>
      <c r="P1856" s="8">
        <f t="shared" si="225"/>
        <v>85.531055900621112</v>
      </c>
      <c r="Q1856" t="str">
        <f t="shared" si="226"/>
        <v>theater</v>
      </c>
      <c r="R1856" t="str">
        <f t="shared" si="227"/>
        <v>plays</v>
      </c>
      <c r="S1856" s="11">
        <f t="shared" si="228"/>
        <v>41834.586574074077</v>
      </c>
      <c r="T1856" s="11">
        <f t="shared" si="229"/>
        <v>41866.083333333336</v>
      </c>
      <c r="U1856" t="str">
        <f>INDEX('ED - Country code'!$A:$A,MATCH(Data!G3213,'ED - Country code'!$B:$B,0))</f>
        <v>United States of America</v>
      </c>
      <c r="V1856">
        <f t="shared" si="230"/>
        <v>31.496759259258397</v>
      </c>
      <c r="W1856">
        <f t="shared" si="231"/>
        <v>2014</v>
      </c>
    </row>
    <row r="1857" spans="1:23" ht="43.2" x14ac:dyDescent="0.3">
      <c r="A1857">
        <v>2305</v>
      </c>
      <c r="B1857" s="3" t="s">
        <v>2306</v>
      </c>
      <c r="C1857" s="3" t="s">
        <v>6415</v>
      </c>
      <c r="D1857">
        <v>18000</v>
      </c>
      <c r="E1857">
        <v>18221</v>
      </c>
      <c r="F1857" t="s">
        <v>8219</v>
      </c>
      <c r="G1857" t="s">
        <v>8224</v>
      </c>
      <c r="H1857" t="s">
        <v>8246</v>
      </c>
      <c r="I1857">
        <v>1407520800</v>
      </c>
      <c r="J1857">
        <v>1405356072</v>
      </c>
      <c r="K1857" t="b">
        <v>1</v>
      </c>
      <c r="L1857">
        <v>167</v>
      </c>
      <c r="M1857" t="b">
        <v>1</v>
      </c>
      <c r="N1857" t="s">
        <v>8279</v>
      </c>
      <c r="O1857" s="5">
        <f t="shared" si="224"/>
        <v>1.0122777777777778</v>
      </c>
      <c r="P1857" s="8">
        <f t="shared" si="225"/>
        <v>109.10778443113773</v>
      </c>
      <c r="Q1857" t="str">
        <f t="shared" si="226"/>
        <v>music</v>
      </c>
      <c r="R1857" t="str">
        <f t="shared" si="227"/>
        <v>indie rock</v>
      </c>
      <c r="S1857" s="11">
        <f t="shared" si="228"/>
        <v>41834.695277777777</v>
      </c>
      <c r="T1857" s="11">
        <f t="shared" si="229"/>
        <v>41859.75</v>
      </c>
      <c r="U1857" t="str">
        <f>INDEX('ED - Country code'!$A:$A,MATCH(Data!G2307,'ED - Country code'!$B:$B,0))</f>
        <v>Canada</v>
      </c>
      <c r="V1857">
        <f t="shared" si="230"/>
        <v>25.054722222223063</v>
      </c>
      <c r="W1857">
        <f t="shared" si="231"/>
        <v>2014</v>
      </c>
    </row>
    <row r="1858" spans="1:23" ht="43.2" x14ac:dyDescent="0.3">
      <c r="A1858">
        <v>3400</v>
      </c>
      <c r="B1858" s="3" t="s">
        <v>3399</v>
      </c>
      <c r="C1858" s="3" t="s">
        <v>7510</v>
      </c>
      <c r="D1858">
        <v>10000</v>
      </c>
      <c r="E1858">
        <v>10041</v>
      </c>
      <c r="F1858" t="s">
        <v>8219</v>
      </c>
      <c r="G1858" t="s">
        <v>8224</v>
      </c>
      <c r="H1858" t="s">
        <v>8246</v>
      </c>
      <c r="I1858">
        <v>1409266414</v>
      </c>
      <c r="J1858">
        <v>1405378414</v>
      </c>
      <c r="K1858" t="b">
        <v>0</v>
      </c>
      <c r="L1858">
        <v>85</v>
      </c>
      <c r="M1858" t="b">
        <v>1</v>
      </c>
      <c r="N1858" t="s">
        <v>8271</v>
      </c>
      <c r="O1858" s="5">
        <f t="shared" ref="O1858:O1921" si="232">E1858/D1858</f>
        <v>1.0041</v>
      </c>
      <c r="P1858" s="8">
        <f t="shared" ref="P1858:P1921" si="233">E1858/L1858</f>
        <v>118.12941176470588</v>
      </c>
      <c r="Q1858" t="str">
        <f t="shared" ref="Q1858:Q1921" si="234">LEFT(N1858,SEARCH("/",N1858,1)-1)</f>
        <v>theater</v>
      </c>
      <c r="R1858" t="str">
        <f t="shared" ref="R1858:R1921" si="235">RIGHT(N1858,LEN(N1858)-SEARCH("/",N1858,1))</f>
        <v>plays</v>
      </c>
      <c r="S1858" s="11">
        <f t="shared" ref="S1858:S1921" si="236">(((J1858/60)/60)/24)+DATE(1970,1,1)</f>
        <v>41834.953865740739</v>
      </c>
      <c r="T1858" s="11">
        <f t="shared" ref="T1858:T1921" si="237">(((I1858/60)/60)/24)+DATE(1970,1,1)</f>
        <v>41879.953865740739</v>
      </c>
      <c r="U1858" t="str">
        <f>INDEX('ED - Country code'!$A:$A,MATCH(Data!G3402,'ED - Country code'!$B:$B,0))</f>
        <v>United States of America</v>
      </c>
      <c r="V1858">
        <f t="shared" si="230"/>
        <v>45</v>
      </c>
      <c r="W1858">
        <f t="shared" si="231"/>
        <v>2014</v>
      </c>
    </row>
    <row r="1859" spans="1:23" ht="43.2" x14ac:dyDescent="0.3">
      <c r="A1859">
        <v>1966</v>
      </c>
      <c r="B1859" s="3" t="s">
        <v>1967</v>
      </c>
      <c r="C1859" s="3" t="s">
        <v>6076</v>
      </c>
      <c r="D1859">
        <v>100000</v>
      </c>
      <c r="E1859">
        <v>206743.09</v>
      </c>
      <c r="F1859" t="s">
        <v>8219</v>
      </c>
      <c r="G1859" t="s">
        <v>8224</v>
      </c>
      <c r="H1859" t="s">
        <v>8246</v>
      </c>
      <c r="I1859">
        <v>1408021098</v>
      </c>
      <c r="J1859">
        <v>1405429098</v>
      </c>
      <c r="K1859" t="b">
        <v>1</v>
      </c>
      <c r="L1859">
        <v>1513</v>
      </c>
      <c r="M1859" t="b">
        <v>1</v>
      </c>
      <c r="N1859" t="s">
        <v>8295</v>
      </c>
      <c r="O1859" s="5">
        <f t="shared" si="232"/>
        <v>2.0674309000000002</v>
      </c>
      <c r="P1859" s="8">
        <f t="shared" si="233"/>
        <v>136.6444745538665</v>
      </c>
      <c r="Q1859" t="str">
        <f t="shared" si="234"/>
        <v>technology</v>
      </c>
      <c r="R1859" t="str">
        <f t="shared" si="235"/>
        <v>hardware</v>
      </c>
      <c r="S1859" s="11">
        <f t="shared" si="236"/>
        <v>41835.540486111109</v>
      </c>
      <c r="T1859" s="11">
        <f t="shared" si="237"/>
        <v>41865.540486111109</v>
      </c>
      <c r="U1859" t="str">
        <f>INDEX('ED - Country code'!$A:$A,MATCH(Data!G1968,'ED - Country code'!$B:$B,0))</f>
        <v>United States of America</v>
      </c>
      <c r="V1859">
        <f t="shared" ref="V1859:V1922" si="238">T1859-S1859</f>
        <v>30</v>
      </c>
      <c r="W1859">
        <f t="shared" ref="W1859:W1922" si="239">YEAR(T1859)</f>
        <v>2014</v>
      </c>
    </row>
    <row r="1860" spans="1:23" ht="43.2" x14ac:dyDescent="0.3">
      <c r="A1860">
        <v>3187</v>
      </c>
      <c r="B1860" s="3" t="s">
        <v>3187</v>
      </c>
      <c r="C1860" s="3" t="s">
        <v>7297</v>
      </c>
      <c r="D1860">
        <v>15000</v>
      </c>
      <c r="E1860">
        <v>17444</v>
      </c>
      <c r="F1860" t="s">
        <v>8219</v>
      </c>
      <c r="G1860" t="s">
        <v>8224</v>
      </c>
      <c r="H1860" t="s">
        <v>8246</v>
      </c>
      <c r="I1860">
        <v>1407167973</v>
      </c>
      <c r="J1860">
        <v>1405439973</v>
      </c>
      <c r="K1860" t="b">
        <v>1</v>
      </c>
      <c r="L1860">
        <v>244</v>
      </c>
      <c r="M1860" t="b">
        <v>1</v>
      </c>
      <c r="N1860" t="s">
        <v>8271</v>
      </c>
      <c r="O1860" s="5">
        <f t="shared" si="232"/>
        <v>1.1629333333333334</v>
      </c>
      <c r="P1860" s="8">
        <f t="shared" si="233"/>
        <v>71.491803278688522</v>
      </c>
      <c r="Q1860" t="str">
        <f t="shared" si="234"/>
        <v>theater</v>
      </c>
      <c r="R1860" t="str">
        <f t="shared" si="235"/>
        <v>plays</v>
      </c>
      <c r="S1860" s="11">
        <f t="shared" si="236"/>
        <v>41835.666354166664</v>
      </c>
      <c r="T1860" s="11">
        <f t="shared" si="237"/>
        <v>41855.666354166664</v>
      </c>
      <c r="U1860" t="str">
        <f>INDEX('ED - Country code'!$A:$A,MATCH(Data!G3189,'ED - Country code'!$B:$B,0))</f>
        <v>United Kingdom</v>
      </c>
      <c r="V1860">
        <f t="shared" si="238"/>
        <v>20</v>
      </c>
      <c r="W1860">
        <f t="shared" si="239"/>
        <v>2014</v>
      </c>
    </row>
    <row r="1861" spans="1:23" ht="28.8" x14ac:dyDescent="0.3">
      <c r="A1861">
        <v>65</v>
      </c>
      <c r="B1861" s="3" t="s">
        <v>67</v>
      </c>
      <c r="C1861" s="3" t="s">
        <v>4176</v>
      </c>
      <c r="D1861">
        <v>7000</v>
      </c>
      <c r="E1861">
        <v>7527</v>
      </c>
      <c r="F1861" t="s">
        <v>8219</v>
      </c>
      <c r="G1861" t="s">
        <v>8229</v>
      </c>
      <c r="H1861" t="s">
        <v>8251</v>
      </c>
      <c r="I1861">
        <v>1407736740</v>
      </c>
      <c r="J1861">
        <v>1405453354</v>
      </c>
      <c r="K1861" t="b">
        <v>0</v>
      </c>
      <c r="L1861">
        <v>57</v>
      </c>
      <c r="M1861" t="b">
        <v>1</v>
      </c>
      <c r="N1861" t="s">
        <v>8266</v>
      </c>
      <c r="O1861" s="5">
        <f t="shared" si="232"/>
        <v>1.0752857142857142</v>
      </c>
      <c r="P1861" s="8">
        <f t="shared" si="233"/>
        <v>132.05263157894737</v>
      </c>
      <c r="Q1861" t="str">
        <f t="shared" si="234"/>
        <v>film &amp; video</v>
      </c>
      <c r="R1861" t="str">
        <f t="shared" si="235"/>
        <v>shorts</v>
      </c>
      <c r="S1861" s="11">
        <f t="shared" si="236"/>
        <v>41835.821226851855</v>
      </c>
      <c r="T1861" s="11">
        <f t="shared" si="237"/>
        <v>41862.249305555553</v>
      </c>
      <c r="U1861" t="str">
        <f>INDEX('ED - Country code'!$A:$A,MATCH(Data!G67,'ED - Country code'!$B:$B,0))</f>
        <v>United States of America</v>
      </c>
      <c r="V1861">
        <f t="shared" si="238"/>
        <v>26.428078703698702</v>
      </c>
      <c r="W1861">
        <f t="shared" si="239"/>
        <v>2014</v>
      </c>
    </row>
    <row r="1862" spans="1:23" ht="43.2" x14ac:dyDescent="0.3">
      <c r="A1862">
        <v>3581</v>
      </c>
      <c r="B1862" s="3" t="s">
        <v>3580</v>
      </c>
      <c r="C1862" s="3" t="s">
        <v>7691</v>
      </c>
      <c r="D1862">
        <v>1500</v>
      </c>
      <c r="E1862">
        <v>1500</v>
      </c>
      <c r="F1862" t="s">
        <v>8219</v>
      </c>
      <c r="G1862" t="s">
        <v>8225</v>
      </c>
      <c r="H1862" t="s">
        <v>8247</v>
      </c>
      <c r="I1862">
        <v>1406719110</v>
      </c>
      <c r="J1862">
        <v>1405509510</v>
      </c>
      <c r="K1862" t="b">
        <v>0</v>
      </c>
      <c r="L1862">
        <v>45</v>
      </c>
      <c r="M1862" t="b">
        <v>1</v>
      </c>
      <c r="N1862" t="s">
        <v>8271</v>
      </c>
      <c r="O1862" s="5">
        <f t="shared" si="232"/>
        <v>1</v>
      </c>
      <c r="P1862" s="8">
        <f t="shared" si="233"/>
        <v>33.333333333333336</v>
      </c>
      <c r="Q1862" t="str">
        <f t="shared" si="234"/>
        <v>theater</v>
      </c>
      <c r="R1862" t="str">
        <f t="shared" si="235"/>
        <v>plays</v>
      </c>
      <c r="S1862" s="11">
        <f t="shared" si="236"/>
        <v>41836.471180555556</v>
      </c>
      <c r="T1862" s="11">
        <f t="shared" si="237"/>
        <v>41850.471180555556</v>
      </c>
      <c r="U1862" t="str">
        <f>INDEX('ED - Country code'!$A:$A,MATCH(Data!G3583,'ED - Country code'!$B:$B,0))</f>
        <v>United States of America</v>
      </c>
      <c r="V1862">
        <f t="shared" si="238"/>
        <v>14</v>
      </c>
      <c r="W1862">
        <f t="shared" si="239"/>
        <v>2014</v>
      </c>
    </row>
    <row r="1863" spans="1:23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2"/>
        <v>0</v>
      </c>
      <c r="P1863" s="8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11">
        <f t="shared" si="236"/>
        <v>42000.300243055557</v>
      </c>
      <c r="T1863" s="11">
        <f t="shared" si="237"/>
        <v>42030.300243055557</v>
      </c>
      <c r="U1863" t="str">
        <f>INDEX('ED - Country code'!$A:$A,MATCH(Data!G1863,'ED - Country code'!$B:$B,0))</f>
        <v>United Kingdom</v>
      </c>
      <c r="V1863">
        <f t="shared" si="238"/>
        <v>30</v>
      </c>
      <c r="W1863">
        <f t="shared" si="239"/>
        <v>2015</v>
      </c>
    </row>
    <row r="1864" spans="1:23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2"/>
        <v>8.0833333333333326E-2</v>
      </c>
      <c r="P1864" s="8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11">
        <f t="shared" si="236"/>
        <v>42755.492754629624</v>
      </c>
      <c r="T1864" s="11">
        <f t="shared" si="237"/>
        <v>42802.3125</v>
      </c>
      <c r="U1864" t="str">
        <f>INDEX('ED - Country code'!$A:$A,MATCH(Data!G1864,'ED - Country code'!$B:$B,0))</f>
        <v>United States of America</v>
      </c>
      <c r="V1864">
        <f t="shared" si="238"/>
        <v>46.81974537037604</v>
      </c>
      <c r="W1864">
        <f t="shared" si="239"/>
        <v>2017</v>
      </c>
    </row>
    <row r="1865" spans="1:23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2"/>
        <v>4.0000000000000001E-3</v>
      </c>
      <c r="P1865" s="8">
        <f t="shared" si="233"/>
        <v>5</v>
      </c>
      <c r="Q1865" t="str">
        <f t="shared" si="234"/>
        <v>games</v>
      </c>
      <c r="R1865" t="str">
        <f t="shared" si="235"/>
        <v>mobile games</v>
      </c>
      <c r="S1865" s="11">
        <f t="shared" si="236"/>
        <v>41772.797280092593</v>
      </c>
      <c r="T1865" s="11">
        <f t="shared" si="237"/>
        <v>41802.797280092593</v>
      </c>
      <c r="U1865" t="str">
        <f>INDEX('ED - Country code'!$A:$A,MATCH(Data!G1865,'ED - Country code'!$B:$B,0))</f>
        <v>United States of America</v>
      </c>
      <c r="V1865">
        <f t="shared" si="238"/>
        <v>30</v>
      </c>
      <c r="W1865">
        <f t="shared" si="239"/>
        <v>2014</v>
      </c>
    </row>
    <row r="1866" spans="1:23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2"/>
        <v>0.42892307692307691</v>
      </c>
      <c r="P1866" s="8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11">
        <f t="shared" si="236"/>
        <v>41733.716435185182</v>
      </c>
      <c r="T1866" s="11">
        <f t="shared" si="237"/>
        <v>41763.716435185182</v>
      </c>
      <c r="U1866" t="str">
        <f>INDEX('ED - Country code'!$A:$A,MATCH(Data!G1866,'ED - Country code'!$B:$B,0))</f>
        <v>United States of America</v>
      </c>
      <c r="V1866">
        <f t="shared" si="238"/>
        <v>30</v>
      </c>
      <c r="W1866">
        <f t="shared" si="239"/>
        <v>2014</v>
      </c>
    </row>
    <row r="1867" spans="1:23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2"/>
        <v>3.6363636363636364E-5</v>
      </c>
      <c r="P1867" s="8">
        <f t="shared" si="233"/>
        <v>2</v>
      </c>
      <c r="Q1867" t="str">
        <f t="shared" si="234"/>
        <v>games</v>
      </c>
      <c r="R1867" t="str">
        <f t="shared" si="235"/>
        <v>mobile games</v>
      </c>
      <c r="S1867" s="11">
        <f t="shared" si="236"/>
        <v>42645.367442129631</v>
      </c>
      <c r="T1867" s="11">
        <f t="shared" si="237"/>
        <v>42680.409108796302</v>
      </c>
      <c r="U1867" t="str">
        <f>INDEX('ED - Country code'!$A:$A,MATCH(Data!G1867,'ED - Country code'!$B:$B,0))</f>
        <v>United Kingdom</v>
      </c>
      <c r="V1867">
        <f t="shared" si="238"/>
        <v>35.041666666671517</v>
      </c>
      <c r="W1867">
        <f t="shared" si="239"/>
        <v>2016</v>
      </c>
    </row>
    <row r="1868" spans="1:23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2"/>
        <v>5.0000000000000001E-3</v>
      </c>
      <c r="P1868" s="8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11">
        <f t="shared" si="236"/>
        <v>42742.246493055558</v>
      </c>
      <c r="T1868" s="11">
        <f t="shared" si="237"/>
        <v>42795.166666666672</v>
      </c>
      <c r="U1868" t="str">
        <f>INDEX('ED - Country code'!$A:$A,MATCH(Data!G1868,'ED - Country code'!$B:$B,0))</f>
        <v>United States of America</v>
      </c>
      <c r="V1868">
        <f t="shared" si="238"/>
        <v>52.920173611113569</v>
      </c>
      <c r="W1868">
        <f t="shared" si="239"/>
        <v>2017</v>
      </c>
    </row>
    <row r="1869" spans="1:23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2"/>
        <v>5.0000000000000001E-4</v>
      </c>
      <c r="P1869" s="8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11">
        <f t="shared" si="236"/>
        <v>42649.924907407403</v>
      </c>
      <c r="T1869" s="11">
        <f t="shared" si="237"/>
        <v>42679.924907407403</v>
      </c>
      <c r="U1869" t="str">
        <f>INDEX('ED - Country code'!$A:$A,MATCH(Data!G1869,'ED - Country code'!$B:$B,0))</f>
        <v>United States of America</v>
      </c>
      <c r="V1869">
        <f t="shared" si="238"/>
        <v>30</v>
      </c>
      <c r="W1869">
        <f t="shared" si="239"/>
        <v>2016</v>
      </c>
    </row>
    <row r="1870" spans="1:23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2"/>
        <v>4.8680000000000001E-2</v>
      </c>
      <c r="P1870" s="8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11">
        <f t="shared" si="236"/>
        <v>42328.779224537036</v>
      </c>
      <c r="T1870" s="11">
        <f t="shared" si="237"/>
        <v>42353.332638888889</v>
      </c>
      <c r="U1870" t="str">
        <f>INDEX('ED - Country code'!$A:$A,MATCH(Data!G1870,'ED - Country code'!$B:$B,0))</f>
        <v>United States of America</v>
      </c>
      <c r="V1870">
        <f t="shared" si="238"/>
        <v>24.553414351852552</v>
      </c>
      <c r="W1870">
        <f t="shared" si="239"/>
        <v>2015</v>
      </c>
    </row>
    <row r="1871" spans="1:23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2"/>
        <v>0</v>
      </c>
      <c r="P1871" s="8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11">
        <f t="shared" si="236"/>
        <v>42709.002881944441</v>
      </c>
      <c r="T1871" s="11">
        <f t="shared" si="237"/>
        <v>42739.002881944441</v>
      </c>
      <c r="U1871" t="str">
        <f>INDEX('ED - Country code'!$A:$A,MATCH(Data!G1871,'ED - Country code'!$B:$B,0))</f>
        <v>United States of America</v>
      </c>
      <c r="V1871">
        <f t="shared" si="238"/>
        <v>30</v>
      </c>
      <c r="W1871">
        <f t="shared" si="239"/>
        <v>2017</v>
      </c>
    </row>
    <row r="1872" spans="1:23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2"/>
        <v>0.10314285714285715</v>
      </c>
      <c r="P1872" s="8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11">
        <f t="shared" si="236"/>
        <v>42371.355729166666</v>
      </c>
      <c r="T1872" s="11">
        <f t="shared" si="237"/>
        <v>42400.178472222222</v>
      </c>
      <c r="U1872" t="str">
        <f>INDEX('ED - Country code'!$A:$A,MATCH(Data!G1872,'ED - Country code'!$B:$B,0))</f>
        <v>United States of America</v>
      </c>
      <c r="V1872">
        <f t="shared" si="238"/>
        <v>28.822743055556202</v>
      </c>
      <c r="W1872">
        <f t="shared" si="239"/>
        <v>2016</v>
      </c>
    </row>
    <row r="1873" spans="1:23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2"/>
        <v>0.7178461538461538</v>
      </c>
      <c r="P1873" s="8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11">
        <f t="shared" si="236"/>
        <v>41923.783576388887</v>
      </c>
      <c r="T1873" s="11">
        <f t="shared" si="237"/>
        <v>41963.825243055559</v>
      </c>
      <c r="U1873" t="str">
        <f>INDEX('ED - Country code'!$A:$A,MATCH(Data!G1873,'ED - Country code'!$B:$B,0))</f>
        <v>United States of America</v>
      </c>
      <c r="V1873">
        <f t="shared" si="238"/>
        <v>40.041666666671517</v>
      </c>
      <c r="W1873">
        <f t="shared" si="239"/>
        <v>2014</v>
      </c>
    </row>
    <row r="1874" spans="1:23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2"/>
        <v>1.06E-2</v>
      </c>
      <c r="P1874" s="8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11">
        <f t="shared" si="236"/>
        <v>42155.129652777774</v>
      </c>
      <c r="T1874" s="11">
        <f t="shared" si="237"/>
        <v>42185.129652777774</v>
      </c>
      <c r="U1874" t="str">
        <f>INDEX('ED - Country code'!$A:$A,MATCH(Data!G1874,'ED - Country code'!$B:$B,0))</f>
        <v>United States of America</v>
      </c>
      <c r="V1874">
        <f t="shared" si="238"/>
        <v>30</v>
      </c>
      <c r="W1874">
        <f t="shared" si="239"/>
        <v>2015</v>
      </c>
    </row>
    <row r="1875" spans="1:23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2"/>
        <v>4.4999999999999997E-3</v>
      </c>
      <c r="P1875" s="8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11">
        <f t="shared" si="236"/>
        <v>42164.615856481483</v>
      </c>
      <c r="T1875" s="11">
        <f t="shared" si="237"/>
        <v>42193.697916666672</v>
      </c>
      <c r="U1875" t="str">
        <f>INDEX('ED - Country code'!$A:$A,MATCH(Data!G1875,'ED - Country code'!$B:$B,0))</f>
        <v>Canada</v>
      </c>
      <c r="V1875">
        <f t="shared" si="238"/>
        <v>29.082060185188311</v>
      </c>
      <c r="W1875">
        <f t="shared" si="239"/>
        <v>2015</v>
      </c>
    </row>
    <row r="1876" spans="1:23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2"/>
        <v>1.6249999999999999E-4</v>
      </c>
      <c r="P1876" s="8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11">
        <f t="shared" si="236"/>
        <v>42529.969131944439</v>
      </c>
      <c r="T1876" s="11">
        <f t="shared" si="237"/>
        <v>42549.969131944439</v>
      </c>
      <c r="U1876" t="str">
        <f>INDEX('ED - Country code'!$A:$A,MATCH(Data!G1876,'ED - Country code'!$B:$B,0))</f>
        <v>United States of America</v>
      </c>
      <c r="V1876">
        <f t="shared" si="238"/>
        <v>20</v>
      </c>
      <c r="W1876">
        <f t="shared" si="239"/>
        <v>2016</v>
      </c>
    </row>
    <row r="1877" spans="1:23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2"/>
        <v>5.1000000000000004E-3</v>
      </c>
      <c r="P1877" s="8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11">
        <f t="shared" si="236"/>
        <v>42528.899398148147</v>
      </c>
      <c r="T1877" s="11">
        <f t="shared" si="237"/>
        <v>42588.899398148147</v>
      </c>
      <c r="U1877" t="str">
        <f>INDEX('ED - Country code'!$A:$A,MATCH(Data!G1877,'ED - Country code'!$B:$B,0))</f>
        <v>United States of America</v>
      </c>
      <c r="V1877">
        <f t="shared" si="238"/>
        <v>60</v>
      </c>
      <c r="W1877">
        <f t="shared" si="239"/>
        <v>2016</v>
      </c>
    </row>
    <row r="1878" spans="1:23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2"/>
        <v>0</v>
      </c>
      <c r="P1878" s="8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11">
        <f t="shared" si="236"/>
        <v>41776.284780092588</v>
      </c>
      <c r="T1878" s="11">
        <f t="shared" si="237"/>
        <v>41806.284780092588</v>
      </c>
      <c r="U1878" t="str">
        <f>INDEX('ED - Country code'!$A:$A,MATCH(Data!G1878,'ED - Country code'!$B:$B,0))</f>
        <v>Australia</v>
      </c>
      <c r="V1878">
        <f t="shared" si="238"/>
        <v>30</v>
      </c>
      <c r="W1878">
        <f t="shared" si="239"/>
        <v>2014</v>
      </c>
    </row>
    <row r="1879" spans="1:23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2"/>
        <v>0</v>
      </c>
      <c r="P1879" s="8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11">
        <f t="shared" si="236"/>
        <v>42035.029224537036</v>
      </c>
      <c r="T1879" s="11">
        <f t="shared" si="237"/>
        <v>42064.029224537036</v>
      </c>
      <c r="U1879" t="str">
        <f>INDEX('ED - Country code'!$A:$A,MATCH(Data!G1879,'ED - Country code'!$B:$B,0))</f>
        <v>United States of America</v>
      </c>
      <c r="V1879">
        <f t="shared" si="238"/>
        <v>29</v>
      </c>
      <c r="W1879">
        <f t="shared" si="239"/>
        <v>2015</v>
      </c>
    </row>
    <row r="1880" spans="1:23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2"/>
        <v>0</v>
      </c>
      <c r="P1880" s="8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11">
        <f t="shared" si="236"/>
        <v>41773.008738425924</v>
      </c>
      <c r="T1880" s="11">
        <f t="shared" si="237"/>
        <v>41803.008738425924</v>
      </c>
      <c r="U1880" t="str">
        <f>INDEX('ED - Country code'!$A:$A,MATCH(Data!G1880,'ED - Country code'!$B:$B,0))</f>
        <v>Australia</v>
      </c>
      <c r="V1880">
        <f t="shared" si="238"/>
        <v>30</v>
      </c>
      <c r="W1880">
        <f t="shared" si="239"/>
        <v>2014</v>
      </c>
    </row>
    <row r="1881" spans="1:23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2"/>
        <v>1.1999999999999999E-3</v>
      </c>
      <c r="P1881" s="8">
        <f t="shared" si="233"/>
        <v>3</v>
      </c>
      <c r="Q1881" t="str">
        <f t="shared" si="234"/>
        <v>games</v>
      </c>
      <c r="R1881" t="str">
        <f t="shared" si="235"/>
        <v>mobile games</v>
      </c>
      <c r="S1881" s="11">
        <f t="shared" si="236"/>
        <v>42413.649641203709</v>
      </c>
      <c r="T1881" s="11">
        <f t="shared" si="237"/>
        <v>42443.607974537037</v>
      </c>
      <c r="U1881" t="str">
        <f>INDEX('ED - Country code'!$A:$A,MATCH(Data!G1881,'ED - Country code'!$B:$B,0))</f>
        <v>Spain</v>
      </c>
      <c r="V1881">
        <f t="shared" si="238"/>
        <v>29.958333333328483</v>
      </c>
      <c r="W1881">
        <f t="shared" si="239"/>
        <v>2016</v>
      </c>
    </row>
    <row r="1882" spans="1:23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2"/>
        <v>0.20080000000000001</v>
      </c>
      <c r="P1882" s="8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11">
        <f t="shared" si="236"/>
        <v>42430.566898148143</v>
      </c>
      <c r="T1882" s="11">
        <f t="shared" si="237"/>
        <v>42459.525231481486</v>
      </c>
      <c r="U1882" t="str">
        <f>INDEX('ED - Country code'!$A:$A,MATCH(Data!G1882,'ED - Country code'!$B:$B,0))</f>
        <v>United Kingdom</v>
      </c>
      <c r="V1882">
        <f t="shared" si="238"/>
        <v>28.958333333343035</v>
      </c>
      <c r="W1882">
        <f t="shared" si="239"/>
        <v>2016</v>
      </c>
    </row>
    <row r="1883" spans="1:23" ht="43.2" x14ac:dyDescent="0.3">
      <c r="A1883">
        <v>2443</v>
      </c>
      <c r="B1883" s="3" t="s">
        <v>2444</v>
      </c>
      <c r="C1883" s="3" t="s">
        <v>6553</v>
      </c>
      <c r="D1883">
        <v>20000</v>
      </c>
      <c r="E1883">
        <v>40502.99</v>
      </c>
      <c r="F1883" t="s">
        <v>8219</v>
      </c>
      <c r="G1883" t="s">
        <v>8224</v>
      </c>
      <c r="H1883" t="s">
        <v>8246</v>
      </c>
      <c r="I1883">
        <v>1408114822</v>
      </c>
      <c r="J1883">
        <v>1405522822</v>
      </c>
      <c r="K1883" t="b">
        <v>0</v>
      </c>
      <c r="L1883">
        <v>311</v>
      </c>
      <c r="M1883" t="b">
        <v>1</v>
      </c>
      <c r="N1883" t="s">
        <v>8298</v>
      </c>
      <c r="O1883" s="5">
        <f t="shared" si="232"/>
        <v>2.0251494999999999</v>
      </c>
      <c r="P1883" s="8">
        <f t="shared" si="233"/>
        <v>130.23469453376205</v>
      </c>
      <c r="Q1883" t="str">
        <f t="shared" si="234"/>
        <v>food</v>
      </c>
      <c r="R1883" t="str">
        <f t="shared" si="235"/>
        <v>small batch</v>
      </c>
      <c r="S1883" s="11">
        <f t="shared" si="236"/>
        <v>41836.625254629631</v>
      </c>
      <c r="T1883" s="11">
        <f t="shared" si="237"/>
        <v>41866.625254629631</v>
      </c>
      <c r="U1883" t="str">
        <f>INDEX('ED - Country code'!$A:$A,MATCH(Data!G2445,'ED - Country code'!$B:$B,0))</f>
        <v>Australia</v>
      </c>
      <c r="V1883">
        <f t="shared" si="238"/>
        <v>30</v>
      </c>
      <c r="W1883">
        <f t="shared" si="239"/>
        <v>2014</v>
      </c>
    </row>
    <row r="1884" spans="1:23" ht="43.2" x14ac:dyDescent="0.3">
      <c r="A1884">
        <v>362</v>
      </c>
      <c r="B1884" s="3" t="s">
        <v>363</v>
      </c>
      <c r="C1884" s="3" t="s">
        <v>4472</v>
      </c>
      <c r="D1884">
        <v>9665</v>
      </c>
      <c r="E1884">
        <v>12000</v>
      </c>
      <c r="F1884" t="s">
        <v>8219</v>
      </c>
      <c r="G1884" t="s">
        <v>8224</v>
      </c>
      <c r="H1884" t="s">
        <v>8246</v>
      </c>
      <c r="I1884">
        <v>1407456000</v>
      </c>
      <c r="J1884">
        <v>1405573391</v>
      </c>
      <c r="K1884" t="b">
        <v>0</v>
      </c>
      <c r="L1884">
        <v>86</v>
      </c>
      <c r="M1884" t="b">
        <v>1</v>
      </c>
      <c r="N1884" t="s">
        <v>8269</v>
      </c>
      <c r="O1884" s="5">
        <f t="shared" si="232"/>
        <v>1.2415933781686497</v>
      </c>
      <c r="P1884" s="8">
        <f t="shared" si="233"/>
        <v>139.53488372093022</v>
      </c>
      <c r="Q1884" t="str">
        <f t="shared" si="234"/>
        <v>film &amp; video</v>
      </c>
      <c r="R1884" t="str">
        <f t="shared" si="235"/>
        <v>documentary</v>
      </c>
      <c r="S1884" s="11">
        <f t="shared" si="236"/>
        <v>41837.210543981484</v>
      </c>
      <c r="T1884" s="11">
        <f t="shared" si="237"/>
        <v>41859</v>
      </c>
      <c r="U1884" t="str">
        <f>INDEX('ED - Country code'!$A:$A,MATCH(Data!G364,'ED - Country code'!$B:$B,0))</f>
        <v>United States of America</v>
      </c>
      <c r="V1884">
        <f t="shared" si="238"/>
        <v>21.789456018515921</v>
      </c>
      <c r="W1884">
        <f t="shared" si="239"/>
        <v>2014</v>
      </c>
    </row>
    <row r="1885" spans="1:23" ht="28.8" x14ac:dyDescent="0.3">
      <c r="A1885">
        <v>3329</v>
      </c>
      <c r="B1885" s="3" t="s">
        <v>3329</v>
      </c>
      <c r="C1885" s="3" t="s">
        <v>7439</v>
      </c>
      <c r="D1885">
        <v>1000</v>
      </c>
      <c r="E1885">
        <v>1168</v>
      </c>
      <c r="F1885" t="s">
        <v>8219</v>
      </c>
      <c r="G1885" t="s">
        <v>8225</v>
      </c>
      <c r="H1885" t="s">
        <v>8247</v>
      </c>
      <c r="I1885">
        <v>1406502000</v>
      </c>
      <c r="J1885">
        <v>1405583108</v>
      </c>
      <c r="K1885" t="b">
        <v>0</v>
      </c>
      <c r="L1885">
        <v>26</v>
      </c>
      <c r="M1885" t="b">
        <v>1</v>
      </c>
      <c r="N1885" t="s">
        <v>8271</v>
      </c>
      <c r="O1885" s="5">
        <f t="shared" si="232"/>
        <v>1.1679999999999999</v>
      </c>
      <c r="P1885" s="8">
        <f t="shared" si="233"/>
        <v>44.92307692307692</v>
      </c>
      <c r="Q1885" t="str">
        <f t="shared" si="234"/>
        <v>theater</v>
      </c>
      <c r="R1885" t="str">
        <f t="shared" si="235"/>
        <v>plays</v>
      </c>
      <c r="S1885" s="11">
        <f t="shared" si="236"/>
        <v>41837.323009259257</v>
      </c>
      <c r="T1885" s="11">
        <f t="shared" si="237"/>
        <v>41847.958333333336</v>
      </c>
      <c r="U1885" t="str">
        <f>INDEX('ED - Country code'!$A:$A,MATCH(Data!G3331,'ED - Country code'!$B:$B,0))</f>
        <v>United States of America</v>
      </c>
      <c r="V1885">
        <f t="shared" si="238"/>
        <v>10.635324074079108</v>
      </c>
      <c r="W1885">
        <f t="shared" si="239"/>
        <v>2014</v>
      </c>
    </row>
    <row r="1886" spans="1:23" ht="28.8" x14ac:dyDescent="0.3">
      <c r="A1886">
        <v>2331</v>
      </c>
      <c r="B1886" s="3" t="s">
        <v>2332</v>
      </c>
      <c r="C1886" s="3" t="s">
        <v>6441</v>
      </c>
      <c r="D1886">
        <v>8000</v>
      </c>
      <c r="E1886">
        <v>11545.1</v>
      </c>
      <c r="F1886" t="s">
        <v>8219</v>
      </c>
      <c r="G1886" t="s">
        <v>8224</v>
      </c>
      <c r="H1886" t="s">
        <v>8246</v>
      </c>
      <c r="I1886">
        <v>1408320490</v>
      </c>
      <c r="J1886">
        <v>1405728490</v>
      </c>
      <c r="K1886" t="b">
        <v>1</v>
      </c>
      <c r="L1886">
        <v>283</v>
      </c>
      <c r="M1886" t="b">
        <v>1</v>
      </c>
      <c r="N1886" t="s">
        <v>8298</v>
      </c>
      <c r="O1886" s="5">
        <f t="shared" si="232"/>
        <v>1.4431375</v>
      </c>
      <c r="P1886" s="8">
        <f t="shared" si="233"/>
        <v>40.795406360424032</v>
      </c>
      <c r="Q1886" t="str">
        <f t="shared" si="234"/>
        <v>food</v>
      </c>
      <c r="R1886" t="str">
        <f t="shared" si="235"/>
        <v>small batch</v>
      </c>
      <c r="S1886" s="11">
        <f t="shared" si="236"/>
        <v>41839.005671296298</v>
      </c>
      <c r="T1886" s="11">
        <f t="shared" si="237"/>
        <v>41869.005671296298</v>
      </c>
      <c r="U1886" t="str">
        <f>INDEX('ED - Country code'!$A:$A,MATCH(Data!G2333,'ED - Country code'!$B:$B,0))</f>
        <v>United States of America</v>
      </c>
      <c r="V1886">
        <f t="shared" si="238"/>
        <v>30</v>
      </c>
      <c r="W1886">
        <f t="shared" si="239"/>
        <v>2014</v>
      </c>
    </row>
    <row r="1887" spans="1:23" ht="28.8" x14ac:dyDescent="0.3">
      <c r="A1887">
        <v>3167</v>
      </c>
      <c r="B1887" s="3" t="s">
        <v>3167</v>
      </c>
      <c r="C1887" s="3" t="s">
        <v>7277</v>
      </c>
      <c r="D1887">
        <v>3000</v>
      </c>
      <c r="E1887">
        <v>3485</v>
      </c>
      <c r="F1887" t="s">
        <v>8219</v>
      </c>
      <c r="G1887" t="s">
        <v>8224</v>
      </c>
      <c r="H1887" t="s">
        <v>8246</v>
      </c>
      <c r="I1887">
        <v>1406952781</v>
      </c>
      <c r="J1887">
        <v>1405743181</v>
      </c>
      <c r="K1887" t="b">
        <v>1</v>
      </c>
      <c r="L1887">
        <v>55</v>
      </c>
      <c r="M1887" t="b">
        <v>1</v>
      </c>
      <c r="N1887" t="s">
        <v>8271</v>
      </c>
      <c r="O1887" s="5">
        <f t="shared" si="232"/>
        <v>1.1616666666666666</v>
      </c>
      <c r="P1887" s="8">
        <f t="shared" si="233"/>
        <v>63.363636363636367</v>
      </c>
      <c r="Q1887" t="str">
        <f t="shared" si="234"/>
        <v>theater</v>
      </c>
      <c r="R1887" t="str">
        <f t="shared" si="235"/>
        <v>plays</v>
      </c>
      <c r="S1887" s="11">
        <f t="shared" si="236"/>
        <v>41839.175706018519</v>
      </c>
      <c r="T1887" s="11">
        <f t="shared" si="237"/>
        <v>41853.175706018519</v>
      </c>
      <c r="U1887" t="str">
        <f>INDEX('ED - Country code'!$A:$A,MATCH(Data!G3169,'ED - Country code'!$B:$B,0))</f>
        <v>United Kingdom</v>
      </c>
      <c r="V1887">
        <f t="shared" si="238"/>
        <v>14</v>
      </c>
      <c r="W1887">
        <f t="shared" si="239"/>
        <v>2014</v>
      </c>
    </row>
    <row r="1888" spans="1:23" ht="43.2" x14ac:dyDescent="0.3">
      <c r="A1888">
        <v>3431</v>
      </c>
      <c r="B1888" s="3" t="s">
        <v>3430</v>
      </c>
      <c r="C1888" s="3" t="s">
        <v>7541</v>
      </c>
      <c r="D1888">
        <v>2000</v>
      </c>
      <c r="E1888">
        <v>2000</v>
      </c>
      <c r="F1888" t="s">
        <v>8219</v>
      </c>
      <c r="G1888" t="s">
        <v>8224</v>
      </c>
      <c r="H1888" t="s">
        <v>8246</v>
      </c>
      <c r="I1888">
        <v>1408383153</v>
      </c>
      <c r="J1888">
        <v>1405791153</v>
      </c>
      <c r="K1888" t="b">
        <v>0</v>
      </c>
      <c r="L1888">
        <v>21</v>
      </c>
      <c r="M1888" t="b">
        <v>1</v>
      </c>
      <c r="N1888" t="s">
        <v>8271</v>
      </c>
      <c r="O1888" s="5">
        <f t="shared" si="232"/>
        <v>1</v>
      </c>
      <c r="P1888" s="8">
        <f t="shared" si="233"/>
        <v>95.238095238095241</v>
      </c>
      <c r="Q1888" t="str">
        <f t="shared" si="234"/>
        <v>theater</v>
      </c>
      <c r="R1888" t="str">
        <f t="shared" si="235"/>
        <v>plays</v>
      </c>
      <c r="S1888" s="11">
        <f t="shared" si="236"/>
        <v>41839.730937500004</v>
      </c>
      <c r="T1888" s="11">
        <f t="shared" si="237"/>
        <v>41869.730937500004</v>
      </c>
      <c r="U1888" t="str">
        <f>INDEX('ED - Country code'!$A:$A,MATCH(Data!G3433,'ED - Country code'!$B:$B,0))</f>
        <v>United States of America</v>
      </c>
      <c r="V1888">
        <f t="shared" si="238"/>
        <v>30</v>
      </c>
      <c r="W1888">
        <f t="shared" si="239"/>
        <v>2014</v>
      </c>
    </row>
    <row r="1889" spans="1:23" ht="43.2" x14ac:dyDescent="0.3">
      <c r="A1889">
        <v>3160</v>
      </c>
      <c r="B1889" s="3" t="s">
        <v>3160</v>
      </c>
      <c r="C1889" s="3" t="s">
        <v>7270</v>
      </c>
      <c r="D1889">
        <v>4500</v>
      </c>
      <c r="E1889">
        <v>4569</v>
      </c>
      <c r="F1889" t="s">
        <v>8219</v>
      </c>
      <c r="G1889" t="s">
        <v>8224</v>
      </c>
      <c r="H1889" t="s">
        <v>8246</v>
      </c>
      <c r="I1889">
        <v>1407905940</v>
      </c>
      <c r="J1889">
        <v>1405923687</v>
      </c>
      <c r="K1889" t="b">
        <v>1</v>
      </c>
      <c r="L1889">
        <v>57</v>
      </c>
      <c r="M1889" t="b">
        <v>1</v>
      </c>
      <c r="N1889" t="s">
        <v>8271</v>
      </c>
      <c r="O1889" s="5">
        <f t="shared" si="232"/>
        <v>1.0153333333333334</v>
      </c>
      <c r="P1889" s="8">
        <f t="shared" si="233"/>
        <v>80.15789473684211</v>
      </c>
      <c r="Q1889" t="str">
        <f t="shared" si="234"/>
        <v>theater</v>
      </c>
      <c r="R1889" t="str">
        <f t="shared" si="235"/>
        <v>plays</v>
      </c>
      <c r="S1889" s="11">
        <f t="shared" si="236"/>
        <v>41841.26489583333</v>
      </c>
      <c r="T1889" s="11">
        <f t="shared" si="237"/>
        <v>41864.207638888889</v>
      </c>
      <c r="U1889" t="str">
        <f>INDEX('ED - Country code'!$A:$A,MATCH(Data!G3162,'ED - Country code'!$B:$B,0))</f>
        <v>United States of America</v>
      </c>
      <c r="V1889">
        <f t="shared" si="238"/>
        <v>22.942743055558822</v>
      </c>
      <c r="W1889">
        <f t="shared" si="239"/>
        <v>2014</v>
      </c>
    </row>
    <row r="1890" spans="1:23" ht="43.2" x14ac:dyDescent="0.3">
      <c r="A1890">
        <v>34</v>
      </c>
      <c r="B1890" s="3" t="s">
        <v>36</v>
      </c>
      <c r="C1890" s="3" t="s">
        <v>4145</v>
      </c>
      <c r="D1890">
        <v>2600</v>
      </c>
      <c r="E1890">
        <v>3392</v>
      </c>
      <c r="F1890" t="s">
        <v>8219</v>
      </c>
      <c r="G1890" t="s">
        <v>8224</v>
      </c>
      <c r="H1890" t="s">
        <v>8246</v>
      </c>
      <c r="I1890">
        <v>1407224601</v>
      </c>
      <c r="J1890">
        <v>1405928601</v>
      </c>
      <c r="K1890" t="b">
        <v>0</v>
      </c>
      <c r="L1890">
        <v>68</v>
      </c>
      <c r="M1890" t="b">
        <v>1</v>
      </c>
      <c r="N1890" t="s">
        <v>8265</v>
      </c>
      <c r="O1890" s="5">
        <f t="shared" si="232"/>
        <v>1.3046153846153845</v>
      </c>
      <c r="P1890" s="8">
        <f t="shared" si="233"/>
        <v>49.882352941176471</v>
      </c>
      <c r="Q1890" t="str">
        <f t="shared" si="234"/>
        <v>film &amp; video</v>
      </c>
      <c r="R1890" t="str">
        <f t="shared" si="235"/>
        <v>television</v>
      </c>
      <c r="S1890" s="11">
        <f t="shared" si="236"/>
        <v>41841.321770833332</v>
      </c>
      <c r="T1890" s="11">
        <f t="shared" si="237"/>
        <v>41856.321770833332</v>
      </c>
      <c r="U1890" t="str">
        <f>INDEX('ED - Country code'!$A:$A,MATCH(Data!G36,'ED - Country code'!$B:$B,0))</f>
        <v>United States of America</v>
      </c>
      <c r="V1890">
        <f t="shared" si="238"/>
        <v>15</v>
      </c>
      <c r="W1890">
        <f t="shared" si="239"/>
        <v>2014</v>
      </c>
    </row>
    <row r="1891" spans="1:23" ht="43.2" x14ac:dyDescent="0.3">
      <c r="A1891">
        <v>3471</v>
      </c>
      <c r="B1891" s="3" t="s">
        <v>3470</v>
      </c>
      <c r="C1891" s="3" t="s">
        <v>7581</v>
      </c>
      <c r="D1891">
        <v>500</v>
      </c>
      <c r="E1891">
        <v>1073</v>
      </c>
      <c r="F1891" t="s">
        <v>8219</v>
      </c>
      <c r="G1891" t="s">
        <v>8225</v>
      </c>
      <c r="H1891" t="s">
        <v>8247</v>
      </c>
      <c r="I1891">
        <v>1409515200</v>
      </c>
      <c r="J1891">
        <v>1405971690</v>
      </c>
      <c r="K1891" t="b">
        <v>0</v>
      </c>
      <c r="L1891">
        <v>30</v>
      </c>
      <c r="M1891" t="b">
        <v>1</v>
      </c>
      <c r="N1891" t="s">
        <v>8271</v>
      </c>
      <c r="O1891" s="5">
        <f t="shared" si="232"/>
        <v>2.1459999999999999</v>
      </c>
      <c r="P1891" s="8">
        <f t="shared" si="233"/>
        <v>35.766666666666666</v>
      </c>
      <c r="Q1891" t="str">
        <f t="shared" si="234"/>
        <v>theater</v>
      </c>
      <c r="R1891" t="str">
        <f t="shared" si="235"/>
        <v>plays</v>
      </c>
      <c r="S1891" s="11">
        <f t="shared" si="236"/>
        <v>41841.820486111108</v>
      </c>
      <c r="T1891" s="11">
        <f t="shared" si="237"/>
        <v>41882.833333333336</v>
      </c>
      <c r="U1891" t="str">
        <f>INDEX('ED - Country code'!$A:$A,MATCH(Data!G3473,'ED - Country code'!$B:$B,0))</f>
        <v>United Kingdom</v>
      </c>
      <c r="V1891">
        <f t="shared" si="238"/>
        <v>41.01284722222772</v>
      </c>
      <c r="W1891">
        <f t="shared" si="239"/>
        <v>2014</v>
      </c>
    </row>
    <row r="1892" spans="1:23" ht="43.2" x14ac:dyDescent="0.3">
      <c r="A1892">
        <v>3017</v>
      </c>
      <c r="B1892" s="3" t="s">
        <v>3017</v>
      </c>
      <c r="C1892" s="3" t="s">
        <v>7127</v>
      </c>
      <c r="D1892">
        <v>22000</v>
      </c>
      <c r="E1892">
        <v>23285</v>
      </c>
      <c r="F1892" t="s">
        <v>8219</v>
      </c>
      <c r="G1892" t="s">
        <v>8224</v>
      </c>
      <c r="H1892" t="s">
        <v>8246</v>
      </c>
      <c r="I1892">
        <v>1408566243</v>
      </c>
      <c r="J1892">
        <v>1405974243</v>
      </c>
      <c r="K1892" t="b">
        <v>0</v>
      </c>
      <c r="L1892">
        <v>159</v>
      </c>
      <c r="M1892" t="b">
        <v>1</v>
      </c>
      <c r="N1892" t="s">
        <v>8303</v>
      </c>
      <c r="O1892" s="5">
        <f t="shared" si="232"/>
        <v>1.0584090909090909</v>
      </c>
      <c r="P1892" s="8">
        <f t="shared" si="233"/>
        <v>146.44654088050314</v>
      </c>
      <c r="Q1892" t="str">
        <f t="shared" si="234"/>
        <v>theater</v>
      </c>
      <c r="R1892" t="str">
        <f t="shared" si="235"/>
        <v>spaces</v>
      </c>
      <c r="S1892" s="11">
        <f t="shared" si="236"/>
        <v>41841.850034722222</v>
      </c>
      <c r="T1892" s="11">
        <f t="shared" si="237"/>
        <v>41871.850034722222</v>
      </c>
      <c r="U1892" t="str">
        <f>INDEX('ED - Country code'!$A:$A,MATCH(Data!G3019,'ED - Country code'!$B:$B,0))</f>
        <v>Norway</v>
      </c>
      <c r="V1892">
        <f t="shared" si="238"/>
        <v>30</v>
      </c>
      <c r="W1892">
        <f t="shared" si="239"/>
        <v>2014</v>
      </c>
    </row>
    <row r="1893" spans="1:23" ht="43.2" x14ac:dyDescent="0.3">
      <c r="A1893">
        <v>30</v>
      </c>
      <c r="B1893" s="3" t="s">
        <v>32</v>
      </c>
      <c r="C1893" s="3" t="s">
        <v>4141</v>
      </c>
      <c r="D1893">
        <v>4000</v>
      </c>
      <c r="E1893">
        <v>4051.99</v>
      </c>
      <c r="F1893" t="s">
        <v>8219</v>
      </c>
      <c r="G1893" t="s">
        <v>8224</v>
      </c>
      <c r="H1893" t="s">
        <v>8246</v>
      </c>
      <c r="I1893">
        <v>1408604515</v>
      </c>
      <c r="J1893">
        <v>1406012515</v>
      </c>
      <c r="K1893" t="b">
        <v>0</v>
      </c>
      <c r="L1893">
        <v>53</v>
      </c>
      <c r="M1893" t="b">
        <v>1</v>
      </c>
      <c r="N1893" t="s">
        <v>8265</v>
      </c>
      <c r="O1893" s="5">
        <f t="shared" si="232"/>
        <v>1.0129975</v>
      </c>
      <c r="P1893" s="8">
        <f t="shared" si="233"/>
        <v>76.45264150943396</v>
      </c>
      <c r="Q1893" t="str">
        <f t="shared" si="234"/>
        <v>film &amp; video</v>
      </c>
      <c r="R1893" t="str">
        <f t="shared" si="235"/>
        <v>television</v>
      </c>
      <c r="S1893" s="11">
        <f t="shared" si="236"/>
        <v>41842.292997685188</v>
      </c>
      <c r="T1893" s="11">
        <f t="shared" si="237"/>
        <v>41872.292997685188</v>
      </c>
      <c r="U1893" t="str">
        <f>INDEX('ED - Country code'!$A:$A,MATCH(Data!G32,'ED - Country code'!$B:$B,0))</f>
        <v>United States of America</v>
      </c>
      <c r="V1893">
        <f t="shared" si="238"/>
        <v>30</v>
      </c>
      <c r="W1893">
        <f t="shared" si="239"/>
        <v>2014</v>
      </c>
    </row>
    <row r="1894" spans="1:23" ht="43.2" x14ac:dyDescent="0.3">
      <c r="A1894">
        <v>2838</v>
      </c>
      <c r="B1894" s="3" t="s">
        <v>2838</v>
      </c>
      <c r="C1894" s="3" t="s">
        <v>6948</v>
      </c>
      <c r="D1894">
        <v>2000</v>
      </c>
      <c r="E1894">
        <v>2405</v>
      </c>
      <c r="F1894" t="s">
        <v>8219</v>
      </c>
      <c r="G1894" t="s">
        <v>8224</v>
      </c>
      <c r="H1894" t="s">
        <v>8246</v>
      </c>
      <c r="I1894">
        <v>1407967200</v>
      </c>
      <c r="J1894">
        <v>1406039696</v>
      </c>
      <c r="K1894" t="b">
        <v>0</v>
      </c>
      <c r="L1894">
        <v>54</v>
      </c>
      <c r="M1894" t="b">
        <v>1</v>
      </c>
      <c r="N1894" t="s">
        <v>8271</v>
      </c>
      <c r="O1894" s="5">
        <f t="shared" si="232"/>
        <v>1.2024999999999999</v>
      </c>
      <c r="P1894" s="8">
        <f t="shared" si="233"/>
        <v>44.537037037037038</v>
      </c>
      <c r="Q1894" t="str">
        <f t="shared" si="234"/>
        <v>theater</v>
      </c>
      <c r="R1894" t="str">
        <f t="shared" si="235"/>
        <v>plays</v>
      </c>
      <c r="S1894" s="11">
        <f t="shared" si="236"/>
        <v>41842.607592592591</v>
      </c>
      <c r="T1894" s="11">
        <f t="shared" si="237"/>
        <v>41864.916666666664</v>
      </c>
      <c r="U1894" t="str">
        <f>INDEX('ED - Country code'!$A:$A,MATCH(Data!G2840,'ED - Country code'!$B:$B,0))</f>
        <v>United Kingdom</v>
      </c>
      <c r="V1894">
        <f t="shared" si="238"/>
        <v>22.309074074073578</v>
      </c>
      <c r="W1894">
        <f t="shared" si="239"/>
        <v>2014</v>
      </c>
    </row>
    <row r="1895" spans="1:23" ht="28.8" x14ac:dyDescent="0.3">
      <c r="A1895">
        <v>2327</v>
      </c>
      <c r="B1895" s="3" t="s">
        <v>2328</v>
      </c>
      <c r="C1895" s="3" t="s">
        <v>6437</v>
      </c>
      <c r="D1895">
        <v>35000</v>
      </c>
      <c r="E1895">
        <v>184133.01</v>
      </c>
      <c r="F1895" t="s">
        <v>8219</v>
      </c>
      <c r="G1895" t="s">
        <v>8224</v>
      </c>
      <c r="H1895" t="s">
        <v>8246</v>
      </c>
      <c r="I1895">
        <v>1409090440</v>
      </c>
      <c r="J1895">
        <v>1406066440</v>
      </c>
      <c r="K1895" t="b">
        <v>1</v>
      </c>
      <c r="L1895">
        <v>3355</v>
      </c>
      <c r="M1895" t="b">
        <v>1</v>
      </c>
      <c r="N1895" t="s">
        <v>8298</v>
      </c>
      <c r="O1895" s="5">
        <f t="shared" si="232"/>
        <v>5.2609431428571432</v>
      </c>
      <c r="P1895" s="8">
        <f t="shared" si="233"/>
        <v>54.883162444113267</v>
      </c>
      <c r="Q1895" t="str">
        <f t="shared" si="234"/>
        <v>food</v>
      </c>
      <c r="R1895" t="str">
        <f t="shared" si="235"/>
        <v>small batch</v>
      </c>
      <c r="S1895" s="11">
        <f t="shared" si="236"/>
        <v>41842.917129629634</v>
      </c>
      <c r="T1895" s="11">
        <f t="shared" si="237"/>
        <v>41877.917129629634</v>
      </c>
      <c r="U1895" t="str">
        <f>INDEX('ED - Country code'!$A:$A,MATCH(Data!G2329,'ED - Country code'!$B:$B,0))</f>
        <v>United Kingdom</v>
      </c>
      <c r="V1895">
        <f t="shared" si="238"/>
        <v>35</v>
      </c>
      <c r="W1895">
        <f t="shared" si="239"/>
        <v>2014</v>
      </c>
    </row>
    <row r="1896" spans="1:23" ht="43.2" x14ac:dyDescent="0.3">
      <c r="A1896">
        <v>3045</v>
      </c>
      <c r="B1896" s="3" t="s">
        <v>3045</v>
      </c>
      <c r="C1896" s="3" t="s">
        <v>7155</v>
      </c>
      <c r="D1896">
        <v>4000</v>
      </c>
      <c r="E1896">
        <v>5308.26</v>
      </c>
      <c r="F1896" t="s">
        <v>8219</v>
      </c>
      <c r="G1896" t="s">
        <v>8224</v>
      </c>
      <c r="H1896" t="s">
        <v>8246</v>
      </c>
      <c r="I1896">
        <v>1408679055</v>
      </c>
      <c r="J1896">
        <v>1406087055</v>
      </c>
      <c r="K1896" t="b">
        <v>0</v>
      </c>
      <c r="L1896">
        <v>64</v>
      </c>
      <c r="M1896" t="b">
        <v>1</v>
      </c>
      <c r="N1896" t="s">
        <v>8303</v>
      </c>
      <c r="O1896" s="5">
        <f t="shared" si="232"/>
        <v>1.3270650000000002</v>
      </c>
      <c r="P1896" s="8">
        <f t="shared" si="233"/>
        <v>82.941562500000003</v>
      </c>
      <c r="Q1896" t="str">
        <f t="shared" si="234"/>
        <v>theater</v>
      </c>
      <c r="R1896" t="str">
        <f t="shared" si="235"/>
        <v>spaces</v>
      </c>
      <c r="S1896" s="11">
        <f t="shared" si="236"/>
        <v>41843.155729166669</v>
      </c>
      <c r="T1896" s="11">
        <f t="shared" si="237"/>
        <v>41873.155729166669</v>
      </c>
      <c r="U1896" t="str">
        <f>INDEX('ED - Country code'!$A:$A,MATCH(Data!G3047,'ED - Country code'!$B:$B,0))</f>
        <v>France</v>
      </c>
      <c r="V1896">
        <f t="shared" si="238"/>
        <v>30</v>
      </c>
      <c r="W1896">
        <f t="shared" si="239"/>
        <v>2014</v>
      </c>
    </row>
    <row r="1897" spans="1:23" ht="43.2" x14ac:dyDescent="0.3">
      <c r="A1897">
        <v>1250</v>
      </c>
      <c r="B1897" s="3" t="s">
        <v>1251</v>
      </c>
      <c r="C1897" s="3" t="s">
        <v>5360</v>
      </c>
      <c r="D1897">
        <v>30000</v>
      </c>
      <c r="E1897">
        <v>60046</v>
      </c>
      <c r="F1897" t="s">
        <v>8219</v>
      </c>
      <c r="G1897" t="s">
        <v>8224</v>
      </c>
      <c r="H1897" t="s">
        <v>8246</v>
      </c>
      <c r="I1897">
        <v>1410017131</v>
      </c>
      <c r="J1897">
        <v>1406129131</v>
      </c>
      <c r="K1897" t="b">
        <v>1</v>
      </c>
      <c r="L1897">
        <v>508</v>
      </c>
      <c r="M1897" t="b">
        <v>1</v>
      </c>
      <c r="N1897" t="s">
        <v>8276</v>
      </c>
      <c r="O1897" s="5">
        <f t="shared" si="232"/>
        <v>2.0015333333333332</v>
      </c>
      <c r="P1897" s="8">
        <f t="shared" si="233"/>
        <v>118.2007874015748</v>
      </c>
      <c r="Q1897" t="str">
        <f t="shared" si="234"/>
        <v>music</v>
      </c>
      <c r="R1897" t="str">
        <f t="shared" si="235"/>
        <v>rock</v>
      </c>
      <c r="S1897" s="11">
        <f t="shared" si="236"/>
        <v>41843.64271990741</v>
      </c>
      <c r="T1897" s="11">
        <f t="shared" si="237"/>
        <v>41888.64271990741</v>
      </c>
      <c r="U1897" t="str">
        <f>INDEX('ED - Country code'!$A:$A,MATCH(Data!G1252,'ED - Country code'!$B:$B,0))</f>
        <v>United States of America</v>
      </c>
      <c r="V1897">
        <f t="shared" si="238"/>
        <v>45</v>
      </c>
      <c r="W1897">
        <f t="shared" si="239"/>
        <v>2014</v>
      </c>
    </row>
    <row r="1898" spans="1:23" ht="43.2" x14ac:dyDescent="0.3">
      <c r="A1898">
        <v>2066</v>
      </c>
      <c r="B1898" s="3" t="s">
        <v>2067</v>
      </c>
      <c r="C1898" s="3" t="s">
        <v>6176</v>
      </c>
      <c r="D1898">
        <v>2000</v>
      </c>
      <c r="E1898">
        <v>4372</v>
      </c>
      <c r="F1898" t="s">
        <v>8219</v>
      </c>
      <c r="G1898" t="s">
        <v>8224</v>
      </c>
      <c r="H1898" t="s">
        <v>8246</v>
      </c>
      <c r="I1898">
        <v>1408818683</v>
      </c>
      <c r="J1898">
        <v>1406226683</v>
      </c>
      <c r="K1898" t="b">
        <v>0</v>
      </c>
      <c r="L1898">
        <v>65</v>
      </c>
      <c r="M1898" t="b">
        <v>1</v>
      </c>
      <c r="N1898" t="s">
        <v>8295</v>
      </c>
      <c r="O1898" s="5">
        <f t="shared" si="232"/>
        <v>2.1859999999999999</v>
      </c>
      <c r="P1898" s="8">
        <f t="shared" si="233"/>
        <v>67.261538461538464</v>
      </c>
      <c r="Q1898" t="str">
        <f t="shared" si="234"/>
        <v>technology</v>
      </c>
      <c r="R1898" t="str">
        <f t="shared" si="235"/>
        <v>hardware</v>
      </c>
      <c r="S1898" s="11">
        <f t="shared" si="236"/>
        <v>41844.771793981483</v>
      </c>
      <c r="T1898" s="11">
        <f t="shared" si="237"/>
        <v>41874.771793981483</v>
      </c>
      <c r="U1898" t="str">
        <f>INDEX('ED - Country code'!$A:$A,MATCH(Data!G2068,'ED - Country code'!$B:$B,0))</f>
        <v>United States of America</v>
      </c>
      <c r="V1898">
        <f t="shared" si="238"/>
        <v>30</v>
      </c>
      <c r="W1898">
        <f t="shared" si="239"/>
        <v>2014</v>
      </c>
    </row>
    <row r="1899" spans="1:23" ht="43.2" x14ac:dyDescent="0.3">
      <c r="A1899">
        <v>2939</v>
      </c>
      <c r="B1899" s="3" t="s">
        <v>2939</v>
      </c>
      <c r="C1899" s="3" t="s">
        <v>7049</v>
      </c>
      <c r="D1899">
        <v>8000</v>
      </c>
      <c r="E1899">
        <v>8230</v>
      </c>
      <c r="F1899" t="s">
        <v>8219</v>
      </c>
      <c r="G1899" t="s">
        <v>8224</v>
      </c>
      <c r="H1899" t="s">
        <v>8246</v>
      </c>
      <c r="I1899">
        <v>1409187600</v>
      </c>
      <c r="J1899">
        <v>1406316312</v>
      </c>
      <c r="K1899" t="b">
        <v>0</v>
      </c>
      <c r="L1899">
        <v>25</v>
      </c>
      <c r="M1899" t="b">
        <v>1</v>
      </c>
      <c r="N1899" t="s">
        <v>8305</v>
      </c>
      <c r="O1899" s="5">
        <f t="shared" si="232"/>
        <v>1.0287500000000001</v>
      </c>
      <c r="P1899" s="8">
        <f t="shared" si="233"/>
        <v>329.2</v>
      </c>
      <c r="Q1899" t="str">
        <f t="shared" si="234"/>
        <v>theater</v>
      </c>
      <c r="R1899" t="str">
        <f t="shared" si="235"/>
        <v>musical</v>
      </c>
      <c r="S1899" s="11">
        <f t="shared" si="236"/>
        <v>41845.809166666666</v>
      </c>
      <c r="T1899" s="11">
        <f t="shared" si="237"/>
        <v>41879.041666666664</v>
      </c>
      <c r="U1899" t="str">
        <f>INDEX('ED - Country code'!$A:$A,MATCH(Data!G2941,'ED - Country code'!$B:$B,0))</f>
        <v>United States of America</v>
      </c>
      <c r="V1899">
        <f t="shared" si="238"/>
        <v>33.232499999998254</v>
      </c>
      <c r="W1899">
        <f t="shared" si="239"/>
        <v>2014</v>
      </c>
    </row>
    <row r="1900" spans="1:23" ht="43.2" x14ac:dyDescent="0.3">
      <c r="A1900">
        <v>2251</v>
      </c>
      <c r="B1900" s="3" t="s">
        <v>2252</v>
      </c>
      <c r="C1900" s="3" t="s">
        <v>6361</v>
      </c>
      <c r="D1900">
        <v>8500</v>
      </c>
      <c r="E1900">
        <v>11428.19</v>
      </c>
      <c r="F1900" t="s">
        <v>8219</v>
      </c>
      <c r="G1900" t="s">
        <v>8224</v>
      </c>
      <c r="H1900" t="s">
        <v>8246</v>
      </c>
      <c r="I1900">
        <v>1408177077</v>
      </c>
      <c r="J1900">
        <v>1406362677</v>
      </c>
      <c r="K1900" t="b">
        <v>0</v>
      </c>
      <c r="L1900">
        <v>480</v>
      </c>
      <c r="M1900" t="b">
        <v>1</v>
      </c>
      <c r="N1900" t="s">
        <v>8297</v>
      </c>
      <c r="O1900" s="5">
        <f t="shared" si="232"/>
        <v>1.3444929411764706</v>
      </c>
      <c r="P1900" s="8">
        <f t="shared" si="233"/>
        <v>23.808729166666669</v>
      </c>
      <c r="Q1900" t="str">
        <f t="shared" si="234"/>
        <v>games</v>
      </c>
      <c r="R1900" t="str">
        <f t="shared" si="235"/>
        <v>tabletop games</v>
      </c>
      <c r="S1900" s="11">
        <f t="shared" si="236"/>
        <v>41846.34579861111</v>
      </c>
      <c r="T1900" s="11">
        <f t="shared" si="237"/>
        <v>41867.34579861111</v>
      </c>
      <c r="U1900" t="str">
        <f>INDEX('ED - Country code'!$A:$A,MATCH(Data!G2253,'ED - Country code'!$B:$B,0))</f>
        <v>United Kingdom</v>
      </c>
      <c r="V1900">
        <f t="shared" si="238"/>
        <v>21</v>
      </c>
      <c r="W1900">
        <f t="shared" si="239"/>
        <v>2014</v>
      </c>
    </row>
    <row r="1901" spans="1:23" ht="43.2" x14ac:dyDescent="0.3">
      <c r="A1901">
        <v>3626</v>
      </c>
      <c r="B1901" s="3" t="s">
        <v>3624</v>
      </c>
      <c r="C1901" s="3" t="s">
        <v>7736</v>
      </c>
      <c r="D1901">
        <v>4000</v>
      </c>
      <c r="E1901">
        <v>4073</v>
      </c>
      <c r="F1901" t="s">
        <v>8219</v>
      </c>
      <c r="G1901" t="s">
        <v>8225</v>
      </c>
      <c r="H1901" t="s">
        <v>8247</v>
      </c>
      <c r="I1901">
        <v>1408204857</v>
      </c>
      <c r="J1901">
        <v>1406390457</v>
      </c>
      <c r="K1901" t="b">
        <v>0</v>
      </c>
      <c r="L1901">
        <v>48</v>
      </c>
      <c r="M1901" t="b">
        <v>1</v>
      </c>
      <c r="N1901" t="s">
        <v>8271</v>
      </c>
      <c r="O1901" s="5">
        <f t="shared" si="232"/>
        <v>1.0182500000000001</v>
      </c>
      <c r="P1901" s="8">
        <f t="shared" si="233"/>
        <v>84.854166666666671</v>
      </c>
      <c r="Q1901" t="str">
        <f t="shared" si="234"/>
        <v>theater</v>
      </c>
      <c r="R1901" t="str">
        <f t="shared" si="235"/>
        <v>plays</v>
      </c>
      <c r="S1901" s="11">
        <f t="shared" si="236"/>
        <v>41846.667326388888</v>
      </c>
      <c r="T1901" s="11">
        <f t="shared" si="237"/>
        <v>41867.667326388888</v>
      </c>
      <c r="U1901" t="str">
        <f>INDEX('ED - Country code'!$A:$A,MATCH(Data!G3628,'ED - Country code'!$B:$B,0))</f>
        <v>Germany</v>
      </c>
      <c r="V1901">
        <f t="shared" si="238"/>
        <v>21</v>
      </c>
      <c r="W1901">
        <f t="shared" si="239"/>
        <v>2014</v>
      </c>
    </row>
    <row r="1902" spans="1:23" ht="28.8" x14ac:dyDescent="0.3">
      <c r="A1902">
        <v>2029</v>
      </c>
      <c r="B1902" s="3" t="s">
        <v>2030</v>
      </c>
      <c r="C1902" s="3" t="s">
        <v>6139</v>
      </c>
      <c r="D1902">
        <v>2500</v>
      </c>
      <c r="E1902">
        <v>9030</v>
      </c>
      <c r="F1902" t="s">
        <v>8219</v>
      </c>
      <c r="G1902" t="s">
        <v>8224</v>
      </c>
      <c r="H1902" t="s">
        <v>8246</v>
      </c>
      <c r="I1902">
        <v>1409099481</v>
      </c>
      <c r="J1902">
        <v>1406507481</v>
      </c>
      <c r="K1902" t="b">
        <v>1</v>
      </c>
      <c r="L1902">
        <v>94</v>
      </c>
      <c r="M1902" t="b">
        <v>1</v>
      </c>
      <c r="N1902" t="s">
        <v>8295</v>
      </c>
      <c r="O1902" s="5">
        <f t="shared" si="232"/>
        <v>3.6120000000000001</v>
      </c>
      <c r="P1902" s="8">
        <f t="shared" si="233"/>
        <v>96.063829787234042</v>
      </c>
      <c r="Q1902" t="str">
        <f t="shared" si="234"/>
        <v>technology</v>
      </c>
      <c r="R1902" t="str">
        <f t="shared" si="235"/>
        <v>hardware</v>
      </c>
      <c r="S1902" s="11">
        <f t="shared" si="236"/>
        <v>41848.021770833337</v>
      </c>
      <c r="T1902" s="11">
        <f t="shared" si="237"/>
        <v>41878.021770833337</v>
      </c>
      <c r="U1902" t="str">
        <f>INDEX('ED - Country code'!$A:$A,MATCH(Data!G2031,'ED - Country code'!$B:$B,0))</f>
        <v>Canada</v>
      </c>
      <c r="V1902">
        <f t="shared" si="238"/>
        <v>30</v>
      </c>
      <c r="W1902">
        <f t="shared" si="239"/>
        <v>2014</v>
      </c>
    </row>
    <row r="1903" spans="1:23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2"/>
        <v>2.696969696969697E-2</v>
      </c>
      <c r="P1903" s="8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11">
        <f t="shared" si="236"/>
        <v>42116.54315972222</v>
      </c>
      <c r="T1903" s="11">
        <f t="shared" si="237"/>
        <v>42146.541666666672</v>
      </c>
      <c r="U1903" t="str">
        <f>INDEX('ED - Country code'!$A:$A,MATCH(Data!G1903,'ED - Country code'!$B:$B,0))</f>
        <v>United Kingdom</v>
      </c>
      <c r="V1903">
        <f t="shared" si="238"/>
        <v>29.998506944451947</v>
      </c>
      <c r="W1903">
        <f t="shared" si="239"/>
        <v>2015</v>
      </c>
    </row>
    <row r="1904" spans="1:23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2"/>
        <v>1.2E-2</v>
      </c>
      <c r="P1904" s="8">
        <f t="shared" si="233"/>
        <v>4</v>
      </c>
      <c r="Q1904" t="str">
        <f t="shared" si="234"/>
        <v>technology</v>
      </c>
      <c r="R1904" t="str">
        <f t="shared" si="235"/>
        <v>gadgets</v>
      </c>
      <c r="S1904" s="11">
        <f t="shared" si="236"/>
        <v>42037.789895833332</v>
      </c>
      <c r="T1904" s="11">
        <f t="shared" si="237"/>
        <v>42067.789895833332</v>
      </c>
      <c r="U1904" t="str">
        <f>INDEX('ED - Country code'!$A:$A,MATCH(Data!G1904,'ED - Country code'!$B:$B,0))</f>
        <v>Netherlands</v>
      </c>
      <c r="V1904">
        <f t="shared" si="238"/>
        <v>30</v>
      </c>
      <c r="W1904">
        <f t="shared" si="239"/>
        <v>2015</v>
      </c>
    </row>
    <row r="1905" spans="1:23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2"/>
        <v>0.46600000000000003</v>
      </c>
      <c r="P1905" s="8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11">
        <f t="shared" si="236"/>
        <v>42702.770729166667</v>
      </c>
      <c r="T1905" s="11">
        <f t="shared" si="237"/>
        <v>42762.770729166667</v>
      </c>
      <c r="U1905" t="str">
        <f>INDEX('ED - Country code'!$A:$A,MATCH(Data!G1905,'ED - Country code'!$B:$B,0))</f>
        <v>United States of America</v>
      </c>
      <c r="V1905">
        <f t="shared" si="238"/>
        <v>60</v>
      </c>
      <c r="W1905">
        <f t="shared" si="239"/>
        <v>2017</v>
      </c>
    </row>
    <row r="1906" spans="1:23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2"/>
        <v>1E-3</v>
      </c>
      <c r="P1906" s="8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11">
        <f t="shared" si="236"/>
        <v>42326.685428240744</v>
      </c>
      <c r="T1906" s="11">
        <f t="shared" si="237"/>
        <v>42371.685428240744</v>
      </c>
      <c r="U1906" t="str">
        <f>INDEX('ED - Country code'!$A:$A,MATCH(Data!G1906,'ED - Country code'!$B:$B,0))</f>
        <v>United States of America</v>
      </c>
      <c r="V1906">
        <f t="shared" si="238"/>
        <v>45</v>
      </c>
      <c r="W1906">
        <f t="shared" si="239"/>
        <v>2016</v>
      </c>
    </row>
    <row r="1907" spans="1:23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2"/>
        <v>1.6800000000000001E-3</v>
      </c>
      <c r="P1907" s="8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11">
        <f t="shared" si="236"/>
        <v>41859.925856481481</v>
      </c>
      <c r="T1907" s="11">
        <f t="shared" si="237"/>
        <v>41889.925856481481</v>
      </c>
      <c r="U1907" t="str">
        <f>INDEX('ED - Country code'!$A:$A,MATCH(Data!G1907,'ED - Country code'!$B:$B,0))</f>
        <v>United States of America</v>
      </c>
      <c r="V1907">
        <f t="shared" si="238"/>
        <v>30</v>
      </c>
      <c r="W1907">
        <f t="shared" si="239"/>
        <v>2014</v>
      </c>
    </row>
    <row r="1908" spans="1:23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2"/>
        <v>0.42759999999999998</v>
      </c>
      <c r="P1908" s="8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11">
        <f t="shared" si="236"/>
        <v>42514.671099537038</v>
      </c>
      <c r="T1908" s="11">
        <f t="shared" si="237"/>
        <v>42544.671099537038</v>
      </c>
      <c r="U1908" t="str">
        <f>INDEX('ED - Country code'!$A:$A,MATCH(Data!G1908,'ED - Country code'!$B:$B,0))</f>
        <v>United States of America</v>
      </c>
      <c r="V1908">
        <f t="shared" si="238"/>
        <v>30</v>
      </c>
      <c r="W1908">
        <f t="shared" si="239"/>
        <v>2016</v>
      </c>
    </row>
    <row r="1909" spans="1:23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2"/>
        <v>2.8333333333333335E-3</v>
      </c>
      <c r="P1909" s="8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11">
        <f t="shared" si="236"/>
        <v>41767.587094907409</v>
      </c>
      <c r="T1909" s="11">
        <f t="shared" si="237"/>
        <v>41782.587094907409</v>
      </c>
      <c r="U1909" t="str">
        <f>INDEX('ED - Country code'!$A:$A,MATCH(Data!G1909,'ED - Country code'!$B:$B,0))</f>
        <v>United States of America</v>
      </c>
      <c r="V1909">
        <f t="shared" si="238"/>
        <v>15</v>
      </c>
      <c r="W1909">
        <f t="shared" si="239"/>
        <v>2014</v>
      </c>
    </row>
    <row r="1910" spans="1:23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2"/>
        <v>1.7319999999999999E-2</v>
      </c>
      <c r="P1910" s="8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11">
        <f t="shared" si="236"/>
        <v>42703.917824074073</v>
      </c>
      <c r="T1910" s="11">
        <f t="shared" si="237"/>
        <v>42733.917824074073</v>
      </c>
      <c r="U1910" t="str">
        <f>INDEX('ED - Country code'!$A:$A,MATCH(Data!G1910,'ED - Country code'!$B:$B,0))</f>
        <v>United States of America</v>
      </c>
      <c r="V1910">
        <f t="shared" si="238"/>
        <v>30</v>
      </c>
      <c r="W1910">
        <f t="shared" si="239"/>
        <v>2016</v>
      </c>
    </row>
    <row r="1911" spans="1:23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2"/>
        <v>0.14111428571428572</v>
      </c>
      <c r="P1911" s="8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11">
        <f t="shared" si="236"/>
        <v>41905.429155092592</v>
      </c>
      <c r="T1911" s="11">
        <f t="shared" si="237"/>
        <v>41935.429155092592</v>
      </c>
      <c r="U1911" t="str">
        <f>INDEX('ED - Country code'!$A:$A,MATCH(Data!G1911,'ED - Country code'!$B:$B,0))</f>
        <v>United States of America</v>
      </c>
      <c r="V1911">
        <f t="shared" si="238"/>
        <v>30</v>
      </c>
      <c r="W1911">
        <f t="shared" si="239"/>
        <v>2014</v>
      </c>
    </row>
    <row r="1912" spans="1:23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2"/>
        <v>0.39395294117647056</v>
      </c>
      <c r="P1912" s="8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11">
        <f t="shared" si="236"/>
        <v>42264.963159722218</v>
      </c>
      <c r="T1912" s="11">
        <f t="shared" si="237"/>
        <v>42308.947916666672</v>
      </c>
      <c r="U1912" t="str">
        <f>INDEX('ED - Country code'!$A:$A,MATCH(Data!G1912,'ED - Country code'!$B:$B,0))</f>
        <v>Netherlands</v>
      </c>
      <c r="V1912">
        <f t="shared" si="238"/>
        <v>43.984756944453693</v>
      </c>
      <c r="W1912">
        <f t="shared" si="239"/>
        <v>2015</v>
      </c>
    </row>
    <row r="1913" spans="1:23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2"/>
        <v>2.3529411764705883E-4</v>
      </c>
      <c r="P1913" s="8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11">
        <f t="shared" si="236"/>
        <v>41830.033958333333</v>
      </c>
      <c r="T1913" s="11">
        <f t="shared" si="237"/>
        <v>41860.033958333333</v>
      </c>
      <c r="U1913" t="str">
        <f>INDEX('ED - Country code'!$A:$A,MATCH(Data!G1913,'ED - Country code'!$B:$B,0))</f>
        <v>New Zealand</v>
      </c>
      <c r="V1913">
        <f t="shared" si="238"/>
        <v>30</v>
      </c>
      <c r="W1913">
        <f t="shared" si="239"/>
        <v>2014</v>
      </c>
    </row>
    <row r="1914" spans="1:23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2"/>
        <v>0.59299999999999997</v>
      </c>
      <c r="P1914" s="8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11">
        <f t="shared" si="236"/>
        <v>42129.226388888885</v>
      </c>
      <c r="T1914" s="11">
        <f t="shared" si="237"/>
        <v>42159.226388888885</v>
      </c>
      <c r="U1914" t="str">
        <f>INDEX('ED - Country code'!$A:$A,MATCH(Data!G1914,'ED - Country code'!$B:$B,0))</f>
        <v>United States of America</v>
      </c>
      <c r="V1914">
        <f t="shared" si="238"/>
        <v>30</v>
      </c>
      <c r="W1914">
        <f t="shared" si="239"/>
        <v>2015</v>
      </c>
    </row>
    <row r="1915" spans="1:23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2"/>
        <v>1.3270833333333334E-2</v>
      </c>
      <c r="P1915" s="8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11">
        <f t="shared" si="236"/>
        <v>41890.511319444442</v>
      </c>
      <c r="T1915" s="11">
        <f t="shared" si="237"/>
        <v>41920.511319444442</v>
      </c>
      <c r="U1915" t="str">
        <f>INDEX('ED - Country code'!$A:$A,MATCH(Data!G1915,'ED - Country code'!$B:$B,0))</f>
        <v>United Kingdom</v>
      </c>
      <c r="V1915">
        <f t="shared" si="238"/>
        <v>30</v>
      </c>
      <c r="W1915">
        <f t="shared" si="239"/>
        <v>2014</v>
      </c>
    </row>
    <row r="1916" spans="1:23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2"/>
        <v>9.0090090090090086E-2</v>
      </c>
      <c r="P1916" s="8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11">
        <f t="shared" si="236"/>
        <v>41929.174456018518</v>
      </c>
      <c r="T1916" s="11">
        <f t="shared" si="237"/>
        <v>41944.165972222225</v>
      </c>
      <c r="U1916" t="str">
        <f>INDEX('ED - Country code'!$A:$A,MATCH(Data!G1916,'ED - Country code'!$B:$B,0))</f>
        <v>United States of America</v>
      </c>
      <c r="V1916">
        <f t="shared" si="238"/>
        <v>14.991516203706851</v>
      </c>
      <c r="W1916">
        <f t="shared" si="239"/>
        <v>2014</v>
      </c>
    </row>
    <row r="1917" spans="1:23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2"/>
        <v>1.6E-2</v>
      </c>
      <c r="P1917" s="8">
        <f t="shared" si="233"/>
        <v>2</v>
      </c>
      <c r="Q1917" t="str">
        <f t="shared" si="234"/>
        <v>technology</v>
      </c>
      <c r="R1917" t="str">
        <f t="shared" si="235"/>
        <v>gadgets</v>
      </c>
      <c r="S1917" s="11">
        <f t="shared" si="236"/>
        <v>41864.04886574074</v>
      </c>
      <c r="T1917" s="11">
        <f t="shared" si="237"/>
        <v>41884.04886574074</v>
      </c>
      <c r="U1917" t="str">
        <f>INDEX('ED - Country code'!$A:$A,MATCH(Data!G1917,'ED - Country code'!$B:$B,0))</f>
        <v>United States of America</v>
      </c>
      <c r="V1917">
        <f t="shared" si="238"/>
        <v>20</v>
      </c>
      <c r="W1917">
        <f t="shared" si="239"/>
        <v>2014</v>
      </c>
    </row>
    <row r="1918" spans="1:23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2"/>
        <v>5.1000000000000004E-3</v>
      </c>
      <c r="P1918" s="8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11">
        <f t="shared" si="236"/>
        <v>42656.717303240745</v>
      </c>
      <c r="T1918" s="11">
        <f t="shared" si="237"/>
        <v>42681.758969907409</v>
      </c>
      <c r="U1918" t="str">
        <f>INDEX('ED - Country code'!$A:$A,MATCH(Data!G1918,'ED - Country code'!$B:$B,0))</f>
        <v>United States of America</v>
      </c>
      <c r="V1918">
        <f t="shared" si="238"/>
        <v>25.041666666664241</v>
      </c>
      <c r="W1918">
        <f t="shared" si="239"/>
        <v>2016</v>
      </c>
    </row>
    <row r="1919" spans="1:23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2"/>
        <v>0.52570512820512816</v>
      </c>
      <c r="P1919" s="8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11">
        <f t="shared" si="236"/>
        <v>42746.270057870366</v>
      </c>
      <c r="T1919" s="11">
        <f t="shared" si="237"/>
        <v>42776.270057870366</v>
      </c>
      <c r="U1919" t="str">
        <f>INDEX('ED - Country code'!$A:$A,MATCH(Data!G1919,'ED - Country code'!$B:$B,0))</f>
        <v>Hong Kong, SAR China</v>
      </c>
      <c r="V1919">
        <f t="shared" si="238"/>
        <v>30</v>
      </c>
      <c r="W1919">
        <f t="shared" si="239"/>
        <v>2017</v>
      </c>
    </row>
    <row r="1920" spans="1:23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2"/>
        <v>1.04E-2</v>
      </c>
      <c r="P1920" s="8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11">
        <f t="shared" si="236"/>
        <v>41828.789942129632</v>
      </c>
      <c r="T1920" s="11">
        <f t="shared" si="237"/>
        <v>41863.789942129632</v>
      </c>
      <c r="U1920" t="str">
        <f>INDEX('ED - Country code'!$A:$A,MATCH(Data!G1920,'ED - Country code'!$B:$B,0))</f>
        <v>United States of America</v>
      </c>
      <c r="V1920">
        <f t="shared" si="238"/>
        <v>35</v>
      </c>
      <c r="W1920">
        <f t="shared" si="239"/>
        <v>2014</v>
      </c>
    </row>
    <row r="1921" spans="1:23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2"/>
        <v>0.47399999999999998</v>
      </c>
      <c r="P1921" s="8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11">
        <f t="shared" si="236"/>
        <v>42113.875567129624</v>
      </c>
      <c r="T1921" s="11">
        <f t="shared" si="237"/>
        <v>42143.875567129624</v>
      </c>
      <c r="U1921" t="str">
        <f>INDEX('ED - Country code'!$A:$A,MATCH(Data!G1921,'ED - Country code'!$B:$B,0))</f>
        <v>United States of America</v>
      </c>
      <c r="V1921">
        <f t="shared" si="238"/>
        <v>30</v>
      </c>
      <c r="W1921">
        <f t="shared" si="239"/>
        <v>2015</v>
      </c>
    </row>
    <row r="1922" spans="1:23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240">E1922/D1922</f>
        <v>0.43030000000000002</v>
      </c>
      <c r="P1922" s="8">
        <f t="shared" ref="P1922:P1985" si="241">E1922/L1922</f>
        <v>40.980952380952381</v>
      </c>
      <c r="Q1922" t="str">
        <f t="shared" ref="Q1922:Q1985" si="242">LEFT(N1922,SEARCH("/",N1922,1)-1)</f>
        <v>technology</v>
      </c>
      <c r="R1922" t="str">
        <f t="shared" ref="R1922:R1985" si="243">RIGHT(N1922,LEN(N1922)-SEARCH("/",N1922,1))</f>
        <v>gadgets</v>
      </c>
      <c r="S1922" s="11">
        <f t="shared" ref="S1922:S1985" si="244">(((J1922/60)/60)/24)+DATE(1970,1,1)</f>
        <v>42270.875706018516</v>
      </c>
      <c r="T1922" s="11">
        <f t="shared" ref="T1922:T1985" si="245">(((I1922/60)/60)/24)+DATE(1970,1,1)</f>
        <v>42298.958333333328</v>
      </c>
      <c r="U1922" t="str">
        <f>INDEX('ED - Country code'!$A:$A,MATCH(Data!G1922,'ED - Country code'!$B:$B,0))</f>
        <v>United Kingdom</v>
      </c>
      <c r="V1922">
        <f t="shared" si="238"/>
        <v>28.082627314812271</v>
      </c>
      <c r="W1922">
        <f t="shared" si="239"/>
        <v>2015</v>
      </c>
    </row>
    <row r="1923" spans="1:23" ht="43.2" x14ac:dyDescent="0.3">
      <c r="A1923">
        <v>3493</v>
      </c>
      <c r="B1923" s="3" t="s">
        <v>3492</v>
      </c>
      <c r="C1923" s="3" t="s">
        <v>7603</v>
      </c>
      <c r="D1923">
        <v>1500</v>
      </c>
      <c r="E1923">
        <v>1500</v>
      </c>
      <c r="F1923" t="s">
        <v>8219</v>
      </c>
      <c r="G1923" t="s">
        <v>8224</v>
      </c>
      <c r="H1923" t="s">
        <v>8246</v>
      </c>
      <c r="I1923">
        <v>1408252260</v>
      </c>
      <c r="J1923">
        <v>1406580436</v>
      </c>
      <c r="K1923" t="b">
        <v>0</v>
      </c>
      <c r="L1923">
        <v>29</v>
      </c>
      <c r="M1923" t="b">
        <v>1</v>
      </c>
      <c r="N1923" t="s">
        <v>8271</v>
      </c>
      <c r="O1923" s="5">
        <f t="shared" si="240"/>
        <v>1</v>
      </c>
      <c r="P1923" s="8">
        <f t="shared" si="241"/>
        <v>51.724137931034484</v>
      </c>
      <c r="Q1923" t="str">
        <f t="shared" si="242"/>
        <v>theater</v>
      </c>
      <c r="R1923" t="str">
        <f t="shared" si="243"/>
        <v>plays</v>
      </c>
      <c r="S1923" s="11">
        <f t="shared" si="244"/>
        <v>41848.866157407407</v>
      </c>
      <c r="T1923" s="11">
        <f t="shared" si="245"/>
        <v>41868.21597222222</v>
      </c>
      <c r="U1923" t="str">
        <f>INDEX('ED - Country code'!$A:$A,MATCH(Data!G3495,'ED - Country code'!$B:$B,0))</f>
        <v>United Kingdom</v>
      </c>
      <c r="V1923">
        <f t="shared" ref="V1923:V1986" si="246">T1923-S1923</f>
        <v>19.349814814813726</v>
      </c>
      <c r="W1923">
        <f t="shared" ref="W1923:W1986" si="247">YEAR(T1923)</f>
        <v>2014</v>
      </c>
    </row>
    <row r="1924" spans="1:23" ht="43.2" x14ac:dyDescent="0.3">
      <c r="A1924">
        <v>525</v>
      </c>
      <c r="B1924" s="3" t="s">
        <v>526</v>
      </c>
      <c r="C1924" s="3" t="s">
        <v>4635</v>
      </c>
      <c r="D1924">
        <v>12000</v>
      </c>
      <c r="E1924">
        <v>12000</v>
      </c>
      <c r="F1924" t="s">
        <v>8219</v>
      </c>
      <c r="G1924" t="s">
        <v>8224</v>
      </c>
      <c r="H1924" t="s">
        <v>8246</v>
      </c>
      <c r="I1924">
        <v>1410601041</v>
      </c>
      <c r="J1924">
        <v>1406713041</v>
      </c>
      <c r="K1924" t="b">
        <v>0</v>
      </c>
      <c r="L1924">
        <v>12</v>
      </c>
      <c r="M1924" t="b">
        <v>1</v>
      </c>
      <c r="N1924" t="s">
        <v>8271</v>
      </c>
      <c r="O1924" s="5">
        <f t="shared" si="240"/>
        <v>1</v>
      </c>
      <c r="P1924" s="8">
        <f t="shared" si="241"/>
        <v>1000</v>
      </c>
      <c r="Q1924" t="str">
        <f t="shared" si="242"/>
        <v>theater</v>
      </c>
      <c r="R1924" t="str">
        <f t="shared" si="243"/>
        <v>plays</v>
      </c>
      <c r="S1924" s="11">
        <f t="shared" si="244"/>
        <v>41850.400937500002</v>
      </c>
      <c r="T1924" s="11">
        <f t="shared" si="245"/>
        <v>41895.400937500002</v>
      </c>
      <c r="U1924" t="str">
        <f>INDEX('ED - Country code'!$A:$A,MATCH(Data!G527,'ED - Country code'!$B:$B,0))</f>
        <v>United States of America</v>
      </c>
      <c r="V1924">
        <f t="shared" si="246"/>
        <v>45</v>
      </c>
      <c r="W1924">
        <f t="shared" si="247"/>
        <v>2014</v>
      </c>
    </row>
    <row r="1925" spans="1:23" ht="43.2" x14ac:dyDescent="0.3">
      <c r="A1925">
        <v>3344</v>
      </c>
      <c r="B1925" s="3" t="s">
        <v>3344</v>
      </c>
      <c r="C1925" s="3" t="s">
        <v>7454</v>
      </c>
      <c r="D1925">
        <v>4500</v>
      </c>
      <c r="E1925">
        <v>4565</v>
      </c>
      <c r="F1925" t="s">
        <v>8219</v>
      </c>
      <c r="G1925" t="s">
        <v>8224</v>
      </c>
      <c r="H1925" t="s">
        <v>8246</v>
      </c>
      <c r="I1925">
        <v>1409374093</v>
      </c>
      <c r="J1925">
        <v>1406782093</v>
      </c>
      <c r="K1925" t="b">
        <v>0</v>
      </c>
      <c r="L1925">
        <v>40</v>
      </c>
      <c r="M1925" t="b">
        <v>1</v>
      </c>
      <c r="N1925" t="s">
        <v>8271</v>
      </c>
      <c r="O1925" s="5">
        <f t="shared" si="240"/>
        <v>1.0144444444444445</v>
      </c>
      <c r="P1925" s="8">
        <f t="shared" si="241"/>
        <v>114.125</v>
      </c>
      <c r="Q1925" t="str">
        <f t="shared" si="242"/>
        <v>theater</v>
      </c>
      <c r="R1925" t="str">
        <f t="shared" si="243"/>
        <v>plays</v>
      </c>
      <c r="S1925" s="11">
        <f t="shared" si="244"/>
        <v>41851.200150462959</v>
      </c>
      <c r="T1925" s="11">
        <f t="shared" si="245"/>
        <v>41881.200150462959</v>
      </c>
      <c r="U1925" t="str">
        <f>INDEX('ED - Country code'!$A:$A,MATCH(Data!G3346,'ED - Country code'!$B:$B,0))</f>
        <v>United States of America</v>
      </c>
      <c r="V1925">
        <f t="shared" si="246"/>
        <v>30</v>
      </c>
      <c r="W1925">
        <f t="shared" si="247"/>
        <v>2014</v>
      </c>
    </row>
    <row r="1926" spans="1:23" ht="43.2" x14ac:dyDescent="0.3">
      <c r="A1926">
        <v>3436</v>
      </c>
      <c r="B1926" s="3" t="s">
        <v>3435</v>
      </c>
      <c r="C1926" s="3" t="s">
        <v>7546</v>
      </c>
      <c r="D1926">
        <v>5000</v>
      </c>
      <c r="E1926">
        <v>5295</v>
      </c>
      <c r="F1926" t="s">
        <v>8219</v>
      </c>
      <c r="G1926" t="s">
        <v>8224</v>
      </c>
      <c r="H1926" t="s">
        <v>8246</v>
      </c>
      <c r="I1926">
        <v>1408638480</v>
      </c>
      <c r="J1926">
        <v>1406811593</v>
      </c>
      <c r="K1926" t="b">
        <v>0</v>
      </c>
      <c r="L1926">
        <v>37</v>
      </c>
      <c r="M1926" t="b">
        <v>1</v>
      </c>
      <c r="N1926" t="s">
        <v>8271</v>
      </c>
      <c r="O1926" s="5">
        <f t="shared" si="240"/>
        <v>1.0589999999999999</v>
      </c>
      <c r="P1926" s="8">
        <f t="shared" si="241"/>
        <v>143.1081081081081</v>
      </c>
      <c r="Q1926" t="str">
        <f t="shared" si="242"/>
        <v>theater</v>
      </c>
      <c r="R1926" t="str">
        <f t="shared" si="243"/>
        <v>plays</v>
      </c>
      <c r="S1926" s="11">
        <f t="shared" si="244"/>
        <v>41851.541585648149</v>
      </c>
      <c r="T1926" s="11">
        <f t="shared" si="245"/>
        <v>41872.686111111114</v>
      </c>
      <c r="U1926" t="str">
        <f>INDEX('ED - Country code'!$A:$A,MATCH(Data!G3438,'ED - Country code'!$B:$B,0))</f>
        <v>United States of America</v>
      </c>
      <c r="V1926">
        <f t="shared" si="246"/>
        <v>21.144525462965248</v>
      </c>
      <c r="W1926">
        <f t="shared" si="247"/>
        <v>2014</v>
      </c>
    </row>
    <row r="1927" spans="1:23" ht="43.2" x14ac:dyDescent="0.3">
      <c r="A1927">
        <v>3363</v>
      </c>
      <c r="B1927" s="3" t="s">
        <v>3362</v>
      </c>
      <c r="C1927" s="3" t="s">
        <v>7473</v>
      </c>
      <c r="D1927">
        <v>7750</v>
      </c>
      <c r="E1927">
        <v>7860</v>
      </c>
      <c r="F1927" t="s">
        <v>8219</v>
      </c>
      <c r="G1927" t="s">
        <v>8224</v>
      </c>
      <c r="H1927" t="s">
        <v>8246</v>
      </c>
      <c r="I1927">
        <v>1408464000</v>
      </c>
      <c r="J1927">
        <v>1406831445</v>
      </c>
      <c r="K1927" t="b">
        <v>0</v>
      </c>
      <c r="L1927">
        <v>26</v>
      </c>
      <c r="M1927" t="b">
        <v>1</v>
      </c>
      <c r="N1927" t="s">
        <v>8271</v>
      </c>
      <c r="O1927" s="5">
        <f t="shared" si="240"/>
        <v>1.0141935483870967</v>
      </c>
      <c r="P1927" s="8">
        <f t="shared" si="241"/>
        <v>302.30769230769232</v>
      </c>
      <c r="Q1927" t="str">
        <f t="shared" si="242"/>
        <v>theater</v>
      </c>
      <c r="R1927" t="str">
        <f t="shared" si="243"/>
        <v>plays</v>
      </c>
      <c r="S1927" s="11">
        <f t="shared" si="244"/>
        <v>41851.771354166667</v>
      </c>
      <c r="T1927" s="11">
        <f t="shared" si="245"/>
        <v>41870.666666666664</v>
      </c>
      <c r="U1927" t="str">
        <f>INDEX('ED - Country code'!$A:$A,MATCH(Data!G3365,'ED - Country code'!$B:$B,0))</f>
        <v>United States of America</v>
      </c>
      <c r="V1927">
        <f t="shared" si="246"/>
        <v>18.89531249999709</v>
      </c>
      <c r="W1927">
        <f t="shared" si="247"/>
        <v>2014</v>
      </c>
    </row>
    <row r="1928" spans="1:23" ht="43.2" x14ac:dyDescent="0.3">
      <c r="A1928">
        <v>2308</v>
      </c>
      <c r="B1928" s="3" t="s">
        <v>2309</v>
      </c>
      <c r="C1928" s="3" t="s">
        <v>6418</v>
      </c>
      <c r="D1928">
        <v>50000</v>
      </c>
      <c r="E1928">
        <v>50653.11</v>
      </c>
      <c r="F1928" t="s">
        <v>8219</v>
      </c>
      <c r="G1928" t="s">
        <v>8224</v>
      </c>
      <c r="H1928" t="s">
        <v>8246</v>
      </c>
      <c r="I1928">
        <v>1409274000</v>
      </c>
      <c r="J1928">
        <v>1406847996</v>
      </c>
      <c r="K1928" t="b">
        <v>1</v>
      </c>
      <c r="L1928">
        <v>614</v>
      </c>
      <c r="M1928" t="b">
        <v>1</v>
      </c>
      <c r="N1928" t="s">
        <v>8279</v>
      </c>
      <c r="O1928" s="5">
        <f t="shared" si="240"/>
        <v>1.0130622</v>
      </c>
      <c r="P1928" s="8">
        <f t="shared" si="241"/>
        <v>82.496921824104234</v>
      </c>
      <c r="Q1928" t="str">
        <f t="shared" si="242"/>
        <v>music</v>
      </c>
      <c r="R1928" t="str">
        <f t="shared" si="243"/>
        <v>indie rock</v>
      </c>
      <c r="S1928" s="11">
        <f t="shared" si="244"/>
        <v>41851.962916666671</v>
      </c>
      <c r="T1928" s="11">
        <f t="shared" si="245"/>
        <v>41880.041666666664</v>
      </c>
      <c r="U1928" t="str">
        <f>INDEX('ED - Country code'!$A:$A,MATCH(Data!G2310,'ED - Country code'!$B:$B,0))</f>
        <v>Canada</v>
      </c>
      <c r="V1928">
        <f t="shared" si="246"/>
        <v>28.078749999993306</v>
      </c>
      <c r="W1928">
        <f t="shared" si="247"/>
        <v>2014</v>
      </c>
    </row>
    <row r="1929" spans="1:23" ht="43.2" x14ac:dyDescent="0.3">
      <c r="A1929">
        <v>3460</v>
      </c>
      <c r="B1929" s="3" t="s">
        <v>3459</v>
      </c>
      <c r="C1929" s="3" t="s">
        <v>7570</v>
      </c>
      <c r="D1929">
        <v>500</v>
      </c>
      <c r="E1929">
        <v>950</v>
      </c>
      <c r="F1929" t="s">
        <v>8219</v>
      </c>
      <c r="G1929" t="s">
        <v>8225</v>
      </c>
      <c r="H1929" t="s">
        <v>8247</v>
      </c>
      <c r="I1929">
        <v>1408106352</v>
      </c>
      <c r="J1929">
        <v>1406896752</v>
      </c>
      <c r="K1929" t="b">
        <v>0</v>
      </c>
      <c r="L1929">
        <v>19</v>
      </c>
      <c r="M1929" t="b">
        <v>1</v>
      </c>
      <c r="N1929" t="s">
        <v>8271</v>
      </c>
      <c r="O1929" s="5">
        <f t="shared" si="240"/>
        <v>1.9</v>
      </c>
      <c r="P1929" s="8">
        <f t="shared" si="241"/>
        <v>50</v>
      </c>
      <c r="Q1929" t="str">
        <f t="shared" si="242"/>
        <v>theater</v>
      </c>
      <c r="R1929" t="str">
        <f t="shared" si="243"/>
        <v>plays</v>
      </c>
      <c r="S1929" s="11">
        <f t="shared" si="244"/>
        <v>41852.527222222219</v>
      </c>
      <c r="T1929" s="11">
        <f t="shared" si="245"/>
        <v>41866.527222222219</v>
      </c>
      <c r="U1929" t="str">
        <f>INDEX('ED - Country code'!$A:$A,MATCH(Data!G3462,'ED - Country code'!$B:$B,0))</f>
        <v>United States of America</v>
      </c>
      <c r="V1929">
        <f t="shared" si="246"/>
        <v>14</v>
      </c>
      <c r="W1929">
        <f t="shared" si="247"/>
        <v>2014</v>
      </c>
    </row>
    <row r="1930" spans="1:23" ht="43.2" x14ac:dyDescent="0.3">
      <c r="A1930">
        <v>2971</v>
      </c>
      <c r="B1930" s="3" t="s">
        <v>2971</v>
      </c>
      <c r="C1930" s="3" t="s">
        <v>7081</v>
      </c>
      <c r="D1930">
        <v>3200</v>
      </c>
      <c r="E1930">
        <v>3205</v>
      </c>
      <c r="F1930" t="s">
        <v>8219</v>
      </c>
      <c r="G1930" t="s">
        <v>8224</v>
      </c>
      <c r="H1930" t="s">
        <v>8246</v>
      </c>
      <c r="I1930">
        <v>1409500078</v>
      </c>
      <c r="J1930">
        <v>1406908078</v>
      </c>
      <c r="K1930" t="b">
        <v>0</v>
      </c>
      <c r="L1930">
        <v>43</v>
      </c>
      <c r="M1930" t="b">
        <v>1</v>
      </c>
      <c r="N1930" t="s">
        <v>8271</v>
      </c>
      <c r="O1930" s="5">
        <f t="shared" si="240"/>
        <v>1.0015624999999999</v>
      </c>
      <c r="P1930" s="8">
        <f t="shared" si="241"/>
        <v>74.534883720930239</v>
      </c>
      <c r="Q1930" t="str">
        <f t="shared" si="242"/>
        <v>theater</v>
      </c>
      <c r="R1930" t="str">
        <f t="shared" si="243"/>
        <v>plays</v>
      </c>
      <c r="S1930" s="11">
        <f t="shared" si="244"/>
        <v>41852.658310185187</v>
      </c>
      <c r="T1930" s="11">
        <f t="shared" si="245"/>
        <v>41882.658310185187</v>
      </c>
      <c r="U1930" t="str">
        <f>INDEX('ED - Country code'!$A:$A,MATCH(Data!G2973,'ED - Country code'!$B:$B,0))</f>
        <v>United States of America</v>
      </c>
      <c r="V1930">
        <f t="shared" si="246"/>
        <v>30</v>
      </c>
      <c r="W1930">
        <f t="shared" si="247"/>
        <v>2014</v>
      </c>
    </row>
    <row r="1931" spans="1:23" ht="28.8" x14ac:dyDescent="0.3">
      <c r="A1931">
        <v>1190</v>
      </c>
      <c r="B1931" s="3" t="s">
        <v>1191</v>
      </c>
      <c r="C1931" s="3" t="s">
        <v>5300</v>
      </c>
      <c r="D1931">
        <v>500</v>
      </c>
      <c r="E1931">
        <v>675</v>
      </c>
      <c r="F1931" t="s">
        <v>8219</v>
      </c>
      <c r="G1931" t="s">
        <v>8224</v>
      </c>
      <c r="H1931" t="s">
        <v>8246</v>
      </c>
      <c r="I1931">
        <v>1409500725</v>
      </c>
      <c r="J1931">
        <v>1406908725</v>
      </c>
      <c r="K1931" t="b">
        <v>0</v>
      </c>
      <c r="L1931">
        <v>13</v>
      </c>
      <c r="M1931" t="b">
        <v>1</v>
      </c>
      <c r="N1931" t="s">
        <v>8285</v>
      </c>
      <c r="O1931" s="5">
        <f t="shared" si="240"/>
        <v>1.35</v>
      </c>
      <c r="P1931" s="8">
        <f t="shared" si="241"/>
        <v>51.92307692307692</v>
      </c>
      <c r="Q1931" t="str">
        <f t="shared" si="242"/>
        <v>photography</v>
      </c>
      <c r="R1931" t="str">
        <f t="shared" si="243"/>
        <v>photobooks</v>
      </c>
      <c r="S1931" s="11">
        <f t="shared" si="244"/>
        <v>41852.665798611109</v>
      </c>
      <c r="T1931" s="11">
        <f t="shared" si="245"/>
        <v>41882.665798611109</v>
      </c>
      <c r="U1931" t="str">
        <f>INDEX('ED - Country code'!$A:$A,MATCH(Data!G1192,'ED - Country code'!$B:$B,0))</f>
        <v>United States of America</v>
      </c>
      <c r="V1931">
        <f t="shared" si="246"/>
        <v>30</v>
      </c>
      <c r="W1931">
        <f t="shared" si="247"/>
        <v>2014</v>
      </c>
    </row>
    <row r="1932" spans="1:23" ht="28.8" x14ac:dyDescent="0.3">
      <c r="A1932">
        <v>1273</v>
      </c>
      <c r="B1932" s="3" t="s">
        <v>1274</v>
      </c>
      <c r="C1932" s="3" t="s">
        <v>5383</v>
      </c>
      <c r="D1932">
        <v>4000</v>
      </c>
      <c r="E1932">
        <v>4140</v>
      </c>
      <c r="F1932" t="s">
        <v>8219</v>
      </c>
      <c r="G1932" t="s">
        <v>8229</v>
      </c>
      <c r="H1932" t="s">
        <v>8251</v>
      </c>
      <c r="I1932">
        <v>1409506291</v>
      </c>
      <c r="J1932">
        <v>1406914291</v>
      </c>
      <c r="K1932" t="b">
        <v>1</v>
      </c>
      <c r="L1932">
        <v>54</v>
      </c>
      <c r="M1932" t="b">
        <v>1</v>
      </c>
      <c r="N1932" t="s">
        <v>8276</v>
      </c>
      <c r="O1932" s="5">
        <f t="shared" si="240"/>
        <v>1.0349999999999999</v>
      </c>
      <c r="P1932" s="8">
        <f t="shared" si="241"/>
        <v>76.666666666666671</v>
      </c>
      <c r="Q1932" t="str">
        <f t="shared" si="242"/>
        <v>music</v>
      </c>
      <c r="R1932" t="str">
        <f t="shared" si="243"/>
        <v>rock</v>
      </c>
      <c r="S1932" s="11">
        <f t="shared" si="244"/>
        <v>41852.730219907404</v>
      </c>
      <c r="T1932" s="11">
        <f t="shared" si="245"/>
        <v>41882.730219907404</v>
      </c>
      <c r="U1932" t="str">
        <f>INDEX('ED - Country code'!$A:$A,MATCH(Data!G1275,'ED - Country code'!$B:$B,0))</f>
        <v>United States of America</v>
      </c>
      <c r="V1932">
        <f t="shared" si="246"/>
        <v>30</v>
      </c>
      <c r="W1932">
        <f t="shared" si="247"/>
        <v>2014</v>
      </c>
    </row>
    <row r="1933" spans="1:23" ht="43.2" x14ac:dyDescent="0.3">
      <c r="A1933">
        <v>2839</v>
      </c>
      <c r="B1933" s="3" t="s">
        <v>2839</v>
      </c>
      <c r="C1933" s="3" t="s">
        <v>6949</v>
      </c>
      <c r="D1933">
        <v>3500</v>
      </c>
      <c r="E1933">
        <v>3900</v>
      </c>
      <c r="F1933" t="s">
        <v>8219</v>
      </c>
      <c r="G1933" t="s">
        <v>8224</v>
      </c>
      <c r="H1933" t="s">
        <v>8246</v>
      </c>
      <c r="I1933">
        <v>1408942740</v>
      </c>
      <c r="J1933">
        <v>1406958354</v>
      </c>
      <c r="K1933" t="b">
        <v>0</v>
      </c>
      <c r="L1933">
        <v>31</v>
      </c>
      <c r="M1933" t="b">
        <v>1</v>
      </c>
      <c r="N1933" t="s">
        <v>8271</v>
      </c>
      <c r="O1933" s="5">
        <f t="shared" si="240"/>
        <v>1.1142857142857143</v>
      </c>
      <c r="P1933" s="8">
        <f t="shared" si="241"/>
        <v>125.80645161290323</v>
      </c>
      <c r="Q1933" t="str">
        <f t="shared" si="242"/>
        <v>theater</v>
      </c>
      <c r="R1933" t="str">
        <f t="shared" si="243"/>
        <v>plays</v>
      </c>
      <c r="S1933" s="11">
        <f t="shared" si="244"/>
        <v>41853.240208333329</v>
      </c>
      <c r="T1933" s="11">
        <f t="shared" si="245"/>
        <v>41876.207638888889</v>
      </c>
      <c r="U1933" t="str">
        <f>INDEX('ED - Country code'!$A:$A,MATCH(Data!G2841,'ED - Country code'!$B:$B,0))</f>
        <v>United States of America</v>
      </c>
      <c r="V1933">
        <f t="shared" si="246"/>
        <v>22.967430555559986</v>
      </c>
      <c r="W1933">
        <f t="shared" si="247"/>
        <v>2014</v>
      </c>
    </row>
    <row r="1934" spans="1:23" ht="28.8" x14ac:dyDescent="0.3">
      <c r="A1934">
        <v>3372</v>
      </c>
      <c r="B1934" s="3" t="s">
        <v>3371</v>
      </c>
      <c r="C1934" s="3" t="s">
        <v>7482</v>
      </c>
      <c r="D1934">
        <v>1000</v>
      </c>
      <c r="E1934">
        <v>1035</v>
      </c>
      <c r="F1934" t="s">
        <v>8219</v>
      </c>
      <c r="G1934" t="s">
        <v>8224</v>
      </c>
      <c r="H1934" t="s">
        <v>8246</v>
      </c>
      <c r="I1934">
        <v>1408942740</v>
      </c>
      <c r="J1934">
        <v>1407157756</v>
      </c>
      <c r="K1934" t="b">
        <v>0</v>
      </c>
      <c r="L1934">
        <v>27</v>
      </c>
      <c r="M1934" t="b">
        <v>1</v>
      </c>
      <c r="N1934" t="s">
        <v>8271</v>
      </c>
      <c r="O1934" s="5">
        <f t="shared" si="240"/>
        <v>1.0349999999999999</v>
      </c>
      <c r="P1934" s="8">
        <f t="shared" si="241"/>
        <v>38.333333333333336</v>
      </c>
      <c r="Q1934" t="str">
        <f t="shared" si="242"/>
        <v>theater</v>
      </c>
      <c r="R1934" t="str">
        <f t="shared" si="243"/>
        <v>plays</v>
      </c>
      <c r="S1934" s="11">
        <f t="shared" si="244"/>
        <v>41855.548101851848</v>
      </c>
      <c r="T1934" s="11">
        <f t="shared" si="245"/>
        <v>41876.207638888889</v>
      </c>
      <c r="U1934" t="str">
        <f>INDEX('ED - Country code'!$A:$A,MATCH(Data!G3374,'ED - Country code'!$B:$B,0))</f>
        <v>United States of America</v>
      </c>
      <c r="V1934">
        <f t="shared" si="246"/>
        <v>20.659537037041446</v>
      </c>
      <c r="W1934">
        <f t="shared" si="247"/>
        <v>2014</v>
      </c>
    </row>
    <row r="1935" spans="1:23" ht="43.2" x14ac:dyDescent="0.3">
      <c r="A1935">
        <v>1253</v>
      </c>
      <c r="B1935" s="3" t="s">
        <v>1254</v>
      </c>
      <c r="C1935" s="3" t="s">
        <v>5363</v>
      </c>
      <c r="D1935">
        <v>10</v>
      </c>
      <c r="E1935">
        <v>30383.32</v>
      </c>
      <c r="F1935" t="s">
        <v>8219</v>
      </c>
      <c r="G1935" t="s">
        <v>8224</v>
      </c>
      <c r="H1935" t="s">
        <v>8246</v>
      </c>
      <c r="I1935">
        <v>1409770107</v>
      </c>
      <c r="J1935">
        <v>1407178107</v>
      </c>
      <c r="K1935" t="b">
        <v>1</v>
      </c>
      <c r="L1935">
        <v>711</v>
      </c>
      <c r="M1935" t="b">
        <v>1</v>
      </c>
      <c r="N1935" t="s">
        <v>8276</v>
      </c>
      <c r="O1935" s="5">
        <f t="shared" si="240"/>
        <v>3038.3319999999999</v>
      </c>
      <c r="P1935" s="8">
        <f t="shared" si="241"/>
        <v>42.73322081575246</v>
      </c>
      <c r="Q1935" t="str">
        <f t="shared" si="242"/>
        <v>music</v>
      </c>
      <c r="R1935" t="str">
        <f t="shared" si="243"/>
        <v>rock</v>
      </c>
      <c r="S1935" s="11">
        <f t="shared" si="244"/>
        <v>41855.783645833333</v>
      </c>
      <c r="T1935" s="11">
        <f t="shared" si="245"/>
        <v>41885.783645833333</v>
      </c>
      <c r="U1935" t="str">
        <f>INDEX('ED - Country code'!$A:$A,MATCH(Data!G1255,'ED - Country code'!$B:$B,0))</f>
        <v>United States of America</v>
      </c>
      <c r="V1935">
        <f t="shared" si="246"/>
        <v>30</v>
      </c>
      <c r="W1935">
        <f t="shared" si="247"/>
        <v>2014</v>
      </c>
    </row>
    <row r="1936" spans="1:23" ht="43.2" x14ac:dyDescent="0.3">
      <c r="A1936">
        <v>3516</v>
      </c>
      <c r="B1936" s="3" t="s">
        <v>3515</v>
      </c>
      <c r="C1936" s="3" t="s">
        <v>7626</v>
      </c>
      <c r="D1936">
        <v>2500</v>
      </c>
      <c r="E1936">
        <v>2500</v>
      </c>
      <c r="F1936" t="s">
        <v>8219</v>
      </c>
      <c r="G1936" t="s">
        <v>8224</v>
      </c>
      <c r="H1936" t="s">
        <v>8246</v>
      </c>
      <c r="I1936">
        <v>1410145200</v>
      </c>
      <c r="J1936">
        <v>1407197670</v>
      </c>
      <c r="K1936" t="b">
        <v>0</v>
      </c>
      <c r="L1936">
        <v>11</v>
      </c>
      <c r="M1936" t="b">
        <v>1</v>
      </c>
      <c r="N1936" t="s">
        <v>8271</v>
      </c>
      <c r="O1936" s="5">
        <f t="shared" si="240"/>
        <v>1</v>
      </c>
      <c r="P1936" s="8">
        <f t="shared" si="241"/>
        <v>227.27272727272728</v>
      </c>
      <c r="Q1936" t="str">
        <f t="shared" si="242"/>
        <v>theater</v>
      </c>
      <c r="R1936" t="str">
        <f t="shared" si="243"/>
        <v>plays</v>
      </c>
      <c r="S1936" s="11">
        <f t="shared" si="244"/>
        <v>41856.010069444441</v>
      </c>
      <c r="T1936" s="11">
        <f t="shared" si="245"/>
        <v>41890.125</v>
      </c>
      <c r="U1936" t="str">
        <f>INDEX('ED - Country code'!$A:$A,MATCH(Data!G3518,'ED - Country code'!$B:$B,0))</f>
        <v>United Kingdom</v>
      </c>
      <c r="V1936">
        <f t="shared" si="246"/>
        <v>34.114930555559113</v>
      </c>
      <c r="W1936">
        <f t="shared" si="247"/>
        <v>2014</v>
      </c>
    </row>
    <row r="1937" spans="1:23" ht="43.2" x14ac:dyDescent="0.3">
      <c r="A1937">
        <v>3596</v>
      </c>
      <c r="B1937" s="3" t="s">
        <v>3595</v>
      </c>
      <c r="C1937" s="3" t="s">
        <v>7706</v>
      </c>
      <c r="D1937">
        <v>1100</v>
      </c>
      <c r="E1937">
        <v>1185</v>
      </c>
      <c r="F1937" t="s">
        <v>8219</v>
      </c>
      <c r="G1937" t="s">
        <v>8229</v>
      </c>
      <c r="H1937" t="s">
        <v>8251</v>
      </c>
      <c r="I1937">
        <v>1409072982</v>
      </c>
      <c r="J1937">
        <v>1407258582</v>
      </c>
      <c r="K1937" t="b">
        <v>0</v>
      </c>
      <c r="L1937">
        <v>15</v>
      </c>
      <c r="M1937" t="b">
        <v>1</v>
      </c>
      <c r="N1937" t="s">
        <v>8271</v>
      </c>
      <c r="O1937" s="5">
        <f t="shared" si="240"/>
        <v>1.0772727272727274</v>
      </c>
      <c r="P1937" s="8">
        <f t="shared" si="241"/>
        <v>79</v>
      </c>
      <c r="Q1937" t="str">
        <f t="shared" si="242"/>
        <v>theater</v>
      </c>
      <c r="R1937" t="str">
        <f t="shared" si="243"/>
        <v>plays</v>
      </c>
      <c r="S1937" s="11">
        <f t="shared" si="244"/>
        <v>41856.715069444443</v>
      </c>
      <c r="T1937" s="11">
        <f t="shared" si="245"/>
        <v>41877.715069444443</v>
      </c>
      <c r="U1937" t="str">
        <f>INDEX('ED - Country code'!$A:$A,MATCH(Data!G3598,'ED - Country code'!$B:$B,0))</f>
        <v>France</v>
      </c>
      <c r="V1937">
        <f t="shared" si="246"/>
        <v>21</v>
      </c>
      <c r="W1937">
        <f t="shared" si="247"/>
        <v>2014</v>
      </c>
    </row>
    <row r="1938" spans="1:23" ht="43.2" x14ac:dyDescent="0.3">
      <c r="A1938">
        <v>3378</v>
      </c>
      <c r="B1938" s="3" t="s">
        <v>3377</v>
      </c>
      <c r="C1938" s="3" t="s">
        <v>7488</v>
      </c>
      <c r="D1938">
        <v>550</v>
      </c>
      <c r="E1938">
        <v>592</v>
      </c>
      <c r="F1938" t="s">
        <v>8219</v>
      </c>
      <c r="G1938" t="s">
        <v>8225</v>
      </c>
      <c r="H1938" t="s">
        <v>8247</v>
      </c>
      <c r="I1938">
        <v>1409490480</v>
      </c>
      <c r="J1938">
        <v>1407400306</v>
      </c>
      <c r="K1938" t="b">
        <v>0</v>
      </c>
      <c r="L1938">
        <v>21</v>
      </c>
      <c r="M1938" t="b">
        <v>1</v>
      </c>
      <c r="N1938" t="s">
        <v>8271</v>
      </c>
      <c r="O1938" s="5">
        <f t="shared" si="240"/>
        <v>1.0763636363636364</v>
      </c>
      <c r="P1938" s="8">
        <f t="shared" si="241"/>
        <v>28.19047619047619</v>
      </c>
      <c r="Q1938" t="str">
        <f t="shared" si="242"/>
        <v>theater</v>
      </c>
      <c r="R1938" t="str">
        <f t="shared" si="243"/>
        <v>plays</v>
      </c>
      <c r="S1938" s="11">
        <f t="shared" si="244"/>
        <v>41858.355393518519</v>
      </c>
      <c r="T1938" s="11">
        <f t="shared" si="245"/>
        <v>41882.547222222223</v>
      </c>
      <c r="U1938" t="str">
        <f>INDEX('ED - Country code'!$A:$A,MATCH(Data!G3380,'ED - Country code'!$B:$B,0))</f>
        <v>United States of America</v>
      </c>
      <c r="V1938">
        <f t="shared" si="246"/>
        <v>24.191828703704232</v>
      </c>
      <c r="W1938">
        <f t="shared" si="247"/>
        <v>2014</v>
      </c>
    </row>
    <row r="1939" spans="1:23" ht="43.2" x14ac:dyDescent="0.3">
      <c r="A1939">
        <v>2021</v>
      </c>
      <c r="B1939" s="3" t="s">
        <v>2022</v>
      </c>
      <c r="C1939" s="3" t="s">
        <v>6131</v>
      </c>
      <c r="D1939">
        <v>5000</v>
      </c>
      <c r="E1939">
        <v>14055</v>
      </c>
      <c r="F1939" t="s">
        <v>8219</v>
      </c>
      <c r="G1939" t="s">
        <v>8224</v>
      </c>
      <c r="H1939" t="s">
        <v>8246</v>
      </c>
      <c r="I1939">
        <v>1411522897</v>
      </c>
      <c r="J1939">
        <v>1407634897</v>
      </c>
      <c r="K1939" t="b">
        <v>1</v>
      </c>
      <c r="L1939">
        <v>95</v>
      </c>
      <c r="M1939" t="b">
        <v>1</v>
      </c>
      <c r="N1939" t="s">
        <v>8295</v>
      </c>
      <c r="O1939" s="5">
        <f t="shared" si="240"/>
        <v>2.8109999999999999</v>
      </c>
      <c r="P1939" s="8">
        <f t="shared" si="241"/>
        <v>147.94736842105263</v>
      </c>
      <c r="Q1939" t="str">
        <f t="shared" si="242"/>
        <v>technology</v>
      </c>
      <c r="R1939" t="str">
        <f t="shared" si="243"/>
        <v>hardware</v>
      </c>
      <c r="S1939" s="11">
        <f t="shared" si="244"/>
        <v>41861.070567129631</v>
      </c>
      <c r="T1939" s="11">
        <f t="shared" si="245"/>
        <v>41906.070567129631</v>
      </c>
      <c r="U1939" t="str">
        <f>INDEX('ED - Country code'!$A:$A,MATCH(Data!G2023,'ED - Country code'!$B:$B,0))</f>
        <v>United States of America</v>
      </c>
      <c r="V1939">
        <f t="shared" si="246"/>
        <v>45</v>
      </c>
      <c r="W1939">
        <f t="shared" si="247"/>
        <v>2014</v>
      </c>
    </row>
    <row r="1940" spans="1:23" ht="43.2" x14ac:dyDescent="0.3">
      <c r="A1940">
        <v>3443</v>
      </c>
      <c r="B1940" s="3" t="s">
        <v>3442</v>
      </c>
      <c r="C1940" s="3" t="s">
        <v>7553</v>
      </c>
      <c r="D1940">
        <v>1000</v>
      </c>
      <c r="E1940">
        <v>1855</v>
      </c>
      <c r="F1940" t="s">
        <v>8219</v>
      </c>
      <c r="G1940" t="s">
        <v>8224</v>
      </c>
      <c r="H1940" t="s">
        <v>8246</v>
      </c>
      <c r="I1940">
        <v>1410266146</v>
      </c>
      <c r="J1940">
        <v>1407674146</v>
      </c>
      <c r="K1940" t="b">
        <v>0</v>
      </c>
      <c r="L1940">
        <v>45</v>
      </c>
      <c r="M1940" t="b">
        <v>1</v>
      </c>
      <c r="N1940" t="s">
        <v>8271</v>
      </c>
      <c r="O1940" s="5">
        <f t="shared" si="240"/>
        <v>1.855</v>
      </c>
      <c r="P1940" s="8">
        <f t="shared" si="241"/>
        <v>41.222222222222221</v>
      </c>
      <c r="Q1940" t="str">
        <f t="shared" si="242"/>
        <v>theater</v>
      </c>
      <c r="R1940" t="str">
        <f t="shared" si="243"/>
        <v>plays</v>
      </c>
      <c r="S1940" s="11">
        <f t="shared" si="244"/>
        <v>41861.524837962963</v>
      </c>
      <c r="T1940" s="11">
        <f t="shared" si="245"/>
        <v>41891.524837962963</v>
      </c>
      <c r="U1940" t="str">
        <f>INDEX('ED - Country code'!$A:$A,MATCH(Data!G3445,'ED - Country code'!$B:$B,0))</f>
        <v>United States of America</v>
      </c>
      <c r="V1940">
        <f t="shared" si="246"/>
        <v>30</v>
      </c>
      <c r="W1940">
        <f t="shared" si="247"/>
        <v>2014</v>
      </c>
    </row>
    <row r="1941" spans="1:23" ht="43.2" x14ac:dyDescent="0.3">
      <c r="A1941">
        <v>3046</v>
      </c>
      <c r="B1941" s="3" t="s">
        <v>3046</v>
      </c>
      <c r="C1941" s="3" t="s">
        <v>7156</v>
      </c>
      <c r="D1941">
        <v>7900</v>
      </c>
      <c r="E1941">
        <v>15077</v>
      </c>
      <c r="F1941" t="s">
        <v>8219</v>
      </c>
      <c r="G1941" t="s">
        <v>8224</v>
      </c>
      <c r="H1941" t="s">
        <v>8246</v>
      </c>
      <c r="I1941">
        <v>1410324720</v>
      </c>
      <c r="J1941">
        <v>1407784586</v>
      </c>
      <c r="K1941" t="b">
        <v>0</v>
      </c>
      <c r="L1941">
        <v>58</v>
      </c>
      <c r="M1941" t="b">
        <v>1</v>
      </c>
      <c r="N1941" t="s">
        <v>8303</v>
      </c>
      <c r="O1941" s="5">
        <f t="shared" si="240"/>
        <v>1.9084810126582279</v>
      </c>
      <c r="P1941" s="8">
        <f t="shared" si="241"/>
        <v>259.94827586206895</v>
      </c>
      <c r="Q1941" t="str">
        <f t="shared" si="242"/>
        <v>theater</v>
      </c>
      <c r="R1941" t="str">
        <f t="shared" si="243"/>
        <v>spaces</v>
      </c>
      <c r="S1941" s="11">
        <f t="shared" si="244"/>
        <v>41862.803078703706</v>
      </c>
      <c r="T1941" s="11">
        <f t="shared" si="245"/>
        <v>41892.202777777777</v>
      </c>
      <c r="U1941" t="str">
        <f>INDEX('ED - Country code'!$A:$A,MATCH(Data!G3048,'ED - Country code'!$B:$B,0))</f>
        <v>Spain</v>
      </c>
      <c r="V1941">
        <f t="shared" si="246"/>
        <v>29.399699074070668</v>
      </c>
      <c r="W1941">
        <f t="shared" si="247"/>
        <v>2014</v>
      </c>
    </row>
    <row r="1942" spans="1:23" ht="28.8" x14ac:dyDescent="0.3">
      <c r="A1942">
        <v>3151</v>
      </c>
      <c r="B1942" s="3" t="s">
        <v>3151</v>
      </c>
      <c r="C1942" s="3" t="s">
        <v>7261</v>
      </c>
      <c r="D1942">
        <v>3500</v>
      </c>
      <c r="E1942">
        <v>3514</v>
      </c>
      <c r="F1942" t="s">
        <v>8219</v>
      </c>
      <c r="G1942" t="s">
        <v>8224</v>
      </c>
      <c r="H1942" t="s">
        <v>8246</v>
      </c>
      <c r="I1942">
        <v>1410379774</v>
      </c>
      <c r="J1942">
        <v>1407787774</v>
      </c>
      <c r="K1942" t="b">
        <v>1</v>
      </c>
      <c r="L1942">
        <v>34</v>
      </c>
      <c r="M1942" t="b">
        <v>1</v>
      </c>
      <c r="N1942" t="s">
        <v>8271</v>
      </c>
      <c r="O1942" s="5">
        <f t="shared" si="240"/>
        <v>1.004</v>
      </c>
      <c r="P1942" s="8">
        <f t="shared" si="241"/>
        <v>103.35294117647059</v>
      </c>
      <c r="Q1942" t="str">
        <f t="shared" si="242"/>
        <v>theater</v>
      </c>
      <c r="R1942" t="str">
        <f t="shared" si="243"/>
        <v>plays</v>
      </c>
      <c r="S1942" s="11">
        <f t="shared" si="244"/>
        <v>41862.83997685185</v>
      </c>
      <c r="T1942" s="11">
        <f t="shared" si="245"/>
        <v>41892.83997685185</v>
      </c>
      <c r="U1942" t="str">
        <f>INDEX('ED - Country code'!$A:$A,MATCH(Data!G3153,'ED - Country code'!$B:$B,0))</f>
        <v>United States of America</v>
      </c>
      <c r="V1942">
        <f t="shared" si="246"/>
        <v>30</v>
      </c>
      <c r="W1942">
        <f t="shared" si="247"/>
        <v>2014</v>
      </c>
    </row>
    <row r="1943" spans="1:23" ht="43.2" x14ac:dyDescent="0.3">
      <c r="A1943">
        <v>3174</v>
      </c>
      <c r="B1943" s="3" t="s">
        <v>3174</v>
      </c>
      <c r="C1943" s="3" t="s">
        <v>7284</v>
      </c>
      <c r="D1943">
        <v>3000</v>
      </c>
      <c r="E1943">
        <v>3034</v>
      </c>
      <c r="F1943" t="s">
        <v>8219</v>
      </c>
      <c r="G1943" t="s">
        <v>8224</v>
      </c>
      <c r="H1943" t="s">
        <v>8246</v>
      </c>
      <c r="I1943">
        <v>1408999508</v>
      </c>
      <c r="J1943">
        <v>1407789908</v>
      </c>
      <c r="K1943" t="b">
        <v>1</v>
      </c>
      <c r="L1943">
        <v>23</v>
      </c>
      <c r="M1943" t="b">
        <v>1</v>
      </c>
      <c r="N1943" t="s">
        <v>8271</v>
      </c>
      <c r="O1943" s="5">
        <f t="shared" si="240"/>
        <v>1.0113333333333334</v>
      </c>
      <c r="P1943" s="8">
        <f t="shared" si="241"/>
        <v>131.91304347826087</v>
      </c>
      <c r="Q1943" t="str">
        <f t="shared" si="242"/>
        <v>theater</v>
      </c>
      <c r="R1943" t="str">
        <f t="shared" si="243"/>
        <v>plays</v>
      </c>
      <c r="S1943" s="11">
        <f t="shared" si="244"/>
        <v>41862.864675925928</v>
      </c>
      <c r="T1943" s="11">
        <f t="shared" si="245"/>
        <v>41876.864675925928</v>
      </c>
      <c r="U1943" t="str">
        <f>INDEX('ED - Country code'!$A:$A,MATCH(Data!G3176,'ED - Country code'!$B:$B,0))</f>
        <v>United States of America</v>
      </c>
      <c r="V1943">
        <f t="shared" si="246"/>
        <v>14</v>
      </c>
      <c r="W1943">
        <f t="shared" si="247"/>
        <v>2014</v>
      </c>
    </row>
    <row r="1944" spans="1:23" ht="43.2" x14ac:dyDescent="0.3">
      <c r="A1944">
        <v>1963</v>
      </c>
      <c r="B1944" s="3" t="s">
        <v>1964</v>
      </c>
      <c r="C1944" s="3" t="s">
        <v>6073</v>
      </c>
      <c r="D1944">
        <v>19000</v>
      </c>
      <c r="E1944">
        <v>24108</v>
      </c>
      <c r="F1944" t="s">
        <v>8219</v>
      </c>
      <c r="G1944" t="s">
        <v>8225</v>
      </c>
      <c r="H1944" t="s">
        <v>8247</v>
      </c>
      <c r="I1944">
        <v>1410862734</v>
      </c>
      <c r="J1944">
        <v>1407838734</v>
      </c>
      <c r="K1944" t="b">
        <v>1</v>
      </c>
      <c r="L1944">
        <v>205</v>
      </c>
      <c r="M1944" t="b">
        <v>1</v>
      </c>
      <c r="N1944" t="s">
        <v>8295</v>
      </c>
      <c r="O1944" s="5">
        <f t="shared" si="240"/>
        <v>1.268842105263158</v>
      </c>
      <c r="P1944" s="8">
        <f t="shared" si="241"/>
        <v>117.6</v>
      </c>
      <c r="Q1944" t="str">
        <f t="shared" si="242"/>
        <v>technology</v>
      </c>
      <c r="R1944" t="str">
        <f t="shared" si="243"/>
        <v>hardware</v>
      </c>
      <c r="S1944" s="11">
        <f t="shared" si="244"/>
        <v>41863.429791666669</v>
      </c>
      <c r="T1944" s="11">
        <f t="shared" si="245"/>
        <v>41898.429791666669</v>
      </c>
      <c r="U1944" t="str">
        <f>INDEX('ED - Country code'!$A:$A,MATCH(Data!G1965,'ED - Country code'!$B:$B,0))</f>
        <v>United States of America</v>
      </c>
      <c r="V1944">
        <f t="shared" si="246"/>
        <v>35</v>
      </c>
      <c r="W1944">
        <f t="shared" si="247"/>
        <v>2014</v>
      </c>
    </row>
    <row r="1945" spans="1:23" ht="28.8" x14ac:dyDescent="0.3">
      <c r="A1945">
        <v>800</v>
      </c>
      <c r="B1945" s="3" t="s">
        <v>801</v>
      </c>
      <c r="C1945" s="3" t="s">
        <v>4910</v>
      </c>
      <c r="D1945">
        <v>1500</v>
      </c>
      <c r="E1945">
        <v>2282</v>
      </c>
      <c r="F1945" t="s">
        <v>8219</v>
      </c>
      <c r="G1945" t="s">
        <v>8225</v>
      </c>
      <c r="H1945" t="s">
        <v>8247</v>
      </c>
      <c r="I1945">
        <v>1410431054</v>
      </c>
      <c r="J1945">
        <v>1407839054</v>
      </c>
      <c r="K1945" t="b">
        <v>0</v>
      </c>
      <c r="L1945">
        <v>56</v>
      </c>
      <c r="M1945" t="b">
        <v>1</v>
      </c>
      <c r="N1945" t="s">
        <v>8276</v>
      </c>
      <c r="O1945" s="5">
        <f t="shared" si="240"/>
        <v>1.5213333333333334</v>
      </c>
      <c r="P1945" s="8">
        <f t="shared" si="241"/>
        <v>40.75</v>
      </c>
      <c r="Q1945" t="str">
        <f t="shared" si="242"/>
        <v>music</v>
      </c>
      <c r="R1945" t="str">
        <f t="shared" si="243"/>
        <v>rock</v>
      </c>
      <c r="S1945" s="11">
        <f t="shared" si="244"/>
        <v>41863.433495370373</v>
      </c>
      <c r="T1945" s="11">
        <f t="shared" si="245"/>
        <v>41893.433495370373</v>
      </c>
      <c r="U1945" t="str">
        <f>INDEX('ED - Country code'!$A:$A,MATCH(Data!G802,'ED - Country code'!$B:$B,0))</f>
        <v>United States of America</v>
      </c>
      <c r="V1945">
        <f t="shared" si="246"/>
        <v>30</v>
      </c>
      <c r="W1945">
        <f t="shared" si="247"/>
        <v>2014</v>
      </c>
    </row>
    <row r="1946" spans="1:23" ht="43.2" x14ac:dyDescent="0.3">
      <c r="A1946">
        <v>2925</v>
      </c>
      <c r="B1946" s="3" t="s">
        <v>2925</v>
      </c>
      <c r="C1946" s="3" t="s">
        <v>7035</v>
      </c>
      <c r="D1946">
        <v>45000</v>
      </c>
      <c r="E1946">
        <v>46100.69</v>
      </c>
      <c r="F1946" t="s">
        <v>8219</v>
      </c>
      <c r="G1946" t="s">
        <v>8224</v>
      </c>
      <c r="H1946" t="s">
        <v>8246</v>
      </c>
      <c r="I1946">
        <v>1410444068</v>
      </c>
      <c r="J1946">
        <v>1407852068</v>
      </c>
      <c r="K1946" t="b">
        <v>0</v>
      </c>
      <c r="L1946">
        <v>199</v>
      </c>
      <c r="M1946" t="b">
        <v>1</v>
      </c>
      <c r="N1946" t="s">
        <v>8305</v>
      </c>
      <c r="O1946" s="5">
        <f t="shared" si="240"/>
        <v>1.0244597777777777</v>
      </c>
      <c r="P1946" s="8">
        <f t="shared" si="241"/>
        <v>231.66175879396985</v>
      </c>
      <c r="Q1946" t="str">
        <f t="shared" si="242"/>
        <v>theater</v>
      </c>
      <c r="R1946" t="str">
        <f t="shared" si="243"/>
        <v>musical</v>
      </c>
      <c r="S1946" s="11">
        <f t="shared" si="244"/>
        <v>41863.584120370368</v>
      </c>
      <c r="T1946" s="11">
        <f t="shared" si="245"/>
        <v>41893.584120370368</v>
      </c>
      <c r="U1946" t="str">
        <f>INDEX('ED - Country code'!$A:$A,MATCH(Data!G2927,'ED - Country code'!$B:$B,0))</f>
        <v>Germany</v>
      </c>
      <c r="V1946">
        <f t="shared" si="246"/>
        <v>30</v>
      </c>
      <c r="W1946">
        <f t="shared" si="247"/>
        <v>2014</v>
      </c>
    </row>
    <row r="1947" spans="1:23" ht="43.2" x14ac:dyDescent="0.3">
      <c r="A1947">
        <v>1857</v>
      </c>
      <c r="B1947" s="3" t="s">
        <v>1858</v>
      </c>
      <c r="C1947" s="3" t="s">
        <v>5967</v>
      </c>
      <c r="D1947">
        <v>3000</v>
      </c>
      <c r="E1947">
        <v>3000</v>
      </c>
      <c r="F1947" t="s">
        <v>8219</v>
      </c>
      <c r="G1947" t="s">
        <v>8224</v>
      </c>
      <c r="H1947" t="s">
        <v>8246</v>
      </c>
      <c r="I1947">
        <v>1410546413</v>
      </c>
      <c r="J1947">
        <v>1407954413</v>
      </c>
      <c r="K1947" t="b">
        <v>0</v>
      </c>
      <c r="L1947">
        <v>22</v>
      </c>
      <c r="M1947" t="b">
        <v>1</v>
      </c>
      <c r="N1947" t="s">
        <v>8276</v>
      </c>
      <c r="O1947" s="5">
        <f t="shared" si="240"/>
        <v>1</v>
      </c>
      <c r="P1947" s="8">
        <f t="shared" si="241"/>
        <v>136.36363636363637</v>
      </c>
      <c r="Q1947" t="str">
        <f t="shared" si="242"/>
        <v>music</v>
      </c>
      <c r="R1947" t="str">
        <f t="shared" si="243"/>
        <v>rock</v>
      </c>
      <c r="S1947" s="11">
        <f t="shared" si="244"/>
        <v>41864.76866898148</v>
      </c>
      <c r="T1947" s="11">
        <f t="shared" si="245"/>
        <v>41894.76866898148</v>
      </c>
      <c r="U1947" t="str">
        <f>INDEX('ED - Country code'!$A:$A,MATCH(Data!G1859,'ED - Country code'!$B:$B,0))</f>
        <v>United States of America</v>
      </c>
      <c r="V1947">
        <f t="shared" si="246"/>
        <v>30</v>
      </c>
      <c r="W1947">
        <f t="shared" si="247"/>
        <v>2014</v>
      </c>
    </row>
    <row r="1948" spans="1:23" ht="43.2" x14ac:dyDescent="0.3">
      <c r="A1948">
        <v>3781</v>
      </c>
      <c r="B1948" s="3" t="s">
        <v>3778</v>
      </c>
      <c r="C1948" s="3" t="s">
        <v>7891</v>
      </c>
      <c r="D1948">
        <v>4500</v>
      </c>
      <c r="E1948">
        <v>4935</v>
      </c>
      <c r="F1948" t="s">
        <v>8219</v>
      </c>
      <c r="G1948" t="s">
        <v>8224</v>
      </c>
      <c r="H1948" t="s">
        <v>8246</v>
      </c>
      <c r="I1948">
        <v>1410210685</v>
      </c>
      <c r="J1948">
        <v>1408050685</v>
      </c>
      <c r="K1948" t="b">
        <v>0</v>
      </c>
      <c r="L1948">
        <v>52</v>
      </c>
      <c r="M1948" t="b">
        <v>1</v>
      </c>
      <c r="N1948" t="s">
        <v>8305</v>
      </c>
      <c r="O1948" s="5">
        <f t="shared" si="240"/>
        <v>1.0966666666666667</v>
      </c>
      <c r="P1948" s="8">
        <f t="shared" si="241"/>
        <v>94.90384615384616</v>
      </c>
      <c r="Q1948" t="str">
        <f t="shared" si="242"/>
        <v>theater</v>
      </c>
      <c r="R1948" t="str">
        <f t="shared" si="243"/>
        <v>musical</v>
      </c>
      <c r="S1948" s="11">
        <f t="shared" si="244"/>
        <v>41865.882928240739</v>
      </c>
      <c r="T1948" s="11">
        <f t="shared" si="245"/>
        <v>41890.882928240739</v>
      </c>
      <c r="U1948" t="str">
        <f>INDEX('ED - Country code'!$A:$A,MATCH(Data!G3783,'ED - Country code'!$B:$B,0))</f>
        <v>United Kingdom</v>
      </c>
      <c r="V1948">
        <f t="shared" si="246"/>
        <v>25</v>
      </c>
      <c r="W1948">
        <f t="shared" si="247"/>
        <v>2014</v>
      </c>
    </row>
    <row r="1949" spans="1:23" ht="43.2" x14ac:dyDescent="0.3">
      <c r="A1949">
        <v>3361</v>
      </c>
      <c r="B1949" s="3" t="s">
        <v>3360</v>
      </c>
      <c r="C1949" s="3" t="s">
        <v>7471</v>
      </c>
      <c r="D1949">
        <v>5000</v>
      </c>
      <c r="E1949">
        <v>5673</v>
      </c>
      <c r="F1949" t="s">
        <v>8219</v>
      </c>
      <c r="G1949" t="s">
        <v>8224</v>
      </c>
      <c r="H1949" t="s">
        <v>8246</v>
      </c>
      <c r="I1949">
        <v>1409587140</v>
      </c>
      <c r="J1949">
        <v>1408062990</v>
      </c>
      <c r="K1949" t="b">
        <v>0</v>
      </c>
      <c r="L1949">
        <v>68</v>
      </c>
      <c r="M1949" t="b">
        <v>1</v>
      </c>
      <c r="N1949" t="s">
        <v>8271</v>
      </c>
      <c r="O1949" s="5">
        <f t="shared" si="240"/>
        <v>1.1346000000000001</v>
      </c>
      <c r="P1949" s="8">
        <f t="shared" si="241"/>
        <v>83.42647058823529</v>
      </c>
      <c r="Q1949" t="str">
        <f t="shared" si="242"/>
        <v>theater</v>
      </c>
      <c r="R1949" t="str">
        <f t="shared" si="243"/>
        <v>plays</v>
      </c>
      <c r="S1949" s="11">
        <f t="shared" si="244"/>
        <v>41866.025347222225</v>
      </c>
      <c r="T1949" s="11">
        <f t="shared" si="245"/>
        <v>41883.665972222225</v>
      </c>
      <c r="U1949" t="str">
        <f>INDEX('ED - Country code'!$A:$A,MATCH(Data!G3363,'ED - Country code'!$B:$B,0))</f>
        <v>United States of America</v>
      </c>
      <c r="V1949">
        <f t="shared" si="246"/>
        <v>17.640625</v>
      </c>
      <c r="W1949">
        <f t="shared" si="247"/>
        <v>2014</v>
      </c>
    </row>
    <row r="1950" spans="1:23" ht="28.8" x14ac:dyDescent="0.3">
      <c r="A1950">
        <v>3598</v>
      </c>
      <c r="B1950" s="3" t="s">
        <v>3597</v>
      </c>
      <c r="C1950" s="3" t="s">
        <v>7708</v>
      </c>
      <c r="D1950">
        <v>1000</v>
      </c>
      <c r="E1950">
        <v>1101</v>
      </c>
      <c r="F1950" t="s">
        <v>8219</v>
      </c>
      <c r="G1950" t="s">
        <v>8224</v>
      </c>
      <c r="H1950" t="s">
        <v>8246</v>
      </c>
      <c r="I1950">
        <v>1409720340</v>
      </c>
      <c r="J1950">
        <v>1408129822</v>
      </c>
      <c r="K1950" t="b">
        <v>0</v>
      </c>
      <c r="L1950">
        <v>27</v>
      </c>
      <c r="M1950" t="b">
        <v>1</v>
      </c>
      <c r="N1950" t="s">
        <v>8271</v>
      </c>
      <c r="O1950" s="5">
        <f t="shared" si="240"/>
        <v>1.101</v>
      </c>
      <c r="P1950" s="8">
        <f t="shared" si="241"/>
        <v>40.777777777777779</v>
      </c>
      <c r="Q1950" t="str">
        <f t="shared" si="242"/>
        <v>theater</v>
      </c>
      <c r="R1950" t="str">
        <f t="shared" si="243"/>
        <v>plays</v>
      </c>
      <c r="S1950" s="11">
        <f t="shared" si="244"/>
        <v>41866.79886574074</v>
      </c>
      <c r="T1950" s="11">
        <f t="shared" si="245"/>
        <v>41885.207638888889</v>
      </c>
      <c r="U1950" t="str">
        <f>INDEX('ED - Country code'!$A:$A,MATCH(Data!G3600,'ED - Country code'!$B:$B,0))</f>
        <v>United Kingdom</v>
      </c>
      <c r="V1950">
        <f t="shared" si="246"/>
        <v>18.408773148148612</v>
      </c>
      <c r="W1950">
        <f t="shared" si="247"/>
        <v>2014</v>
      </c>
    </row>
    <row r="1951" spans="1:23" ht="43.2" x14ac:dyDescent="0.3">
      <c r="A1951">
        <v>3186</v>
      </c>
      <c r="B1951" s="3" t="s">
        <v>3186</v>
      </c>
      <c r="C1951" s="3" t="s">
        <v>7296</v>
      </c>
      <c r="D1951">
        <v>3200</v>
      </c>
      <c r="E1951">
        <v>3270</v>
      </c>
      <c r="F1951" t="s">
        <v>8219</v>
      </c>
      <c r="G1951" t="s">
        <v>8225</v>
      </c>
      <c r="H1951" t="s">
        <v>8247</v>
      </c>
      <c r="I1951">
        <v>1410901200</v>
      </c>
      <c r="J1951">
        <v>1408313438</v>
      </c>
      <c r="K1951" t="b">
        <v>1</v>
      </c>
      <c r="L1951">
        <v>70</v>
      </c>
      <c r="M1951" t="b">
        <v>1</v>
      </c>
      <c r="N1951" t="s">
        <v>8271</v>
      </c>
      <c r="O1951" s="5">
        <f t="shared" si="240"/>
        <v>1.0218750000000001</v>
      </c>
      <c r="P1951" s="8">
        <f t="shared" si="241"/>
        <v>46.714285714285715</v>
      </c>
      <c r="Q1951" t="str">
        <f t="shared" si="242"/>
        <v>theater</v>
      </c>
      <c r="R1951" t="str">
        <f t="shared" si="243"/>
        <v>plays</v>
      </c>
      <c r="S1951" s="11">
        <f t="shared" si="244"/>
        <v>41868.924050925925</v>
      </c>
      <c r="T1951" s="11">
        <f t="shared" si="245"/>
        <v>41898.875</v>
      </c>
      <c r="U1951" t="str">
        <f>INDEX('ED - Country code'!$A:$A,MATCH(Data!G3188,'ED - Country code'!$B:$B,0))</f>
        <v>United States of America</v>
      </c>
      <c r="V1951">
        <f t="shared" si="246"/>
        <v>29.950949074074742</v>
      </c>
      <c r="W1951">
        <f t="shared" si="247"/>
        <v>2014</v>
      </c>
    </row>
    <row r="1952" spans="1:23" ht="43.2" x14ac:dyDescent="0.3">
      <c r="A1952">
        <v>18</v>
      </c>
      <c r="B1952" s="3" t="s">
        <v>20</v>
      </c>
      <c r="C1952" s="3" t="s">
        <v>4129</v>
      </c>
      <c r="D1952">
        <v>30000</v>
      </c>
      <c r="E1952">
        <v>31896.33</v>
      </c>
      <c r="F1952" t="s">
        <v>8219</v>
      </c>
      <c r="G1952" t="s">
        <v>8224</v>
      </c>
      <c r="H1952" t="s">
        <v>8246</v>
      </c>
      <c r="I1952">
        <v>1410958856</v>
      </c>
      <c r="J1952">
        <v>1408366856</v>
      </c>
      <c r="K1952" t="b">
        <v>0</v>
      </c>
      <c r="L1952">
        <v>342</v>
      </c>
      <c r="M1952" t="b">
        <v>1</v>
      </c>
      <c r="N1952" t="s">
        <v>8265</v>
      </c>
      <c r="O1952" s="5">
        <f t="shared" si="240"/>
        <v>1.0632110000000001</v>
      </c>
      <c r="P1952" s="8">
        <f t="shared" si="241"/>
        <v>93.264122807017543</v>
      </c>
      <c r="Q1952" t="str">
        <f t="shared" si="242"/>
        <v>film &amp; video</v>
      </c>
      <c r="R1952" t="str">
        <f t="shared" si="243"/>
        <v>television</v>
      </c>
      <c r="S1952" s="11">
        <f t="shared" si="244"/>
        <v>41869.542314814818</v>
      </c>
      <c r="T1952" s="11">
        <f t="shared" si="245"/>
        <v>41899.542314814818</v>
      </c>
      <c r="U1952" t="str">
        <f>INDEX('ED - Country code'!$A:$A,MATCH(Data!G20,'ED - Country code'!$B:$B,0))</f>
        <v>United States of America</v>
      </c>
      <c r="V1952">
        <f t="shared" si="246"/>
        <v>30</v>
      </c>
      <c r="W1952">
        <f t="shared" si="247"/>
        <v>2014</v>
      </c>
    </row>
    <row r="1953" spans="1:23" ht="43.2" x14ac:dyDescent="0.3">
      <c r="A1953">
        <v>3568</v>
      </c>
      <c r="B1953" s="3" t="s">
        <v>3567</v>
      </c>
      <c r="C1953" s="3" t="s">
        <v>7678</v>
      </c>
      <c r="D1953">
        <v>1000</v>
      </c>
      <c r="E1953">
        <v>1110</v>
      </c>
      <c r="F1953" t="s">
        <v>8219</v>
      </c>
      <c r="G1953" t="s">
        <v>8224</v>
      </c>
      <c r="H1953" t="s">
        <v>8246</v>
      </c>
      <c r="I1953">
        <v>1410975994</v>
      </c>
      <c r="J1953">
        <v>1408383994</v>
      </c>
      <c r="K1953" t="b">
        <v>0</v>
      </c>
      <c r="L1953">
        <v>19</v>
      </c>
      <c r="M1953" t="b">
        <v>1</v>
      </c>
      <c r="N1953" t="s">
        <v>8271</v>
      </c>
      <c r="O1953" s="5">
        <f t="shared" si="240"/>
        <v>1.1100000000000001</v>
      </c>
      <c r="P1953" s="8">
        <f t="shared" si="241"/>
        <v>58.421052631578945</v>
      </c>
      <c r="Q1953" t="str">
        <f t="shared" si="242"/>
        <v>theater</v>
      </c>
      <c r="R1953" t="str">
        <f t="shared" si="243"/>
        <v>plays</v>
      </c>
      <c r="S1953" s="11">
        <f t="shared" si="244"/>
        <v>41869.740671296298</v>
      </c>
      <c r="T1953" s="11">
        <f t="shared" si="245"/>
        <v>41899.740671296298</v>
      </c>
      <c r="U1953" t="str">
        <f>INDEX('ED - Country code'!$A:$A,MATCH(Data!G3570,'ED - Country code'!$B:$B,0))</f>
        <v>United States of America</v>
      </c>
      <c r="V1953">
        <f t="shared" si="246"/>
        <v>30</v>
      </c>
      <c r="W1953">
        <f t="shared" si="247"/>
        <v>2014</v>
      </c>
    </row>
    <row r="1954" spans="1:23" x14ac:dyDescent="0.3">
      <c r="A1954">
        <v>2113</v>
      </c>
      <c r="B1954" s="3" t="s">
        <v>2114</v>
      </c>
      <c r="C1954" s="3" t="s">
        <v>6223</v>
      </c>
      <c r="D1954">
        <v>7000</v>
      </c>
      <c r="E1954">
        <v>7340</v>
      </c>
      <c r="F1954" t="s">
        <v>8219</v>
      </c>
      <c r="G1954" t="s">
        <v>8224</v>
      </c>
      <c r="H1954" t="s">
        <v>8246</v>
      </c>
      <c r="I1954">
        <v>1411505176</v>
      </c>
      <c r="J1954">
        <v>1408481176</v>
      </c>
      <c r="K1954" t="b">
        <v>0</v>
      </c>
      <c r="L1954">
        <v>107</v>
      </c>
      <c r="M1954" t="b">
        <v>1</v>
      </c>
      <c r="N1954" t="s">
        <v>8279</v>
      </c>
      <c r="O1954" s="5">
        <f t="shared" si="240"/>
        <v>1.0485714285714285</v>
      </c>
      <c r="P1954" s="8">
        <f t="shared" si="241"/>
        <v>68.598130841121488</v>
      </c>
      <c r="Q1954" t="str">
        <f t="shared" si="242"/>
        <v>music</v>
      </c>
      <c r="R1954" t="str">
        <f t="shared" si="243"/>
        <v>indie rock</v>
      </c>
      <c r="S1954" s="11">
        <f t="shared" si="244"/>
        <v>41870.86546296296</v>
      </c>
      <c r="T1954" s="11">
        <f t="shared" si="245"/>
        <v>41905.86546296296</v>
      </c>
      <c r="U1954" t="str">
        <f>INDEX('ED - Country code'!$A:$A,MATCH(Data!G2115,'ED - Country code'!$B:$B,0))</f>
        <v>United States of America</v>
      </c>
      <c r="V1954">
        <f t="shared" si="246"/>
        <v>35</v>
      </c>
      <c r="W1954">
        <f t="shared" si="247"/>
        <v>2014</v>
      </c>
    </row>
    <row r="1955" spans="1:23" ht="28.8" x14ac:dyDescent="0.3">
      <c r="A1955">
        <v>3242</v>
      </c>
      <c r="B1955" s="3" t="s">
        <v>3242</v>
      </c>
      <c r="C1955" s="3" t="s">
        <v>7352</v>
      </c>
      <c r="D1955">
        <v>10000</v>
      </c>
      <c r="E1955">
        <v>12730.42</v>
      </c>
      <c r="F1955" t="s">
        <v>8219</v>
      </c>
      <c r="G1955" t="s">
        <v>8224</v>
      </c>
      <c r="H1955" t="s">
        <v>8246</v>
      </c>
      <c r="I1955">
        <v>1411150092</v>
      </c>
      <c r="J1955">
        <v>1408558092</v>
      </c>
      <c r="K1955" t="b">
        <v>1</v>
      </c>
      <c r="L1955">
        <v>183</v>
      </c>
      <c r="M1955" t="b">
        <v>1</v>
      </c>
      <c r="N1955" t="s">
        <v>8271</v>
      </c>
      <c r="O1955" s="5">
        <f t="shared" si="240"/>
        <v>1.273042</v>
      </c>
      <c r="P1955" s="8">
        <f t="shared" si="241"/>
        <v>69.56513661202186</v>
      </c>
      <c r="Q1955" t="str">
        <f t="shared" si="242"/>
        <v>theater</v>
      </c>
      <c r="R1955" t="str">
        <f t="shared" si="243"/>
        <v>plays</v>
      </c>
      <c r="S1955" s="11">
        <f t="shared" si="244"/>
        <v>41871.755694444444</v>
      </c>
      <c r="T1955" s="11">
        <f t="shared" si="245"/>
        <v>41901.755694444444</v>
      </c>
      <c r="U1955" t="str">
        <f>INDEX('ED - Country code'!$A:$A,MATCH(Data!G3244,'ED - Country code'!$B:$B,0))</f>
        <v>France</v>
      </c>
      <c r="V1955">
        <f t="shared" si="246"/>
        <v>30</v>
      </c>
      <c r="W1955">
        <f t="shared" si="247"/>
        <v>2014</v>
      </c>
    </row>
    <row r="1956" spans="1:23" ht="43.2" x14ac:dyDescent="0.3">
      <c r="A1956">
        <v>1959</v>
      </c>
      <c r="B1956" s="3" t="s">
        <v>1960</v>
      </c>
      <c r="C1956" s="3" t="s">
        <v>6069</v>
      </c>
      <c r="D1956">
        <v>10000</v>
      </c>
      <c r="E1956">
        <v>15673.44</v>
      </c>
      <c r="F1956" t="s">
        <v>8219</v>
      </c>
      <c r="G1956" t="s">
        <v>8224</v>
      </c>
      <c r="H1956" t="s">
        <v>8246</v>
      </c>
      <c r="I1956">
        <v>1412121600</v>
      </c>
      <c r="J1956">
        <v>1408565860</v>
      </c>
      <c r="K1956" t="b">
        <v>1</v>
      </c>
      <c r="L1956">
        <v>424</v>
      </c>
      <c r="M1956" t="b">
        <v>1</v>
      </c>
      <c r="N1956" t="s">
        <v>8295</v>
      </c>
      <c r="O1956" s="5">
        <f t="shared" si="240"/>
        <v>1.5673440000000001</v>
      </c>
      <c r="P1956" s="8">
        <f t="shared" si="241"/>
        <v>36.965660377358489</v>
      </c>
      <c r="Q1956" t="str">
        <f t="shared" si="242"/>
        <v>technology</v>
      </c>
      <c r="R1956" t="str">
        <f t="shared" si="243"/>
        <v>hardware</v>
      </c>
      <c r="S1956" s="11">
        <f t="shared" si="244"/>
        <v>41871.845601851855</v>
      </c>
      <c r="T1956" s="11">
        <f t="shared" si="245"/>
        <v>41913</v>
      </c>
      <c r="U1956" t="str">
        <f>INDEX('ED - Country code'!$A:$A,MATCH(Data!G1961,'ED - Country code'!$B:$B,0))</f>
        <v>United Kingdom</v>
      </c>
      <c r="V1956">
        <f t="shared" si="246"/>
        <v>41.154398148144537</v>
      </c>
      <c r="W1956">
        <f t="shared" si="247"/>
        <v>2014</v>
      </c>
    </row>
    <row r="1957" spans="1:23" ht="43.2" x14ac:dyDescent="0.3">
      <c r="A1957">
        <v>2931</v>
      </c>
      <c r="B1957" s="3" t="s">
        <v>2931</v>
      </c>
      <c r="C1957" s="3" t="s">
        <v>7041</v>
      </c>
      <c r="D1957">
        <v>750</v>
      </c>
      <c r="E1957">
        <v>795</v>
      </c>
      <c r="F1957" t="s">
        <v>8219</v>
      </c>
      <c r="G1957" t="s">
        <v>8229</v>
      </c>
      <c r="H1957" t="s">
        <v>8251</v>
      </c>
      <c r="I1957">
        <v>1410761280</v>
      </c>
      <c r="J1957">
        <v>1408604363</v>
      </c>
      <c r="K1957" t="b">
        <v>0</v>
      </c>
      <c r="L1957">
        <v>9</v>
      </c>
      <c r="M1957" t="b">
        <v>1</v>
      </c>
      <c r="N1957" t="s">
        <v>8305</v>
      </c>
      <c r="O1957" s="5">
        <f t="shared" si="240"/>
        <v>1.06</v>
      </c>
      <c r="P1957" s="8">
        <f t="shared" si="241"/>
        <v>88.333333333333329</v>
      </c>
      <c r="Q1957" t="str">
        <f t="shared" si="242"/>
        <v>theater</v>
      </c>
      <c r="R1957" t="str">
        <f t="shared" si="243"/>
        <v>musical</v>
      </c>
      <c r="S1957" s="11">
        <f t="shared" si="244"/>
        <v>41872.291238425925</v>
      </c>
      <c r="T1957" s="11">
        <f t="shared" si="245"/>
        <v>41897.255555555559</v>
      </c>
      <c r="U1957" t="str">
        <f>INDEX('ED - Country code'!$A:$A,MATCH(Data!G2933,'ED - Country code'!$B:$B,0))</f>
        <v>United Kingdom</v>
      </c>
      <c r="V1957">
        <f t="shared" si="246"/>
        <v>24.964317129633855</v>
      </c>
      <c r="W1957">
        <f t="shared" si="247"/>
        <v>2014</v>
      </c>
    </row>
    <row r="1958" spans="1:23" ht="43.2" x14ac:dyDescent="0.3">
      <c r="A1958">
        <v>2731</v>
      </c>
      <c r="B1958" s="3" t="s">
        <v>2731</v>
      </c>
      <c r="C1958" s="3" t="s">
        <v>6841</v>
      </c>
      <c r="D1958">
        <v>30000</v>
      </c>
      <c r="E1958">
        <v>31291</v>
      </c>
      <c r="F1958" t="s">
        <v>8219</v>
      </c>
      <c r="G1958" t="s">
        <v>8224</v>
      </c>
      <c r="H1958" t="s">
        <v>8246</v>
      </c>
      <c r="I1958">
        <v>1413604800</v>
      </c>
      <c r="J1958">
        <v>1408624622</v>
      </c>
      <c r="K1958" t="b">
        <v>0</v>
      </c>
      <c r="L1958">
        <v>37</v>
      </c>
      <c r="M1958" t="b">
        <v>1</v>
      </c>
      <c r="N1958" t="s">
        <v>8295</v>
      </c>
      <c r="O1958" s="5">
        <f t="shared" si="240"/>
        <v>1.0430333333333333</v>
      </c>
      <c r="P1958" s="8">
        <f t="shared" si="241"/>
        <v>845.70270270270271</v>
      </c>
      <c r="Q1958" t="str">
        <f t="shared" si="242"/>
        <v>technology</v>
      </c>
      <c r="R1958" t="str">
        <f t="shared" si="243"/>
        <v>hardware</v>
      </c>
      <c r="S1958" s="11">
        <f t="shared" si="244"/>
        <v>41872.525717592594</v>
      </c>
      <c r="T1958" s="11">
        <f t="shared" si="245"/>
        <v>41930.166666666664</v>
      </c>
      <c r="U1958" t="str">
        <f>INDEX('ED - Country code'!$A:$A,MATCH(Data!G2733,'ED - Country code'!$B:$B,0))</f>
        <v>United States of America</v>
      </c>
      <c r="V1958">
        <f t="shared" si="246"/>
        <v>57.640949074069795</v>
      </c>
      <c r="W1958">
        <f t="shared" si="247"/>
        <v>2014</v>
      </c>
    </row>
    <row r="1959" spans="1:23" ht="43.2" x14ac:dyDescent="0.3">
      <c r="A1959">
        <v>2225</v>
      </c>
      <c r="B1959" s="3" t="s">
        <v>2226</v>
      </c>
      <c r="C1959" s="3" t="s">
        <v>6335</v>
      </c>
      <c r="D1959">
        <v>21000</v>
      </c>
      <c r="E1959">
        <v>198415.01</v>
      </c>
      <c r="F1959" t="s">
        <v>8219</v>
      </c>
      <c r="G1959" t="s">
        <v>8225</v>
      </c>
      <c r="H1959" t="s">
        <v>8247</v>
      </c>
      <c r="I1959">
        <v>1411326015</v>
      </c>
      <c r="J1959">
        <v>1408734015</v>
      </c>
      <c r="K1959" t="b">
        <v>0</v>
      </c>
      <c r="L1959">
        <v>1204</v>
      </c>
      <c r="M1959" t="b">
        <v>1</v>
      </c>
      <c r="N1959" t="s">
        <v>8297</v>
      </c>
      <c r="O1959" s="5">
        <f t="shared" si="240"/>
        <v>9.4483338095238096</v>
      </c>
      <c r="P1959" s="8">
        <f t="shared" si="241"/>
        <v>164.79651993355483</v>
      </c>
      <c r="Q1959" t="str">
        <f t="shared" si="242"/>
        <v>games</v>
      </c>
      <c r="R1959" t="str">
        <f t="shared" si="243"/>
        <v>tabletop games</v>
      </c>
      <c r="S1959" s="11">
        <f t="shared" si="244"/>
        <v>41873.79184027778</v>
      </c>
      <c r="T1959" s="11">
        <f t="shared" si="245"/>
        <v>41903.79184027778</v>
      </c>
      <c r="U1959" t="str">
        <f>INDEX('ED - Country code'!$A:$A,MATCH(Data!G2227,'ED - Country code'!$B:$B,0))</f>
        <v>United States of America</v>
      </c>
      <c r="V1959">
        <f t="shared" si="246"/>
        <v>30</v>
      </c>
      <c r="W1959">
        <f t="shared" si="247"/>
        <v>2014</v>
      </c>
    </row>
    <row r="1960" spans="1:23" ht="43.2" x14ac:dyDescent="0.3">
      <c r="A1960">
        <v>44</v>
      </c>
      <c r="B1960" s="3" t="s">
        <v>46</v>
      </c>
      <c r="C1960" s="3" t="s">
        <v>4155</v>
      </c>
      <c r="D1960">
        <v>2000</v>
      </c>
      <c r="E1960">
        <v>2000</v>
      </c>
      <c r="F1960" t="s">
        <v>8219</v>
      </c>
      <c r="G1960" t="s">
        <v>8224</v>
      </c>
      <c r="H1960" t="s">
        <v>8246</v>
      </c>
      <c r="I1960">
        <v>1412648537</v>
      </c>
      <c r="J1960">
        <v>1408760537</v>
      </c>
      <c r="K1960" t="b">
        <v>0</v>
      </c>
      <c r="L1960">
        <v>15</v>
      </c>
      <c r="M1960" t="b">
        <v>1</v>
      </c>
      <c r="N1960" t="s">
        <v>8265</v>
      </c>
      <c r="O1960" s="5">
        <f t="shared" si="240"/>
        <v>1</v>
      </c>
      <c r="P1960" s="8">
        <f t="shared" si="241"/>
        <v>133.33333333333334</v>
      </c>
      <c r="Q1960" t="str">
        <f t="shared" si="242"/>
        <v>film &amp; video</v>
      </c>
      <c r="R1960" t="str">
        <f t="shared" si="243"/>
        <v>television</v>
      </c>
      <c r="S1960" s="11">
        <f t="shared" si="244"/>
        <v>41874.098807870374</v>
      </c>
      <c r="T1960" s="11">
        <f t="shared" si="245"/>
        <v>41919.098807870374</v>
      </c>
      <c r="U1960" t="str">
        <f>INDEX('ED - Country code'!$A:$A,MATCH(Data!G46,'ED - Country code'!$B:$B,0))</f>
        <v>United States of America</v>
      </c>
      <c r="V1960">
        <f t="shared" si="246"/>
        <v>45</v>
      </c>
      <c r="W1960">
        <f t="shared" si="247"/>
        <v>2014</v>
      </c>
    </row>
    <row r="1961" spans="1:23" ht="43.2" x14ac:dyDescent="0.3">
      <c r="A1961">
        <v>2821</v>
      </c>
      <c r="B1961" s="3" t="s">
        <v>2821</v>
      </c>
      <c r="C1961" s="3" t="s">
        <v>6931</v>
      </c>
      <c r="D1961">
        <v>1000</v>
      </c>
      <c r="E1961">
        <v>1000</v>
      </c>
      <c r="F1961" t="s">
        <v>8219</v>
      </c>
      <c r="G1961" t="s">
        <v>8225</v>
      </c>
      <c r="H1961" t="s">
        <v>8247</v>
      </c>
      <c r="I1961">
        <v>1411510135</v>
      </c>
      <c r="J1961">
        <v>1408918135</v>
      </c>
      <c r="K1961" t="b">
        <v>0</v>
      </c>
      <c r="L1961">
        <v>35</v>
      </c>
      <c r="M1961" t="b">
        <v>1</v>
      </c>
      <c r="N1961" t="s">
        <v>8271</v>
      </c>
      <c r="O1961" s="5">
        <f t="shared" si="240"/>
        <v>1</v>
      </c>
      <c r="P1961" s="8">
        <f t="shared" si="241"/>
        <v>28.571428571428573</v>
      </c>
      <c r="Q1961" t="str">
        <f t="shared" si="242"/>
        <v>theater</v>
      </c>
      <c r="R1961" t="str">
        <f t="shared" si="243"/>
        <v>plays</v>
      </c>
      <c r="S1961" s="11">
        <f t="shared" si="244"/>
        <v>41875.922858796301</v>
      </c>
      <c r="T1961" s="11">
        <f t="shared" si="245"/>
        <v>41905.922858796301</v>
      </c>
      <c r="U1961" t="str">
        <f>INDEX('ED - Country code'!$A:$A,MATCH(Data!G2823,'ED - Country code'!$B:$B,0))</f>
        <v>United Kingdom</v>
      </c>
      <c r="V1961">
        <f t="shared" si="246"/>
        <v>30</v>
      </c>
      <c r="W1961">
        <f t="shared" si="247"/>
        <v>2014</v>
      </c>
    </row>
    <row r="1962" spans="1:23" ht="43.2" x14ac:dyDescent="0.3">
      <c r="A1962">
        <v>1619</v>
      </c>
      <c r="B1962" s="3" t="s">
        <v>1620</v>
      </c>
      <c r="C1962" s="3" t="s">
        <v>5729</v>
      </c>
      <c r="D1962">
        <v>1500</v>
      </c>
      <c r="E1962">
        <v>2000</v>
      </c>
      <c r="F1962" t="s">
        <v>8219</v>
      </c>
      <c r="G1962" t="s">
        <v>8224</v>
      </c>
      <c r="H1962" t="s">
        <v>8246</v>
      </c>
      <c r="I1962">
        <v>1410755286</v>
      </c>
      <c r="J1962">
        <v>1408940886</v>
      </c>
      <c r="K1962" t="b">
        <v>0</v>
      </c>
      <c r="L1962">
        <v>23</v>
      </c>
      <c r="M1962" t="b">
        <v>1</v>
      </c>
      <c r="N1962" t="s">
        <v>8276</v>
      </c>
      <c r="O1962" s="5">
        <f t="shared" si="240"/>
        <v>1.3333333333333333</v>
      </c>
      <c r="P1962" s="8">
        <f t="shared" si="241"/>
        <v>86.956521739130437</v>
      </c>
      <c r="Q1962" t="str">
        <f t="shared" si="242"/>
        <v>music</v>
      </c>
      <c r="R1962" t="str">
        <f t="shared" si="243"/>
        <v>rock</v>
      </c>
      <c r="S1962" s="11">
        <f t="shared" si="244"/>
        <v>41876.18618055556</v>
      </c>
      <c r="T1962" s="11">
        <f t="shared" si="245"/>
        <v>41897.18618055556</v>
      </c>
      <c r="U1962" t="str">
        <f>INDEX('ED - Country code'!$A:$A,MATCH(Data!G1621,'ED - Country code'!$B:$B,0))</f>
        <v>United States of America</v>
      </c>
      <c r="V1962">
        <f t="shared" si="246"/>
        <v>21</v>
      </c>
      <c r="W1962">
        <f t="shared" si="247"/>
        <v>2014</v>
      </c>
    </row>
    <row r="1963" spans="1:23" ht="43.2" x14ac:dyDescent="0.3">
      <c r="A1963">
        <v>3676</v>
      </c>
      <c r="B1963" s="3" t="s">
        <v>3673</v>
      </c>
      <c r="C1963" s="3" t="s">
        <v>7786</v>
      </c>
      <c r="D1963">
        <v>800</v>
      </c>
      <c r="E1963">
        <v>1030</v>
      </c>
      <c r="F1963" t="s">
        <v>8219</v>
      </c>
      <c r="G1963" t="s">
        <v>8224</v>
      </c>
      <c r="H1963" t="s">
        <v>8246</v>
      </c>
      <c r="I1963">
        <v>1410550484</v>
      </c>
      <c r="J1963">
        <v>1408995284</v>
      </c>
      <c r="K1963" t="b">
        <v>0</v>
      </c>
      <c r="L1963">
        <v>16</v>
      </c>
      <c r="M1963" t="b">
        <v>1</v>
      </c>
      <c r="N1963" t="s">
        <v>8271</v>
      </c>
      <c r="O1963" s="5">
        <f t="shared" si="240"/>
        <v>1.2875000000000001</v>
      </c>
      <c r="P1963" s="8">
        <f t="shared" si="241"/>
        <v>64.375</v>
      </c>
      <c r="Q1963" t="str">
        <f t="shared" si="242"/>
        <v>theater</v>
      </c>
      <c r="R1963" t="str">
        <f t="shared" si="243"/>
        <v>plays</v>
      </c>
      <c r="S1963" s="11">
        <f t="shared" si="244"/>
        <v>41876.815787037034</v>
      </c>
      <c r="T1963" s="11">
        <f t="shared" si="245"/>
        <v>41894.815787037034</v>
      </c>
      <c r="U1963" t="str">
        <f>INDEX('ED - Country code'!$A:$A,MATCH(Data!G3678,'ED - Country code'!$B:$B,0))</f>
        <v>United States of America</v>
      </c>
      <c r="V1963">
        <f t="shared" si="246"/>
        <v>18</v>
      </c>
      <c r="W1963">
        <f t="shared" si="247"/>
        <v>2014</v>
      </c>
    </row>
    <row r="1964" spans="1:23" ht="28.8" x14ac:dyDescent="0.3">
      <c r="A1964">
        <v>3622</v>
      </c>
      <c r="B1964" s="3" t="s">
        <v>3620</v>
      </c>
      <c r="C1964" s="3" t="s">
        <v>7732</v>
      </c>
      <c r="D1964">
        <v>1000</v>
      </c>
      <c r="E1964">
        <v>1000.99</v>
      </c>
      <c r="F1964" t="s">
        <v>8219</v>
      </c>
      <c r="G1964" t="s">
        <v>8224</v>
      </c>
      <c r="H1964" t="s">
        <v>8246</v>
      </c>
      <c r="I1964">
        <v>1411874580</v>
      </c>
      <c r="J1964">
        <v>1409030371</v>
      </c>
      <c r="K1964" t="b">
        <v>0</v>
      </c>
      <c r="L1964">
        <v>21</v>
      </c>
      <c r="M1964" t="b">
        <v>1</v>
      </c>
      <c r="N1964" t="s">
        <v>8271</v>
      </c>
      <c r="O1964" s="5">
        <f t="shared" si="240"/>
        <v>1.00099</v>
      </c>
      <c r="P1964" s="8">
        <f t="shared" si="241"/>
        <v>47.666190476190479</v>
      </c>
      <c r="Q1964" t="str">
        <f t="shared" si="242"/>
        <v>theater</v>
      </c>
      <c r="R1964" t="str">
        <f t="shared" si="243"/>
        <v>plays</v>
      </c>
      <c r="S1964" s="11">
        <f t="shared" si="244"/>
        <v>41877.221886574072</v>
      </c>
      <c r="T1964" s="11">
        <f t="shared" si="245"/>
        <v>41910.140972222223</v>
      </c>
      <c r="U1964" t="str">
        <f>INDEX('ED - Country code'!$A:$A,MATCH(Data!G3624,'ED - Country code'!$B:$B,0))</f>
        <v>United States of America</v>
      </c>
      <c r="V1964">
        <f t="shared" si="246"/>
        <v>32.91908564815094</v>
      </c>
      <c r="W1964">
        <f t="shared" si="247"/>
        <v>2014</v>
      </c>
    </row>
    <row r="1965" spans="1:23" ht="28.8" x14ac:dyDescent="0.3">
      <c r="A1965">
        <v>2921</v>
      </c>
      <c r="B1965" s="3" t="s">
        <v>2921</v>
      </c>
      <c r="C1965" s="3" t="s">
        <v>7031</v>
      </c>
      <c r="D1965">
        <v>100</v>
      </c>
      <c r="E1965">
        <v>129</v>
      </c>
      <c r="F1965" t="s">
        <v>8219</v>
      </c>
      <c r="G1965" t="s">
        <v>8224</v>
      </c>
      <c r="H1965" t="s">
        <v>8246</v>
      </c>
      <c r="I1965">
        <v>1411679804</v>
      </c>
      <c r="J1965">
        <v>1409087804</v>
      </c>
      <c r="K1965" t="b">
        <v>0</v>
      </c>
      <c r="L1965">
        <v>3</v>
      </c>
      <c r="M1965" t="b">
        <v>1</v>
      </c>
      <c r="N1965" t="s">
        <v>8305</v>
      </c>
      <c r="O1965" s="5">
        <f t="shared" si="240"/>
        <v>1.29</v>
      </c>
      <c r="P1965" s="8">
        <f t="shared" si="241"/>
        <v>43</v>
      </c>
      <c r="Q1965" t="str">
        <f t="shared" si="242"/>
        <v>theater</v>
      </c>
      <c r="R1965" t="str">
        <f t="shared" si="243"/>
        <v>musical</v>
      </c>
      <c r="S1965" s="11">
        <f t="shared" si="244"/>
        <v>41877.886620370373</v>
      </c>
      <c r="T1965" s="11">
        <f t="shared" si="245"/>
        <v>41907.886620370373</v>
      </c>
      <c r="U1965" t="str">
        <f>INDEX('ED - Country code'!$A:$A,MATCH(Data!G2923,'ED - Country code'!$B:$B,0))</f>
        <v>United States of America</v>
      </c>
      <c r="V1965">
        <f t="shared" si="246"/>
        <v>30</v>
      </c>
      <c r="W1965">
        <f t="shared" si="247"/>
        <v>2014</v>
      </c>
    </row>
    <row r="1966" spans="1:23" ht="43.2" x14ac:dyDescent="0.3">
      <c r="A1966">
        <v>649</v>
      </c>
      <c r="B1966" s="3" t="s">
        <v>650</v>
      </c>
      <c r="C1966" s="3" t="s">
        <v>4759</v>
      </c>
      <c r="D1966">
        <v>2500</v>
      </c>
      <c r="E1966">
        <v>3499</v>
      </c>
      <c r="F1966" t="s">
        <v>8219</v>
      </c>
      <c r="G1966" t="s">
        <v>8224</v>
      </c>
      <c r="H1966" t="s">
        <v>8246</v>
      </c>
      <c r="I1966">
        <v>1410904413</v>
      </c>
      <c r="J1966">
        <v>1409090013</v>
      </c>
      <c r="K1966" t="b">
        <v>0</v>
      </c>
      <c r="L1966">
        <v>82</v>
      </c>
      <c r="M1966" t="b">
        <v>1</v>
      </c>
      <c r="N1966" t="s">
        <v>8273</v>
      </c>
      <c r="O1966" s="5">
        <f t="shared" si="240"/>
        <v>1.3996</v>
      </c>
      <c r="P1966" s="8">
        <f t="shared" si="241"/>
        <v>42.670731707317074</v>
      </c>
      <c r="Q1966" t="str">
        <f t="shared" si="242"/>
        <v>technology</v>
      </c>
      <c r="R1966" t="str">
        <f t="shared" si="243"/>
        <v>wearables</v>
      </c>
      <c r="S1966" s="11">
        <f t="shared" si="244"/>
        <v>41877.912187499998</v>
      </c>
      <c r="T1966" s="11">
        <f t="shared" si="245"/>
        <v>41898.912187499998</v>
      </c>
      <c r="U1966" t="str">
        <f>INDEX('ED - Country code'!$A:$A,MATCH(Data!G651,'ED - Country code'!$B:$B,0))</f>
        <v>United States of America</v>
      </c>
      <c r="V1966">
        <f t="shared" si="246"/>
        <v>21</v>
      </c>
      <c r="W1966">
        <f t="shared" si="247"/>
        <v>2014</v>
      </c>
    </row>
    <row r="1967" spans="1:23" ht="43.2" x14ac:dyDescent="0.3">
      <c r="A1967">
        <v>21</v>
      </c>
      <c r="B1967" s="3" t="s">
        <v>23</v>
      </c>
      <c r="C1967" s="3" t="s">
        <v>4132</v>
      </c>
      <c r="D1967">
        <v>18500</v>
      </c>
      <c r="E1967">
        <v>20190</v>
      </c>
      <c r="F1967" t="s">
        <v>8219</v>
      </c>
      <c r="G1967" t="s">
        <v>8224</v>
      </c>
      <c r="H1967" t="s">
        <v>8246</v>
      </c>
      <c r="I1967">
        <v>1411743789</v>
      </c>
      <c r="J1967">
        <v>1409151789</v>
      </c>
      <c r="K1967" t="b">
        <v>0</v>
      </c>
      <c r="L1967">
        <v>101</v>
      </c>
      <c r="M1967" t="b">
        <v>1</v>
      </c>
      <c r="N1967" t="s">
        <v>8265</v>
      </c>
      <c r="O1967" s="5">
        <f t="shared" si="240"/>
        <v>1.0913513513513513</v>
      </c>
      <c r="P1967" s="8">
        <f t="shared" si="241"/>
        <v>199.9009900990099</v>
      </c>
      <c r="Q1967" t="str">
        <f t="shared" si="242"/>
        <v>film &amp; video</v>
      </c>
      <c r="R1967" t="str">
        <f t="shared" si="243"/>
        <v>television</v>
      </c>
      <c r="S1967" s="11">
        <f t="shared" si="244"/>
        <v>41878.627187500002</v>
      </c>
      <c r="T1967" s="11">
        <f t="shared" si="245"/>
        <v>41908.627187500002</v>
      </c>
      <c r="U1967" t="str">
        <f>INDEX('ED - Country code'!$A:$A,MATCH(Data!G23,'ED - Country code'!$B:$B,0))</f>
        <v>United States of America</v>
      </c>
      <c r="V1967">
        <f t="shared" si="246"/>
        <v>30</v>
      </c>
      <c r="W1967">
        <f t="shared" si="247"/>
        <v>2014</v>
      </c>
    </row>
    <row r="1968" spans="1:23" ht="43.2" x14ac:dyDescent="0.3">
      <c r="A1968">
        <v>3173</v>
      </c>
      <c r="B1968" s="3" t="s">
        <v>3173</v>
      </c>
      <c r="C1968" s="3" t="s">
        <v>7283</v>
      </c>
      <c r="D1968">
        <v>10000</v>
      </c>
      <c r="E1968">
        <v>10300</v>
      </c>
      <c r="F1968" t="s">
        <v>8219</v>
      </c>
      <c r="G1968" t="s">
        <v>8224</v>
      </c>
      <c r="H1968" t="s">
        <v>8246</v>
      </c>
      <c r="I1968">
        <v>1411765492</v>
      </c>
      <c r="J1968">
        <v>1409173492</v>
      </c>
      <c r="K1968" t="b">
        <v>1</v>
      </c>
      <c r="L1968">
        <v>74</v>
      </c>
      <c r="M1968" t="b">
        <v>1</v>
      </c>
      <c r="N1968" t="s">
        <v>8271</v>
      </c>
      <c r="O1968" s="5">
        <f t="shared" si="240"/>
        <v>1.03</v>
      </c>
      <c r="P1968" s="8">
        <f t="shared" si="241"/>
        <v>139.18918918918919</v>
      </c>
      <c r="Q1968" t="str">
        <f t="shared" si="242"/>
        <v>theater</v>
      </c>
      <c r="R1968" t="str">
        <f t="shared" si="243"/>
        <v>plays</v>
      </c>
      <c r="S1968" s="11">
        <f t="shared" si="244"/>
        <v>41878.878379629627</v>
      </c>
      <c r="T1968" s="11">
        <f t="shared" si="245"/>
        <v>41908.878379629627</v>
      </c>
      <c r="U1968" t="str">
        <f>INDEX('ED - Country code'!$A:$A,MATCH(Data!G3175,'ED - Country code'!$B:$B,0))</f>
        <v>United States of America</v>
      </c>
      <c r="V1968">
        <f t="shared" si="246"/>
        <v>30</v>
      </c>
      <c r="W1968">
        <f t="shared" si="247"/>
        <v>2014</v>
      </c>
    </row>
    <row r="1969" spans="1:23" ht="43.2" x14ac:dyDescent="0.3">
      <c r="A1969">
        <v>3672</v>
      </c>
      <c r="B1969" s="3" t="s">
        <v>3669</v>
      </c>
      <c r="C1969" s="3" t="s">
        <v>7782</v>
      </c>
      <c r="D1969">
        <v>3000</v>
      </c>
      <c r="E1969">
        <v>3046</v>
      </c>
      <c r="F1969" t="s">
        <v>8219</v>
      </c>
      <c r="G1969" t="s">
        <v>8225</v>
      </c>
      <c r="H1969" t="s">
        <v>8247</v>
      </c>
      <c r="I1969">
        <v>1411771384</v>
      </c>
      <c r="J1969">
        <v>1409179384</v>
      </c>
      <c r="K1969" t="b">
        <v>0</v>
      </c>
      <c r="L1969">
        <v>57</v>
      </c>
      <c r="M1969" t="b">
        <v>1</v>
      </c>
      <c r="N1969" t="s">
        <v>8271</v>
      </c>
      <c r="O1969" s="5">
        <f t="shared" si="240"/>
        <v>1.0153333333333334</v>
      </c>
      <c r="P1969" s="8">
        <f t="shared" si="241"/>
        <v>53.438596491228068</v>
      </c>
      <c r="Q1969" t="str">
        <f t="shared" si="242"/>
        <v>theater</v>
      </c>
      <c r="R1969" t="str">
        <f t="shared" si="243"/>
        <v>plays</v>
      </c>
      <c r="S1969" s="11">
        <f t="shared" si="244"/>
        <v>41878.946574074071</v>
      </c>
      <c r="T1969" s="11">
        <f t="shared" si="245"/>
        <v>41908.946574074071</v>
      </c>
      <c r="U1969" t="str">
        <f>INDEX('ED - Country code'!$A:$A,MATCH(Data!G3674,'ED - Country code'!$B:$B,0))</f>
        <v>United States of America</v>
      </c>
      <c r="V1969">
        <f t="shared" si="246"/>
        <v>30</v>
      </c>
      <c r="W1969">
        <f t="shared" si="247"/>
        <v>2014</v>
      </c>
    </row>
    <row r="1970" spans="1:23" ht="43.2" x14ac:dyDescent="0.3">
      <c r="A1970">
        <v>1933</v>
      </c>
      <c r="B1970" s="3" t="s">
        <v>1934</v>
      </c>
      <c r="C1970" s="3" t="s">
        <v>6043</v>
      </c>
      <c r="D1970">
        <v>6000</v>
      </c>
      <c r="E1970">
        <v>10346</v>
      </c>
      <c r="F1970" t="s">
        <v>8219</v>
      </c>
      <c r="G1970" t="s">
        <v>8224</v>
      </c>
      <c r="H1970" t="s">
        <v>8246</v>
      </c>
      <c r="I1970">
        <v>1411787307</v>
      </c>
      <c r="J1970">
        <v>1409195307</v>
      </c>
      <c r="K1970" t="b">
        <v>0</v>
      </c>
      <c r="L1970">
        <v>110</v>
      </c>
      <c r="M1970" t="b">
        <v>1</v>
      </c>
      <c r="N1970" t="s">
        <v>8279</v>
      </c>
      <c r="O1970" s="5">
        <f t="shared" si="240"/>
        <v>1.7243333333333333</v>
      </c>
      <c r="P1970" s="8">
        <f t="shared" si="241"/>
        <v>94.054545454545448</v>
      </c>
      <c r="Q1970" t="str">
        <f t="shared" si="242"/>
        <v>music</v>
      </c>
      <c r="R1970" t="str">
        <f t="shared" si="243"/>
        <v>indie rock</v>
      </c>
      <c r="S1970" s="11">
        <f t="shared" si="244"/>
        <v>41879.130868055552</v>
      </c>
      <c r="T1970" s="11">
        <f t="shared" si="245"/>
        <v>41909.130868055552</v>
      </c>
      <c r="U1970" t="str">
        <f>INDEX('ED - Country code'!$A:$A,MATCH(Data!G1935,'ED - Country code'!$B:$B,0))</f>
        <v>United States of America</v>
      </c>
      <c r="V1970">
        <f t="shared" si="246"/>
        <v>30</v>
      </c>
      <c r="W1970">
        <f t="shared" si="247"/>
        <v>2014</v>
      </c>
    </row>
    <row r="1971" spans="1:23" ht="28.8" x14ac:dyDescent="0.3">
      <c r="A1971">
        <v>2182</v>
      </c>
      <c r="B1971" s="3" t="s">
        <v>2183</v>
      </c>
      <c r="C1971" s="3" t="s">
        <v>6292</v>
      </c>
      <c r="D1971">
        <v>3000</v>
      </c>
      <c r="E1971">
        <v>15725</v>
      </c>
      <c r="F1971" t="s">
        <v>8219</v>
      </c>
      <c r="G1971" t="s">
        <v>8229</v>
      </c>
      <c r="H1971" t="s">
        <v>8251</v>
      </c>
      <c r="I1971">
        <v>1412285825</v>
      </c>
      <c r="J1971">
        <v>1409261825</v>
      </c>
      <c r="K1971" t="b">
        <v>0</v>
      </c>
      <c r="L1971">
        <v>356</v>
      </c>
      <c r="M1971" t="b">
        <v>1</v>
      </c>
      <c r="N1971" t="s">
        <v>8297</v>
      </c>
      <c r="O1971" s="5">
        <f t="shared" si="240"/>
        <v>5.2416666666666663</v>
      </c>
      <c r="P1971" s="8">
        <f t="shared" si="241"/>
        <v>44.171348314606739</v>
      </c>
      <c r="Q1971" t="str">
        <f t="shared" si="242"/>
        <v>games</v>
      </c>
      <c r="R1971" t="str">
        <f t="shared" si="243"/>
        <v>tabletop games</v>
      </c>
      <c r="S1971" s="11">
        <f t="shared" si="244"/>
        <v>41879.900752314818</v>
      </c>
      <c r="T1971" s="11">
        <f t="shared" si="245"/>
        <v>41914.900752314818</v>
      </c>
      <c r="U1971" t="str">
        <f>INDEX('ED - Country code'!$A:$A,MATCH(Data!G2184,'ED - Country code'!$B:$B,0))</f>
        <v>United States of America</v>
      </c>
      <c r="V1971">
        <f t="shared" si="246"/>
        <v>35</v>
      </c>
      <c r="W1971">
        <f t="shared" si="247"/>
        <v>2014</v>
      </c>
    </row>
    <row r="1972" spans="1:23" ht="28.8" x14ac:dyDescent="0.3">
      <c r="A1972">
        <v>3706</v>
      </c>
      <c r="B1972" s="3" t="s">
        <v>3703</v>
      </c>
      <c r="C1972" s="3" t="s">
        <v>7816</v>
      </c>
      <c r="D1972">
        <v>1500</v>
      </c>
      <c r="E1972">
        <v>1820</v>
      </c>
      <c r="F1972" t="s">
        <v>8219</v>
      </c>
      <c r="G1972" t="s">
        <v>8224</v>
      </c>
      <c r="H1972" t="s">
        <v>8246</v>
      </c>
      <c r="I1972">
        <v>1410558949</v>
      </c>
      <c r="J1972">
        <v>1409262949</v>
      </c>
      <c r="K1972" t="b">
        <v>0</v>
      </c>
      <c r="L1972">
        <v>13</v>
      </c>
      <c r="M1972" t="b">
        <v>1</v>
      </c>
      <c r="N1972" t="s">
        <v>8271</v>
      </c>
      <c r="O1972" s="5">
        <f t="shared" si="240"/>
        <v>1.2133333333333334</v>
      </c>
      <c r="P1972" s="8">
        <f t="shared" si="241"/>
        <v>140</v>
      </c>
      <c r="Q1972" t="str">
        <f t="shared" si="242"/>
        <v>theater</v>
      </c>
      <c r="R1972" t="str">
        <f t="shared" si="243"/>
        <v>plays</v>
      </c>
      <c r="S1972" s="11">
        <f t="shared" si="244"/>
        <v>41879.913761574076</v>
      </c>
      <c r="T1972" s="11">
        <f t="shared" si="245"/>
        <v>41894.913761574076</v>
      </c>
      <c r="U1972" t="str">
        <f>INDEX('ED - Country code'!$A:$A,MATCH(Data!G3708,'ED - Country code'!$B:$B,0))</f>
        <v>United States of America</v>
      </c>
      <c r="V1972">
        <f t="shared" si="246"/>
        <v>15</v>
      </c>
      <c r="W1972">
        <f t="shared" si="247"/>
        <v>2014</v>
      </c>
    </row>
    <row r="1973" spans="1:23" ht="43.2" x14ac:dyDescent="0.3">
      <c r="A1973">
        <v>3412</v>
      </c>
      <c r="B1973" s="3" t="s">
        <v>3411</v>
      </c>
      <c r="C1973" s="3" t="s">
        <v>7522</v>
      </c>
      <c r="D1973">
        <v>3000</v>
      </c>
      <c r="E1973">
        <v>3000</v>
      </c>
      <c r="F1973" t="s">
        <v>8219</v>
      </c>
      <c r="G1973" t="s">
        <v>8225</v>
      </c>
      <c r="H1973" t="s">
        <v>8247</v>
      </c>
      <c r="I1973">
        <v>1411858862</v>
      </c>
      <c r="J1973">
        <v>1409266862</v>
      </c>
      <c r="K1973" t="b">
        <v>0</v>
      </c>
      <c r="L1973">
        <v>26</v>
      </c>
      <c r="M1973" t="b">
        <v>1</v>
      </c>
      <c r="N1973" t="s">
        <v>8271</v>
      </c>
      <c r="O1973" s="5">
        <f t="shared" si="240"/>
        <v>1</v>
      </c>
      <c r="P1973" s="8">
        <f t="shared" si="241"/>
        <v>115.38461538461539</v>
      </c>
      <c r="Q1973" t="str">
        <f t="shared" si="242"/>
        <v>theater</v>
      </c>
      <c r="R1973" t="str">
        <f t="shared" si="243"/>
        <v>plays</v>
      </c>
      <c r="S1973" s="11">
        <f t="shared" si="244"/>
        <v>41879.959050925929</v>
      </c>
      <c r="T1973" s="11">
        <f t="shared" si="245"/>
        <v>41909.959050925929</v>
      </c>
      <c r="U1973" t="str">
        <f>INDEX('ED - Country code'!$A:$A,MATCH(Data!G3414,'ED - Country code'!$B:$B,0))</f>
        <v>United Kingdom</v>
      </c>
      <c r="V1973">
        <f t="shared" si="246"/>
        <v>30</v>
      </c>
      <c r="W1973">
        <f t="shared" si="247"/>
        <v>2014</v>
      </c>
    </row>
    <row r="1974" spans="1:23" ht="43.2" x14ac:dyDescent="0.3">
      <c r="A1974">
        <v>2974</v>
      </c>
      <c r="B1974" s="3" t="s">
        <v>2974</v>
      </c>
      <c r="C1974" s="3" t="s">
        <v>7084</v>
      </c>
      <c r="D1974">
        <v>5000</v>
      </c>
      <c r="E1974">
        <v>5100</v>
      </c>
      <c r="F1974" t="s">
        <v>8219</v>
      </c>
      <c r="G1974" t="s">
        <v>8224</v>
      </c>
      <c r="H1974" t="s">
        <v>8246</v>
      </c>
      <c r="I1974">
        <v>1411695300</v>
      </c>
      <c r="J1974">
        <v>1409275671</v>
      </c>
      <c r="K1974" t="b">
        <v>0</v>
      </c>
      <c r="L1974">
        <v>87</v>
      </c>
      <c r="M1974" t="b">
        <v>1</v>
      </c>
      <c r="N1974" t="s">
        <v>8271</v>
      </c>
      <c r="O1974" s="5">
        <f t="shared" si="240"/>
        <v>1.02</v>
      </c>
      <c r="P1974" s="8">
        <f t="shared" si="241"/>
        <v>58.620689655172413</v>
      </c>
      <c r="Q1974" t="str">
        <f t="shared" si="242"/>
        <v>theater</v>
      </c>
      <c r="R1974" t="str">
        <f t="shared" si="243"/>
        <v>plays</v>
      </c>
      <c r="S1974" s="11">
        <f t="shared" si="244"/>
        <v>41880.061006944445</v>
      </c>
      <c r="T1974" s="11">
        <f t="shared" si="245"/>
        <v>41908.065972222219</v>
      </c>
      <c r="U1974" t="str">
        <f>INDEX('ED - Country code'!$A:$A,MATCH(Data!G2976,'ED - Country code'!$B:$B,0))</f>
        <v>United States of America</v>
      </c>
      <c r="V1974">
        <f t="shared" si="246"/>
        <v>28.004965277774318</v>
      </c>
      <c r="W1974">
        <f t="shared" si="247"/>
        <v>2014</v>
      </c>
    </row>
    <row r="1975" spans="1:23" ht="43.2" x14ac:dyDescent="0.3">
      <c r="A1975">
        <v>3524</v>
      </c>
      <c r="B1975" s="3" t="s">
        <v>3523</v>
      </c>
      <c r="C1975" s="3" t="s">
        <v>7634</v>
      </c>
      <c r="D1975">
        <v>10000</v>
      </c>
      <c r="E1975">
        <v>10156</v>
      </c>
      <c r="F1975" t="s">
        <v>8219</v>
      </c>
      <c r="G1975" t="s">
        <v>8224</v>
      </c>
      <c r="H1975" t="s">
        <v>8246</v>
      </c>
      <c r="I1975">
        <v>1410580800</v>
      </c>
      <c r="J1975">
        <v>1409336373</v>
      </c>
      <c r="K1975" t="b">
        <v>0</v>
      </c>
      <c r="L1975">
        <v>74</v>
      </c>
      <c r="M1975" t="b">
        <v>1</v>
      </c>
      <c r="N1975" t="s">
        <v>8271</v>
      </c>
      <c r="O1975" s="5">
        <f t="shared" si="240"/>
        <v>1.0156000000000001</v>
      </c>
      <c r="P1975" s="8">
        <f t="shared" si="241"/>
        <v>137.24324324324326</v>
      </c>
      <c r="Q1975" t="str">
        <f t="shared" si="242"/>
        <v>theater</v>
      </c>
      <c r="R1975" t="str">
        <f t="shared" si="243"/>
        <v>plays</v>
      </c>
      <c r="S1975" s="11">
        <f t="shared" si="244"/>
        <v>41880.76357638889</v>
      </c>
      <c r="T1975" s="11">
        <f t="shared" si="245"/>
        <v>41895.166666666664</v>
      </c>
      <c r="U1975" t="str">
        <f>INDEX('ED - Country code'!$A:$A,MATCH(Data!G3526,'ED - Country code'!$B:$B,0))</f>
        <v>United States of America</v>
      </c>
      <c r="V1975">
        <f t="shared" si="246"/>
        <v>14.403090277774027</v>
      </c>
      <c r="W1975">
        <f t="shared" si="247"/>
        <v>2014</v>
      </c>
    </row>
    <row r="1976" spans="1:23" ht="43.2" x14ac:dyDescent="0.3">
      <c r="A1976">
        <v>3521</v>
      </c>
      <c r="B1976" s="3" t="s">
        <v>3520</v>
      </c>
      <c r="C1976" s="3" t="s">
        <v>7631</v>
      </c>
      <c r="D1976">
        <v>350</v>
      </c>
      <c r="E1976">
        <v>593</v>
      </c>
      <c r="F1976" t="s">
        <v>8219</v>
      </c>
      <c r="G1976" t="s">
        <v>8224</v>
      </c>
      <c r="H1976" t="s">
        <v>8246</v>
      </c>
      <c r="I1976">
        <v>1411980020</v>
      </c>
      <c r="J1976">
        <v>1409388020</v>
      </c>
      <c r="K1976" t="b">
        <v>0</v>
      </c>
      <c r="L1976">
        <v>13</v>
      </c>
      <c r="M1976" t="b">
        <v>1</v>
      </c>
      <c r="N1976" t="s">
        <v>8271</v>
      </c>
      <c r="O1976" s="5">
        <f t="shared" si="240"/>
        <v>1.6942857142857144</v>
      </c>
      <c r="P1976" s="8">
        <f t="shared" si="241"/>
        <v>45.615384615384613</v>
      </c>
      <c r="Q1976" t="str">
        <f t="shared" si="242"/>
        <v>theater</v>
      </c>
      <c r="R1976" t="str">
        <f t="shared" si="243"/>
        <v>plays</v>
      </c>
      <c r="S1976" s="11">
        <f t="shared" si="244"/>
        <v>41881.361342592594</v>
      </c>
      <c r="T1976" s="11">
        <f t="shared" si="245"/>
        <v>41911.361342592594</v>
      </c>
      <c r="U1976" t="str">
        <f>INDEX('ED - Country code'!$A:$A,MATCH(Data!G3523,'ED - Country code'!$B:$B,0))</f>
        <v>United States of America</v>
      </c>
      <c r="V1976">
        <f t="shared" si="246"/>
        <v>30</v>
      </c>
      <c r="W1976">
        <f t="shared" si="247"/>
        <v>2014</v>
      </c>
    </row>
    <row r="1977" spans="1:23" ht="43.2" x14ac:dyDescent="0.3">
      <c r="A1977">
        <v>2804</v>
      </c>
      <c r="B1977" s="3" t="s">
        <v>2804</v>
      </c>
      <c r="C1977" s="3" t="s">
        <v>6914</v>
      </c>
      <c r="D1977">
        <v>1000</v>
      </c>
      <c r="E1977">
        <v>1150</v>
      </c>
      <c r="F1977" t="s">
        <v>8219</v>
      </c>
      <c r="G1977" t="s">
        <v>8225</v>
      </c>
      <c r="H1977" t="s">
        <v>8247</v>
      </c>
      <c r="I1977">
        <v>1411987990</v>
      </c>
      <c r="J1977">
        <v>1409395990</v>
      </c>
      <c r="K1977" t="b">
        <v>0</v>
      </c>
      <c r="L1977">
        <v>23</v>
      </c>
      <c r="M1977" t="b">
        <v>1</v>
      </c>
      <c r="N1977" t="s">
        <v>8271</v>
      </c>
      <c r="O1977" s="5">
        <f t="shared" si="240"/>
        <v>1.1499999999999999</v>
      </c>
      <c r="P1977" s="8">
        <f t="shared" si="241"/>
        <v>50</v>
      </c>
      <c r="Q1977" t="str">
        <f t="shared" si="242"/>
        <v>theater</v>
      </c>
      <c r="R1977" t="str">
        <f t="shared" si="243"/>
        <v>plays</v>
      </c>
      <c r="S1977" s="11">
        <f t="shared" si="244"/>
        <v>41881.453587962962</v>
      </c>
      <c r="T1977" s="11">
        <f t="shared" si="245"/>
        <v>41911.453587962962</v>
      </c>
      <c r="U1977" t="str">
        <f>INDEX('ED - Country code'!$A:$A,MATCH(Data!G2806,'ED - Country code'!$B:$B,0))</f>
        <v>United Kingdom</v>
      </c>
      <c r="V1977">
        <f t="shared" si="246"/>
        <v>30</v>
      </c>
      <c r="W1977">
        <f t="shared" si="247"/>
        <v>2014</v>
      </c>
    </row>
    <row r="1978" spans="1:23" ht="28.8" x14ac:dyDescent="0.3">
      <c r="A1978">
        <v>3700</v>
      </c>
      <c r="B1978" s="3" t="s">
        <v>3697</v>
      </c>
      <c r="C1978" s="3" t="s">
        <v>7810</v>
      </c>
      <c r="D1978">
        <v>500</v>
      </c>
      <c r="E1978">
        <v>606</v>
      </c>
      <c r="F1978" t="s">
        <v>8219</v>
      </c>
      <c r="G1978" t="s">
        <v>8224</v>
      </c>
      <c r="H1978" t="s">
        <v>8246</v>
      </c>
      <c r="I1978">
        <v>1412092800</v>
      </c>
      <c r="J1978">
        <v>1409493800</v>
      </c>
      <c r="K1978" t="b">
        <v>0</v>
      </c>
      <c r="L1978">
        <v>18</v>
      </c>
      <c r="M1978" t="b">
        <v>1</v>
      </c>
      <c r="N1978" t="s">
        <v>8271</v>
      </c>
      <c r="O1978" s="5">
        <f t="shared" si="240"/>
        <v>1.212</v>
      </c>
      <c r="P1978" s="8">
        <f t="shared" si="241"/>
        <v>33.666666666666664</v>
      </c>
      <c r="Q1978" t="str">
        <f t="shared" si="242"/>
        <v>theater</v>
      </c>
      <c r="R1978" t="str">
        <f t="shared" si="243"/>
        <v>plays</v>
      </c>
      <c r="S1978" s="11">
        <f t="shared" si="244"/>
        <v>41882.585648148146</v>
      </c>
      <c r="T1978" s="11">
        <f t="shared" si="245"/>
        <v>41912.666666666664</v>
      </c>
      <c r="U1978" t="str">
        <f>INDEX('ED - Country code'!$A:$A,MATCH(Data!G3702,'ED - Country code'!$B:$B,0))</f>
        <v>United States of America</v>
      </c>
      <c r="V1978">
        <f t="shared" si="246"/>
        <v>30.081018518518249</v>
      </c>
      <c r="W1978">
        <f t="shared" si="247"/>
        <v>2014</v>
      </c>
    </row>
    <row r="1979" spans="1:23" ht="43.2" x14ac:dyDescent="0.3">
      <c r="A1979">
        <v>798</v>
      </c>
      <c r="B1979" s="3" t="s">
        <v>799</v>
      </c>
      <c r="C1979" s="3" t="s">
        <v>4908</v>
      </c>
      <c r="D1979">
        <v>3500</v>
      </c>
      <c r="E1979">
        <v>4021</v>
      </c>
      <c r="F1979" t="s">
        <v>8219</v>
      </c>
      <c r="G1979" t="s">
        <v>8224</v>
      </c>
      <c r="H1979" t="s">
        <v>8246</v>
      </c>
      <c r="I1979">
        <v>1412086187</v>
      </c>
      <c r="J1979">
        <v>1409494187</v>
      </c>
      <c r="K1979" t="b">
        <v>0</v>
      </c>
      <c r="L1979">
        <v>87</v>
      </c>
      <c r="M1979" t="b">
        <v>1</v>
      </c>
      <c r="N1979" t="s">
        <v>8276</v>
      </c>
      <c r="O1979" s="5">
        <f t="shared" si="240"/>
        <v>1.1488571428571428</v>
      </c>
      <c r="P1979" s="8">
        <f t="shared" si="241"/>
        <v>46.218390804597703</v>
      </c>
      <c r="Q1979" t="str">
        <f t="shared" si="242"/>
        <v>music</v>
      </c>
      <c r="R1979" t="str">
        <f t="shared" si="243"/>
        <v>rock</v>
      </c>
      <c r="S1979" s="11">
        <f t="shared" si="244"/>
        <v>41882.590127314819</v>
      </c>
      <c r="T1979" s="11">
        <f t="shared" si="245"/>
        <v>41912.590127314819</v>
      </c>
      <c r="U1979" t="str">
        <f>INDEX('ED - Country code'!$A:$A,MATCH(Data!G800,'ED - Country code'!$B:$B,0))</f>
        <v>United States of America</v>
      </c>
      <c r="V1979">
        <f t="shared" si="246"/>
        <v>30</v>
      </c>
      <c r="W1979">
        <f t="shared" si="247"/>
        <v>2014</v>
      </c>
    </row>
    <row r="1980" spans="1:23" ht="43.2" x14ac:dyDescent="0.3">
      <c r="A1980">
        <v>3426</v>
      </c>
      <c r="B1980" s="3" t="s">
        <v>3425</v>
      </c>
      <c r="C1980" s="3" t="s">
        <v>7536</v>
      </c>
      <c r="D1980">
        <v>3750</v>
      </c>
      <c r="E1980">
        <v>4055</v>
      </c>
      <c r="F1980" t="s">
        <v>8219</v>
      </c>
      <c r="G1980" t="s">
        <v>8224</v>
      </c>
      <c r="H1980" t="s">
        <v>8246</v>
      </c>
      <c r="I1980">
        <v>1411264800</v>
      </c>
      <c r="J1980">
        <v>1409620903</v>
      </c>
      <c r="K1980" t="b">
        <v>0</v>
      </c>
      <c r="L1980">
        <v>87</v>
      </c>
      <c r="M1980" t="b">
        <v>1</v>
      </c>
      <c r="N1980" t="s">
        <v>8271</v>
      </c>
      <c r="O1980" s="5">
        <f t="shared" si="240"/>
        <v>1.0813333333333333</v>
      </c>
      <c r="P1980" s="8">
        <f t="shared" si="241"/>
        <v>46.609195402298852</v>
      </c>
      <c r="Q1980" t="str">
        <f t="shared" si="242"/>
        <v>theater</v>
      </c>
      <c r="R1980" t="str">
        <f t="shared" si="243"/>
        <v>plays</v>
      </c>
      <c r="S1980" s="11">
        <f t="shared" si="244"/>
        <v>41884.056747685187</v>
      </c>
      <c r="T1980" s="11">
        <f t="shared" si="245"/>
        <v>41903.083333333336</v>
      </c>
      <c r="U1980" t="str">
        <f>INDEX('ED - Country code'!$A:$A,MATCH(Data!G3428,'ED - Country code'!$B:$B,0))</f>
        <v>United Kingdom</v>
      </c>
      <c r="V1980">
        <f t="shared" si="246"/>
        <v>19.026585648149194</v>
      </c>
      <c r="W1980">
        <f t="shared" si="247"/>
        <v>2014</v>
      </c>
    </row>
    <row r="1981" spans="1:23" ht="43.2" x14ac:dyDescent="0.3">
      <c r="A1981">
        <v>3532</v>
      </c>
      <c r="B1981" s="3" t="s">
        <v>3531</v>
      </c>
      <c r="C1981" s="3" t="s">
        <v>7642</v>
      </c>
      <c r="D1981">
        <v>960</v>
      </c>
      <c r="E1981">
        <v>1142</v>
      </c>
      <c r="F1981" t="s">
        <v>8219</v>
      </c>
      <c r="G1981" t="s">
        <v>8224</v>
      </c>
      <c r="H1981" t="s">
        <v>8246</v>
      </c>
      <c r="I1981">
        <v>1411012740</v>
      </c>
      <c r="J1981">
        <v>1409667827</v>
      </c>
      <c r="K1981" t="b">
        <v>0</v>
      </c>
      <c r="L1981">
        <v>27</v>
      </c>
      <c r="M1981" t="b">
        <v>1</v>
      </c>
      <c r="N1981" t="s">
        <v>8271</v>
      </c>
      <c r="O1981" s="5">
        <f t="shared" si="240"/>
        <v>1.1895833333333334</v>
      </c>
      <c r="P1981" s="8">
        <f t="shared" si="241"/>
        <v>42.296296296296298</v>
      </c>
      <c r="Q1981" t="str">
        <f t="shared" si="242"/>
        <v>theater</v>
      </c>
      <c r="R1981" t="str">
        <f t="shared" si="243"/>
        <v>plays</v>
      </c>
      <c r="S1981" s="11">
        <f t="shared" si="244"/>
        <v>41884.599849537037</v>
      </c>
      <c r="T1981" s="11">
        <f t="shared" si="245"/>
        <v>41900.165972222225</v>
      </c>
      <c r="U1981" t="str">
        <f>INDEX('ED - Country code'!$A:$A,MATCH(Data!G3534,'ED - Country code'!$B:$B,0))</f>
        <v>United States of America</v>
      </c>
      <c r="V1981">
        <f t="shared" si="246"/>
        <v>15.56612268518802</v>
      </c>
      <c r="W1981">
        <f t="shared" si="247"/>
        <v>2014</v>
      </c>
    </row>
    <row r="1982" spans="1:23" ht="43.2" x14ac:dyDescent="0.3">
      <c r="A1982">
        <v>3425</v>
      </c>
      <c r="B1982" s="3" t="s">
        <v>3424</v>
      </c>
      <c r="C1982" s="3" t="s">
        <v>7535</v>
      </c>
      <c r="D1982">
        <v>30000</v>
      </c>
      <c r="E1982">
        <v>30891.1</v>
      </c>
      <c r="F1982" t="s">
        <v>8219</v>
      </c>
      <c r="G1982" t="s">
        <v>8224</v>
      </c>
      <c r="H1982" t="s">
        <v>8246</v>
      </c>
      <c r="I1982">
        <v>1412434136</v>
      </c>
      <c r="J1982">
        <v>1409669336</v>
      </c>
      <c r="K1982" t="b">
        <v>0</v>
      </c>
      <c r="L1982">
        <v>104</v>
      </c>
      <c r="M1982" t="b">
        <v>1</v>
      </c>
      <c r="N1982" t="s">
        <v>8271</v>
      </c>
      <c r="O1982" s="5">
        <f t="shared" si="240"/>
        <v>1.0297033333333332</v>
      </c>
      <c r="P1982" s="8">
        <f t="shared" si="241"/>
        <v>297.02980769230766</v>
      </c>
      <c r="Q1982" t="str">
        <f t="shared" si="242"/>
        <v>theater</v>
      </c>
      <c r="R1982" t="str">
        <f t="shared" si="243"/>
        <v>plays</v>
      </c>
      <c r="S1982" s="11">
        <f t="shared" si="244"/>
        <v>41884.617314814815</v>
      </c>
      <c r="T1982" s="11">
        <f t="shared" si="245"/>
        <v>41916.617314814815</v>
      </c>
      <c r="U1982" t="str">
        <f>INDEX('ED - Country code'!$A:$A,MATCH(Data!G3427,'ED - Country code'!$B:$B,0))</f>
        <v>United States of America</v>
      </c>
      <c r="V1982">
        <f t="shared" si="246"/>
        <v>32</v>
      </c>
      <c r="W1982">
        <f t="shared" si="247"/>
        <v>2014</v>
      </c>
    </row>
    <row r="1983" spans="1:23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0"/>
        <v>5.0799999999999998E-2</v>
      </c>
      <c r="P1983" s="8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11">
        <f t="shared" si="244"/>
        <v>41799.725289351853</v>
      </c>
      <c r="T1983" s="11">
        <f t="shared" si="245"/>
        <v>41829.725289351853</v>
      </c>
      <c r="U1983" t="str">
        <f>INDEX('ED - Country code'!$A:$A,MATCH(Data!G1983,'ED - Country code'!$B:$B,0))</f>
        <v>Canada</v>
      </c>
      <c r="V1983">
        <f t="shared" si="246"/>
        <v>30</v>
      </c>
      <c r="W1983">
        <f t="shared" si="247"/>
        <v>2014</v>
      </c>
    </row>
    <row r="1984" spans="1:23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0"/>
        <v>0</v>
      </c>
      <c r="P1984" s="8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11">
        <f t="shared" si="244"/>
        <v>42678.586655092593</v>
      </c>
      <c r="T1984" s="11">
        <f t="shared" si="245"/>
        <v>42708.628321759257</v>
      </c>
      <c r="U1984" t="str">
        <f>INDEX('ED - Country code'!$A:$A,MATCH(Data!G1984,'ED - Country code'!$B:$B,0))</f>
        <v>Hong Kong, SAR China</v>
      </c>
      <c r="V1984">
        <f t="shared" si="246"/>
        <v>30.041666666664241</v>
      </c>
      <c r="W1984">
        <f t="shared" si="247"/>
        <v>2016</v>
      </c>
    </row>
    <row r="1985" spans="1:23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0"/>
        <v>4.2999999999999997E-2</v>
      </c>
      <c r="P1985" s="8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11">
        <f t="shared" si="244"/>
        <v>42593.011782407411</v>
      </c>
      <c r="T1985" s="11">
        <f t="shared" si="245"/>
        <v>42615.291666666672</v>
      </c>
      <c r="U1985" t="str">
        <f>INDEX('ED - Country code'!$A:$A,MATCH(Data!G1985,'ED - Country code'!$B:$B,0))</f>
        <v>United States of America</v>
      </c>
      <c r="V1985">
        <f t="shared" si="246"/>
        <v>22.279884259260143</v>
      </c>
      <c r="W1985">
        <f t="shared" si="247"/>
        <v>2016</v>
      </c>
    </row>
    <row r="1986" spans="1:23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248">E1986/D1986</f>
        <v>0.21146666666666666</v>
      </c>
      <c r="P1986" s="8">
        <f t="shared" ref="P1986:P2049" si="249">E1986/L1986</f>
        <v>453.14285714285717</v>
      </c>
      <c r="Q1986" t="str">
        <f t="shared" ref="Q1986:Q2049" si="250">LEFT(N1986,SEARCH("/",N1986,1)-1)</f>
        <v>photography</v>
      </c>
      <c r="R1986" t="str">
        <f t="shared" ref="R1986:R2049" si="251">RIGHT(N1986,LEN(N1986)-SEARCH("/",N1986,1))</f>
        <v>people</v>
      </c>
      <c r="S1986" s="11">
        <f t="shared" ref="S1986:S2049" si="252">(((J1986/60)/60)/24)+DATE(1970,1,1)</f>
        <v>41913.790289351848</v>
      </c>
      <c r="T1986" s="11">
        <f t="shared" ref="T1986:T2049" si="253">(((I1986/60)/60)/24)+DATE(1970,1,1)</f>
        <v>41973.831956018519</v>
      </c>
      <c r="U1986" t="str">
        <f>INDEX('ED - Country code'!$A:$A,MATCH(Data!G1986,'ED - Country code'!$B:$B,0))</f>
        <v>United States of America</v>
      </c>
      <c r="V1986">
        <f t="shared" si="246"/>
        <v>60.041666666671517</v>
      </c>
      <c r="W1986">
        <f t="shared" si="247"/>
        <v>2014</v>
      </c>
    </row>
    <row r="1987" spans="1:23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248"/>
        <v>3.1875000000000001E-2</v>
      </c>
      <c r="P1987" s="8">
        <f t="shared" si="249"/>
        <v>12.75</v>
      </c>
      <c r="Q1987" t="str">
        <f t="shared" si="250"/>
        <v>photography</v>
      </c>
      <c r="R1987" t="str">
        <f t="shared" si="251"/>
        <v>people</v>
      </c>
      <c r="S1987" s="11">
        <f t="shared" si="252"/>
        <v>42555.698738425926</v>
      </c>
      <c r="T1987" s="11">
        <f t="shared" si="253"/>
        <v>42584.958333333328</v>
      </c>
      <c r="U1987" t="str">
        <f>INDEX('ED - Country code'!$A:$A,MATCH(Data!G1987,'ED - Country code'!$B:$B,0))</f>
        <v>United Kingdom</v>
      </c>
      <c r="V1987">
        <f t="shared" ref="V1987:V2050" si="254">T1987-S1987</f>
        <v>29.259594907402061</v>
      </c>
      <c r="W1987">
        <f t="shared" ref="W1987:W2050" si="255">YEAR(T1987)</f>
        <v>2016</v>
      </c>
    </row>
    <row r="1988" spans="1:23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8"/>
        <v>5.0000000000000001E-4</v>
      </c>
      <c r="P1988" s="8">
        <f t="shared" si="249"/>
        <v>1</v>
      </c>
      <c r="Q1988" t="str">
        <f t="shared" si="250"/>
        <v>photography</v>
      </c>
      <c r="R1988" t="str">
        <f t="shared" si="251"/>
        <v>people</v>
      </c>
      <c r="S1988" s="11">
        <f t="shared" si="252"/>
        <v>42413.433831018512</v>
      </c>
      <c r="T1988" s="11">
        <f t="shared" si="253"/>
        <v>42443.392164351855</v>
      </c>
      <c r="U1988" t="str">
        <f>INDEX('ED - Country code'!$A:$A,MATCH(Data!G1988,'ED - Country code'!$B:$B,0))</f>
        <v>United Kingdom</v>
      </c>
      <c r="V1988">
        <f t="shared" si="254"/>
        <v>29.958333333343035</v>
      </c>
      <c r="W1988">
        <f t="shared" si="255"/>
        <v>2016</v>
      </c>
    </row>
    <row r="1989" spans="1:23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8"/>
        <v>0.42472727272727273</v>
      </c>
      <c r="P1989" s="8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11">
        <f t="shared" si="252"/>
        <v>42034.639768518522</v>
      </c>
      <c r="T1989" s="11">
        <f t="shared" si="253"/>
        <v>42064.639768518522</v>
      </c>
      <c r="U1989" t="str">
        <f>INDEX('ED - Country code'!$A:$A,MATCH(Data!G1989,'ED - Country code'!$B:$B,0))</f>
        <v>United Kingdom</v>
      </c>
      <c r="V1989">
        <f t="shared" si="254"/>
        <v>30</v>
      </c>
      <c r="W1989">
        <f t="shared" si="255"/>
        <v>2015</v>
      </c>
    </row>
    <row r="1990" spans="1:23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8"/>
        <v>4.1666666666666666E-3</v>
      </c>
      <c r="P1990" s="8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11">
        <f t="shared" si="252"/>
        <v>42206.763217592597</v>
      </c>
      <c r="T1990" s="11">
        <f t="shared" si="253"/>
        <v>42236.763217592597</v>
      </c>
      <c r="U1990" t="str">
        <f>INDEX('ED - Country code'!$A:$A,MATCH(Data!G1990,'ED - Country code'!$B:$B,0))</f>
        <v>United States of America</v>
      </c>
      <c r="V1990">
        <f t="shared" si="254"/>
        <v>30</v>
      </c>
      <c r="W1990">
        <f t="shared" si="255"/>
        <v>2015</v>
      </c>
    </row>
    <row r="1991" spans="1:23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8"/>
        <v>0.01</v>
      </c>
      <c r="P1991" s="8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11">
        <f t="shared" si="252"/>
        <v>42685.680648148147</v>
      </c>
      <c r="T1991" s="11">
        <f t="shared" si="253"/>
        <v>42715.680648148147</v>
      </c>
      <c r="U1991" t="str">
        <f>INDEX('ED - Country code'!$A:$A,MATCH(Data!G1991,'ED - Country code'!$B:$B,0))</f>
        <v>United States of America</v>
      </c>
      <c r="V1991">
        <f t="shared" si="254"/>
        <v>30</v>
      </c>
      <c r="W1991">
        <f t="shared" si="255"/>
        <v>2016</v>
      </c>
    </row>
    <row r="1992" spans="1:23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8"/>
        <v>0.16966666666666666</v>
      </c>
      <c r="P1992" s="8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11">
        <f t="shared" si="252"/>
        <v>42398.195972222224</v>
      </c>
      <c r="T1992" s="11">
        <f t="shared" si="253"/>
        <v>42413.195972222224</v>
      </c>
      <c r="U1992" t="str">
        <f>INDEX('ED - Country code'!$A:$A,MATCH(Data!G1992,'ED - Country code'!$B:$B,0))</f>
        <v>United States of America</v>
      </c>
      <c r="V1992">
        <f t="shared" si="254"/>
        <v>15</v>
      </c>
      <c r="W1992">
        <f t="shared" si="255"/>
        <v>2016</v>
      </c>
    </row>
    <row r="1993" spans="1:23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8"/>
        <v>7.0000000000000007E-2</v>
      </c>
      <c r="P1993" s="8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11">
        <f t="shared" si="252"/>
        <v>42167.89335648148</v>
      </c>
      <c r="T1993" s="11">
        <f t="shared" si="253"/>
        <v>42188.89335648148</v>
      </c>
      <c r="U1993" t="str">
        <f>INDEX('ED - Country code'!$A:$A,MATCH(Data!G1993,'ED - Country code'!$B:$B,0))</f>
        <v>United States of America</v>
      </c>
      <c r="V1993">
        <f t="shared" si="254"/>
        <v>21</v>
      </c>
      <c r="W1993">
        <f t="shared" si="255"/>
        <v>2015</v>
      </c>
    </row>
    <row r="1994" spans="1:23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8"/>
        <v>1.3333333333333333E-3</v>
      </c>
      <c r="P1994" s="8">
        <f t="shared" si="249"/>
        <v>1</v>
      </c>
      <c r="Q1994" t="str">
        <f t="shared" si="250"/>
        <v>photography</v>
      </c>
      <c r="R1994" t="str">
        <f t="shared" si="251"/>
        <v>people</v>
      </c>
      <c r="S1994" s="11">
        <f t="shared" si="252"/>
        <v>42023.143414351856</v>
      </c>
      <c r="T1994" s="11">
        <f t="shared" si="253"/>
        <v>42053.143414351856</v>
      </c>
      <c r="U1994" t="str">
        <f>INDEX('ED - Country code'!$A:$A,MATCH(Data!G1994,'ED - Country code'!$B:$B,0))</f>
        <v>United States of America</v>
      </c>
      <c r="V1994">
        <f t="shared" si="254"/>
        <v>30</v>
      </c>
      <c r="W1994">
        <f t="shared" si="255"/>
        <v>2015</v>
      </c>
    </row>
    <row r="1995" spans="1:23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8"/>
        <v>0</v>
      </c>
      <c r="P1995" s="8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11">
        <f t="shared" si="252"/>
        <v>42329.58839120371</v>
      </c>
      <c r="T1995" s="11">
        <f t="shared" si="253"/>
        <v>42359.58839120371</v>
      </c>
      <c r="U1995" t="str">
        <f>INDEX('ED - Country code'!$A:$A,MATCH(Data!G1995,'ED - Country code'!$B:$B,0))</f>
        <v>United Kingdom</v>
      </c>
      <c r="V1995">
        <f t="shared" si="254"/>
        <v>30</v>
      </c>
      <c r="W1995">
        <f t="shared" si="255"/>
        <v>2015</v>
      </c>
    </row>
    <row r="1996" spans="1:23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8"/>
        <v>0</v>
      </c>
      <c r="P1996" s="8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11">
        <f t="shared" si="252"/>
        <v>42651.006273148145</v>
      </c>
      <c r="T1996" s="11">
        <f t="shared" si="253"/>
        <v>42711.047939814816</v>
      </c>
      <c r="U1996" t="str">
        <f>INDEX('ED - Country code'!$A:$A,MATCH(Data!G1996,'ED - Country code'!$B:$B,0))</f>
        <v>United States of America</v>
      </c>
      <c r="V1996">
        <f t="shared" si="254"/>
        <v>60.041666666671517</v>
      </c>
      <c r="W1996">
        <f t="shared" si="255"/>
        <v>2016</v>
      </c>
    </row>
    <row r="1997" spans="1:23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8"/>
        <v>7.8E-2</v>
      </c>
      <c r="P1997" s="8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11">
        <f t="shared" si="252"/>
        <v>42181.902037037042</v>
      </c>
      <c r="T1997" s="11">
        <f t="shared" si="253"/>
        <v>42201.902037037042</v>
      </c>
      <c r="U1997" t="str">
        <f>INDEX('ED - Country code'!$A:$A,MATCH(Data!G1997,'ED - Country code'!$B:$B,0))</f>
        <v>Canada</v>
      </c>
      <c r="V1997">
        <f t="shared" si="254"/>
        <v>20</v>
      </c>
      <c r="W1997">
        <f t="shared" si="255"/>
        <v>2015</v>
      </c>
    </row>
    <row r="1998" spans="1:23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8"/>
        <v>0</v>
      </c>
      <c r="P1998" s="8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11">
        <f t="shared" si="252"/>
        <v>41800.819571759261</v>
      </c>
      <c r="T1998" s="11">
        <f t="shared" si="253"/>
        <v>41830.819571759261</v>
      </c>
      <c r="U1998" t="str">
        <f>INDEX('ED - Country code'!$A:$A,MATCH(Data!G1998,'ED - Country code'!$B:$B,0))</f>
        <v>United States of America</v>
      </c>
      <c r="V1998">
        <f t="shared" si="254"/>
        <v>30</v>
      </c>
      <c r="W1998">
        <f t="shared" si="255"/>
        <v>2014</v>
      </c>
    </row>
    <row r="1999" spans="1:23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8"/>
        <v>0</v>
      </c>
      <c r="P1999" s="8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11">
        <f t="shared" si="252"/>
        <v>41847.930694444447</v>
      </c>
      <c r="T1999" s="11">
        <f t="shared" si="253"/>
        <v>41877.930694444447</v>
      </c>
      <c r="U1999" t="str">
        <f>INDEX('ED - Country code'!$A:$A,MATCH(Data!G1999,'ED - Country code'!$B:$B,0))</f>
        <v>United States of America</v>
      </c>
      <c r="V1999">
        <f t="shared" si="254"/>
        <v>30</v>
      </c>
      <c r="W1999">
        <f t="shared" si="255"/>
        <v>2014</v>
      </c>
    </row>
    <row r="2000" spans="1:23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8"/>
        <v>0.26200000000000001</v>
      </c>
      <c r="P2000" s="8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11">
        <f t="shared" si="252"/>
        <v>41807.118495370371</v>
      </c>
      <c r="T2000" s="11">
        <f t="shared" si="253"/>
        <v>41852.118495370371</v>
      </c>
      <c r="U2000" t="str">
        <f>INDEX('ED - Country code'!$A:$A,MATCH(Data!G2000,'ED - Country code'!$B:$B,0))</f>
        <v>United States of America</v>
      </c>
      <c r="V2000">
        <f t="shared" si="254"/>
        <v>45</v>
      </c>
      <c r="W2000">
        <f t="shared" si="255"/>
        <v>2014</v>
      </c>
    </row>
    <row r="2001" spans="1:23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8"/>
        <v>7.6129032258064515E-3</v>
      </c>
      <c r="P2001" s="8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11">
        <f t="shared" si="252"/>
        <v>41926.482731481483</v>
      </c>
      <c r="T2001" s="11">
        <f t="shared" si="253"/>
        <v>41956.524398148147</v>
      </c>
      <c r="U2001" t="str">
        <f>INDEX('ED - Country code'!$A:$A,MATCH(Data!G2001,'ED - Country code'!$B:$B,0))</f>
        <v>United Kingdom</v>
      </c>
      <c r="V2001">
        <f t="shared" si="254"/>
        <v>30.041666666664241</v>
      </c>
      <c r="W2001">
        <f t="shared" si="255"/>
        <v>2014</v>
      </c>
    </row>
    <row r="2002" spans="1:23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8"/>
        <v>0.125</v>
      </c>
      <c r="P2002" s="8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11">
        <f t="shared" si="252"/>
        <v>42345.951539351852</v>
      </c>
      <c r="T2002" s="11">
        <f t="shared" si="253"/>
        <v>42375.951539351852</v>
      </c>
      <c r="U2002" t="str">
        <f>INDEX('ED - Country code'!$A:$A,MATCH(Data!G2002,'ED - Country code'!$B:$B,0))</f>
        <v>Canada</v>
      </c>
      <c r="V2002">
        <f t="shared" si="254"/>
        <v>30</v>
      </c>
      <c r="W2002">
        <f t="shared" si="255"/>
        <v>2016</v>
      </c>
    </row>
    <row r="2003" spans="1:23" ht="43.2" x14ac:dyDescent="0.3">
      <c r="A2003">
        <v>2994</v>
      </c>
      <c r="B2003" s="3" t="s">
        <v>2994</v>
      </c>
      <c r="C2003" s="3" t="s">
        <v>7104</v>
      </c>
      <c r="D2003">
        <v>300</v>
      </c>
      <c r="E2003">
        <v>1373.24</v>
      </c>
      <c r="F2003" t="s">
        <v>8219</v>
      </c>
      <c r="G2003" t="s">
        <v>8225</v>
      </c>
      <c r="H2003" t="s">
        <v>8247</v>
      </c>
      <c r="I2003">
        <v>1412335772</v>
      </c>
      <c r="J2003">
        <v>1409743772</v>
      </c>
      <c r="K2003" t="b">
        <v>0</v>
      </c>
      <c r="L2003">
        <v>59</v>
      </c>
      <c r="M2003" t="b">
        <v>1</v>
      </c>
      <c r="N2003" t="s">
        <v>8303</v>
      </c>
      <c r="O2003" s="5">
        <f t="shared" si="248"/>
        <v>4.577466666666667</v>
      </c>
      <c r="P2003" s="8">
        <f t="shared" si="249"/>
        <v>23.275254237288134</v>
      </c>
      <c r="Q2003" t="str">
        <f t="shared" si="250"/>
        <v>theater</v>
      </c>
      <c r="R2003" t="str">
        <f t="shared" si="251"/>
        <v>spaces</v>
      </c>
      <c r="S2003" s="11">
        <f t="shared" si="252"/>
        <v>41885.478842592594</v>
      </c>
      <c r="T2003" s="11">
        <f t="shared" si="253"/>
        <v>41915.478842592594</v>
      </c>
      <c r="U2003" t="str">
        <f>INDEX('ED - Country code'!$A:$A,MATCH(Data!G2996,'ED - Country code'!$B:$B,0))</f>
        <v>Australia</v>
      </c>
      <c r="V2003">
        <f t="shared" si="254"/>
        <v>30</v>
      </c>
      <c r="W2003">
        <f t="shared" si="255"/>
        <v>2014</v>
      </c>
    </row>
    <row r="2004" spans="1:23" ht="43.2" x14ac:dyDescent="0.3">
      <c r="A2004">
        <v>3777</v>
      </c>
      <c r="B2004" s="3" t="s">
        <v>3774</v>
      </c>
      <c r="C2004" s="3" t="s">
        <v>7887</v>
      </c>
      <c r="D2004">
        <v>2000</v>
      </c>
      <c r="E2004">
        <v>2864</v>
      </c>
      <c r="F2004" t="s">
        <v>8219</v>
      </c>
      <c r="G2004" t="s">
        <v>8224</v>
      </c>
      <c r="H2004" t="s">
        <v>8246</v>
      </c>
      <c r="I2004">
        <v>1411790400</v>
      </c>
      <c r="J2004">
        <v>1409884821</v>
      </c>
      <c r="K2004" t="b">
        <v>0</v>
      </c>
      <c r="L2004">
        <v>59</v>
      </c>
      <c r="M2004" t="b">
        <v>1</v>
      </c>
      <c r="N2004" t="s">
        <v>8305</v>
      </c>
      <c r="O2004" s="5">
        <f t="shared" si="248"/>
        <v>1.4319999999999999</v>
      </c>
      <c r="P2004" s="8">
        <f t="shared" si="249"/>
        <v>48.542372881355931</v>
      </c>
      <c r="Q2004" t="str">
        <f t="shared" si="250"/>
        <v>theater</v>
      </c>
      <c r="R2004" t="str">
        <f t="shared" si="251"/>
        <v>musical</v>
      </c>
      <c r="S2004" s="11">
        <f t="shared" si="252"/>
        <v>41887.111354166671</v>
      </c>
      <c r="T2004" s="11">
        <f t="shared" si="253"/>
        <v>41909.166666666664</v>
      </c>
      <c r="U2004" t="str">
        <f>INDEX('ED - Country code'!$A:$A,MATCH(Data!G3779,'ED - Country code'!$B:$B,0))</f>
        <v>United States of America</v>
      </c>
      <c r="V2004">
        <f t="shared" si="254"/>
        <v>22.055312499993306</v>
      </c>
      <c r="W2004">
        <f t="shared" si="255"/>
        <v>2014</v>
      </c>
    </row>
    <row r="2005" spans="1:23" ht="28.8" x14ac:dyDescent="0.3">
      <c r="A2005">
        <v>3648</v>
      </c>
      <c r="B2005" s="3" t="s">
        <v>3646</v>
      </c>
      <c r="C2005" s="3" t="s">
        <v>7758</v>
      </c>
      <c r="D2005">
        <v>40000</v>
      </c>
      <c r="E2005">
        <v>40153</v>
      </c>
      <c r="F2005" t="s">
        <v>8219</v>
      </c>
      <c r="G2005" t="s">
        <v>8224</v>
      </c>
      <c r="H2005" t="s">
        <v>8246</v>
      </c>
      <c r="I2005">
        <v>1412492445</v>
      </c>
      <c r="J2005">
        <v>1409900445</v>
      </c>
      <c r="K2005" t="b">
        <v>0</v>
      </c>
      <c r="L2005">
        <v>73</v>
      </c>
      <c r="M2005" t="b">
        <v>1</v>
      </c>
      <c r="N2005" t="s">
        <v>8271</v>
      </c>
      <c r="O2005" s="5">
        <f t="shared" si="248"/>
        <v>1.003825</v>
      </c>
      <c r="P2005" s="8">
        <f t="shared" si="249"/>
        <v>550.04109589041093</v>
      </c>
      <c r="Q2005" t="str">
        <f t="shared" si="250"/>
        <v>theater</v>
      </c>
      <c r="R2005" t="str">
        <f t="shared" si="251"/>
        <v>plays</v>
      </c>
      <c r="S2005" s="11">
        <f t="shared" si="252"/>
        <v>41887.292187500003</v>
      </c>
      <c r="T2005" s="11">
        <f t="shared" si="253"/>
        <v>41917.292187500003</v>
      </c>
      <c r="U2005" t="str">
        <f>INDEX('ED - Country code'!$A:$A,MATCH(Data!G3650,'ED - Country code'!$B:$B,0))</f>
        <v>United States of America</v>
      </c>
      <c r="V2005">
        <f t="shared" si="254"/>
        <v>30</v>
      </c>
      <c r="W2005">
        <f t="shared" si="255"/>
        <v>2014</v>
      </c>
    </row>
    <row r="2006" spans="1:23" ht="43.2" x14ac:dyDescent="0.3">
      <c r="A2006">
        <v>41</v>
      </c>
      <c r="B2006" s="3" t="s">
        <v>43</v>
      </c>
      <c r="C2006" s="3" t="s">
        <v>4152</v>
      </c>
      <c r="D2006">
        <v>2000</v>
      </c>
      <c r="E2006">
        <v>2000</v>
      </c>
      <c r="F2006" t="s">
        <v>8219</v>
      </c>
      <c r="G2006" t="s">
        <v>8224</v>
      </c>
      <c r="H2006" t="s">
        <v>8246</v>
      </c>
      <c r="I2006">
        <v>1412516354</v>
      </c>
      <c r="J2006">
        <v>1409924354</v>
      </c>
      <c r="K2006" t="b">
        <v>0</v>
      </c>
      <c r="L2006">
        <v>19</v>
      </c>
      <c r="M2006" t="b">
        <v>1</v>
      </c>
      <c r="N2006" t="s">
        <v>8265</v>
      </c>
      <c r="O2006" s="5">
        <f t="shared" si="248"/>
        <v>1</v>
      </c>
      <c r="P2006" s="8">
        <f t="shared" si="249"/>
        <v>105.26315789473684</v>
      </c>
      <c r="Q2006" t="str">
        <f t="shared" si="250"/>
        <v>film &amp; video</v>
      </c>
      <c r="R2006" t="str">
        <f t="shared" si="251"/>
        <v>television</v>
      </c>
      <c r="S2006" s="11">
        <f t="shared" si="252"/>
        <v>41887.568912037037</v>
      </c>
      <c r="T2006" s="11">
        <f t="shared" si="253"/>
        <v>41917.568912037037</v>
      </c>
      <c r="U2006" t="str">
        <f>INDEX('ED - Country code'!$A:$A,MATCH(Data!G43,'ED - Country code'!$B:$B,0))</f>
        <v>United States of America</v>
      </c>
      <c r="V2006">
        <f t="shared" si="254"/>
        <v>30</v>
      </c>
      <c r="W2006">
        <f t="shared" si="255"/>
        <v>2014</v>
      </c>
    </row>
    <row r="2007" spans="1:23" ht="43.2" x14ac:dyDescent="0.3">
      <c r="A2007">
        <v>3005</v>
      </c>
      <c r="B2007" s="3" t="s">
        <v>3005</v>
      </c>
      <c r="C2007" s="3" t="s">
        <v>7115</v>
      </c>
      <c r="D2007">
        <v>10600</v>
      </c>
      <c r="E2007">
        <v>12772.6</v>
      </c>
      <c r="F2007" t="s">
        <v>8219</v>
      </c>
      <c r="G2007" t="s">
        <v>8224</v>
      </c>
      <c r="H2007" t="s">
        <v>8246</v>
      </c>
      <c r="I2007">
        <v>1412611905</v>
      </c>
      <c r="J2007">
        <v>1410019905</v>
      </c>
      <c r="K2007" t="b">
        <v>0</v>
      </c>
      <c r="L2007">
        <v>118</v>
      </c>
      <c r="M2007" t="b">
        <v>1</v>
      </c>
      <c r="N2007" t="s">
        <v>8303</v>
      </c>
      <c r="O2007" s="5">
        <f t="shared" si="248"/>
        <v>1.2049622641509434</v>
      </c>
      <c r="P2007" s="8">
        <f t="shared" si="249"/>
        <v>108.24237288135593</v>
      </c>
      <c r="Q2007" t="str">
        <f t="shared" si="250"/>
        <v>theater</v>
      </c>
      <c r="R2007" t="str">
        <f t="shared" si="251"/>
        <v>spaces</v>
      </c>
      <c r="S2007" s="11">
        <f t="shared" si="252"/>
        <v>41888.674826388888</v>
      </c>
      <c r="T2007" s="11">
        <f t="shared" si="253"/>
        <v>41918.674826388888</v>
      </c>
      <c r="U2007" t="str">
        <f>INDEX('ED - Country code'!$A:$A,MATCH(Data!G3007,'ED - Country code'!$B:$B,0))</f>
        <v>United States of America</v>
      </c>
      <c r="V2007">
        <f t="shared" si="254"/>
        <v>30</v>
      </c>
      <c r="W2007">
        <f t="shared" si="255"/>
        <v>2014</v>
      </c>
    </row>
    <row r="2008" spans="1:23" ht="43.2" x14ac:dyDescent="0.3">
      <c r="A2008">
        <v>1399</v>
      </c>
      <c r="B2008" s="3" t="s">
        <v>1400</v>
      </c>
      <c r="C2008" s="3" t="s">
        <v>5509</v>
      </c>
      <c r="D2008">
        <v>9000</v>
      </c>
      <c r="E2008">
        <v>11353</v>
      </c>
      <c r="F2008" t="s">
        <v>8219</v>
      </c>
      <c r="G2008" t="s">
        <v>8224</v>
      </c>
      <c r="H2008" t="s">
        <v>8246</v>
      </c>
      <c r="I2008">
        <v>1412640373</v>
      </c>
      <c r="J2008">
        <v>1410048373</v>
      </c>
      <c r="K2008" t="b">
        <v>0</v>
      </c>
      <c r="L2008">
        <v>184</v>
      </c>
      <c r="M2008" t="b">
        <v>1</v>
      </c>
      <c r="N2008" t="s">
        <v>8276</v>
      </c>
      <c r="O2008" s="5">
        <f t="shared" si="248"/>
        <v>1.2614444444444444</v>
      </c>
      <c r="P2008" s="8">
        <f t="shared" si="249"/>
        <v>61.701086956521742</v>
      </c>
      <c r="Q2008" t="str">
        <f t="shared" si="250"/>
        <v>music</v>
      </c>
      <c r="R2008" t="str">
        <f t="shared" si="251"/>
        <v>rock</v>
      </c>
      <c r="S2008" s="11">
        <f t="shared" si="252"/>
        <v>41889.004317129627</v>
      </c>
      <c r="T2008" s="11">
        <f t="shared" si="253"/>
        <v>41919.004317129627</v>
      </c>
      <c r="U2008" t="str">
        <f>INDEX('ED - Country code'!$A:$A,MATCH(Data!G1401,'ED - Country code'!$B:$B,0))</f>
        <v>United Kingdom</v>
      </c>
      <c r="V2008">
        <f t="shared" si="254"/>
        <v>30</v>
      </c>
      <c r="W2008">
        <f t="shared" si="255"/>
        <v>2014</v>
      </c>
    </row>
    <row r="2009" spans="1:23" ht="43.2" x14ac:dyDescent="0.3">
      <c r="A2009">
        <v>3255</v>
      </c>
      <c r="B2009" s="3" t="s">
        <v>3255</v>
      </c>
      <c r="C2009" s="3" t="s">
        <v>7365</v>
      </c>
      <c r="D2009">
        <v>300</v>
      </c>
      <c r="E2009">
        <v>525</v>
      </c>
      <c r="F2009" t="s">
        <v>8219</v>
      </c>
      <c r="G2009" t="s">
        <v>8225</v>
      </c>
      <c r="H2009" t="s">
        <v>8247</v>
      </c>
      <c r="I2009">
        <v>1412706375</v>
      </c>
      <c r="J2009">
        <v>1410114375</v>
      </c>
      <c r="K2009" t="b">
        <v>1</v>
      </c>
      <c r="L2009">
        <v>18</v>
      </c>
      <c r="M2009" t="b">
        <v>1</v>
      </c>
      <c r="N2009" t="s">
        <v>8271</v>
      </c>
      <c r="O2009" s="5">
        <f t="shared" si="248"/>
        <v>1.75</v>
      </c>
      <c r="P2009" s="8">
        <f t="shared" si="249"/>
        <v>29.166666666666668</v>
      </c>
      <c r="Q2009" t="str">
        <f t="shared" si="250"/>
        <v>theater</v>
      </c>
      <c r="R2009" t="str">
        <f t="shared" si="251"/>
        <v>plays</v>
      </c>
      <c r="S2009" s="11">
        <f t="shared" si="252"/>
        <v>41889.768229166664</v>
      </c>
      <c r="T2009" s="11">
        <f t="shared" si="253"/>
        <v>41919.768229166664</v>
      </c>
      <c r="U2009" t="str">
        <f>INDEX('ED - Country code'!$A:$A,MATCH(Data!G3257,'ED - Country code'!$B:$B,0))</f>
        <v>United States of America</v>
      </c>
      <c r="V2009">
        <f t="shared" si="254"/>
        <v>30</v>
      </c>
      <c r="W2009">
        <f t="shared" si="255"/>
        <v>2014</v>
      </c>
    </row>
    <row r="2010" spans="1:23" ht="43.2" x14ac:dyDescent="0.3">
      <c r="A2010">
        <v>352</v>
      </c>
      <c r="B2010" s="3" t="s">
        <v>353</v>
      </c>
      <c r="C2010" s="3" t="s">
        <v>4462</v>
      </c>
      <c r="D2010">
        <v>10000</v>
      </c>
      <c r="E2010">
        <v>11656</v>
      </c>
      <c r="F2010" t="s">
        <v>8219</v>
      </c>
      <c r="G2010" t="s">
        <v>8224</v>
      </c>
      <c r="H2010" t="s">
        <v>8246</v>
      </c>
      <c r="I2010">
        <v>1412740868</v>
      </c>
      <c r="J2010">
        <v>1410148868</v>
      </c>
      <c r="K2010" t="b">
        <v>1</v>
      </c>
      <c r="L2010">
        <v>286</v>
      </c>
      <c r="M2010" t="b">
        <v>1</v>
      </c>
      <c r="N2010" t="s">
        <v>8269</v>
      </c>
      <c r="O2010" s="5">
        <f t="shared" si="248"/>
        <v>1.1656</v>
      </c>
      <c r="P2010" s="8">
        <f t="shared" si="249"/>
        <v>40.755244755244753</v>
      </c>
      <c r="Q2010" t="str">
        <f t="shared" si="250"/>
        <v>film &amp; video</v>
      </c>
      <c r="R2010" t="str">
        <f t="shared" si="251"/>
        <v>documentary</v>
      </c>
      <c r="S2010" s="11">
        <f t="shared" si="252"/>
        <v>41890.167453703703</v>
      </c>
      <c r="T2010" s="11">
        <f t="shared" si="253"/>
        <v>41920.167453703703</v>
      </c>
      <c r="U2010" t="str">
        <f>INDEX('ED - Country code'!$A:$A,MATCH(Data!G354,'ED - Country code'!$B:$B,0))</f>
        <v>United States of America</v>
      </c>
      <c r="V2010">
        <f t="shared" si="254"/>
        <v>30</v>
      </c>
      <c r="W2010">
        <f t="shared" si="255"/>
        <v>2014</v>
      </c>
    </row>
    <row r="2011" spans="1:23" ht="28.8" x14ac:dyDescent="0.3">
      <c r="A2011">
        <v>3148</v>
      </c>
      <c r="B2011" s="3" t="s">
        <v>3148</v>
      </c>
      <c r="C2011" s="3" t="s">
        <v>7258</v>
      </c>
      <c r="D2011">
        <v>1800</v>
      </c>
      <c r="E2011">
        <v>2361</v>
      </c>
      <c r="F2011" t="s">
        <v>8219</v>
      </c>
      <c r="G2011" t="s">
        <v>8224</v>
      </c>
      <c r="H2011" t="s">
        <v>8246</v>
      </c>
      <c r="I2011">
        <v>1412136000</v>
      </c>
      <c r="J2011">
        <v>1410278284</v>
      </c>
      <c r="K2011" t="b">
        <v>1</v>
      </c>
      <c r="L2011">
        <v>57</v>
      </c>
      <c r="M2011" t="b">
        <v>1</v>
      </c>
      <c r="N2011" t="s">
        <v>8271</v>
      </c>
      <c r="O2011" s="5">
        <f t="shared" si="248"/>
        <v>1.3116666666666668</v>
      </c>
      <c r="P2011" s="8">
        <f t="shared" si="249"/>
        <v>41.421052631578945</v>
      </c>
      <c r="Q2011" t="str">
        <f t="shared" si="250"/>
        <v>theater</v>
      </c>
      <c r="R2011" t="str">
        <f t="shared" si="251"/>
        <v>plays</v>
      </c>
      <c r="S2011" s="11">
        <f t="shared" si="252"/>
        <v>41891.665324074071</v>
      </c>
      <c r="T2011" s="11">
        <f t="shared" si="253"/>
        <v>41913.166666666664</v>
      </c>
      <c r="U2011" t="str">
        <f>INDEX('ED - Country code'!$A:$A,MATCH(Data!G3150,'ED - Country code'!$B:$B,0))</f>
        <v>United States of America</v>
      </c>
      <c r="V2011">
        <f t="shared" si="254"/>
        <v>21.501342592593573</v>
      </c>
      <c r="W2011">
        <f t="shared" si="255"/>
        <v>2014</v>
      </c>
    </row>
    <row r="2012" spans="1:23" ht="28.8" x14ac:dyDescent="0.3">
      <c r="A2012">
        <v>648</v>
      </c>
      <c r="B2012" s="3" t="s">
        <v>649</v>
      </c>
      <c r="C2012" s="3" t="s">
        <v>4758</v>
      </c>
      <c r="D2012">
        <v>35000</v>
      </c>
      <c r="E2012">
        <v>44388</v>
      </c>
      <c r="F2012" t="s">
        <v>8219</v>
      </c>
      <c r="G2012" t="s">
        <v>8224</v>
      </c>
      <c r="H2012" t="s">
        <v>8246</v>
      </c>
      <c r="I2012">
        <v>1413304708</v>
      </c>
      <c r="J2012">
        <v>1410280708</v>
      </c>
      <c r="K2012" t="b">
        <v>0</v>
      </c>
      <c r="L2012">
        <v>27</v>
      </c>
      <c r="M2012" t="b">
        <v>1</v>
      </c>
      <c r="N2012" t="s">
        <v>8273</v>
      </c>
      <c r="O2012" s="5">
        <f t="shared" si="248"/>
        <v>1.2682285714285715</v>
      </c>
      <c r="P2012" s="8">
        <f t="shared" si="249"/>
        <v>1644</v>
      </c>
      <c r="Q2012" t="str">
        <f t="shared" si="250"/>
        <v>technology</v>
      </c>
      <c r="R2012" t="str">
        <f t="shared" si="251"/>
        <v>wearables</v>
      </c>
      <c r="S2012" s="11">
        <f t="shared" si="252"/>
        <v>41891.693379629629</v>
      </c>
      <c r="T2012" s="11">
        <f t="shared" si="253"/>
        <v>41926.693379629629</v>
      </c>
      <c r="U2012" t="str">
        <f>INDEX('ED - Country code'!$A:$A,MATCH(Data!G650,'ED - Country code'!$B:$B,0))</f>
        <v>United States of America</v>
      </c>
      <c r="V2012">
        <f t="shared" si="254"/>
        <v>35</v>
      </c>
      <c r="W2012">
        <f t="shared" si="255"/>
        <v>2014</v>
      </c>
    </row>
    <row r="2013" spans="1:23" ht="28.8" x14ac:dyDescent="0.3">
      <c r="A2013">
        <v>3692</v>
      </c>
      <c r="B2013" s="3" t="s">
        <v>3689</v>
      </c>
      <c r="C2013" s="3" t="s">
        <v>7802</v>
      </c>
      <c r="D2013">
        <v>1000</v>
      </c>
      <c r="E2013">
        <v>1260</v>
      </c>
      <c r="F2013" t="s">
        <v>8219</v>
      </c>
      <c r="G2013" t="s">
        <v>8224</v>
      </c>
      <c r="H2013" t="s">
        <v>8246</v>
      </c>
      <c r="I2013">
        <v>1411084800</v>
      </c>
      <c r="J2013">
        <v>1410304179</v>
      </c>
      <c r="K2013" t="b">
        <v>0</v>
      </c>
      <c r="L2013">
        <v>17</v>
      </c>
      <c r="M2013" t="b">
        <v>1</v>
      </c>
      <c r="N2013" t="s">
        <v>8271</v>
      </c>
      <c r="O2013" s="5">
        <f t="shared" si="248"/>
        <v>1.26</v>
      </c>
      <c r="P2013" s="8">
        <f t="shared" si="249"/>
        <v>74.117647058823536</v>
      </c>
      <c r="Q2013" t="str">
        <f t="shared" si="250"/>
        <v>theater</v>
      </c>
      <c r="R2013" t="str">
        <f t="shared" si="251"/>
        <v>plays</v>
      </c>
      <c r="S2013" s="11">
        <f t="shared" si="252"/>
        <v>41891.96503472222</v>
      </c>
      <c r="T2013" s="11">
        <f t="shared" si="253"/>
        <v>41901</v>
      </c>
      <c r="U2013" t="str">
        <f>INDEX('ED - Country code'!$A:$A,MATCH(Data!G3694,'ED - Country code'!$B:$B,0))</f>
        <v>United States of America</v>
      </c>
      <c r="V2013">
        <f t="shared" si="254"/>
        <v>9.0349652777804295</v>
      </c>
      <c r="W2013">
        <f t="shared" si="255"/>
        <v>2014</v>
      </c>
    </row>
    <row r="2014" spans="1:23" ht="43.2" x14ac:dyDescent="0.3">
      <c r="A2014">
        <v>3241</v>
      </c>
      <c r="B2014" s="3" t="s">
        <v>3241</v>
      </c>
      <c r="C2014" s="3" t="s">
        <v>7351</v>
      </c>
      <c r="D2014">
        <v>8500</v>
      </c>
      <c r="E2014">
        <v>9801</v>
      </c>
      <c r="F2014" t="s">
        <v>8219</v>
      </c>
      <c r="G2014" t="s">
        <v>8224</v>
      </c>
      <c r="H2014" t="s">
        <v>8246</v>
      </c>
      <c r="I2014">
        <v>1413269940</v>
      </c>
      <c r="J2014">
        <v>1410421670</v>
      </c>
      <c r="K2014" t="b">
        <v>1</v>
      </c>
      <c r="L2014">
        <v>167</v>
      </c>
      <c r="M2014" t="b">
        <v>1</v>
      </c>
      <c r="N2014" t="s">
        <v>8271</v>
      </c>
      <c r="O2014" s="5">
        <f t="shared" si="248"/>
        <v>1.1530588235294117</v>
      </c>
      <c r="P2014" s="8">
        <f t="shared" si="249"/>
        <v>58.688622754491021</v>
      </c>
      <c r="Q2014" t="str">
        <f t="shared" si="250"/>
        <v>theater</v>
      </c>
      <c r="R2014" t="str">
        <f t="shared" si="251"/>
        <v>plays</v>
      </c>
      <c r="S2014" s="11">
        <f t="shared" si="252"/>
        <v>41893.324884259258</v>
      </c>
      <c r="T2014" s="11">
        <f t="shared" si="253"/>
        <v>41926.290972222225</v>
      </c>
      <c r="U2014" t="str">
        <f>INDEX('ED - Country code'!$A:$A,MATCH(Data!G3243,'ED - Country code'!$B:$B,0))</f>
        <v>United States of America</v>
      </c>
      <c r="V2014">
        <f t="shared" si="254"/>
        <v>32.966087962966412</v>
      </c>
      <c r="W2014">
        <f t="shared" si="255"/>
        <v>2014</v>
      </c>
    </row>
    <row r="2015" spans="1:23" ht="43.2" x14ac:dyDescent="0.3">
      <c r="A2015">
        <v>3518</v>
      </c>
      <c r="B2015" s="3" t="s">
        <v>3517</v>
      </c>
      <c r="C2015" s="3" t="s">
        <v>7628</v>
      </c>
      <c r="D2015">
        <v>1500</v>
      </c>
      <c r="E2015">
        <v>1650.69</v>
      </c>
      <c r="F2015" t="s">
        <v>8219</v>
      </c>
      <c r="G2015" t="s">
        <v>8224</v>
      </c>
      <c r="H2015" t="s">
        <v>8246</v>
      </c>
      <c r="I2015">
        <v>1412259660</v>
      </c>
      <c r="J2015">
        <v>1410461299</v>
      </c>
      <c r="K2015" t="b">
        <v>0</v>
      </c>
      <c r="L2015">
        <v>33</v>
      </c>
      <c r="M2015" t="b">
        <v>1</v>
      </c>
      <c r="N2015" t="s">
        <v>8271</v>
      </c>
      <c r="O2015" s="5">
        <f t="shared" si="248"/>
        <v>1.10046</v>
      </c>
      <c r="P2015" s="8">
        <f t="shared" si="249"/>
        <v>50.020909090909093</v>
      </c>
      <c r="Q2015" t="str">
        <f t="shared" si="250"/>
        <v>theater</v>
      </c>
      <c r="R2015" t="str">
        <f t="shared" si="251"/>
        <v>plays</v>
      </c>
      <c r="S2015" s="11">
        <f t="shared" si="252"/>
        <v>41893.783553240741</v>
      </c>
      <c r="T2015" s="11">
        <f t="shared" si="253"/>
        <v>41914.597916666666</v>
      </c>
      <c r="U2015" t="str">
        <f>INDEX('ED - Country code'!$A:$A,MATCH(Data!G3520,'ED - Country code'!$B:$B,0))</f>
        <v>United States of America</v>
      </c>
      <c r="V2015">
        <f t="shared" si="254"/>
        <v>20.814363425924967</v>
      </c>
      <c r="W2015">
        <f t="shared" si="255"/>
        <v>2014</v>
      </c>
    </row>
    <row r="2016" spans="1:23" ht="43.2" x14ac:dyDescent="0.3">
      <c r="A2016">
        <v>2983</v>
      </c>
      <c r="B2016" s="3" t="s">
        <v>2983</v>
      </c>
      <c r="C2016" s="3" t="s">
        <v>7093</v>
      </c>
      <c r="D2016">
        <v>116000</v>
      </c>
      <c r="E2016">
        <v>169985.91</v>
      </c>
      <c r="F2016" t="s">
        <v>8219</v>
      </c>
      <c r="G2016" t="s">
        <v>8224</v>
      </c>
      <c r="H2016" t="s">
        <v>8246</v>
      </c>
      <c r="I2016">
        <v>1415722236</v>
      </c>
      <c r="J2016">
        <v>1410534636</v>
      </c>
      <c r="K2016" t="b">
        <v>1</v>
      </c>
      <c r="L2016">
        <v>1095</v>
      </c>
      <c r="M2016" t="b">
        <v>1</v>
      </c>
      <c r="N2016" t="s">
        <v>8303</v>
      </c>
      <c r="O2016" s="5">
        <f t="shared" si="248"/>
        <v>1.465395775862069</v>
      </c>
      <c r="P2016" s="8">
        <f t="shared" si="249"/>
        <v>155.23827397260274</v>
      </c>
      <c r="Q2016" t="str">
        <f t="shared" si="250"/>
        <v>theater</v>
      </c>
      <c r="R2016" t="str">
        <f t="shared" si="251"/>
        <v>spaces</v>
      </c>
      <c r="S2016" s="11">
        <f t="shared" si="252"/>
        <v>41894.632361111115</v>
      </c>
      <c r="T2016" s="11">
        <f t="shared" si="253"/>
        <v>41954.674027777779</v>
      </c>
      <c r="U2016" t="str">
        <f>INDEX('ED - Country code'!$A:$A,MATCH(Data!G2985,'ED - Country code'!$B:$B,0))</f>
        <v>United States of America</v>
      </c>
      <c r="V2016">
        <f t="shared" si="254"/>
        <v>60.041666666664241</v>
      </c>
      <c r="W2016">
        <f t="shared" si="255"/>
        <v>2014</v>
      </c>
    </row>
    <row r="2017" spans="1:23" ht="43.2" x14ac:dyDescent="0.3">
      <c r="A2017">
        <v>341</v>
      </c>
      <c r="B2017" s="3" t="s">
        <v>342</v>
      </c>
      <c r="C2017" s="3" t="s">
        <v>4451</v>
      </c>
      <c r="D2017">
        <v>3500</v>
      </c>
      <c r="E2017">
        <v>3735</v>
      </c>
      <c r="F2017" t="s">
        <v>8219</v>
      </c>
      <c r="G2017" t="s">
        <v>8224</v>
      </c>
      <c r="H2017" t="s">
        <v>8246</v>
      </c>
      <c r="I2017">
        <v>1412135940</v>
      </c>
      <c r="J2017">
        <v>1410555998</v>
      </c>
      <c r="K2017" t="b">
        <v>1</v>
      </c>
      <c r="L2017">
        <v>55</v>
      </c>
      <c r="M2017" t="b">
        <v>1</v>
      </c>
      <c r="N2017" t="s">
        <v>8269</v>
      </c>
      <c r="O2017" s="5">
        <f t="shared" si="248"/>
        <v>1.0671428571428572</v>
      </c>
      <c r="P2017" s="8">
        <f t="shared" si="249"/>
        <v>67.909090909090907</v>
      </c>
      <c r="Q2017" t="str">
        <f t="shared" si="250"/>
        <v>film &amp; video</v>
      </c>
      <c r="R2017" t="str">
        <f t="shared" si="251"/>
        <v>documentary</v>
      </c>
      <c r="S2017" s="11">
        <f t="shared" si="252"/>
        <v>41894.879606481481</v>
      </c>
      <c r="T2017" s="11">
        <f t="shared" si="253"/>
        <v>41913.165972222225</v>
      </c>
      <c r="U2017" t="str">
        <f>INDEX('ED - Country code'!$A:$A,MATCH(Data!G343,'ED - Country code'!$B:$B,0))</f>
        <v>United States of America</v>
      </c>
      <c r="V2017">
        <f t="shared" si="254"/>
        <v>18.286365740743349</v>
      </c>
      <c r="W2017">
        <f t="shared" si="255"/>
        <v>2014</v>
      </c>
    </row>
    <row r="2018" spans="1:23" ht="43.2" x14ac:dyDescent="0.3">
      <c r="A2018">
        <v>3417</v>
      </c>
      <c r="B2018" s="3" t="s">
        <v>3416</v>
      </c>
      <c r="C2018" s="3" t="s">
        <v>7527</v>
      </c>
      <c r="D2018">
        <v>1700</v>
      </c>
      <c r="E2018">
        <v>1700.01</v>
      </c>
      <c r="F2018" t="s">
        <v>8219</v>
      </c>
      <c r="G2018" t="s">
        <v>8224</v>
      </c>
      <c r="H2018" t="s">
        <v>8246</v>
      </c>
      <c r="I2018">
        <v>1414284180</v>
      </c>
      <c r="J2018">
        <v>1410558948</v>
      </c>
      <c r="K2018" t="b">
        <v>0</v>
      </c>
      <c r="L2018">
        <v>45</v>
      </c>
      <c r="M2018" t="b">
        <v>1</v>
      </c>
      <c r="N2018" t="s">
        <v>8271</v>
      </c>
      <c r="O2018" s="5">
        <f t="shared" si="248"/>
        <v>1.0000058823529412</v>
      </c>
      <c r="P2018" s="8">
        <f t="shared" si="249"/>
        <v>37.777999999999999</v>
      </c>
      <c r="Q2018" t="str">
        <f t="shared" si="250"/>
        <v>theater</v>
      </c>
      <c r="R2018" t="str">
        <f t="shared" si="251"/>
        <v>plays</v>
      </c>
      <c r="S2018" s="11">
        <f t="shared" si="252"/>
        <v>41894.91375</v>
      </c>
      <c r="T2018" s="11">
        <f t="shared" si="253"/>
        <v>41938.029861111114</v>
      </c>
      <c r="U2018" t="str">
        <f>INDEX('ED - Country code'!$A:$A,MATCH(Data!G3419,'ED - Country code'!$B:$B,0))</f>
        <v>United Kingdom</v>
      </c>
      <c r="V2018">
        <f t="shared" si="254"/>
        <v>43.116111111114151</v>
      </c>
      <c r="W2018">
        <f t="shared" si="255"/>
        <v>2014</v>
      </c>
    </row>
    <row r="2019" spans="1:23" ht="43.2" x14ac:dyDescent="0.3">
      <c r="A2019">
        <v>3161</v>
      </c>
      <c r="B2019" s="3" t="s">
        <v>3161</v>
      </c>
      <c r="C2019" s="3" t="s">
        <v>7271</v>
      </c>
      <c r="D2019">
        <v>2000</v>
      </c>
      <c r="E2019">
        <v>2102</v>
      </c>
      <c r="F2019" t="s">
        <v>8219</v>
      </c>
      <c r="G2019" t="s">
        <v>8225</v>
      </c>
      <c r="H2019" t="s">
        <v>8247</v>
      </c>
      <c r="I2019">
        <v>1413377522</v>
      </c>
      <c r="J2019">
        <v>1410785522</v>
      </c>
      <c r="K2019" t="b">
        <v>1</v>
      </c>
      <c r="L2019">
        <v>74</v>
      </c>
      <c r="M2019" t="b">
        <v>1</v>
      </c>
      <c r="N2019" t="s">
        <v>8271</v>
      </c>
      <c r="O2019" s="5">
        <f t="shared" si="248"/>
        <v>1.0509999999999999</v>
      </c>
      <c r="P2019" s="8">
        <f t="shared" si="249"/>
        <v>28.405405405405407</v>
      </c>
      <c r="Q2019" t="str">
        <f t="shared" si="250"/>
        <v>theater</v>
      </c>
      <c r="R2019" t="str">
        <f t="shared" si="251"/>
        <v>plays</v>
      </c>
      <c r="S2019" s="11">
        <f t="shared" si="252"/>
        <v>41897.536134259259</v>
      </c>
      <c r="T2019" s="11">
        <f t="shared" si="253"/>
        <v>41927.536134259259</v>
      </c>
      <c r="U2019" t="str">
        <f>INDEX('ED - Country code'!$A:$A,MATCH(Data!G3163,'ED - Country code'!$B:$B,0))</f>
        <v>Luxembourg</v>
      </c>
      <c r="V2019">
        <f t="shared" si="254"/>
        <v>30</v>
      </c>
      <c r="W2019">
        <f t="shared" si="255"/>
        <v>2014</v>
      </c>
    </row>
    <row r="2020" spans="1:23" ht="43.2" x14ac:dyDescent="0.3">
      <c r="A2020">
        <v>3699</v>
      </c>
      <c r="B2020" s="3" t="s">
        <v>3696</v>
      </c>
      <c r="C2020" s="3" t="s">
        <v>7809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1413383216</v>
      </c>
      <c r="J2020">
        <v>1410791216</v>
      </c>
      <c r="K2020" t="b">
        <v>0</v>
      </c>
      <c r="L2020">
        <v>40</v>
      </c>
      <c r="M2020" t="b">
        <v>1</v>
      </c>
      <c r="N2020" t="s">
        <v>8271</v>
      </c>
      <c r="O2020" s="5">
        <f t="shared" si="248"/>
        <v>1.008</v>
      </c>
      <c r="P2020" s="8">
        <f t="shared" si="249"/>
        <v>63</v>
      </c>
      <c r="Q2020" t="str">
        <f t="shared" si="250"/>
        <v>theater</v>
      </c>
      <c r="R2020" t="str">
        <f t="shared" si="251"/>
        <v>plays</v>
      </c>
      <c r="S2020" s="11">
        <f t="shared" si="252"/>
        <v>41897.602037037039</v>
      </c>
      <c r="T2020" s="11">
        <f t="shared" si="253"/>
        <v>41927.602037037039</v>
      </c>
      <c r="U2020" t="str">
        <f>INDEX('ED - Country code'!$A:$A,MATCH(Data!G3701,'ED - Country code'!$B:$B,0))</f>
        <v>United States of America</v>
      </c>
      <c r="V2020">
        <f t="shared" si="254"/>
        <v>30</v>
      </c>
      <c r="W2020">
        <f t="shared" si="255"/>
        <v>2014</v>
      </c>
    </row>
    <row r="2021" spans="1:23" ht="43.2" x14ac:dyDescent="0.3">
      <c r="A2021">
        <v>3230</v>
      </c>
      <c r="B2021" s="3" t="s">
        <v>3230</v>
      </c>
      <c r="C2021" s="3" t="s">
        <v>7340</v>
      </c>
      <c r="D2021">
        <v>2600</v>
      </c>
      <c r="E2021">
        <v>2857</v>
      </c>
      <c r="F2021" t="s">
        <v>8219</v>
      </c>
      <c r="G2021" t="s">
        <v>8224</v>
      </c>
      <c r="H2021" t="s">
        <v>8246</v>
      </c>
      <c r="I2021">
        <v>1412135940</v>
      </c>
      <c r="J2021">
        <v>1410840126</v>
      </c>
      <c r="K2021" t="b">
        <v>1</v>
      </c>
      <c r="L2021">
        <v>37</v>
      </c>
      <c r="M2021" t="b">
        <v>1</v>
      </c>
      <c r="N2021" t="s">
        <v>8271</v>
      </c>
      <c r="O2021" s="5">
        <f t="shared" si="248"/>
        <v>1.0988461538461538</v>
      </c>
      <c r="P2021" s="8">
        <f t="shared" si="249"/>
        <v>77.21621621621621</v>
      </c>
      <c r="Q2021" t="str">
        <f t="shared" si="250"/>
        <v>theater</v>
      </c>
      <c r="R2021" t="str">
        <f t="shared" si="251"/>
        <v>plays</v>
      </c>
      <c r="S2021" s="11">
        <f t="shared" si="252"/>
        <v>41898.168125000004</v>
      </c>
      <c r="T2021" s="11">
        <f t="shared" si="253"/>
        <v>41913.165972222225</v>
      </c>
      <c r="U2021" t="str">
        <f>INDEX('ED - Country code'!$A:$A,MATCH(Data!G3232,'ED - Country code'!$B:$B,0))</f>
        <v>United States of America</v>
      </c>
      <c r="V2021">
        <f t="shared" si="254"/>
        <v>14.997847222221026</v>
      </c>
      <c r="W2021">
        <f t="shared" si="255"/>
        <v>2014</v>
      </c>
    </row>
    <row r="2022" spans="1:23" ht="43.2" x14ac:dyDescent="0.3">
      <c r="A2022">
        <v>644</v>
      </c>
      <c r="B2022" s="3" t="s">
        <v>645</v>
      </c>
      <c r="C2022" s="3" t="s">
        <v>4754</v>
      </c>
      <c r="D2022">
        <v>25000</v>
      </c>
      <c r="E2022">
        <v>75029.48</v>
      </c>
      <c r="F2022" t="s">
        <v>8219</v>
      </c>
      <c r="G2022" t="s">
        <v>8224</v>
      </c>
      <c r="H2022" t="s">
        <v>8246</v>
      </c>
      <c r="I2022">
        <v>1414544400</v>
      </c>
      <c r="J2022">
        <v>1410883139</v>
      </c>
      <c r="K2022" t="b">
        <v>0</v>
      </c>
      <c r="L2022">
        <v>1021</v>
      </c>
      <c r="M2022" t="b">
        <v>1</v>
      </c>
      <c r="N2022" t="s">
        <v>8273</v>
      </c>
      <c r="O2022" s="5">
        <f t="shared" si="248"/>
        <v>3.0011791999999997</v>
      </c>
      <c r="P2022" s="8">
        <f t="shared" si="249"/>
        <v>73.486268364348675</v>
      </c>
      <c r="Q2022" t="str">
        <f t="shared" si="250"/>
        <v>technology</v>
      </c>
      <c r="R2022" t="str">
        <f t="shared" si="251"/>
        <v>wearables</v>
      </c>
      <c r="S2022" s="11">
        <f t="shared" si="252"/>
        <v>41898.665960648148</v>
      </c>
      <c r="T2022" s="11">
        <f t="shared" si="253"/>
        <v>41941.041666666664</v>
      </c>
      <c r="U2022" t="str">
        <f>INDEX('ED - Country code'!$A:$A,MATCH(Data!G646,'ED - Country code'!$B:$B,0))</f>
        <v>United States of America</v>
      </c>
      <c r="V2022">
        <f t="shared" si="254"/>
        <v>42.375706018516212</v>
      </c>
      <c r="W2022">
        <f t="shared" si="255"/>
        <v>2014</v>
      </c>
    </row>
    <row r="2023" spans="1:23" ht="43.2" x14ac:dyDescent="0.3">
      <c r="A2023">
        <v>2706</v>
      </c>
      <c r="B2023" s="3" t="s">
        <v>2706</v>
      </c>
      <c r="C2023" s="3" t="s">
        <v>6816</v>
      </c>
      <c r="D2023">
        <v>35000</v>
      </c>
      <c r="E2023">
        <v>39304</v>
      </c>
      <c r="F2023" t="s">
        <v>8219</v>
      </c>
      <c r="G2023" t="s">
        <v>8224</v>
      </c>
      <c r="H2023" t="s">
        <v>8246</v>
      </c>
      <c r="I2023">
        <v>1413442740</v>
      </c>
      <c r="J2023">
        <v>1410937483</v>
      </c>
      <c r="K2023" t="b">
        <v>1</v>
      </c>
      <c r="L2023">
        <v>263</v>
      </c>
      <c r="M2023" t="b">
        <v>1</v>
      </c>
      <c r="N2023" t="s">
        <v>8303</v>
      </c>
      <c r="O2023" s="5">
        <f t="shared" si="248"/>
        <v>1.1229714285714285</v>
      </c>
      <c r="P2023" s="8">
        <f t="shared" si="249"/>
        <v>149.44486692015209</v>
      </c>
      <c r="Q2023" t="str">
        <f t="shared" si="250"/>
        <v>theater</v>
      </c>
      <c r="R2023" t="str">
        <f t="shared" si="251"/>
        <v>spaces</v>
      </c>
      <c r="S2023" s="11">
        <f t="shared" si="252"/>
        <v>41899.294942129629</v>
      </c>
      <c r="T2023" s="11">
        <f t="shared" si="253"/>
        <v>41928.290972222225</v>
      </c>
      <c r="U2023" t="str">
        <f>INDEX('ED - Country code'!$A:$A,MATCH(Data!G2708,'ED - Country code'!$B:$B,0))</f>
        <v>United States of America</v>
      </c>
      <c r="V2023">
        <f t="shared" si="254"/>
        <v>28.996030092595902</v>
      </c>
      <c r="W2023">
        <f t="shared" si="255"/>
        <v>2014</v>
      </c>
    </row>
    <row r="2024" spans="1:23" ht="28.8" x14ac:dyDescent="0.3">
      <c r="A2024">
        <v>1461</v>
      </c>
      <c r="B2024" s="3" t="s">
        <v>1462</v>
      </c>
      <c r="C2024" s="3" t="s">
        <v>5571</v>
      </c>
      <c r="D2024">
        <v>15000</v>
      </c>
      <c r="E2024">
        <v>15186.69</v>
      </c>
      <c r="F2024" t="s">
        <v>8219</v>
      </c>
      <c r="G2024" t="s">
        <v>8224</v>
      </c>
      <c r="H2024" t="s">
        <v>8246</v>
      </c>
      <c r="I2024">
        <v>1413849600</v>
      </c>
      <c r="J2024">
        <v>1410967754</v>
      </c>
      <c r="K2024" t="b">
        <v>1</v>
      </c>
      <c r="L2024">
        <v>340</v>
      </c>
      <c r="M2024" t="b">
        <v>1</v>
      </c>
      <c r="N2024" t="s">
        <v>8288</v>
      </c>
      <c r="O2024" s="5">
        <f t="shared" si="248"/>
        <v>1.012446</v>
      </c>
      <c r="P2024" s="8">
        <f t="shared" si="249"/>
        <v>44.66673529411765</v>
      </c>
      <c r="Q2024" t="str">
        <f t="shared" si="250"/>
        <v>publishing</v>
      </c>
      <c r="R2024" t="str">
        <f t="shared" si="251"/>
        <v>radio &amp; podcasts</v>
      </c>
      <c r="S2024" s="11">
        <f t="shared" si="252"/>
        <v>41899.645300925928</v>
      </c>
      <c r="T2024" s="11">
        <f t="shared" si="253"/>
        <v>41933</v>
      </c>
      <c r="U2024" t="str">
        <f>INDEX('ED - Country code'!$A:$A,MATCH(Data!G1463,'ED - Country code'!$B:$B,0))</f>
        <v>United States of America</v>
      </c>
      <c r="V2024">
        <f t="shared" si="254"/>
        <v>33.354699074072414</v>
      </c>
      <c r="W2024">
        <f t="shared" si="255"/>
        <v>2014</v>
      </c>
    </row>
    <row r="2025" spans="1:23" ht="43.2" x14ac:dyDescent="0.3">
      <c r="A2025">
        <v>1522</v>
      </c>
      <c r="B2025" s="3" t="s">
        <v>1523</v>
      </c>
      <c r="C2025" s="3" t="s">
        <v>5632</v>
      </c>
      <c r="D2025">
        <v>43500</v>
      </c>
      <c r="E2025">
        <v>60450.1</v>
      </c>
      <c r="F2025" t="s">
        <v>8219</v>
      </c>
      <c r="G2025" t="s">
        <v>8224</v>
      </c>
      <c r="H2025" t="s">
        <v>8246</v>
      </c>
      <c r="I2025">
        <v>1413575739</v>
      </c>
      <c r="J2025">
        <v>1410983739</v>
      </c>
      <c r="K2025" t="b">
        <v>1</v>
      </c>
      <c r="L2025">
        <v>452</v>
      </c>
      <c r="M2025" t="b">
        <v>1</v>
      </c>
      <c r="N2025" t="s">
        <v>8285</v>
      </c>
      <c r="O2025" s="5">
        <f t="shared" si="248"/>
        <v>1.3896574712643677</v>
      </c>
      <c r="P2025" s="8">
        <f t="shared" si="249"/>
        <v>133.7391592920354</v>
      </c>
      <c r="Q2025" t="str">
        <f t="shared" si="250"/>
        <v>photography</v>
      </c>
      <c r="R2025" t="str">
        <f t="shared" si="251"/>
        <v>photobooks</v>
      </c>
      <c r="S2025" s="11">
        <f t="shared" si="252"/>
        <v>41899.830312500002</v>
      </c>
      <c r="T2025" s="11">
        <f t="shared" si="253"/>
        <v>41929.830312500002</v>
      </c>
      <c r="U2025" t="str">
        <f>INDEX('ED - Country code'!$A:$A,MATCH(Data!G1524,'ED - Country code'!$B:$B,0))</f>
        <v>United States of America</v>
      </c>
      <c r="V2025">
        <f t="shared" si="254"/>
        <v>30</v>
      </c>
      <c r="W2025">
        <f t="shared" si="255"/>
        <v>2014</v>
      </c>
    </row>
    <row r="2026" spans="1:23" ht="28.8" x14ac:dyDescent="0.3">
      <c r="A2026">
        <v>2801</v>
      </c>
      <c r="B2026" s="3" t="s">
        <v>2801</v>
      </c>
      <c r="C2026" s="3" t="s">
        <v>6911</v>
      </c>
      <c r="D2026">
        <v>500</v>
      </c>
      <c r="E2026">
        <v>666</v>
      </c>
      <c r="F2026" t="s">
        <v>8219</v>
      </c>
      <c r="G2026" t="s">
        <v>8226</v>
      </c>
      <c r="H2026" t="s">
        <v>8248</v>
      </c>
      <c r="I2026">
        <v>1412938800</v>
      </c>
      <c r="J2026">
        <v>1411019409</v>
      </c>
      <c r="K2026" t="b">
        <v>0</v>
      </c>
      <c r="L2026">
        <v>13</v>
      </c>
      <c r="M2026" t="b">
        <v>1</v>
      </c>
      <c r="N2026" t="s">
        <v>8271</v>
      </c>
      <c r="O2026" s="5">
        <f t="shared" si="248"/>
        <v>1.3320000000000001</v>
      </c>
      <c r="P2026" s="8">
        <f t="shared" si="249"/>
        <v>51.230769230769234</v>
      </c>
      <c r="Q2026" t="str">
        <f t="shared" si="250"/>
        <v>theater</v>
      </c>
      <c r="R2026" t="str">
        <f t="shared" si="251"/>
        <v>plays</v>
      </c>
      <c r="S2026" s="11">
        <f t="shared" si="252"/>
        <v>41900.243159722224</v>
      </c>
      <c r="T2026" s="11">
        <f t="shared" si="253"/>
        <v>41922.458333333336</v>
      </c>
      <c r="U2026" t="str">
        <f>INDEX('ED - Country code'!$A:$A,MATCH(Data!G2803,'ED - Country code'!$B:$B,0))</f>
        <v>United States of America</v>
      </c>
      <c r="V2026">
        <f t="shared" si="254"/>
        <v>22.215173611111823</v>
      </c>
      <c r="W2026">
        <f t="shared" si="255"/>
        <v>2014</v>
      </c>
    </row>
    <row r="2027" spans="1:23" ht="43.2" x14ac:dyDescent="0.3">
      <c r="A2027">
        <v>3337</v>
      </c>
      <c r="B2027" s="3" t="s">
        <v>3337</v>
      </c>
      <c r="C2027" s="3" t="s">
        <v>7447</v>
      </c>
      <c r="D2027">
        <v>2500</v>
      </c>
      <c r="E2027">
        <v>2755</v>
      </c>
      <c r="F2027" t="s">
        <v>8219</v>
      </c>
      <c r="G2027" t="s">
        <v>8225</v>
      </c>
      <c r="H2027" t="s">
        <v>8247</v>
      </c>
      <c r="I2027">
        <v>1412974800</v>
      </c>
      <c r="J2027">
        <v>1411109167</v>
      </c>
      <c r="K2027" t="b">
        <v>0</v>
      </c>
      <c r="L2027">
        <v>34</v>
      </c>
      <c r="M2027" t="b">
        <v>1</v>
      </c>
      <c r="N2027" t="s">
        <v>8271</v>
      </c>
      <c r="O2027" s="5">
        <f t="shared" si="248"/>
        <v>1.1020000000000001</v>
      </c>
      <c r="P2027" s="8">
        <f t="shared" si="249"/>
        <v>81.029411764705884</v>
      </c>
      <c r="Q2027" t="str">
        <f t="shared" si="250"/>
        <v>theater</v>
      </c>
      <c r="R2027" t="str">
        <f t="shared" si="251"/>
        <v>plays</v>
      </c>
      <c r="S2027" s="11">
        <f t="shared" si="252"/>
        <v>41901.282025462962</v>
      </c>
      <c r="T2027" s="11">
        <f t="shared" si="253"/>
        <v>41922.875</v>
      </c>
      <c r="U2027" t="str">
        <f>INDEX('ED - Country code'!$A:$A,MATCH(Data!G3339,'ED - Country code'!$B:$B,0))</f>
        <v>United Kingdom</v>
      </c>
      <c r="V2027">
        <f t="shared" si="254"/>
        <v>21.592974537037662</v>
      </c>
      <c r="W2027">
        <f t="shared" si="255"/>
        <v>2014</v>
      </c>
    </row>
    <row r="2028" spans="1:23" ht="43.2" x14ac:dyDescent="0.3">
      <c r="A2028">
        <v>2450</v>
      </c>
      <c r="B2028" s="3" t="s">
        <v>2451</v>
      </c>
      <c r="C2028" s="3" t="s">
        <v>6560</v>
      </c>
      <c r="D2028">
        <v>15000</v>
      </c>
      <c r="E2028">
        <v>15230.03</v>
      </c>
      <c r="F2028" t="s">
        <v>8219</v>
      </c>
      <c r="G2028" t="s">
        <v>8224</v>
      </c>
      <c r="H2028" t="s">
        <v>8246</v>
      </c>
      <c r="I2028">
        <v>1414465860</v>
      </c>
      <c r="J2028">
        <v>1411177456</v>
      </c>
      <c r="K2028" t="b">
        <v>0</v>
      </c>
      <c r="L2028">
        <v>102</v>
      </c>
      <c r="M2028" t="b">
        <v>1</v>
      </c>
      <c r="N2028" t="s">
        <v>8298</v>
      </c>
      <c r="O2028" s="5">
        <f t="shared" si="248"/>
        <v>1.0153353333333335</v>
      </c>
      <c r="P2028" s="8">
        <f t="shared" si="249"/>
        <v>149.31401960784314</v>
      </c>
      <c r="Q2028" t="str">
        <f t="shared" si="250"/>
        <v>food</v>
      </c>
      <c r="R2028" t="str">
        <f t="shared" si="251"/>
        <v>small batch</v>
      </c>
      <c r="S2028" s="11">
        <f t="shared" si="252"/>
        <v>41902.07240740741</v>
      </c>
      <c r="T2028" s="11">
        <f t="shared" si="253"/>
        <v>41940.132638888892</v>
      </c>
      <c r="U2028" t="str">
        <f>INDEX('ED - Country code'!$A:$A,MATCH(Data!G2452,'ED - Country code'!$B:$B,0))</f>
        <v>Canada</v>
      </c>
      <c r="V2028">
        <f t="shared" si="254"/>
        <v>38.060231481482333</v>
      </c>
      <c r="W2028">
        <f t="shared" si="255"/>
        <v>2014</v>
      </c>
    </row>
    <row r="2029" spans="1:23" ht="43.2" x14ac:dyDescent="0.3">
      <c r="A2029">
        <v>3590</v>
      </c>
      <c r="B2029" s="3" t="s">
        <v>3589</v>
      </c>
      <c r="C2029" s="3" t="s">
        <v>7700</v>
      </c>
      <c r="D2029">
        <v>5000</v>
      </c>
      <c r="E2029">
        <v>5003</v>
      </c>
      <c r="F2029" t="s">
        <v>8219</v>
      </c>
      <c r="G2029" t="s">
        <v>8225</v>
      </c>
      <c r="H2029" t="s">
        <v>8247</v>
      </c>
      <c r="I2029">
        <v>1413792034</v>
      </c>
      <c r="J2029">
        <v>1411200034</v>
      </c>
      <c r="K2029" t="b">
        <v>0</v>
      </c>
      <c r="L2029">
        <v>73</v>
      </c>
      <c r="M2029" t="b">
        <v>1</v>
      </c>
      <c r="N2029" t="s">
        <v>8271</v>
      </c>
      <c r="O2029" s="5">
        <f t="shared" si="248"/>
        <v>1.0005999999999999</v>
      </c>
      <c r="P2029" s="8">
        <f t="shared" si="249"/>
        <v>68.534246575342465</v>
      </c>
      <c r="Q2029" t="str">
        <f t="shared" si="250"/>
        <v>theater</v>
      </c>
      <c r="R2029" t="str">
        <f t="shared" si="251"/>
        <v>plays</v>
      </c>
      <c r="S2029" s="11">
        <f t="shared" si="252"/>
        <v>41902.333726851852</v>
      </c>
      <c r="T2029" s="11">
        <f t="shared" si="253"/>
        <v>41932.333726851852</v>
      </c>
      <c r="U2029" t="str">
        <f>INDEX('ED - Country code'!$A:$A,MATCH(Data!G3592,'ED - Country code'!$B:$B,0))</f>
        <v>United States of America</v>
      </c>
      <c r="V2029">
        <f t="shared" si="254"/>
        <v>30</v>
      </c>
      <c r="W2029">
        <f t="shared" si="255"/>
        <v>2014</v>
      </c>
    </row>
    <row r="2030" spans="1:23" ht="43.2" x14ac:dyDescent="0.3">
      <c r="A2030">
        <v>2617</v>
      </c>
      <c r="B2030" s="3" t="s">
        <v>2617</v>
      </c>
      <c r="C2030" s="3" t="s">
        <v>6727</v>
      </c>
      <c r="D2030">
        <v>500</v>
      </c>
      <c r="E2030">
        <v>4388</v>
      </c>
      <c r="F2030" t="s">
        <v>8219</v>
      </c>
      <c r="G2030" t="s">
        <v>8224</v>
      </c>
      <c r="H2030" t="s">
        <v>8246</v>
      </c>
      <c r="I2030">
        <v>1413838751</v>
      </c>
      <c r="J2030">
        <v>1411246751</v>
      </c>
      <c r="K2030" t="b">
        <v>1</v>
      </c>
      <c r="L2030">
        <v>159</v>
      </c>
      <c r="M2030" t="b">
        <v>1</v>
      </c>
      <c r="N2030" t="s">
        <v>8301</v>
      </c>
      <c r="O2030" s="5">
        <f t="shared" si="248"/>
        <v>8.7759999999999998</v>
      </c>
      <c r="P2030" s="8">
        <f t="shared" si="249"/>
        <v>27.59748427672956</v>
      </c>
      <c r="Q2030" t="str">
        <f t="shared" si="250"/>
        <v>technology</v>
      </c>
      <c r="R2030" t="str">
        <f t="shared" si="251"/>
        <v>space exploration</v>
      </c>
      <c r="S2030" s="11">
        <f t="shared" si="252"/>
        <v>41902.874432870369</v>
      </c>
      <c r="T2030" s="11">
        <f t="shared" si="253"/>
        <v>41932.874432870369</v>
      </c>
      <c r="U2030" t="str">
        <f>INDEX('ED - Country code'!$A:$A,MATCH(Data!G2619,'ED - Country code'!$B:$B,0))</f>
        <v>United Kingdom</v>
      </c>
      <c r="V2030">
        <f t="shared" si="254"/>
        <v>30</v>
      </c>
      <c r="W2030">
        <f t="shared" si="255"/>
        <v>2014</v>
      </c>
    </row>
    <row r="2031" spans="1:23" ht="43.2" x14ac:dyDescent="0.3">
      <c r="A2031">
        <v>415</v>
      </c>
      <c r="B2031" s="3" t="s">
        <v>416</v>
      </c>
      <c r="C2031" s="3" t="s">
        <v>4525</v>
      </c>
      <c r="D2031">
        <v>1400</v>
      </c>
      <c r="E2031">
        <v>1430.06</v>
      </c>
      <c r="F2031" t="s">
        <v>8219</v>
      </c>
      <c r="G2031" t="s">
        <v>8229</v>
      </c>
      <c r="H2031" t="s">
        <v>8251</v>
      </c>
      <c r="I2031">
        <v>1413547200</v>
      </c>
      <c r="J2031">
        <v>1411417602</v>
      </c>
      <c r="K2031" t="b">
        <v>0</v>
      </c>
      <c r="L2031">
        <v>21</v>
      </c>
      <c r="M2031" t="b">
        <v>1</v>
      </c>
      <c r="N2031" t="s">
        <v>8269</v>
      </c>
      <c r="O2031" s="5">
        <f t="shared" si="248"/>
        <v>1.0214714285714286</v>
      </c>
      <c r="P2031" s="8">
        <f t="shared" si="249"/>
        <v>68.09809523809524</v>
      </c>
      <c r="Q2031" t="str">
        <f t="shared" si="250"/>
        <v>film &amp; video</v>
      </c>
      <c r="R2031" t="str">
        <f t="shared" si="251"/>
        <v>documentary</v>
      </c>
      <c r="S2031" s="11">
        <f t="shared" si="252"/>
        <v>41904.851875</v>
      </c>
      <c r="T2031" s="11">
        <f t="shared" si="253"/>
        <v>41929.5</v>
      </c>
      <c r="U2031" t="str">
        <f>INDEX('ED - Country code'!$A:$A,MATCH(Data!G417,'ED - Country code'!$B:$B,0))</f>
        <v>United States of America</v>
      </c>
      <c r="V2031">
        <f t="shared" si="254"/>
        <v>24.648124999999709</v>
      </c>
      <c r="W2031">
        <f t="shared" si="255"/>
        <v>2014</v>
      </c>
    </row>
    <row r="2032" spans="1:23" ht="43.2" x14ac:dyDescent="0.3">
      <c r="A2032">
        <v>1027</v>
      </c>
      <c r="B2032" s="3" t="s">
        <v>1028</v>
      </c>
      <c r="C2032" s="3" t="s">
        <v>5137</v>
      </c>
      <c r="D2032">
        <v>7501</v>
      </c>
      <c r="E2032">
        <v>7733</v>
      </c>
      <c r="F2032" t="s">
        <v>8219</v>
      </c>
      <c r="G2032" t="s">
        <v>8224</v>
      </c>
      <c r="H2032" t="s">
        <v>8246</v>
      </c>
      <c r="I2032">
        <v>1414025347</v>
      </c>
      <c r="J2032">
        <v>1411433347</v>
      </c>
      <c r="K2032" t="b">
        <v>1</v>
      </c>
      <c r="L2032">
        <v>111</v>
      </c>
      <c r="M2032" t="b">
        <v>1</v>
      </c>
      <c r="N2032" t="s">
        <v>8280</v>
      </c>
      <c r="O2032" s="5">
        <f t="shared" si="248"/>
        <v>1.0309292094387414</v>
      </c>
      <c r="P2032" s="8">
        <f t="shared" si="249"/>
        <v>69.666666666666671</v>
      </c>
      <c r="Q2032" t="str">
        <f t="shared" si="250"/>
        <v>music</v>
      </c>
      <c r="R2032" t="str">
        <f t="shared" si="251"/>
        <v>electronic music</v>
      </c>
      <c r="S2032" s="11">
        <f t="shared" si="252"/>
        <v>41905.034108796295</v>
      </c>
      <c r="T2032" s="11">
        <f t="shared" si="253"/>
        <v>41935.034108796295</v>
      </c>
      <c r="U2032" t="str">
        <f>INDEX('ED - Country code'!$A:$A,MATCH(Data!G1029,'ED - Country code'!$B:$B,0))</f>
        <v>United States of America</v>
      </c>
      <c r="V2032">
        <f t="shared" si="254"/>
        <v>30</v>
      </c>
      <c r="W2032">
        <f t="shared" si="255"/>
        <v>2014</v>
      </c>
    </row>
    <row r="2033" spans="1:23" ht="43.2" x14ac:dyDescent="0.3">
      <c r="A2033">
        <v>844</v>
      </c>
      <c r="B2033" s="3" t="s">
        <v>845</v>
      </c>
      <c r="C2033" s="3" t="s">
        <v>4954</v>
      </c>
      <c r="D2033">
        <v>3000</v>
      </c>
      <c r="E2033">
        <v>5824</v>
      </c>
      <c r="F2033" t="s">
        <v>8219</v>
      </c>
      <c r="G2033" t="s">
        <v>8224</v>
      </c>
      <c r="H2033" t="s">
        <v>8246</v>
      </c>
      <c r="I2033">
        <v>1414817940</v>
      </c>
      <c r="J2033">
        <v>1411489552</v>
      </c>
      <c r="K2033" t="b">
        <v>1</v>
      </c>
      <c r="L2033">
        <v>159</v>
      </c>
      <c r="M2033" t="b">
        <v>1</v>
      </c>
      <c r="N2033" t="s">
        <v>8277</v>
      </c>
      <c r="O2033" s="5">
        <f t="shared" si="248"/>
        <v>1.9413333333333334</v>
      </c>
      <c r="P2033" s="8">
        <f t="shared" si="249"/>
        <v>36.628930817610062</v>
      </c>
      <c r="Q2033" t="str">
        <f t="shared" si="250"/>
        <v>music</v>
      </c>
      <c r="R2033" t="str">
        <f t="shared" si="251"/>
        <v>metal</v>
      </c>
      <c r="S2033" s="11">
        <f t="shared" si="252"/>
        <v>41905.684629629628</v>
      </c>
      <c r="T2033" s="11">
        <f t="shared" si="253"/>
        <v>41944.207638888889</v>
      </c>
      <c r="U2033" t="str">
        <f>INDEX('ED - Country code'!$A:$A,MATCH(Data!G846,'ED - Country code'!$B:$B,0))</f>
        <v>United States of America</v>
      </c>
      <c r="V2033">
        <f t="shared" si="254"/>
        <v>38.523009259261016</v>
      </c>
      <c r="W2033">
        <f t="shared" si="255"/>
        <v>2014</v>
      </c>
    </row>
    <row r="2034" spans="1:23" ht="43.2" x14ac:dyDescent="0.3">
      <c r="A2034">
        <v>3147</v>
      </c>
      <c r="B2034" s="3" t="s">
        <v>3147</v>
      </c>
      <c r="C2034" s="3" t="s">
        <v>7257</v>
      </c>
      <c r="D2034">
        <v>20000</v>
      </c>
      <c r="E2034">
        <v>23505</v>
      </c>
      <c r="F2034" t="s">
        <v>8219</v>
      </c>
      <c r="G2034" t="s">
        <v>8224</v>
      </c>
      <c r="H2034" t="s">
        <v>8246</v>
      </c>
      <c r="I2034">
        <v>1415319355</v>
      </c>
      <c r="J2034">
        <v>1411859755</v>
      </c>
      <c r="K2034" t="b">
        <v>1</v>
      </c>
      <c r="L2034">
        <v>213</v>
      </c>
      <c r="M2034" t="b">
        <v>1</v>
      </c>
      <c r="N2034" t="s">
        <v>8271</v>
      </c>
      <c r="O2034" s="5">
        <f t="shared" si="248"/>
        <v>1.1752499999999999</v>
      </c>
      <c r="P2034" s="8">
        <f t="shared" si="249"/>
        <v>110.35211267605634</v>
      </c>
      <c r="Q2034" t="str">
        <f t="shared" si="250"/>
        <v>theater</v>
      </c>
      <c r="R2034" t="str">
        <f t="shared" si="251"/>
        <v>plays</v>
      </c>
      <c r="S2034" s="11">
        <f t="shared" si="252"/>
        <v>41909.969386574077</v>
      </c>
      <c r="T2034" s="11">
        <f t="shared" si="253"/>
        <v>41950.011053240742</v>
      </c>
      <c r="U2034" t="str">
        <f>INDEX('ED - Country code'!$A:$A,MATCH(Data!G3149,'ED - Country code'!$B:$B,0))</f>
        <v>United Kingdom</v>
      </c>
      <c r="V2034">
        <f t="shared" si="254"/>
        <v>40.041666666664241</v>
      </c>
      <c r="W2034">
        <f t="shared" si="255"/>
        <v>2014</v>
      </c>
    </row>
    <row r="2035" spans="1:23" ht="43.2" x14ac:dyDescent="0.3">
      <c r="A2035">
        <v>2936</v>
      </c>
      <c r="B2035" s="3" t="s">
        <v>2936</v>
      </c>
      <c r="C2035" s="3" t="s">
        <v>7046</v>
      </c>
      <c r="D2035">
        <v>1000</v>
      </c>
      <c r="E2035">
        <v>1280</v>
      </c>
      <c r="F2035" t="s">
        <v>8219</v>
      </c>
      <c r="G2035" t="s">
        <v>8224</v>
      </c>
      <c r="H2035" t="s">
        <v>8246</v>
      </c>
      <c r="I2035">
        <v>1413176340</v>
      </c>
      <c r="J2035">
        <v>1412091423</v>
      </c>
      <c r="K2035" t="b">
        <v>0</v>
      </c>
      <c r="L2035">
        <v>34</v>
      </c>
      <c r="M2035" t="b">
        <v>1</v>
      </c>
      <c r="N2035" t="s">
        <v>8305</v>
      </c>
      <c r="O2035" s="5">
        <f t="shared" si="248"/>
        <v>1.28</v>
      </c>
      <c r="P2035" s="8">
        <f t="shared" si="249"/>
        <v>37.647058823529413</v>
      </c>
      <c r="Q2035" t="str">
        <f t="shared" si="250"/>
        <v>theater</v>
      </c>
      <c r="R2035" t="str">
        <f t="shared" si="251"/>
        <v>musical</v>
      </c>
      <c r="S2035" s="11">
        <f t="shared" si="252"/>
        <v>41912.650729166664</v>
      </c>
      <c r="T2035" s="11">
        <f t="shared" si="253"/>
        <v>41925.207638888889</v>
      </c>
      <c r="U2035" t="str">
        <f>INDEX('ED - Country code'!$A:$A,MATCH(Data!G2938,'ED - Country code'!$B:$B,0))</f>
        <v>United States of America</v>
      </c>
      <c r="V2035">
        <f t="shared" si="254"/>
        <v>12.5569097222251</v>
      </c>
      <c r="W2035">
        <f t="shared" si="255"/>
        <v>2014</v>
      </c>
    </row>
    <row r="2036" spans="1:23" ht="43.2" x14ac:dyDescent="0.3">
      <c r="A2036">
        <v>3571</v>
      </c>
      <c r="B2036" s="3" t="s">
        <v>3570</v>
      </c>
      <c r="C2036" s="3" t="s">
        <v>7681</v>
      </c>
      <c r="D2036">
        <v>1500</v>
      </c>
      <c r="E2036">
        <v>1831</v>
      </c>
      <c r="F2036" t="s">
        <v>8219</v>
      </c>
      <c r="G2036" t="s">
        <v>8225</v>
      </c>
      <c r="H2036" t="s">
        <v>8247</v>
      </c>
      <c r="I2036">
        <v>1414701413</v>
      </c>
      <c r="J2036">
        <v>1412109413</v>
      </c>
      <c r="K2036" t="b">
        <v>0</v>
      </c>
      <c r="L2036">
        <v>25</v>
      </c>
      <c r="M2036" t="b">
        <v>1</v>
      </c>
      <c r="N2036" t="s">
        <v>8271</v>
      </c>
      <c r="O2036" s="5">
        <f t="shared" si="248"/>
        <v>1.2206666666666666</v>
      </c>
      <c r="P2036" s="8">
        <f t="shared" si="249"/>
        <v>73.239999999999995</v>
      </c>
      <c r="Q2036" t="str">
        <f t="shared" si="250"/>
        <v>theater</v>
      </c>
      <c r="R2036" t="str">
        <f t="shared" si="251"/>
        <v>plays</v>
      </c>
      <c r="S2036" s="11">
        <f t="shared" si="252"/>
        <v>41912.858946759261</v>
      </c>
      <c r="T2036" s="11">
        <f t="shared" si="253"/>
        <v>41942.858946759261</v>
      </c>
      <c r="U2036" t="str">
        <f>INDEX('ED - Country code'!$A:$A,MATCH(Data!G3573,'ED - Country code'!$B:$B,0))</f>
        <v>United States of America</v>
      </c>
      <c r="V2036">
        <f t="shared" si="254"/>
        <v>30</v>
      </c>
      <c r="W2036">
        <f t="shared" si="255"/>
        <v>2014</v>
      </c>
    </row>
    <row r="2037" spans="1:23" ht="28.8" x14ac:dyDescent="0.3">
      <c r="A2037">
        <v>2476</v>
      </c>
      <c r="B2037" s="3" t="s">
        <v>2477</v>
      </c>
      <c r="C2037" s="3" t="s">
        <v>6586</v>
      </c>
      <c r="D2037">
        <v>3200</v>
      </c>
      <c r="E2037">
        <v>3360.72</v>
      </c>
      <c r="F2037" t="s">
        <v>8219</v>
      </c>
      <c r="G2037" t="s">
        <v>8224</v>
      </c>
      <c r="H2037" t="s">
        <v>8246</v>
      </c>
      <c r="I2037">
        <v>1415004770</v>
      </c>
      <c r="J2037">
        <v>1412149970</v>
      </c>
      <c r="K2037" t="b">
        <v>0</v>
      </c>
      <c r="L2037">
        <v>55</v>
      </c>
      <c r="M2037" t="b">
        <v>1</v>
      </c>
      <c r="N2037" t="s">
        <v>8279</v>
      </c>
      <c r="O2037" s="5">
        <f t="shared" si="248"/>
        <v>1.050225</v>
      </c>
      <c r="P2037" s="8">
        <f t="shared" si="249"/>
        <v>61.103999999999999</v>
      </c>
      <c r="Q2037" t="str">
        <f t="shared" si="250"/>
        <v>music</v>
      </c>
      <c r="R2037" t="str">
        <f t="shared" si="251"/>
        <v>indie rock</v>
      </c>
      <c r="S2037" s="11">
        <f t="shared" si="252"/>
        <v>41913.328356481477</v>
      </c>
      <c r="T2037" s="11">
        <f t="shared" si="253"/>
        <v>41946.370023148149</v>
      </c>
      <c r="U2037" t="str">
        <f>INDEX('ED - Country code'!$A:$A,MATCH(Data!G2478,'ED - Country code'!$B:$B,0))</f>
        <v>United States of America</v>
      </c>
      <c r="V2037">
        <f t="shared" si="254"/>
        <v>33.041666666671517</v>
      </c>
      <c r="W2037">
        <f t="shared" si="255"/>
        <v>2014</v>
      </c>
    </row>
    <row r="2038" spans="1:23" ht="43.2" x14ac:dyDescent="0.3">
      <c r="A2038">
        <v>3321</v>
      </c>
      <c r="B2038" s="3" t="s">
        <v>3321</v>
      </c>
      <c r="C2038" s="3" t="s">
        <v>7431</v>
      </c>
      <c r="D2038">
        <v>500</v>
      </c>
      <c r="E2038">
        <v>537</v>
      </c>
      <c r="F2038" t="s">
        <v>8219</v>
      </c>
      <c r="G2038" t="s">
        <v>8224</v>
      </c>
      <c r="H2038" t="s">
        <v>8246</v>
      </c>
      <c r="I2038">
        <v>1413431940</v>
      </c>
      <c r="J2038">
        <v>1412216665</v>
      </c>
      <c r="K2038" t="b">
        <v>0</v>
      </c>
      <c r="L2038">
        <v>15</v>
      </c>
      <c r="M2038" t="b">
        <v>1</v>
      </c>
      <c r="N2038" t="s">
        <v>8271</v>
      </c>
      <c r="O2038" s="5">
        <f t="shared" si="248"/>
        <v>1.0740000000000001</v>
      </c>
      <c r="P2038" s="8">
        <f t="shared" si="249"/>
        <v>35.799999999999997</v>
      </c>
      <c r="Q2038" t="str">
        <f t="shared" si="250"/>
        <v>theater</v>
      </c>
      <c r="R2038" t="str">
        <f t="shared" si="251"/>
        <v>plays</v>
      </c>
      <c r="S2038" s="11">
        <f t="shared" si="252"/>
        <v>41914.100289351853</v>
      </c>
      <c r="T2038" s="11">
        <f t="shared" si="253"/>
        <v>41928.165972222225</v>
      </c>
      <c r="U2038" t="str">
        <f>INDEX('ED - Country code'!$A:$A,MATCH(Data!G3323,'ED - Country code'!$B:$B,0))</f>
        <v>United Kingdom</v>
      </c>
      <c r="V2038">
        <f t="shared" si="254"/>
        <v>14.065682870372257</v>
      </c>
      <c r="W2038">
        <f t="shared" si="255"/>
        <v>2014</v>
      </c>
    </row>
    <row r="2039" spans="1:23" ht="43.2" x14ac:dyDescent="0.3">
      <c r="A2039">
        <v>3673</v>
      </c>
      <c r="B2039" s="3" t="s">
        <v>3670</v>
      </c>
      <c r="C2039" s="3" t="s">
        <v>7783</v>
      </c>
      <c r="D2039">
        <v>4000</v>
      </c>
      <c r="E2039">
        <v>4545</v>
      </c>
      <c r="F2039" t="s">
        <v>8219</v>
      </c>
      <c r="G2039" t="s">
        <v>8225</v>
      </c>
      <c r="H2039" t="s">
        <v>8247</v>
      </c>
      <c r="I2039">
        <v>1415191920</v>
      </c>
      <c r="J2039">
        <v>1412233497</v>
      </c>
      <c r="K2039" t="b">
        <v>0</v>
      </c>
      <c r="L2039">
        <v>114</v>
      </c>
      <c r="M2039" t="b">
        <v>1</v>
      </c>
      <c r="N2039" t="s">
        <v>8271</v>
      </c>
      <c r="O2039" s="5">
        <f t="shared" si="248"/>
        <v>1.13625</v>
      </c>
      <c r="P2039" s="8">
        <f t="shared" si="249"/>
        <v>39.868421052631582</v>
      </c>
      <c r="Q2039" t="str">
        <f t="shared" si="250"/>
        <v>theater</v>
      </c>
      <c r="R2039" t="str">
        <f t="shared" si="251"/>
        <v>plays</v>
      </c>
      <c r="S2039" s="11">
        <f t="shared" si="252"/>
        <v>41914.295104166667</v>
      </c>
      <c r="T2039" s="11">
        <f t="shared" si="253"/>
        <v>41948.536111111112</v>
      </c>
      <c r="U2039" t="str">
        <f>INDEX('ED - Country code'!$A:$A,MATCH(Data!G3675,'ED - Country code'!$B:$B,0))</f>
        <v>United States of America</v>
      </c>
      <c r="V2039">
        <f t="shared" si="254"/>
        <v>34.241006944444962</v>
      </c>
      <c r="W2039">
        <f t="shared" si="255"/>
        <v>2014</v>
      </c>
    </row>
    <row r="2040" spans="1:23" ht="28.8" x14ac:dyDescent="0.3">
      <c r="A2040">
        <v>815</v>
      </c>
      <c r="B2040" s="3" t="s">
        <v>816</v>
      </c>
      <c r="C2040" s="3" t="s">
        <v>4925</v>
      </c>
      <c r="D2040">
        <v>4000</v>
      </c>
      <c r="E2040">
        <v>4280</v>
      </c>
      <c r="F2040" t="s">
        <v>8219</v>
      </c>
      <c r="G2040" t="s">
        <v>8224</v>
      </c>
      <c r="H2040" t="s">
        <v>8246</v>
      </c>
      <c r="I2040">
        <v>1414879303</v>
      </c>
      <c r="J2040">
        <v>1412287303</v>
      </c>
      <c r="K2040" t="b">
        <v>0</v>
      </c>
      <c r="L2040">
        <v>43</v>
      </c>
      <c r="M2040" t="b">
        <v>1</v>
      </c>
      <c r="N2040" t="s">
        <v>8276</v>
      </c>
      <c r="O2040" s="5">
        <f t="shared" si="248"/>
        <v>1.07</v>
      </c>
      <c r="P2040" s="8">
        <f t="shared" si="249"/>
        <v>99.534883720930239</v>
      </c>
      <c r="Q2040" t="str">
        <f t="shared" si="250"/>
        <v>music</v>
      </c>
      <c r="R2040" t="str">
        <f t="shared" si="251"/>
        <v>rock</v>
      </c>
      <c r="S2040" s="11">
        <f t="shared" si="252"/>
        <v>41914.917858796296</v>
      </c>
      <c r="T2040" s="11">
        <f t="shared" si="253"/>
        <v>41944.917858796296</v>
      </c>
      <c r="U2040" t="str">
        <f>INDEX('ED - Country code'!$A:$A,MATCH(Data!G817,'ED - Country code'!$B:$B,0))</f>
        <v>United States of America</v>
      </c>
      <c r="V2040">
        <f t="shared" si="254"/>
        <v>30</v>
      </c>
      <c r="W2040">
        <f t="shared" si="255"/>
        <v>2014</v>
      </c>
    </row>
    <row r="2041" spans="1:23" ht="43.2" x14ac:dyDescent="0.3">
      <c r="A2041">
        <v>2237</v>
      </c>
      <c r="B2041" s="3" t="s">
        <v>2238</v>
      </c>
      <c r="C2041" s="3" t="s">
        <v>6347</v>
      </c>
      <c r="D2041">
        <v>18000</v>
      </c>
      <c r="E2041">
        <v>63527</v>
      </c>
      <c r="F2041" t="s">
        <v>8219</v>
      </c>
      <c r="G2041" t="s">
        <v>8224</v>
      </c>
      <c r="H2041" t="s">
        <v>8246</v>
      </c>
      <c r="I2041">
        <v>1415779140</v>
      </c>
      <c r="J2041">
        <v>1412294683</v>
      </c>
      <c r="K2041" t="b">
        <v>0</v>
      </c>
      <c r="L2041">
        <v>983</v>
      </c>
      <c r="M2041" t="b">
        <v>1</v>
      </c>
      <c r="N2041" t="s">
        <v>8297</v>
      </c>
      <c r="O2041" s="5">
        <f t="shared" si="248"/>
        <v>3.5292777777777777</v>
      </c>
      <c r="P2041" s="8">
        <f t="shared" si="249"/>
        <v>64.625635808748726</v>
      </c>
      <c r="Q2041" t="str">
        <f t="shared" si="250"/>
        <v>games</v>
      </c>
      <c r="R2041" t="str">
        <f t="shared" si="251"/>
        <v>tabletop games</v>
      </c>
      <c r="S2041" s="11">
        <f t="shared" si="252"/>
        <v>41915.003275462965</v>
      </c>
      <c r="T2041" s="11">
        <f t="shared" si="253"/>
        <v>41955.332638888889</v>
      </c>
      <c r="U2041" t="str">
        <f>INDEX('ED - Country code'!$A:$A,MATCH(Data!G2239,'ED - Country code'!$B:$B,0))</f>
        <v>United Kingdom</v>
      </c>
      <c r="V2041">
        <f t="shared" si="254"/>
        <v>40.329363425924385</v>
      </c>
      <c r="W2041">
        <f t="shared" si="255"/>
        <v>2014</v>
      </c>
    </row>
    <row r="2042" spans="1:23" x14ac:dyDescent="0.3">
      <c r="A2042">
        <v>3271</v>
      </c>
      <c r="B2042" s="3" t="s">
        <v>3271</v>
      </c>
      <c r="C2042" s="3" t="s">
        <v>7381</v>
      </c>
      <c r="D2042">
        <v>1500</v>
      </c>
      <c r="E2042">
        <v>1950</v>
      </c>
      <c r="F2042" t="s">
        <v>8219</v>
      </c>
      <c r="G2042" t="s">
        <v>8225</v>
      </c>
      <c r="H2042" t="s">
        <v>8247</v>
      </c>
      <c r="I2042">
        <v>1414927775</v>
      </c>
      <c r="J2042">
        <v>1412332175</v>
      </c>
      <c r="K2042" t="b">
        <v>1</v>
      </c>
      <c r="L2042">
        <v>51</v>
      </c>
      <c r="M2042" t="b">
        <v>1</v>
      </c>
      <c r="N2042" t="s">
        <v>8271</v>
      </c>
      <c r="O2042" s="5">
        <f t="shared" si="248"/>
        <v>1.3</v>
      </c>
      <c r="P2042" s="8">
        <f t="shared" si="249"/>
        <v>38.235294117647058</v>
      </c>
      <c r="Q2042" t="str">
        <f t="shared" si="250"/>
        <v>theater</v>
      </c>
      <c r="R2042" t="str">
        <f t="shared" si="251"/>
        <v>plays</v>
      </c>
      <c r="S2042" s="11">
        <f t="shared" si="252"/>
        <v>41915.437210648146</v>
      </c>
      <c r="T2042" s="11">
        <f t="shared" si="253"/>
        <v>41945.478877314818</v>
      </c>
      <c r="U2042" t="str">
        <f>INDEX('ED - Country code'!$A:$A,MATCH(Data!G3273,'ED - Country code'!$B:$B,0))</f>
        <v>United States of America</v>
      </c>
      <c r="V2042">
        <f t="shared" si="254"/>
        <v>30.041666666671517</v>
      </c>
      <c r="W2042">
        <f t="shared" si="255"/>
        <v>2014</v>
      </c>
    </row>
    <row r="2043" spans="1:23" ht="43.2" x14ac:dyDescent="0.3">
      <c r="A2043">
        <v>2602</v>
      </c>
      <c r="B2043" s="3" t="s">
        <v>2602</v>
      </c>
      <c r="C2043" s="3" t="s">
        <v>6712</v>
      </c>
      <c r="D2043">
        <v>12000</v>
      </c>
      <c r="E2043">
        <v>39131</v>
      </c>
      <c r="F2043" t="s">
        <v>8219</v>
      </c>
      <c r="G2043" t="s">
        <v>8224</v>
      </c>
      <c r="H2043" t="s">
        <v>8246</v>
      </c>
      <c r="I2043">
        <v>1415827200</v>
      </c>
      <c r="J2043">
        <v>1412358968</v>
      </c>
      <c r="K2043" t="b">
        <v>1</v>
      </c>
      <c r="L2043">
        <v>489</v>
      </c>
      <c r="M2043" t="b">
        <v>1</v>
      </c>
      <c r="N2043" t="s">
        <v>8301</v>
      </c>
      <c r="O2043" s="5">
        <f t="shared" si="248"/>
        <v>3.2609166666666667</v>
      </c>
      <c r="P2043" s="8">
        <f t="shared" si="249"/>
        <v>80.022494887525568</v>
      </c>
      <c r="Q2043" t="str">
        <f t="shared" si="250"/>
        <v>technology</v>
      </c>
      <c r="R2043" t="str">
        <f t="shared" si="251"/>
        <v>space exploration</v>
      </c>
      <c r="S2043" s="11">
        <f t="shared" si="252"/>
        <v>41915.747314814813</v>
      </c>
      <c r="T2043" s="11">
        <f t="shared" si="253"/>
        <v>41955.888888888891</v>
      </c>
      <c r="U2043" t="str">
        <f>INDEX('ED - Country code'!$A:$A,MATCH(Data!G2604,'ED - Country code'!$B:$B,0))</f>
        <v>United States of America</v>
      </c>
      <c r="V2043">
        <f t="shared" si="254"/>
        <v>40.141574074077653</v>
      </c>
      <c r="W2043">
        <f t="shared" si="255"/>
        <v>2014</v>
      </c>
    </row>
    <row r="2044" spans="1:23" ht="43.2" x14ac:dyDescent="0.3">
      <c r="A2044">
        <v>3495</v>
      </c>
      <c r="B2044" s="3" t="s">
        <v>3494</v>
      </c>
      <c r="C2044" s="3" t="s">
        <v>7605</v>
      </c>
      <c r="D2044">
        <v>5000</v>
      </c>
      <c r="E2044">
        <v>5343</v>
      </c>
      <c r="F2044" t="s">
        <v>8219</v>
      </c>
      <c r="G2044" t="s">
        <v>8229</v>
      </c>
      <c r="H2044" t="s">
        <v>8251</v>
      </c>
      <c r="I2044">
        <v>1414862280</v>
      </c>
      <c r="J2044">
        <v>1412360309</v>
      </c>
      <c r="K2044" t="b">
        <v>0</v>
      </c>
      <c r="L2044">
        <v>72</v>
      </c>
      <c r="M2044" t="b">
        <v>1</v>
      </c>
      <c r="N2044" t="s">
        <v>8271</v>
      </c>
      <c r="O2044" s="5">
        <f t="shared" si="248"/>
        <v>1.0686</v>
      </c>
      <c r="P2044" s="8">
        <f t="shared" si="249"/>
        <v>74.208333333333329</v>
      </c>
      <c r="Q2044" t="str">
        <f t="shared" si="250"/>
        <v>theater</v>
      </c>
      <c r="R2044" t="str">
        <f t="shared" si="251"/>
        <v>plays</v>
      </c>
      <c r="S2044" s="11">
        <f t="shared" si="252"/>
        <v>41915.762835648151</v>
      </c>
      <c r="T2044" s="11">
        <f t="shared" si="253"/>
        <v>41944.720833333333</v>
      </c>
      <c r="U2044" t="str">
        <f>INDEX('ED - Country code'!$A:$A,MATCH(Data!G3497,'ED - Country code'!$B:$B,0))</f>
        <v>United States of America</v>
      </c>
      <c r="V2044">
        <f t="shared" si="254"/>
        <v>28.957997685181908</v>
      </c>
      <c r="W2044">
        <f t="shared" si="255"/>
        <v>2014</v>
      </c>
    </row>
    <row r="2045" spans="1:23" ht="43.2" x14ac:dyDescent="0.3">
      <c r="A2045">
        <v>17</v>
      </c>
      <c r="B2045" s="3" t="s">
        <v>19</v>
      </c>
      <c r="C2045" s="3" t="s">
        <v>4128</v>
      </c>
      <c r="D2045">
        <v>1500</v>
      </c>
      <c r="E2045">
        <v>1510</v>
      </c>
      <c r="F2045" t="s">
        <v>8219</v>
      </c>
      <c r="G2045" t="s">
        <v>8225</v>
      </c>
      <c r="H2045" t="s">
        <v>8247</v>
      </c>
      <c r="I2045">
        <v>1415126022</v>
      </c>
      <c r="J2045">
        <v>1412530422</v>
      </c>
      <c r="K2045" t="b">
        <v>0</v>
      </c>
      <c r="L2045">
        <v>36</v>
      </c>
      <c r="M2045" t="b">
        <v>1</v>
      </c>
      <c r="N2045" t="s">
        <v>8265</v>
      </c>
      <c r="O2045" s="5">
        <f t="shared" si="248"/>
        <v>1.0066666666666666</v>
      </c>
      <c r="P2045" s="8">
        <f t="shared" si="249"/>
        <v>41.944444444444443</v>
      </c>
      <c r="Q2045" t="str">
        <f t="shared" si="250"/>
        <v>film &amp; video</v>
      </c>
      <c r="R2045" t="str">
        <f t="shared" si="251"/>
        <v>television</v>
      </c>
      <c r="S2045" s="11">
        <f t="shared" si="252"/>
        <v>41917.731736111113</v>
      </c>
      <c r="T2045" s="11">
        <f t="shared" si="253"/>
        <v>41947.773402777777</v>
      </c>
      <c r="U2045" t="str">
        <f>INDEX('ED - Country code'!$A:$A,MATCH(Data!G19,'ED - Country code'!$B:$B,0))</f>
        <v>United States of America</v>
      </c>
      <c r="V2045">
        <f t="shared" si="254"/>
        <v>30.041666666664241</v>
      </c>
      <c r="W2045">
        <f t="shared" si="255"/>
        <v>2014</v>
      </c>
    </row>
    <row r="2046" spans="1:23" ht="28.8" x14ac:dyDescent="0.3">
      <c r="A2046">
        <v>2334</v>
      </c>
      <c r="B2046" s="3" t="s">
        <v>2335</v>
      </c>
      <c r="C2046" s="3" t="s">
        <v>6444</v>
      </c>
      <c r="D2046">
        <v>4000</v>
      </c>
      <c r="E2046">
        <v>4078</v>
      </c>
      <c r="F2046" t="s">
        <v>8219</v>
      </c>
      <c r="G2046" t="s">
        <v>8224</v>
      </c>
      <c r="H2046" t="s">
        <v>8246</v>
      </c>
      <c r="I2046">
        <v>1415208840</v>
      </c>
      <c r="J2046">
        <v>1412611498</v>
      </c>
      <c r="K2046" t="b">
        <v>1</v>
      </c>
      <c r="L2046">
        <v>67</v>
      </c>
      <c r="M2046" t="b">
        <v>1</v>
      </c>
      <c r="N2046" t="s">
        <v>8298</v>
      </c>
      <c r="O2046" s="5">
        <f t="shared" si="248"/>
        <v>1.0195000000000001</v>
      </c>
      <c r="P2046" s="8">
        <f t="shared" si="249"/>
        <v>60.865671641791046</v>
      </c>
      <c r="Q2046" t="str">
        <f t="shared" si="250"/>
        <v>food</v>
      </c>
      <c r="R2046" t="str">
        <f t="shared" si="251"/>
        <v>small batch</v>
      </c>
      <c r="S2046" s="11">
        <f t="shared" si="252"/>
        <v>41918.670115740737</v>
      </c>
      <c r="T2046" s="11">
        <f t="shared" si="253"/>
        <v>41948.731944444444</v>
      </c>
      <c r="U2046" t="str">
        <f>INDEX('ED - Country code'!$A:$A,MATCH(Data!G2336,'ED - Country code'!$B:$B,0))</f>
        <v>United States of America</v>
      </c>
      <c r="V2046">
        <f t="shared" si="254"/>
        <v>30.061828703706851</v>
      </c>
      <c r="W2046">
        <f t="shared" si="255"/>
        <v>2014</v>
      </c>
    </row>
    <row r="2047" spans="1:23" ht="43.2" x14ac:dyDescent="0.3">
      <c r="A2047">
        <v>3250</v>
      </c>
      <c r="B2047" s="3" t="s">
        <v>3250</v>
      </c>
      <c r="C2047" s="3" t="s">
        <v>7360</v>
      </c>
      <c r="D2047">
        <v>25000</v>
      </c>
      <c r="E2047">
        <v>25388</v>
      </c>
      <c r="F2047" t="s">
        <v>8219</v>
      </c>
      <c r="G2047" t="s">
        <v>8224</v>
      </c>
      <c r="H2047" t="s">
        <v>8246</v>
      </c>
      <c r="I2047">
        <v>1415213324</v>
      </c>
      <c r="J2047">
        <v>1412617724</v>
      </c>
      <c r="K2047" t="b">
        <v>1</v>
      </c>
      <c r="L2047">
        <v>213</v>
      </c>
      <c r="M2047" t="b">
        <v>1</v>
      </c>
      <c r="N2047" t="s">
        <v>8271</v>
      </c>
      <c r="O2047" s="5">
        <f t="shared" si="248"/>
        <v>1.01552</v>
      </c>
      <c r="P2047" s="8">
        <f t="shared" si="249"/>
        <v>119.1924882629108</v>
      </c>
      <c r="Q2047" t="str">
        <f t="shared" si="250"/>
        <v>theater</v>
      </c>
      <c r="R2047" t="str">
        <f t="shared" si="251"/>
        <v>plays</v>
      </c>
      <c r="S2047" s="11">
        <f t="shared" si="252"/>
        <v>41918.742175925923</v>
      </c>
      <c r="T2047" s="11">
        <f t="shared" si="253"/>
        <v>41948.783842592595</v>
      </c>
      <c r="U2047" t="str">
        <f>INDEX('ED - Country code'!$A:$A,MATCH(Data!G3252,'ED - Country code'!$B:$B,0))</f>
        <v>United States of America</v>
      </c>
      <c r="V2047">
        <f t="shared" si="254"/>
        <v>30.041666666671517</v>
      </c>
      <c r="W2047">
        <f t="shared" si="255"/>
        <v>2014</v>
      </c>
    </row>
    <row r="2048" spans="1:23" ht="43.2" x14ac:dyDescent="0.3">
      <c r="A2048">
        <v>3475</v>
      </c>
      <c r="B2048" s="3" t="s">
        <v>3474</v>
      </c>
      <c r="C2048" s="3" t="s">
        <v>7585</v>
      </c>
      <c r="D2048">
        <v>300</v>
      </c>
      <c r="E2048">
        <v>340</v>
      </c>
      <c r="F2048" t="s">
        <v>8219</v>
      </c>
      <c r="G2048" t="s">
        <v>8225</v>
      </c>
      <c r="H2048" t="s">
        <v>8247</v>
      </c>
      <c r="I2048">
        <v>1414972800</v>
      </c>
      <c r="J2048">
        <v>1412629704</v>
      </c>
      <c r="K2048" t="b">
        <v>0</v>
      </c>
      <c r="L2048">
        <v>17</v>
      </c>
      <c r="M2048" t="b">
        <v>1</v>
      </c>
      <c r="N2048" t="s">
        <v>8271</v>
      </c>
      <c r="O2048" s="5">
        <f t="shared" si="248"/>
        <v>1.1333333333333333</v>
      </c>
      <c r="P2048" s="8">
        <f t="shared" si="249"/>
        <v>20</v>
      </c>
      <c r="Q2048" t="str">
        <f t="shared" si="250"/>
        <v>theater</v>
      </c>
      <c r="R2048" t="str">
        <f t="shared" si="251"/>
        <v>plays</v>
      </c>
      <c r="S2048" s="11">
        <f t="shared" si="252"/>
        <v>41918.880833333329</v>
      </c>
      <c r="T2048" s="11">
        <f t="shared" si="253"/>
        <v>41946</v>
      </c>
      <c r="U2048" t="str">
        <f>INDEX('ED - Country code'!$A:$A,MATCH(Data!G3477,'ED - Country code'!$B:$B,0))</f>
        <v>United Kingdom</v>
      </c>
      <c r="V2048">
        <f t="shared" si="254"/>
        <v>27.119166666670935</v>
      </c>
      <c r="W2048">
        <f t="shared" si="255"/>
        <v>2014</v>
      </c>
    </row>
    <row r="2049" spans="1:23" ht="43.2" x14ac:dyDescent="0.3">
      <c r="A2049">
        <v>3014</v>
      </c>
      <c r="B2049" s="3" t="s">
        <v>3014</v>
      </c>
      <c r="C2049" s="3" t="s">
        <v>7124</v>
      </c>
      <c r="D2049">
        <v>25000</v>
      </c>
      <c r="E2049">
        <v>28276</v>
      </c>
      <c r="F2049" t="s">
        <v>8219</v>
      </c>
      <c r="G2049" t="s">
        <v>8224</v>
      </c>
      <c r="H2049" t="s">
        <v>8246</v>
      </c>
      <c r="I2049">
        <v>1415163600</v>
      </c>
      <c r="J2049">
        <v>1412737080</v>
      </c>
      <c r="K2049" t="b">
        <v>0</v>
      </c>
      <c r="L2049">
        <v>557</v>
      </c>
      <c r="M2049" t="b">
        <v>1</v>
      </c>
      <c r="N2049" t="s">
        <v>8303</v>
      </c>
      <c r="O2049" s="5">
        <f t="shared" si="248"/>
        <v>1.13104</v>
      </c>
      <c r="P2049" s="8">
        <f t="shared" si="249"/>
        <v>50.764811490125673</v>
      </c>
      <c r="Q2049" t="str">
        <f t="shared" si="250"/>
        <v>theater</v>
      </c>
      <c r="R2049" t="str">
        <f t="shared" si="251"/>
        <v>spaces</v>
      </c>
      <c r="S2049" s="11">
        <f t="shared" si="252"/>
        <v>41920.123611111114</v>
      </c>
      <c r="T2049" s="11">
        <f t="shared" si="253"/>
        <v>41948.208333333336</v>
      </c>
      <c r="U2049" t="str">
        <f>INDEX('ED - Country code'!$A:$A,MATCH(Data!G3016,'ED - Country code'!$B:$B,0))</f>
        <v>United States of America</v>
      </c>
      <c r="V2049">
        <f t="shared" si="254"/>
        <v>28.084722222221899</v>
      </c>
      <c r="W2049">
        <f t="shared" si="255"/>
        <v>2014</v>
      </c>
    </row>
    <row r="2050" spans="1:23" ht="28.8" x14ac:dyDescent="0.3">
      <c r="A2050">
        <v>2784</v>
      </c>
      <c r="B2050" s="3" t="s">
        <v>2784</v>
      </c>
      <c r="C2050" s="3" t="s">
        <v>6894</v>
      </c>
      <c r="D2050">
        <v>6000</v>
      </c>
      <c r="E2050">
        <v>7140</v>
      </c>
      <c r="F2050" t="s">
        <v>8219</v>
      </c>
      <c r="G2050" t="s">
        <v>8224</v>
      </c>
      <c r="H2050" t="s">
        <v>8246</v>
      </c>
      <c r="I2050">
        <v>1414608843</v>
      </c>
      <c r="J2050">
        <v>1412794443</v>
      </c>
      <c r="K2050" t="b">
        <v>0</v>
      </c>
      <c r="L2050">
        <v>108</v>
      </c>
      <c r="M2050" t="b">
        <v>1</v>
      </c>
      <c r="N2050" t="s">
        <v>8271</v>
      </c>
      <c r="O2050" s="5">
        <f t="shared" ref="O2050:O2113" si="256">E2050/D2050</f>
        <v>1.19</v>
      </c>
      <c r="P2050" s="8">
        <f t="shared" ref="P2050:P2113" si="257">E2050/L2050</f>
        <v>66.111111111111114</v>
      </c>
      <c r="Q2050" t="str">
        <f t="shared" ref="Q2050:Q2113" si="258">LEFT(N2050,SEARCH("/",N2050,1)-1)</f>
        <v>theater</v>
      </c>
      <c r="R2050" t="str">
        <f t="shared" ref="R2050:R2113" si="259">RIGHT(N2050,LEN(N2050)-SEARCH("/",N2050,1))</f>
        <v>plays</v>
      </c>
      <c r="S2050" s="11">
        <f t="shared" ref="S2050:S2113" si="260">(((J2050/60)/60)/24)+DATE(1970,1,1)</f>
        <v>41920.787534722222</v>
      </c>
      <c r="T2050" s="11">
        <f t="shared" ref="T2050:T2113" si="261">(((I2050/60)/60)/24)+DATE(1970,1,1)</f>
        <v>41941.787534722222</v>
      </c>
      <c r="U2050" t="str">
        <f>INDEX('ED - Country code'!$A:$A,MATCH(Data!G2786,'ED - Country code'!$B:$B,0))</f>
        <v>United States of America</v>
      </c>
      <c r="V2050">
        <f t="shared" si="254"/>
        <v>21</v>
      </c>
      <c r="W2050">
        <f t="shared" si="255"/>
        <v>2014</v>
      </c>
    </row>
    <row r="2051" spans="1:23" ht="43.2" x14ac:dyDescent="0.3">
      <c r="A2051">
        <v>3476</v>
      </c>
      <c r="B2051" s="3" t="s">
        <v>3475</v>
      </c>
      <c r="C2051" s="3" t="s">
        <v>7586</v>
      </c>
      <c r="D2051">
        <v>300</v>
      </c>
      <c r="E2051">
        <v>312</v>
      </c>
      <c r="F2051" t="s">
        <v>8219</v>
      </c>
      <c r="G2051" t="s">
        <v>8224</v>
      </c>
      <c r="H2051" t="s">
        <v>8246</v>
      </c>
      <c r="I2051">
        <v>1414378800</v>
      </c>
      <c r="J2051">
        <v>1412836990</v>
      </c>
      <c r="K2051" t="b">
        <v>0</v>
      </c>
      <c r="L2051">
        <v>6</v>
      </c>
      <c r="M2051" t="b">
        <v>1</v>
      </c>
      <c r="N2051" t="s">
        <v>8271</v>
      </c>
      <c r="O2051" s="5">
        <f t="shared" si="256"/>
        <v>1.04</v>
      </c>
      <c r="P2051" s="8">
        <f t="shared" si="257"/>
        <v>52</v>
      </c>
      <c r="Q2051" t="str">
        <f t="shared" si="258"/>
        <v>theater</v>
      </c>
      <c r="R2051" t="str">
        <f t="shared" si="259"/>
        <v>plays</v>
      </c>
      <c r="S2051" s="11">
        <f t="shared" si="260"/>
        <v>41921.279976851853</v>
      </c>
      <c r="T2051" s="11">
        <f t="shared" si="261"/>
        <v>41939.125</v>
      </c>
      <c r="U2051" t="str">
        <f>INDEX('ED - Country code'!$A:$A,MATCH(Data!G3478,'ED - Country code'!$B:$B,0))</f>
        <v>United States of America</v>
      </c>
      <c r="V2051">
        <f t="shared" ref="V2051:V2114" si="262">T2051-S2051</f>
        <v>17.845023148147448</v>
      </c>
      <c r="W2051">
        <f t="shared" ref="W2051:W2114" si="263">YEAR(T2051)</f>
        <v>2014</v>
      </c>
    </row>
    <row r="2052" spans="1:23" ht="28.8" x14ac:dyDescent="0.3">
      <c r="A2052">
        <v>3573</v>
      </c>
      <c r="B2052" s="3" t="s">
        <v>3572</v>
      </c>
      <c r="C2052" s="3" t="s">
        <v>7683</v>
      </c>
      <c r="D2052">
        <v>3000</v>
      </c>
      <c r="E2052">
        <v>3084</v>
      </c>
      <c r="F2052" t="s">
        <v>8219</v>
      </c>
      <c r="G2052" t="s">
        <v>8225</v>
      </c>
      <c r="H2052" t="s">
        <v>8247</v>
      </c>
      <c r="I2052">
        <v>1415440846</v>
      </c>
      <c r="J2052">
        <v>1412845246</v>
      </c>
      <c r="K2052" t="b">
        <v>0</v>
      </c>
      <c r="L2052">
        <v>78</v>
      </c>
      <c r="M2052" t="b">
        <v>1</v>
      </c>
      <c r="N2052" t="s">
        <v>8271</v>
      </c>
      <c r="O2052" s="5">
        <f t="shared" si="256"/>
        <v>1.028</v>
      </c>
      <c r="P2052" s="8">
        <f t="shared" si="257"/>
        <v>39.53846153846154</v>
      </c>
      <c r="Q2052" t="str">
        <f t="shared" si="258"/>
        <v>theater</v>
      </c>
      <c r="R2052" t="str">
        <f t="shared" si="259"/>
        <v>plays</v>
      </c>
      <c r="S2052" s="11">
        <f t="shared" si="260"/>
        <v>41921.375532407408</v>
      </c>
      <c r="T2052" s="11">
        <f t="shared" si="261"/>
        <v>41951.417199074072</v>
      </c>
      <c r="U2052" t="str">
        <f>INDEX('ED - Country code'!$A:$A,MATCH(Data!G3575,'ED - Country code'!$B:$B,0))</f>
        <v>United States of America</v>
      </c>
      <c r="V2052">
        <f t="shared" si="262"/>
        <v>30.041666666664241</v>
      </c>
      <c r="W2052">
        <f t="shared" si="263"/>
        <v>2014</v>
      </c>
    </row>
    <row r="2053" spans="1:23" ht="43.2" x14ac:dyDescent="0.3">
      <c r="A2053">
        <v>2978</v>
      </c>
      <c r="B2053" s="3" t="s">
        <v>2978</v>
      </c>
      <c r="C2053" s="3" t="s">
        <v>7088</v>
      </c>
      <c r="D2053">
        <v>750</v>
      </c>
      <c r="E2053">
        <v>971</v>
      </c>
      <c r="F2053" t="s">
        <v>8219</v>
      </c>
      <c r="G2053" t="s">
        <v>8224</v>
      </c>
      <c r="H2053" t="s">
        <v>8246</v>
      </c>
      <c r="I2053">
        <v>1413784740</v>
      </c>
      <c r="J2053">
        <v>1412954547</v>
      </c>
      <c r="K2053" t="b">
        <v>0</v>
      </c>
      <c r="L2053">
        <v>16</v>
      </c>
      <c r="M2053" t="b">
        <v>1</v>
      </c>
      <c r="N2053" t="s">
        <v>8271</v>
      </c>
      <c r="O2053" s="5">
        <f t="shared" si="256"/>
        <v>1.2946666666666666</v>
      </c>
      <c r="P2053" s="8">
        <f t="shared" si="257"/>
        <v>60.6875</v>
      </c>
      <c r="Q2053" t="str">
        <f t="shared" si="258"/>
        <v>theater</v>
      </c>
      <c r="R2053" t="str">
        <f t="shared" si="259"/>
        <v>plays</v>
      </c>
      <c r="S2053" s="11">
        <f t="shared" si="260"/>
        <v>41922.640590277777</v>
      </c>
      <c r="T2053" s="11">
        <f t="shared" si="261"/>
        <v>41932.249305555553</v>
      </c>
      <c r="U2053" t="str">
        <f>INDEX('ED - Country code'!$A:$A,MATCH(Data!G2980,'ED - Country code'!$B:$B,0))</f>
        <v>United States of America</v>
      </c>
      <c r="V2053">
        <f t="shared" si="262"/>
        <v>9.6087152777763549</v>
      </c>
      <c r="W2053">
        <f t="shared" si="263"/>
        <v>2014</v>
      </c>
    </row>
    <row r="2054" spans="1:23" ht="43.2" x14ac:dyDescent="0.3">
      <c r="A2054">
        <v>3537</v>
      </c>
      <c r="B2054" s="3" t="s">
        <v>3536</v>
      </c>
      <c r="C2054" s="3" t="s">
        <v>7647</v>
      </c>
      <c r="D2054">
        <v>675</v>
      </c>
      <c r="E2054">
        <v>1218</v>
      </c>
      <c r="F2054" t="s">
        <v>8219</v>
      </c>
      <c r="G2054" t="s">
        <v>8229</v>
      </c>
      <c r="H2054" t="s">
        <v>8251</v>
      </c>
      <c r="I2054">
        <v>1416211140</v>
      </c>
      <c r="J2054">
        <v>1413016216</v>
      </c>
      <c r="K2054" t="b">
        <v>0</v>
      </c>
      <c r="L2054">
        <v>28</v>
      </c>
      <c r="M2054" t="b">
        <v>1</v>
      </c>
      <c r="N2054" t="s">
        <v>8271</v>
      </c>
      <c r="O2054" s="5">
        <f t="shared" si="256"/>
        <v>1.8044444444444445</v>
      </c>
      <c r="P2054" s="8">
        <f t="shared" si="257"/>
        <v>43.5</v>
      </c>
      <c r="Q2054" t="str">
        <f t="shared" si="258"/>
        <v>theater</v>
      </c>
      <c r="R2054" t="str">
        <f t="shared" si="259"/>
        <v>plays</v>
      </c>
      <c r="S2054" s="11">
        <f t="shared" si="260"/>
        <v>41923.354351851849</v>
      </c>
      <c r="T2054" s="11">
        <f t="shared" si="261"/>
        <v>41960.332638888889</v>
      </c>
      <c r="U2054" t="str">
        <f>INDEX('ED - Country code'!$A:$A,MATCH(Data!G3539,'ED - Country code'!$B:$B,0))</f>
        <v>United States of America</v>
      </c>
      <c r="V2054">
        <f t="shared" si="262"/>
        <v>36.978287037039991</v>
      </c>
      <c r="W2054">
        <f t="shared" si="263"/>
        <v>2014</v>
      </c>
    </row>
    <row r="2055" spans="1:23" ht="43.2" x14ac:dyDescent="0.3">
      <c r="A2055">
        <v>841</v>
      </c>
      <c r="B2055" s="3" t="s">
        <v>842</v>
      </c>
      <c r="C2055" s="3" t="s">
        <v>4951</v>
      </c>
      <c r="D2055">
        <v>5000</v>
      </c>
      <c r="E2055">
        <v>5066</v>
      </c>
      <c r="F2055" t="s">
        <v>8219</v>
      </c>
      <c r="G2055" t="s">
        <v>8224</v>
      </c>
      <c r="H2055" t="s">
        <v>8246</v>
      </c>
      <c r="I2055">
        <v>1415653663</v>
      </c>
      <c r="J2055">
        <v>1413058063</v>
      </c>
      <c r="K2055" t="b">
        <v>1</v>
      </c>
      <c r="L2055">
        <v>94</v>
      </c>
      <c r="M2055" t="b">
        <v>1</v>
      </c>
      <c r="N2055" t="s">
        <v>8277</v>
      </c>
      <c r="O2055" s="5">
        <f t="shared" si="256"/>
        <v>1.0132000000000001</v>
      </c>
      <c r="P2055" s="8">
        <f t="shared" si="257"/>
        <v>53.893617021276597</v>
      </c>
      <c r="Q2055" t="str">
        <f t="shared" si="258"/>
        <v>music</v>
      </c>
      <c r="R2055" t="str">
        <f t="shared" si="259"/>
        <v>metal</v>
      </c>
      <c r="S2055" s="11">
        <f t="shared" si="260"/>
        <v>41923.838692129626</v>
      </c>
      <c r="T2055" s="11">
        <f t="shared" si="261"/>
        <v>41953.88035879629</v>
      </c>
      <c r="U2055" t="str">
        <f>INDEX('ED - Country code'!$A:$A,MATCH(Data!G843,'ED - Country code'!$B:$B,0))</f>
        <v>United States of America</v>
      </c>
      <c r="V2055">
        <f t="shared" si="262"/>
        <v>30.041666666664241</v>
      </c>
      <c r="W2055">
        <f t="shared" si="263"/>
        <v>2014</v>
      </c>
    </row>
    <row r="2056" spans="1:23" ht="43.2" x14ac:dyDescent="0.3">
      <c r="A2056">
        <v>3393</v>
      </c>
      <c r="B2056" s="3" t="s">
        <v>3392</v>
      </c>
      <c r="C2056" s="3" t="s">
        <v>7503</v>
      </c>
      <c r="D2056">
        <v>1500</v>
      </c>
      <c r="E2056">
        <v>1587</v>
      </c>
      <c r="F2056" t="s">
        <v>8219</v>
      </c>
      <c r="G2056" t="s">
        <v>8224</v>
      </c>
      <c r="H2056" t="s">
        <v>8246</v>
      </c>
      <c r="I2056">
        <v>1415234760</v>
      </c>
      <c r="J2056">
        <v>1413065230</v>
      </c>
      <c r="K2056" t="b">
        <v>0</v>
      </c>
      <c r="L2056">
        <v>44</v>
      </c>
      <c r="M2056" t="b">
        <v>1</v>
      </c>
      <c r="N2056" t="s">
        <v>8271</v>
      </c>
      <c r="O2056" s="5">
        <f t="shared" si="256"/>
        <v>1.0580000000000001</v>
      </c>
      <c r="P2056" s="8">
        <f t="shared" si="257"/>
        <v>36.06818181818182</v>
      </c>
      <c r="Q2056" t="str">
        <f t="shared" si="258"/>
        <v>theater</v>
      </c>
      <c r="R2056" t="str">
        <f t="shared" si="259"/>
        <v>plays</v>
      </c>
      <c r="S2056" s="11">
        <f t="shared" si="260"/>
        <v>41923.921643518523</v>
      </c>
      <c r="T2056" s="11">
        <f t="shared" si="261"/>
        <v>41949.031944444447</v>
      </c>
      <c r="U2056" t="str">
        <f>INDEX('ED - Country code'!$A:$A,MATCH(Data!G3395,'ED - Country code'!$B:$B,0))</f>
        <v>United Kingdom</v>
      </c>
      <c r="V2056">
        <f t="shared" si="262"/>
        <v>25.110300925924093</v>
      </c>
      <c r="W2056">
        <f t="shared" si="263"/>
        <v>2014</v>
      </c>
    </row>
    <row r="2057" spans="1:23" x14ac:dyDescent="0.3">
      <c r="A2057">
        <v>1366</v>
      </c>
      <c r="B2057" s="3" t="s">
        <v>1367</v>
      </c>
      <c r="C2057" s="3" t="s">
        <v>5476</v>
      </c>
      <c r="D2057">
        <v>7500</v>
      </c>
      <c r="E2057">
        <v>9486.69</v>
      </c>
      <c r="F2057" t="s">
        <v>8219</v>
      </c>
      <c r="G2057" t="s">
        <v>8224</v>
      </c>
      <c r="H2057" t="s">
        <v>8246</v>
      </c>
      <c r="I2057">
        <v>1417049663</v>
      </c>
      <c r="J2057">
        <v>1413158063</v>
      </c>
      <c r="K2057" t="b">
        <v>0</v>
      </c>
      <c r="L2057">
        <v>147</v>
      </c>
      <c r="M2057" t="b">
        <v>1</v>
      </c>
      <c r="N2057" t="s">
        <v>8276</v>
      </c>
      <c r="O2057" s="5">
        <f t="shared" si="256"/>
        <v>1.2648920000000001</v>
      </c>
      <c r="P2057" s="8">
        <f t="shared" si="257"/>
        <v>64.535306122448986</v>
      </c>
      <c r="Q2057" t="str">
        <f t="shared" si="258"/>
        <v>music</v>
      </c>
      <c r="R2057" t="str">
        <f t="shared" si="259"/>
        <v>rock</v>
      </c>
      <c r="S2057" s="11">
        <f t="shared" si="260"/>
        <v>41924.996099537035</v>
      </c>
      <c r="T2057" s="11">
        <f t="shared" si="261"/>
        <v>41970.037766203706</v>
      </c>
      <c r="U2057" t="str">
        <f>INDEX('ED - Country code'!$A:$A,MATCH(Data!G1368,'ED - Country code'!$B:$B,0))</f>
        <v>United States of America</v>
      </c>
      <c r="V2057">
        <f t="shared" si="262"/>
        <v>45.041666666671517</v>
      </c>
      <c r="W2057">
        <f t="shared" si="263"/>
        <v>2014</v>
      </c>
    </row>
    <row r="2058" spans="1:23" ht="43.2" x14ac:dyDescent="0.3">
      <c r="A2058">
        <v>1886</v>
      </c>
      <c r="B2058" s="3" t="s">
        <v>1887</v>
      </c>
      <c r="C2058" s="3" t="s">
        <v>5996</v>
      </c>
      <c r="D2058">
        <v>1200</v>
      </c>
      <c r="E2058">
        <v>1225</v>
      </c>
      <c r="F2058" t="s">
        <v>8219</v>
      </c>
      <c r="G2058" t="s">
        <v>8224</v>
      </c>
      <c r="H2058" t="s">
        <v>8246</v>
      </c>
      <c r="I2058">
        <v>1415832338</v>
      </c>
      <c r="J2058">
        <v>1413236738</v>
      </c>
      <c r="K2058" t="b">
        <v>0</v>
      </c>
      <c r="L2058">
        <v>29</v>
      </c>
      <c r="M2058" t="b">
        <v>1</v>
      </c>
      <c r="N2058" t="s">
        <v>8279</v>
      </c>
      <c r="O2058" s="5">
        <f t="shared" si="256"/>
        <v>1.0208333333333333</v>
      </c>
      <c r="P2058" s="8">
        <f t="shared" si="257"/>
        <v>42.241379310344826</v>
      </c>
      <c r="Q2058" t="str">
        <f t="shared" si="258"/>
        <v>music</v>
      </c>
      <c r="R2058" t="str">
        <f t="shared" si="259"/>
        <v>indie rock</v>
      </c>
      <c r="S2058" s="11">
        <f t="shared" si="260"/>
        <v>41925.906689814816</v>
      </c>
      <c r="T2058" s="11">
        <f t="shared" si="261"/>
        <v>41955.94835648148</v>
      </c>
      <c r="U2058" t="str">
        <f>INDEX('ED - Country code'!$A:$A,MATCH(Data!G1888,'ED - Country code'!$B:$B,0))</f>
        <v>United States of America</v>
      </c>
      <c r="V2058">
        <f t="shared" si="262"/>
        <v>30.041666666664241</v>
      </c>
      <c r="W2058">
        <f t="shared" si="263"/>
        <v>2014</v>
      </c>
    </row>
    <row r="2059" spans="1:23" ht="28.8" x14ac:dyDescent="0.3">
      <c r="A2059">
        <v>2262</v>
      </c>
      <c r="B2059" s="3" t="s">
        <v>2263</v>
      </c>
      <c r="C2059" s="3" t="s">
        <v>6372</v>
      </c>
      <c r="D2059">
        <v>3300</v>
      </c>
      <c r="E2059">
        <v>5087</v>
      </c>
      <c r="F2059" t="s">
        <v>8219</v>
      </c>
      <c r="G2059" t="s">
        <v>8224</v>
      </c>
      <c r="H2059" t="s">
        <v>8246</v>
      </c>
      <c r="I2059">
        <v>1416268800</v>
      </c>
      <c r="J2059">
        <v>1413295358</v>
      </c>
      <c r="K2059" t="b">
        <v>0</v>
      </c>
      <c r="L2059">
        <v>181</v>
      </c>
      <c r="M2059" t="b">
        <v>1</v>
      </c>
      <c r="N2059" t="s">
        <v>8297</v>
      </c>
      <c r="O2059" s="5">
        <f t="shared" si="256"/>
        <v>1.5415151515151515</v>
      </c>
      <c r="P2059" s="8">
        <f t="shared" si="257"/>
        <v>28.104972375690608</v>
      </c>
      <c r="Q2059" t="str">
        <f t="shared" si="258"/>
        <v>games</v>
      </c>
      <c r="R2059" t="str">
        <f t="shared" si="259"/>
        <v>tabletop games</v>
      </c>
      <c r="S2059" s="11">
        <f t="shared" si="260"/>
        <v>41926.585162037038</v>
      </c>
      <c r="T2059" s="11">
        <f t="shared" si="261"/>
        <v>41961</v>
      </c>
      <c r="U2059" t="str">
        <f>INDEX('ED - Country code'!$A:$A,MATCH(Data!G2264,'ED - Country code'!$B:$B,0))</f>
        <v>United States of America</v>
      </c>
      <c r="V2059">
        <f t="shared" si="262"/>
        <v>34.414837962962338</v>
      </c>
      <c r="W2059">
        <f t="shared" si="263"/>
        <v>2014</v>
      </c>
    </row>
    <row r="2060" spans="1:23" ht="43.2" x14ac:dyDescent="0.3">
      <c r="A2060">
        <v>343</v>
      </c>
      <c r="B2060" s="3" t="s">
        <v>344</v>
      </c>
      <c r="C2060" s="3" t="s">
        <v>4453</v>
      </c>
      <c r="D2060">
        <v>30000</v>
      </c>
      <c r="E2060">
        <v>30608.59</v>
      </c>
      <c r="F2060" t="s">
        <v>8219</v>
      </c>
      <c r="G2060" t="s">
        <v>8224</v>
      </c>
      <c r="H2060" t="s">
        <v>8246</v>
      </c>
      <c r="I2060">
        <v>1415934000</v>
      </c>
      <c r="J2060">
        <v>1413308545</v>
      </c>
      <c r="K2060" t="b">
        <v>1</v>
      </c>
      <c r="L2060">
        <v>524</v>
      </c>
      <c r="M2060" t="b">
        <v>1</v>
      </c>
      <c r="N2060" t="s">
        <v>8269</v>
      </c>
      <c r="O2060" s="5">
        <f t="shared" si="256"/>
        <v>1.0202863333333334</v>
      </c>
      <c r="P2060" s="8">
        <f t="shared" si="257"/>
        <v>58.413339694656486</v>
      </c>
      <c r="Q2060" t="str">
        <f t="shared" si="258"/>
        <v>film &amp; video</v>
      </c>
      <c r="R2060" t="str">
        <f t="shared" si="259"/>
        <v>documentary</v>
      </c>
      <c r="S2060" s="11">
        <f t="shared" si="260"/>
        <v>41926.73778935185</v>
      </c>
      <c r="T2060" s="11">
        <f t="shared" si="261"/>
        <v>41957.125</v>
      </c>
      <c r="U2060" t="str">
        <f>INDEX('ED - Country code'!$A:$A,MATCH(Data!G345,'ED - Country code'!$B:$B,0))</f>
        <v>United States of America</v>
      </c>
      <c r="V2060">
        <f t="shared" si="262"/>
        <v>30.387210648150358</v>
      </c>
      <c r="W2060">
        <f t="shared" si="263"/>
        <v>2014</v>
      </c>
    </row>
    <row r="2061" spans="1:23" ht="43.2" x14ac:dyDescent="0.3">
      <c r="A2061">
        <v>3574</v>
      </c>
      <c r="B2061" s="3" t="s">
        <v>3573</v>
      </c>
      <c r="C2061" s="3" t="s">
        <v>7684</v>
      </c>
      <c r="D2061">
        <v>5800</v>
      </c>
      <c r="E2061">
        <v>6155</v>
      </c>
      <c r="F2061" t="s">
        <v>8219</v>
      </c>
      <c r="G2061" t="s">
        <v>8224</v>
      </c>
      <c r="H2061" t="s">
        <v>8246</v>
      </c>
      <c r="I2061">
        <v>1415921848</v>
      </c>
      <c r="J2061">
        <v>1413326248</v>
      </c>
      <c r="K2061" t="b">
        <v>0</v>
      </c>
      <c r="L2061">
        <v>45</v>
      </c>
      <c r="M2061" t="b">
        <v>1</v>
      </c>
      <c r="N2061" t="s">
        <v>8271</v>
      </c>
      <c r="O2061" s="5">
        <f t="shared" si="256"/>
        <v>1.0612068965517241</v>
      </c>
      <c r="P2061" s="8">
        <f t="shared" si="257"/>
        <v>136.77777777777777</v>
      </c>
      <c r="Q2061" t="str">
        <f t="shared" si="258"/>
        <v>theater</v>
      </c>
      <c r="R2061" t="str">
        <f t="shared" si="259"/>
        <v>plays</v>
      </c>
      <c r="S2061" s="11">
        <f t="shared" si="260"/>
        <v>41926.942685185182</v>
      </c>
      <c r="T2061" s="11">
        <f t="shared" si="261"/>
        <v>41956.984351851846</v>
      </c>
      <c r="U2061" t="str">
        <f>INDEX('ED - Country code'!$A:$A,MATCH(Data!G3576,'ED - Country code'!$B:$B,0))</f>
        <v>United States of America</v>
      </c>
      <c r="V2061">
        <f t="shared" si="262"/>
        <v>30.041666666664241</v>
      </c>
      <c r="W2061">
        <f t="shared" si="263"/>
        <v>2014</v>
      </c>
    </row>
    <row r="2062" spans="1:23" ht="43.2" x14ac:dyDescent="0.3">
      <c r="A2062">
        <v>3831</v>
      </c>
      <c r="B2062" s="3" t="s">
        <v>3828</v>
      </c>
      <c r="C2062" s="3" t="s">
        <v>7940</v>
      </c>
      <c r="D2062">
        <v>500</v>
      </c>
      <c r="E2062">
        <v>530.11</v>
      </c>
      <c r="F2062" t="s">
        <v>8219</v>
      </c>
      <c r="G2062" t="s">
        <v>8224</v>
      </c>
      <c r="H2062" t="s">
        <v>8246</v>
      </c>
      <c r="I2062">
        <v>1415222545</v>
      </c>
      <c r="J2062">
        <v>1413404545</v>
      </c>
      <c r="K2062" t="b">
        <v>0</v>
      </c>
      <c r="L2062">
        <v>9</v>
      </c>
      <c r="M2062" t="b">
        <v>1</v>
      </c>
      <c r="N2062" t="s">
        <v>8271</v>
      </c>
      <c r="O2062" s="5">
        <f t="shared" si="256"/>
        <v>1.0602199999999999</v>
      </c>
      <c r="P2062" s="8">
        <f t="shared" si="257"/>
        <v>58.901111111111113</v>
      </c>
      <c r="Q2062" t="str">
        <f t="shared" si="258"/>
        <v>theater</v>
      </c>
      <c r="R2062" t="str">
        <f t="shared" si="259"/>
        <v>plays</v>
      </c>
      <c r="S2062" s="11">
        <f t="shared" si="260"/>
        <v>41927.848900462966</v>
      </c>
      <c r="T2062" s="11">
        <f t="shared" si="261"/>
        <v>41948.890567129631</v>
      </c>
      <c r="U2062" t="str">
        <f>INDEX('ED - Country code'!$A:$A,MATCH(Data!G3833,'ED - Country code'!$B:$B,0))</f>
        <v>United States of America</v>
      </c>
      <c r="V2062">
        <f t="shared" si="262"/>
        <v>21.041666666664241</v>
      </c>
      <c r="W2062">
        <f t="shared" si="263"/>
        <v>2014</v>
      </c>
    </row>
    <row r="2063" spans="1:23" ht="28.8" x14ac:dyDescent="0.3">
      <c r="A2063">
        <v>3511</v>
      </c>
      <c r="B2063" s="3" t="s">
        <v>3510</v>
      </c>
      <c r="C2063" s="3" t="s">
        <v>7621</v>
      </c>
      <c r="D2063">
        <v>1500</v>
      </c>
      <c r="E2063">
        <v>1518</v>
      </c>
      <c r="F2063" t="s">
        <v>8219</v>
      </c>
      <c r="G2063" t="s">
        <v>8225</v>
      </c>
      <c r="H2063" t="s">
        <v>8247</v>
      </c>
      <c r="I2063">
        <v>1415385000</v>
      </c>
      <c r="J2063">
        <v>1413406695</v>
      </c>
      <c r="K2063" t="b">
        <v>0</v>
      </c>
      <c r="L2063">
        <v>19</v>
      </c>
      <c r="M2063" t="b">
        <v>1</v>
      </c>
      <c r="N2063" t="s">
        <v>8271</v>
      </c>
      <c r="O2063" s="5">
        <f t="shared" si="256"/>
        <v>1.012</v>
      </c>
      <c r="P2063" s="8">
        <f t="shared" si="257"/>
        <v>79.89473684210526</v>
      </c>
      <c r="Q2063" t="str">
        <f t="shared" si="258"/>
        <v>theater</v>
      </c>
      <c r="R2063" t="str">
        <f t="shared" si="259"/>
        <v>plays</v>
      </c>
      <c r="S2063" s="11">
        <f t="shared" si="260"/>
        <v>41927.873784722222</v>
      </c>
      <c r="T2063" s="11">
        <f t="shared" si="261"/>
        <v>41950.770833333336</v>
      </c>
      <c r="U2063" t="str">
        <f>INDEX('ED - Country code'!$A:$A,MATCH(Data!G3513,'ED - Country code'!$B:$B,0))</f>
        <v>United States of America</v>
      </c>
      <c r="V2063">
        <f t="shared" si="262"/>
        <v>22.89704861111386</v>
      </c>
      <c r="W2063">
        <f t="shared" si="263"/>
        <v>2014</v>
      </c>
    </row>
    <row r="2064" spans="1:23" ht="43.2" x14ac:dyDescent="0.3">
      <c r="A2064">
        <v>3721</v>
      </c>
      <c r="B2064" s="3" t="s">
        <v>3718</v>
      </c>
      <c r="C2064" s="3" t="s">
        <v>7831</v>
      </c>
      <c r="D2064">
        <v>5000</v>
      </c>
      <c r="E2064">
        <v>5040</v>
      </c>
      <c r="F2064" t="s">
        <v>8219</v>
      </c>
      <c r="G2064" t="s">
        <v>8224</v>
      </c>
      <c r="H2064" t="s">
        <v>8246</v>
      </c>
      <c r="I2064">
        <v>1415230084</v>
      </c>
      <c r="J2064">
        <v>1413412084</v>
      </c>
      <c r="K2064" t="b">
        <v>0</v>
      </c>
      <c r="L2064">
        <v>44</v>
      </c>
      <c r="M2064" t="b">
        <v>1</v>
      </c>
      <c r="N2064" t="s">
        <v>8271</v>
      </c>
      <c r="O2064" s="5">
        <f t="shared" si="256"/>
        <v>1.008</v>
      </c>
      <c r="P2064" s="8">
        <f t="shared" si="257"/>
        <v>114.54545454545455</v>
      </c>
      <c r="Q2064" t="str">
        <f t="shared" si="258"/>
        <v>theater</v>
      </c>
      <c r="R2064" t="str">
        <f t="shared" si="259"/>
        <v>plays</v>
      </c>
      <c r="S2064" s="11">
        <f t="shared" si="260"/>
        <v>41927.936157407406</v>
      </c>
      <c r="T2064" s="11">
        <f t="shared" si="261"/>
        <v>41948.977824074071</v>
      </c>
      <c r="U2064" t="str">
        <f>INDEX('ED - Country code'!$A:$A,MATCH(Data!G3723,'ED - Country code'!$B:$B,0))</f>
        <v>United States of America</v>
      </c>
      <c r="V2064">
        <f t="shared" si="262"/>
        <v>21.041666666664241</v>
      </c>
      <c r="W2064">
        <f t="shared" si="263"/>
        <v>2014</v>
      </c>
    </row>
    <row r="2065" spans="1:23" ht="43.2" x14ac:dyDescent="0.3">
      <c r="A2065">
        <v>3472</v>
      </c>
      <c r="B2065" s="3" t="s">
        <v>3471</v>
      </c>
      <c r="C2065" s="3" t="s">
        <v>7582</v>
      </c>
      <c r="D2065">
        <v>2000</v>
      </c>
      <c r="E2065">
        <v>2041</v>
      </c>
      <c r="F2065" t="s">
        <v>8219</v>
      </c>
      <c r="G2065" t="s">
        <v>8224</v>
      </c>
      <c r="H2065" t="s">
        <v>8246</v>
      </c>
      <c r="I2065">
        <v>1415253540</v>
      </c>
      <c r="J2065">
        <v>1413432331</v>
      </c>
      <c r="K2065" t="b">
        <v>0</v>
      </c>
      <c r="L2065">
        <v>23</v>
      </c>
      <c r="M2065" t="b">
        <v>1</v>
      </c>
      <c r="N2065" t="s">
        <v>8271</v>
      </c>
      <c r="O2065" s="5">
        <f t="shared" si="256"/>
        <v>1.0205</v>
      </c>
      <c r="P2065" s="8">
        <f t="shared" si="257"/>
        <v>88.739130434782609</v>
      </c>
      <c r="Q2065" t="str">
        <f t="shared" si="258"/>
        <v>theater</v>
      </c>
      <c r="R2065" t="str">
        <f t="shared" si="259"/>
        <v>plays</v>
      </c>
      <c r="S2065" s="11">
        <f t="shared" si="260"/>
        <v>41928.170497685183</v>
      </c>
      <c r="T2065" s="11">
        <f t="shared" si="261"/>
        <v>41949.249305555553</v>
      </c>
      <c r="U2065" t="str">
        <f>INDEX('ED - Country code'!$A:$A,MATCH(Data!G3474,'ED - Country code'!$B:$B,0))</f>
        <v>United Kingdom</v>
      </c>
      <c r="V2065">
        <f t="shared" si="262"/>
        <v>21.078807870369928</v>
      </c>
      <c r="W2065">
        <f t="shared" si="263"/>
        <v>2014</v>
      </c>
    </row>
    <row r="2066" spans="1:23" ht="43.2" x14ac:dyDescent="0.3">
      <c r="A2066">
        <v>3004</v>
      </c>
      <c r="B2066" s="3" t="s">
        <v>3004</v>
      </c>
      <c r="C2066" s="3" t="s">
        <v>7114</v>
      </c>
      <c r="D2066">
        <v>40000</v>
      </c>
      <c r="E2066">
        <v>45126</v>
      </c>
      <c r="F2066" t="s">
        <v>8219</v>
      </c>
      <c r="G2066" t="s">
        <v>8224</v>
      </c>
      <c r="H2066" t="s">
        <v>8246</v>
      </c>
      <c r="I2066">
        <v>1416089324</v>
      </c>
      <c r="J2066">
        <v>1413493724</v>
      </c>
      <c r="K2066" t="b">
        <v>0</v>
      </c>
      <c r="L2066">
        <v>277</v>
      </c>
      <c r="M2066" t="b">
        <v>1</v>
      </c>
      <c r="N2066" t="s">
        <v>8303</v>
      </c>
      <c r="O2066" s="5">
        <f t="shared" si="256"/>
        <v>1.12815</v>
      </c>
      <c r="P2066" s="8">
        <f t="shared" si="257"/>
        <v>162.90974729241879</v>
      </c>
      <c r="Q2066" t="str">
        <f t="shared" si="258"/>
        <v>theater</v>
      </c>
      <c r="R2066" t="str">
        <f t="shared" si="259"/>
        <v>spaces</v>
      </c>
      <c r="S2066" s="11">
        <f t="shared" si="260"/>
        <v>41928.881064814814</v>
      </c>
      <c r="T2066" s="11">
        <f t="shared" si="261"/>
        <v>41958.922731481478</v>
      </c>
      <c r="U2066" t="str">
        <f>INDEX('ED - Country code'!$A:$A,MATCH(Data!G3006,'ED - Country code'!$B:$B,0))</f>
        <v>United States of America</v>
      </c>
      <c r="V2066">
        <f t="shared" si="262"/>
        <v>30.041666666664241</v>
      </c>
      <c r="W2066">
        <f t="shared" si="263"/>
        <v>2014</v>
      </c>
    </row>
    <row r="2067" spans="1:23" ht="43.2" x14ac:dyDescent="0.3">
      <c r="A2067">
        <v>27</v>
      </c>
      <c r="B2067" s="3" t="s">
        <v>29</v>
      </c>
      <c r="C2067" s="3" t="s">
        <v>4138</v>
      </c>
      <c r="D2067">
        <v>20000</v>
      </c>
      <c r="E2067">
        <v>22345</v>
      </c>
      <c r="F2067" t="s">
        <v>8219</v>
      </c>
      <c r="G2067" t="s">
        <v>8228</v>
      </c>
      <c r="H2067" t="s">
        <v>8250</v>
      </c>
      <c r="I2067">
        <v>1416113833</v>
      </c>
      <c r="J2067">
        <v>1413518233</v>
      </c>
      <c r="K2067" t="b">
        <v>0</v>
      </c>
      <c r="L2067">
        <v>150</v>
      </c>
      <c r="M2067" t="b">
        <v>1</v>
      </c>
      <c r="N2067" t="s">
        <v>8265</v>
      </c>
      <c r="O2067" s="5">
        <f t="shared" si="256"/>
        <v>1.1172500000000001</v>
      </c>
      <c r="P2067" s="8">
        <f t="shared" si="257"/>
        <v>148.96666666666667</v>
      </c>
      <c r="Q2067" t="str">
        <f t="shared" si="258"/>
        <v>film &amp; video</v>
      </c>
      <c r="R2067" t="str">
        <f t="shared" si="259"/>
        <v>television</v>
      </c>
      <c r="S2067" s="11">
        <f t="shared" si="260"/>
        <v>41929.164733796293</v>
      </c>
      <c r="T2067" s="11">
        <f t="shared" si="261"/>
        <v>41959.206400462965</v>
      </c>
      <c r="U2067" t="str">
        <f>INDEX('ED - Country code'!$A:$A,MATCH(Data!G29,'ED - Country code'!$B:$B,0))</f>
        <v>United States of America</v>
      </c>
      <c r="V2067">
        <f t="shared" si="262"/>
        <v>30.041666666671517</v>
      </c>
      <c r="W2067">
        <f t="shared" si="263"/>
        <v>2014</v>
      </c>
    </row>
    <row r="2068" spans="1:23" ht="43.2" x14ac:dyDescent="0.3">
      <c r="A2068">
        <v>2523</v>
      </c>
      <c r="B2068" s="3" t="s">
        <v>2523</v>
      </c>
      <c r="C2068" s="3" t="s">
        <v>6633</v>
      </c>
      <c r="D2068">
        <v>900</v>
      </c>
      <c r="E2068">
        <v>1408</v>
      </c>
      <c r="F2068" t="s">
        <v>8219</v>
      </c>
      <c r="G2068" t="s">
        <v>8224</v>
      </c>
      <c r="H2068" t="s">
        <v>8246</v>
      </c>
      <c r="I2068">
        <v>1416270292</v>
      </c>
      <c r="J2068">
        <v>1413674692</v>
      </c>
      <c r="K2068" t="b">
        <v>0</v>
      </c>
      <c r="L2068">
        <v>26</v>
      </c>
      <c r="M2068" t="b">
        <v>1</v>
      </c>
      <c r="N2068" t="s">
        <v>8300</v>
      </c>
      <c r="O2068" s="5">
        <f t="shared" si="256"/>
        <v>1.5644444444444445</v>
      </c>
      <c r="P2068" s="8">
        <f t="shared" si="257"/>
        <v>54.153846153846153</v>
      </c>
      <c r="Q2068" t="str">
        <f t="shared" si="258"/>
        <v>music</v>
      </c>
      <c r="R2068" t="str">
        <f t="shared" si="259"/>
        <v>classical music</v>
      </c>
      <c r="S2068" s="11">
        <f t="shared" si="260"/>
        <v>41930.975601851853</v>
      </c>
      <c r="T2068" s="11">
        <f t="shared" si="261"/>
        <v>41961.017268518524</v>
      </c>
      <c r="U2068" t="str">
        <f>INDEX('ED - Country code'!$A:$A,MATCH(Data!G2525,'ED - Country code'!$B:$B,0))</f>
        <v>United Kingdom</v>
      </c>
      <c r="V2068">
        <f t="shared" si="262"/>
        <v>30.041666666671517</v>
      </c>
      <c r="W2068">
        <f t="shared" si="263"/>
        <v>2014</v>
      </c>
    </row>
    <row r="2069" spans="1:23" ht="43.2" x14ac:dyDescent="0.3">
      <c r="A2069">
        <v>3277</v>
      </c>
      <c r="B2069" s="3" t="s">
        <v>3277</v>
      </c>
      <c r="C2069" s="3" t="s">
        <v>7387</v>
      </c>
      <c r="D2069">
        <v>5000</v>
      </c>
      <c r="E2069">
        <v>5430</v>
      </c>
      <c r="F2069" t="s">
        <v>8219</v>
      </c>
      <c r="G2069" t="s">
        <v>8225</v>
      </c>
      <c r="H2069" t="s">
        <v>8247</v>
      </c>
      <c r="I2069">
        <v>1416331406</v>
      </c>
      <c r="J2069">
        <v>1413735806</v>
      </c>
      <c r="K2069" t="b">
        <v>1</v>
      </c>
      <c r="L2069">
        <v>100</v>
      </c>
      <c r="M2069" t="b">
        <v>1</v>
      </c>
      <c r="N2069" t="s">
        <v>8271</v>
      </c>
      <c r="O2069" s="5">
        <f t="shared" si="256"/>
        <v>1.0860000000000001</v>
      </c>
      <c r="P2069" s="8">
        <f t="shared" si="257"/>
        <v>54.3</v>
      </c>
      <c r="Q2069" t="str">
        <f t="shared" si="258"/>
        <v>theater</v>
      </c>
      <c r="R2069" t="str">
        <f t="shared" si="259"/>
        <v>plays</v>
      </c>
      <c r="S2069" s="11">
        <f t="shared" si="260"/>
        <v>41931.682939814818</v>
      </c>
      <c r="T2069" s="11">
        <f t="shared" si="261"/>
        <v>41961.724606481483</v>
      </c>
      <c r="U2069" t="str">
        <f>INDEX('ED - Country code'!$A:$A,MATCH(Data!G3279,'ED - Country code'!$B:$B,0))</f>
        <v>United States of America</v>
      </c>
      <c r="V2069">
        <f t="shared" si="262"/>
        <v>30.041666666664241</v>
      </c>
      <c r="W2069">
        <f t="shared" si="263"/>
        <v>2014</v>
      </c>
    </row>
    <row r="2070" spans="1:23" ht="43.2" x14ac:dyDescent="0.3">
      <c r="A2070">
        <v>650</v>
      </c>
      <c r="B2070" s="3" t="s">
        <v>651</v>
      </c>
      <c r="C2070" s="3" t="s">
        <v>4760</v>
      </c>
      <c r="D2070">
        <v>1500</v>
      </c>
      <c r="E2070">
        <v>1686</v>
      </c>
      <c r="F2070" t="s">
        <v>8219</v>
      </c>
      <c r="G2070" t="s">
        <v>8224</v>
      </c>
      <c r="H2070" t="s">
        <v>8246</v>
      </c>
      <c r="I2070">
        <v>1418953984</v>
      </c>
      <c r="J2070">
        <v>1413766384</v>
      </c>
      <c r="K2070" t="b">
        <v>0</v>
      </c>
      <c r="L2070">
        <v>48</v>
      </c>
      <c r="M2070" t="b">
        <v>1</v>
      </c>
      <c r="N2070" t="s">
        <v>8273</v>
      </c>
      <c r="O2070" s="5">
        <f t="shared" si="256"/>
        <v>1.1240000000000001</v>
      </c>
      <c r="P2070" s="8">
        <f t="shared" si="257"/>
        <v>35.125</v>
      </c>
      <c r="Q2070" t="str">
        <f t="shared" si="258"/>
        <v>technology</v>
      </c>
      <c r="R2070" t="str">
        <f t="shared" si="259"/>
        <v>wearables</v>
      </c>
      <c r="S2070" s="11">
        <f t="shared" si="260"/>
        <v>41932.036851851852</v>
      </c>
      <c r="T2070" s="11">
        <f t="shared" si="261"/>
        <v>41992.078518518523</v>
      </c>
      <c r="U2070" t="str">
        <f>INDEX('ED - Country code'!$A:$A,MATCH(Data!G652,'ED - Country code'!$B:$B,0))</f>
        <v>United States of America</v>
      </c>
      <c r="V2070">
        <f t="shared" si="262"/>
        <v>60.041666666671517</v>
      </c>
      <c r="W2070">
        <f t="shared" si="263"/>
        <v>2014</v>
      </c>
    </row>
    <row r="2071" spans="1:23" ht="43.2" x14ac:dyDescent="0.3">
      <c r="A2071">
        <v>3358</v>
      </c>
      <c r="B2071" s="3" t="s">
        <v>3357</v>
      </c>
      <c r="C2071" s="3" t="s">
        <v>7468</v>
      </c>
      <c r="D2071">
        <v>10000</v>
      </c>
      <c r="E2071">
        <v>10299</v>
      </c>
      <c r="F2071" t="s">
        <v>8219</v>
      </c>
      <c r="G2071" t="s">
        <v>8224</v>
      </c>
      <c r="H2071" t="s">
        <v>8246</v>
      </c>
      <c r="I2071">
        <v>1416385679</v>
      </c>
      <c r="J2071">
        <v>1413790079</v>
      </c>
      <c r="K2071" t="b">
        <v>0</v>
      </c>
      <c r="L2071">
        <v>162</v>
      </c>
      <c r="M2071" t="b">
        <v>1</v>
      </c>
      <c r="N2071" t="s">
        <v>8271</v>
      </c>
      <c r="O2071" s="5">
        <f t="shared" si="256"/>
        <v>1.0299</v>
      </c>
      <c r="P2071" s="8">
        <f t="shared" si="257"/>
        <v>63.574074074074076</v>
      </c>
      <c r="Q2071" t="str">
        <f t="shared" si="258"/>
        <v>theater</v>
      </c>
      <c r="R2071" t="str">
        <f t="shared" si="259"/>
        <v>plays</v>
      </c>
      <c r="S2071" s="11">
        <f t="shared" si="260"/>
        <v>41932.311099537037</v>
      </c>
      <c r="T2071" s="11">
        <f t="shared" si="261"/>
        <v>41962.352766203709</v>
      </c>
      <c r="U2071" t="str">
        <f>INDEX('ED - Country code'!$A:$A,MATCH(Data!G3360,'ED - Country code'!$B:$B,0))</f>
        <v>United States of America</v>
      </c>
      <c r="V2071">
        <f t="shared" si="262"/>
        <v>30.041666666671517</v>
      </c>
      <c r="W2071">
        <f t="shared" si="263"/>
        <v>2014</v>
      </c>
    </row>
    <row r="2072" spans="1:23" ht="43.2" x14ac:dyDescent="0.3">
      <c r="A2072">
        <v>3029</v>
      </c>
      <c r="B2072" s="3" t="s">
        <v>3029</v>
      </c>
      <c r="C2072" s="3" t="s">
        <v>7139</v>
      </c>
      <c r="D2072">
        <v>30000</v>
      </c>
      <c r="E2072">
        <v>32903</v>
      </c>
      <c r="F2072" t="s">
        <v>8219</v>
      </c>
      <c r="G2072" t="s">
        <v>8224</v>
      </c>
      <c r="H2072" t="s">
        <v>8246</v>
      </c>
      <c r="I2072">
        <v>1416285300</v>
      </c>
      <c r="J2072">
        <v>1413824447</v>
      </c>
      <c r="K2072" t="b">
        <v>0</v>
      </c>
      <c r="L2072">
        <v>348</v>
      </c>
      <c r="M2072" t="b">
        <v>1</v>
      </c>
      <c r="N2072" t="s">
        <v>8303</v>
      </c>
      <c r="O2072" s="5">
        <f t="shared" si="256"/>
        <v>1.0967666666666667</v>
      </c>
      <c r="P2072" s="8">
        <f t="shared" si="257"/>
        <v>94.548850574712645</v>
      </c>
      <c r="Q2072" t="str">
        <f t="shared" si="258"/>
        <v>theater</v>
      </c>
      <c r="R2072" t="str">
        <f t="shared" si="259"/>
        <v>spaces</v>
      </c>
      <c r="S2072" s="11">
        <f t="shared" si="260"/>
        <v>41932.708877314813</v>
      </c>
      <c r="T2072" s="11">
        <f t="shared" si="261"/>
        <v>41961.190972222219</v>
      </c>
      <c r="U2072" t="str">
        <f>INDEX('ED - Country code'!$A:$A,MATCH(Data!G3031,'ED - Country code'!$B:$B,0))</f>
        <v>United States of America</v>
      </c>
      <c r="V2072">
        <f t="shared" si="262"/>
        <v>28.482094907405553</v>
      </c>
      <c r="W2072">
        <f t="shared" si="263"/>
        <v>2014</v>
      </c>
    </row>
    <row r="2073" spans="1:23" ht="28.8" x14ac:dyDescent="0.3">
      <c r="A2073">
        <v>58</v>
      </c>
      <c r="B2073" s="3" t="s">
        <v>60</v>
      </c>
      <c r="C2073" s="3" t="s">
        <v>4169</v>
      </c>
      <c r="D2073">
        <v>10000</v>
      </c>
      <c r="E2073">
        <v>10291</v>
      </c>
      <c r="F2073" t="s">
        <v>8219</v>
      </c>
      <c r="G2073" t="s">
        <v>8224</v>
      </c>
      <c r="H2073" t="s">
        <v>8246</v>
      </c>
      <c r="I2073">
        <v>1416423172</v>
      </c>
      <c r="J2073">
        <v>1413827572</v>
      </c>
      <c r="K2073" t="b">
        <v>0</v>
      </c>
      <c r="L2073">
        <v>75</v>
      </c>
      <c r="M2073" t="b">
        <v>1</v>
      </c>
      <c r="N2073" t="s">
        <v>8265</v>
      </c>
      <c r="O2073" s="5">
        <f t="shared" si="256"/>
        <v>1.0290999999999999</v>
      </c>
      <c r="P2073" s="8">
        <f t="shared" si="257"/>
        <v>137.21333333333334</v>
      </c>
      <c r="Q2073" t="str">
        <f t="shared" si="258"/>
        <v>film &amp; video</v>
      </c>
      <c r="R2073" t="str">
        <f t="shared" si="259"/>
        <v>television</v>
      </c>
      <c r="S2073" s="11">
        <f t="shared" si="260"/>
        <v>41932.745046296295</v>
      </c>
      <c r="T2073" s="11">
        <f t="shared" si="261"/>
        <v>41962.786712962959</v>
      </c>
      <c r="U2073" t="str">
        <f>INDEX('ED - Country code'!$A:$A,MATCH(Data!G60,'ED - Country code'!$B:$B,0))</f>
        <v>United States of America</v>
      </c>
      <c r="V2073">
        <f t="shared" si="262"/>
        <v>30.041666666664241</v>
      </c>
      <c r="W2073">
        <f t="shared" si="263"/>
        <v>2014</v>
      </c>
    </row>
    <row r="2074" spans="1:23" ht="43.2" x14ac:dyDescent="0.3">
      <c r="A2074">
        <v>47</v>
      </c>
      <c r="B2074" s="3" t="s">
        <v>49</v>
      </c>
      <c r="C2074" s="3" t="s">
        <v>4158</v>
      </c>
      <c r="D2074">
        <v>5000</v>
      </c>
      <c r="E2074">
        <v>5380.55</v>
      </c>
      <c r="F2074" t="s">
        <v>8219</v>
      </c>
      <c r="G2074" t="s">
        <v>8224</v>
      </c>
      <c r="H2074" t="s">
        <v>8246</v>
      </c>
      <c r="I2074">
        <v>1419021607</v>
      </c>
      <c r="J2074">
        <v>1413834007</v>
      </c>
      <c r="K2074" t="b">
        <v>0</v>
      </c>
      <c r="L2074">
        <v>70</v>
      </c>
      <c r="M2074" t="b">
        <v>1</v>
      </c>
      <c r="N2074" t="s">
        <v>8265</v>
      </c>
      <c r="O2074" s="5">
        <f t="shared" si="256"/>
        <v>1.0761100000000001</v>
      </c>
      <c r="P2074" s="8">
        <f t="shared" si="257"/>
        <v>76.865000000000009</v>
      </c>
      <c r="Q2074" t="str">
        <f t="shared" si="258"/>
        <v>film &amp; video</v>
      </c>
      <c r="R2074" t="str">
        <f t="shared" si="259"/>
        <v>television</v>
      </c>
      <c r="S2074" s="11">
        <f t="shared" si="260"/>
        <v>41932.819525462961</v>
      </c>
      <c r="T2074" s="11">
        <f t="shared" si="261"/>
        <v>41992.861192129625</v>
      </c>
      <c r="U2074" t="str">
        <f>INDEX('ED - Country code'!$A:$A,MATCH(Data!G49,'ED - Country code'!$B:$B,0))</f>
        <v>United States of America</v>
      </c>
      <c r="V2074">
        <f t="shared" si="262"/>
        <v>60.041666666664241</v>
      </c>
      <c r="W2074">
        <f t="shared" si="263"/>
        <v>2014</v>
      </c>
    </row>
    <row r="2075" spans="1:23" ht="28.8" x14ac:dyDescent="0.3">
      <c r="A2075">
        <v>3229</v>
      </c>
      <c r="B2075" s="3" t="s">
        <v>3229</v>
      </c>
      <c r="C2075" s="3" t="s">
        <v>7339</v>
      </c>
      <c r="D2075">
        <v>20000</v>
      </c>
      <c r="E2075">
        <v>21573</v>
      </c>
      <c r="F2075" t="s">
        <v>8219</v>
      </c>
      <c r="G2075" t="s">
        <v>8224</v>
      </c>
      <c r="H2075" t="s">
        <v>8246</v>
      </c>
      <c r="I2075">
        <v>1416470398</v>
      </c>
      <c r="J2075">
        <v>1413874798</v>
      </c>
      <c r="K2075" t="b">
        <v>1</v>
      </c>
      <c r="L2075">
        <v>202</v>
      </c>
      <c r="M2075" t="b">
        <v>1</v>
      </c>
      <c r="N2075" t="s">
        <v>8271</v>
      </c>
      <c r="O2075" s="5">
        <f t="shared" si="256"/>
        <v>1.0786500000000001</v>
      </c>
      <c r="P2075" s="8">
        <f t="shared" si="257"/>
        <v>106.79702970297029</v>
      </c>
      <c r="Q2075" t="str">
        <f t="shared" si="258"/>
        <v>theater</v>
      </c>
      <c r="R2075" t="str">
        <f t="shared" si="259"/>
        <v>plays</v>
      </c>
      <c r="S2075" s="11">
        <f t="shared" si="260"/>
        <v>41933.291643518518</v>
      </c>
      <c r="T2075" s="11">
        <f t="shared" si="261"/>
        <v>41963.333310185189</v>
      </c>
      <c r="U2075" t="str">
        <f>INDEX('ED - Country code'!$A:$A,MATCH(Data!G3231,'ED - Country code'!$B:$B,0))</f>
        <v>Italy</v>
      </c>
      <c r="V2075">
        <f t="shared" si="262"/>
        <v>30.041666666671517</v>
      </c>
      <c r="W2075">
        <f t="shared" si="263"/>
        <v>2014</v>
      </c>
    </row>
    <row r="2076" spans="1:23" ht="43.2" x14ac:dyDescent="0.3">
      <c r="A2076">
        <v>2166</v>
      </c>
      <c r="B2076" s="3" t="s">
        <v>2167</v>
      </c>
      <c r="C2076" s="3" t="s">
        <v>6276</v>
      </c>
      <c r="D2076">
        <v>2000</v>
      </c>
      <c r="E2076">
        <v>2932</v>
      </c>
      <c r="F2076" t="s">
        <v>8219</v>
      </c>
      <c r="G2076" t="s">
        <v>8224</v>
      </c>
      <c r="H2076" t="s">
        <v>8246</v>
      </c>
      <c r="I2076">
        <v>1417813618</v>
      </c>
      <c r="J2076">
        <v>1413922018</v>
      </c>
      <c r="K2076" t="b">
        <v>0</v>
      </c>
      <c r="L2076">
        <v>32</v>
      </c>
      <c r="M2076" t="b">
        <v>1</v>
      </c>
      <c r="N2076" t="s">
        <v>8276</v>
      </c>
      <c r="O2076" s="5">
        <f t="shared" si="256"/>
        <v>1.466</v>
      </c>
      <c r="P2076" s="8">
        <f t="shared" si="257"/>
        <v>91.625</v>
      </c>
      <c r="Q2076" t="str">
        <f t="shared" si="258"/>
        <v>music</v>
      </c>
      <c r="R2076" t="str">
        <f t="shared" si="259"/>
        <v>rock</v>
      </c>
      <c r="S2076" s="11">
        <f t="shared" si="260"/>
        <v>41933.838171296295</v>
      </c>
      <c r="T2076" s="11">
        <f t="shared" si="261"/>
        <v>41978.879837962959</v>
      </c>
      <c r="U2076" t="str">
        <f>INDEX('ED - Country code'!$A:$A,MATCH(Data!G2168,'ED - Country code'!$B:$B,0))</f>
        <v>United States of America</v>
      </c>
      <c r="V2076">
        <f t="shared" si="262"/>
        <v>45.041666666664241</v>
      </c>
      <c r="W2076">
        <f t="shared" si="263"/>
        <v>2014</v>
      </c>
    </row>
    <row r="2077" spans="1:23" ht="43.2" x14ac:dyDescent="0.3">
      <c r="A2077">
        <v>385</v>
      </c>
      <c r="B2077" s="3" t="s">
        <v>386</v>
      </c>
      <c r="C2077" s="3" t="s">
        <v>4495</v>
      </c>
      <c r="D2077">
        <v>25000</v>
      </c>
      <c r="E2077">
        <v>26495.5</v>
      </c>
      <c r="F2077" t="s">
        <v>8219</v>
      </c>
      <c r="G2077" t="s">
        <v>8224</v>
      </c>
      <c r="H2077" t="s">
        <v>8246</v>
      </c>
      <c r="I2077">
        <v>1416582101</v>
      </c>
      <c r="J2077">
        <v>1413986501</v>
      </c>
      <c r="K2077" t="b">
        <v>0</v>
      </c>
      <c r="L2077">
        <v>237</v>
      </c>
      <c r="M2077" t="b">
        <v>1</v>
      </c>
      <c r="N2077" t="s">
        <v>8269</v>
      </c>
      <c r="O2077" s="5">
        <f t="shared" si="256"/>
        <v>1.05982</v>
      </c>
      <c r="P2077" s="8">
        <f t="shared" si="257"/>
        <v>111.79535864978902</v>
      </c>
      <c r="Q2077" t="str">
        <f t="shared" si="258"/>
        <v>film &amp; video</v>
      </c>
      <c r="R2077" t="str">
        <f t="shared" si="259"/>
        <v>documentary</v>
      </c>
      <c r="S2077" s="11">
        <f t="shared" si="260"/>
        <v>41934.584502314814</v>
      </c>
      <c r="T2077" s="11">
        <f t="shared" si="261"/>
        <v>41964.626168981486</v>
      </c>
      <c r="U2077" t="str">
        <f>INDEX('ED - Country code'!$A:$A,MATCH(Data!G387,'ED - Country code'!$B:$B,0))</f>
        <v>United States of America</v>
      </c>
      <c r="V2077">
        <f t="shared" si="262"/>
        <v>30.041666666671517</v>
      </c>
      <c r="W2077">
        <f t="shared" si="263"/>
        <v>2014</v>
      </c>
    </row>
    <row r="2078" spans="1:23" ht="43.2" x14ac:dyDescent="0.3">
      <c r="A2078">
        <v>2107</v>
      </c>
      <c r="B2078" s="3" t="s">
        <v>2108</v>
      </c>
      <c r="C2078" s="3" t="s">
        <v>6217</v>
      </c>
      <c r="D2078">
        <v>2000</v>
      </c>
      <c r="E2078">
        <v>2154.66</v>
      </c>
      <c r="F2078" t="s">
        <v>8219</v>
      </c>
      <c r="G2078" t="s">
        <v>8224</v>
      </c>
      <c r="H2078" t="s">
        <v>8246</v>
      </c>
      <c r="I2078">
        <v>1415815393</v>
      </c>
      <c r="J2078">
        <v>1413997393</v>
      </c>
      <c r="K2078" t="b">
        <v>0</v>
      </c>
      <c r="L2078">
        <v>58</v>
      </c>
      <c r="M2078" t="b">
        <v>1</v>
      </c>
      <c r="N2078" t="s">
        <v>8279</v>
      </c>
      <c r="O2078" s="5">
        <f t="shared" si="256"/>
        <v>1.0773299999999999</v>
      </c>
      <c r="P2078" s="8">
        <f t="shared" si="257"/>
        <v>37.149310344827583</v>
      </c>
      <c r="Q2078" t="str">
        <f t="shared" si="258"/>
        <v>music</v>
      </c>
      <c r="R2078" t="str">
        <f t="shared" si="259"/>
        <v>indie rock</v>
      </c>
      <c r="S2078" s="11">
        <f t="shared" si="260"/>
        <v>41934.71056712963</v>
      </c>
      <c r="T2078" s="11">
        <f t="shared" si="261"/>
        <v>41955.752233796295</v>
      </c>
      <c r="U2078" t="str">
        <f>INDEX('ED - Country code'!$A:$A,MATCH(Data!G2109,'ED - Country code'!$B:$B,0))</f>
        <v>Denmark</v>
      </c>
      <c r="V2078">
        <f t="shared" si="262"/>
        <v>21.041666666664241</v>
      </c>
      <c r="W2078">
        <f t="shared" si="263"/>
        <v>2014</v>
      </c>
    </row>
    <row r="2079" spans="1:23" ht="43.2" x14ac:dyDescent="0.3">
      <c r="A2079">
        <v>2717</v>
      </c>
      <c r="B2079" s="3" t="s">
        <v>2717</v>
      </c>
      <c r="C2079" s="3" t="s">
        <v>6827</v>
      </c>
      <c r="D2079">
        <v>25000</v>
      </c>
      <c r="E2079">
        <v>30026</v>
      </c>
      <c r="F2079" t="s">
        <v>8219</v>
      </c>
      <c r="G2079" t="s">
        <v>8224</v>
      </c>
      <c r="H2079" t="s">
        <v>8246</v>
      </c>
      <c r="I2079">
        <v>1417906649</v>
      </c>
      <c r="J2079">
        <v>1414015049</v>
      </c>
      <c r="K2079" t="b">
        <v>1</v>
      </c>
      <c r="L2079">
        <v>325</v>
      </c>
      <c r="M2079" t="b">
        <v>1</v>
      </c>
      <c r="N2079" t="s">
        <v>8303</v>
      </c>
      <c r="O2079" s="5">
        <f t="shared" si="256"/>
        <v>1.2010400000000001</v>
      </c>
      <c r="P2079" s="8">
        <f t="shared" si="257"/>
        <v>92.387692307692305</v>
      </c>
      <c r="Q2079" t="str">
        <f t="shared" si="258"/>
        <v>theater</v>
      </c>
      <c r="R2079" t="str">
        <f t="shared" si="259"/>
        <v>spaces</v>
      </c>
      <c r="S2079" s="11">
        <f t="shared" si="260"/>
        <v>41934.914918981485</v>
      </c>
      <c r="T2079" s="11">
        <f t="shared" si="261"/>
        <v>41979.956585648149</v>
      </c>
      <c r="U2079" t="str">
        <f>INDEX('ED - Country code'!$A:$A,MATCH(Data!G2719,'ED - Country code'!$B:$B,0))</f>
        <v>United States of America</v>
      </c>
      <c r="V2079">
        <f t="shared" si="262"/>
        <v>45.041666666664241</v>
      </c>
      <c r="W2079">
        <f t="shared" si="263"/>
        <v>2014</v>
      </c>
    </row>
    <row r="2080" spans="1:23" ht="28.8" x14ac:dyDescent="0.3">
      <c r="A2080">
        <v>359</v>
      </c>
      <c r="B2080" s="3" t="s">
        <v>360</v>
      </c>
      <c r="C2080" s="3" t="s">
        <v>4469</v>
      </c>
      <c r="D2080">
        <v>24200</v>
      </c>
      <c r="E2080">
        <v>25375</v>
      </c>
      <c r="F2080" t="s">
        <v>8219</v>
      </c>
      <c r="G2080" t="s">
        <v>8224</v>
      </c>
      <c r="H2080" t="s">
        <v>8246</v>
      </c>
      <c r="I2080">
        <v>1415941920</v>
      </c>
      <c r="J2080">
        <v>1414028490</v>
      </c>
      <c r="K2080" t="b">
        <v>1</v>
      </c>
      <c r="L2080">
        <v>302</v>
      </c>
      <c r="M2080" t="b">
        <v>1</v>
      </c>
      <c r="N2080" t="s">
        <v>8269</v>
      </c>
      <c r="O2080" s="5">
        <f t="shared" si="256"/>
        <v>1.0485537190082646</v>
      </c>
      <c r="P2080" s="8">
        <f t="shared" si="257"/>
        <v>84.023178807947019</v>
      </c>
      <c r="Q2080" t="str">
        <f t="shared" si="258"/>
        <v>film &amp; video</v>
      </c>
      <c r="R2080" t="str">
        <f t="shared" si="259"/>
        <v>documentary</v>
      </c>
      <c r="S2080" s="11">
        <f t="shared" si="260"/>
        <v>41935.070486111108</v>
      </c>
      <c r="T2080" s="11">
        <f t="shared" si="261"/>
        <v>41957.216666666667</v>
      </c>
      <c r="U2080" t="str">
        <f>INDEX('ED - Country code'!$A:$A,MATCH(Data!G361,'ED - Country code'!$B:$B,0))</f>
        <v>United States of America</v>
      </c>
      <c r="V2080">
        <f t="shared" si="262"/>
        <v>22.146180555559113</v>
      </c>
      <c r="W2080">
        <f t="shared" si="263"/>
        <v>2014</v>
      </c>
    </row>
    <row r="2081" spans="1:23" ht="43.2" x14ac:dyDescent="0.3">
      <c r="A2081">
        <v>361</v>
      </c>
      <c r="B2081" s="3" t="s">
        <v>362</v>
      </c>
      <c r="C2081" s="3" t="s">
        <v>4471</v>
      </c>
      <c r="D2081">
        <v>35000</v>
      </c>
      <c r="E2081">
        <v>38876.949999999997</v>
      </c>
      <c r="F2081" t="s">
        <v>8219</v>
      </c>
      <c r="G2081" t="s">
        <v>8224</v>
      </c>
      <c r="H2081" t="s">
        <v>8246</v>
      </c>
      <c r="I2081">
        <v>1416704506</v>
      </c>
      <c r="J2081">
        <v>1414108906</v>
      </c>
      <c r="K2081" t="b">
        <v>0</v>
      </c>
      <c r="L2081">
        <v>354</v>
      </c>
      <c r="M2081" t="b">
        <v>1</v>
      </c>
      <c r="N2081" t="s">
        <v>8269</v>
      </c>
      <c r="O2081" s="5">
        <f t="shared" si="256"/>
        <v>1.1107699999999998</v>
      </c>
      <c r="P2081" s="8">
        <f t="shared" si="257"/>
        <v>109.82189265536722</v>
      </c>
      <c r="Q2081" t="str">
        <f t="shared" si="258"/>
        <v>film &amp; video</v>
      </c>
      <c r="R2081" t="str">
        <f t="shared" si="259"/>
        <v>documentary</v>
      </c>
      <c r="S2081" s="11">
        <f t="shared" si="260"/>
        <v>41936.001226851848</v>
      </c>
      <c r="T2081" s="11">
        <f t="shared" si="261"/>
        <v>41966.042893518519</v>
      </c>
      <c r="U2081" t="str">
        <f>INDEX('ED - Country code'!$A:$A,MATCH(Data!G363,'ED - Country code'!$B:$B,0))</f>
        <v>United States of America</v>
      </c>
      <c r="V2081">
        <f t="shared" si="262"/>
        <v>30.041666666671517</v>
      </c>
      <c r="W2081">
        <f t="shared" si="263"/>
        <v>2014</v>
      </c>
    </row>
    <row r="2082" spans="1:23" ht="43.2" x14ac:dyDescent="0.3">
      <c r="A2082">
        <v>3380</v>
      </c>
      <c r="B2082" s="3" t="s">
        <v>3379</v>
      </c>
      <c r="C2082" s="3" t="s">
        <v>7490</v>
      </c>
      <c r="D2082">
        <v>3000</v>
      </c>
      <c r="E2082">
        <v>3133</v>
      </c>
      <c r="F2082" t="s">
        <v>8219</v>
      </c>
      <c r="G2082" t="s">
        <v>8224</v>
      </c>
      <c r="H2082" t="s">
        <v>8246</v>
      </c>
      <c r="I2082">
        <v>1417305178</v>
      </c>
      <c r="J2082">
        <v>1414277578</v>
      </c>
      <c r="K2082" t="b">
        <v>0</v>
      </c>
      <c r="L2082">
        <v>28</v>
      </c>
      <c r="M2082" t="b">
        <v>1</v>
      </c>
      <c r="N2082" t="s">
        <v>8271</v>
      </c>
      <c r="O2082" s="5">
        <f t="shared" si="256"/>
        <v>1.0443333333333333</v>
      </c>
      <c r="P2082" s="8">
        <f t="shared" si="257"/>
        <v>111.89285714285714</v>
      </c>
      <c r="Q2082" t="str">
        <f t="shared" si="258"/>
        <v>theater</v>
      </c>
      <c r="R2082" t="str">
        <f t="shared" si="259"/>
        <v>plays</v>
      </c>
      <c r="S2082" s="11">
        <f t="shared" si="260"/>
        <v>41937.95344907407</v>
      </c>
      <c r="T2082" s="11">
        <f t="shared" si="261"/>
        <v>41972.995115740734</v>
      </c>
      <c r="U2082" t="str">
        <f>INDEX('ED - Country code'!$A:$A,MATCH(Data!G3382,'ED - Country code'!$B:$B,0))</f>
        <v>United States of America</v>
      </c>
      <c r="V2082">
        <f t="shared" si="262"/>
        <v>35.041666666664241</v>
      </c>
      <c r="W2082">
        <f t="shared" si="263"/>
        <v>2014</v>
      </c>
    </row>
    <row r="2083" spans="1:23" ht="43.2" x14ac:dyDescent="0.3">
      <c r="A2083">
        <v>2832</v>
      </c>
      <c r="B2083" s="3" t="s">
        <v>2832</v>
      </c>
      <c r="C2083" s="3" t="s">
        <v>6942</v>
      </c>
      <c r="D2083">
        <v>2500</v>
      </c>
      <c r="E2083">
        <v>2867.99</v>
      </c>
      <c r="F2083" t="s">
        <v>8219</v>
      </c>
      <c r="G2083" t="s">
        <v>8225</v>
      </c>
      <c r="H2083" t="s">
        <v>8247</v>
      </c>
      <c r="I2083">
        <v>1416780000</v>
      </c>
      <c r="J2083">
        <v>1414342894</v>
      </c>
      <c r="K2083" t="b">
        <v>0</v>
      </c>
      <c r="L2083">
        <v>95</v>
      </c>
      <c r="M2083" t="b">
        <v>1</v>
      </c>
      <c r="N2083" t="s">
        <v>8271</v>
      </c>
      <c r="O2083" s="5">
        <f t="shared" si="256"/>
        <v>1.1471959999999999</v>
      </c>
      <c r="P2083" s="8">
        <f t="shared" si="257"/>
        <v>30.189368421052631</v>
      </c>
      <c r="Q2083" t="str">
        <f t="shared" si="258"/>
        <v>theater</v>
      </c>
      <c r="R2083" t="str">
        <f t="shared" si="259"/>
        <v>plays</v>
      </c>
      <c r="S2083" s="11">
        <f t="shared" si="260"/>
        <v>41938.709421296298</v>
      </c>
      <c r="T2083" s="11">
        <f t="shared" si="261"/>
        <v>41966.916666666672</v>
      </c>
      <c r="U2083" t="str">
        <f>INDEX('ED - Country code'!$A:$A,MATCH(Data!G2834,'ED - Country code'!$B:$B,0))</f>
        <v>Germany</v>
      </c>
      <c r="V2083">
        <f t="shared" si="262"/>
        <v>28.20724537037313</v>
      </c>
      <c r="W2083">
        <f t="shared" si="263"/>
        <v>2014</v>
      </c>
    </row>
    <row r="2084" spans="1:23" ht="43.2" x14ac:dyDescent="0.3">
      <c r="A2084">
        <v>1540</v>
      </c>
      <c r="B2084" s="3" t="s">
        <v>1541</v>
      </c>
      <c r="C2084" s="3" t="s">
        <v>5650</v>
      </c>
      <c r="D2084">
        <v>15000</v>
      </c>
      <c r="E2084">
        <v>17680</v>
      </c>
      <c r="F2084" t="s">
        <v>8219</v>
      </c>
      <c r="G2084" t="s">
        <v>8224</v>
      </c>
      <c r="H2084" t="s">
        <v>8246</v>
      </c>
      <c r="I2084">
        <v>1416964500</v>
      </c>
      <c r="J2084">
        <v>1414368616</v>
      </c>
      <c r="K2084" t="b">
        <v>1</v>
      </c>
      <c r="L2084">
        <v>98</v>
      </c>
      <c r="M2084" t="b">
        <v>1</v>
      </c>
      <c r="N2084" t="s">
        <v>8285</v>
      </c>
      <c r="O2084" s="5">
        <f t="shared" si="256"/>
        <v>1.1786666666666668</v>
      </c>
      <c r="P2084" s="8">
        <f t="shared" si="257"/>
        <v>180.40816326530611</v>
      </c>
      <c r="Q2084" t="str">
        <f t="shared" si="258"/>
        <v>photography</v>
      </c>
      <c r="R2084" t="str">
        <f t="shared" si="259"/>
        <v>photobooks</v>
      </c>
      <c r="S2084" s="11">
        <f t="shared" si="260"/>
        <v>41939.00712962963</v>
      </c>
      <c r="T2084" s="11">
        <f t="shared" si="261"/>
        <v>41969.052083333328</v>
      </c>
      <c r="U2084" t="str">
        <f>INDEX('ED - Country code'!$A:$A,MATCH(Data!G1542,'ED - Country code'!$B:$B,0))</f>
        <v>United Kingdom</v>
      </c>
      <c r="V2084">
        <f t="shared" si="262"/>
        <v>30.044953703698411</v>
      </c>
      <c r="W2084">
        <f t="shared" si="263"/>
        <v>2014</v>
      </c>
    </row>
    <row r="2085" spans="1:23" ht="43.2" x14ac:dyDescent="0.3">
      <c r="A2085">
        <v>3009</v>
      </c>
      <c r="B2085" s="3" t="s">
        <v>3009</v>
      </c>
      <c r="C2085" s="3" t="s">
        <v>7119</v>
      </c>
      <c r="D2085">
        <v>25000</v>
      </c>
      <c r="E2085">
        <v>29939</v>
      </c>
      <c r="F2085" t="s">
        <v>8219</v>
      </c>
      <c r="G2085" t="s">
        <v>8224</v>
      </c>
      <c r="H2085" t="s">
        <v>8246</v>
      </c>
      <c r="I2085">
        <v>1417012840</v>
      </c>
      <c r="J2085">
        <v>1414417240</v>
      </c>
      <c r="K2085" t="b">
        <v>0</v>
      </c>
      <c r="L2085">
        <v>128</v>
      </c>
      <c r="M2085" t="b">
        <v>1</v>
      </c>
      <c r="N2085" t="s">
        <v>8303</v>
      </c>
      <c r="O2085" s="5">
        <f t="shared" si="256"/>
        <v>1.19756</v>
      </c>
      <c r="P2085" s="8">
        <f t="shared" si="257"/>
        <v>233.8984375</v>
      </c>
      <c r="Q2085" t="str">
        <f t="shared" si="258"/>
        <v>theater</v>
      </c>
      <c r="R2085" t="str">
        <f t="shared" si="259"/>
        <v>spaces</v>
      </c>
      <c r="S2085" s="11">
        <f t="shared" si="260"/>
        <v>41939.569907407407</v>
      </c>
      <c r="T2085" s="11">
        <f t="shared" si="261"/>
        <v>41969.611574074079</v>
      </c>
      <c r="U2085" t="str">
        <f>INDEX('ED - Country code'!$A:$A,MATCH(Data!G3011,'ED - Country code'!$B:$B,0))</f>
        <v>United States of America</v>
      </c>
      <c r="V2085">
        <f t="shared" si="262"/>
        <v>30.041666666671517</v>
      </c>
      <c r="W2085">
        <f t="shared" si="263"/>
        <v>2014</v>
      </c>
    </row>
    <row r="2086" spans="1:23" ht="43.2" x14ac:dyDescent="0.3">
      <c r="A2086">
        <v>3690</v>
      </c>
      <c r="B2086" s="3" t="s">
        <v>3687</v>
      </c>
      <c r="C2086" s="3" t="s">
        <v>7800</v>
      </c>
      <c r="D2086">
        <v>1500</v>
      </c>
      <c r="E2086">
        <v>1800</v>
      </c>
      <c r="F2086" t="s">
        <v>8219</v>
      </c>
      <c r="G2086" t="s">
        <v>8224</v>
      </c>
      <c r="H2086" t="s">
        <v>8246</v>
      </c>
      <c r="I2086">
        <v>1417101683</v>
      </c>
      <c r="J2086">
        <v>1414506083</v>
      </c>
      <c r="K2086" t="b">
        <v>0</v>
      </c>
      <c r="L2086">
        <v>31</v>
      </c>
      <c r="M2086" t="b">
        <v>1</v>
      </c>
      <c r="N2086" t="s">
        <v>8271</v>
      </c>
      <c r="O2086" s="5">
        <f t="shared" si="256"/>
        <v>1.2</v>
      </c>
      <c r="P2086" s="8">
        <f t="shared" si="257"/>
        <v>58.064516129032256</v>
      </c>
      <c r="Q2086" t="str">
        <f t="shared" si="258"/>
        <v>theater</v>
      </c>
      <c r="R2086" t="str">
        <f t="shared" si="259"/>
        <v>plays</v>
      </c>
      <c r="S2086" s="11">
        <f t="shared" si="260"/>
        <v>41940.598182870373</v>
      </c>
      <c r="T2086" s="11">
        <f t="shared" si="261"/>
        <v>41970.639849537038</v>
      </c>
      <c r="U2086" t="str">
        <f>INDEX('ED - Country code'!$A:$A,MATCH(Data!G3692,'ED - Country code'!$B:$B,0))</f>
        <v>United States of America</v>
      </c>
      <c r="V2086">
        <f t="shared" si="262"/>
        <v>30.041666666664241</v>
      </c>
      <c r="W2086">
        <f t="shared" si="263"/>
        <v>2014</v>
      </c>
    </row>
    <row r="2087" spans="1:23" ht="43.2" x14ac:dyDescent="0.3">
      <c r="A2087">
        <v>3166</v>
      </c>
      <c r="B2087" s="3" t="s">
        <v>3166</v>
      </c>
      <c r="C2087" s="3" t="s">
        <v>7276</v>
      </c>
      <c r="D2087">
        <v>35000</v>
      </c>
      <c r="E2087">
        <v>56079.83</v>
      </c>
      <c r="F2087" t="s">
        <v>8219</v>
      </c>
      <c r="G2087" t="s">
        <v>8224</v>
      </c>
      <c r="H2087" t="s">
        <v>8246</v>
      </c>
      <c r="I2087">
        <v>1416988740</v>
      </c>
      <c r="J2087">
        <v>1414514153</v>
      </c>
      <c r="K2087" t="b">
        <v>1</v>
      </c>
      <c r="L2087">
        <v>930</v>
      </c>
      <c r="M2087" t="b">
        <v>1</v>
      </c>
      <c r="N2087" t="s">
        <v>8271</v>
      </c>
      <c r="O2087" s="5">
        <f t="shared" si="256"/>
        <v>1.6022808571428573</v>
      </c>
      <c r="P2087" s="8">
        <f t="shared" si="257"/>
        <v>60.300892473118282</v>
      </c>
      <c r="Q2087" t="str">
        <f t="shared" si="258"/>
        <v>theater</v>
      </c>
      <c r="R2087" t="str">
        <f t="shared" si="259"/>
        <v>plays</v>
      </c>
      <c r="S2087" s="11">
        <f t="shared" si="260"/>
        <v>41940.69158564815</v>
      </c>
      <c r="T2087" s="11">
        <f t="shared" si="261"/>
        <v>41969.332638888889</v>
      </c>
      <c r="U2087" t="str">
        <f>INDEX('ED - Country code'!$A:$A,MATCH(Data!G3168,'ED - Country code'!$B:$B,0))</f>
        <v>United Kingdom</v>
      </c>
      <c r="V2087">
        <f t="shared" si="262"/>
        <v>28.641053240738984</v>
      </c>
      <c r="W2087">
        <f t="shared" si="263"/>
        <v>2014</v>
      </c>
    </row>
    <row r="2088" spans="1:23" ht="43.2" x14ac:dyDescent="0.3">
      <c r="A2088">
        <v>2006</v>
      </c>
      <c r="B2088" s="3" t="s">
        <v>2007</v>
      </c>
      <c r="C2088" s="3" t="s">
        <v>6116</v>
      </c>
      <c r="D2088">
        <v>50000</v>
      </c>
      <c r="E2088">
        <v>123920</v>
      </c>
      <c r="F2088" t="s">
        <v>8219</v>
      </c>
      <c r="G2088" t="s">
        <v>8224</v>
      </c>
      <c r="H2088" t="s">
        <v>8246</v>
      </c>
      <c r="I2088">
        <v>1417611645</v>
      </c>
      <c r="J2088">
        <v>1414584045</v>
      </c>
      <c r="K2088" t="b">
        <v>1</v>
      </c>
      <c r="L2088">
        <v>303</v>
      </c>
      <c r="M2088" t="b">
        <v>1</v>
      </c>
      <c r="N2088" t="s">
        <v>8295</v>
      </c>
      <c r="O2088" s="5">
        <f t="shared" si="256"/>
        <v>2.4784000000000002</v>
      </c>
      <c r="P2088" s="8">
        <f t="shared" si="257"/>
        <v>408.97689768976898</v>
      </c>
      <c r="Q2088" t="str">
        <f t="shared" si="258"/>
        <v>technology</v>
      </c>
      <c r="R2088" t="str">
        <f t="shared" si="259"/>
        <v>hardware</v>
      </c>
      <c r="S2088" s="11">
        <f t="shared" si="260"/>
        <v>41941.500520833331</v>
      </c>
      <c r="T2088" s="11">
        <f t="shared" si="261"/>
        <v>41976.542187500003</v>
      </c>
      <c r="U2088" t="str">
        <f>INDEX('ED - Country code'!$A:$A,MATCH(Data!G2008,'ED - Country code'!$B:$B,0))</f>
        <v>United States of America</v>
      </c>
      <c r="V2088">
        <f t="shared" si="262"/>
        <v>35.041666666671517</v>
      </c>
      <c r="W2088">
        <f t="shared" si="263"/>
        <v>2014</v>
      </c>
    </row>
    <row r="2089" spans="1:23" ht="43.2" x14ac:dyDescent="0.3">
      <c r="A2089">
        <v>2975</v>
      </c>
      <c r="B2089" s="3" t="s">
        <v>2975</v>
      </c>
      <c r="C2089" s="3" t="s">
        <v>7085</v>
      </c>
      <c r="D2089">
        <v>8000</v>
      </c>
      <c r="E2089">
        <v>8010</v>
      </c>
      <c r="F2089" t="s">
        <v>8219</v>
      </c>
      <c r="G2089" t="s">
        <v>8224</v>
      </c>
      <c r="H2089" t="s">
        <v>8246</v>
      </c>
      <c r="I2089">
        <v>1417057200</v>
      </c>
      <c r="J2089">
        <v>1414599886</v>
      </c>
      <c r="K2089" t="b">
        <v>0</v>
      </c>
      <c r="L2089">
        <v>113</v>
      </c>
      <c r="M2089" t="b">
        <v>1</v>
      </c>
      <c r="N2089" t="s">
        <v>8271</v>
      </c>
      <c r="O2089" s="5">
        <f t="shared" si="256"/>
        <v>1.00125</v>
      </c>
      <c r="P2089" s="8">
        <f t="shared" si="257"/>
        <v>70.884955752212392</v>
      </c>
      <c r="Q2089" t="str">
        <f t="shared" si="258"/>
        <v>theater</v>
      </c>
      <c r="R2089" t="str">
        <f t="shared" si="259"/>
        <v>plays</v>
      </c>
      <c r="S2089" s="11">
        <f t="shared" si="260"/>
        <v>41941.683865740742</v>
      </c>
      <c r="T2089" s="11">
        <f t="shared" si="261"/>
        <v>41970.125</v>
      </c>
      <c r="U2089" t="str">
        <f>INDEX('ED - Country code'!$A:$A,MATCH(Data!G2977,'ED - Country code'!$B:$B,0))</f>
        <v>United States of America</v>
      </c>
      <c r="V2089">
        <f t="shared" si="262"/>
        <v>28.441134259257524</v>
      </c>
      <c r="W2089">
        <f t="shared" si="263"/>
        <v>2014</v>
      </c>
    </row>
    <row r="2090" spans="1:23" ht="43.2" x14ac:dyDescent="0.3">
      <c r="A2090">
        <v>3398</v>
      </c>
      <c r="B2090" s="3" t="s">
        <v>3397</v>
      </c>
      <c r="C2090" s="3" t="s">
        <v>7508</v>
      </c>
      <c r="D2090">
        <v>4000</v>
      </c>
      <c r="E2090">
        <v>4443</v>
      </c>
      <c r="F2090" t="s">
        <v>8219</v>
      </c>
      <c r="G2090" t="s">
        <v>8224</v>
      </c>
      <c r="H2090" t="s">
        <v>8246</v>
      </c>
      <c r="I2090">
        <v>1416589200</v>
      </c>
      <c r="J2090">
        <v>1414605776</v>
      </c>
      <c r="K2090" t="b">
        <v>0</v>
      </c>
      <c r="L2090">
        <v>65</v>
      </c>
      <c r="M2090" t="b">
        <v>1</v>
      </c>
      <c r="N2090" t="s">
        <v>8271</v>
      </c>
      <c r="O2090" s="5">
        <f t="shared" si="256"/>
        <v>1.1107499999999999</v>
      </c>
      <c r="P2090" s="8">
        <f t="shared" si="257"/>
        <v>68.353846153846149</v>
      </c>
      <c r="Q2090" t="str">
        <f t="shared" si="258"/>
        <v>theater</v>
      </c>
      <c r="R2090" t="str">
        <f t="shared" si="259"/>
        <v>plays</v>
      </c>
      <c r="S2090" s="11">
        <f t="shared" si="260"/>
        <v>41941.75203703704</v>
      </c>
      <c r="T2090" s="11">
        <f t="shared" si="261"/>
        <v>41964.708333333328</v>
      </c>
      <c r="U2090" t="str">
        <f>INDEX('ED - Country code'!$A:$A,MATCH(Data!G3400,'ED - Country code'!$B:$B,0))</f>
        <v>United States of America</v>
      </c>
      <c r="V2090">
        <f t="shared" si="262"/>
        <v>22.956296296288201</v>
      </c>
      <c r="W2090">
        <f t="shared" si="263"/>
        <v>2014</v>
      </c>
    </row>
    <row r="2091" spans="1:23" ht="43.2" x14ac:dyDescent="0.3">
      <c r="A2091">
        <v>1531</v>
      </c>
      <c r="B2091" s="3" t="s">
        <v>1532</v>
      </c>
      <c r="C2091" s="3" t="s">
        <v>5641</v>
      </c>
      <c r="D2091">
        <v>2350</v>
      </c>
      <c r="E2091">
        <v>4135</v>
      </c>
      <c r="F2091" t="s">
        <v>8219</v>
      </c>
      <c r="G2091" t="s">
        <v>8224</v>
      </c>
      <c r="H2091" t="s">
        <v>8246</v>
      </c>
      <c r="I2091">
        <v>1417402800</v>
      </c>
      <c r="J2091">
        <v>1414610126</v>
      </c>
      <c r="K2091" t="b">
        <v>1</v>
      </c>
      <c r="L2091">
        <v>73</v>
      </c>
      <c r="M2091" t="b">
        <v>1</v>
      </c>
      <c r="N2091" t="s">
        <v>8285</v>
      </c>
      <c r="O2091" s="5">
        <f t="shared" si="256"/>
        <v>1.7595744680851064</v>
      </c>
      <c r="P2091" s="8">
        <f t="shared" si="257"/>
        <v>56.643835616438359</v>
      </c>
      <c r="Q2091" t="str">
        <f t="shared" si="258"/>
        <v>photography</v>
      </c>
      <c r="R2091" t="str">
        <f t="shared" si="259"/>
        <v>photobooks</v>
      </c>
      <c r="S2091" s="11">
        <f t="shared" si="260"/>
        <v>41941.802384259259</v>
      </c>
      <c r="T2091" s="11">
        <f t="shared" si="261"/>
        <v>41974.125</v>
      </c>
      <c r="U2091" t="str">
        <f>INDEX('ED - Country code'!$A:$A,MATCH(Data!G1533,'ED - Country code'!$B:$B,0))</f>
        <v>United States of America</v>
      </c>
      <c r="V2091">
        <f t="shared" si="262"/>
        <v>32.32261574074073</v>
      </c>
      <c r="W2091">
        <f t="shared" si="263"/>
        <v>2014</v>
      </c>
    </row>
    <row r="2092" spans="1:23" ht="43.2" x14ac:dyDescent="0.3">
      <c r="A2092">
        <v>2449</v>
      </c>
      <c r="B2092" s="3" t="s">
        <v>2450</v>
      </c>
      <c r="C2092" s="3" t="s">
        <v>6559</v>
      </c>
      <c r="D2092">
        <v>10000</v>
      </c>
      <c r="E2092">
        <v>10800</v>
      </c>
      <c r="F2092" t="s">
        <v>8219</v>
      </c>
      <c r="G2092" t="s">
        <v>8224</v>
      </c>
      <c r="H2092" t="s">
        <v>8246</v>
      </c>
      <c r="I2092">
        <v>1417321515</v>
      </c>
      <c r="J2092">
        <v>1414725915</v>
      </c>
      <c r="K2092" t="b">
        <v>0</v>
      </c>
      <c r="L2092">
        <v>120</v>
      </c>
      <c r="M2092" t="b">
        <v>1</v>
      </c>
      <c r="N2092" t="s">
        <v>8298</v>
      </c>
      <c r="O2092" s="5">
        <f t="shared" si="256"/>
        <v>1.08</v>
      </c>
      <c r="P2092" s="8">
        <f t="shared" si="257"/>
        <v>90</v>
      </c>
      <c r="Q2092" t="str">
        <f t="shared" si="258"/>
        <v>food</v>
      </c>
      <c r="R2092" t="str">
        <f t="shared" si="259"/>
        <v>small batch</v>
      </c>
      <c r="S2092" s="11">
        <f t="shared" si="260"/>
        <v>41943.142534722225</v>
      </c>
      <c r="T2092" s="11">
        <f t="shared" si="261"/>
        <v>41973.184201388889</v>
      </c>
      <c r="U2092" t="str">
        <f>INDEX('ED - Country code'!$A:$A,MATCH(Data!G2451,'ED - Country code'!$B:$B,0))</f>
        <v>United States of America</v>
      </c>
      <c r="V2092">
        <f t="shared" si="262"/>
        <v>30.041666666664241</v>
      </c>
      <c r="W2092">
        <f t="shared" si="263"/>
        <v>2014</v>
      </c>
    </row>
    <row r="2093" spans="1:23" ht="28.8" x14ac:dyDescent="0.3">
      <c r="A2093">
        <v>355</v>
      </c>
      <c r="B2093" s="3" t="s">
        <v>356</v>
      </c>
      <c r="C2093" s="3" t="s">
        <v>4465</v>
      </c>
      <c r="D2093">
        <v>35000</v>
      </c>
      <c r="E2093">
        <v>40690</v>
      </c>
      <c r="F2093" t="s">
        <v>8219</v>
      </c>
      <c r="G2093" t="s">
        <v>8224</v>
      </c>
      <c r="H2093" t="s">
        <v>8246</v>
      </c>
      <c r="I2093">
        <v>1417420994</v>
      </c>
      <c r="J2093">
        <v>1414738994</v>
      </c>
      <c r="K2093" t="b">
        <v>1</v>
      </c>
      <c r="L2093">
        <v>165</v>
      </c>
      <c r="M2093" t="b">
        <v>1</v>
      </c>
      <c r="N2093" t="s">
        <v>8269</v>
      </c>
      <c r="O2093" s="5">
        <f t="shared" si="256"/>
        <v>1.1625714285714286</v>
      </c>
      <c r="P2093" s="8">
        <f t="shared" si="257"/>
        <v>246.60606060606059</v>
      </c>
      <c r="Q2093" t="str">
        <f t="shared" si="258"/>
        <v>film &amp; video</v>
      </c>
      <c r="R2093" t="str">
        <f t="shared" si="259"/>
        <v>documentary</v>
      </c>
      <c r="S2093" s="11">
        <f t="shared" si="260"/>
        <v>41943.293912037036</v>
      </c>
      <c r="T2093" s="11">
        <f t="shared" si="261"/>
        <v>41974.3355787037</v>
      </c>
      <c r="U2093" t="str">
        <f>INDEX('ED - Country code'!$A:$A,MATCH(Data!G357,'ED - Country code'!$B:$B,0))</f>
        <v>United States of America</v>
      </c>
      <c r="V2093">
        <f t="shared" si="262"/>
        <v>31.041666666664241</v>
      </c>
      <c r="W2093">
        <f t="shared" si="263"/>
        <v>2014</v>
      </c>
    </row>
    <row r="2094" spans="1:23" ht="28.8" x14ac:dyDescent="0.3">
      <c r="A2094">
        <v>738</v>
      </c>
      <c r="B2094" s="3" t="s">
        <v>739</v>
      </c>
      <c r="C2094" s="3" t="s">
        <v>4848</v>
      </c>
      <c r="D2094">
        <v>1500</v>
      </c>
      <c r="E2094">
        <v>1601</v>
      </c>
      <c r="F2094" t="s">
        <v>8219</v>
      </c>
      <c r="G2094" t="s">
        <v>8224</v>
      </c>
      <c r="H2094" t="s">
        <v>8246</v>
      </c>
      <c r="I2094">
        <v>1417409940</v>
      </c>
      <c r="J2094">
        <v>1414765794</v>
      </c>
      <c r="K2094" t="b">
        <v>0</v>
      </c>
      <c r="L2094">
        <v>41</v>
      </c>
      <c r="M2094" t="b">
        <v>1</v>
      </c>
      <c r="N2094" t="s">
        <v>8274</v>
      </c>
      <c r="O2094" s="5">
        <f t="shared" si="256"/>
        <v>1.0673333333333332</v>
      </c>
      <c r="P2094" s="8">
        <f t="shared" si="257"/>
        <v>39.048780487804876</v>
      </c>
      <c r="Q2094" t="str">
        <f t="shared" si="258"/>
        <v>publishing</v>
      </c>
      <c r="R2094" t="str">
        <f t="shared" si="259"/>
        <v>nonfiction</v>
      </c>
      <c r="S2094" s="11">
        <f t="shared" si="260"/>
        <v>41943.604097222218</v>
      </c>
      <c r="T2094" s="11">
        <f t="shared" si="261"/>
        <v>41974.207638888889</v>
      </c>
      <c r="U2094" t="str">
        <f>INDEX('ED - Country code'!$A:$A,MATCH(Data!G740,'ED - Country code'!$B:$B,0))</f>
        <v>United States of America</v>
      </c>
      <c r="V2094">
        <f t="shared" si="262"/>
        <v>30.603541666670935</v>
      </c>
      <c r="W2094">
        <f t="shared" si="263"/>
        <v>2014</v>
      </c>
    </row>
    <row r="2095" spans="1:23" ht="28.8" x14ac:dyDescent="0.3">
      <c r="A2095">
        <v>3723</v>
      </c>
      <c r="B2095" s="3" t="s">
        <v>3720</v>
      </c>
      <c r="C2095" s="3" t="s">
        <v>7833</v>
      </c>
      <c r="D2095">
        <v>4500</v>
      </c>
      <c r="E2095">
        <v>4592</v>
      </c>
      <c r="F2095" t="s">
        <v>8219</v>
      </c>
      <c r="G2095" t="s">
        <v>8225</v>
      </c>
      <c r="H2095" t="s">
        <v>8247</v>
      </c>
      <c r="I2095">
        <v>1417374262</v>
      </c>
      <c r="J2095">
        <v>1414778662</v>
      </c>
      <c r="K2095" t="b">
        <v>0</v>
      </c>
      <c r="L2095">
        <v>63</v>
      </c>
      <c r="M2095" t="b">
        <v>1</v>
      </c>
      <c r="N2095" t="s">
        <v>8271</v>
      </c>
      <c r="O2095" s="5">
        <f t="shared" si="256"/>
        <v>1.0204444444444445</v>
      </c>
      <c r="P2095" s="8">
        <f t="shared" si="257"/>
        <v>72.888888888888886</v>
      </c>
      <c r="Q2095" t="str">
        <f t="shared" si="258"/>
        <v>theater</v>
      </c>
      <c r="R2095" t="str">
        <f t="shared" si="259"/>
        <v>plays</v>
      </c>
      <c r="S2095" s="11">
        <f t="shared" si="260"/>
        <v>41943.753032407411</v>
      </c>
      <c r="T2095" s="11">
        <f t="shared" si="261"/>
        <v>41973.794699074075</v>
      </c>
      <c r="U2095" t="str">
        <f>INDEX('ED - Country code'!$A:$A,MATCH(Data!G3725,'ED - Country code'!$B:$B,0))</f>
        <v>United States of America</v>
      </c>
      <c r="V2095">
        <f t="shared" si="262"/>
        <v>30.041666666664241</v>
      </c>
      <c r="W2095">
        <f t="shared" si="263"/>
        <v>2014</v>
      </c>
    </row>
    <row r="2096" spans="1:23" x14ac:dyDescent="0.3">
      <c r="A2096">
        <v>2535</v>
      </c>
      <c r="B2096" s="3" t="s">
        <v>2535</v>
      </c>
      <c r="C2096" s="3" t="s">
        <v>6645</v>
      </c>
      <c r="D2096">
        <v>20000</v>
      </c>
      <c r="E2096">
        <v>20755</v>
      </c>
      <c r="F2096" t="s">
        <v>8219</v>
      </c>
      <c r="G2096" t="s">
        <v>8224</v>
      </c>
      <c r="H2096" t="s">
        <v>8246</v>
      </c>
      <c r="I2096">
        <v>1417463945</v>
      </c>
      <c r="J2096">
        <v>1414781945</v>
      </c>
      <c r="K2096" t="b">
        <v>0</v>
      </c>
      <c r="L2096">
        <v>78</v>
      </c>
      <c r="M2096" t="b">
        <v>1</v>
      </c>
      <c r="N2096" t="s">
        <v>8300</v>
      </c>
      <c r="O2096" s="5">
        <f t="shared" si="256"/>
        <v>1.03775</v>
      </c>
      <c r="P2096" s="8">
        <f t="shared" si="257"/>
        <v>266.08974358974359</v>
      </c>
      <c r="Q2096" t="str">
        <f t="shared" si="258"/>
        <v>music</v>
      </c>
      <c r="R2096" t="str">
        <f t="shared" si="259"/>
        <v>classical music</v>
      </c>
      <c r="S2096" s="11">
        <f t="shared" si="260"/>
        <v>41943.791030092594</v>
      </c>
      <c r="T2096" s="11">
        <f t="shared" si="261"/>
        <v>41974.832696759258</v>
      </c>
      <c r="U2096" t="str">
        <f>INDEX('ED - Country code'!$A:$A,MATCH(Data!G2537,'ED - Country code'!$B:$B,0))</f>
        <v>United States of America</v>
      </c>
      <c r="V2096">
        <f t="shared" si="262"/>
        <v>31.041666666664241</v>
      </c>
      <c r="W2096">
        <f t="shared" si="263"/>
        <v>2014</v>
      </c>
    </row>
    <row r="2097" spans="1:23" ht="43.2" x14ac:dyDescent="0.3">
      <c r="A2097">
        <v>3828</v>
      </c>
      <c r="B2097" s="3" t="s">
        <v>3825</v>
      </c>
      <c r="C2097" s="3" t="s">
        <v>7937</v>
      </c>
      <c r="D2097">
        <v>5000</v>
      </c>
      <c r="E2097">
        <v>5000</v>
      </c>
      <c r="F2097" t="s">
        <v>8219</v>
      </c>
      <c r="G2097" t="s">
        <v>8224</v>
      </c>
      <c r="H2097" t="s">
        <v>8246</v>
      </c>
      <c r="I2097">
        <v>1420033187</v>
      </c>
      <c r="J2097">
        <v>1414845587</v>
      </c>
      <c r="K2097" t="b">
        <v>0</v>
      </c>
      <c r="L2097">
        <v>28</v>
      </c>
      <c r="M2097" t="b">
        <v>1</v>
      </c>
      <c r="N2097" t="s">
        <v>8271</v>
      </c>
      <c r="O2097" s="5">
        <f t="shared" si="256"/>
        <v>1</v>
      </c>
      <c r="P2097" s="8">
        <f t="shared" si="257"/>
        <v>178.57142857142858</v>
      </c>
      <c r="Q2097" t="str">
        <f t="shared" si="258"/>
        <v>theater</v>
      </c>
      <c r="R2097" t="str">
        <f t="shared" si="259"/>
        <v>plays</v>
      </c>
      <c r="S2097" s="11">
        <f t="shared" si="260"/>
        <v>41944.527627314819</v>
      </c>
      <c r="T2097" s="11">
        <f t="shared" si="261"/>
        <v>42004.569293981483</v>
      </c>
      <c r="U2097" t="str">
        <f>INDEX('ED - Country code'!$A:$A,MATCH(Data!G3830,'ED - Country code'!$B:$B,0))</f>
        <v>United States of America</v>
      </c>
      <c r="V2097">
        <f t="shared" si="262"/>
        <v>60.041666666664241</v>
      </c>
      <c r="W2097">
        <f t="shared" si="263"/>
        <v>2014</v>
      </c>
    </row>
    <row r="2098" spans="1:23" ht="43.2" x14ac:dyDescent="0.3">
      <c r="A2098">
        <v>2723</v>
      </c>
      <c r="B2098" s="3" t="s">
        <v>2723</v>
      </c>
      <c r="C2098" s="3" t="s">
        <v>6833</v>
      </c>
      <c r="D2098">
        <v>12000</v>
      </c>
      <c r="E2098">
        <v>16806</v>
      </c>
      <c r="F2098" t="s">
        <v>8219</v>
      </c>
      <c r="G2098" t="s">
        <v>8224</v>
      </c>
      <c r="H2098" t="s">
        <v>8246</v>
      </c>
      <c r="I2098">
        <v>1420060088</v>
      </c>
      <c r="J2098">
        <v>1414872488</v>
      </c>
      <c r="K2098" t="b">
        <v>0</v>
      </c>
      <c r="L2098">
        <v>176</v>
      </c>
      <c r="M2098" t="b">
        <v>1</v>
      </c>
      <c r="N2098" t="s">
        <v>8295</v>
      </c>
      <c r="O2098" s="5">
        <f t="shared" si="256"/>
        <v>1.4005000000000001</v>
      </c>
      <c r="P2098" s="8">
        <f t="shared" si="257"/>
        <v>95.48863636363636</v>
      </c>
      <c r="Q2098" t="str">
        <f t="shared" si="258"/>
        <v>technology</v>
      </c>
      <c r="R2098" t="str">
        <f t="shared" si="259"/>
        <v>hardware</v>
      </c>
      <c r="S2098" s="11">
        <f t="shared" si="260"/>
        <v>41944.83898148148</v>
      </c>
      <c r="T2098" s="11">
        <f t="shared" si="261"/>
        <v>42004.880648148144</v>
      </c>
      <c r="U2098" t="str">
        <f>INDEX('ED - Country code'!$A:$A,MATCH(Data!G2725,'ED - Country code'!$B:$B,0))</f>
        <v>United States of America</v>
      </c>
      <c r="V2098">
        <f t="shared" si="262"/>
        <v>60.041666666664241</v>
      </c>
      <c r="W2098">
        <f t="shared" si="263"/>
        <v>2014</v>
      </c>
    </row>
    <row r="2099" spans="1:23" ht="43.2" x14ac:dyDescent="0.3">
      <c r="A2099">
        <v>735</v>
      </c>
      <c r="B2099" s="3" t="s">
        <v>736</v>
      </c>
      <c r="C2099" s="3" t="s">
        <v>4845</v>
      </c>
      <c r="D2099">
        <v>47000</v>
      </c>
      <c r="E2099">
        <v>53771</v>
      </c>
      <c r="F2099" t="s">
        <v>8219</v>
      </c>
      <c r="G2099" t="s">
        <v>8224</v>
      </c>
      <c r="H2099" t="s">
        <v>8246</v>
      </c>
      <c r="I2099">
        <v>1417653540</v>
      </c>
      <c r="J2099">
        <v>1414975346</v>
      </c>
      <c r="K2099" t="b">
        <v>0</v>
      </c>
      <c r="L2099">
        <v>229</v>
      </c>
      <c r="M2099" t="b">
        <v>1</v>
      </c>
      <c r="N2099" t="s">
        <v>8274</v>
      </c>
      <c r="O2099" s="5">
        <f t="shared" si="256"/>
        <v>1.1440638297872341</v>
      </c>
      <c r="P2099" s="8">
        <f t="shared" si="257"/>
        <v>234.80786026200875</v>
      </c>
      <c r="Q2099" t="str">
        <f t="shared" si="258"/>
        <v>publishing</v>
      </c>
      <c r="R2099" t="str">
        <f t="shared" si="259"/>
        <v>nonfiction</v>
      </c>
      <c r="S2099" s="11">
        <f t="shared" si="260"/>
        <v>41946.029467592591</v>
      </c>
      <c r="T2099" s="11">
        <f t="shared" si="261"/>
        <v>41977.027083333334</v>
      </c>
      <c r="U2099" t="str">
        <f>INDEX('ED - Country code'!$A:$A,MATCH(Data!G737,'ED - Country code'!$B:$B,0))</f>
        <v>United States of America</v>
      </c>
      <c r="V2099">
        <f t="shared" si="262"/>
        <v>30.99761574074364</v>
      </c>
      <c r="W2099">
        <f t="shared" si="263"/>
        <v>2014</v>
      </c>
    </row>
    <row r="2100" spans="1:23" ht="43.2" x14ac:dyDescent="0.3">
      <c r="A2100">
        <v>3386</v>
      </c>
      <c r="B2100" s="3" t="s">
        <v>3385</v>
      </c>
      <c r="C2100" s="3" t="s">
        <v>7496</v>
      </c>
      <c r="D2100">
        <v>2000</v>
      </c>
      <c r="E2100">
        <v>2100</v>
      </c>
      <c r="F2100" t="s">
        <v>8219</v>
      </c>
      <c r="G2100" t="s">
        <v>8224</v>
      </c>
      <c r="H2100" t="s">
        <v>8246</v>
      </c>
      <c r="I2100">
        <v>1417620506</v>
      </c>
      <c r="J2100">
        <v>1415028506</v>
      </c>
      <c r="K2100" t="b">
        <v>0</v>
      </c>
      <c r="L2100">
        <v>41</v>
      </c>
      <c r="M2100" t="b">
        <v>1</v>
      </c>
      <c r="N2100" t="s">
        <v>8271</v>
      </c>
      <c r="O2100" s="5">
        <f t="shared" si="256"/>
        <v>1.05</v>
      </c>
      <c r="P2100" s="8">
        <f t="shared" si="257"/>
        <v>51.219512195121951</v>
      </c>
      <c r="Q2100" t="str">
        <f t="shared" si="258"/>
        <v>theater</v>
      </c>
      <c r="R2100" t="str">
        <f t="shared" si="259"/>
        <v>plays</v>
      </c>
      <c r="S2100" s="11">
        <f t="shared" si="260"/>
        <v>41946.644745370373</v>
      </c>
      <c r="T2100" s="11">
        <f t="shared" si="261"/>
        <v>41976.644745370373</v>
      </c>
      <c r="U2100" t="str">
        <f>INDEX('ED - Country code'!$A:$A,MATCH(Data!G3388,'ED - Country code'!$B:$B,0))</f>
        <v>United States of America</v>
      </c>
      <c r="V2100">
        <f t="shared" si="262"/>
        <v>30</v>
      </c>
      <c r="W2100">
        <f t="shared" si="263"/>
        <v>2014</v>
      </c>
    </row>
    <row r="2101" spans="1:23" ht="43.2" x14ac:dyDescent="0.3">
      <c r="A2101">
        <v>2055</v>
      </c>
      <c r="B2101" s="3" t="s">
        <v>2056</v>
      </c>
      <c r="C2101" s="3" t="s">
        <v>6165</v>
      </c>
      <c r="D2101">
        <v>6000</v>
      </c>
      <c r="E2101">
        <v>10045</v>
      </c>
      <c r="F2101" t="s">
        <v>8219</v>
      </c>
      <c r="G2101" t="s">
        <v>8224</v>
      </c>
      <c r="H2101" t="s">
        <v>8246</v>
      </c>
      <c r="I2101">
        <v>1417579200</v>
      </c>
      <c r="J2101">
        <v>1415031043</v>
      </c>
      <c r="K2101" t="b">
        <v>0</v>
      </c>
      <c r="L2101">
        <v>101</v>
      </c>
      <c r="M2101" t="b">
        <v>1</v>
      </c>
      <c r="N2101" t="s">
        <v>8295</v>
      </c>
      <c r="O2101" s="5">
        <f t="shared" si="256"/>
        <v>1.6741666666666666</v>
      </c>
      <c r="P2101" s="8">
        <f t="shared" si="257"/>
        <v>99.455445544554451</v>
      </c>
      <c r="Q2101" t="str">
        <f t="shared" si="258"/>
        <v>technology</v>
      </c>
      <c r="R2101" t="str">
        <f t="shared" si="259"/>
        <v>hardware</v>
      </c>
      <c r="S2101" s="11">
        <f t="shared" si="260"/>
        <v>41946.674108796295</v>
      </c>
      <c r="T2101" s="11">
        <f t="shared" si="261"/>
        <v>41976.166666666672</v>
      </c>
      <c r="U2101" t="str">
        <f>INDEX('ED - Country code'!$A:$A,MATCH(Data!G2057,'ED - Country code'!$B:$B,0))</f>
        <v>United States of America</v>
      </c>
      <c r="V2101">
        <f t="shared" si="262"/>
        <v>29.492557870376913</v>
      </c>
      <c r="W2101">
        <f t="shared" si="263"/>
        <v>2014</v>
      </c>
    </row>
    <row r="2102" spans="1:23" ht="43.2" x14ac:dyDescent="0.3">
      <c r="A2102">
        <v>3387</v>
      </c>
      <c r="B2102" s="3" t="s">
        <v>3386</v>
      </c>
      <c r="C2102" s="3" t="s">
        <v>7497</v>
      </c>
      <c r="D2102">
        <v>3000</v>
      </c>
      <c r="E2102">
        <v>3506</v>
      </c>
      <c r="F2102" t="s">
        <v>8219</v>
      </c>
      <c r="G2102" t="s">
        <v>8224</v>
      </c>
      <c r="H2102" t="s">
        <v>8246</v>
      </c>
      <c r="I2102">
        <v>1418581088</v>
      </c>
      <c r="J2102">
        <v>1415125088</v>
      </c>
      <c r="K2102" t="b">
        <v>0</v>
      </c>
      <c r="L2102">
        <v>35</v>
      </c>
      <c r="M2102" t="b">
        <v>1</v>
      </c>
      <c r="N2102" t="s">
        <v>8271</v>
      </c>
      <c r="O2102" s="5">
        <f t="shared" si="256"/>
        <v>1.1686666666666667</v>
      </c>
      <c r="P2102" s="8">
        <f t="shared" si="257"/>
        <v>100.17142857142858</v>
      </c>
      <c r="Q2102" t="str">
        <f t="shared" si="258"/>
        <v>theater</v>
      </c>
      <c r="R2102" t="str">
        <f t="shared" si="259"/>
        <v>plays</v>
      </c>
      <c r="S2102" s="11">
        <f t="shared" si="260"/>
        <v>41947.762592592589</v>
      </c>
      <c r="T2102" s="11">
        <f t="shared" si="261"/>
        <v>41987.762592592597</v>
      </c>
      <c r="U2102" t="str">
        <f>INDEX('ED - Country code'!$A:$A,MATCH(Data!G3389,'ED - Country code'!$B:$B,0))</f>
        <v>United States of America</v>
      </c>
      <c r="V2102">
        <f t="shared" si="262"/>
        <v>40.000000000007276</v>
      </c>
      <c r="W2102">
        <f t="shared" si="263"/>
        <v>2014</v>
      </c>
    </row>
    <row r="2103" spans="1:23" ht="43.2" x14ac:dyDescent="0.3">
      <c r="A2103">
        <v>2800</v>
      </c>
      <c r="B2103" s="3" t="s">
        <v>2800</v>
      </c>
      <c r="C2103" s="3" t="s">
        <v>6910</v>
      </c>
      <c r="D2103">
        <v>1000</v>
      </c>
      <c r="E2103">
        <v>1330</v>
      </c>
      <c r="F2103" t="s">
        <v>8219</v>
      </c>
      <c r="G2103" t="s">
        <v>8225</v>
      </c>
      <c r="H2103" t="s">
        <v>8247</v>
      </c>
      <c r="I2103">
        <v>1420377366</v>
      </c>
      <c r="J2103">
        <v>1415193366</v>
      </c>
      <c r="K2103" t="b">
        <v>0</v>
      </c>
      <c r="L2103">
        <v>31</v>
      </c>
      <c r="M2103" t="b">
        <v>1</v>
      </c>
      <c r="N2103" t="s">
        <v>8271</v>
      </c>
      <c r="O2103" s="5">
        <f t="shared" si="256"/>
        <v>1.33</v>
      </c>
      <c r="P2103" s="8">
        <f t="shared" si="257"/>
        <v>42.903225806451616</v>
      </c>
      <c r="Q2103" t="str">
        <f t="shared" si="258"/>
        <v>theater</v>
      </c>
      <c r="R2103" t="str">
        <f t="shared" si="259"/>
        <v>plays</v>
      </c>
      <c r="S2103" s="11">
        <f t="shared" si="260"/>
        <v>41948.552847222221</v>
      </c>
      <c r="T2103" s="11">
        <f t="shared" si="261"/>
        <v>42008.552847222221</v>
      </c>
      <c r="U2103" t="str">
        <f>INDEX('ED - Country code'!$A:$A,MATCH(Data!G2802,'ED - Country code'!$B:$B,0))</f>
        <v>United States of America</v>
      </c>
      <c r="V2103">
        <f t="shared" si="262"/>
        <v>60</v>
      </c>
      <c r="W2103">
        <f t="shared" si="263"/>
        <v>2015</v>
      </c>
    </row>
    <row r="2104" spans="1:23" ht="43.2" x14ac:dyDescent="0.3">
      <c r="A2104">
        <v>1517</v>
      </c>
      <c r="B2104" s="3" t="s">
        <v>1518</v>
      </c>
      <c r="C2104" s="3" t="s">
        <v>5627</v>
      </c>
      <c r="D2104">
        <v>15000</v>
      </c>
      <c r="E2104">
        <v>24297</v>
      </c>
      <c r="F2104" t="s">
        <v>8219</v>
      </c>
      <c r="G2104" t="s">
        <v>8224</v>
      </c>
      <c r="H2104" t="s">
        <v>8246</v>
      </c>
      <c r="I2104">
        <v>1417845600</v>
      </c>
      <c r="J2104">
        <v>1415194553</v>
      </c>
      <c r="K2104" t="b">
        <v>1</v>
      </c>
      <c r="L2104">
        <v>615</v>
      </c>
      <c r="M2104" t="b">
        <v>1</v>
      </c>
      <c r="N2104" t="s">
        <v>8285</v>
      </c>
      <c r="O2104" s="5">
        <f t="shared" si="256"/>
        <v>1.6197999999999999</v>
      </c>
      <c r="P2104" s="8">
        <f t="shared" si="257"/>
        <v>39.507317073170732</v>
      </c>
      <c r="Q2104" t="str">
        <f t="shared" si="258"/>
        <v>photography</v>
      </c>
      <c r="R2104" t="str">
        <f t="shared" si="259"/>
        <v>photobooks</v>
      </c>
      <c r="S2104" s="11">
        <f t="shared" si="260"/>
        <v>41948.56658564815</v>
      </c>
      <c r="T2104" s="11">
        <f t="shared" si="261"/>
        <v>41979.25</v>
      </c>
      <c r="U2104" t="str">
        <f>INDEX('ED - Country code'!$A:$A,MATCH(Data!G1519,'ED - Country code'!$B:$B,0))</f>
        <v>United States of America</v>
      </c>
      <c r="V2104">
        <f t="shared" si="262"/>
        <v>30.683414351849933</v>
      </c>
      <c r="W2104">
        <f t="shared" si="263"/>
        <v>2014</v>
      </c>
    </row>
    <row r="2105" spans="1:23" ht="43.2" x14ac:dyDescent="0.3">
      <c r="A2105">
        <v>241</v>
      </c>
      <c r="B2105" s="3" t="s">
        <v>243</v>
      </c>
      <c r="C2105" s="3" t="s">
        <v>4351</v>
      </c>
      <c r="D2105">
        <v>36400</v>
      </c>
      <c r="E2105">
        <v>41000</v>
      </c>
      <c r="F2105" t="s">
        <v>8219</v>
      </c>
      <c r="G2105" t="s">
        <v>8224</v>
      </c>
      <c r="H2105" t="s">
        <v>8246</v>
      </c>
      <c r="I2105">
        <v>1419180304</v>
      </c>
      <c r="J2105">
        <v>1415292304</v>
      </c>
      <c r="K2105" t="b">
        <v>1</v>
      </c>
      <c r="L2105">
        <v>376</v>
      </c>
      <c r="M2105" t="b">
        <v>1</v>
      </c>
      <c r="N2105" t="s">
        <v>8269</v>
      </c>
      <c r="O2105" s="5">
        <f t="shared" si="256"/>
        <v>1.1263736263736264</v>
      </c>
      <c r="P2105" s="8">
        <f t="shared" si="257"/>
        <v>109.04255319148936</v>
      </c>
      <c r="Q2105" t="str">
        <f t="shared" si="258"/>
        <v>film &amp; video</v>
      </c>
      <c r="R2105" t="str">
        <f t="shared" si="259"/>
        <v>documentary</v>
      </c>
      <c r="S2105" s="11">
        <f t="shared" si="260"/>
        <v>41949.697962962964</v>
      </c>
      <c r="T2105" s="11">
        <f t="shared" si="261"/>
        <v>41994.697962962964</v>
      </c>
      <c r="U2105" t="str">
        <f>INDEX('ED - Country code'!$A:$A,MATCH(Data!G243,'ED - Country code'!$B:$B,0))</f>
        <v>United States of America</v>
      </c>
      <c r="V2105">
        <f t="shared" si="262"/>
        <v>45</v>
      </c>
      <c r="W2105">
        <f t="shared" si="263"/>
        <v>2014</v>
      </c>
    </row>
    <row r="2106" spans="1:23" ht="43.2" x14ac:dyDescent="0.3">
      <c r="A2106">
        <v>1622</v>
      </c>
      <c r="B2106" s="3" t="s">
        <v>1623</v>
      </c>
      <c r="C2106" s="3" t="s">
        <v>5732</v>
      </c>
      <c r="D2106">
        <v>6900</v>
      </c>
      <c r="E2106">
        <v>7019</v>
      </c>
      <c r="F2106" t="s">
        <v>8219</v>
      </c>
      <c r="G2106" t="s">
        <v>8224</v>
      </c>
      <c r="H2106" t="s">
        <v>8246</v>
      </c>
      <c r="I2106">
        <v>1418803140</v>
      </c>
      <c r="J2106">
        <v>1415343874</v>
      </c>
      <c r="K2106" t="b">
        <v>0</v>
      </c>
      <c r="L2106">
        <v>65</v>
      </c>
      <c r="M2106" t="b">
        <v>1</v>
      </c>
      <c r="N2106" t="s">
        <v>8276</v>
      </c>
      <c r="O2106" s="5">
        <f t="shared" si="256"/>
        <v>1.0172463768115942</v>
      </c>
      <c r="P2106" s="8">
        <f t="shared" si="257"/>
        <v>107.98461538461538</v>
      </c>
      <c r="Q2106" t="str">
        <f t="shared" si="258"/>
        <v>music</v>
      </c>
      <c r="R2106" t="str">
        <f t="shared" si="259"/>
        <v>rock</v>
      </c>
      <c r="S2106" s="11">
        <f t="shared" si="260"/>
        <v>41950.29483796296</v>
      </c>
      <c r="T2106" s="11">
        <f t="shared" si="261"/>
        <v>41990.332638888889</v>
      </c>
      <c r="U2106" t="str">
        <f>INDEX('ED - Country code'!$A:$A,MATCH(Data!G1624,'ED - Country code'!$B:$B,0))</f>
        <v>United Kingdom</v>
      </c>
      <c r="V2106">
        <f t="shared" si="262"/>
        <v>40.037800925929332</v>
      </c>
      <c r="W2106">
        <f t="shared" si="263"/>
        <v>2014</v>
      </c>
    </row>
    <row r="2107" spans="1:23" ht="43.2" x14ac:dyDescent="0.3">
      <c r="A2107">
        <v>3509</v>
      </c>
      <c r="B2107" s="3" t="s">
        <v>3508</v>
      </c>
      <c r="C2107" s="3" t="s">
        <v>7619</v>
      </c>
      <c r="D2107">
        <v>3000</v>
      </c>
      <c r="E2107">
        <v>3190</v>
      </c>
      <c r="F2107" t="s">
        <v>8219</v>
      </c>
      <c r="G2107" t="s">
        <v>8224</v>
      </c>
      <c r="H2107" t="s">
        <v>8246</v>
      </c>
      <c r="I2107">
        <v>1416545700</v>
      </c>
      <c r="J2107">
        <v>1415392666</v>
      </c>
      <c r="K2107" t="b">
        <v>0</v>
      </c>
      <c r="L2107">
        <v>33</v>
      </c>
      <c r="M2107" t="b">
        <v>1</v>
      </c>
      <c r="N2107" t="s">
        <v>8271</v>
      </c>
      <c r="O2107" s="5">
        <f t="shared" si="256"/>
        <v>1.0633333333333332</v>
      </c>
      <c r="P2107" s="8">
        <f t="shared" si="257"/>
        <v>96.666666666666671</v>
      </c>
      <c r="Q2107" t="str">
        <f t="shared" si="258"/>
        <v>theater</v>
      </c>
      <c r="R2107" t="str">
        <f t="shared" si="259"/>
        <v>plays</v>
      </c>
      <c r="S2107" s="11">
        <f t="shared" si="260"/>
        <v>41950.859560185185</v>
      </c>
      <c r="T2107" s="11">
        <f t="shared" si="261"/>
        <v>41964.204861111109</v>
      </c>
      <c r="U2107" t="str">
        <f>INDEX('ED - Country code'!$A:$A,MATCH(Data!G3511,'ED - Country code'!$B:$B,0))</f>
        <v>United Kingdom</v>
      </c>
      <c r="V2107">
        <f t="shared" si="262"/>
        <v>13.345300925924676</v>
      </c>
      <c r="W2107">
        <f t="shared" si="263"/>
        <v>2014</v>
      </c>
    </row>
    <row r="2108" spans="1:23" ht="28.8" x14ac:dyDescent="0.3">
      <c r="A2108">
        <v>316</v>
      </c>
      <c r="B2108" s="3" t="s">
        <v>317</v>
      </c>
      <c r="C2108" s="3" t="s">
        <v>4426</v>
      </c>
      <c r="D2108">
        <v>15000</v>
      </c>
      <c r="E2108">
        <v>17066</v>
      </c>
      <c r="F2108" t="s">
        <v>8219</v>
      </c>
      <c r="G2108" t="s">
        <v>8229</v>
      </c>
      <c r="H2108" t="s">
        <v>8251</v>
      </c>
      <c r="I2108">
        <v>1418273940</v>
      </c>
      <c r="J2108">
        <v>1415398197</v>
      </c>
      <c r="K2108" t="b">
        <v>1</v>
      </c>
      <c r="L2108">
        <v>158</v>
      </c>
      <c r="M2108" t="b">
        <v>1</v>
      </c>
      <c r="N2108" t="s">
        <v>8269</v>
      </c>
      <c r="O2108" s="5">
        <f t="shared" si="256"/>
        <v>1.1377333333333333</v>
      </c>
      <c r="P2108" s="8">
        <f t="shared" si="257"/>
        <v>108.01265822784811</v>
      </c>
      <c r="Q2108" t="str">
        <f t="shared" si="258"/>
        <v>film &amp; video</v>
      </c>
      <c r="R2108" t="str">
        <f t="shared" si="259"/>
        <v>documentary</v>
      </c>
      <c r="S2108" s="11">
        <f t="shared" si="260"/>
        <v>41950.923576388886</v>
      </c>
      <c r="T2108" s="11">
        <f t="shared" si="261"/>
        <v>41984.207638888889</v>
      </c>
      <c r="U2108" t="str">
        <f>INDEX('ED - Country code'!$A:$A,MATCH(Data!G318,'ED - Country code'!$B:$B,0))</f>
        <v>United States of America</v>
      </c>
      <c r="V2108">
        <f t="shared" si="262"/>
        <v>33.284062500002619</v>
      </c>
      <c r="W2108">
        <f t="shared" si="263"/>
        <v>2014</v>
      </c>
    </row>
    <row r="2109" spans="1:23" ht="43.2" x14ac:dyDescent="0.3">
      <c r="A2109">
        <v>1364</v>
      </c>
      <c r="B2109" s="3" t="s">
        <v>1365</v>
      </c>
      <c r="C2109" s="3" t="s">
        <v>5474</v>
      </c>
      <c r="D2109">
        <v>42000</v>
      </c>
      <c r="E2109">
        <v>49830</v>
      </c>
      <c r="F2109" t="s">
        <v>8219</v>
      </c>
      <c r="G2109" t="s">
        <v>8232</v>
      </c>
      <c r="H2109" t="s">
        <v>8253</v>
      </c>
      <c r="I2109">
        <v>1420648906</v>
      </c>
      <c r="J2109">
        <v>1415464906</v>
      </c>
      <c r="K2109" t="b">
        <v>0</v>
      </c>
      <c r="L2109">
        <v>144</v>
      </c>
      <c r="M2109" t="b">
        <v>1</v>
      </c>
      <c r="N2109" t="s">
        <v>8276</v>
      </c>
      <c r="O2109" s="5">
        <f t="shared" si="256"/>
        <v>1.1864285714285714</v>
      </c>
      <c r="P2109" s="8">
        <f t="shared" si="257"/>
        <v>346.04166666666669</v>
      </c>
      <c r="Q2109" t="str">
        <f t="shared" si="258"/>
        <v>music</v>
      </c>
      <c r="R2109" t="str">
        <f t="shared" si="259"/>
        <v>rock</v>
      </c>
      <c r="S2109" s="11">
        <f t="shared" si="260"/>
        <v>41951.695671296293</v>
      </c>
      <c r="T2109" s="11">
        <f t="shared" si="261"/>
        <v>42011.6956712963</v>
      </c>
      <c r="U2109" t="str">
        <f>INDEX('ED - Country code'!$A:$A,MATCH(Data!G1366,'ED - Country code'!$B:$B,0))</f>
        <v>United States of America</v>
      </c>
      <c r="V2109">
        <f t="shared" si="262"/>
        <v>60.000000000007276</v>
      </c>
      <c r="W2109">
        <f t="shared" si="263"/>
        <v>2015</v>
      </c>
    </row>
    <row r="2110" spans="1:23" ht="28.8" x14ac:dyDescent="0.3">
      <c r="A2110">
        <v>2105</v>
      </c>
      <c r="B2110" s="3" t="s">
        <v>2106</v>
      </c>
      <c r="C2110" s="3" t="s">
        <v>6215</v>
      </c>
      <c r="D2110">
        <v>2000</v>
      </c>
      <c r="E2110">
        <v>5080</v>
      </c>
      <c r="F2110" t="s">
        <v>8219</v>
      </c>
      <c r="G2110" t="s">
        <v>8224</v>
      </c>
      <c r="H2110" t="s">
        <v>8246</v>
      </c>
      <c r="I2110">
        <v>1416542400</v>
      </c>
      <c r="J2110">
        <v>1415472953</v>
      </c>
      <c r="K2110" t="b">
        <v>0</v>
      </c>
      <c r="L2110">
        <v>99</v>
      </c>
      <c r="M2110" t="b">
        <v>1</v>
      </c>
      <c r="N2110" t="s">
        <v>8279</v>
      </c>
      <c r="O2110" s="5">
        <f t="shared" si="256"/>
        <v>2.54</v>
      </c>
      <c r="P2110" s="8">
        <f t="shared" si="257"/>
        <v>51.313131313131315</v>
      </c>
      <c r="Q2110" t="str">
        <f t="shared" si="258"/>
        <v>music</v>
      </c>
      <c r="R2110" t="str">
        <f t="shared" si="259"/>
        <v>indie rock</v>
      </c>
      <c r="S2110" s="11">
        <f t="shared" si="260"/>
        <v>41951.788807870369</v>
      </c>
      <c r="T2110" s="11">
        <f t="shared" si="261"/>
        <v>41964.166666666672</v>
      </c>
      <c r="U2110" t="str">
        <f>INDEX('ED - Country code'!$A:$A,MATCH(Data!G2107,'ED - Country code'!$B:$B,0))</f>
        <v>United States of America</v>
      </c>
      <c r="V2110">
        <f t="shared" si="262"/>
        <v>12.377858796302462</v>
      </c>
      <c r="W2110">
        <f t="shared" si="263"/>
        <v>2014</v>
      </c>
    </row>
    <row r="2111" spans="1:23" ht="43.2" x14ac:dyDescent="0.3">
      <c r="A2111">
        <v>2526</v>
      </c>
      <c r="B2111" s="3" t="s">
        <v>2526</v>
      </c>
      <c r="C2111" s="3" t="s">
        <v>6636</v>
      </c>
      <c r="D2111">
        <v>4000</v>
      </c>
      <c r="E2111">
        <v>4518</v>
      </c>
      <c r="F2111" t="s">
        <v>8219</v>
      </c>
      <c r="G2111" t="s">
        <v>8224</v>
      </c>
      <c r="H2111" t="s">
        <v>8246</v>
      </c>
      <c r="I2111">
        <v>1418014740</v>
      </c>
      <c r="J2111">
        <v>1415585474</v>
      </c>
      <c r="K2111" t="b">
        <v>0</v>
      </c>
      <c r="L2111">
        <v>33</v>
      </c>
      <c r="M2111" t="b">
        <v>1</v>
      </c>
      <c r="N2111" t="s">
        <v>8300</v>
      </c>
      <c r="O2111" s="5">
        <f t="shared" si="256"/>
        <v>1.1294999999999999</v>
      </c>
      <c r="P2111" s="8">
        <f t="shared" si="257"/>
        <v>136.90909090909091</v>
      </c>
      <c r="Q2111" t="str">
        <f t="shared" si="258"/>
        <v>music</v>
      </c>
      <c r="R2111" t="str">
        <f t="shared" si="259"/>
        <v>classical music</v>
      </c>
      <c r="S2111" s="11">
        <f t="shared" si="260"/>
        <v>41953.091134259259</v>
      </c>
      <c r="T2111" s="11">
        <f t="shared" si="261"/>
        <v>41981.207638888889</v>
      </c>
      <c r="U2111" t="str">
        <f>INDEX('ED - Country code'!$A:$A,MATCH(Data!G2528,'ED - Country code'!$B:$B,0))</f>
        <v>United States of America</v>
      </c>
      <c r="V2111">
        <f t="shared" si="262"/>
        <v>28.116504629630072</v>
      </c>
      <c r="W2111">
        <f t="shared" si="263"/>
        <v>2014</v>
      </c>
    </row>
    <row r="2112" spans="1:23" ht="43.2" x14ac:dyDescent="0.3">
      <c r="A2112">
        <v>3385</v>
      </c>
      <c r="B2112" s="3" t="s">
        <v>3384</v>
      </c>
      <c r="C2112" s="3" t="s">
        <v>7495</v>
      </c>
      <c r="D2112">
        <v>2000</v>
      </c>
      <c r="E2112">
        <v>2000</v>
      </c>
      <c r="F2112" t="s">
        <v>8219</v>
      </c>
      <c r="G2112" t="s">
        <v>8224</v>
      </c>
      <c r="H2112" t="s">
        <v>8246</v>
      </c>
      <c r="I2112">
        <v>1418244552</v>
      </c>
      <c r="J2112">
        <v>1415652552</v>
      </c>
      <c r="K2112" t="b">
        <v>0</v>
      </c>
      <c r="L2112">
        <v>15</v>
      </c>
      <c r="M2112" t="b">
        <v>1</v>
      </c>
      <c r="N2112" t="s">
        <v>8271</v>
      </c>
      <c r="O2112" s="5">
        <f t="shared" si="256"/>
        <v>1</v>
      </c>
      <c r="P2112" s="8">
        <f t="shared" si="257"/>
        <v>133.33333333333334</v>
      </c>
      <c r="Q2112" t="str">
        <f t="shared" si="258"/>
        <v>theater</v>
      </c>
      <c r="R2112" t="str">
        <f t="shared" si="259"/>
        <v>plays</v>
      </c>
      <c r="S2112" s="11">
        <f t="shared" si="260"/>
        <v>41953.8675</v>
      </c>
      <c r="T2112" s="11">
        <f t="shared" si="261"/>
        <v>41983.8675</v>
      </c>
      <c r="U2112" t="str">
        <f>INDEX('ED - Country code'!$A:$A,MATCH(Data!G3387,'ED - Country code'!$B:$B,0))</f>
        <v>United Kingdom</v>
      </c>
      <c r="V2112">
        <f t="shared" si="262"/>
        <v>30</v>
      </c>
      <c r="W2112">
        <f t="shared" si="263"/>
        <v>2014</v>
      </c>
    </row>
    <row r="2113" spans="1:23" ht="28.8" x14ac:dyDescent="0.3">
      <c r="A2113">
        <v>2628</v>
      </c>
      <c r="B2113" s="3" t="s">
        <v>2628</v>
      </c>
      <c r="C2113" s="3" t="s">
        <v>6738</v>
      </c>
      <c r="D2113">
        <v>839</v>
      </c>
      <c r="E2113">
        <v>926</v>
      </c>
      <c r="F2113" t="s">
        <v>8219</v>
      </c>
      <c r="G2113" t="s">
        <v>8224</v>
      </c>
      <c r="H2113" t="s">
        <v>8246</v>
      </c>
      <c r="I2113">
        <v>1417389067</v>
      </c>
      <c r="J2113">
        <v>1415661067</v>
      </c>
      <c r="K2113" t="b">
        <v>0</v>
      </c>
      <c r="L2113">
        <v>21</v>
      </c>
      <c r="M2113" t="b">
        <v>1</v>
      </c>
      <c r="N2113" t="s">
        <v>8301</v>
      </c>
      <c r="O2113" s="5">
        <f t="shared" si="256"/>
        <v>1.1036948748510131</v>
      </c>
      <c r="P2113" s="8">
        <f t="shared" si="257"/>
        <v>44.095238095238095</v>
      </c>
      <c r="Q2113" t="str">
        <f t="shared" si="258"/>
        <v>technology</v>
      </c>
      <c r="R2113" t="str">
        <f t="shared" si="259"/>
        <v>space exploration</v>
      </c>
      <c r="S2113" s="11">
        <f t="shared" si="260"/>
        <v>41953.966053240743</v>
      </c>
      <c r="T2113" s="11">
        <f t="shared" si="261"/>
        <v>41973.966053240743</v>
      </c>
      <c r="U2113" t="str">
        <f>INDEX('ED - Country code'!$A:$A,MATCH(Data!G2630,'ED - Country code'!$B:$B,0))</f>
        <v>United Kingdom</v>
      </c>
      <c r="V2113">
        <f t="shared" si="262"/>
        <v>20</v>
      </c>
      <c r="W2113">
        <f t="shared" si="263"/>
        <v>2014</v>
      </c>
    </row>
    <row r="2114" spans="1:23" ht="43.2" x14ac:dyDescent="0.3">
      <c r="A2114">
        <v>3757</v>
      </c>
      <c r="B2114" s="3" t="s">
        <v>3754</v>
      </c>
      <c r="C2114" s="3" t="s">
        <v>7867</v>
      </c>
      <c r="D2114">
        <v>3500</v>
      </c>
      <c r="E2114">
        <v>3798</v>
      </c>
      <c r="F2114" t="s">
        <v>8219</v>
      </c>
      <c r="G2114" t="s">
        <v>8224</v>
      </c>
      <c r="H2114" t="s">
        <v>8246</v>
      </c>
      <c r="I2114">
        <v>1417465515</v>
      </c>
      <c r="J2114">
        <v>1415737515</v>
      </c>
      <c r="K2114" t="b">
        <v>0</v>
      </c>
      <c r="L2114">
        <v>50</v>
      </c>
      <c r="M2114" t="b">
        <v>1</v>
      </c>
      <c r="N2114" t="s">
        <v>8305</v>
      </c>
      <c r="O2114" s="5">
        <f t="shared" ref="O2114:O2177" si="264">E2114/D2114</f>
        <v>1.0851428571428572</v>
      </c>
      <c r="P2114" s="8">
        <f t="shared" ref="P2114:P2177" si="265">E2114/L2114</f>
        <v>75.959999999999994</v>
      </c>
      <c r="Q2114" t="str">
        <f t="shared" ref="Q2114:Q2177" si="266">LEFT(N2114,SEARCH("/",N2114,1)-1)</f>
        <v>theater</v>
      </c>
      <c r="R2114" t="str">
        <f t="shared" ref="R2114:R2177" si="267">RIGHT(N2114,LEN(N2114)-SEARCH("/",N2114,1))</f>
        <v>musical</v>
      </c>
      <c r="S2114" s="11">
        <f t="shared" ref="S2114:S2177" si="268">(((J2114/60)/60)/24)+DATE(1970,1,1)</f>
        <v>41954.850868055553</v>
      </c>
      <c r="T2114" s="11">
        <f t="shared" ref="T2114:T2177" si="269">(((I2114/60)/60)/24)+DATE(1970,1,1)</f>
        <v>41974.850868055553</v>
      </c>
      <c r="U2114" t="str">
        <f>INDEX('ED - Country code'!$A:$A,MATCH(Data!G3759,'ED - Country code'!$B:$B,0))</f>
        <v>United Kingdom</v>
      </c>
      <c r="V2114">
        <f t="shared" si="262"/>
        <v>20</v>
      </c>
      <c r="W2114">
        <f t="shared" si="263"/>
        <v>2014</v>
      </c>
    </row>
    <row r="2115" spans="1:23" ht="28.8" x14ac:dyDescent="0.3">
      <c r="A2115">
        <v>1520</v>
      </c>
      <c r="B2115" s="3" t="s">
        <v>1521</v>
      </c>
      <c r="C2115" s="3" t="s">
        <v>5630</v>
      </c>
      <c r="D2115">
        <v>18000</v>
      </c>
      <c r="E2115">
        <v>18625</v>
      </c>
      <c r="F2115" t="s">
        <v>8219</v>
      </c>
      <c r="G2115" t="s">
        <v>8224</v>
      </c>
      <c r="H2115" t="s">
        <v>8246</v>
      </c>
      <c r="I2115">
        <v>1418961600</v>
      </c>
      <c r="J2115">
        <v>1415824513</v>
      </c>
      <c r="K2115" t="b">
        <v>1</v>
      </c>
      <c r="L2115">
        <v>167</v>
      </c>
      <c r="M2115" t="b">
        <v>1</v>
      </c>
      <c r="N2115" t="s">
        <v>8285</v>
      </c>
      <c r="O2115" s="5">
        <f t="shared" si="264"/>
        <v>1.0347222222222223</v>
      </c>
      <c r="P2115" s="8">
        <f t="shared" si="265"/>
        <v>111.52694610778443</v>
      </c>
      <c r="Q2115" t="str">
        <f t="shared" si="266"/>
        <v>photography</v>
      </c>
      <c r="R2115" t="str">
        <f t="shared" si="267"/>
        <v>photobooks</v>
      </c>
      <c r="S2115" s="11">
        <f t="shared" si="268"/>
        <v>41955.857789351852</v>
      </c>
      <c r="T2115" s="11">
        <f t="shared" si="269"/>
        <v>41992.166666666672</v>
      </c>
      <c r="U2115" t="str">
        <f>INDEX('ED - Country code'!$A:$A,MATCH(Data!G1522,'ED - Country code'!$B:$B,0))</f>
        <v>United States of America</v>
      </c>
      <c r="V2115">
        <f t="shared" ref="V2115:V2178" si="270">T2115-S2115</f>
        <v>36.308877314819256</v>
      </c>
      <c r="W2115">
        <f t="shared" ref="W2115:W2178" si="271">YEAR(T2115)</f>
        <v>2014</v>
      </c>
    </row>
    <row r="2116" spans="1:23" ht="43.2" x14ac:dyDescent="0.3">
      <c r="A2116">
        <v>651</v>
      </c>
      <c r="B2116" s="3" t="s">
        <v>652</v>
      </c>
      <c r="C2116" s="3" t="s">
        <v>4761</v>
      </c>
      <c r="D2116">
        <v>25000</v>
      </c>
      <c r="E2116">
        <v>25132</v>
      </c>
      <c r="F2116" t="s">
        <v>8219</v>
      </c>
      <c r="G2116" t="s">
        <v>8224</v>
      </c>
      <c r="H2116" t="s">
        <v>8246</v>
      </c>
      <c r="I2116">
        <v>1418430311</v>
      </c>
      <c r="J2116">
        <v>1415838311</v>
      </c>
      <c r="K2116" t="b">
        <v>0</v>
      </c>
      <c r="L2116">
        <v>105</v>
      </c>
      <c r="M2116" t="b">
        <v>1</v>
      </c>
      <c r="N2116" t="s">
        <v>8273</v>
      </c>
      <c r="O2116" s="5">
        <f t="shared" si="264"/>
        <v>1.00528</v>
      </c>
      <c r="P2116" s="8">
        <f t="shared" si="265"/>
        <v>239.35238095238094</v>
      </c>
      <c r="Q2116" t="str">
        <f t="shared" si="266"/>
        <v>technology</v>
      </c>
      <c r="R2116" t="str">
        <f t="shared" si="267"/>
        <v>wearables</v>
      </c>
      <c r="S2116" s="11">
        <f t="shared" si="268"/>
        <v>41956.017488425925</v>
      </c>
      <c r="T2116" s="11">
        <f t="shared" si="269"/>
        <v>41986.017488425925</v>
      </c>
      <c r="U2116" t="str">
        <f>INDEX('ED - Country code'!$A:$A,MATCH(Data!G653,'ED - Country code'!$B:$B,0))</f>
        <v>United States of America</v>
      </c>
      <c r="V2116">
        <f t="shared" si="270"/>
        <v>30</v>
      </c>
      <c r="W2116">
        <f t="shared" si="271"/>
        <v>2014</v>
      </c>
    </row>
    <row r="2117" spans="1:23" ht="28.8" x14ac:dyDescent="0.3">
      <c r="A2117">
        <v>3006</v>
      </c>
      <c r="B2117" s="3" t="s">
        <v>3006</v>
      </c>
      <c r="C2117" s="3" t="s">
        <v>7116</v>
      </c>
      <c r="D2117">
        <v>8000</v>
      </c>
      <c r="E2117">
        <v>8620</v>
      </c>
      <c r="F2117" t="s">
        <v>8219</v>
      </c>
      <c r="G2117" t="s">
        <v>8229</v>
      </c>
      <c r="H2117" t="s">
        <v>8251</v>
      </c>
      <c r="I2117">
        <v>1418580591</v>
      </c>
      <c r="J2117">
        <v>1415988591</v>
      </c>
      <c r="K2117" t="b">
        <v>0</v>
      </c>
      <c r="L2117">
        <v>97</v>
      </c>
      <c r="M2117" t="b">
        <v>1</v>
      </c>
      <c r="N2117" t="s">
        <v>8303</v>
      </c>
      <c r="O2117" s="5">
        <f t="shared" si="264"/>
        <v>1.0774999999999999</v>
      </c>
      <c r="P2117" s="8">
        <f t="shared" si="265"/>
        <v>88.865979381443296</v>
      </c>
      <c r="Q2117" t="str">
        <f t="shared" si="266"/>
        <v>theater</v>
      </c>
      <c r="R2117" t="str">
        <f t="shared" si="267"/>
        <v>spaces</v>
      </c>
      <c r="S2117" s="11">
        <f t="shared" si="268"/>
        <v>41957.756840277783</v>
      </c>
      <c r="T2117" s="11">
        <f t="shared" si="269"/>
        <v>41987.756840277783</v>
      </c>
      <c r="U2117" t="str">
        <f>INDEX('ED - Country code'!$A:$A,MATCH(Data!G3008,'ED - Country code'!$B:$B,0))</f>
        <v>Ireland</v>
      </c>
      <c r="V2117">
        <f t="shared" si="270"/>
        <v>30</v>
      </c>
      <c r="W2117">
        <f t="shared" si="271"/>
        <v>2014</v>
      </c>
    </row>
    <row r="2118" spans="1:23" ht="43.2" x14ac:dyDescent="0.3">
      <c r="A2118">
        <v>3448</v>
      </c>
      <c r="B2118" s="3" t="s">
        <v>3447</v>
      </c>
      <c r="C2118" s="3" t="s">
        <v>7558</v>
      </c>
      <c r="D2118">
        <v>2100</v>
      </c>
      <c r="E2118">
        <v>2305</v>
      </c>
      <c r="F2118" t="s">
        <v>8219</v>
      </c>
      <c r="G2118" t="s">
        <v>8224</v>
      </c>
      <c r="H2118" t="s">
        <v>8246</v>
      </c>
      <c r="I2118">
        <v>1418784689</v>
      </c>
      <c r="J2118">
        <v>1416192689</v>
      </c>
      <c r="K2118" t="b">
        <v>0</v>
      </c>
      <c r="L2118">
        <v>45</v>
      </c>
      <c r="M2118" t="b">
        <v>1</v>
      </c>
      <c r="N2118" t="s">
        <v>8271</v>
      </c>
      <c r="O2118" s="5">
        <f t="shared" si="264"/>
        <v>1.0976190476190477</v>
      </c>
      <c r="P2118" s="8">
        <f t="shared" si="265"/>
        <v>51.222222222222221</v>
      </c>
      <c r="Q2118" t="str">
        <f t="shared" si="266"/>
        <v>theater</v>
      </c>
      <c r="R2118" t="str">
        <f t="shared" si="267"/>
        <v>plays</v>
      </c>
      <c r="S2118" s="11">
        <f t="shared" si="268"/>
        <v>41960.119085648148</v>
      </c>
      <c r="T2118" s="11">
        <f t="shared" si="269"/>
        <v>41990.119085648148</v>
      </c>
      <c r="U2118" t="str">
        <f>INDEX('ED - Country code'!$A:$A,MATCH(Data!G3450,'ED - Country code'!$B:$B,0))</f>
        <v>United States of America</v>
      </c>
      <c r="V2118">
        <f t="shared" si="270"/>
        <v>30</v>
      </c>
      <c r="W2118">
        <f t="shared" si="271"/>
        <v>2014</v>
      </c>
    </row>
    <row r="2119" spans="1:23" ht="43.2" x14ac:dyDescent="0.3">
      <c r="A2119">
        <v>1475</v>
      </c>
      <c r="B2119" s="3" t="s">
        <v>1476</v>
      </c>
      <c r="C2119" s="3" t="s">
        <v>5585</v>
      </c>
      <c r="D2119">
        <v>15000</v>
      </c>
      <c r="E2119">
        <v>28300.45</v>
      </c>
      <c r="F2119" t="s">
        <v>8219</v>
      </c>
      <c r="G2119" t="s">
        <v>8224</v>
      </c>
      <c r="H2119" t="s">
        <v>8246</v>
      </c>
      <c r="I2119">
        <v>1419051540</v>
      </c>
      <c r="J2119">
        <v>1416244863</v>
      </c>
      <c r="K2119" t="b">
        <v>1</v>
      </c>
      <c r="L2119">
        <v>441</v>
      </c>
      <c r="M2119" t="b">
        <v>1</v>
      </c>
      <c r="N2119" t="s">
        <v>8288</v>
      </c>
      <c r="O2119" s="5">
        <f t="shared" si="264"/>
        <v>1.8866966666666667</v>
      </c>
      <c r="P2119" s="8">
        <f t="shared" si="265"/>
        <v>64.173356009070289</v>
      </c>
      <c r="Q2119" t="str">
        <f t="shared" si="266"/>
        <v>publishing</v>
      </c>
      <c r="R2119" t="str">
        <f t="shared" si="267"/>
        <v>radio &amp; podcasts</v>
      </c>
      <c r="S2119" s="11">
        <f t="shared" si="268"/>
        <v>41960.722951388889</v>
      </c>
      <c r="T2119" s="11">
        <f t="shared" si="269"/>
        <v>41993.207638888889</v>
      </c>
      <c r="U2119" t="str">
        <f>INDEX('ED - Country code'!$A:$A,MATCH(Data!G1477,'ED - Country code'!$B:$B,0))</f>
        <v>United Kingdom</v>
      </c>
      <c r="V2119">
        <f t="shared" si="270"/>
        <v>32.484687500000291</v>
      </c>
      <c r="W2119">
        <f t="shared" si="271"/>
        <v>2014</v>
      </c>
    </row>
    <row r="2120" spans="1:23" ht="28.8" x14ac:dyDescent="0.3">
      <c r="A2120">
        <v>2524</v>
      </c>
      <c r="B2120" s="3" t="s">
        <v>2524</v>
      </c>
      <c r="C2120" s="3" t="s">
        <v>6634</v>
      </c>
      <c r="D2120">
        <v>7500</v>
      </c>
      <c r="E2120">
        <v>7620</v>
      </c>
      <c r="F2120" t="s">
        <v>8219</v>
      </c>
      <c r="G2120" t="s">
        <v>8224</v>
      </c>
      <c r="H2120" t="s">
        <v>8246</v>
      </c>
      <c r="I2120">
        <v>1419136200</v>
      </c>
      <c r="J2120">
        <v>1416338557</v>
      </c>
      <c r="K2120" t="b">
        <v>0</v>
      </c>
      <c r="L2120">
        <v>43</v>
      </c>
      <c r="M2120" t="b">
        <v>1</v>
      </c>
      <c r="N2120" t="s">
        <v>8300</v>
      </c>
      <c r="O2120" s="5">
        <f t="shared" si="264"/>
        <v>1.016</v>
      </c>
      <c r="P2120" s="8">
        <f t="shared" si="265"/>
        <v>177.2093023255814</v>
      </c>
      <c r="Q2120" t="str">
        <f t="shared" si="266"/>
        <v>music</v>
      </c>
      <c r="R2120" t="str">
        <f t="shared" si="267"/>
        <v>classical music</v>
      </c>
      <c r="S2120" s="11">
        <f t="shared" si="268"/>
        <v>41961.807372685187</v>
      </c>
      <c r="T2120" s="11">
        <f t="shared" si="269"/>
        <v>41994.1875</v>
      </c>
      <c r="U2120" t="str">
        <f>INDEX('ED - Country code'!$A:$A,MATCH(Data!G2526,'ED - Country code'!$B:$B,0))</f>
        <v>Canada</v>
      </c>
      <c r="V2120">
        <f t="shared" si="270"/>
        <v>32.380127314812853</v>
      </c>
      <c r="W2120">
        <f t="shared" si="271"/>
        <v>2014</v>
      </c>
    </row>
    <row r="2121" spans="1:23" ht="43.2" x14ac:dyDescent="0.3">
      <c r="A2121">
        <v>808</v>
      </c>
      <c r="B2121" s="3" t="s">
        <v>809</v>
      </c>
      <c r="C2121" s="3" t="s">
        <v>4918</v>
      </c>
      <c r="D2121">
        <v>4500</v>
      </c>
      <c r="E2121">
        <v>4500</v>
      </c>
      <c r="F2121" t="s">
        <v>8219</v>
      </c>
      <c r="G2121" t="s">
        <v>8229</v>
      </c>
      <c r="H2121" t="s">
        <v>8251</v>
      </c>
      <c r="I2121">
        <v>1419224340</v>
      </c>
      <c r="J2121">
        <v>1416363886</v>
      </c>
      <c r="K2121" t="b">
        <v>0</v>
      </c>
      <c r="L2121">
        <v>43</v>
      </c>
      <c r="M2121" t="b">
        <v>1</v>
      </c>
      <c r="N2121" t="s">
        <v>8276</v>
      </c>
      <c r="O2121" s="5">
        <f t="shared" si="264"/>
        <v>1</v>
      </c>
      <c r="P2121" s="8">
        <f t="shared" si="265"/>
        <v>104.65116279069767</v>
      </c>
      <c r="Q2121" t="str">
        <f t="shared" si="266"/>
        <v>music</v>
      </c>
      <c r="R2121" t="str">
        <f t="shared" si="267"/>
        <v>rock</v>
      </c>
      <c r="S2121" s="11">
        <f t="shared" si="268"/>
        <v>41962.100532407407</v>
      </c>
      <c r="T2121" s="11">
        <f t="shared" si="269"/>
        <v>41995.207638888889</v>
      </c>
      <c r="U2121" t="str">
        <f>INDEX('ED - Country code'!$A:$A,MATCH(Data!G810,'ED - Country code'!$B:$B,0))</f>
        <v>United States of America</v>
      </c>
      <c r="V2121">
        <f t="shared" si="270"/>
        <v>33.107106481482333</v>
      </c>
      <c r="W2121">
        <f t="shared" si="271"/>
        <v>2014</v>
      </c>
    </row>
    <row r="2122" spans="1:23" ht="28.8" x14ac:dyDescent="0.3">
      <c r="A2122">
        <v>1641</v>
      </c>
      <c r="B2122" s="3" t="s">
        <v>1642</v>
      </c>
      <c r="C2122" s="3" t="s">
        <v>5751</v>
      </c>
      <c r="D2122">
        <v>2500</v>
      </c>
      <c r="E2122">
        <v>2535</v>
      </c>
      <c r="F2122" t="s">
        <v>8219</v>
      </c>
      <c r="G2122" t="s">
        <v>8224</v>
      </c>
      <c r="H2122" t="s">
        <v>8246</v>
      </c>
      <c r="I2122">
        <v>1418998744</v>
      </c>
      <c r="J2122">
        <v>1416406744</v>
      </c>
      <c r="K2122" t="b">
        <v>0</v>
      </c>
      <c r="L2122">
        <v>26</v>
      </c>
      <c r="M2122" t="b">
        <v>1</v>
      </c>
      <c r="N2122" t="s">
        <v>8292</v>
      </c>
      <c r="O2122" s="5">
        <f t="shared" si="264"/>
        <v>1.014</v>
      </c>
      <c r="P2122" s="8">
        <f t="shared" si="265"/>
        <v>97.5</v>
      </c>
      <c r="Q2122" t="str">
        <f t="shared" si="266"/>
        <v>music</v>
      </c>
      <c r="R2122" t="str">
        <f t="shared" si="267"/>
        <v>pop</v>
      </c>
      <c r="S2122" s="11">
        <f t="shared" si="268"/>
        <v>41962.596574074079</v>
      </c>
      <c r="T2122" s="11">
        <f t="shared" si="269"/>
        <v>41992.596574074079</v>
      </c>
      <c r="U2122" t="str">
        <f>INDEX('ED - Country code'!$A:$A,MATCH(Data!G1643,'ED - Country code'!$B:$B,0))</f>
        <v>United States of America</v>
      </c>
      <c r="V2122">
        <f t="shared" si="270"/>
        <v>30</v>
      </c>
      <c r="W2122">
        <f t="shared" si="271"/>
        <v>2014</v>
      </c>
    </row>
    <row r="2123" spans="1:23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4"/>
        <v>5.6800000000000002E-3</v>
      </c>
      <c r="P2123" s="8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11">
        <f t="shared" si="268"/>
        <v>42716.7424537037</v>
      </c>
      <c r="T2123" s="11">
        <f t="shared" si="269"/>
        <v>42746.7424537037</v>
      </c>
      <c r="U2123" t="str">
        <f>INDEX('ED - Country code'!$A:$A,MATCH(Data!G2123,'ED - Country code'!$B:$B,0))</f>
        <v>Switzerland</v>
      </c>
      <c r="V2123">
        <f t="shared" si="270"/>
        <v>30</v>
      </c>
      <c r="W2123">
        <f t="shared" si="271"/>
        <v>2017</v>
      </c>
    </row>
    <row r="2124" spans="1:23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4"/>
        <v>3.875E-3</v>
      </c>
      <c r="P2124" s="8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11">
        <f t="shared" si="268"/>
        <v>42712.300567129627</v>
      </c>
      <c r="T2124" s="11">
        <f t="shared" si="269"/>
        <v>42742.300567129627</v>
      </c>
      <c r="U2124" t="str">
        <f>INDEX('ED - Country code'!$A:$A,MATCH(Data!G2124,'ED - Country code'!$B:$B,0))</f>
        <v>Mexico</v>
      </c>
      <c r="V2124">
        <f t="shared" si="270"/>
        <v>30</v>
      </c>
      <c r="W2124">
        <f t="shared" si="271"/>
        <v>2017</v>
      </c>
    </row>
    <row r="2125" spans="1:23" ht="43.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4"/>
        <v>0.1</v>
      </c>
      <c r="P2125" s="8">
        <f t="shared" si="265"/>
        <v>10</v>
      </c>
      <c r="Q2125" t="str">
        <f t="shared" si="266"/>
        <v>games</v>
      </c>
      <c r="R2125" t="str">
        <f t="shared" si="267"/>
        <v>video games</v>
      </c>
      <c r="S2125" s="11">
        <f t="shared" si="268"/>
        <v>40198.424849537041</v>
      </c>
      <c r="T2125" s="11">
        <f t="shared" si="269"/>
        <v>40252.290972222225</v>
      </c>
      <c r="U2125" t="str">
        <f>INDEX('ED - Country code'!$A:$A,MATCH(Data!G2125,'ED - Country code'!$B:$B,0))</f>
        <v>United States of America</v>
      </c>
      <c r="V2125">
        <f t="shared" si="270"/>
        <v>53.866122685183655</v>
      </c>
      <c r="W2125">
        <f t="shared" si="271"/>
        <v>2010</v>
      </c>
    </row>
    <row r="2126" spans="1:23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4"/>
        <v>0.10454545454545454</v>
      </c>
      <c r="P2126" s="8">
        <f t="shared" si="265"/>
        <v>23</v>
      </c>
      <c r="Q2126" t="str">
        <f t="shared" si="266"/>
        <v>games</v>
      </c>
      <c r="R2126" t="str">
        <f t="shared" si="267"/>
        <v>video games</v>
      </c>
      <c r="S2126" s="11">
        <f t="shared" si="268"/>
        <v>40464.028182870366</v>
      </c>
      <c r="T2126" s="11">
        <f t="shared" si="269"/>
        <v>40512.208333333336</v>
      </c>
      <c r="U2126" t="str">
        <f>INDEX('ED - Country code'!$A:$A,MATCH(Data!G2126,'ED - Country code'!$B:$B,0))</f>
        <v>United States of America</v>
      </c>
      <c r="V2126">
        <f t="shared" si="270"/>
        <v>48.180150462969323</v>
      </c>
      <c r="W2126">
        <f t="shared" si="271"/>
        <v>2010</v>
      </c>
    </row>
    <row r="2127" spans="1:23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4"/>
        <v>1.4200000000000001E-2</v>
      </c>
      <c r="P2127" s="8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11">
        <f t="shared" si="268"/>
        <v>42191.023530092592</v>
      </c>
      <c r="T2127" s="11">
        <f t="shared" si="269"/>
        <v>42221.023530092592</v>
      </c>
      <c r="U2127" t="str">
        <f>INDEX('ED - Country code'!$A:$A,MATCH(Data!G2127,'ED - Country code'!$B:$B,0))</f>
        <v>United States of America</v>
      </c>
      <c r="V2127">
        <f t="shared" si="270"/>
        <v>30</v>
      </c>
      <c r="W2127">
        <f t="shared" si="271"/>
        <v>2015</v>
      </c>
    </row>
    <row r="2128" spans="1:23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4"/>
        <v>5.0000000000000001E-4</v>
      </c>
      <c r="P2128" s="8">
        <f t="shared" si="265"/>
        <v>5</v>
      </c>
      <c r="Q2128" t="str">
        <f t="shared" si="266"/>
        <v>games</v>
      </c>
      <c r="R2128" t="str">
        <f t="shared" si="267"/>
        <v>video games</v>
      </c>
      <c r="S2128" s="11">
        <f t="shared" si="268"/>
        <v>41951.973229166666</v>
      </c>
      <c r="T2128" s="11">
        <f t="shared" si="269"/>
        <v>41981.973229166666</v>
      </c>
      <c r="U2128" t="str">
        <f>INDEX('ED - Country code'!$A:$A,MATCH(Data!G2128,'ED - Country code'!$B:$B,0))</f>
        <v>United States of America</v>
      </c>
      <c r="V2128">
        <f t="shared" si="270"/>
        <v>30</v>
      </c>
      <c r="W2128">
        <f t="shared" si="271"/>
        <v>2014</v>
      </c>
    </row>
    <row r="2129" spans="1:23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4"/>
        <v>0.28842857142857142</v>
      </c>
      <c r="P2129" s="8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11">
        <f t="shared" si="268"/>
        <v>42045.50535879629</v>
      </c>
      <c r="T2129" s="11">
        <f t="shared" si="269"/>
        <v>42075.463692129633</v>
      </c>
      <c r="U2129" t="str">
        <f>INDEX('ED - Country code'!$A:$A,MATCH(Data!G2129,'ED - Country code'!$B:$B,0))</f>
        <v>United Kingdom</v>
      </c>
      <c r="V2129">
        <f t="shared" si="270"/>
        <v>29.958333333343035</v>
      </c>
      <c r="W2129">
        <f t="shared" si="271"/>
        <v>2015</v>
      </c>
    </row>
    <row r="2130" spans="1:23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4"/>
        <v>1.6666666666666668E-3</v>
      </c>
      <c r="P2130" s="8">
        <f t="shared" si="265"/>
        <v>25</v>
      </c>
      <c r="Q2130" t="str">
        <f t="shared" si="266"/>
        <v>games</v>
      </c>
      <c r="R2130" t="str">
        <f t="shared" si="267"/>
        <v>video games</v>
      </c>
      <c r="S2130" s="11">
        <f t="shared" si="268"/>
        <v>41843.772789351853</v>
      </c>
      <c r="T2130" s="11">
        <f t="shared" si="269"/>
        <v>41903.772789351853</v>
      </c>
      <c r="U2130" t="str">
        <f>INDEX('ED - Country code'!$A:$A,MATCH(Data!G2130,'ED - Country code'!$B:$B,0))</f>
        <v>Canada</v>
      </c>
      <c r="V2130">
        <f t="shared" si="270"/>
        <v>60</v>
      </c>
      <c r="W2130">
        <f t="shared" si="271"/>
        <v>2014</v>
      </c>
    </row>
    <row r="2131" spans="1:23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4"/>
        <v>0.11799999999999999</v>
      </c>
      <c r="P2131" s="8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11">
        <f t="shared" si="268"/>
        <v>42409.024305555555</v>
      </c>
      <c r="T2131" s="11">
        <f t="shared" si="269"/>
        <v>42439.024305555555</v>
      </c>
      <c r="U2131" t="str">
        <f>INDEX('ED - Country code'!$A:$A,MATCH(Data!G2131,'ED - Country code'!$B:$B,0))</f>
        <v>United States of America</v>
      </c>
      <c r="V2131">
        <f t="shared" si="270"/>
        <v>30</v>
      </c>
      <c r="W2131">
        <f t="shared" si="271"/>
        <v>2016</v>
      </c>
    </row>
    <row r="2132" spans="1:23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4"/>
        <v>2.0238095238095236E-3</v>
      </c>
      <c r="P2132" s="8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11">
        <f t="shared" si="268"/>
        <v>41832.086377314816</v>
      </c>
      <c r="T2132" s="11">
        <f t="shared" si="269"/>
        <v>41867.086377314816</v>
      </c>
      <c r="U2132" t="str">
        <f>INDEX('ED - Country code'!$A:$A,MATCH(Data!G2132,'ED - Country code'!$B:$B,0))</f>
        <v>United States of America</v>
      </c>
      <c r="V2132">
        <f t="shared" si="270"/>
        <v>35</v>
      </c>
      <c r="W2132">
        <f t="shared" si="271"/>
        <v>2014</v>
      </c>
    </row>
    <row r="2133" spans="1:23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4"/>
        <v>0.05</v>
      </c>
      <c r="P2133" s="8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11">
        <f t="shared" si="268"/>
        <v>42167.207071759258</v>
      </c>
      <c r="T2133" s="11">
        <f t="shared" si="269"/>
        <v>42197.207071759258</v>
      </c>
      <c r="U2133" t="str">
        <f>INDEX('ED - Country code'!$A:$A,MATCH(Data!G2133,'ED - Country code'!$B:$B,0))</f>
        <v>United States of America</v>
      </c>
      <c r="V2133">
        <f t="shared" si="270"/>
        <v>30</v>
      </c>
      <c r="W2133">
        <f t="shared" si="271"/>
        <v>2015</v>
      </c>
    </row>
    <row r="2134" spans="1:23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4"/>
        <v>2.1129899999999997E-2</v>
      </c>
      <c r="P2134" s="8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11">
        <f t="shared" si="268"/>
        <v>41643.487175925926</v>
      </c>
      <c r="T2134" s="11">
        <f t="shared" si="269"/>
        <v>41673.487175925926</v>
      </c>
      <c r="U2134" t="str">
        <f>INDEX('ED - Country code'!$A:$A,MATCH(Data!G2134,'ED - Country code'!$B:$B,0))</f>
        <v>United States of America</v>
      </c>
      <c r="V2134">
        <f t="shared" si="270"/>
        <v>30</v>
      </c>
      <c r="W2134">
        <f t="shared" si="271"/>
        <v>2014</v>
      </c>
    </row>
    <row r="2135" spans="1:23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4"/>
        <v>1.6E-2</v>
      </c>
      <c r="P2135" s="8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11">
        <f t="shared" si="268"/>
        <v>40619.097210648149</v>
      </c>
      <c r="T2135" s="11">
        <f t="shared" si="269"/>
        <v>40657.290972222225</v>
      </c>
      <c r="U2135" t="str">
        <f>INDEX('ED - Country code'!$A:$A,MATCH(Data!G2135,'ED - Country code'!$B:$B,0))</f>
        <v>United States of America</v>
      </c>
      <c r="V2135">
        <f t="shared" si="270"/>
        <v>38.193761574075324</v>
      </c>
      <c r="W2135">
        <f t="shared" si="271"/>
        <v>2011</v>
      </c>
    </row>
    <row r="2136" spans="1:23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4"/>
        <v>1.7333333333333333E-2</v>
      </c>
      <c r="P2136" s="8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11">
        <f t="shared" si="268"/>
        <v>41361.886469907404</v>
      </c>
      <c r="T2136" s="11">
        <f t="shared" si="269"/>
        <v>41391.886469907404</v>
      </c>
      <c r="U2136" t="str">
        <f>INDEX('ED - Country code'!$A:$A,MATCH(Data!G2136,'ED - Country code'!$B:$B,0))</f>
        <v>United States of America</v>
      </c>
      <c r="V2136">
        <f t="shared" si="270"/>
        <v>30</v>
      </c>
      <c r="W2136">
        <f t="shared" si="271"/>
        <v>2013</v>
      </c>
    </row>
    <row r="2137" spans="1:23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4"/>
        <v>9.5600000000000004E-2</v>
      </c>
      <c r="P2137" s="8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11">
        <f t="shared" si="268"/>
        <v>41156.963344907403</v>
      </c>
      <c r="T2137" s="11">
        <f t="shared" si="269"/>
        <v>41186.963344907403</v>
      </c>
      <c r="U2137" t="str">
        <f>INDEX('ED - Country code'!$A:$A,MATCH(Data!G2137,'ED - Country code'!$B:$B,0))</f>
        <v>United States of America</v>
      </c>
      <c r="V2137">
        <f t="shared" si="270"/>
        <v>30</v>
      </c>
      <c r="W2137">
        <f t="shared" si="271"/>
        <v>2012</v>
      </c>
    </row>
    <row r="2138" spans="1:23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4"/>
        <v>5.9612499999999998E-4</v>
      </c>
      <c r="P2138" s="8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11">
        <f t="shared" si="268"/>
        <v>41536.509097222224</v>
      </c>
      <c r="T2138" s="11">
        <f t="shared" si="269"/>
        <v>41566.509097222224</v>
      </c>
      <c r="U2138" t="str">
        <f>INDEX('ED - Country code'!$A:$A,MATCH(Data!G2138,'ED - Country code'!$B:$B,0))</f>
        <v>United States of America</v>
      </c>
      <c r="V2138">
        <f t="shared" si="270"/>
        <v>30</v>
      </c>
      <c r="W2138">
        <f t="shared" si="271"/>
        <v>2013</v>
      </c>
    </row>
    <row r="2139" spans="1:23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4"/>
        <v>0.28405999999999998</v>
      </c>
      <c r="P2139" s="8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11">
        <f t="shared" si="268"/>
        <v>41948.771168981482</v>
      </c>
      <c r="T2139" s="11">
        <f t="shared" si="269"/>
        <v>41978.771168981482</v>
      </c>
      <c r="U2139" t="str">
        <f>INDEX('ED - Country code'!$A:$A,MATCH(Data!G2139,'ED - Country code'!$B:$B,0))</f>
        <v>Canada</v>
      </c>
      <c r="V2139">
        <f t="shared" si="270"/>
        <v>30</v>
      </c>
      <c r="W2139">
        <f t="shared" si="271"/>
        <v>2014</v>
      </c>
    </row>
    <row r="2140" spans="1:23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4"/>
        <v>0.128</v>
      </c>
      <c r="P2140" s="8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11">
        <f t="shared" si="268"/>
        <v>41557.013182870374</v>
      </c>
      <c r="T2140" s="11">
        <f t="shared" si="269"/>
        <v>41587.054849537039</v>
      </c>
      <c r="U2140" t="str">
        <f>INDEX('ED - Country code'!$A:$A,MATCH(Data!G2140,'ED - Country code'!$B:$B,0))</f>
        <v>United Kingdom</v>
      </c>
      <c r="V2140">
        <f t="shared" si="270"/>
        <v>30.041666666664241</v>
      </c>
      <c r="W2140">
        <f t="shared" si="271"/>
        <v>2013</v>
      </c>
    </row>
    <row r="2141" spans="1:23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4"/>
        <v>5.4199999999999998E-2</v>
      </c>
      <c r="P2141" s="8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11">
        <f t="shared" si="268"/>
        <v>42647.750092592592</v>
      </c>
      <c r="T2141" s="11">
        <f t="shared" si="269"/>
        <v>42677.750092592592</v>
      </c>
      <c r="U2141" t="str">
        <f>INDEX('ED - Country code'!$A:$A,MATCH(Data!G2141,'ED - Country code'!$B:$B,0))</f>
        <v>United States of America</v>
      </c>
      <c r="V2141">
        <f t="shared" si="270"/>
        <v>30</v>
      </c>
      <c r="W2141">
        <f t="shared" si="271"/>
        <v>2016</v>
      </c>
    </row>
    <row r="2142" spans="1:23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4"/>
        <v>1.1199999999999999E-3</v>
      </c>
      <c r="P2142" s="8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11">
        <f t="shared" si="268"/>
        <v>41255.833611111113</v>
      </c>
      <c r="T2142" s="11">
        <f t="shared" si="269"/>
        <v>41285.833611111113</v>
      </c>
      <c r="U2142" t="str">
        <f>INDEX('ED - Country code'!$A:$A,MATCH(Data!G2142,'ED - Country code'!$B:$B,0))</f>
        <v>United States of America</v>
      </c>
      <c r="V2142">
        <f t="shared" si="270"/>
        <v>30</v>
      </c>
      <c r="W2142">
        <f t="shared" si="271"/>
        <v>2013</v>
      </c>
    </row>
    <row r="2143" spans="1:23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4"/>
        <v>0</v>
      </c>
      <c r="P2143" s="8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11">
        <f t="shared" si="268"/>
        <v>41927.235636574071</v>
      </c>
      <c r="T2143" s="11">
        <f t="shared" si="269"/>
        <v>41957.277303240742</v>
      </c>
      <c r="U2143" t="str">
        <f>INDEX('ED - Country code'!$A:$A,MATCH(Data!G2143,'ED - Country code'!$B:$B,0))</f>
        <v>United States of America</v>
      </c>
      <c r="V2143">
        <f t="shared" si="270"/>
        <v>30.041666666671517</v>
      </c>
      <c r="W2143">
        <f t="shared" si="271"/>
        <v>2014</v>
      </c>
    </row>
    <row r="2144" spans="1:23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4"/>
        <v>5.7238095238095241E-2</v>
      </c>
      <c r="P2144" s="8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11">
        <f t="shared" si="268"/>
        <v>42340.701504629629</v>
      </c>
      <c r="T2144" s="11">
        <f t="shared" si="269"/>
        <v>42368.701504629629</v>
      </c>
      <c r="U2144" t="str">
        <f>INDEX('ED - Country code'!$A:$A,MATCH(Data!G2144,'ED - Country code'!$B:$B,0))</f>
        <v>Germany</v>
      </c>
      <c r="V2144">
        <f t="shared" si="270"/>
        <v>28</v>
      </c>
      <c r="W2144">
        <f t="shared" si="271"/>
        <v>2015</v>
      </c>
    </row>
    <row r="2145" spans="1:23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4"/>
        <v>0.1125</v>
      </c>
      <c r="P2145" s="8">
        <f t="shared" si="265"/>
        <v>45</v>
      </c>
      <c r="Q2145" t="str">
        <f t="shared" si="266"/>
        <v>games</v>
      </c>
      <c r="R2145" t="str">
        <f t="shared" si="267"/>
        <v>video games</v>
      </c>
      <c r="S2145" s="11">
        <f t="shared" si="268"/>
        <v>40332.886712962965</v>
      </c>
      <c r="T2145" s="11">
        <f t="shared" si="269"/>
        <v>40380.791666666664</v>
      </c>
      <c r="U2145" t="str">
        <f>INDEX('ED - Country code'!$A:$A,MATCH(Data!G2145,'ED - Country code'!$B:$B,0))</f>
        <v>United States of America</v>
      </c>
      <c r="V2145">
        <f t="shared" si="270"/>
        <v>47.904953703698993</v>
      </c>
      <c r="W2145">
        <f t="shared" si="271"/>
        <v>2010</v>
      </c>
    </row>
    <row r="2146" spans="1:23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4"/>
        <v>1.7098591549295775E-2</v>
      </c>
      <c r="P2146" s="8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11">
        <f t="shared" si="268"/>
        <v>41499.546759259261</v>
      </c>
      <c r="T2146" s="11">
        <f t="shared" si="269"/>
        <v>41531.546759259261</v>
      </c>
      <c r="U2146" t="str">
        <f>INDEX('ED - Country code'!$A:$A,MATCH(Data!G2146,'ED - Country code'!$B:$B,0))</f>
        <v>United States of America</v>
      </c>
      <c r="V2146">
        <f t="shared" si="270"/>
        <v>32</v>
      </c>
      <c r="W2146">
        <f t="shared" si="271"/>
        <v>2013</v>
      </c>
    </row>
    <row r="2147" spans="1:23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4"/>
        <v>0.30433333333333334</v>
      </c>
      <c r="P2147" s="8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11">
        <f t="shared" si="268"/>
        <v>41575.237430555557</v>
      </c>
      <c r="T2147" s="11">
        <f t="shared" si="269"/>
        <v>41605.279097222221</v>
      </c>
      <c r="U2147" t="str">
        <f>INDEX('ED - Country code'!$A:$A,MATCH(Data!G2147,'ED - Country code'!$B:$B,0))</f>
        <v>United States of America</v>
      </c>
      <c r="V2147">
        <f t="shared" si="270"/>
        <v>30.041666666664241</v>
      </c>
      <c r="W2147">
        <f t="shared" si="271"/>
        <v>2013</v>
      </c>
    </row>
    <row r="2148" spans="1:23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4"/>
        <v>2.0000000000000001E-4</v>
      </c>
      <c r="P2148" s="8">
        <f t="shared" si="265"/>
        <v>1</v>
      </c>
      <c r="Q2148" t="str">
        <f t="shared" si="266"/>
        <v>games</v>
      </c>
      <c r="R2148" t="str">
        <f t="shared" si="267"/>
        <v>video games</v>
      </c>
      <c r="S2148" s="11">
        <f t="shared" si="268"/>
        <v>42397.679513888885</v>
      </c>
      <c r="T2148" s="11">
        <f t="shared" si="269"/>
        <v>42411.679513888885</v>
      </c>
      <c r="U2148" t="str">
        <f>INDEX('ED - Country code'!$A:$A,MATCH(Data!G2148,'ED - Country code'!$B:$B,0))</f>
        <v>United States of America</v>
      </c>
      <c r="V2148">
        <f t="shared" si="270"/>
        <v>14</v>
      </c>
      <c r="W2148">
        <f t="shared" si="271"/>
        <v>2016</v>
      </c>
    </row>
    <row r="2149" spans="1:23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4"/>
        <v>6.9641025641025639E-3</v>
      </c>
      <c r="P2149" s="8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11">
        <f t="shared" si="268"/>
        <v>41927.295694444445</v>
      </c>
      <c r="T2149" s="11">
        <f t="shared" si="269"/>
        <v>41959.337361111116</v>
      </c>
      <c r="U2149" t="str">
        <f>INDEX('ED - Country code'!$A:$A,MATCH(Data!G2149,'ED - Country code'!$B:$B,0))</f>
        <v>United States of America</v>
      </c>
      <c r="V2149">
        <f t="shared" si="270"/>
        <v>32.041666666671517</v>
      </c>
      <c r="W2149">
        <f t="shared" si="271"/>
        <v>2014</v>
      </c>
    </row>
    <row r="2150" spans="1:23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4"/>
        <v>0.02</v>
      </c>
      <c r="P2150" s="8">
        <f t="shared" si="265"/>
        <v>1</v>
      </c>
      <c r="Q2150" t="str">
        <f t="shared" si="266"/>
        <v>games</v>
      </c>
      <c r="R2150" t="str">
        <f t="shared" si="267"/>
        <v>video games</v>
      </c>
      <c r="S2150" s="11">
        <f t="shared" si="268"/>
        <v>42066.733587962968</v>
      </c>
      <c r="T2150" s="11">
        <f t="shared" si="269"/>
        <v>42096.691921296297</v>
      </c>
      <c r="U2150" t="str">
        <f>INDEX('ED - Country code'!$A:$A,MATCH(Data!G2150,'ED - Country code'!$B:$B,0))</f>
        <v>United Kingdom</v>
      </c>
      <c r="V2150">
        <f t="shared" si="270"/>
        <v>29.958333333328483</v>
      </c>
      <c r="W2150">
        <f t="shared" si="271"/>
        <v>2015</v>
      </c>
    </row>
    <row r="2151" spans="1:23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4"/>
        <v>0</v>
      </c>
      <c r="P2151" s="8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11">
        <f t="shared" si="268"/>
        <v>40355.024953703702</v>
      </c>
      <c r="T2151" s="11">
        <f t="shared" si="269"/>
        <v>40390</v>
      </c>
      <c r="U2151" t="str">
        <f>INDEX('ED - Country code'!$A:$A,MATCH(Data!G2151,'ED - Country code'!$B:$B,0))</f>
        <v>United States of America</v>
      </c>
      <c r="V2151">
        <f t="shared" si="270"/>
        <v>34.975046296298387</v>
      </c>
      <c r="W2151">
        <f t="shared" si="271"/>
        <v>2010</v>
      </c>
    </row>
    <row r="2152" spans="1:23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4"/>
        <v>8.0999999999999996E-3</v>
      </c>
      <c r="P2152" s="8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11">
        <f t="shared" si="268"/>
        <v>42534.284710648149</v>
      </c>
      <c r="T2152" s="11">
        <f t="shared" si="269"/>
        <v>42564.284710648149</v>
      </c>
      <c r="U2152" t="str">
        <f>INDEX('ED - Country code'!$A:$A,MATCH(Data!G2152,'ED - Country code'!$B:$B,0))</f>
        <v>Norway</v>
      </c>
      <c r="V2152">
        <f t="shared" si="270"/>
        <v>30</v>
      </c>
      <c r="W2152">
        <f t="shared" si="271"/>
        <v>2016</v>
      </c>
    </row>
    <row r="2153" spans="1:23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4"/>
        <v>2.6222222222222224E-3</v>
      </c>
      <c r="P2153" s="8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11">
        <f t="shared" si="268"/>
        <v>42520.847384259265</v>
      </c>
      <c r="T2153" s="11">
        <f t="shared" si="269"/>
        <v>42550.847384259265</v>
      </c>
      <c r="U2153" t="str">
        <f>INDEX('ED - Country code'!$A:$A,MATCH(Data!G2153,'ED - Country code'!$B:$B,0))</f>
        <v>United States of America</v>
      </c>
      <c r="V2153">
        <f t="shared" si="270"/>
        <v>30</v>
      </c>
      <c r="W2153">
        <f t="shared" si="271"/>
        <v>2016</v>
      </c>
    </row>
    <row r="2154" spans="1:23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4"/>
        <v>1.6666666666666668E-3</v>
      </c>
      <c r="P2154" s="8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11">
        <f t="shared" si="268"/>
        <v>41683.832280092596</v>
      </c>
      <c r="T2154" s="11">
        <f t="shared" si="269"/>
        <v>41713.790613425925</v>
      </c>
      <c r="U2154" t="str">
        <f>INDEX('ED - Country code'!$A:$A,MATCH(Data!G2154,'ED - Country code'!$B:$B,0))</f>
        <v>United States of America</v>
      </c>
      <c r="V2154">
        <f t="shared" si="270"/>
        <v>29.958333333328483</v>
      </c>
      <c r="W2154">
        <f t="shared" si="271"/>
        <v>2014</v>
      </c>
    </row>
    <row r="2155" spans="1:23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4"/>
        <v>9.1244548809124457E-5</v>
      </c>
      <c r="P2155" s="8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11">
        <f t="shared" si="268"/>
        <v>41974.911087962959</v>
      </c>
      <c r="T2155" s="11">
        <f t="shared" si="269"/>
        <v>42014.332638888889</v>
      </c>
      <c r="U2155" t="str">
        <f>INDEX('ED - Country code'!$A:$A,MATCH(Data!G2155,'ED - Country code'!$B:$B,0))</f>
        <v>United States of America</v>
      </c>
      <c r="V2155">
        <f t="shared" si="270"/>
        <v>39.421550925930205</v>
      </c>
      <c r="W2155">
        <f t="shared" si="271"/>
        <v>2015</v>
      </c>
    </row>
    <row r="2156" spans="1:23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4"/>
        <v>8.0000000000000002E-3</v>
      </c>
      <c r="P2156" s="8">
        <f t="shared" si="265"/>
        <v>1</v>
      </c>
      <c r="Q2156" t="str">
        <f t="shared" si="266"/>
        <v>games</v>
      </c>
      <c r="R2156" t="str">
        <f t="shared" si="267"/>
        <v>video games</v>
      </c>
      <c r="S2156" s="11">
        <f t="shared" si="268"/>
        <v>41647.632256944446</v>
      </c>
      <c r="T2156" s="11">
        <f t="shared" si="269"/>
        <v>41667.632256944446</v>
      </c>
      <c r="U2156" t="str">
        <f>INDEX('ED - Country code'!$A:$A,MATCH(Data!G2156,'ED - Country code'!$B:$B,0))</f>
        <v>United States of America</v>
      </c>
      <c r="V2156">
        <f t="shared" si="270"/>
        <v>20</v>
      </c>
      <c r="W2156">
        <f t="shared" si="271"/>
        <v>2014</v>
      </c>
    </row>
    <row r="2157" spans="1:23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4"/>
        <v>2.3E-2</v>
      </c>
      <c r="P2157" s="8">
        <f t="shared" si="265"/>
        <v>23</v>
      </c>
      <c r="Q2157" t="str">
        <f t="shared" si="266"/>
        <v>games</v>
      </c>
      <c r="R2157" t="str">
        <f t="shared" si="267"/>
        <v>video games</v>
      </c>
      <c r="S2157" s="11">
        <f t="shared" si="268"/>
        <v>42430.747511574074</v>
      </c>
      <c r="T2157" s="11">
        <f t="shared" si="269"/>
        <v>42460.70584490741</v>
      </c>
      <c r="U2157" t="str">
        <f>INDEX('ED - Country code'!$A:$A,MATCH(Data!G2157,'ED - Country code'!$B:$B,0))</f>
        <v>United Kingdom</v>
      </c>
      <c r="V2157">
        <f t="shared" si="270"/>
        <v>29.958333333335759</v>
      </c>
      <c r="W2157">
        <f t="shared" si="271"/>
        <v>2016</v>
      </c>
    </row>
    <row r="2158" spans="1:23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4"/>
        <v>2.6660714285714284E-2</v>
      </c>
      <c r="P2158" s="8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11">
        <f t="shared" si="268"/>
        <v>41488.85423611111</v>
      </c>
      <c r="T2158" s="11">
        <f t="shared" si="269"/>
        <v>41533.85423611111</v>
      </c>
      <c r="U2158" t="str">
        <f>INDEX('ED - Country code'!$A:$A,MATCH(Data!G2158,'ED - Country code'!$B:$B,0))</f>
        <v>United States of America</v>
      </c>
      <c r="V2158">
        <f t="shared" si="270"/>
        <v>45</v>
      </c>
      <c r="W2158">
        <f t="shared" si="271"/>
        <v>2013</v>
      </c>
    </row>
    <row r="2159" spans="1:23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4"/>
        <v>0.28192</v>
      </c>
      <c r="P2159" s="8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11">
        <f t="shared" si="268"/>
        <v>42694.98128472222</v>
      </c>
      <c r="T2159" s="11">
        <f t="shared" si="269"/>
        <v>42727.332638888889</v>
      </c>
      <c r="U2159" t="str">
        <f>INDEX('ED - Country code'!$A:$A,MATCH(Data!G2159,'ED - Country code'!$B:$B,0))</f>
        <v>United States of America</v>
      </c>
      <c r="V2159">
        <f t="shared" si="270"/>
        <v>32.351354166668898</v>
      </c>
      <c r="W2159">
        <f t="shared" si="271"/>
        <v>2016</v>
      </c>
    </row>
    <row r="2160" spans="1:23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4"/>
        <v>6.5900366666666668E-2</v>
      </c>
      <c r="P2160" s="8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11">
        <f t="shared" si="268"/>
        <v>41264.853865740741</v>
      </c>
      <c r="T2160" s="11">
        <f t="shared" si="269"/>
        <v>41309.853865740741</v>
      </c>
      <c r="U2160" t="str">
        <f>INDEX('ED - Country code'!$A:$A,MATCH(Data!G2160,'ED - Country code'!$B:$B,0))</f>
        <v>United States of America</v>
      </c>
      <c r="V2160">
        <f t="shared" si="270"/>
        <v>45</v>
      </c>
      <c r="W2160">
        <f t="shared" si="271"/>
        <v>2013</v>
      </c>
    </row>
    <row r="2161" spans="1:23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4"/>
        <v>7.2222222222222219E-3</v>
      </c>
      <c r="P2161" s="8">
        <f t="shared" si="265"/>
        <v>13</v>
      </c>
      <c r="Q2161" t="str">
        <f t="shared" si="266"/>
        <v>games</v>
      </c>
      <c r="R2161" t="str">
        <f t="shared" si="267"/>
        <v>video games</v>
      </c>
      <c r="S2161" s="11">
        <f t="shared" si="268"/>
        <v>40710.731180555551</v>
      </c>
      <c r="T2161" s="11">
        <f t="shared" si="269"/>
        <v>40740.731180555551</v>
      </c>
      <c r="U2161" t="str">
        <f>INDEX('ED - Country code'!$A:$A,MATCH(Data!G2161,'ED - Country code'!$B:$B,0))</f>
        <v>United States of America</v>
      </c>
      <c r="V2161">
        <f t="shared" si="270"/>
        <v>30</v>
      </c>
      <c r="W2161">
        <f t="shared" si="271"/>
        <v>2011</v>
      </c>
    </row>
    <row r="2162" spans="1:23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4"/>
        <v>8.5000000000000006E-3</v>
      </c>
      <c r="P2162" s="8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11">
        <f t="shared" si="268"/>
        <v>41018.711863425924</v>
      </c>
      <c r="T2162" s="11">
        <f t="shared" si="269"/>
        <v>41048.711863425924</v>
      </c>
      <c r="U2162" t="str">
        <f>INDEX('ED - Country code'!$A:$A,MATCH(Data!G2162,'ED - Country code'!$B:$B,0))</f>
        <v>United States of America</v>
      </c>
      <c r="V2162">
        <f t="shared" si="270"/>
        <v>30</v>
      </c>
      <c r="W2162">
        <f t="shared" si="271"/>
        <v>2012</v>
      </c>
    </row>
    <row r="2163" spans="1:23" ht="43.2" x14ac:dyDescent="0.3">
      <c r="A2163">
        <v>1348</v>
      </c>
      <c r="B2163" s="3" t="s">
        <v>1349</v>
      </c>
      <c r="C2163" s="3" t="s">
        <v>5458</v>
      </c>
      <c r="D2163">
        <v>5875</v>
      </c>
      <c r="E2163">
        <v>5985</v>
      </c>
      <c r="F2163" t="s">
        <v>8219</v>
      </c>
      <c r="G2163" t="s">
        <v>8224</v>
      </c>
      <c r="H2163" t="s">
        <v>8246</v>
      </c>
      <c r="I2163">
        <v>1418904533</v>
      </c>
      <c r="J2163">
        <v>1416485333</v>
      </c>
      <c r="K2163" t="b">
        <v>0</v>
      </c>
      <c r="L2163">
        <v>26</v>
      </c>
      <c r="M2163" t="b">
        <v>1</v>
      </c>
      <c r="N2163" t="s">
        <v>8274</v>
      </c>
      <c r="O2163" s="5">
        <f t="shared" si="264"/>
        <v>1.018723404255319</v>
      </c>
      <c r="P2163" s="8">
        <f t="shared" si="265"/>
        <v>230.19230769230768</v>
      </c>
      <c r="Q2163" t="str">
        <f t="shared" si="266"/>
        <v>publishing</v>
      </c>
      <c r="R2163" t="str">
        <f t="shared" si="267"/>
        <v>nonfiction</v>
      </c>
      <c r="S2163" s="11">
        <f t="shared" si="268"/>
        <v>41963.506168981476</v>
      </c>
      <c r="T2163" s="11">
        <f t="shared" si="269"/>
        <v>41991.506168981476</v>
      </c>
      <c r="U2163" t="str">
        <f>INDEX('ED - Country code'!$A:$A,MATCH(Data!G1350,'ED - Country code'!$B:$B,0))</f>
        <v>United States of America</v>
      </c>
      <c r="V2163">
        <f t="shared" si="270"/>
        <v>28</v>
      </c>
      <c r="W2163">
        <f t="shared" si="271"/>
        <v>2014</v>
      </c>
    </row>
    <row r="2164" spans="1:23" ht="43.2" x14ac:dyDescent="0.3">
      <c r="A2164">
        <v>3833</v>
      </c>
      <c r="B2164" s="3" t="s">
        <v>3830</v>
      </c>
      <c r="C2164" s="3" t="s">
        <v>7942</v>
      </c>
      <c r="D2164">
        <v>1200</v>
      </c>
      <c r="E2164">
        <v>1400</v>
      </c>
      <c r="F2164" t="s">
        <v>8219</v>
      </c>
      <c r="G2164" t="s">
        <v>8229</v>
      </c>
      <c r="H2164" t="s">
        <v>8251</v>
      </c>
      <c r="I2164">
        <v>1417460940</v>
      </c>
      <c r="J2164">
        <v>1416516972</v>
      </c>
      <c r="K2164" t="b">
        <v>0</v>
      </c>
      <c r="L2164">
        <v>20</v>
      </c>
      <c r="M2164" t="b">
        <v>1</v>
      </c>
      <c r="N2164" t="s">
        <v>8271</v>
      </c>
      <c r="O2164" s="5">
        <f t="shared" si="264"/>
        <v>1.1666666666666667</v>
      </c>
      <c r="P2164" s="8">
        <f t="shared" si="265"/>
        <v>70</v>
      </c>
      <c r="Q2164" t="str">
        <f t="shared" si="266"/>
        <v>theater</v>
      </c>
      <c r="R2164" t="str">
        <f t="shared" si="267"/>
        <v>plays</v>
      </c>
      <c r="S2164" s="11">
        <f t="shared" si="268"/>
        <v>41963.872361111105</v>
      </c>
      <c r="T2164" s="11">
        <f t="shared" si="269"/>
        <v>41974.797916666663</v>
      </c>
      <c r="U2164" t="str">
        <f>INDEX('ED - Country code'!$A:$A,MATCH(Data!G3835,'ED - Country code'!$B:$B,0))</f>
        <v>United Kingdom</v>
      </c>
      <c r="V2164">
        <f t="shared" si="270"/>
        <v>10.925555555557366</v>
      </c>
      <c r="W2164">
        <f t="shared" si="271"/>
        <v>2014</v>
      </c>
    </row>
    <row r="2165" spans="1:23" ht="28.8" x14ac:dyDescent="0.3">
      <c r="A2165">
        <v>3262</v>
      </c>
      <c r="B2165" s="3" t="s">
        <v>3262</v>
      </c>
      <c r="C2165" s="3" t="s">
        <v>7372</v>
      </c>
      <c r="D2165">
        <v>12200</v>
      </c>
      <c r="E2165">
        <v>12571</v>
      </c>
      <c r="F2165" t="s">
        <v>8219</v>
      </c>
      <c r="G2165" t="s">
        <v>8224</v>
      </c>
      <c r="H2165" t="s">
        <v>8246</v>
      </c>
      <c r="I2165">
        <v>1419220800</v>
      </c>
      <c r="J2165">
        <v>1416555262</v>
      </c>
      <c r="K2165" t="b">
        <v>1</v>
      </c>
      <c r="L2165">
        <v>134</v>
      </c>
      <c r="M2165" t="b">
        <v>1</v>
      </c>
      <c r="N2165" t="s">
        <v>8271</v>
      </c>
      <c r="O2165" s="5">
        <f t="shared" si="264"/>
        <v>1.0304098360655738</v>
      </c>
      <c r="P2165" s="8">
        <f t="shared" si="265"/>
        <v>93.81343283582089</v>
      </c>
      <c r="Q2165" t="str">
        <f t="shared" si="266"/>
        <v>theater</v>
      </c>
      <c r="R2165" t="str">
        <f t="shared" si="267"/>
        <v>plays</v>
      </c>
      <c r="S2165" s="11">
        <f t="shared" si="268"/>
        <v>41964.315532407403</v>
      </c>
      <c r="T2165" s="11">
        <f t="shared" si="269"/>
        <v>41995.166666666672</v>
      </c>
      <c r="U2165" t="str">
        <f>INDEX('ED - Country code'!$A:$A,MATCH(Data!G3264,'ED - Country code'!$B:$B,0))</f>
        <v>United States of America</v>
      </c>
      <c r="V2165">
        <f t="shared" si="270"/>
        <v>30.851134259268292</v>
      </c>
      <c r="W2165">
        <f t="shared" si="271"/>
        <v>2014</v>
      </c>
    </row>
    <row r="2166" spans="1:23" ht="43.2" x14ac:dyDescent="0.3">
      <c r="A2166">
        <v>1960</v>
      </c>
      <c r="B2166" s="3" t="s">
        <v>1961</v>
      </c>
      <c r="C2166" s="3" t="s">
        <v>6070</v>
      </c>
      <c r="D2166">
        <v>70000</v>
      </c>
      <c r="E2166">
        <v>82532</v>
      </c>
      <c r="F2166" t="s">
        <v>8219</v>
      </c>
      <c r="G2166" t="s">
        <v>8235</v>
      </c>
      <c r="H2166" t="s">
        <v>8255</v>
      </c>
      <c r="I2166">
        <v>1419151341</v>
      </c>
      <c r="J2166">
        <v>1416559341</v>
      </c>
      <c r="K2166" t="b">
        <v>1</v>
      </c>
      <c r="L2166">
        <v>33</v>
      </c>
      <c r="M2166" t="b">
        <v>1</v>
      </c>
      <c r="N2166" t="s">
        <v>8295</v>
      </c>
      <c r="O2166" s="5">
        <f t="shared" si="264"/>
        <v>1.1790285714285715</v>
      </c>
      <c r="P2166" s="8">
        <f t="shared" si="265"/>
        <v>2500.969696969697</v>
      </c>
      <c r="Q2166" t="str">
        <f t="shared" si="266"/>
        <v>technology</v>
      </c>
      <c r="R2166" t="str">
        <f t="shared" si="267"/>
        <v>hardware</v>
      </c>
      <c r="S2166" s="11">
        <f t="shared" si="268"/>
        <v>41964.362743055557</v>
      </c>
      <c r="T2166" s="11">
        <f t="shared" si="269"/>
        <v>41994.362743055557</v>
      </c>
      <c r="U2166" t="str">
        <f>INDEX('ED - Country code'!$A:$A,MATCH(Data!G1962,'ED - Country code'!$B:$B,0))</f>
        <v>United States of America</v>
      </c>
      <c r="V2166">
        <f t="shared" si="270"/>
        <v>30</v>
      </c>
      <c r="W2166">
        <f t="shared" si="271"/>
        <v>2014</v>
      </c>
    </row>
    <row r="2167" spans="1:23" ht="43.2" x14ac:dyDescent="0.3">
      <c r="A2167">
        <v>3585</v>
      </c>
      <c r="B2167" s="3" t="s">
        <v>3584</v>
      </c>
      <c r="C2167" s="3" t="s">
        <v>7695</v>
      </c>
      <c r="D2167">
        <v>3400</v>
      </c>
      <c r="E2167">
        <v>4050</v>
      </c>
      <c r="F2167" t="s">
        <v>8219</v>
      </c>
      <c r="G2167" t="s">
        <v>8224</v>
      </c>
      <c r="H2167" t="s">
        <v>8246</v>
      </c>
      <c r="I2167">
        <v>1419181890</v>
      </c>
      <c r="J2167">
        <v>1416589890</v>
      </c>
      <c r="K2167" t="b">
        <v>0</v>
      </c>
      <c r="L2167">
        <v>23</v>
      </c>
      <c r="M2167" t="b">
        <v>1</v>
      </c>
      <c r="N2167" t="s">
        <v>8271</v>
      </c>
      <c r="O2167" s="5">
        <f t="shared" si="264"/>
        <v>1.1911764705882353</v>
      </c>
      <c r="P2167" s="8">
        <f t="shared" si="265"/>
        <v>176.08695652173913</v>
      </c>
      <c r="Q2167" t="str">
        <f t="shared" si="266"/>
        <v>theater</v>
      </c>
      <c r="R2167" t="str">
        <f t="shared" si="267"/>
        <v>plays</v>
      </c>
      <c r="S2167" s="11">
        <f t="shared" si="268"/>
        <v>41964.716319444444</v>
      </c>
      <c r="T2167" s="11">
        <f t="shared" si="269"/>
        <v>41994.716319444444</v>
      </c>
      <c r="U2167" t="str">
        <f>INDEX('ED - Country code'!$A:$A,MATCH(Data!G3587,'ED - Country code'!$B:$B,0))</f>
        <v>United States of America</v>
      </c>
      <c r="V2167">
        <f t="shared" si="270"/>
        <v>30</v>
      </c>
      <c r="W2167">
        <f t="shared" si="271"/>
        <v>2014</v>
      </c>
    </row>
    <row r="2168" spans="1:23" ht="43.2" x14ac:dyDescent="0.3">
      <c r="A2168">
        <v>1523</v>
      </c>
      <c r="B2168" s="3" t="s">
        <v>1524</v>
      </c>
      <c r="C2168" s="3" t="s">
        <v>5633</v>
      </c>
      <c r="D2168">
        <v>18500</v>
      </c>
      <c r="E2168">
        <v>23096</v>
      </c>
      <c r="F2168" t="s">
        <v>8219</v>
      </c>
      <c r="G2168" t="s">
        <v>8224</v>
      </c>
      <c r="H2168" t="s">
        <v>8246</v>
      </c>
      <c r="I2168">
        <v>1419292800</v>
      </c>
      <c r="J2168">
        <v>1416592916</v>
      </c>
      <c r="K2168" t="b">
        <v>1</v>
      </c>
      <c r="L2168">
        <v>241</v>
      </c>
      <c r="M2168" t="b">
        <v>1</v>
      </c>
      <c r="N2168" t="s">
        <v>8285</v>
      </c>
      <c r="O2168" s="5">
        <f t="shared" si="264"/>
        <v>1.2484324324324325</v>
      </c>
      <c r="P2168" s="8">
        <f t="shared" si="265"/>
        <v>95.834024896265561</v>
      </c>
      <c r="Q2168" t="str">
        <f t="shared" si="266"/>
        <v>photography</v>
      </c>
      <c r="R2168" t="str">
        <f t="shared" si="267"/>
        <v>photobooks</v>
      </c>
      <c r="S2168" s="11">
        <f t="shared" si="268"/>
        <v>41964.751342592594</v>
      </c>
      <c r="T2168" s="11">
        <f t="shared" si="269"/>
        <v>41996</v>
      </c>
      <c r="U2168" t="str">
        <f>INDEX('ED - Country code'!$A:$A,MATCH(Data!G1525,'ED - Country code'!$B:$B,0))</f>
        <v>United States of America</v>
      </c>
      <c r="V2168">
        <f t="shared" si="270"/>
        <v>31.248657407406427</v>
      </c>
      <c r="W2168">
        <f t="shared" si="271"/>
        <v>2014</v>
      </c>
    </row>
    <row r="2169" spans="1:23" ht="43.2" x14ac:dyDescent="0.3">
      <c r="A2169">
        <v>2275</v>
      </c>
      <c r="B2169" s="3" t="s">
        <v>2276</v>
      </c>
      <c r="C2169" s="3" t="s">
        <v>6385</v>
      </c>
      <c r="D2169">
        <v>650</v>
      </c>
      <c r="E2169">
        <v>2650.5</v>
      </c>
      <c r="F2169" t="s">
        <v>8219</v>
      </c>
      <c r="G2169" t="s">
        <v>8225</v>
      </c>
      <c r="H2169" t="s">
        <v>8247</v>
      </c>
      <c r="I2169">
        <v>1419259679</v>
      </c>
      <c r="J2169">
        <v>1416667679</v>
      </c>
      <c r="K2169" t="b">
        <v>0</v>
      </c>
      <c r="L2169">
        <v>79</v>
      </c>
      <c r="M2169" t="b">
        <v>1</v>
      </c>
      <c r="N2169" t="s">
        <v>8297</v>
      </c>
      <c r="O2169" s="5">
        <f t="shared" si="264"/>
        <v>4.0776923076923079</v>
      </c>
      <c r="P2169" s="8">
        <f t="shared" si="265"/>
        <v>33.550632911392405</v>
      </c>
      <c r="Q2169" t="str">
        <f t="shared" si="266"/>
        <v>games</v>
      </c>
      <c r="R2169" t="str">
        <f t="shared" si="267"/>
        <v>tabletop games</v>
      </c>
      <c r="S2169" s="11">
        <f t="shared" si="268"/>
        <v>41965.616655092599</v>
      </c>
      <c r="T2169" s="11">
        <f t="shared" si="269"/>
        <v>41995.616655092599</v>
      </c>
      <c r="U2169" t="str">
        <f>INDEX('ED - Country code'!$A:$A,MATCH(Data!G2277,'ED - Country code'!$B:$B,0))</f>
        <v>United States of America</v>
      </c>
      <c r="V2169">
        <f t="shared" si="270"/>
        <v>30</v>
      </c>
      <c r="W2169">
        <f t="shared" si="271"/>
        <v>2014</v>
      </c>
    </row>
    <row r="2170" spans="1:23" ht="43.2" x14ac:dyDescent="0.3">
      <c r="A2170">
        <v>2267</v>
      </c>
      <c r="B2170" s="3" t="s">
        <v>2268</v>
      </c>
      <c r="C2170" s="3" t="s">
        <v>6377</v>
      </c>
      <c r="D2170">
        <v>20000</v>
      </c>
      <c r="E2170">
        <v>76105</v>
      </c>
      <c r="F2170" t="s">
        <v>8219</v>
      </c>
      <c r="G2170" t="s">
        <v>8224</v>
      </c>
      <c r="H2170" t="s">
        <v>8246</v>
      </c>
      <c r="I2170">
        <v>1419123600</v>
      </c>
      <c r="J2170">
        <v>1416945297</v>
      </c>
      <c r="K2170" t="b">
        <v>0</v>
      </c>
      <c r="L2170">
        <v>404</v>
      </c>
      <c r="M2170" t="b">
        <v>1</v>
      </c>
      <c r="N2170" t="s">
        <v>8297</v>
      </c>
      <c r="O2170" s="5">
        <f t="shared" si="264"/>
        <v>3.80525</v>
      </c>
      <c r="P2170" s="8">
        <f t="shared" si="265"/>
        <v>188.37871287128712</v>
      </c>
      <c r="Q2170" t="str">
        <f t="shared" si="266"/>
        <v>games</v>
      </c>
      <c r="R2170" t="str">
        <f t="shared" si="267"/>
        <v>tabletop games</v>
      </c>
      <c r="S2170" s="11">
        <f t="shared" si="268"/>
        <v>41968.829826388886</v>
      </c>
      <c r="T2170" s="11">
        <f t="shared" si="269"/>
        <v>41994.041666666672</v>
      </c>
      <c r="U2170" t="str">
        <f>INDEX('ED - Country code'!$A:$A,MATCH(Data!G2269,'ED - Country code'!$B:$B,0))</f>
        <v>United States of America</v>
      </c>
      <c r="V2170">
        <f t="shared" si="270"/>
        <v>25.211840277785086</v>
      </c>
      <c r="W2170">
        <f t="shared" si="271"/>
        <v>2014</v>
      </c>
    </row>
    <row r="2171" spans="1:23" ht="28.8" x14ac:dyDescent="0.3">
      <c r="A2171">
        <v>3368</v>
      </c>
      <c r="B2171" s="3" t="s">
        <v>3367</v>
      </c>
      <c r="C2171" s="3" t="s">
        <v>7478</v>
      </c>
      <c r="D2171">
        <v>1000</v>
      </c>
      <c r="E2171">
        <v>1046</v>
      </c>
      <c r="F2171" t="s">
        <v>8219</v>
      </c>
      <c r="G2171" t="s">
        <v>8224</v>
      </c>
      <c r="H2171" t="s">
        <v>8246</v>
      </c>
      <c r="I2171">
        <v>1420088400</v>
      </c>
      <c r="J2171">
        <v>1416977259</v>
      </c>
      <c r="K2171" t="b">
        <v>0</v>
      </c>
      <c r="L2171">
        <v>23</v>
      </c>
      <c r="M2171" t="b">
        <v>1</v>
      </c>
      <c r="N2171" t="s">
        <v>8271</v>
      </c>
      <c r="O2171" s="5">
        <f t="shared" si="264"/>
        <v>1.046</v>
      </c>
      <c r="P2171" s="8">
        <f t="shared" si="265"/>
        <v>45.478260869565219</v>
      </c>
      <c r="Q2171" t="str">
        <f t="shared" si="266"/>
        <v>theater</v>
      </c>
      <c r="R2171" t="str">
        <f t="shared" si="267"/>
        <v>plays</v>
      </c>
      <c r="S2171" s="11">
        <f t="shared" si="268"/>
        <v>41969.199756944443</v>
      </c>
      <c r="T2171" s="11">
        <f t="shared" si="269"/>
        <v>42005.208333333328</v>
      </c>
      <c r="U2171" t="str">
        <f>INDEX('ED - Country code'!$A:$A,MATCH(Data!G3370,'ED - Country code'!$B:$B,0))</f>
        <v>United States of America</v>
      </c>
      <c r="V2171">
        <f t="shared" si="270"/>
        <v>36.008576388885558</v>
      </c>
      <c r="W2171">
        <f t="shared" si="271"/>
        <v>2015</v>
      </c>
    </row>
    <row r="2172" spans="1:23" ht="43.2" x14ac:dyDescent="0.3">
      <c r="A2172">
        <v>3218</v>
      </c>
      <c r="B2172" s="3" t="s">
        <v>3218</v>
      </c>
      <c r="C2172" s="3" t="s">
        <v>7328</v>
      </c>
      <c r="D2172">
        <v>12000</v>
      </c>
      <c r="E2172">
        <v>12252</v>
      </c>
      <c r="F2172" t="s">
        <v>8219</v>
      </c>
      <c r="G2172" t="s">
        <v>8225</v>
      </c>
      <c r="H2172" t="s">
        <v>8247</v>
      </c>
      <c r="I2172">
        <v>1419984000</v>
      </c>
      <c r="J2172">
        <v>1417132986</v>
      </c>
      <c r="K2172" t="b">
        <v>1</v>
      </c>
      <c r="L2172">
        <v>184</v>
      </c>
      <c r="M2172" t="b">
        <v>1</v>
      </c>
      <c r="N2172" t="s">
        <v>8271</v>
      </c>
      <c r="O2172" s="5">
        <f t="shared" si="264"/>
        <v>1.0209999999999999</v>
      </c>
      <c r="P2172" s="8">
        <f t="shared" si="265"/>
        <v>66.586956521739125</v>
      </c>
      <c r="Q2172" t="str">
        <f t="shared" si="266"/>
        <v>theater</v>
      </c>
      <c r="R2172" t="str">
        <f t="shared" si="267"/>
        <v>plays</v>
      </c>
      <c r="S2172" s="11">
        <f t="shared" si="268"/>
        <v>41971.002152777779</v>
      </c>
      <c r="T2172" s="11">
        <f t="shared" si="269"/>
        <v>42004</v>
      </c>
      <c r="U2172" t="str">
        <f>INDEX('ED - Country code'!$A:$A,MATCH(Data!G3220,'ED - Country code'!$B:$B,0))</f>
        <v>United Kingdom</v>
      </c>
      <c r="V2172">
        <f t="shared" si="270"/>
        <v>32.997847222221026</v>
      </c>
      <c r="W2172">
        <f t="shared" si="271"/>
        <v>2014</v>
      </c>
    </row>
    <row r="2173" spans="1:23" ht="43.2" x14ac:dyDescent="0.3">
      <c r="A2173">
        <v>42</v>
      </c>
      <c r="B2173" s="3" t="s">
        <v>44</v>
      </c>
      <c r="C2173" s="3" t="s">
        <v>4153</v>
      </c>
      <c r="D2173">
        <v>14000</v>
      </c>
      <c r="E2173">
        <v>19860</v>
      </c>
      <c r="F2173" t="s">
        <v>8219</v>
      </c>
      <c r="G2173" t="s">
        <v>8224</v>
      </c>
      <c r="H2173" t="s">
        <v>8246</v>
      </c>
      <c r="I2173">
        <v>1419780026</v>
      </c>
      <c r="J2173">
        <v>1417188026</v>
      </c>
      <c r="K2173" t="b">
        <v>0</v>
      </c>
      <c r="L2173">
        <v>169</v>
      </c>
      <c r="M2173" t="b">
        <v>1</v>
      </c>
      <c r="N2173" t="s">
        <v>8265</v>
      </c>
      <c r="O2173" s="5">
        <f t="shared" si="264"/>
        <v>1.4185714285714286</v>
      </c>
      <c r="P2173" s="8">
        <f t="shared" si="265"/>
        <v>117.51479289940828</v>
      </c>
      <c r="Q2173" t="str">
        <f t="shared" si="266"/>
        <v>film &amp; video</v>
      </c>
      <c r="R2173" t="str">
        <f t="shared" si="267"/>
        <v>television</v>
      </c>
      <c r="S2173" s="11">
        <f t="shared" si="268"/>
        <v>41971.639189814814</v>
      </c>
      <c r="T2173" s="11">
        <f t="shared" si="269"/>
        <v>42001.639189814814</v>
      </c>
      <c r="U2173" t="str">
        <f>INDEX('ED - Country code'!$A:$A,MATCH(Data!G44,'ED - Country code'!$B:$B,0))</f>
        <v>United States of America</v>
      </c>
      <c r="V2173">
        <f t="shared" si="270"/>
        <v>30</v>
      </c>
      <c r="W2173">
        <f t="shared" si="271"/>
        <v>2014</v>
      </c>
    </row>
    <row r="2174" spans="1:23" ht="43.2" x14ac:dyDescent="0.3">
      <c r="A2174">
        <v>3660</v>
      </c>
      <c r="B2174" s="3" t="s">
        <v>3657</v>
      </c>
      <c r="C2174" s="3" t="s">
        <v>7770</v>
      </c>
      <c r="D2174">
        <v>250</v>
      </c>
      <c r="E2174">
        <v>250</v>
      </c>
      <c r="F2174" t="s">
        <v>8219</v>
      </c>
      <c r="G2174" t="s">
        <v>8225</v>
      </c>
      <c r="H2174" t="s">
        <v>8247</v>
      </c>
      <c r="I2174">
        <v>1419368925</v>
      </c>
      <c r="J2174">
        <v>1417208925</v>
      </c>
      <c r="K2174" t="b">
        <v>0</v>
      </c>
      <c r="L2174">
        <v>22</v>
      </c>
      <c r="M2174" t="b">
        <v>1</v>
      </c>
      <c r="N2174" t="s">
        <v>8271</v>
      </c>
      <c r="O2174" s="5">
        <f t="shared" si="264"/>
        <v>1</v>
      </c>
      <c r="P2174" s="8">
        <f t="shared" si="265"/>
        <v>11.363636363636363</v>
      </c>
      <c r="Q2174" t="str">
        <f t="shared" si="266"/>
        <v>theater</v>
      </c>
      <c r="R2174" t="str">
        <f t="shared" si="267"/>
        <v>plays</v>
      </c>
      <c r="S2174" s="11">
        <f t="shared" si="268"/>
        <v>41971.881076388891</v>
      </c>
      <c r="T2174" s="11">
        <f t="shared" si="269"/>
        <v>41996.881076388891</v>
      </c>
      <c r="U2174" t="str">
        <f>INDEX('ED - Country code'!$A:$A,MATCH(Data!G3662,'ED - Country code'!$B:$B,0))</f>
        <v>United States of America</v>
      </c>
      <c r="V2174">
        <f t="shared" si="270"/>
        <v>25</v>
      </c>
      <c r="W2174">
        <f t="shared" si="271"/>
        <v>2014</v>
      </c>
    </row>
    <row r="2175" spans="1:23" ht="43.2" x14ac:dyDescent="0.3">
      <c r="A2175">
        <v>3565</v>
      </c>
      <c r="B2175" s="3" t="s">
        <v>3564</v>
      </c>
      <c r="C2175" s="3" t="s">
        <v>7675</v>
      </c>
      <c r="D2175">
        <v>900</v>
      </c>
      <c r="E2175">
        <v>1175</v>
      </c>
      <c r="F2175" t="s">
        <v>8219</v>
      </c>
      <c r="G2175" t="s">
        <v>8224</v>
      </c>
      <c r="H2175" t="s">
        <v>8246</v>
      </c>
      <c r="I2175">
        <v>1420048208</v>
      </c>
      <c r="J2175">
        <v>1417456208</v>
      </c>
      <c r="K2175" t="b">
        <v>0</v>
      </c>
      <c r="L2175">
        <v>12</v>
      </c>
      <c r="M2175" t="b">
        <v>1</v>
      </c>
      <c r="N2175" t="s">
        <v>8271</v>
      </c>
      <c r="O2175" s="5">
        <f t="shared" si="264"/>
        <v>1.3055555555555556</v>
      </c>
      <c r="P2175" s="8">
        <f t="shared" si="265"/>
        <v>97.916666666666671</v>
      </c>
      <c r="Q2175" t="str">
        <f t="shared" si="266"/>
        <v>theater</v>
      </c>
      <c r="R2175" t="str">
        <f t="shared" si="267"/>
        <v>plays</v>
      </c>
      <c r="S2175" s="11">
        <f t="shared" si="268"/>
        <v>41974.743148148147</v>
      </c>
      <c r="T2175" s="11">
        <f t="shared" si="269"/>
        <v>42004.743148148147</v>
      </c>
      <c r="U2175" t="str">
        <f>INDEX('ED - Country code'!$A:$A,MATCH(Data!G3567,'ED - Country code'!$B:$B,0))</f>
        <v>United States of America</v>
      </c>
      <c r="V2175">
        <f t="shared" si="270"/>
        <v>30</v>
      </c>
      <c r="W2175">
        <f t="shared" si="271"/>
        <v>2014</v>
      </c>
    </row>
    <row r="2176" spans="1:23" ht="43.2" x14ac:dyDescent="0.3">
      <c r="A2176">
        <v>3593</v>
      </c>
      <c r="B2176" s="3" t="s">
        <v>3592</v>
      </c>
      <c r="C2176" s="3" t="s">
        <v>7703</v>
      </c>
      <c r="D2176">
        <v>3000</v>
      </c>
      <c r="E2176">
        <v>3319</v>
      </c>
      <c r="F2176" t="s">
        <v>8219</v>
      </c>
      <c r="G2176" t="s">
        <v>8224</v>
      </c>
      <c r="H2176" t="s">
        <v>8246</v>
      </c>
      <c r="I2176">
        <v>1420489560</v>
      </c>
      <c r="J2176">
        <v>1417469639</v>
      </c>
      <c r="K2176" t="b">
        <v>0</v>
      </c>
      <c r="L2176">
        <v>43</v>
      </c>
      <c r="M2176" t="b">
        <v>1</v>
      </c>
      <c r="N2176" t="s">
        <v>8271</v>
      </c>
      <c r="O2176" s="5">
        <f t="shared" si="264"/>
        <v>1.1063333333333334</v>
      </c>
      <c r="P2176" s="8">
        <f t="shared" si="265"/>
        <v>77.186046511627907</v>
      </c>
      <c r="Q2176" t="str">
        <f t="shared" si="266"/>
        <v>theater</v>
      </c>
      <c r="R2176" t="str">
        <f t="shared" si="267"/>
        <v>plays</v>
      </c>
      <c r="S2176" s="11">
        <f t="shared" si="268"/>
        <v>41974.898599537039</v>
      </c>
      <c r="T2176" s="11">
        <f t="shared" si="269"/>
        <v>42009.851388888885</v>
      </c>
      <c r="U2176" t="str">
        <f>INDEX('ED - Country code'!$A:$A,MATCH(Data!G3595,'ED - Country code'!$B:$B,0))</f>
        <v>Canada</v>
      </c>
      <c r="V2176">
        <f t="shared" si="270"/>
        <v>34.95278935184615</v>
      </c>
      <c r="W2176">
        <f t="shared" si="271"/>
        <v>2015</v>
      </c>
    </row>
    <row r="2177" spans="1:23" ht="28.8" x14ac:dyDescent="0.3">
      <c r="A2177">
        <v>2031</v>
      </c>
      <c r="B2177" s="3" t="s">
        <v>2032</v>
      </c>
      <c r="C2177" s="3" t="s">
        <v>6141</v>
      </c>
      <c r="D2177">
        <v>50000</v>
      </c>
      <c r="E2177">
        <v>60175</v>
      </c>
      <c r="F2177" t="s">
        <v>8219</v>
      </c>
      <c r="G2177" t="s">
        <v>8233</v>
      </c>
      <c r="H2177" t="s">
        <v>8249</v>
      </c>
      <c r="I2177">
        <v>1420765200</v>
      </c>
      <c r="J2177">
        <v>1417506853</v>
      </c>
      <c r="K2177" t="b">
        <v>1</v>
      </c>
      <c r="L2177">
        <v>508</v>
      </c>
      <c r="M2177" t="b">
        <v>1</v>
      </c>
      <c r="N2177" t="s">
        <v>8295</v>
      </c>
      <c r="O2177" s="5">
        <f t="shared" si="264"/>
        <v>1.2035</v>
      </c>
      <c r="P2177" s="8">
        <f t="shared" si="265"/>
        <v>118.45472440944881</v>
      </c>
      <c r="Q2177" t="str">
        <f t="shared" si="266"/>
        <v>technology</v>
      </c>
      <c r="R2177" t="str">
        <f t="shared" si="267"/>
        <v>hardware</v>
      </c>
      <c r="S2177" s="11">
        <f t="shared" si="268"/>
        <v>41975.329317129625</v>
      </c>
      <c r="T2177" s="11">
        <f t="shared" si="269"/>
        <v>42013.041666666672</v>
      </c>
      <c r="U2177" t="str">
        <f>INDEX('ED - Country code'!$A:$A,MATCH(Data!G2033,'ED - Country code'!$B:$B,0))</f>
        <v>United States of America</v>
      </c>
      <c r="V2177">
        <f t="shared" si="270"/>
        <v>37.712349537046975</v>
      </c>
      <c r="W2177">
        <f t="shared" si="271"/>
        <v>2015</v>
      </c>
    </row>
    <row r="2178" spans="1:23" ht="43.2" x14ac:dyDescent="0.3">
      <c r="A2178">
        <v>3048</v>
      </c>
      <c r="B2178" s="3" t="s">
        <v>3048</v>
      </c>
      <c r="C2178" s="3" t="s">
        <v>7158</v>
      </c>
      <c r="D2178">
        <v>5000</v>
      </c>
      <c r="E2178">
        <v>8320</v>
      </c>
      <c r="F2178" t="s">
        <v>8219</v>
      </c>
      <c r="G2178" t="s">
        <v>8224</v>
      </c>
      <c r="H2178" t="s">
        <v>8246</v>
      </c>
      <c r="I2178">
        <v>1420060920</v>
      </c>
      <c r="J2178">
        <v>1417556262</v>
      </c>
      <c r="K2178" t="b">
        <v>0</v>
      </c>
      <c r="L2178">
        <v>47</v>
      </c>
      <c r="M2178" t="b">
        <v>1</v>
      </c>
      <c r="N2178" t="s">
        <v>8303</v>
      </c>
      <c r="O2178" s="5">
        <f t="shared" ref="O2178:O2241" si="272">E2178/D2178</f>
        <v>1.6639999999999999</v>
      </c>
      <c r="P2178" s="8">
        <f t="shared" ref="P2178:P2241" si="273">E2178/L2178</f>
        <v>177.02127659574469</v>
      </c>
      <c r="Q2178" t="str">
        <f t="shared" ref="Q2178:Q2241" si="274">LEFT(N2178,SEARCH("/",N2178,1)-1)</f>
        <v>theater</v>
      </c>
      <c r="R2178" t="str">
        <f t="shared" ref="R2178:R2241" si="275">RIGHT(N2178,LEN(N2178)-SEARCH("/",N2178,1))</f>
        <v>spaces</v>
      </c>
      <c r="S2178" s="11">
        <f t="shared" ref="S2178:S2241" si="276">(((J2178/60)/60)/24)+DATE(1970,1,1)</f>
        <v>41975.901180555549</v>
      </c>
      <c r="T2178" s="11">
        <f t="shared" ref="T2178:T2241" si="277">(((I2178/60)/60)/24)+DATE(1970,1,1)</f>
        <v>42004.890277777777</v>
      </c>
      <c r="U2178" t="str">
        <f>INDEX('ED - Country code'!$A:$A,MATCH(Data!G3050,'ED - Country code'!$B:$B,0))</f>
        <v>United States of America</v>
      </c>
      <c r="V2178">
        <f t="shared" si="270"/>
        <v>28.989097222227429</v>
      </c>
      <c r="W2178">
        <f t="shared" si="271"/>
        <v>2014</v>
      </c>
    </row>
    <row r="2179" spans="1:23" ht="43.2" x14ac:dyDescent="0.3">
      <c r="A2179">
        <v>3570</v>
      </c>
      <c r="B2179" s="3" t="s">
        <v>3569</v>
      </c>
      <c r="C2179" s="3" t="s">
        <v>7680</v>
      </c>
      <c r="D2179">
        <v>2000</v>
      </c>
      <c r="E2179">
        <v>2287</v>
      </c>
      <c r="F2179" t="s">
        <v>8219</v>
      </c>
      <c r="G2179" t="s">
        <v>8224</v>
      </c>
      <c r="H2179" t="s">
        <v>8246</v>
      </c>
      <c r="I2179">
        <v>1420009200</v>
      </c>
      <c r="J2179">
        <v>1417593483</v>
      </c>
      <c r="K2179" t="b">
        <v>0</v>
      </c>
      <c r="L2179">
        <v>26</v>
      </c>
      <c r="M2179" t="b">
        <v>1</v>
      </c>
      <c r="N2179" t="s">
        <v>8271</v>
      </c>
      <c r="O2179" s="5">
        <f t="shared" si="272"/>
        <v>1.1435</v>
      </c>
      <c r="P2179" s="8">
        <f t="shared" si="273"/>
        <v>87.961538461538467</v>
      </c>
      <c r="Q2179" t="str">
        <f t="shared" si="274"/>
        <v>theater</v>
      </c>
      <c r="R2179" t="str">
        <f t="shared" si="275"/>
        <v>plays</v>
      </c>
      <c r="S2179" s="11">
        <f t="shared" si="276"/>
        <v>41976.331979166673</v>
      </c>
      <c r="T2179" s="11">
        <f t="shared" si="277"/>
        <v>42004.291666666672</v>
      </c>
      <c r="U2179" t="str">
        <f>INDEX('ED - Country code'!$A:$A,MATCH(Data!G3572,'ED - Country code'!$B:$B,0))</f>
        <v>United Kingdom</v>
      </c>
      <c r="V2179">
        <f t="shared" ref="V2179:V2242" si="278">T2179-S2179</f>
        <v>27.959687499998836</v>
      </c>
      <c r="W2179">
        <f t="shared" ref="W2179:W2242" si="279">YEAR(T2179)</f>
        <v>2014</v>
      </c>
    </row>
    <row r="2180" spans="1:23" ht="43.2" x14ac:dyDescent="0.3">
      <c r="A2180">
        <v>2539</v>
      </c>
      <c r="B2180" s="3" t="s">
        <v>2539</v>
      </c>
      <c r="C2180" s="3" t="s">
        <v>6649</v>
      </c>
      <c r="D2180">
        <v>10000</v>
      </c>
      <c r="E2180">
        <v>10025</v>
      </c>
      <c r="F2180" t="s">
        <v>8219</v>
      </c>
      <c r="G2180" t="s">
        <v>8224</v>
      </c>
      <c r="H2180" t="s">
        <v>8246</v>
      </c>
      <c r="I2180">
        <v>1422913152</v>
      </c>
      <c r="J2180">
        <v>1417729152</v>
      </c>
      <c r="K2180" t="b">
        <v>0</v>
      </c>
      <c r="L2180">
        <v>59</v>
      </c>
      <c r="M2180" t="b">
        <v>1</v>
      </c>
      <c r="N2180" t="s">
        <v>8300</v>
      </c>
      <c r="O2180" s="5">
        <f t="shared" si="272"/>
        <v>1.0024999999999999</v>
      </c>
      <c r="P2180" s="8">
        <f t="shared" si="273"/>
        <v>169.91525423728814</v>
      </c>
      <c r="Q2180" t="str">
        <f t="shared" si="274"/>
        <v>music</v>
      </c>
      <c r="R2180" t="str">
        <f t="shared" si="275"/>
        <v>classical music</v>
      </c>
      <c r="S2180" s="11">
        <f t="shared" si="276"/>
        <v>41977.902222222227</v>
      </c>
      <c r="T2180" s="11">
        <f t="shared" si="277"/>
        <v>42037.902222222227</v>
      </c>
      <c r="U2180" t="str">
        <f>INDEX('ED - Country code'!$A:$A,MATCH(Data!G2541,'ED - Country code'!$B:$B,0))</f>
        <v>United States of America</v>
      </c>
      <c r="V2180">
        <f t="shared" si="278"/>
        <v>60</v>
      </c>
      <c r="W2180">
        <f t="shared" si="279"/>
        <v>2015</v>
      </c>
    </row>
    <row r="2181" spans="1:23" ht="43.2" x14ac:dyDescent="0.3">
      <c r="A2181">
        <v>384</v>
      </c>
      <c r="B2181" s="3" t="s">
        <v>385</v>
      </c>
      <c r="C2181" s="3" t="s">
        <v>4494</v>
      </c>
      <c r="D2181">
        <v>20000</v>
      </c>
      <c r="E2181">
        <v>22421</v>
      </c>
      <c r="F2181" t="s">
        <v>8219</v>
      </c>
      <c r="G2181" t="s">
        <v>8224</v>
      </c>
      <c r="H2181" t="s">
        <v>8246</v>
      </c>
      <c r="I2181">
        <v>1420569947</v>
      </c>
      <c r="J2181">
        <v>1417977947</v>
      </c>
      <c r="K2181" t="b">
        <v>0</v>
      </c>
      <c r="L2181">
        <v>383</v>
      </c>
      <c r="M2181" t="b">
        <v>1</v>
      </c>
      <c r="N2181" t="s">
        <v>8269</v>
      </c>
      <c r="O2181" s="5">
        <f t="shared" si="272"/>
        <v>1.1210500000000001</v>
      </c>
      <c r="P2181" s="8">
        <f t="shared" si="273"/>
        <v>58.540469973890339</v>
      </c>
      <c r="Q2181" t="str">
        <f t="shared" si="274"/>
        <v>film &amp; video</v>
      </c>
      <c r="R2181" t="str">
        <f t="shared" si="275"/>
        <v>documentary</v>
      </c>
      <c r="S2181" s="11">
        <f t="shared" si="276"/>
        <v>41980.781793981485</v>
      </c>
      <c r="T2181" s="11">
        <f t="shared" si="277"/>
        <v>42010.781793981485</v>
      </c>
      <c r="U2181" t="str">
        <f>INDEX('ED - Country code'!$A:$A,MATCH(Data!G386,'ED - Country code'!$B:$B,0))</f>
        <v>United States of America</v>
      </c>
      <c r="V2181">
        <f t="shared" si="278"/>
        <v>30</v>
      </c>
      <c r="W2181">
        <f t="shared" si="279"/>
        <v>2015</v>
      </c>
    </row>
    <row r="2182" spans="1:23" ht="43.2" x14ac:dyDescent="0.3">
      <c r="A2182">
        <v>1538</v>
      </c>
      <c r="B2182" s="3" t="s">
        <v>1539</v>
      </c>
      <c r="C2182" s="3" t="s">
        <v>5648</v>
      </c>
      <c r="D2182">
        <v>7000</v>
      </c>
      <c r="E2182">
        <v>7184</v>
      </c>
      <c r="F2182" t="s">
        <v>8219</v>
      </c>
      <c r="G2182" t="s">
        <v>8224</v>
      </c>
      <c r="H2182" t="s">
        <v>8246</v>
      </c>
      <c r="I2182">
        <v>1421952370</v>
      </c>
      <c r="J2182">
        <v>1418064370</v>
      </c>
      <c r="K2182" t="b">
        <v>1</v>
      </c>
      <c r="L2182">
        <v>46</v>
      </c>
      <c r="M2182" t="b">
        <v>1</v>
      </c>
      <c r="N2182" t="s">
        <v>8285</v>
      </c>
      <c r="O2182" s="5">
        <f t="shared" si="272"/>
        <v>1.0262857142857142</v>
      </c>
      <c r="P2182" s="8">
        <f t="shared" si="273"/>
        <v>156.17391304347825</v>
      </c>
      <c r="Q2182" t="str">
        <f t="shared" si="274"/>
        <v>photography</v>
      </c>
      <c r="R2182" t="str">
        <f t="shared" si="275"/>
        <v>photobooks</v>
      </c>
      <c r="S2182" s="11">
        <f t="shared" si="276"/>
        <v>41981.782060185185</v>
      </c>
      <c r="T2182" s="11">
        <f t="shared" si="277"/>
        <v>42026.782060185185</v>
      </c>
      <c r="U2182" t="str">
        <f>INDEX('ED - Country code'!$A:$A,MATCH(Data!G1540,'ED - Country code'!$B:$B,0))</f>
        <v>United Kingdom</v>
      </c>
      <c r="V2182">
        <f t="shared" si="278"/>
        <v>45</v>
      </c>
      <c r="W2182">
        <f t="shared" si="279"/>
        <v>2015</v>
      </c>
    </row>
    <row r="2183" spans="1:23" ht="43.2" x14ac:dyDescent="0.3">
      <c r="A2183">
        <v>2612</v>
      </c>
      <c r="B2183" s="3" t="s">
        <v>2612</v>
      </c>
      <c r="C2183" s="3" t="s">
        <v>6722</v>
      </c>
      <c r="D2183">
        <v>10000</v>
      </c>
      <c r="E2183">
        <v>17176.13</v>
      </c>
      <c r="F2183" t="s">
        <v>8219</v>
      </c>
      <c r="G2183" t="s">
        <v>8224</v>
      </c>
      <c r="H2183" t="s">
        <v>8246</v>
      </c>
      <c r="I2183">
        <v>1420773970</v>
      </c>
      <c r="J2183">
        <v>1418095570</v>
      </c>
      <c r="K2183" t="b">
        <v>1</v>
      </c>
      <c r="L2183">
        <v>294</v>
      </c>
      <c r="M2183" t="b">
        <v>1</v>
      </c>
      <c r="N2183" t="s">
        <v>8301</v>
      </c>
      <c r="O2183" s="5">
        <f t="shared" si="272"/>
        <v>1.7176130000000001</v>
      </c>
      <c r="P2183" s="8">
        <f t="shared" si="273"/>
        <v>58.422210884353746</v>
      </c>
      <c r="Q2183" t="str">
        <f t="shared" si="274"/>
        <v>technology</v>
      </c>
      <c r="R2183" t="str">
        <f t="shared" si="275"/>
        <v>space exploration</v>
      </c>
      <c r="S2183" s="11">
        <f t="shared" si="276"/>
        <v>41982.143171296295</v>
      </c>
      <c r="T2183" s="11">
        <f t="shared" si="277"/>
        <v>42013.143171296295</v>
      </c>
      <c r="U2183" t="str">
        <f>INDEX('ED - Country code'!$A:$A,MATCH(Data!G2614,'ED - Country code'!$B:$B,0))</f>
        <v>United Kingdom</v>
      </c>
      <c r="V2183">
        <f t="shared" si="278"/>
        <v>31</v>
      </c>
      <c r="W2183">
        <f t="shared" si="279"/>
        <v>2015</v>
      </c>
    </row>
    <row r="2184" spans="1:23" ht="43.2" x14ac:dyDescent="0.3">
      <c r="A2184">
        <v>3569</v>
      </c>
      <c r="B2184" s="3" t="s">
        <v>3568</v>
      </c>
      <c r="C2184" s="3" t="s">
        <v>7679</v>
      </c>
      <c r="D2184">
        <v>5000</v>
      </c>
      <c r="E2184">
        <v>5024</v>
      </c>
      <c r="F2184" t="s">
        <v>8219</v>
      </c>
      <c r="G2184" t="s">
        <v>8224</v>
      </c>
      <c r="H2184" t="s">
        <v>8246</v>
      </c>
      <c r="I2184">
        <v>1420734696</v>
      </c>
      <c r="J2184">
        <v>1418142696</v>
      </c>
      <c r="K2184" t="b">
        <v>0</v>
      </c>
      <c r="L2184">
        <v>41</v>
      </c>
      <c r="M2184" t="b">
        <v>1</v>
      </c>
      <c r="N2184" t="s">
        <v>8271</v>
      </c>
      <c r="O2184" s="5">
        <f t="shared" si="272"/>
        <v>1.0047999999999999</v>
      </c>
      <c r="P2184" s="8">
        <f t="shared" si="273"/>
        <v>122.53658536585365</v>
      </c>
      <c r="Q2184" t="str">
        <f t="shared" si="274"/>
        <v>theater</v>
      </c>
      <c r="R2184" t="str">
        <f t="shared" si="275"/>
        <v>plays</v>
      </c>
      <c r="S2184" s="11">
        <f t="shared" si="276"/>
        <v>41982.688611111109</v>
      </c>
      <c r="T2184" s="11">
        <f t="shared" si="277"/>
        <v>42012.688611111109</v>
      </c>
      <c r="U2184" t="str">
        <f>INDEX('ED - Country code'!$A:$A,MATCH(Data!G3571,'ED - Country code'!$B:$B,0))</f>
        <v>United States of America</v>
      </c>
      <c r="V2184">
        <f t="shared" si="278"/>
        <v>30</v>
      </c>
      <c r="W2184">
        <f t="shared" si="279"/>
        <v>2015</v>
      </c>
    </row>
    <row r="2185" spans="1:23" ht="43.2" x14ac:dyDescent="0.3">
      <c r="A2185">
        <v>2940</v>
      </c>
      <c r="B2185" s="3" t="s">
        <v>2940</v>
      </c>
      <c r="C2185" s="3" t="s">
        <v>7050</v>
      </c>
      <c r="D2185">
        <v>2500</v>
      </c>
      <c r="E2185">
        <v>2681</v>
      </c>
      <c r="F2185" t="s">
        <v>8219</v>
      </c>
      <c r="G2185" t="s">
        <v>8224</v>
      </c>
      <c r="H2185" t="s">
        <v>8246</v>
      </c>
      <c r="I2185">
        <v>1421606018</v>
      </c>
      <c r="J2185">
        <v>1418150018</v>
      </c>
      <c r="K2185" t="b">
        <v>0</v>
      </c>
      <c r="L2185">
        <v>33</v>
      </c>
      <c r="M2185" t="b">
        <v>1</v>
      </c>
      <c r="N2185" t="s">
        <v>8305</v>
      </c>
      <c r="O2185" s="5">
        <f t="shared" si="272"/>
        <v>1.0724</v>
      </c>
      <c r="P2185" s="8">
        <f t="shared" si="273"/>
        <v>81.242424242424249</v>
      </c>
      <c r="Q2185" t="str">
        <f t="shared" si="274"/>
        <v>theater</v>
      </c>
      <c r="R2185" t="str">
        <f t="shared" si="275"/>
        <v>musical</v>
      </c>
      <c r="S2185" s="11">
        <f t="shared" si="276"/>
        <v>41982.773356481484</v>
      </c>
      <c r="T2185" s="11">
        <f t="shared" si="277"/>
        <v>42022.773356481484</v>
      </c>
      <c r="U2185" t="str">
        <f>INDEX('ED - Country code'!$A:$A,MATCH(Data!G2942,'ED - Country code'!$B:$B,0))</f>
        <v>United Kingdom</v>
      </c>
      <c r="V2185">
        <f t="shared" si="278"/>
        <v>40</v>
      </c>
      <c r="W2185">
        <f t="shared" si="279"/>
        <v>2015</v>
      </c>
    </row>
    <row r="2186" spans="1:23" ht="28.8" x14ac:dyDescent="0.3">
      <c r="A2186">
        <v>3258</v>
      </c>
      <c r="B2186" s="3" t="s">
        <v>3258</v>
      </c>
      <c r="C2186" s="3" t="s">
        <v>7368</v>
      </c>
      <c r="D2186">
        <v>7000</v>
      </c>
      <c r="E2186">
        <v>7365</v>
      </c>
      <c r="F2186" t="s">
        <v>8219</v>
      </c>
      <c r="G2186" t="s">
        <v>8224</v>
      </c>
      <c r="H2186" t="s">
        <v>8246</v>
      </c>
      <c r="I2186">
        <v>1420751861</v>
      </c>
      <c r="J2186">
        <v>1418159861</v>
      </c>
      <c r="K2186" t="b">
        <v>1</v>
      </c>
      <c r="L2186">
        <v>75</v>
      </c>
      <c r="M2186" t="b">
        <v>1</v>
      </c>
      <c r="N2186" t="s">
        <v>8271</v>
      </c>
      <c r="O2186" s="5">
        <f t="shared" si="272"/>
        <v>1.052142857142857</v>
      </c>
      <c r="P2186" s="8">
        <f t="shared" si="273"/>
        <v>98.2</v>
      </c>
      <c r="Q2186" t="str">
        <f t="shared" si="274"/>
        <v>theater</v>
      </c>
      <c r="R2186" t="str">
        <f t="shared" si="275"/>
        <v>plays</v>
      </c>
      <c r="S2186" s="11">
        <f t="shared" si="276"/>
        <v>41982.887280092589</v>
      </c>
      <c r="T2186" s="11">
        <f t="shared" si="277"/>
        <v>42012.887280092589</v>
      </c>
      <c r="U2186" t="str">
        <f>INDEX('ED - Country code'!$A:$A,MATCH(Data!G3260,'ED - Country code'!$B:$B,0))</f>
        <v>United Kingdom</v>
      </c>
      <c r="V2186">
        <f t="shared" si="278"/>
        <v>30</v>
      </c>
      <c r="W2186">
        <f t="shared" si="279"/>
        <v>2015</v>
      </c>
    </row>
    <row r="2187" spans="1:23" ht="43.2" x14ac:dyDescent="0.3">
      <c r="A2187">
        <v>747</v>
      </c>
      <c r="B2187" s="3" t="s">
        <v>748</v>
      </c>
      <c r="C2187" s="3" t="s">
        <v>4857</v>
      </c>
      <c r="D2187">
        <v>7000</v>
      </c>
      <c r="E2187">
        <v>7003</v>
      </c>
      <c r="F2187" t="s">
        <v>8219</v>
      </c>
      <c r="G2187" t="s">
        <v>8233</v>
      </c>
      <c r="H2187" t="s">
        <v>8249</v>
      </c>
      <c r="I2187">
        <v>1421319240</v>
      </c>
      <c r="J2187">
        <v>1418649019</v>
      </c>
      <c r="K2187" t="b">
        <v>0</v>
      </c>
      <c r="L2187">
        <v>55</v>
      </c>
      <c r="M2187" t="b">
        <v>1</v>
      </c>
      <c r="N2187" t="s">
        <v>8274</v>
      </c>
      <c r="O2187" s="5">
        <f t="shared" si="272"/>
        <v>1.0004285714285714</v>
      </c>
      <c r="P2187" s="8">
        <f t="shared" si="273"/>
        <v>127.32727272727273</v>
      </c>
      <c r="Q2187" t="str">
        <f t="shared" si="274"/>
        <v>publishing</v>
      </c>
      <c r="R2187" t="str">
        <f t="shared" si="275"/>
        <v>nonfiction</v>
      </c>
      <c r="S2187" s="11">
        <f t="shared" si="276"/>
        <v>41988.548831018517</v>
      </c>
      <c r="T2187" s="11">
        <f t="shared" si="277"/>
        <v>42019.454166666663</v>
      </c>
      <c r="U2187" t="str">
        <f>INDEX('ED - Country code'!$A:$A,MATCH(Data!G749,'ED - Country code'!$B:$B,0))</f>
        <v>United States of America</v>
      </c>
      <c r="V2187">
        <f t="shared" si="278"/>
        <v>30.90533564814541</v>
      </c>
      <c r="W2187">
        <f t="shared" si="279"/>
        <v>2015</v>
      </c>
    </row>
    <row r="2188" spans="1:23" ht="28.8" x14ac:dyDescent="0.3">
      <c r="A2188">
        <v>3696</v>
      </c>
      <c r="B2188" s="3" t="s">
        <v>3693</v>
      </c>
      <c r="C2188" s="3" t="s">
        <v>7806</v>
      </c>
      <c r="D2188">
        <v>2000</v>
      </c>
      <c r="E2188">
        <v>3100</v>
      </c>
      <c r="F2188" t="s">
        <v>8219</v>
      </c>
      <c r="G2188" t="s">
        <v>8225</v>
      </c>
      <c r="H2188" t="s">
        <v>8247</v>
      </c>
      <c r="I2188">
        <v>1423838916</v>
      </c>
      <c r="J2188">
        <v>1418654916</v>
      </c>
      <c r="K2188" t="b">
        <v>0</v>
      </c>
      <c r="L2188">
        <v>78</v>
      </c>
      <c r="M2188" t="b">
        <v>1</v>
      </c>
      <c r="N2188" t="s">
        <v>8271</v>
      </c>
      <c r="O2188" s="5">
        <f t="shared" si="272"/>
        <v>1.55</v>
      </c>
      <c r="P2188" s="8">
        <f t="shared" si="273"/>
        <v>39.743589743589745</v>
      </c>
      <c r="Q2188" t="str">
        <f t="shared" si="274"/>
        <v>theater</v>
      </c>
      <c r="R2188" t="str">
        <f t="shared" si="275"/>
        <v>plays</v>
      </c>
      <c r="S2188" s="11">
        <f t="shared" si="276"/>
        <v>41988.617083333331</v>
      </c>
      <c r="T2188" s="11">
        <f t="shared" si="277"/>
        <v>42048.617083333331</v>
      </c>
      <c r="U2188" t="str">
        <f>INDEX('ED - Country code'!$A:$A,MATCH(Data!G3698,'ED - Country code'!$B:$B,0))</f>
        <v>United States of America</v>
      </c>
      <c r="V2188">
        <f t="shared" si="278"/>
        <v>60</v>
      </c>
      <c r="W2188">
        <f t="shared" si="279"/>
        <v>2015</v>
      </c>
    </row>
    <row r="2189" spans="1:23" ht="43.2" x14ac:dyDescent="0.3">
      <c r="A2189">
        <v>3592</v>
      </c>
      <c r="B2189" s="3" t="s">
        <v>3591</v>
      </c>
      <c r="C2189" s="3" t="s">
        <v>7702</v>
      </c>
      <c r="D2189">
        <v>2000</v>
      </c>
      <c r="E2189">
        <v>2545</v>
      </c>
      <c r="F2189" t="s">
        <v>8219</v>
      </c>
      <c r="G2189" t="s">
        <v>8224</v>
      </c>
      <c r="H2189" t="s">
        <v>8246</v>
      </c>
      <c r="I2189">
        <v>1423630740</v>
      </c>
      <c r="J2189">
        <v>1418673307</v>
      </c>
      <c r="K2189" t="b">
        <v>0</v>
      </c>
      <c r="L2189">
        <v>35</v>
      </c>
      <c r="M2189" t="b">
        <v>1</v>
      </c>
      <c r="N2189" t="s">
        <v>8271</v>
      </c>
      <c r="O2189" s="5">
        <f t="shared" si="272"/>
        <v>1.2725</v>
      </c>
      <c r="P2189" s="8">
        <f t="shared" si="273"/>
        <v>72.714285714285708</v>
      </c>
      <c r="Q2189" t="str">
        <f t="shared" si="274"/>
        <v>theater</v>
      </c>
      <c r="R2189" t="str">
        <f t="shared" si="275"/>
        <v>plays</v>
      </c>
      <c r="S2189" s="11">
        <f t="shared" si="276"/>
        <v>41988.829942129625</v>
      </c>
      <c r="T2189" s="11">
        <f t="shared" si="277"/>
        <v>42046.207638888889</v>
      </c>
      <c r="U2189" t="str">
        <f>INDEX('ED - Country code'!$A:$A,MATCH(Data!G3594,'ED - Country code'!$B:$B,0))</f>
        <v>United States of America</v>
      </c>
      <c r="V2189">
        <f t="shared" si="278"/>
        <v>57.377696759263927</v>
      </c>
      <c r="W2189">
        <f t="shared" si="279"/>
        <v>2015</v>
      </c>
    </row>
    <row r="2190" spans="1:23" x14ac:dyDescent="0.3">
      <c r="A2190">
        <v>1834</v>
      </c>
      <c r="B2190" s="3" t="s">
        <v>1835</v>
      </c>
      <c r="C2190" s="3" t="s">
        <v>5944</v>
      </c>
      <c r="D2190">
        <v>10000</v>
      </c>
      <c r="E2190">
        <v>11805</v>
      </c>
      <c r="F2190" t="s">
        <v>8219</v>
      </c>
      <c r="G2190" t="s">
        <v>8224</v>
      </c>
      <c r="H2190" t="s">
        <v>8246</v>
      </c>
      <c r="I2190">
        <v>1422140895</v>
      </c>
      <c r="J2190">
        <v>1418684895</v>
      </c>
      <c r="K2190" t="b">
        <v>0</v>
      </c>
      <c r="L2190">
        <v>90</v>
      </c>
      <c r="M2190" t="b">
        <v>1</v>
      </c>
      <c r="N2190" t="s">
        <v>8276</v>
      </c>
      <c r="O2190" s="5">
        <f t="shared" si="272"/>
        <v>1.1805000000000001</v>
      </c>
      <c r="P2190" s="8">
        <f t="shared" si="273"/>
        <v>131.16666666666666</v>
      </c>
      <c r="Q2190" t="str">
        <f t="shared" si="274"/>
        <v>music</v>
      </c>
      <c r="R2190" t="str">
        <f t="shared" si="275"/>
        <v>rock</v>
      </c>
      <c r="S2190" s="11">
        <f t="shared" si="276"/>
        <v>41988.964062500003</v>
      </c>
      <c r="T2190" s="11">
        <f t="shared" si="277"/>
        <v>42028.964062500003</v>
      </c>
      <c r="U2190" t="str">
        <f>INDEX('ED - Country code'!$A:$A,MATCH(Data!G1836,'ED - Country code'!$B:$B,0))</f>
        <v>United States of America</v>
      </c>
      <c r="V2190">
        <f t="shared" si="278"/>
        <v>40</v>
      </c>
      <c r="W2190">
        <f t="shared" si="279"/>
        <v>2015</v>
      </c>
    </row>
    <row r="2191" spans="1:23" ht="43.2" x14ac:dyDescent="0.3">
      <c r="A2191">
        <v>3481</v>
      </c>
      <c r="B2191" s="3" t="s">
        <v>3480</v>
      </c>
      <c r="C2191" s="3" t="s">
        <v>7591</v>
      </c>
      <c r="D2191">
        <v>10000</v>
      </c>
      <c r="E2191">
        <v>11880</v>
      </c>
      <c r="F2191" t="s">
        <v>8219</v>
      </c>
      <c r="G2191" t="s">
        <v>8226</v>
      </c>
      <c r="H2191" t="s">
        <v>8248</v>
      </c>
      <c r="I2191">
        <v>1420178188</v>
      </c>
      <c r="J2191">
        <v>1418709388</v>
      </c>
      <c r="K2191" t="b">
        <v>0</v>
      </c>
      <c r="L2191">
        <v>95</v>
      </c>
      <c r="M2191" t="b">
        <v>1</v>
      </c>
      <c r="N2191" t="s">
        <v>8271</v>
      </c>
      <c r="O2191" s="5">
        <f t="shared" si="272"/>
        <v>1.1879999999999999</v>
      </c>
      <c r="P2191" s="8">
        <f t="shared" si="273"/>
        <v>125.05263157894737</v>
      </c>
      <c r="Q2191" t="str">
        <f t="shared" si="274"/>
        <v>theater</v>
      </c>
      <c r="R2191" t="str">
        <f t="shared" si="275"/>
        <v>plays</v>
      </c>
      <c r="S2191" s="11">
        <f t="shared" si="276"/>
        <v>41989.24754629629</v>
      </c>
      <c r="T2191" s="11">
        <f t="shared" si="277"/>
        <v>42006.24754629629</v>
      </c>
      <c r="U2191" t="str">
        <f>INDEX('ED - Country code'!$A:$A,MATCH(Data!G3483,'ED - Country code'!$B:$B,0))</f>
        <v>United States of America</v>
      </c>
      <c r="V2191">
        <f t="shared" si="278"/>
        <v>17</v>
      </c>
      <c r="W2191">
        <f t="shared" si="279"/>
        <v>2015</v>
      </c>
    </row>
    <row r="2192" spans="1:23" ht="28.8" x14ac:dyDescent="0.3">
      <c r="A2192">
        <v>3778</v>
      </c>
      <c r="B2192" s="3" t="s">
        <v>3775</v>
      </c>
      <c r="C2192" s="3" t="s">
        <v>7888</v>
      </c>
      <c r="D2192">
        <v>2400</v>
      </c>
      <c r="E2192">
        <v>2521</v>
      </c>
      <c r="F2192" t="s">
        <v>8219</v>
      </c>
      <c r="G2192" t="s">
        <v>8224</v>
      </c>
      <c r="H2192" t="s">
        <v>8246</v>
      </c>
      <c r="I2192">
        <v>1423942780</v>
      </c>
      <c r="J2192">
        <v>1418758780</v>
      </c>
      <c r="K2192" t="b">
        <v>0</v>
      </c>
      <c r="L2192">
        <v>36</v>
      </c>
      <c r="M2192" t="b">
        <v>1</v>
      </c>
      <c r="N2192" t="s">
        <v>8305</v>
      </c>
      <c r="O2192" s="5">
        <f t="shared" si="272"/>
        <v>1.0504166666666668</v>
      </c>
      <c r="P2192" s="8">
        <f t="shared" si="273"/>
        <v>70.027777777777771</v>
      </c>
      <c r="Q2192" t="str">
        <f t="shared" si="274"/>
        <v>theater</v>
      </c>
      <c r="R2192" t="str">
        <f t="shared" si="275"/>
        <v>musical</v>
      </c>
      <c r="S2192" s="11">
        <f t="shared" si="276"/>
        <v>41989.819212962961</v>
      </c>
      <c r="T2192" s="11">
        <f t="shared" si="277"/>
        <v>42049.819212962961</v>
      </c>
      <c r="U2192" t="str">
        <f>INDEX('ED - Country code'!$A:$A,MATCH(Data!G3780,'ED - Country code'!$B:$B,0))</f>
        <v>United States of America</v>
      </c>
      <c r="V2192">
        <f t="shared" si="278"/>
        <v>60</v>
      </c>
      <c r="W2192">
        <f t="shared" si="279"/>
        <v>2015</v>
      </c>
    </row>
    <row r="2193" spans="1:23" ht="28.8" x14ac:dyDescent="0.3">
      <c r="A2193">
        <v>22</v>
      </c>
      <c r="B2193" s="3" t="s">
        <v>24</v>
      </c>
      <c r="C2193" s="3" t="s">
        <v>4133</v>
      </c>
      <c r="D2193">
        <v>350</v>
      </c>
      <c r="E2193">
        <v>410</v>
      </c>
      <c r="F2193" t="s">
        <v>8219</v>
      </c>
      <c r="G2193" t="s">
        <v>8224</v>
      </c>
      <c r="H2193" t="s">
        <v>8246</v>
      </c>
      <c r="I2193">
        <v>1420099140</v>
      </c>
      <c r="J2193">
        <v>1418766740</v>
      </c>
      <c r="K2193" t="b">
        <v>0</v>
      </c>
      <c r="L2193">
        <v>8</v>
      </c>
      <c r="M2193" t="b">
        <v>1</v>
      </c>
      <c r="N2193" t="s">
        <v>8265</v>
      </c>
      <c r="O2193" s="5">
        <f t="shared" si="272"/>
        <v>1.1714285714285715</v>
      </c>
      <c r="P2193" s="8">
        <f t="shared" si="273"/>
        <v>51.25</v>
      </c>
      <c r="Q2193" t="str">
        <f t="shared" si="274"/>
        <v>film &amp; video</v>
      </c>
      <c r="R2193" t="str">
        <f t="shared" si="275"/>
        <v>television</v>
      </c>
      <c r="S2193" s="11">
        <f t="shared" si="276"/>
        <v>41989.91134259259</v>
      </c>
      <c r="T2193" s="11">
        <f t="shared" si="277"/>
        <v>42005.332638888889</v>
      </c>
      <c r="U2193" t="str">
        <f>INDEX('ED - Country code'!$A:$A,MATCH(Data!G24,'ED - Country code'!$B:$B,0))</f>
        <v>United States of America</v>
      </c>
      <c r="V2193">
        <f t="shared" si="278"/>
        <v>15.421296296299261</v>
      </c>
      <c r="W2193">
        <f t="shared" si="279"/>
        <v>2015</v>
      </c>
    </row>
    <row r="2194" spans="1:23" ht="43.2" x14ac:dyDescent="0.3">
      <c r="A2194">
        <v>2638</v>
      </c>
      <c r="B2194" s="3" t="s">
        <v>2638</v>
      </c>
      <c r="C2194" s="3" t="s">
        <v>6748</v>
      </c>
      <c r="D2194">
        <v>347</v>
      </c>
      <c r="E2194">
        <v>353</v>
      </c>
      <c r="F2194" t="s">
        <v>8219</v>
      </c>
      <c r="G2194" t="s">
        <v>8224</v>
      </c>
      <c r="H2194" t="s">
        <v>8246</v>
      </c>
      <c r="I2194">
        <v>1421358895</v>
      </c>
      <c r="J2194">
        <v>1418766895</v>
      </c>
      <c r="K2194" t="b">
        <v>0</v>
      </c>
      <c r="L2194">
        <v>14</v>
      </c>
      <c r="M2194" t="b">
        <v>1</v>
      </c>
      <c r="N2194" t="s">
        <v>8301</v>
      </c>
      <c r="O2194" s="5">
        <f t="shared" si="272"/>
        <v>1.0172910662824208</v>
      </c>
      <c r="P2194" s="8">
        <f t="shared" si="273"/>
        <v>25.214285714285715</v>
      </c>
      <c r="Q2194" t="str">
        <f t="shared" si="274"/>
        <v>technology</v>
      </c>
      <c r="R2194" t="str">
        <f t="shared" si="275"/>
        <v>space exploration</v>
      </c>
      <c r="S2194" s="11">
        <f t="shared" si="276"/>
        <v>41989.913136574076</v>
      </c>
      <c r="T2194" s="11">
        <f t="shared" si="277"/>
        <v>42019.913136574076</v>
      </c>
      <c r="U2194" t="str">
        <f>INDEX('ED - Country code'!$A:$A,MATCH(Data!G2640,'ED - Country code'!$B:$B,0))</f>
        <v>United States of America</v>
      </c>
      <c r="V2194">
        <f t="shared" si="278"/>
        <v>30</v>
      </c>
      <c r="W2194">
        <f t="shared" si="279"/>
        <v>2015</v>
      </c>
    </row>
    <row r="2195" spans="1:23" ht="43.2" x14ac:dyDescent="0.3">
      <c r="A2195">
        <v>3319</v>
      </c>
      <c r="B2195" s="3" t="s">
        <v>3319</v>
      </c>
      <c r="C2195" s="3" t="s">
        <v>7429</v>
      </c>
      <c r="D2195">
        <v>500</v>
      </c>
      <c r="E2195">
        <v>540</v>
      </c>
      <c r="F2195" t="s">
        <v>8219</v>
      </c>
      <c r="G2195" t="s">
        <v>8225</v>
      </c>
      <c r="H2195" t="s">
        <v>8247</v>
      </c>
      <c r="I2195">
        <v>1422712986</v>
      </c>
      <c r="J2195">
        <v>1418824986</v>
      </c>
      <c r="K2195" t="b">
        <v>0</v>
      </c>
      <c r="L2195">
        <v>16</v>
      </c>
      <c r="M2195" t="b">
        <v>1</v>
      </c>
      <c r="N2195" t="s">
        <v>8271</v>
      </c>
      <c r="O2195" s="5">
        <f t="shared" si="272"/>
        <v>1.08</v>
      </c>
      <c r="P2195" s="8">
        <f t="shared" si="273"/>
        <v>33.75</v>
      </c>
      <c r="Q2195" t="str">
        <f t="shared" si="274"/>
        <v>theater</v>
      </c>
      <c r="R2195" t="str">
        <f t="shared" si="275"/>
        <v>plays</v>
      </c>
      <c r="S2195" s="11">
        <f t="shared" si="276"/>
        <v>41990.585486111115</v>
      </c>
      <c r="T2195" s="11">
        <f t="shared" si="277"/>
        <v>42035.585486111115</v>
      </c>
      <c r="U2195" t="str">
        <f>INDEX('ED - Country code'!$A:$A,MATCH(Data!G3321,'ED - Country code'!$B:$B,0))</f>
        <v>United States of America</v>
      </c>
      <c r="V2195">
        <f t="shared" si="278"/>
        <v>45</v>
      </c>
      <c r="W2195">
        <f t="shared" si="279"/>
        <v>2015</v>
      </c>
    </row>
    <row r="2196" spans="1:23" ht="28.8" x14ac:dyDescent="0.3">
      <c r="A2196">
        <v>3601</v>
      </c>
      <c r="B2196" s="3" t="s">
        <v>3600</v>
      </c>
      <c r="C2196" s="3" t="s">
        <v>7711</v>
      </c>
      <c r="D2196">
        <v>2000</v>
      </c>
      <c r="E2196">
        <v>2087</v>
      </c>
      <c r="F2196" t="s">
        <v>8219</v>
      </c>
      <c r="G2196" t="s">
        <v>8225</v>
      </c>
      <c r="H2196" t="s">
        <v>8247</v>
      </c>
      <c r="I2196">
        <v>1421452682</v>
      </c>
      <c r="J2196">
        <v>1418860682</v>
      </c>
      <c r="K2196" t="b">
        <v>0</v>
      </c>
      <c r="L2196">
        <v>53</v>
      </c>
      <c r="M2196" t="b">
        <v>1</v>
      </c>
      <c r="N2196" t="s">
        <v>8271</v>
      </c>
      <c r="O2196" s="5">
        <f t="shared" si="272"/>
        <v>1.0435000000000001</v>
      </c>
      <c r="P2196" s="8">
        <f t="shared" si="273"/>
        <v>39.377358490566039</v>
      </c>
      <c r="Q2196" t="str">
        <f t="shared" si="274"/>
        <v>theater</v>
      </c>
      <c r="R2196" t="str">
        <f t="shared" si="275"/>
        <v>plays</v>
      </c>
      <c r="S2196" s="11">
        <f t="shared" si="276"/>
        <v>41990.99863425926</v>
      </c>
      <c r="T2196" s="11">
        <f t="shared" si="277"/>
        <v>42020.99863425926</v>
      </c>
      <c r="U2196" t="str">
        <f>INDEX('ED - Country code'!$A:$A,MATCH(Data!G3603,'ED - Country code'!$B:$B,0))</f>
        <v>United States of America</v>
      </c>
      <c r="V2196">
        <f t="shared" si="278"/>
        <v>30</v>
      </c>
      <c r="W2196">
        <f t="shared" si="279"/>
        <v>2015</v>
      </c>
    </row>
    <row r="2197" spans="1:23" ht="43.2" x14ac:dyDescent="0.3">
      <c r="A2197">
        <v>2979</v>
      </c>
      <c r="B2197" s="3" t="s">
        <v>2979</v>
      </c>
      <c r="C2197" s="3" t="s">
        <v>7089</v>
      </c>
      <c r="D2197">
        <v>5000</v>
      </c>
      <c r="E2197">
        <v>5070</v>
      </c>
      <c r="F2197" t="s">
        <v>8219</v>
      </c>
      <c r="G2197" t="s">
        <v>8224</v>
      </c>
      <c r="H2197" t="s">
        <v>8246</v>
      </c>
      <c r="I2197">
        <v>1420524000</v>
      </c>
      <c r="J2197">
        <v>1419104823</v>
      </c>
      <c r="K2197" t="b">
        <v>0</v>
      </c>
      <c r="L2197">
        <v>46</v>
      </c>
      <c r="M2197" t="b">
        <v>1</v>
      </c>
      <c r="N2197" t="s">
        <v>8271</v>
      </c>
      <c r="O2197" s="5">
        <f t="shared" si="272"/>
        <v>1.014</v>
      </c>
      <c r="P2197" s="8">
        <f t="shared" si="273"/>
        <v>110.21739130434783</v>
      </c>
      <c r="Q2197" t="str">
        <f t="shared" si="274"/>
        <v>theater</v>
      </c>
      <c r="R2197" t="str">
        <f t="shared" si="275"/>
        <v>plays</v>
      </c>
      <c r="S2197" s="11">
        <f t="shared" si="276"/>
        <v>41993.824340277773</v>
      </c>
      <c r="T2197" s="11">
        <f t="shared" si="277"/>
        <v>42010.25</v>
      </c>
      <c r="U2197" t="str">
        <f>INDEX('ED - Country code'!$A:$A,MATCH(Data!G2981,'ED - Country code'!$B:$B,0))</f>
        <v>United States of America</v>
      </c>
      <c r="V2197">
        <f t="shared" si="278"/>
        <v>16.425659722226555</v>
      </c>
      <c r="W2197">
        <f t="shared" si="279"/>
        <v>2015</v>
      </c>
    </row>
    <row r="2198" spans="1:23" ht="43.2" x14ac:dyDescent="0.3">
      <c r="A2198">
        <v>50</v>
      </c>
      <c r="B2198" s="3" t="s">
        <v>52</v>
      </c>
      <c r="C2198" s="3" t="s">
        <v>4161</v>
      </c>
      <c r="D2198">
        <v>600</v>
      </c>
      <c r="E2198">
        <v>600</v>
      </c>
      <c r="F2198" t="s">
        <v>8219</v>
      </c>
      <c r="G2198" t="s">
        <v>8225</v>
      </c>
      <c r="H2198" t="s">
        <v>8247</v>
      </c>
      <c r="I2198">
        <v>1422637200</v>
      </c>
      <c r="J2198">
        <v>1419271458</v>
      </c>
      <c r="K2198" t="b">
        <v>0</v>
      </c>
      <c r="L2198">
        <v>22</v>
      </c>
      <c r="M2198" t="b">
        <v>1</v>
      </c>
      <c r="N2198" t="s">
        <v>8265</v>
      </c>
      <c r="O2198" s="5">
        <f t="shared" si="272"/>
        <v>1</v>
      </c>
      <c r="P2198" s="8">
        <f t="shared" si="273"/>
        <v>27.272727272727273</v>
      </c>
      <c r="Q2198" t="str">
        <f t="shared" si="274"/>
        <v>film &amp; video</v>
      </c>
      <c r="R2198" t="str">
        <f t="shared" si="275"/>
        <v>television</v>
      </c>
      <c r="S2198" s="11">
        <f t="shared" si="276"/>
        <v>41995.752986111111</v>
      </c>
      <c r="T2198" s="11">
        <f t="shared" si="277"/>
        <v>42034.708333333328</v>
      </c>
      <c r="U2198" t="str">
        <f>INDEX('ED - Country code'!$A:$A,MATCH(Data!G52,'ED - Country code'!$B:$B,0))</f>
        <v>United States of America</v>
      </c>
      <c r="V2198">
        <f t="shared" si="278"/>
        <v>38.955347222217824</v>
      </c>
      <c r="W2198">
        <f t="shared" si="279"/>
        <v>2015</v>
      </c>
    </row>
    <row r="2199" spans="1:23" ht="43.2" x14ac:dyDescent="0.3">
      <c r="A2199">
        <v>3695</v>
      </c>
      <c r="B2199" s="3" t="s">
        <v>3692</v>
      </c>
      <c r="C2199" s="3" t="s">
        <v>7805</v>
      </c>
      <c r="D2199">
        <v>4000</v>
      </c>
      <c r="E2199">
        <v>4005</v>
      </c>
      <c r="F2199" t="s">
        <v>8219</v>
      </c>
      <c r="G2199" t="s">
        <v>8224</v>
      </c>
      <c r="H2199" t="s">
        <v>8246</v>
      </c>
      <c r="I2199">
        <v>1421009610</v>
      </c>
      <c r="J2199">
        <v>1419281610</v>
      </c>
      <c r="K2199" t="b">
        <v>0</v>
      </c>
      <c r="L2199">
        <v>33</v>
      </c>
      <c r="M2199" t="b">
        <v>1</v>
      </c>
      <c r="N2199" t="s">
        <v>8271</v>
      </c>
      <c r="O2199" s="5">
        <f t="shared" si="272"/>
        <v>1.00125</v>
      </c>
      <c r="P2199" s="8">
        <f t="shared" si="273"/>
        <v>121.36363636363636</v>
      </c>
      <c r="Q2199" t="str">
        <f t="shared" si="274"/>
        <v>theater</v>
      </c>
      <c r="R2199" t="str">
        <f t="shared" si="275"/>
        <v>plays</v>
      </c>
      <c r="S2199" s="11">
        <f t="shared" si="276"/>
        <v>41995.870486111111</v>
      </c>
      <c r="T2199" s="11">
        <f t="shared" si="277"/>
        <v>42015.870486111111</v>
      </c>
      <c r="U2199" t="str">
        <f>INDEX('ED - Country code'!$A:$A,MATCH(Data!G3697,'ED - Country code'!$B:$B,0))</f>
        <v>Ireland</v>
      </c>
      <c r="V2199">
        <f t="shared" si="278"/>
        <v>20</v>
      </c>
      <c r="W2199">
        <f t="shared" si="279"/>
        <v>2015</v>
      </c>
    </row>
    <row r="2200" spans="1:23" ht="43.2" x14ac:dyDescent="0.3">
      <c r="A2200">
        <v>3010</v>
      </c>
      <c r="B2200" s="3" t="s">
        <v>3010</v>
      </c>
      <c r="C2200" s="3" t="s">
        <v>7120</v>
      </c>
      <c r="D2200">
        <v>1500</v>
      </c>
      <c r="E2200">
        <v>2370</v>
      </c>
      <c r="F2200" t="s">
        <v>8219</v>
      </c>
      <c r="G2200" t="s">
        <v>8224</v>
      </c>
      <c r="H2200" t="s">
        <v>8246</v>
      </c>
      <c r="I2200">
        <v>1424548719</v>
      </c>
      <c r="J2200">
        <v>1419364719</v>
      </c>
      <c r="K2200" t="b">
        <v>0</v>
      </c>
      <c r="L2200">
        <v>15</v>
      </c>
      <c r="M2200" t="b">
        <v>1</v>
      </c>
      <c r="N2200" t="s">
        <v>8303</v>
      </c>
      <c r="O2200" s="5">
        <f t="shared" si="272"/>
        <v>1.58</v>
      </c>
      <c r="P2200" s="8">
        <f t="shared" si="273"/>
        <v>158</v>
      </c>
      <c r="Q2200" t="str">
        <f t="shared" si="274"/>
        <v>theater</v>
      </c>
      <c r="R2200" t="str">
        <f t="shared" si="275"/>
        <v>spaces</v>
      </c>
      <c r="S2200" s="11">
        <f t="shared" si="276"/>
        <v>41996.832395833335</v>
      </c>
      <c r="T2200" s="11">
        <f t="shared" si="277"/>
        <v>42056.832395833335</v>
      </c>
      <c r="U2200" t="str">
        <f>INDEX('ED - Country code'!$A:$A,MATCH(Data!G3012,'ED - Country code'!$B:$B,0))</f>
        <v>United States of America</v>
      </c>
      <c r="V2200">
        <f t="shared" si="278"/>
        <v>60</v>
      </c>
      <c r="W2200">
        <f t="shared" si="279"/>
        <v>2015</v>
      </c>
    </row>
    <row r="2201" spans="1:23" ht="43.2" x14ac:dyDescent="0.3">
      <c r="A2201">
        <v>3566</v>
      </c>
      <c r="B2201" s="3" t="s">
        <v>3565</v>
      </c>
      <c r="C2201" s="3" t="s">
        <v>7676</v>
      </c>
      <c r="D2201">
        <v>2000</v>
      </c>
      <c r="E2201">
        <v>2095</v>
      </c>
      <c r="F2201" t="s">
        <v>8219</v>
      </c>
      <c r="G2201" t="s">
        <v>8225</v>
      </c>
      <c r="H2201" t="s">
        <v>8247</v>
      </c>
      <c r="I2201">
        <v>1422015083</v>
      </c>
      <c r="J2201">
        <v>1419423083</v>
      </c>
      <c r="K2201" t="b">
        <v>0</v>
      </c>
      <c r="L2201">
        <v>38</v>
      </c>
      <c r="M2201" t="b">
        <v>1</v>
      </c>
      <c r="N2201" t="s">
        <v>8271</v>
      </c>
      <c r="O2201" s="5">
        <f t="shared" si="272"/>
        <v>1.0475000000000001</v>
      </c>
      <c r="P2201" s="8">
        <f t="shared" si="273"/>
        <v>55.131578947368418</v>
      </c>
      <c r="Q2201" t="str">
        <f t="shared" si="274"/>
        <v>theater</v>
      </c>
      <c r="R2201" t="str">
        <f t="shared" si="275"/>
        <v>plays</v>
      </c>
      <c r="S2201" s="11">
        <f t="shared" si="276"/>
        <v>41997.507905092592</v>
      </c>
      <c r="T2201" s="11">
        <f t="shared" si="277"/>
        <v>42027.507905092592</v>
      </c>
      <c r="U2201" t="str">
        <f>INDEX('ED - Country code'!$A:$A,MATCH(Data!G3568,'ED - Country code'!$B:$B,0))</f>
        <v>United States of America</v>
      </c>
      <c r="V2201">
        <f t="shared" si="278"/>
        <v>30</v>
      </c>
      <c r="W2201">
        <f t="shared" si="279"/>
        <v>2015</v>
      </c>
    </row>
    <row r="2202" spans="1:23" ht="43.2" x14ac:dyDescent="0.3">
      <c r="A2202">
        <v>3591</v>
      </c>
      <c r="B2202" s="3" t="s">
        <v>3590</v>
      </c>
      <c r="C2202" s="3" t="s">
        <v>7701</v>
      </c>
      <c r="D2202">
        <v>700</v>
      </c>
      <c r="E2202">
        <v>1225</v>
      </c>
      <c r="F2202" t="s">
        <v>8219</v>
      </c>
      <c r="G2202" t="s">
        <v>8224</v>
      </c>
      <c r="H2202" t="s">
        <v>8246</v>
      </c>
      <c r="I2202">
        <v>1422075540</v>
      </c>
      <c r="J2202">
        <v>1419979544</v>
      </c>
      <c r="K2202" t="b">
        <v>0</v>
      </c>
      <c r="L2202">
        <v>18</v>
      </c>
      <c r="M2202" t="b">
        <v>1</v>
      </c>
      <c r="N2202" t="s">
        <v>8271</v>
      </c>
      <c r="O2202" s="5">
        <f t="shared" si="272"/>
        <v>1.75</v>
      </c>
      <c r="P2202" s="8">
        <f t="shared" si="273"/>
        <v>68.055555555555557</v>
      </c>
      <c r="Q2202" t="str">
        <f t="shared" si="274"/>
        <v>theater</v>
      </c>
      <c r="R2202" t="str">
        <f t="shared" si="275"/>
        <v>plays</v>
      </c>
      <c r="S2202" s="11">
        <f t="shared" si="276"/>
        <v>42003.948425925926</v>
      </c>
      <c r="T2202" s="11">
        <f t="shared" si="277"/>
        <v>42028.207638888889</v>
      </c>
      <c r="U2202" t="str">
        <f>INDEX('ED - Country code'!$A:$A,MATCH(Data!G3593,'ED - Country code'!$B:$B,0))</f>
        <v>United States of America</v>
      </c>
      <c r="V2202">
        <f t="shared" si="278"/>
        <v>24.25921296296292</v>
      </c>
      <c r="W2202">
        <f t="shared" si="279"/>
        <v>2015</v>
      </c>
    </row>
    <row r="2203" spans="1:23" ht="43.2" x14ac:dyDescent="0.3">
      <c r="A2203">
        <v>2938</v>
      </c>
      <c r="B2203" s="3" t="s">
        <v>2938</v>
      </c>
      <c r="C2203" s="3" t="s">
        <v>7048</v>
      </c>
      <c r="D2203">
        <v>4000</v>
      </c>
      <c r="E2203">
        <v>4055</v>
      </c>
      <c r="F2203" t="s">
        <v>8219</v>
      </c>
      <c r="G2203" t="s">
        <v>8224</v>
      </c>
      <c r="H2203" t="s">
        <v>8246</v>
      </c>
      <c r="I2203">
        <v>1422636814</v>
      </c>
      <c r="J2203">
        <v>1420044814</v>
      </c>
      <c r="K2203" t="b">
        <v>0</v>
      </c>
      <c r="L2203">
        <v>32</v>
      </c>
      <c r="M2203" t="b">
        <v>1</v>
      </c>
      <c r="N2203" t="s">
        <v>8305</v>
      </c>
      <c r="O2203" s="5">
        <f t="shared" si="272"/>
        <v>1.0137499999999999</v>
      </c>
      <c r="P2203" s="8">
        <f t="shared" si="273"/>
        <v>126.71875</v>
      </c>
      <c r="Q2203" t="str">
        <f t="shared" si="274"/>
        <v>theater</v>
      </c>
      <c r="R2203" t="str">
        <f t="shared" si="275"/>
        <v>musical</v>
      </c>
      <c r="S2203" s="11">
        <f t="shared" si="276"/>
        <v>42004.703865740739</v>
      </c>
      <c r="T2203" s="11">
        <f t="shared" si="277"/>
        <v>42034.703865740739</v>
      </c>
      <c r="U2203" t="str">
        <f>INDEX('ED - Country code'!$A:$A,MATCH(Data!G2940,'ED - Country code'!$B:$B,0))</f>
        <v>United States of America</v>
      </c>
      <c r="V2203">
        <f t="shared" si="278"/>
        <v>30</v>
      </c>
      <c r="W2203">
        <f t="shared" si="279"/>
        <v>2015</v>
      </c>
    </row>
    <row r="2204" spans="1:23" ht="28.8" x14ac:dyDescent="0.3">
      <c r="A2204">
        <v>1663</v>
      </c>
      <c r="B2204" s="3" t="s">
        <v>1664</v>
      </c>
      <c r="C2204" s="3" t="s">
        <v>5773</v>
      </c>
      <c r="D2204">
        <v>1000</v>
      </c>
      <c r="E2204">
        <v>1080</v>
      </c>
      <c r="F2204" t="s">
        <v>8219</v>
      </c>
      <c r="G2204" t="s">
        <v>8224</v>
      </c>
      <c r="H2204" t="s">
        <v>8246</v>
      </c>
      <c r="I2204">
        <v>1422750707</v>
      </c>
      <c r="J2204">
        <v>1420158707</v>
      </c>
      <c r="K2204" t="b">
        <v>0</v>
      </c>
      <c r="L2204">
        <v>32</v>
      </c>
      <c r="M2204" t="b">
        <v>1</v>
      </c>
      <c r="N2204" t="s">
        <v>8292</v>
      </c>
      <c r="O2204" s="5">
        <f t="shared" si="272"/>
        <v>1.08</v>
      </c>
      <c r="P2204" s="8">
        <f t="shared" si="273"/>
        <v>33.75</v>
      </c>
      <c r="Q2204" t="str">
        <f t="shared" si="274"/>
        <v>music</v>
      </c>
      <c r="R2204" t="str">
        <f t="shared" si="275"/>
        <v>pop</v>
      </c>
      <c r="S2204" s="11">
        <f t="shared" si="276"/>
        <v>42006.02207175926</v>
      </c>
      <c r="T2204" s="11">
        <f t="shared" si="277"/>
        <v>42036.02207175926</v>
      </c>
      <c r="U2204" t="str">
        <f>INDEX('ED - Country code'!$A:$A,MATCH(Data!G1665,'ED - Country code'!$B:$B,0))</f>
        <v>United Kingdom</v>
      </c>
      <c r="V2204">
        <f t="shared" si="278"/>
        <v>30</v>
      </c>
      <c r="W2204">
        <f t="shared" si="279"/>
        <v>2015</v>
      </c>
    </row>
    <row r="2205" spans="1:23" ht="43.2" x14ac:dyDescent="0.3">
      <c r="A2205">
        <v>2012</v>
      </c>
      <c r="B2205" s="3" t="s">
        <v>2013</v>
      </c>
      <c r="C2205" s="3" t="s">
        <v>6122</v>
      </c>
      <c r="D2205">
        <v>5000</v>
      </c>
      <c r="E2205">
        <v>11745</v>
      </c>
      <c r="F2205" t="s">
        <v>8219</v>
      </c>
      <c r="G2205" t="s">
        <v>8224</v>
      </c>
      <c r="H2205" t="s">
        <v>8246</v>
      </c>
      <c r="I2205">
        <v>1423165441</v>
      </c>
      <c r="J2205">
        <v>1420573441</v>
      </c>
      <c r="K2205" t="b">
        <v>1</v>
      </c>
      <c r="L2205">
        <v>183</v>
      </c>
      <c r="M2205" t="b">
        <v>1</v>
      </c>
      <c r="N2205" t="s">
        <v>8295</v>
      </c>
      <c r="O2205" s="5">
        <f t="shared" si="272"/>
        <v>2.3490000000000002</v>
      </c>
      <c r="P2205" s="8">
        <f t="shared" si="273"/>
        <v>64.180327868852459</v>
      </c>
      <c r="Q2205" t="str">
        <f t="shared" si="274"/>
        <v>technology</v>
      </c>
      <c r="R2205" t="str">
        <f t="shared" si="275"/>
        <v>hardware</v>
      </c>
      <c r="S2205" s="11">
        <f t="shared" si="276"/>
        <v>42010.822233796294</v>
      </c>
      <c r="T2205" s="11">
        <f t="shared" si="277"/>
        <v>42040.822233796294</v>
      </c>
      <c r="U2205" t="str">
        <f>INDEX('ED - Country code'!$A:$A,MATCH(Data!G2014,'ED - Country code'!$B:$B,0))</f>
        <v>United States of America</v>
      </c>
      <c r="V2205">
        <f t="shared" si="278"/>
        <v>30</v>
      </c>
      <c r="W2205">
        <f t="shared" si="279"/>
        <v>2015</v>
      </c>
    </row>
    <row r="2206" spans="1:23" ht="43.2" x14ac:dyDescent="0.3">
      <c r="A2206">
        <v>3458</v>
      </c>
      <c r="B2206" s="3" t="s">
        <v>3457</v>
      </c>
      <c r="C2206" s="3" t="s">
        <v>7568</v>
      </c>
      <c r="D2206">
        <v>978</v>
      </c>
      <c r="E2206">
        <v>1216</v>
      </c>
      <c r="F2206" t="s">
        <v>8219</v>
      </c>
      <c r="G2206" t="s">
        <v>8224</v>
      </c>
      <c r="H2206" t="s">
        <v>8246</v>
      </c>
      <c r="I2206">
        <v>1422937620</v>
      </c>
      <c r="J2206">
        <v>1420606303</v>
      </c>
      <c r="K2206" t="b">
        <v>0</v>
      </c>
      <c r="L2206">
        <v>27</v>
      </c>
      <c r="M2206" t="b">
        <v>1</v>
      </c>
      <c r="N2206" t="s">
        <v>8271</v>
      </c>
      <c r="O2206" s="5">
        <f t="shared" si="272"/>
        <v>1.2433537832310839</v>
      </c>
      <c r="P2206" s="8">
        <f t="shared" si="273"/>
        <v>45.037037037037038</v>
      </c>
      <c r="Q2206" t="str">
        <f t="shared" si="274"/>
        <v>theater</v>
      </c>
      <c r="R2206" t="str">
        <f t="shared" si="275"/>
        <v>plays</v>
      </c>
      <c r="S2206" s="11">
        <f t="shared" si="276"/>
        <v>42011.202581018515</v>
      </c>
      <c r="T2206" s="11">
        <f t="shared" si="277"/>
        <v>42038.185416666667</v>
      </c>
      <c r="U2206" t="str">
        <f>INDEX('ED - Country code'!$A:$A,MATCH(Data!G3460,'ED - Country code'!$B:$B,0))</f>
        <v>United States of America</v>
      </c>
      <c r="V2206">
        <f t="shared" si="278"/>
        <v>26.982835648152104</v>
      </c>
      <c r="W2206">
        <f t="shared" si="279"/>
        <v>2015</v>
      </c>
    </row>
    <row r="2207" spans="1:23" ht="43.2" x14ac:dyDescent="0.3">
      <c r="A2207">
        <v>2332</v>
      </c>
      <c r="B2207" s="3" t="s">
        <v>2333</v>
      </c>
      <c r="C2207" s="3" t="s">
        <v>6442</v>
      </c>
      <c r="D2207">
        <v>25000</v>
      </c>
      <c r="E2207">
        <v>26577</v>
      </c>
      <c r="F2207" t="s">
        <v>8219</v>
      </c>
      <c r="G2207" t="s">
        <v>8224</v>
      </c>
      <c r="H2207" t="s">
        <v>8246</v>
      </c>
      <c r="I2207">
        <v>1423235071</v>
      </c>
      <c r="J2207">
        <v>1420643071</v>
      </c>
      <c r="K2207" t="b">
        <v>1</v>
      </c>
      <c r="L2207">
        <v>352</v>
      </c>
      <c r="M2207" t="b">
        <v>1</v>
      </c>
      <c r="N2207" t="s">
        <v>8298</v>
      </c>
      <c r="O2207" s="5">
        <f t="shared" si="272"/>
        <v>1.06308</v>
      </c>
      <c r="P2207" s="8">
        <f t="shared" si="273"/>
        <v>75.502840909090907</v>
      </c>
      <c r="Q2207" t="str">
        <f t="shared" si="274"/>
        <v>food</v>
      </c>
      <c r="R2207" t="str">
        <f t="shared" si="275"/>
        <v>small batch</v>
      </c>
      <c r="S2207" s="11">
        <f t="shared" si="276"/>
        <v>42011.628136574072</v>
      </c>
      <c r="T2207" s="11">
        <f t="shared" si="277"/>
        <v>42041.628136574072</v>
      </c>
      <c r="U2207" t="str">
        <f>INDEX('ED - Country code'!$A:$A,MATCH(Data!G2334,'ED - Country code'!$B:$B,0))</f>
        <v>United States of America</v>
      </c>
      <c r="V2207">
        <f t="shared" si="278"/>
        <v>30</v>
      </c>
      <c r="W2207">
        <f t="shared" si="279"/>
        <v>2015</v>
      </c>
    </row>
    <row r="2208" spans="1:23" ht="28.8" x14ac:dyDescent="0.3">
      <c r="A2208">
        <v>2923</v>
      </c>
      <c r="B2208" s="3" t="s">
        <v>2923</v>
      </c>
      <c r="C2208" s="3" t="s">
        <v>7033</v>
      </c>
      <c r="D2208">
        <v>300</v>
      </c>
      <c r="E2208">
        <v>300</v>
      </c>
      <c r="F2208" t="s">
        <v>8219</v>
      </c>
      <c r="G2208" t="s">
        <v>8224</v>
      </c>
      <c r="H2208" t="s">
        <v>8246</v>
      </c>
      <c r="I2208">
        <v>1422068400</v>
      </c>
      <c r="J2208">
        <v>1420774779</v>
      </c>
      <c r="K2208" t="b">
        <v>0</v>
      </c>
      <c r="L2208">
        <v>10</v>
      </c>
      <c r="M2208" t="b">
        <v>1</v>
      </c>
      <c r="N2208" t="s">
        <v>8305</v>
      </c>
      <c r="O2208" s="5">
        <f t="shared" si="272"/>
        <v>1</v>
      </c>
      <c r="P2208" s="8">
        <f t="shared" si="273"/>
        <v>30</v>
      </c>
      <c r="Q2208" t="str">
        <f t="shared" si="274"/>
        <v>theater</v>
      </c>
      <c r="R2208" t="str">
        <f t="shared" si="275"/>
        <v>musical</v>
      </c>
      <c r="S2208" s="11">
        <f t="shared" si="276"/>
        <v>42013.15253472222</v>
      </c>
      <c r="T2208" s="11">
        <f t="shared" si="277"/>
        <v>42028.125</v>
      </c>
      <c r="U2208" t="str">
        <f>INDEX('ED - Country code'!$A:$A,MATCH(Data!G2925,'ED - Country code'!$B:$B,0))</f>
        <v>United Kingdom</v>
      </c>
      <c r="V2208">
        <f t="shared" si="278"/>
        <v>14.972465277780429</v>
      </c>
      <c r="W2208">
        <f t="shared" si="279"/>
        <v>2015</v>
      </c>
    </row>
    <row r="2209" spans="1:23" ht="43.2" x14ac:dyDescent="0.3">
      <c r="A2209">
        <v>2263</v>
      </c>
      <c r="B2209" s="3" t="s">
        <v>2264</v>
      </c>
      <c r="C2209" s="3" t="s">
        <v>6373</v>
      </c>
      <c r="D2209">
        <v>7500</v>
      </c>
      <c r="E2209">
        <v>8666</v>
      </c>
      <c r="F2209" t="s">
        <v>8219</v>
      </c>
      <c r="G2209" t="s">
        <v>8235</v>
      </c>
      <c r="H2209" t="s">
        <v>8255</v>
      </c>
      <c r="I2209">
        <v>1422734313</v>
      </c>
      <c r="J2209">
        <v>1420919913</v>
      </c>
      <c r="K2209" t="b">
        <v>0</v>
      </c>
      <c r="L2209">
        <v>60</v>
      </c>
      <c r="M2209" t="b">
        <v>1</v>
      </c>
      <c r="N2209" t="s">
        <v>8297</v>
      </c>
      <c r="O2209" s="5">
        <f t="shared" si="272"/>
        <v>1.1554666666666666</v>
      </c>
      <c r="P2209" s="8">
        <f t="shared" si="273"/>
        <v>144.43333333333334</v>
      </c>
      <c r="Q2209" t="str">
        <f t="shared" si="274"/>
        <v>games</v>
      </c>
      <c r="R2209" t="str">
        <f t="shared" si="275"/>
        <v>tabletop games</v>
      </c>
      <c r="S2209" s="11">
        <f t="shared" si="276"/>
        <v>42014.832326388889</v>
      </c>
      <c r="T2209" s="11">
        <f t="shared" si="277"/>
        <v>42035.832326388889</v>
      </c>
      <c r="U2209" t="str">
        <f>INDEX('ED - Country code'!$A:$A,MATCH(Data!G2265,'ED - Country code'!$B:$B,0))</f>
        <v>United States of America</v>
      </c>
      <c r="V2209">
        <f t="shared" si="278"/>
        <v>21</v>
      </c>
      <c r="W2209">
        <f t="shared" si="279"/>
        <v>2015</v>
      </c>
    </row>
    <row r="2210" spans="1:23" ht="43.2" x14ac:dyDescent="0.3">
      <c r="A2210">
        <v>3554</v>
      </c>
      <c r="B2210" s="3" t="s">
        <v>3553</v>
      </c>
      <c r="C2210" s="3" t="s">
        <v>7664</v>
      </c>
      <c r="D2210">
        <v>5000</v>
      </c>
      <c r="E2210">
        <v>5671.11</v>
      </c>
      <c r="F2210" t="s">
        <v>8219</v>
      </c>
      <c r="G2210" t="s">
        <v>8224</v>
      </c>
      <c r="H2210" t="s">
        <v>8246</v>
      </c>
      <c r="I2210">
        <v>1423674000</v>
      </c>
      <c r="J2210">
        <v>1421025159</v>
      </c>
      <c r="K2210" t="b">
        <v>0</v>
      </c>
      <c r="L2210">
        <v>53</v>
      </c>
      <c r="M2210" t="b">
        <v>1</v>
      </c>
      <c r="N2210" t="s">
        <v>8271</v>
      </c>
      <c r="O2210" s="5">
        <f t="shared" si="272"/>
        <v>1.1342219999999998</v>
      </c>
      <c r="P2210" s="8">
        <f t="shared" si="273"/>
        <v>107.00207547169811</v>
      </c>
      <c r="Q2210" t="str">
        <f t="shared" si="274"/>
        <v>theater</v>
      </c>
      <c r="R2210" t="str">
        <f t="shared" si="275"/>
        <v>plays</v>
      </c>
      <c r="S2210" s="11">
        <f t="shared" si="276"/>
        <v>42016.050451388888</v>
      </c>
      <c r="T2210" s="11">
        <f t="shared" si="277"/>
        <v>42046.708333333328</v>
      </c>
      <c r="U2210" t="str">
        <f>INDEX('ED - Country code'!$A:$A,MATCH(Data!G3556,'ED - Country code'!$B:$B,0))</f>
        <v>United Kingdom</v>
      </c>
      <c r="V2210">
        <f t="shared" si="278"/>
        <v>30.657881944440305</v>
      </c>
      <c r="W2210">
        <f t="shared" si="279"/>
        <v>2015</v>
      </c>
    </row>
    <row r="2211" spans="1:23" ht="43.2" x14ac:dyDescent="0.3">
      <c r="A2211">
        <v>1035</v>
      </c>
      <c r="B2211" s="3" t="s">
        <v>1036</v>
      </c>
      <c r="C2211" s="3" t="s">
        <v>5145</v>
      </c>
      <c r="D2211">
        <v>4600</v>
      </c>
      <c r="E2211">
        <v>4952</v>
      </c>
      <c r="F2211" t="s">
        <v>8219</v>
      </c>
      <c r="G2211" t="s">
        <v>8224</v>
      </c>
      <c r="H2211" t="s">
        <v>8246</v>
      </c>
      <c r="I2211">
        <v>1423668220</v>
      </c>
      <c r="J2211">
        <v>1421076220</v>
      </c>
      <c r="K2211" t="b">
        <v>0</v>
      </c>
      <c r="L2211">
        <v>76</v>
      </c>
      <c r="M2211" t="b">
        <v>1</v>
      </c>
      <c r="N2211" t="s">
        <v>8280</v>
      </c>
      <c r="O2211" s="5">
        <f t="shared" si="272"/>
        <v>1.0765217391304347</v>
      </c>
      <c r="P2211" s="8">
        <f t="shared" si="273"/>
        <v>65.15789473684211</v>
      </c>
      <c r="Q2211" t="str">
        <f t="shared" si="274"/>
        <v>music</v>
      </c>
      <c r="R2211" t="str">
        <f t="shared" si="275"/>
        <v>electronic music</v>
      </c>
      <c r="S2211" s="11">
        <f t="shared" si="276"/>
        <v>42016.641435185185</v>
      </c>
      <c r="T2211" s="11">
        <f t="shared" si="277"/>
        <v>42046.641435185185</v>
      </c>
      <c r="U2211" t="str">
        <f>INDEX('ED - Country code'!$A:$A,MATCH(Data!G1037,'ED - Country code'!$B:$B,0))</f>
        <v>United States of America</v>
      </c>
      <c r="V2211">
        <f t="shared" si="278"/>
        <v>30</v>
      </c>
      <c r="W2211">
        <f t="shared" si="279"/>
        <v>2015</v>
      </c>
    </row>
    <row r="2212" spans="1:23" ht="28.8" x14ac:dyDescent="0.3">
      <c r="A2212">
        <v>3457</v>
      </c>
      <c r="B2212" s="3" t="s">
        <v>3456</v>
      </c>
      <c r="C2212" s="3" t="s">
        <v>7567</v>
      </c>
      <c r="D2212">
        <v>2000</v>
      </c>
      <c r="E2212">
        <v>2804</v>
      </c>
      <c r="F2212" t="s">
        <v>8219</v>
      </c>
      <c r="G2212" t="s">
        <v>8224</v>
      </c>
      <c r="H2212" t="s">
        <v>8246</v>
      </c>
      <c r="I2212">
        <v>1423720740</v>
      </c>
      <c r="J2212">
        <v>1421081857</v>
      </c>
      <c r="K2212" t="b">
        <v>0</v>
      </c>
      <c r="L2212">
        <v>55</v>
      </c>
      <c r="M2212" t="b">
        <v>1</v>
      </c>
      <c r="N2212" t="s">
        <v>8271</v>
      </c>
      <c r="O2212" s="5">
        <f t="shared" si="272"/>
        <v>1.4019999999999999</v>
      </c>
      <c r="P2212" s="8">
        <f t="shared" si="273"/>
        <v>50.981818181818184</v>
      </c>
      <c r="Q2212" t="str">
        <f t="shared" si="274"/>
        <v>theater</v>
      </c>
      <c r="R2212" t="str">
        <f t="shared" si="275"/>
        <v>plays</v>
      </c>
      <c r="S2212" s="11">
        <f t="shared" si="276"/>
        <v>42016.706678240742</v>
      </c>
      <c r="T2212" s="11">
        <f t="shared" si="277"/>
        <v>42047.249305555553</v>
      </c>
      <c r="U2212" t="str">
        <f>INDEX('ED - Country code'!$A:$A,MATCH(Data!G3459,'ED - Country code'!$B:$B,0))</f>
        <v>United States of America</v>
      </c>
      <c r="V2212">
        <f t="shared" si="278"/>
        <v>30.542627314811398</v>
      </c>
      <c r="W2212">
        <f t="shared" si="279"/>
        <v>2015</v>
      </c>
    </row>
    <row r="2213" spans="1:23" ht="28.8" x14ac:dyDescent="0.3">
      <c r="A2213">
        <v>3264</v>
      </c>
      <c r="B2213" s="3" t="s">
        <v>3264</v>
      </c>
      <c r="C2213" s="3" t="s">
        <v>7374</v>
      </c>
      <c r="D2213">
        <v>2500</v>
      </c>
      <c r="E2213">
        <v>2575</v>
      </c>
      <c r="F2213" t="s">
        <v>8219</v>
      </c>
      <c r="G2213" t="s">
        <v>8224</v>
      </c>
      <c r="H2213" t="s">
        <v>8246</v>
      </c>
      <c r="I2213">
        <v>1422482400</v>
      </c>
      <c r="J2213">
        <v>1421089938</v>
      </c>
      <c r="K2213" t="b">
        <v>1</v>
      </c>
      <c r="L2213">
        <v>49</v>
      </c>
      <c r="M2213" t="b">
        <v>1</v>
      </c>
      <c r="N2213" t="s">
        <v>8271</v>
      </c>
      <c r="O2213" s="5">
        <f t="shared" si="272"/>
        <v>1.03</v>
      </c>
      <c r="P2213" s="8">
        <f t="shared" si="273"/>
        <v>52.551020408163268</v>
      </c>
      <c r="Q2213" t="str">
        <f t="shared" si="274"/>
        <v>theater</v>
      </c>
      <c r="R2213" t="str">
        <f t="shared" si="275"/>
        <v>plays</v>
      </c>
      <c r="S2213" s="11">
        <f t="shared" si="276"/>
        <v>42016.800208333334</v>
      </c>
      <c r="T2213" s="11">
        <f t="shared" si="277"/>
        <v>42032.916666666672</v>
      </c>
      <c r="U2213" t="str">
        <f>INDEX('ED - Country code'!$A:$A,MATCH(Data!G3266,'ED - Country code'!$B:$B,0))</f>
        <v>Canada</v>
      </c>
      <c r="V2213">
        <f t="shared" si="278"/>
        <v>16.116458333337505</v>
      </c>
      <c r="W2213">
        <f t="shared" si="279"/>
        <v>2015</v>
      </c>
    </row>
    <row r="2214" spans="1:23" ht="43.2" x14ac:dyDescent="0.3">
      <c r="A2214">
        <v>3446</v>
      </c>
      <c r="B2214" s="3" t="s">
        <v>3445</v>
      </c>
      <c r="C2214" s="3" t="s">
        <v>7556</v>
      </c>
      <c r="D2214">
        <v>1000</v>
      </c>
      <c r="E2214">
        <v>1082</v>
      </c>
      <c r="F2214" t="s">
        <v>8219</v>
      </c>
      <c r="G2214" t="s">
        <v>8225</v>
      </c>
      <c r="H2214" t="s">
        <v>8247</v>
      </c>
      <c r="I2214">
        <v>1423138800</v>
      </c>
      <c r="J2214">
        <v>1421092725</v>
      </c>
      <c r="K2214" t="b">
        <v>0</v>
      </c>
      <c r="L2214">
        <v>25</v>
      </c>
      <c r="M2214" t="b">
        <v>1</v>
      </c>
      <c r="N2214" t="s">
        <v>8271</v>
      </c>
      <c r="O2214" s="5">
        <f t="shared" si="272"/>
        <v>1.0820000000000001</v>
      </c>
      <c r="P2214" s="8">
        <f t="shared" si="273"/>
        <v>43.28</v>
      </c>
      <c r="Q2214" t="str">
        <f t="shared" si="274"/>
        <v>theater</v>
      </c>
      <c r="R2214" t="str">
        <f t="shared" si="275"/>
        <v>plays</v>
      </c>
      <c r="S2214" s="11">
        <f t="shared" si="276"/>
        <v>42016.832465277781</v>
      </c>
      <c r="T2214" s="11">
        <f t="shared" si="277"/>
        <v>42040.513888888891</v>
      </c>
      <c r="U2214" t="str">
        <f>INDEX('ED - Country code'!$A:$A,MATCH(Data!G3448,'ED - Country code'!$B:$B,0))</f>
        <v>United States of America</v>
      </c>
      <c r="V2214">
        <f t="shared" si="278"/>
        <v>23.681423611109494</v>
      </c>
      <c r="W2214">
        <f t="shared" si="279"/>
        <v>2015</v>
      </c>
    </row>
    <row r="2215" spans="1:23" ht="43.2" x14ac:dyDescent="0.3">
      <c r="A2215">
        <v>2790</v>
      </c>
      <c r="B2215" s="3" t="s">
        <v>2790</v>
      </c>
      <c r="C2215" s="3" t="s">
        <v>6900</v>
      </c>
      <c r="D2215">
        <v>3000</v>
      </c>
      <c r="E2215">
        <v>3160</v>
      </c>
      <c r="F2215" t="s">
        <v>8219</v>
      </c>
      <c r="G2215" t="s">
        <v>8224</v>
      </c>
      <c r="H2215" t="s">
        <v>8246</v>
      </c>
      <c r="I2215">
        <v>1423693903</v>
      </c>
      <c r="J2215">
        <v>1421101903</v>
      </c>
      <c r="K2215" t="b">
        <v>0</v>
      </c>
      <c r="L2215">
        <v>66</v>
      </c>
      <c r="M2215" t="b">
        <v>1</v>
      </c>
      <c r="N2215" t="s">
        <v>8271</v>
      </c>
      <c r="O2215" s="5">
        <f t="shared" si="272"/>
        <v>1.0533333333333332</v>
      </c>
      <c r="P2215" s="8">
        <f t="shared" si="273"/>
        <v>47.878787878787875</v>
      </c>
      <c r="Q2215" t="str">
        <f t="shared" si="274"/>
        <v>theater</v>
      </c>
      <c r="R2215" t="str">
        <f t="shared" si="275"/>
        <v>plays</v>
      </c>
      <c r="S2215" s="11">
        <f t="shared" si="276"/>
        <v>42016.938692129625</v>
      </c>
      <c r="T2215" s="11">
        <f t="shared" si="277"/>
        <v>42046.938692129625</v>
      </c>
      <c r="U2215" t="str">
        <f>INDEX('ED - Country code'!$A:$A,MATCH(Data!G2792,'ED - Country code'!$B:$B,0))</f>
        <v>United States of America</v>
      </c>
      <c r="V2215">
        <f t="shared" si="278"/>
        <v>30</v>
      </c>
      <c r="W2215">
        <f t="shared" si="279"/>
        <v>2015</v>
      </c>
    </row>
    <row r="2216" spans="1:23" ht="86.4" x14ac:dyDescent="0.3">
      <c r="A2216">
        <v>3750</v>
      </c>
      <c r="B2216" s="3" t="s">
        <v>3747</v>
      </c>
      <c r="C2216" s="3" t="s">
        <v>7860</v>
      </c>
      <c r="D2216">
        <v>6000</v>
      </c>
      <c r="E2216">
        <v>6027</v>
      </c>
      <c r="F2216" t="s">
        <v>8219</v>
      </c>
      <c r="G2216" t="s">
        <v>8224</v>
      </c>
      <c r="H2216" t="s">
        <v>8246</v>
      </c>
      <c r="I2216">
        <v>1423555140</v>
      </c>
      <c r="J2216">
        <v>1421105608</v>
      </c>
      <c r="K2216" t="b">
        <v>0</v>
      </c>
      <c r="L2216">
        <v>28</v>
      </c>
      <c r="M2216" t="b">
        <v>1</v>
      </c>
      <c r="N2216" t="s">
        <v>8305</v>
      </c>
      <c r="O2216" s="5">
        <f t="shared" si="272"/>
        <v>1.0044999999999999</v>
      </c>
      <c r="P2216" s="8">
        <f t="shared" si="273"/>
        <v>215.25</v>
      </c>
      <c r="Q2216" t="str">
        <f t="shared" si="274"/>
        <v>theater</v>
      </c>
      <c r="R2216" t="str">
        <f t="shared" si="275"/>
        <v>musical</v>
      </c>
      <c r="S2216" s="11">
        <f t="shared" si="276"/>
        <v>42016.981574074074</v>
      </c>
      <c r="T2216" s="11">
        <f t="shared" si="277"/>
        <v>42045.332638888889</v>
      </c>
      <c r="U2216" t="str">
        <f>INDEX('ED - Country code'!$A:$A,MATCH(Data!G3752,'ED - Country code'!$B:$B,0))</f>
        <v>Canada</v>
      </c>
      <c r="V2216">
        <f t="shared" si="278"/>
        <v>28.35106481481489</v>
      </c>
      <c r="W2216">
        <f t="shared" si="279"/>
        <v>2015</v>
      </c>
    </row>
    <row r="2217" spans="1:23" ht="43.2" x14ac:dyDescent="0.3">
      <c r="A2217">
        <v>3275</v>
      </c>
      <c r="B2217" s="3" t="s">
        <v>3275</v>
      </c>
      <c r="C2217" s="3" t="s">
        <v>7385</v>
      </c>
      <c r="D2217">
        <v>1800</v>
      </c>
      <c r="E2217">
        <v>1805</v>
      </c>
      <c r="F2217" t="s">
        <v>8219</v>
      </c>
      <c r="G2217" t="s">
        <v>8224</v>
      </c>
      <c r="H2217" t="s">
        <v>8246</v>
      </c>
      <c r="I2217">
        <v>1423456200</v>
      </c>
      <c r="J2217">
        <v>1421183271</v>
      </c>
      <c r="K2217" t="b">
        <v>1</v>
      </c>
      <c r="L2217">
        <v>12</v>
      </c>
      <c r="M2217" t="b">
        <v>1</v>
      </c>
      <c r="N2217" t="s">
        <v>8271</v>
      </c>
      <c r="O2217" s="5">
        <f t="shared" si="272"/>
        <v>1.0027777777777778</v>
      </c>
      <c r="P2217" s="8">
        <f t="shared" si="273"/>
        <v>150.41666666666666</v>
      </c>
      <c r="Q2217" t="str">
        <f t="shared" si="274"/>
        <v>theater</v>
      </c>
      <c r="R2217" t="str">
        <f t="shared" si="275"/>
        <v>plays</v>
      </c>
      <c r="S2217" s="11">
        <f t="shared" si="276"/>
        <v>42017.88045138889</v>
      </c>
      <c r="T2217" s="11">
        <f t="shared" si="277"/>
        <v>42044.1875</v>
      </c>
      <c r="U2217" t="str">
        <f>INDEX('ED - Country code'!$A:$A,MATCH(Data!G3277,'ED - Country code'!$B:$B,0))</f>
        <v>United States of America</v>
      </c>
      <c r="V2217">
        <f t="shared" si="278"/>
        <v>26.307048611110076</v>
      </c>
      <c r="W2217">
        <f t="shared" si="279"/>
        <v>2015</v>
      </c>
    </row>
    <row r="2218" spans="1:23" ht="43.2" x14ac:dyDescent="0.3">
      <c r="A2218">
        <v>2498</v>
      </c>
      <c r="B2218" s="3" t="s">
        <v>2498</v>
      </c>
      <c r="C2218" s="3" t="s">
        <v>6608</v>
      </c>
      <c r="D2218">
        <v>1000</v>
      </c>
      <c r="E2218">
        <v>1056</v>
      </c>
      <c r="F2218" t="s">
        <v>8219</v>
      </c>
      <c r="G2218" t="s">
        <v>8224</v>
      </c>
      <c r="H2218" t="s">
        <v>8246</v>
      </c>
      <c r="I2218">
        <v>1422400387</v>
      </c>
      <c r="J2218">
        <v>1421190787</v>
      </c>
      <c r="K2218" t="b">
        <v>0</v>
      </c>
      <c r="L2218">
        <v>20</v>
      </c>
      <c r="M2218" t="b">
        <v>1</v>
      </c>
      <c r="N2218" t="s">
        <v>8279</v>
      </c>
      <c r="O2218" s="5">
        <f t="shared" si="272"/>
        <v>1.056</v>
      </c>
      <c r="P2218" s="8">
        <f t="shared" si="273"/>
        <v>52.8</v>
      </c>
      <c r="Q2218" t="str">
        <f t="shared" si="274"/>
        <v>music</v>
      </c>
      <c r="R2218" t="str">
        <f t="shared" si="275"/>
        <v>indie rock</v>
      </c>
      <c r="S2218" s="11">
        <f t="shared" si="276"/>
        <v>42017.967442129629</v>
      </c>
      <c r="T2218" s="11">
        <f t="shared" si="277"/>
        <v>42031.967442129629</v>
      </c>
      <c r="U2218" t="str">
        <f>INDEX('ED - Country code'!$A:$A,MATCH(Data!G2500,'ED - Country code'!$B:$B,0))</f>
        <v>United States of America</v>
      </c>
      <c r="V2218">
        <f t="shared" si="278"/>
        <v>14</v>
      </c>
      <c r="W2218">
        <f t="shared" si="279"/>
        <v>2015</v>
      </c>
    </row>
    <row r="2219" spans="1:23" ht="43.2" x14ac:dyDescent="0.3">
      <c r="A2219">
        <v>3424</v>
      </c>
      <c r="B2219" s="3" t="s">
        <v>3423</v>
      </c>
      <c r="C2219" s="3" t="s">
        <v>7534</v>
      </c>
      <c r="D2219">
        <v>6000</v>
      </c>
      <c r="E2219">
        <v>6215</v>
      </c>
      <c r="F2219" t="s">
        <v>8219</v>
      </c>
      <c r="G2219" t="s">
        <v>8224</v>
      </c>
      <c r="H2219" t="s">
        <v>8246</v>
      </c>
      <c r="I2219">
        <v>1423119540</v>
      </c>
      <c r="J2219">
        <v>1421252084</v>
      </c>
      <c r="K2219" t="b">
        <v>0</v>
      </c>
      <c r="L2219">
        <v>76</v>
      </c>
      <c r="M2219" t="b">
        <v>1</v>
      </c>
      <c r="N2219" t="s">
        <v>8271</v>
      </c>
      <c r="O2219" s="5">
        <f t="shared" si="272"/>
        <v>1.0358333333333334</v>
      </c>
      <c r="P2219" s="8">
        <f t="shared" si="273"/>
        <v>81.776315789473685</v>
      </c>
      <c r="Q2219" t="str">
        <f t="shared" si="274"/>
        <v>theater</v>
      </c>
      <c r="R2219" t="str">
        <f t="shared" si="275"/>
        <v>plays</v>
      </c>
      <c r="S2219" s="11">
        <f t="shared" si="276"/>
        <v>42018.676898148144</v>
      </c>
      <c r="T2219" s="11">
        <f t="shared" si="277"/>
        <v>42040.290972222225</v>
      </c>
      <c r="U2219" t="str">
        <f>INDEX('ED - Country code'!$A:$A,MATCH(Data!G3426,'ED - Country code'!$B:$B,0))</f>
        <v>United States of America</v>
      </c>
      <c r="V2219">
        <f t="shared" si="278"/>
        <v>21.614074074081145</v>
      </c>
      <c r="W2219">
        <f t="shared" si="279"/>
        <v>2015</v>
      </c>
    </row>
    <row r="2220" spans="1:23" ht="28.8" x14ac:dyDescent="0.3">
      <c r="A2220">
        <v>2781</v>
      </c>
      <c r="B2220" s="3" t="s">
        <v>2781</v>
      </c>
      <c r="C2220" s="3" t="s">
        <v>6891</v>
      </c>
      <c r="D2220">
        <v>1250</v>
      </c>
      <c r="E2220">
        <v>1316</v>
      </c>
      <c r="F2220" t="s">
        <v>8219</v>
      </c>
      <c r="G2220" t="s">
        <v>8224</v>
      </c>
      <c r="H2220" t="s">
        <v>8246</v>
      </c>
      <c r="I2220">
        <v>1423724400</v>
      </c>
      <c r="J2220">
        <v>1421274954</v>
      </c>
      <c r="K2220" t="b">
        <v>0</v>
      </c>
      <c r="L2220">
        <v>28</v>
      </c>
      <c r="M2220" t="b">
        <v>1</v>
      </c>
      <c r="N2220" t="s">
        <v>8271</v>
      </c>
      <c r="O2220" s="5">
        <f t="shared" si="272"/>
        <v>1.0528</v>
      </c>
      <c r="P2220" s="8">
        <f t="shared" si="273"/>
        <v>47</v>
      </c>
      <c r="Q2220" t="str">
        <f t="shared" si="274"/>
        <v>theater</v>
      </c>
      <c r="R2220" t="str">
        <f t="shared" si="275"/>
        <v>plays</v>
      </c>
      <c r="S2220" s="11">
        <f t="shared" si="276"/>
        <v>42018.94159722222</v>
      </c>
      <c r="T2220" s="11">
        <f t="shared" si="277"/>
        <v>42047.291666666672</v>
      </c>
      <c r="U2220" t="str">
        <f>INDEX('ED - Country code'!$A:$A,MATCH(Data!G2783,'ED - Country code'!$B:$B,0))</f>
        <v>United States of America</v>
      </c>
      <c r="V2220">
        <f t="shared" si="278"/>
        <v>28.350069444451947</v>
      </c>
      <c r="W2220">
        <f t="shared" si="279"/>
        <v>2015</v>
      </c>
    </row>
    <row r="2221" spans="1:23" ht="43.2" x14ac:dyDescent="0.3">
      <c r="A2221">
        <v>1396</v>
      </c>
      <c r="B2221" s="3" t="s">
        <v>1397</v>
      </c>
      <c r="C2221" s="3" t="s">
        <v>5506</v>
      </c>
      <c r="D2221">
        <v>6000</v>
      </c>
      <c r="E2221">
        <v>6438</v>
      </c>
      <c r="F2221" t="s">
        <v>8219</v>
      </c>
      <c r="G2221" t="s">
        <v>8224</v>
      </c>
      <c r="H2221" t="s">
        <v>8246</v>
      </c>
      <c r="I2221">
        <v>1423871882</v>
      </c>
      <c r="J2221">
        <v>1421279882</v>
      </c>
      <c r="K2221" t="b">
        <v>0</v>
      </c>
      <c r="L2221">
        <v>73</v>
      </c>
      <c r="M2221" t="b">
        <v>1</v>
      </c>
      <c r="N2221" t="s">
        <v>8276</v>
      </c>
      <c r="O2221" s="5">
        <f t="shared" si="272"/>
        <v>1.073</v>
      </c>
      <c r="P2221" s="8">
        <f t="shared" si="273"/>
        <v>88.191780821917803</v>
      </c>
      <c r="Q2221" t="str">
        <f t="shared" si="274"/>
        <v>music</v>
      </c>
      <c r="R2221" t="str">
        <f t="shared" si="275"/>
        <v>rock</v>
      </c>
      <c r="S2221" s="11">
        <f t="shared" si="276"/>
        <v>42018.99863425926</v>
      </c>
      <c r="T2221" s="11">
        <f t="shared" si="277"/>
        <v>42048.99863425926</v>
      </c>
      <c r="U2221" t="str">
        <f>INDEX('ED - Country code'!$A:$A,MATCH(Data!G1398,'ED - Country code'!$B:$B,0))</f>
        <v>United States of America</v>
      </c>
      <c r="V2221">
        <f t="shared" si="278"/>
        <v>30</v>
      </c>
      <c r="W2221">
        <f t="shared" si="279"/>
        <v>2015</v>
      </c>
    </row>
    <row r="2222" spans="1:23" ht="43.2" x14ac:dyDescent="0.3">
      <c r="A2222">
        <v>753</v>
      </c>
      <c r="B2222" s="3" t="s">
        <v>754</v>
      </c>
      <c r="C2222" s="3" t="s">
        <v>4863</v>
      </c>
      <c r="D2222">
        <v>10000</v>
      </c>
      <c r="E2222">
        <v>12800</v>
      </c>
      <c r="F2222" t="s">
        <v>8219</v>
      </c>
      <c r="G2222" t="s">
        <v>8224</v>
      </c>
      <c r="H2222" t="s">
        <v>8246</v>
      </c>
      <c r="I2222">
        <v>1423922991</v>
      </c>
      <c r="J2222">
        <v>1421330991</v>
      </c>
      <c r="K2222" t="b">
        <v>0</v>
      </c>
      <c r="L2222">
        <v>26</v>
      </c>
      <c r="M2222" t="b">
        <v>1</v>
      </c>
      <c r="N2222" t="s">
        <v>8274</v>
      </c>
      <c r="O2222" s="5">
        <f t="shared" si="272"/>
        <v>1.28</v>
      </c>
      <c r="P2222" s="8">
        <f t="shared" si="273"/>
        <v>492.30769230769232</v>
      </c>
      <c r="Q2222" t="str">
        <f t="shared" si="274"/>
        <v>publishing</v>
      </c>
      <c r="R2222" t="str">
        <f t="shared" si="275"/>
        <v>nonfiction</v>
      </c>
      <c r="S2222" s="11">
        <f t="shared" si="276"/>
        <v>42019.590173611112</v>
      </c>
      <c r="T2222" s="11">
        <f t="shared" si="277"/>
        <v>42049.590173611112</v>
      </c>
      <c r="U2222" t="str">
        <f>INDEX('ED - Country code'!$A:$A,MATCH(Data!G755,'ED - Country code'!$B:$B,0))</f>
        <v>United States of America</v>
      </c>
      <c r="V2222">
        <f t="shared" si="278"/>
        <v>30</v>
      </c>
      <c r="W2222">
        <f t="shared" si="279"/>
        <v>2015</v>
      </c>
    </row>
    <row r="2223" spans="1:23" ht="43.2" x14ac:dyDescent="0.3">
      <c r="A2223">
        <v>2834</v>
      </c>
      <c r="B2223" s="3" t="s">
        <v>2834</v>
      </c>
      <c r="C2223" s="3" t="s">
        <v>6944</v>
      </c>
      <c r="D2223">
        <v>800</v>
      </c>
      <c r="E2223">
        <v>1360</v>
      </c>
      <c r="F2223" t="s">
        <v>8219</v>
      </c>
      <c r="G2223" t="s">
        <v>8225</v>
      </c>
      <c r="H2223" t="s">
        <v>8247</v>
      </c>
      <c r="I2223">
        <v>1422658930</v>
      </c>
      <c r="J2223">
        <v>1421362930</v>
      </c>
      <c r="K2223" t="b">
        <v>0</v>
      </c>
      <c r="L2223">
        <v>21</v>
      </c>
      <c r="M2223" t="b">
        <v>1</v>
      </c>
      <c r="N2223" t="s">
        <v>8271</v>
      </c>
      <c r="O2223" s="5">
        <f t="shared" si="272"/>
        <v>1.7</v>
      </c>
      <c r="P2223" s="8">
        <f t="shared" si="273"/>
        <v>64.761904761904759</v>
      </c>
      <c r="Q2223" t="str">
        <f t="shared" si="274"/>
        <v>theater</v>
      </c>
      <c r="R2223" t="str">
        <f t="shared" si="275"/>
        <v>plays</v>
      </c>
      <c r="S2223" s="11">
        <f t="shared" si="276"/>
        <v>42019.959837962961</v>
      </c>
      <c r="T2223" s="11">
        <f t="shared" si="277"/>
        <v>42034.959837962961</v>
      </c>
      <c r="U2223" t="str">
        <f>INDEX('ED - Country code'!$A:$A,MATCH(Data!G2836,'ED - Country code'!$B:$B,0))</f>
        <v>United States of America</v>
      </c>
      <c r="V2223">
        <f t="shared" si="278"/>
        <v>15</v>
      </c>
      <c r="W2223">
        <f t="shared" si="279"/>
        <v>2015</v>
      </c>
    </row>
    <row r="2224" spans="1:23" ht="28.8" x14ac:dyDescent="0.3">
      <c r="A2224">
        <v>3691</v>
      </c>
      <c r="B2224" s="3" t="s">
        <v>3688</v>
      </c>
      <c r="C2224" s="3" t="s">
        <v>7801</v>
      </c>
      <c r="D2224">
        <v>40000</v>
      </c>
      <c r="E2224">
        <v>51184</v>
      </c>
      <c r="F2224" t="s">
        <v>8219</v>
      </c>
      <c r="G2224" t="s">
        <v>8224</v>
      </c>
      <c r="H2224" t="s">
        <v>8246</v>
      </c>
      <c r="I2224">
        <v>1425272340</v>
      </c>
      <c r="J2224">
        <v>1421426929</v>
      </c>
      <c r="K2224" t="b">
        <v>0</v>
      </c>
      <c r="L2224">
        <v>274</v>
      </c>
      <c r="M2224" t="b">
        <v>1</v>
      </c>
      <c r="N2224" t="s">
        <v>8271</v>
      </c>
      <c r="O2224" s="5">
        <f t="shared" si="272"/>
        <v>1.2796000000000001</v>
      </c>
      <c r="P2224" s="8">
        <f t="shared" si="273"/>
        <v>186.80291970802921</v>
      </c>
      <c r="Q2224" t="str">
        <f t="shared" si="274"/>
        <v>theater</v>
      </c>
      <c r="R2224" t="str">
        <f t="shared" si="275"/>
        <v>plays</v>
      </c>
      <c r="S2224" s="11">
        <f t="shared" si="276"/>
        <v>42020.700567129628</v>
      </c>
      <c r="T2224" s="11">
        <f t="shared" si="277"/>
        <v>42065.207638888889</v>
      </c>
      <c r="U2224" t="str">
        <f>INDEX('ED - Country code'!$A:$A,MATCH(Data!G3693,'ED - Country code'!$B:$B,0))</f>
        <v>United States of America</v>
      </c>
      <c r="V2224">
        <f t="shared" si="278"/>
        <v>44.507071759260725</v>
      </c>
      <c r="W2224">
        <f t="shared" si="279"/>
        <v>2015</v>
      </c>
    </row>
    <row r="2225" spans="1:23" ht="43.2" x14ac:dyDescent="0.3">
      <c r="A2225">
        <v>2279</v>
      </c>
      <c r="B2225" s="3" t="s">
        <v>2280</v>
      </c>
      <c r="C2225" s="3" t="s">
        <v>6389</v>
      </c>
      <c r="D2225">
        <v>1000</v>
      </c>
      <c r="E2225">
        <v>1538</v>
      </c>
      <c r="F2225" t="s">
        <v>8219</v>
      </c>
      <c r="G2225" t="s">
        <v>8224</v>
      </c>
      <c r="H2225" t="s">
        <v>8246</v>
      </c>
      <c r="I2225">
        <v>1423022400</v>
      </c>
      <c r="J2225">
        <v>1421436099</v>
      </c>
      <c r="K2225" t="b">
        <v>0</v>
      </c>
      <c r="L2225">
        <v>32</v>
      </c>
      <c r="M2225" t="b">
        <v>1</v>
      </c>
      <c r="N2225" t="s">
        <v>8297</v>
      </c>
      <c r="O2225" s="5">
        <f t="shared" si="272"/>
        <v>1.538</v>
      </c>
      <c r="P2225" s="8">
        <f t="shared" si="273"/>
        <v>48.0625</v>
      </c>
      <c r="Q2225" t="str">
        <f t="shared" si="274"/>
        <v>games</v>
      </c>
      <c r="R2225" t="str">
        <f t="shared" si="275"/>
        <v>tabletop games</v>
      </c>
      <c r="S2225" s="11">
        <f t="shared" si="276"/>
        <v>42020.806701388887</v>
      </c>
      <c r="T2225" s="11">
        <f t="shared" si="277"/>
        <v>42039.166666666672</v>
      </c>
      <c r="U2225" t="str">
        <f>INDEX('ED - Country code'!$A:$A,MATCH(Data!G2281,'ED - Country code'!$B:$B,0))</f>
        <v>United States of America</v>
      </c>
      <c r="V2225">
        <f t="shared" si="278"/>
        <v>18.359965277784795</v>
      </c>
      <c r="W2225">
        <f t="shared" si="279"/>
        <v>2015</v>
      </c>
    </row>
    <row r="2226" spans="1:23" ht="43.2" x14ac:dyDescent="0.3">
      <c r="A2226">
        <v>3514</v>
      </c>
      <c r="B2226" s="3" t="s">
        <v>3513</v>
      </c>
      <c r="C2226" s="3" t="s">
        <v>7624</v>
      </c>
      <c r="D2226">
        <v>500</v>
      </c>
      <c r="E2226">
        <v>550</v>
      </c>
      <c r="F2226" t="s">
        <v>8219</v>
      </c>
      <c r="G2226" t="s">
        <v>8224</v>
      </c>
      <c r="H2226" t="s">
        <v>8246</v>
      </c>
      <c r="I2226">
        <v>1422853140</v>
      </c>
      <c r="J2226">
        <v>1421439552</v>
      </c>
      <c r="K2226" t="b">
        <v>0</v>
      </c>
      <c r="L2226">
        <v>10</v>
      </c>
      <c r="M2226" t="b">
        <v>1</v>
      </c>
      <c r="N2226" t="s">
        <v>8271</v>
      </c>
      <c r="O2226" s="5">
        <f t="shared" si="272"/>
        <v>1.1000000000000001</v>
      </c>
      <c r="P2226" s="8">
        <f t="shared" si="273"/>
        <v>55</v>
      </c>
      <c r="Q2226" t="str">
        <f t="shared" si="274"/>
        <v>theater</v>
      </c>
      <c r="R2226" t="str">
        <f t="shared" si="275"/>
        <v>plays</v>
      </c>
      <c r="S2226" s="11">
        <f t="shared" si="276"/>
        <v>42020.846666666665</v>
      </c>
      <c r="T2226" s="11">
        <f t="shared" si="277"/>
        <v>42037.207638888889</v>
      </c>
      <c r="U2226" t="str">
        <f>INDEX('ED - Country code'!$A:$A,MATCH(Data!G3516,'ED - Country code'!$B:$B,0))</f>
        <v>United Kingdom</v>
      </c>
      <c r="V2226">
        <f t="shared" si="278"/>
        <v>16.360972222224518</v>
      </c>
      <c r="W2226">
        <f t="shared" si="279"/>
        <v>2015</v>
      </c>
    </row>
    <row r="2227" spans="1:23" ht="43.2" x14ac:dyDescent="0.3">
      <c r="A2227">
        <v>853</v>
      </c>
      <c r="B2227" s="3" t="s">
        <v>854</v>
      </c>
      <c r="C2227" s="3" t="s">
        <v>4963</v>
      </c>
      <c r="D2227">
        <v>300</v>
      </c>
      <c r="E2227">
        <v>300</v>
      </c>
      <c r="F2227" t="s">
        <v>8219</v>
      </c>
      <c r="G2227" t="s">
        <v>8224</v>
      </c>
      <c r="H2227" t="s">
        <v>8246</v>
      </c>
      <c r="I2227">
        <v>1424116709</v>
      </c>
      <c r="J2227">
        <v>1421524709</v>
      </c>
      <c r="K2227" t="b">
        <v>0</v>
      </c>
      <c r="L2227">
        <v>10</v>
      </c>
      <c r="M2227" t="b">
        <v>1</v>
      </c>
      <c r="N2227" t="s">
        <v>8277</v>
      </c>
      <c r="O2227" s="5">
        <f t="shared" si="272"/>
        <v>1</v>
      </c>
      <c r="P2227" s="8">
        <f t="shared" si="273"/>
        <v>30</v>
      </c>
      <c r="Q2227" t="str">
        <f t="shared" si="274"/>
        <v>music</v>
      </c>
      <c r="R2227" t="str">
        <f t="shared" si="275"/>
        <v>metal</v>
      </c>
      <c r="S2227" s="11">
        <f t="shared" si="276"/>
        <v>42021.832280092596</v>
      </c>
      <c r="T2227" s="11">
        <f t="shared" si="277"/>
        <v>42051.832280092596</v>
      </c>
      <c r="U2227" t="str">
        <f>INDEX('ED - Country code'!$A:$A,MATCH(Data!G855,'ED - Country code'!$B:$B,0))</f>
        <v>United States of America</v>
      </c>
      <c r="V2227">
        <f t="shared" si="278"/>
        <v>30</v>
      </c>
      <c r="W2227">
        <f t="shared" si="279"/>
        <v>2015</v>
      </c>
    </row>
    <row r="2228" spans="1:23" ht="43.2" x14ac:dyDescent="0.3">
      <c r="A2228">
        <v>2817</v>
      </c>
      <c r="B2228" s="3" t="s">
        <v>2817</v>
      </c>
      <c r="C2228" s="3" t="s">
        <v>6927</v>
      </c>
      <c r="D2228">
        <v>600</v>
      </c>
      <c r="E2228">
        <v>780</v>
      </c>
      <c r="F2228" t="s">
        <v>8219</v>
      </c>
      <c r="G2228" t="s">
        <v>8225</v>
      </c>
      <c r="H2228" t="s">
        <v>8247</v>
      </c>
      <c r="I2228">
        <v>1425136462</v>
      </c>
      <c r="J2228">
        <v>1421680462</v>
      </c>
      <c r="K2228" t="b">
        <v>0</v>
      </c>
      <c r="L2228">
        <v>33</v>
      </c>
      <c r="M2228" t="b">
        <v>1</v>
      </c>
      <c r="N2228" t="s">
        <v>8271</v>
      </c>
      <c r="O2228" s="5">
        <f t="shared" si="272"/>
        <v>1.3</v>
      </c>
      <c r="P2228" s="8">
        <f t="shared" si="273"/>
        <v>23.636363636363637</v>
      </c>
      <c r="Q2228" t="str">
        <f t="shared" si="274"/>
        <v>theater</v>
      </c>
      <c r="R2228" t="str">
        <f t="shared" si="275"/>
        <v>plays</v>
      </c>
      <c r="S2228" s="11">
        <f t="shared" si="276"/>
        <v>42023.634976851856</v>
      </c>
      <c r="T2228" s="11">
        <f t="shared" si="277"/>
        <v>42063.634976851856</v>
      </c>
      <c r="U2228" t="str">
        <f>INDEX('ED - Country code'!$A:$A,MATCH(Data!G2819,'ED - Country code'!$B:$B,0))</f>
        <v>United States of America</v>
      </c>
      <c r="V2228">
        <f t="shared" si="278"/>
        <v>40</v>
      </c>
      <c r="W2228">
        <f t="shared" si="279"/>
        <v>2015</v>
      </c>
    </row>
    <row r="2229" spans="1:23" ht="43.2" x14ac:dyDescent="0.3">
      <c r="A2229">
        <v>3012</v>
      </c>
      <c r="B2229" s="3" t="s">
        <v>3012</v>
      </c>
      <c r="C2229" s="3" t="s">
        <v>7122</v>
      </c>
      <c r="D2229">
        <v>4000</v>
      </c>
      <c r="E2229">
        <v>4685</v>
      </c>
      <c r="F2229" t="s">
        <v>8219</v>
      </c>
      <c r="G2229" t="s">
        <v>8224</v>
      </c>
      <c r="H2229" t="s">
        <v>8246</v>
      </c>
      <c r="I2229">
        <v>1423587130</v>
      </c>
      <c r="J2229">
        <v>1421772730</v>
      </c>
      <c r="K2229" t="b">
        <v>0</v>
      </c>
      <c r="L2229">
        <v>55</v>
      </c>
      <c r="M2229" t="b">
        <v>1</v>
      </c>
      <c r="N2229" t="s">
        <v>8303</v>
      </c>
      <c r="O2229" s="5">
        <f t="shared" si="272"/>
        <v>1.1712499999999999</v>
      </c>
      <c r="P2229" s="8">
        <f t="shared" si="273"/>
        <v>85.181818181818187</v>
      </c>
      <c r="Q2229" t="str">
        <f t="shared" si="274"/>
        <v>theater</v>
      </c>
      <c r="R2229" t="str">
        <f t="shared" si="275"/>
        <v>spaces</v>
      </c>
      <c r="S2229" s="11">
        <f t="shared" si="276"/>
        <v>42024.702893518523</v>
      </c>
      <c r="T2229" s="11">
        <f t="shared" si="277"/>
        <v>42045.702893518523</v>
      </c>
      <c r="U2229" t="str">
        <f>INDEX('ED - Country code'!$A:$A,MATCH(Data!G3014,'ED - Country code'!$B:$B,0))</f>
        <v>United States of America</v>
      </c>
      <c r="V2229">
        <f t="shared" si="278"/>
        <v>21</v>
      </c>
      <c r="W2229">
        <f t="shared" si="279"/>
        <v>2015</v>
      </c>
    </row>
    <row r="2230" spans="1:23" ht="43.2" x14ac:dyDescent="0.3">
      <c r="A2230">
        <v>2639</v>
      </c>
      <c r="B2230" s="3" t="s">
        <v>2639</v>
      </c>
      <c r="C2230" s="3" t="s">
        <v>6749</v>
      </c>
      <c r="D2230">
        <v>300</v>
      </c>
      <c r="E2230">
        <v>492</v>
      </c>
      <c r="F2230" t="s">
        <v>8219</v>
      </c>
      <c r="G2230" t="s">
        <v>8225</v>
      </c>
      <c r="H2230" t="s">
        <v>8247</v>
      </c>
      <c r="I2230">
        <v>1424378748</v>
      </c>
      <c r="J2230">
        <v>1421786748</v>
      </c>
      <c r="K2230" t="b">
        <v>0</v>
      </c>
      <c r="L2230">
        <v>49</v>
      </c>
      <c r="M2230" t="b">
        <v>1</v>
      </c>
      <c r="N2230" t="s">
        <v>8301</v>
      </c>
      <c r="O2230" s="5">
        <f t="shared" si="272"/>
        <v>1.64</v>
      </c>
      <c r="P2230" s="8">
        <f t="shared" si="273"/>
        <v>10.040816326530612</v>
      </c>
      <c r="Q2230" t="str">
        <f t="shared" si="274"/>
        <v>technology</v>
      </c>
      <c r="R2230" t="str">
        <f t="shared" si="275"/>
        <v>space exploration</v>
      </c>
      <c r="S2230" s="11">
        <f t="shared" si="276"/>
        <v>42024.86513888889</v>
      </c>
      <c r="T2230" s="11">
        <f t="shared" si="277"/>
        <v>42054.86513888889</v>
      </c>
      <c r="U2230" t="str">
        <f>INDEX('ED - Country code'!$A:$A,MATCH(Data!G2641,'ED - Country code'!$B:$B,0))</f>
        <v>Canada</v>
      </c>
      <c r="V2230">
        <f t="shared" si="278"/>
        <v>30</v>
      </c>
      <c r="W2230">
        <f t="shared" si="279"/>
        <v>2015</v>
      </c>
    </row>
    <row r="2231" spans="1:23" ht="43.2" x14ac:dyDescent="0.3">
      <c r="A2231">
        <v>2932</v>
      </c>
      <c r="B2231" s="3" t="s">
        <v>2932</v>
      </c>
      <c r="C2231" s="3" t="s">
        <v>7042</v>
      </c>
      <c r="D2231">
        <v>3100</v>
      </c>
      <c r="E2231">
        <v>3258</v>
      </c>
      <c r="F2231" t="s">
        <v>8219</v>
      </c>
      <c r="G2231" t="s">
        <v>8226</v>
      </c>
      <c r="H2231" t="s">
        <v>8248</v>
      </c>
      <c r="I2231">
        <v>1424516400</v>
      </c>
      <c r="J2231">
        <v>1421812637</v>
      </c>
      <c r="K2231" t="b">
        <v>0</v>
      </c>
      <c r="L2231">
        <v>38</v>
      </c>
      <c r="M2231" t="b">
        <v>1</v>
      </c>
      <c r="N2231" t="s">
        <v>8305</v>
      </c>
      <c r="O2231" s="5">
        <f t="shared" si="272"/>
        <v>1.0509677419354839</v>
      </c>
      <c r="P2231" s="8">
        <f t="shared" si="273"/>
        <v>85.736842105263165</v>
      </c>
      <c r="Q2231" t="str">
        <f t="shared" si="274"/>
        <v>theater</v>
      </c>
      <c r="R2231" t="str">
        <f t="shared" si="275"/>
        <v>musical</v>
      </c>
      <c r="S2231" s="11">
        <f t="shared" si="276"/>
        <v>42025.164780092593</v>
      </c>
      <c r="T2231" s="11">
        <f t="shared" si="277"/>
        <v>42056.458333333328</v>
      </c>
      <c r="U2231" t="str">
        <f>INDEX('ED - Country code'!$A:$A,MATCH(Data!G2934,'ED - Country code'!$B:$B,0))</f>
        <v>United States of America</v>
      </c>
      <c r="V2231">
        <f t="shared" si="278"/>
        <v>31.293553240735491</v>
      </c>
      <c r="W2231">
        <f t="shared" si="279"/>
        <v>2015</v>
      </c>
    </row>
    <row r="2232" spans="1:23" ht="43.2" x14ac:dyDescent="0.3">
      <c r="A2232">
        <v>3580</v>
      </c>
      <c r="B2232" s="3" t="s">
        <v>3579</v>
      </c>
      <c r="C2232" s="3" t="s">
        <v>7690</v>
      </c>
      <c r="D2232">
        <v>900</v>
      </c>
      <c r="E2232">
        <v>1025</v>
      </c>
      <c r="F2232" t="s">
        <v>8219</v>
      </c>
      <c r="G2232" t="s">
        <v>8224</v>
      </c>
      <c r="H2232" t="s">
        <v>8246</v>
      </c>
      <c r="I2232">
        <v>1425185940</v>
      </c>
      <c r="J2232">
        <v>1421900022</v>
      </c>
      <c r="K2232" t="b">
        <v>0</v>
      </c>
      <c r="L2232">
        <v>27</v>
      </c>
      <c r="M2232" t="b">
        <v>1</v>
      </c>
      <c r="N2232" t="s">
        <v>8271</v>
      </c>
      <c r="O2232" s="5">
        <f t="shared" si="272"/>
        <v>1.1388888888888888</v>
      </c>
      <c r="P2232" s="8">
        <f t="shared" si="273"/>
        <v>37.962962962962962</v>
      </c>
      <c r="Q2232" t="str">
        <f t="shared" si="274"/>
        <v>theater</v>
      </c>
      <c r="R2232" t="str">
        <f t="shared" si="275"/>
        <v>plays</v>
      </c>
      <c r="S2232" s="11">
        <f t="shared" si="276"/>
        <v>42026.176180555558</v>
      </c>
      <c r="T2232" s="11">
        <f t="shared" si="277"/>
        <v>42064.207638888889</v>
      </c>
      <c r="U2232" t="str">
        <f>INDEX('ED - Country code'!$A:$A,MATCH(Data!G3582,'ED - Country code'!$B:$B,0))</f>
        <v>France</v>
      </c>
      <c r="V2232">
        <f t="shared" si="278"/>
        <v>38.031458333331102</v>
      </c>
      <c r="W2232">
        <f t="shared" si="279"/>
        <v>2015</v>
      </c>
    </row>
    <row r="2233" spans="1:23" ht="28.8" x14ac:dyDescent="0.3">
      <c r="A2233">
        <v>2058</v>
      </c>
      <c r="B2233" s="3" t="s">
        <v>2059</v>
      </c>
      <c r="C2233" s="3" t="s">
        <v>6168</v>
      </c>
      <c r="D2233">
        <v>2560</v>
      </c>
      <c r="E2233">
        <v>4308</v>
      </c>
      <c r="F2233" t="s">
        <v>8219</v>
      </c>
      <c r="G2233" t="s">
        <v>8225</v>
      </c>
      <c r="H2233" t="s">
        <v>8247</v>
      </c>
      <c r="I2233">
        <v>1425326400</v>
      </c>
      <c r="J2233">
        <v>1421916830</v>
      </c>
      <c r="K2233" t="b">
        <v>0</v>
      </c>
      <c r="L2233">
        <v>410</v>
      </c>
      <c r="M2233" t="b">
        <v>1</v>
      </c>
      <c r="N2233" t="s">
        <v>8295</v>
      </c>
      <c r="O2233" s="5">
        <f t="shared" si="272"/>
        <v>1.6828125</v>
      </c>
      <c r="P2233" s="8">
        <f t="shared" si="273"/>
        <v>10.507317073170732</v>
      </c>
      <c r="Q2233" t="str">
        <f t="shared" si="274"/>
        <v>technology</v>
      </c>
      <c r="R2233" t="str">
        <f t="shared" si="275"/>
        <v>hardware</v>
      </c>
      <c r="S2233" s="11">
        <f t="shared" si="276"/>
        <v>42026.370717592596</v>
      </c>
      <c r="T2233" s="11">
        <f t="shared" si="277"/>
        <v>42065.833333333328</v>
      </c>
      <c r="U2233" t="str">
        <f>INDEX('ED - Country code'!$A:$A,MATCH(Data!G2060,'ED - Country code'!$B:$B,0))</f>
        <v>United States of America</v>
      </c>
      <c r="V2233">
        <f t="shared" si="278"/>
        <v>39.462615740732872</v>
      </c>
      <c r="W2233">
        <f t="shared" si="279"/>
        <v>2015</v>
      </c>
    </row>
    <row r="2234" spans="1:23" ht="43.2" x14ac:dyDescent="0.3">
      <c r="A2234">
        <v>1744</v>
      </c>
      <c r="B2234" s="3" t="s">
        <v>1745</v>
      </c>
      <c r="C2234" s="3" t="s">
        <v>5854</v>
      </c>
      <c r="D2234">
        <v>5500</v>
      </c>
      <c r="E2234">
        <v>6515</v>
      </c>
      <c r="F2234" t="s">
        <v>8219</v>
      </c>
      <c r="G2234" t="s">
        <v>8225</v>
      </c>
      <c r="H2234" t="s">
        <v>8247</v>
      </c>
      <c r="I2234">
        <v>1425821477</v>
      </c>
      <c r="J2234">
        <v>1421937077</v>
      </c>
      <c r="K2234" t="b">
        <v>0</v>
      </c>
      <c r="L2234">
        <v>70</v>
      </c>
      <c r="M2234" t="b">
        <v>1</v>
      </c>
      <c r="N2234" t="s">
        <v>8285</v>
      </c>
      <c r="O2234" s="5">
        <f t="shared" si="272"/>
        <v>1.1845454545454546</v>
      </c>
      <c r="P2234" s="8">
        <f t="shared" si="273"/>
        <v>93.071428571428569</v>
      </c>
      <c r="Q2234" t="str">
        <f t="shared" si="274"/>
        <v>photography</v>
      </c>
      <c r="R2234" t="str">
        <f t="shared" si="275"/>
        <v>photobooks</v>
      </c>
      <c r="S2234" s="11">
        <f t="shared" si="276"/>
        <v>42026.605057870373</v>
      </c>
      <c r="T2234" s="11">
        <f t="shared" si="277"/>
        <v>42071.563391203701</v>
      </c>
      <c r="U2234" t="str">
        <f>INDEX('ED - Country code'!$A:$A,MATCH(Data!G1746,'ED - Country code'!$B:$B,0))</f>
        <v>United States of America</v>
      </c>
      <c r="V2234">
        <f t="shared" si="278"/>
        <v>44.958333333328483</v>
      </c>
      <c r="W2234">
        <f t="shared" si="279"/>
        <v>2015</v>
      </c>
    </row>
    <row r="2235" spans="1:23" ht="43.2" x14ac:dyDescent="0.3">
      <c r="A2235">
        <v>2977</v>
      </c>
      <c r="B2235" s="3" t="s">
        <v>2977</v>
      </c>
      <c r="C2235" s="3" t="s">
        <v>7087</v>
      </c>
      <c r="D2235">
        <v>3000</v>
      </c>
      <c r="E2235">
        <v>3407</v>
      </c>
      <c r="F2235" t="s">
        <v>8219</v>
      </c>
      <c r="G2235" t="s">
        <v>8224</v>
      </c>
      <c r="H2235" t="s">
        <v>8246</v>
      </c>
      <c r="I2235">
        <v>1427076840</v>
      </c>
      <c r="J2235">
        <v>1421960934</v>
      </c>
      <c r="K2235" t="b">
        <v>0</v>
      </c>
      <c r="L2235">
        <v>30</v>
      </c>
      <c r="M2235" t="b">
        <v>1</v>
      </c>
      <c r="N2235" t="s">
        <v>8271</v>
      </c>
      <c r="O2235" s="5">
        <f t="shared" si="272"/>
        <v>1.1356666666666666</v>
      </c>
      <c r="P2235" s="8">
        <f t="shared" si="273"/>
        <v>113.56666666666666</v>
      </c>
      <c r="Q2235" t="str">
        <f t="shared" si="274"/>
        <v>theater</v>
      </c>
      <c r="R2235" t="str">
        <f t="shared" si="275"/>
        <v>plays</v>
      </c>
      <c r="S2235" s="11">
        <f t="shared" si="276"/>
        <v>42026.88118055556</v>
      </c>
      <c r="T2235" s="11">
        <f t="shared" si="277"/>
        <v>42086.093055555553</v>
      </c>
      <c r="U2235" t="str">
        <f>INDEX('ED - Country code'!$A:$A,MATCH(Data!G2979,'ED - Country code'!$B:$B,0))</f>
        <v>United Kingdom</v>
      </c>
      <c r="V2235">
        <f t="shared" si="278"/>
        <v>59.211874999993597</v>
      </c>
      <c r="W2235">
        <f t="shared" si="279"/>
        <v>2015</v>
      </c>
    </row>
    <row r="2236" spans="1:23" ht="43.2" x14ac:dyDescent="0.3">
      <c r="A2236">
        <v>3399</v>
      </c>
      <c r="B2236" s="3" t="s">
        <v>3398</v>
      </c>
      <c r="C2236" s="3" t="s">
        <v>7509</v>
      </c>
      <c r="D2236">
        <v>1200</v>
      </c>
      <c r="E2236">
        <v>1245</v>
      </c>
      <c r="F2236" t="s">
        <v>8219</v>
      </c>
      <c r="G2236" t="s">
        <v>8225</v>
      </c>
      <c r="H2236" t="s">
        <v>8247</v>
      </c>
      <c r="I2236">
        <v>1424556325</v>
      </c>
      <c r="J2236">
        <v>1421964325</v>
      </c>
      <c r="K2236" t="b">
        <v>0</v>
      </c>
      <c r="L2236">
        <v>46</v>
      </c>
      <c r="M2236" t="b">
        <v>1</v>
      </c>
      <c r="N2236" t="s">
        <v>8271</v>
      </c>
      <c r="O2236" s="5">
        <f t="shared" si="272"/>
        <v>1.0375000000000001</v>
      </c>
      <c r="P2236" s="8">
        <f t="shared" si="273"/>
        <v>27.065217391304348</v>
      </c>
      <c r="Q2236" t="str">
        <f t="shared" si="274"/>
        <v>theater</v>
      </c>
      <c r="R2236" t="str">
        <f t="shared" si="275"/>
        <v>plays</v>
      </c>
      <c r="S2236" s="11">
        <f t="shared" si="276"/>
        <v>42026.920428240745</v>
      </c>
      <c r="T2236" s="11">
        <f t="shared" si="277"/>
        <v>42056.920428240745</v>
      </c>
      <c r="U2236" t="str">
        <f>INDEX('ED - Country code'!$A:$A,MATCH(Data!G3401,'ED - Country code'!$B:$B,0))</f>
        <v>United States of America</v>
      </c>
      <c r="V2236">
        <f t="shared" si="278"/>
        <v>30</v>
      </c>
      <c r="W2236">
        <f t="shared" si="279"/>
        <v>2015</v>
      </c>
    </row>
    <row r="2237" spans="1:23" ht="28.8" x14ac:dyDescent="0.3">
      <c r="A2237">
        <v>2782</v>
      </c>
      <c r="B2237" s="3" t="s">
        <v>2782</v>
      </c>
      <c r="C2237" s="3" t="s">
        <v>6892</v>
      </c>
      <c r="D2237">
        <v>1000</v>
      </c>
      <c r="E2237">
        <v>1200</v>
      </c>
      <c r="F2237" t="s">
        <v>8219</v>
      </c>
      <c r="G2237" t="s">
        <v>8224</v>
      </c>
      <c r="H2237" t="s">
        <v>8246</v>
      </c>
      <c r="I2237">
        <v>1424149140</v>
      </c>
      <c r="J2237">
        <v>1421964718</v>
      </c>
      <c r="K2237" t="b">
        <v>0</v>
      </c>
      <c r="L2237">
        <v>18</v>
      </c>
      <c r="M2237" t="b">
        <v>1</v>
      </c>
      <c r="N2237" t="s">
        <v>8271</v>
      </c>
      <c r="O2237" s="5">
        <f t="shared" si="272"/>
        <v>1.2</v>
      </c>
      <c r="P2237" s="8">
        <f t="shared" si="273"/>
        <v>66.666666666666671</v>
      </c>
      <c r="Q2237" t="str">
        <f t="shared" si="274"/>
        <v>theater</v>
      </c>
      <c r="R2237" t="str">
        <f t="shared" si="275"/>
        <v>plays</v>
      </c>
      <c r="S2237" s="11">
        <f t="shared" si="276"/>
        <v>42026.924976851849</v>
      </c>
      <c r="T2237" s="11">
        <f t="shared" si="277"/>
        <v>42052.207638888889</v>
      </c>
      <c r="U2237" t="str">
        <f>INDEX('ED - Country code'!$A:$A,MATCH(Data!G2784,'ED - Country code'!$B:$B,0))</f>
        <v>Australia</v>
      </c>
      <c r="V2237">
        <f t="shared" si="278"/>
        <v>25.282662037039699</v>
      </c>
      <c r="W2237">
        <f t="shared" si="279"/>
        <v>2015</v>
      </c>
    </row>
    <row r="2238" spans="1:23" ht="43.2" x14ac:dyDescent="0.3">
      <c r="A2238">
        <v>2545</v>
      </c>
      <c r="B2238" s="3" t="s">
        <v>2545</v>
      </c>
      <c r="C2238" s="3" t="s">
        <v>6655</v>
      </c>
      <c r="D2238">
        <v>2000</v>
      </c>
      <c r="E2238">
        <v>3906</v>
      </c>
      <c r="F2238" t="s">
        <v>8219</v>
      </c>
      <c r="G2238" t="s">
        <v>8224</v>
      </c>
      <c r="H2238" t="s">
        <v>8246</v>
      </c>
      <c r="I2238">
        <v>1424997000</v>
      </c>
      <c r="J2238">
        <v>1421983138</v>
      </c>
      <c r="K2238" t="b">
        <v>0</v>
      </c>
      <c r="L2238">
        <v>61</v>
      </c>
      <c r="M2238" t="b">
        <v>1</v>
      </c>
      <c r="N2238" t="s">
        <v>8300</v>
      </c>
      <c r="O2238" s="5">
        <f t="shared" si="272"/>
        <v>1.9530000000000001</v>
      </c>
      <c r="P2238" s="8">
        <f t="shared" si="273"/>
        <v>64.032786885245898</v>
      </c>
      <c r="Q2238" t="str">
        <f t="shared" si="274"/>
        <v>music</v>
      </c>
      <c r="R2238" t="str">
        <f t="shared" si="275"/>
        <v>classical music</v>
      </c>
      <c r="S2238" s="11">
        <f t="shared" si="276"/>
        <v>42027.13817129629</v>
      </c>
      <c r="T2238" s="11">
        <f t="shared" si="277"/>
        <v>42062.020833333328</v>
      </c>
      <c r="U2238" t="str">
        <f>INDEX('ED - Country code'!$A:$A,MATCH(Data!G2547,'ED - Country code'!$B:$B,0))</f>
        <v>United Kingdom</v>
      </c>
      <c r="V2238">
        <f t="shared" si="278"/>
        <v>34.882662037038244</v>
      </c>
      <c r="W2238">
        <f t="shared" si="279"/>
        <v>2015</v>
      </c>
    </row>
    <row r="2239" spans="1:23" ht="28.8" x14ac:dyDescent="0.3">
      <c r="A2239">
        <v>2811</v>
      </c>
      <c r="B2239" s="3" t="s">
        <v>2811</v>
      </c>
      <c r="C2239" s="3" t="s">
        <v>6921</v>
      </c>
      <c r="D2239">
        <v>10000</v>
      </c>
      <c r="E2239">
        <v>10027</v>
      </c>
      <c r="F2239" t="s">
        <v>8219</v>
      </c>
      <c r="G2239" t="s">
        <v>8225</v>
      </c>
      <c r="H2239" t="s">
        <v>8247</v>
      </c>
      <c r="I2239">
        <v>1424692503</v>
      </c>
      <c r="J2239">
        <v>1422100503</v>
      </c>
      <c r="K2239" t="b">
        <v>0</v>
      </c>
      <c r="L2239">
        <v>108</v>
      </c>
      <c r="M2239" t="b">
        <v>1</v>
      </c>
      <c r="N2239" t="s">
        <v>8271</v>
      </c>
      <c r="O2239" s="5">
        <f t="shared" si="272"/>
        <v>1.0026999999999999</v>
      </c>
      <c r="P2239" s="8">
        <f t="shared" si="273"/>
        <v>92.842592592592595</v>
      </c>
      <c r="Q2239" t="str">
        <f t="shared" si="274"/>
        <v>theater</v>
      </c>
      <c r="R2239" t="str">
        <f t="shared" si="275"/>
        <v>plays</v>
      </c>
      <c r="S2239" s="11">
        <f t="shared" si="276"/>
        <v>42028.496562500004</v>
      </c>
      <c r="T2239" s="11">
        <f t="shared" si="277"/>
        <v>42058.496562500004</v>
      </c>
      <c r="U2239" t="str">
        <f>INDEX('ED - Country code'!$A:$A,MATCH(Data!G2813,'ED - Country code'!$B:$B,0))</f>
        <v>United Kingdom</v>
      </c>
      <c r="V2239">
        <f t="shared" si="278"/>
        <v>30</v>
      </c>
      <c r="W2239">
        <f t="shared" si="279"/>
        <v>2015</v>
      </c>
    </row>
    <row r="2240" spans="1:23" ht="43.2" x14ac:dyDescent="0.3">
      <c r="A2240">
        <v>1842</v>
      </c>
      <c r="B2240" s="3" t="s">
        <v>1843</v>
      </c>
      <c r="C2240" s="3" t="s">
        <v>5952</v>
      </c>
      <c r="D2240">
        <v>2000</v>
      </c>
      <c r="E2240">
        <v>2505</v>
      </c>
      <c r="F2240" t="s">
        <v>8219</v>
      </c>
      <c r="G2240" t="s">
        <v>8224</v>
      </c>
      <c r="H2240" t="s">
        <v>8246</v>
      </c>
      <c r="I2240">
        <v>1425275940</v>
      </c>
      <c r="J2240">
        <v>1422371381</v>
      </c>
      <c r="K2240" t="b">
        <v>0</v>
      </c>
      <c r="L2240">
        <v>21</v>
      </c>
      <c r="M2240" t="b">
        <v>1</v>
      </c>
      <c r="N2240" t="s">
        <v>8276</v>
      </c>
      <c r="O2240" s="5">
        <f t="shared" si="272"/>
        <v>1.2524999999999999</v>
      </c>
      <c r="P2240" s="8">
        <f t="shared" si="273"/>
        <v>119.28571428571429</v>
      </c>
      <c r="Q2240" t="str">
        <f t="shared" si="274"/>
        <v>music</v>
      </c>
      <c r="R2240" t="str">
        <f t="shared" si="275"/>
        <v>rock</v>
      </c>
      <c r="S2240" s="11">
        <f t="shared" si="276"/>
        <v>42031.631724537037</v>
      </c>
      <c r="T2240" s="11">
        <f t="shared" si="277"/>
        <v>42065.249305555553</v>
      </c>
      <c r="U2240" t="str">
        <f>INDEX('ED - Country code'!$A:$A,MATCH(Data!G1844,'ED - Country code'!$B:$B,0))</f>
        <v>United States of America</v>
      </c>
      <c r="V2240">
        <f t="shared" si="278"/>
        <v>33.617581018515921</v>
      </c>
      <c r="W2240">
        <f t="shared" si="279"/>
        <v>2015</v>
      </c>
    </row>
    <row r="2241" spans="1:23" ht="43.2" x14ac:dyDescent="0.3">
      <c r="A2241">
        <v>37</v>
      </c>
      <c r="B2241" s="3" t="s">
        <v>39</v>
      </c>
      <c r="C2241" s="3" t="s">
        <v>4148</v>
      </c>
      <c r="D2241">
        <v>22000</v>
      </c>
      <c r="E2241">
        <v>40357</v>
      </c>
      <c r="F2241" t="s">
        <v>8219</v>
      </c>
      <c r="G2241" t="s">
        <v>8224</v>
      </c>
      <c r="H2241" t="s">
        <v>8246</v>
      </c>
      <c r="I2241">
        <v>1425055079</v>
      </c>
      <c r="J2241">
        <v>1422463079</v>
      </c>
      <c r="K2241" t="b">
        <v>0</v>
      </c>
      <c r="L2241">
        <v>253</v>
      </c>
      <c r="M2241" t="b">
        <v>1</v>
      </c>
      <c r="N2241" t="s">
        <v>8265</v>
      </c>
      <c r="O2241" s="5">
        <f t="shared" si="272"/>
        <v>1.8344090909090909</v>
      </c>
      <c r="P2241" s="8">
        <f t="shared" si="273"/>
        <v>159.51383399209487</v>
      </c>
      <c r="Q2241" t="str">
        <f t="shared" si="274"/>
        <v>film &amp; video</v>
      </c>
      <c r="R2241" t="str">
        <f t="shared" si="275"/>
        <v>television</v>
      </c>
      <c r="S2241" s="11">
        <f t="shared" si="276"/>
        <v>42032.693043981482</v>
      </c>
      <c r="T2241" s="11">
        <f t="shared" si="277"/>
        <v>42062.693043981482</v>
      </c>
      <c r="U2241" t="str">
        <f>INDEX('ED - Country code'!$A:$A,MATCH(Data!G39,'ED - Country code'!$B:$B,0))</f>
        <v>United States of America</v>
      </c>
      <c r="V2241">
        <f t="shared" si="278"/>
        <v>30</v>
      </c>
      <c r="W2241">
        <f t="shared" si="279"/>
        <v>2015</v>
      </c>
    </row>
    <row r="2242" spans="1:23" ht="28.8" x14ac:dyDescent="0.3">
      <c r="A2242">
        <v>3718</v>
      </c>
      <c r="B2242" s="3" t="s">
        <v>3715</v>
      </c>
      <c r="C2242" s="3" t="s">
        <v>7828</v>
      </c>
      <c r="D2242">
        <v>500</v>
      </c>
      <c r="E2242">
        <v>1197</v>
      </c>
      <c r="F2242" t="s">
        <v>8219</v>
      </c>
      <c r="G2242" t="s">
        <v>8225</v>
      </c>
      <c r="H2242" t="s">
        <v>8247</v>
      </c>
      <c r="I2242">
        <v>1425057075</v>
      </c>
      <c r="J2242">
        <v>1422465075</v>
      </c>
      <c r="K2242" t="b">
        <v>0</v>
      </c>
      <c r="L2242">
        <v>46</v>
      </c>
      <c r="M2242" t="b">
        <v>1</v>
      </c>
      <c r="N2242" t="s">
        <v>8271</v>
      </c>
      <c r="O2242" s="5">
        <f t="shared" ref="O2242:O2305" si="280">E2242/D2242</f>
        <v>2.3940000000000001</v>
      </c>
      <c r="P2242" s="8">
        <f t="shared" ref="P2242:P2305" si="281">E2242/L2242</f>
        <v>26.021739130434781</v>
      </c>
      <c r="Q2242" t="str">
        <f t="shared" ref="Q2242:Q2305" si="282">LEFT(N2242,SEARCH("/",N2242,1)-1)</f>
        <v>theater</v>
      </c>
      <c r="R2242" t="str">
        <f t="shared" ref="R2242:R2305" si="283">RIGHT(N2242,LEN(N2242)-SEARCH("/",N2242,1))</f>
        <v>plays</v>
      </c>
      <c r="S2242" s="11">
        <f t="shared" ref="S2242:S2305" si="284">(((J2242/60)/60)/24)+DATE(1970,1,1)</f>
        <v>42032.716145833328</v>
      </c>
      <c r="T2242" s="11">
        <f t="shared" ref="T2242:T2305" si="285">(((I2242/60)/60)/24)+DATE(1970,1,1)</f>
        <v>42062.716145833328</v>
      </c>
      <c r="U2242" t="str">
        <f>INDEX('ED - Country code'!$A:$A,MATCH(Data!G3720,'ED - Country code'!$B:$B,0))</f>
        <v>United States of America</v>
      </c>
      <c r="V2242">
        <f t="shared" si="278"/>
        <v>30</v>
      </c>
      <c r="W2242">
        <f t="shared" si="279"/>
        <v>2015</v>
      </c>
    </row>
    <row r="2243" spans="1:23" ht="43.2" x14ac:dyDescent="0.3">
      <c r="A2243">
        <v>48</v>
      </c>
      <c r="B2243" s="3" t="s">
        <v>50</v>
      </c>
      <c r="C2243" s="3" t="s">
        <v>4159</v>
      </c>
      <c r="D2243">
        <v>2000</v>
      </c>
      <c r="E2243">
        <v>2159</v>
      </c>
      <c r="F2243" t="s">
        <v>8219</v>
      </c>
      <c r="G2243" t="s">
        <v>8225</v>
      </c>
      <c r="H2243" t="s">
        <v>8247</v>
      </c>
      <c r="I2243">
        <v>1425211200</v>
      </c>
      <c r="J2243">
        <v>1422534260</v>
      </c>
      <c r="K2243" t="b">
        <v>0</v>
      </c>
      <c r="L2243">
        <v>38</v>
      </c>
      <c r="M2243" t="b">
        <v>1</v>
      </c>
      <c r="N2243" t="s">
        <v>8265</v>
      </c>
      <c r="O2243" s="5">
        <f t="shared" si="280"/>
        <v>1.0794999999999999</v>
      </c>
      <c r="P2243" s="8">
        <f t="shared" si="281"/>
        <v>56.815789473684212</v>
      </c>
      <c r="Q2243" t="str">
        <f t="shared" si="282"/>
        <v>film &amp; video</v>
      </c>
      <c r="R2243" t="str">
        <f t="shared" si="283"/>
        <v>television</v>
      </c>
      <c r="S2243" s="11">
        <f t="shared" si="284"/>
        <v>42033.516898148147</v>
      </c>
      <c r="T2243" s="11">
        <f t="shared" si="285"/>
        <v>42064.5</v>
      </c>
      <c r="U2243" t="str">
        <f>INDEX('ED - Country code'!$A:$A,MATCH(Data!G50,'ED - Country code'!$B:$B,0))</f>
        <v>United States of America</v>
      </c>
      <c r="V2243">
        <f t="shared" ref="V2243:V2306" si="286">T2243-S2243</f>
        <v>30.983101851852552</v>
      </c>
      <c r="W2243">
        <f t="shared" ref="W2243:W2306" si="287">YEAR(T2243)</f>
        <v>2015</v>
      </c>
    </row>
    <row r="2244" spans="1:23" ht="28.8" x14ac:dyDescent="0.3">
      <c r="A2244">
        <v>2197</v>
      </c>
      <c r="B2244" s="3" t="s">
        <v>2198</v>
      </c>
      <c r="C2244" s="3" t="s">
        <v>6307</v>
      </c>
      <c r="D2244">
        <v>30000</v>
      </c>
      <c r="E2244">
        <v>285309.33</v>
      </c>
      <c r="F2244" t="s">
        <v>8219</v>
      </c>
      <c r="G2244" t="s">
        <v>8224</v>
      </c>
      <c r="H2244" t="s">
        <v>8246</v>
      </c>
      <c r="I2244">
        <v>1425132059</v>
      </c>
      <c r="J2244">
        <v>1422540059</v>
      </c>
      <c r="K2244" t="b">
        <v>0</v>
      </c>
      <c r="L2244">
        <v>4330</v>
      </c>
      <c r="M2244" t="b">
        <v>1</v>
      </c>
      <c r="N2244" t="s">
        <v>8297</v>
      </c>
      <c r="O2244" s="5">
        <f t="shared" si="280"/>
        <v>9.5103109999999997</v>
      </c>
      <c r="P2244" s="8">
        <f t="shared" si="281"/>
        <v>65.891300230946882</v>
      </c>
      <c r="Q2244" t="str">
        <f t="shared" si="282"/>
        <v>games</v>
      </c>
      <c r="R2244" t="str">
        <f t="shared" si="283"/>
        <v>tabletop games</v>
      </c>
      <c r="S2244" s="11">
        <f t="shared" si="284"/>
        <v>42033.584016203706</v>
      </c>
      <c r="T2244" s="11">
        <f t="shared" si="285"/>
        <v>42063.584016203706</v>
      </c>
      <c r="U2244" t="str">
        <f>INDEX('ED - Country code'!$A:$A,MATCH(Data!G2199,'ED - Country code'!$B:$B,0))</f>
        <v>United States of America</v>
      </c>
      <c r="V2244">
        <f t="shared" si="286"/>
        <v>30</v>
      </c>
      <c r="W2244">
        <f t="shared" si="287"/>
        <v>2015</v>
      </c>
    </row>
    <row r="2245" spans="1:23" ht="43.2" x14ac:dyDescent="0.3">
      <c r="A2245">
        <v>3827</v>
      </c>
      <c r="B2245" s="3" t="s">
        <v>3824</v>
      </c>
      <c r="C2245" s="3" t="s">
        <v>7936</v>
      </c>
      <c r="D2245">
        <v>3000</v>
      </c>
      <c r="E2245">
        <v>4580</v>
      </c>
      <c r="F2245" t="s">
        <v>8219</v>
      </c>
      <c r="G2245" t="s">
        <v>8225</v>
      </c>
      <c r="H2245" t="s">
        <v>8247</v>
      </c>
      <c r="I2245">
        <v>1427414400</v>
      </c>
      <c r="J2245">
        <v>1422656201</v>
      </c>
      <c r="K2245" t="b">
        <v>0</v>
      </c>
      <c r="L2245">
        <v>65</v>
      </c>
      <c r="M2245" t="b">
        <v>1</v>
      </c>
      <c r="N2245" t="s">
        <v>8271</v>
      </c>
      <c r="O2245" s="5">
        <f t="shared" si="280"/>
        <v>1.5266666666666666</v>
      </c>
      <c r="P2245" s="8">
        <f t="shared" si="281"/>
        <v>70.461538461538467</v>
      </c>
      <c r="Q2245" t="str">
        <f t="shared" si="282"/>
        <v>theater</v>
      </c>
      <c r="R2245" t="str">
        <f t="shared" si="283"/>
        <v>plays</v>
      </c>
      <c r="S2245" s="11">
        <f t="shared" si="284"/>
        <v>42034.928252314814</v>
      </c>
      <c r="T2245" s="11">
        <f t="shared" si="285"/>
        <v>42090</v>
      </c>
      <c r="U2245" t="str">
        <f>INDEX('ED - Country code'!$A:$A,MATCH(Data!G3829,'ED - Country code'!$B:$B,0))</f>
        <v>Germany</v>
      </c>
      <c r="V2245">
        <f t="shared" si="286"/>
        <v>55.071747685185983</v>
      </c>
      <c r="W2245">
        <f t="shared" si="287"/>
        <v>2015</v>
      </c>
    </row>
    <row r="2246" spans="1:23" ht="43.2" x14ac:dyDescent="0.3">
      <c r="A2246">
        <v>2962</v>
      </c>
      <c r="B2246" s="3" t="s">
        <v>2962</v>
      </c>
      <c r="C2246" s="3" t="s">
        <v>7072</v>
      </c>
      <c r="D2246">
        <v>1000</v>
      </c>
      <c r="E2246">
        <v>1218</v>
      </c>
      <c r="F2246" t="s">
        <v>8219</v>
      </c>
      <c r="G2246" t="s">
        <v>8224</v>
      </c>
      <c r="H2246" t="s">
        <v>8246</v>
      </c>
      <c r="I2246">
        <v>1425193140</v>
      </c>
      <c r="J2246">
        <v>1422769906</v>
      </c>
      <c r="K2246" t="b">
        <v>0</v>
      </c>
      <c r="L2246">
        <v>20</v>
      </c>
      <c r="M2246" t="b">
        <v>1</v>
      </c>
      <c r="N2246" t="s">
        <v>8271</v>
      </c>
      <c r="O2246" s="5">
        <f t="shared" si="280"/>
        <v>1.218</v>
      </c>
      <c r="P2246" s="8">
        <f t="shared" si="281"/>
        <v>60.9</v>
      </c>
      <c r="Q2246" t="str">
        <f t="shared" si="282"/>
        <v>theater</v>
      </c>
      <c r="R2246" t="str">
        <f t="shared" si="283"/>
        <v>plays</v>
      </c>
      <c r="S2246" s="11">
        <f t="shared" si="284"/>
        <v>42036.24428240741</v>
      </c>
      <c r="T2246" s="11">
        <f t="shared" si="285"/>
        <v>42064.290972222225</v>
      </c>
      <c r="U2246" t="str">
        <f>INDEX('ED - Country code'!$A:$A,MATCH(Data!G2964,'ED - Country code'!$B:$B,0))</f>
        <v>United Kingdom</v>
      </c>
      <c r="V2246">
        <f t="shared" si="286"/>
        <v>28.046689814815181</v>
      </c>
      <c r="W2246">
        <f t="shared" si="287"/>
        <v>2015</v>
      </c>
    </row>
    <row r="2247" spans="1:23" ht="43.2" x14ac:dyDescent="0.3">
      <c r="A2247">
        <v>3450</v>
      </c>
      <c r="B2247" s="3" t="s">
        <v>3449</v>
      </c>
      <c r="C2247" s="3" t="s">
        <v>7560</v>
      </c>
      <c r="D2247">
        <v>500</v>
      </c>
      <c r="E2247">
        <v>760</v>
      </c>
      <c r="F2247" t="s">
        <v>8219</v>
      </c>
      <c r="G2247" t="s">
        <v>8225</v>
      </c>
      <c r="H2247" t="s">
        <v>8247</v>
      </c>
      <c r="I2247">
        <v>1427990071</v>
      </c>
      <c r="J2247">
        <v>1422809671</v>
      </c>
      <c r="K2247" t="b">
        <v>0</v>
      </c>
      <c r="L2247">
        <v>39</v>
      </c>
      <c r="M2247" t="b">
        <v>1</v>
      </c>
      <c r="N2247" t="s">
        <v>8271</v>
      </c>
      <c r="O2247" s="5">
        <f t="shared" si="280"/>
        <v>1.52</v>
      </c>
      <c r="P2247" s="8">
        <f t="shared" si="281"/>
        <v>19.487179487179485</v>
      </c>
      <c r="Q2247" t="str">
        <f t="shared" si="282"/>
        <v>theater</v>
      </c>
      <c r="R2247" t="str">
        <f t="shared" si="283"/>
        <v>plays</v>
      </c>
      <c r="S2247" s="11">
        <f t="shared" si="284"/>
        <v>42036.704525462963</v>
      </c>
      <c r="T2247" s="11">
        <f t="shared" si="285"/>
        <v>42096.662858796291</v>
      </c>
      <c r="U2247" t="str">
        <f>INDEX('ED - Country code'!$A:$A,MATCH(Data!G3452,'ED - Country code'!$B:$B,0))</f>
        <v>United States of America</v>
      </c>
      <c r="V2247">
        <f t="shared" si="286"/>
        <v>59.958333333328483</v>
      </c>
      <c r="W2247">
        <f t="shared" si="287"/>
        <v>2015</v>
      </c>
    </row>
    <row r="2248" spans="1:23" ht="43.2" x14ac:dyDescent="0.3">
      <c r="A2248">
        <v>3715</v>
      </c>
      <c r="B2248" s="3" t="s">
        <v>3712</v>
      </c>
      <c r="C2248" s="3" t="s">
        <v>7825</v>
      </c>
      <c r="D2248">
        <v>3500</v>
      </c>
      <c r="E2248">
        <v>3590</v>
      </c>
      <c r="F2248" t="s">
        <v>8219</v>
      </c>
      <c r="G2248" t="s">
        <v>8225</v>
      </c>
      <c r="H2248" t="s">
        <v>8247</v>
      </c>
      <c r="I2248">
        <v>1427806320</v>
      </c>
      <c r="J2248">
        <v>1422834819</v>
      </c>
      <c r="K2248" t="b">
        <v>0</v>
      </c>
      <c r="L2248">
        <v>27</v>
      </c>
      <c r="M2248" t="b">
        <v>1</v>
      </c>
      <c r="N2248" t="s">
        <v>8271</v>
      </c>
      <c r="O2248" s="5">
        <f t="shared" si="280"/>
        <v>1.0257142857142858</v>
      </c>
      <c r="P2248" s="8">
        <f t="shared" si="281"/>
        <v>132.96296296296296</v>
      </c>
      <c r="Q2248" t="str">
        <f t="shared" si="282"/>
        <v>theater</v>
      </c>
      <c r="R2248" t="str">
        <f t="shared" si="283"/>
        <v>plays</v>
      </c>
      <c r="S2248" s="11">
        <f t="shared" si="284"/>
        <v>42036.995590277773</v>
      </c>
      <c r="T2248" s="11">
        <f t="shared" si="285"/>
        <v>42094.536111111112</v>
      </c>
      <c r="U2248" t="str">
        <f>INDEX('ED - Country code'!$A:$A,MATCH(Data!G3717,'ED - Country code'!$B:$B,0))</f>
        <v>Germany</v>
      </c>
      <c r="V2248">
        <f t="shared" si="286"/>
        <v>57.540520833339542</v>
      </c>
      <c r="W2248">
        <f t="shared" si="287"/>
        <v>2015</v>
      </c>
    </row>
    <row r="2249" spans="1:23" ht="28.8" x14ac:dyDescent="0.3">
      <c r="A2249">
        <v>3519</v>
      </c>
      <c r="B2249" s="3" t="s">
        <v>3518</v>
      </c>
      <c r="C2249" s="3" t="s">
        <v>7629</v>
      </c>
      <c r="D2249">
        <v>2000</v>
      </c>
      <c r="E2249">
        <v>2027</v>
      </c>
      <c r="F2249" t="s">
        <v>8219</v>
      </c>
      <c r="G2249" t="s">
        <v>8225</v>
      </c>
      <c r="H2249" t="s">
        <v>8247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8271</v>
      </c>
      <c r="O2249" s="5">
        <f t="shared" si="280"/>
        <v>1.0135000000000001</v>
      </c>
      <c r="P2249" s="8">
        <f t="shared" si="281"/>
        <v>72.392857142857139</v>
      </c>
      <c r="Q2249" t="str">
        <f t="shared" si="282"/>
        <v>theater</v>
      </c>
      <c r="R2249" t="str">
        <f t="shared" si="283"/>
        <v>plays</v>
      </c>
      <c r="S2249" s="11">
        <f t="shared" si="284"/>
        <v>42037.598958333328</v>
      </c>
      <c r="T2249" s="11">
        <f t="shared" si="285"/>
        <v>42067.598958333328</v>
      </c>
      <c r="U2249" t="str">
        <f>INDEX('ED - Country code'!$A:$A,MATCH(Data!G3521,'ED - Country code'!$B:$B,0))</f>
        <v>United States of America</v>
      </c>
      <c r="V2249">
        <f t="shared" si="286"/>
        <v>30</v>
      </c>
      <c r="W2249">
        <f t="shared" si="287"/>
        <v>2015</v>
      </c>
    </row>
    <row r="2250" spans="1:23" ht="43.2" x14ac:dyDescent="0.3">
      <c r="A2250">
        <v>3421</v>
      </c>
      <c r="B2250" s="3" t="s">
        <v>3420</v>
      </c>
      <c r="C2250" s="3" t="s">
        <v>7531</v>
      </c>
      <c r="D2250">
        <v>10000</v>
      </c>
      <c r="E2250">
        <v>10115</v>
      </c>
      <c r="F2250" t="s">
        <v>8219</v>
      </c>
      <c r="G2250" t="s">
        <v>8224</v>
      </c>
      <c r="H2250" t="s">
        <v>8246</v>
      </c>
      <c r="I2250">
        <v>1425495563</v>
      </c>
      <c r="J2250">
        <v>1422903563</v>
      </c>
      <c r="K2250" t="b">
        <v>0</v>
      </c>
      <c r="L2250">
        <v>98</v>
      </c>
      <c r="M2250" t="b">
        <v>1</v>
      </c>
      <c r="N2250" t="s">
        <v>8271</v>
      </c>
      <c r="O2250" s="5">
        <f t="shared" si="280"/>
        <v>1.0115000000000001</v>
      </c>
      <c r="P2250" s="8">
        <f t="shared" si="281"/>
        <v>103.21428571428571</v>
      </c>
      <c r="Q2250" t="str">
        <f t="shared" si="282"/>
        <v>theater</v>
      </c>
      <c r="R2250" t="str">
        <f t="shared" si="283"/>
        <v>plays</v>
      </c>
      <c r="S2250" s="11">
        <f t="shared" si="284"/>
        <v>42037.791238425925</v>
      </c>
      <c r="T2250" s="11">
        <f t="shared" si="285"/>
        <v>42067.791238425925</v>
      </c>
      <c r="U2250" t="str">
        <f>INDEX('ED - Country code'!$A:$A,MATCH(Data!G3423,'ED - Country code'!$B:$B,0))</f>
        <v>United Kingdom</v>
      </c>
      <c r="V2250">
        <f t="shared" si="286"/>
        <v>30</v>
      </c>
      <c r="W2250">
        <f t="shared" si="287"/>
        <v>2015</v>
      </c>
    </row>
    <row r="2251" spans="1:23" ht="43.2" x14ac:dyDescent="0.3">
      <c r="A2251">
        <v>3620</v>
      </c>
      <c r="B2251" s="3" t="s">
        <v>3618</v>
      </c>
      <c r="C2251" s="3" t="s">
        <v>7730</v>
      </c>
      <c r="D2251">
        <v>10500</v>
      </c>
      <c r="E2251">
        <v>11045</v>
      </c>
      <c r="F2251" t="s">
        <v>8219</v>
      </c>
      <c r="G2251" t="s">
        <v>8224</v>
      </c>
      <c r="H2251" t="s">
        <v>8246</v>
      </c>
      <c r="I2251">
        <v>1425528000</v>
      </c>
      <c r="J2251">
        <v>1422916261</v>
      </c>
      <c r="K2251" t="b">
        <v>0</v>
      </c>
      <c r="L2251">
        <v>197</v>
      </c>
      <c r="M2251" t="b">
        <v>1</v>
      </c>
      <c r="N2251" t="s">
        <v>8271</v>
      </c>
      <c r="O2251" s="5">
        <f t="shared" si="280"/>
        <v>1.0519047619047619</v>
      </c>
      <c r="P2251" s="8">
        <f t="shared" si="281"/>
        <v>56.065989847715734</v>
      </c>
      <c r="Q2251" t="str">
        <f t="shared" si="282"/>
        <v>theater</v>
      </c>
      <c r="R2251" t="str">
        <f t="shared" si="283"/>
        <v>plays</v>
      </c>
      <c r="S2251" s="11">
        <f t="shared" si="284"/>
        <v>42037.938206018516</v>
      </c>
      <c r="T2251" s="11">
        <f t="shared" si="285"/>
        <v>42068.166666666672</v>
      </c>
      <c r="U2251" t="str">
        <f>INDEX('ED - Country code'!$A:$A,MATCH(Data!G3622,'ED - Country code'!$B:$B,0))</f>
        <v>United States of America</v>
      </c>
      <c r="V2251">
        <f t="shared" si="286"/>
        <v>30.228460648155306</v>
      </c>
      <c r="W2251">
        <f t="shared" si="287"/>
        <v>2015</v>
      </c>
    </row>
    <row r="2252" spans="1:23" ht="43.2" x14ac:dyDescent="0.3">
      <c r="A2252">
        <v>2635</v>
      </c>
      <c r="B2252" s="3" t="s">
        <v>2635</v>
      </c>
      <c r="C2252" s="3" t="s">
        <v>6745</v>
      </c>
      <c r="D2252">
        <v>11500</v>
      </c>
      <c r="E2252">
        <v>11500</v>
      </c>
      <c r="F2252" t="s">
        <v>8219</v>
      </c>
      <c r="G2252" t="s">
        <v>8229</v>
      </c>
      <c r="H2252" t="s">
        <v>8251</v>
      </c>
      <c r="I2252">
        <v>1425937761</v>
      </c>
      <c r="J2252">
        <v>1422917361</v>
      </c>
      <c r="K2252" t="b">
        <v>0</v>
      </c>
      <c r="L2252">
        <v>84</v>
      </c>
      <c r="M2252" t="b">
        <v>1</v>
      </c>
      <c r="N2252" t="s">
        <v>8301</v>
      </c>
      <c r="O2252" s="5">
        <f t="shared" si="280"/>
        <v>1</v>
      </c>
      <c r="P2252" s="8">
        <f t="shared" si="281"/>
        <v>136.9047619047619</v>
      </c>
      <c r="Q2252" t="str">
        <f t="shared" si="282"/>
        <v>technology</v>
      </c>
      <c r="R2252" t="str">
        <f t="shared" si="283"/>
        <v>space exploration</v>
      </c>
      <c r="S2252" s="11">
        <f t="shared" si="284"/>
        <v>42037.950937500005</v>
      </c>
      <c r="T2252" s="11">
        <f t="shared" si="285"/>
        <v>42072.909270833334</v>
      </c>
      <c r="U2252" t="str">
        <f>INDEX('ED - Country code'!$A:$A,MATCH(Data!G2637,'ED - Country code'!$B:$B,0))</f>
        <v>Germany</v>
      </c>
      <c r="V2252">
        <f t="shared" si="286"/>
        <v>34.958333333328483</v>
      </c>
      <c r="W2252">
        <f t="shared" si="287"/>
        <v>2015</v>
      </c>
    </row>
    <row r="2253" spans="1:23" ht="43.2" x14ac:dyDescent="0.3">
      <c r="A2253">
        <v>3428</v>
      </c>
      <c r="B2253" s="3" t="s">
        <v>3427</v>
      </c>
      <c r="C2253" s="3" t="s">
        <v>7538</v>
      </c>
      <c r="D2253">
        <v>2000</v>
      </c>
      <c r="E2253">
        <v>2055</v>
      </c>
      <c r="F2253" t="s">
        <v>8219</v>
      </c>
      <c r="G2253" t="s">
        <v>8225</v>
      </c>
      <c r="H2253" t="s">
        <v>8247</v>
      </c>
      <c r="I2253">
        <v>1425142800</v>
      </c>
      <c r="J2253">
        <v>1422983847</v>
      </c>
      <c r="K2253" t="b">
        <v>0</v>
      </c>
      <c r="L2253">
        <v>51</v>
      </c>
      <c r="M2253" t="b">
        <v>1</v>
      </c>
      <c r="N2253" t="s">
        <v>8271</v>
      </c>
      <c r="O2253" s="5">
        <f t="shared" si="280"/>
        <v>1.0275000000000001</v>
      </c>
      <c r="P2253" s="8">
        <f t="shared" si="281"/>
        <v>40.294117647058826</v>
      </c>
      <c r="Q2253" t="str">
        <f t="shared" si="282"/>
        <v>theater</v>
      </c>
      <c r="R2253" t="str">
        <f t="shared" si="283"/>
        <v>plays</v>
      </c>
      <c r="S2253" s="11">
        <f t="shared" si="284"/>
        <v>42038.720451388886</v>
      </c>
      <c r="T2253" s="11">
        <f t="shared" si="285"/>
        <v>42063.708333333328</v>
      </c>
      <c r="U2253" t="str">
        <f>INDEX('ED - Country code'!$A:$A,MATCH(Data!G3430,'ED - Country code'!$B:$B,0))</f>
        <v>United States of America</v>
      </c>
      <c r="V2253">
        <f t="shared" si="286"/>
        <v>24.987881944442051</v>
      </c>
      <c r="W2253">
        <f t="shared" si="287"/>
        <v>2015</v>
      </c>
    </row>
    <row r="2254" spans="1:23" ht="43.2" x14ac:dyDescent="0.3">
      <c r="A2254">
        <v>1286</v>
      </c>
      <c r="B2254" s="3" t="s">
        <v>1287</v>
      </c>
      <c r="C2254" s="3" t="s">
        <v>5396</v>
      </c>
      <c r="D2254">
        <v>1500</v>
      </c>
      <c r="E2254">
        <v>1625</v>
      </c>
      <c r="F2254" t="s">
        <v>8219</v>
      </c>
      <c r="G2254" t="s">
        <v>8225</v>
      </c>
      <c r="H2254" t="s">
        <v>8247</v>
      </c>
      <c r="I2254">
        <v>1424181600</v>
      </c>
      <c r="J2254">
        <v>1423041227</v>
      </c>
      <c r="K2254" t="b">
        <v>0</v>
      </c>
      <c r="L2254">
        <v>20</v>
      </c>
      <c r="M2254" t="b">
        <v>1</v>
      </c>
      <c r="N2254" t="s">
        <v>8271</v>
      </c>
      <c r="O2254" s="5">
        <f t="shared" si="280"/>
        <v>1.0833333333333333</v>
      </c>
      <c r="P2254" s="8">
        <f t="shared" si="281"/>
        <v>81.25</v>
      </c>
      <c r="Q2254" t="str">
        <f t="shared" si="282"/>
        <v>theater</v>
      </c>
      <c r="R2254" t="str">
        <f t="shared" si="283"/>
        <v>plays</v>
      </c>
      <c r="S2254" s="11">
        <f t="shared" si="284"/>
        <v>42039.384571759263</v>
      </c>
      <c r="T2254" s="11">
        <f t="shared" si="285"/>
        <v>42052.583333333328</v>
      </c>
      <c r="U2254" t="str">
        <f>INDEX('ED - Country code'!$A:$A,MATCH(Data!G1288,'ED - Country code'!$B:$B,0))</f>
        <v>United Kingdom</v>
      </c>
      <c r="V2254">
        <f t="shared" si="286"/>
        <v>13.198761574065429</v>
      </c>
      <c r="W2254">
        <f t="shared" si="287"/>
        <v>2015</v>
      </c>
    </row>
    <row r="2255" spans="1:23" ht="43.2" x14ac:dyDescent="0.3">
      <c r="A2255">
        <v>1673</v>
      </c>
      <c r="B2255" s="3" t="s">
        <v>1674</v>
      </c>
      <c r="C2255" s="3" t="s">
        <v>5783</v>
      </c>
      <c r="D2255">
        <v>2100</v>
      </c>
      <c r="E2255">
        <v>2690</v>
      </c>
      <c r="F2255" t="s">
        <v>8219</v>
      </c>
      <c r="G2255" t="s">
        <v>8224</v>
      </c>
      <c r="H2255" t="s">
        <v>8246</v>
      </c>
      <c r="I2255">
        <v>1425675892</v>
      </c>
      <c r="J2255">
        <v>1423083892</v>
      </c>
      <c r="K2255" t="b">
        <v>0</v>
      </c>
      <c r="L2255">
        <v>59</v>
      </c>
      <c r="M2255" t="b">
        <v>1</v>
      </c>
      <c r="N2255" t="s">
        <v>8292</v>
      </c>
      <c r="O2255" s="5">
        <f t="shared" si="280"/>
        <v>1.2809523809523808</v>
      </c>
      <c r="P2255" s="8">
        <f t="shared" si="281"/>
        <v>45.593220338983052</v>
      </c>
      <c r="Q2255" t="str">
        <f t="shared" si="282"/>
        <v>music</v>
      </c>
      <c r="R2255" t="str">
        <f t="shared" si="283"/>
        <v>pop</v>
      </c>
      <c r="S2255" s="11">
        <f t="shared" si="284"/>
        <v>42039.878379629634</v>
      </c>
      <c r="T2255" s="11">
        <f t="shared" si="285"/>
        <v>42069.878379629634</v>
      </c>
      <c r="U2255" t="str">
        <f>INDEX('ED - Country code'!$A:$A,MATCH(Data!G1675,'ED - Country code'!$B:$B,0))</f>
        <v>United States of America</v>
      </c>
      <c r="V2255">
        <f t="shared" si="286"/>
        <v>30</v>
      </c>
      <c r="W2255">
        <f t="shared" si="287"/>
        <v>2015</v>
      </c>
    </row>
    <row r="2256" spans="1:23" ht="43.2" x14ac:dyDescent="0.3">
      <c r="A2256">
        <v>2560</v>
      </c>
      <c r="B2256" s="3" t="s">
        <v>2560</v>
      </c>
      <c r="C2256" s="3" t="s">
        <v>6670</v>
      </c>
      <c r="D2256">
        <v>3000</v>
      </c>
      <c r="E2256">
        <v>3003</v>
      </c>
      <c r="F2256" t="s">
        <v>8219</v>
      </c>
      <c r="G2256" t="s">
        <v>8225</v>
      </c>
      <c r="H2256" t="s">
        <v>8247</v>
      </c>
      <c r="I2256">
        <v>1425682174</v>
      </c>
      <c r="J2256">
        <v>1423090174</v>
      </c>
      <c r="K2256" t="b">
        <v>0</v>
      </c>
      <c r="L2256">
        <v>21</v>
      </c>
      <c r="M2256" t="b">
        <v>1</v>
      </c>
      <c r="N2256" t="s">
        <v>8300</v>
      </c>
      <c r="O2256" s="5">
        <f t="shared" si="280"/>
        <v>1.0009999999999999</v>
      </c>
      <c r="P2256" s="8">
        <f t="shared" si="281"/>
        <v>143</v>
      </c>
      <c r="Q2256" t="str">
        <f t="shared" si="282"/>
        <v>music</v>
      </c>
      <c r="R2256" t="str">
        <f t="shared" si="283"/>
        <v>classical music</v>
      </c>
      <c r="S2256" s="11">
        <f t="shared" si="284"/>
        <v>42039.951087962967</v>
      </c>
      <c r="T2256" s="11">
        <f t="shared" si="285"/>
        <v>42069.951087962967</v>
      </c>
      <c r="U2256" t="str">
        <f>INDEX('ED - Country code'!$A:$A,MATCH(Data!G2562,'ED - Country code'!$B:$B,0))</f>
        <v>United States of America</v>
      </c>
      <c r="V2256">
        <f t="shared" si="286"/>
        <v>30</v>
      </c>
      <c r="W2256">
        <f t="shared" si="287"/>
        <v>2015</v>
      </c>
    </row>
    <row r="2257" spans="1:23" ht="43.2" x14ac:dyDescent="0.3">
      <c r="A2257">
        <v>1347</v>
      </c>
      <c r="B2257" s="3" t="s">
        <v>1348</v>
      </c>
      <c r="C2257" s="3" t="s">
        <v>5457</v>
      </c>
      <c r="D2257">
        <v>2500</v>
      </c>
      <c r="E2257">
        <v>2555</v>
      </c>
      <c r="F2257" t="s">
        <v>8219</v>
      </c>
      <c r="G2257" t="s">
        <v>8224</v>
      </c>
      <c r="H2257" t="s">
        <v>8246</v>
      </c>
      <c r="I2257">
        <v>1425741525</v>
      </c>
      <c r="J2257">
        <v>1423149525</v>
      </c>
      <c r="K2257" t="b">
        <v>0</v>
      </c>
      <c r="L2257">
        <v>31</v>
      </c>
      <c r="M2257" t="b">
        <v>1</v>
      </c>
      <c r="N2257" t="s">
        <v>8274</v>
      </c>
      <c r="O2257" s="5">
        <f t="shared" si="280"/>
        <v>1.022</v>
      </c>
      <c r="P2257" s="8">
        <f t="shared" si="281"/>
        <v>82.41935483870968</v>
      </c>
      <c r="Q2257" t="str">
        <f t="shared" si="282"/>
        <v>publishing</v>
      </c>
      <c r="R2257" t="str">
        <f t="shared" si="283"/>
        <v>nonfiction</v>
      </c>
      <c r="S2257" s="11">
        <f t="shared" si="284"/>
        <v>42040.638020833328</v>
      </c>
      <c r="T2257" s="11">
        <f t="shared" si="285"/>
        <v>42070.638020833328</v>
      </c>
      <c r="U2257" t="str">
        <f>INDEX('ED - Country code'!$A:$A,MATCH(Data!G1349,'ED - Country code'!$B:$B,0))</f>
        <v>United States of America</v>
      </c>
      <c r="V2257">
        <f t="shared" si="286"/>
        <v>30</v>
      </c>
      <c r="W2257">
        <f t="shared" si="287"/>
        <v>2015</v>
      </c>
    </row>
    <row r="2258" spans="1:23" ht="28.8" x14ac:dyDescent="0.3">
      <c r="A2258">
        <v>3544</v>
      </c>
      <c r="B2258" s="3" t="s">
        <v>3543</v>
      </c>
      <c r="C2258" s="3" t="s">
        <v>7654</v>
      </c>
      <c r="D2258">
        <v>2500</v>
      </c>
      <c r="E2258">
        <v>2500</v>
      </c>
      <c r="F2258" t="s">
        <v>8219</v>
      </c>
      <c r="G2258" t="s">
        <v>8224</v>
      </c>
      <c r="H2258" t="s">
        <v>8246</v>
      </c>
      <c r="I2258">
        <v>1425758257</v>
      </c>
      <c r="J2258">
        <v>1423166257</v>
      </c>
      <c r="K2258" t="b">
        <v>0</v>
      </c>
      <c r="L2258">
        <v>24</v>
      </c>
      <c r="M2258" t="b">
        <v>1</v>
      </c>
      <c r="N2258" t="s">
        <v>8271</v>
      </c>
      <c r="O2258" s="5">
        <f t="shared" si="280"/>
        <v>1</v>
      </c>
      <c r="P2258" s="8">
        <f t="shared" si="281"/>
        <v>104.16666666666667</v>
      </c>
      <c r="Q2258" t="str">
        <f t="shared" si="282"/>
        <v>theater</v>
      </c>
      <c r="R2258" t="str">
        <f t="shared" si="283"/>
        <v>plays</v>
      </c>
      <c r="S2258" s="11">
        <f t="shared" si="284"/>
        <v>42040.831678240742</v>
      </c>
      <c r="T2258" s="11">
        <f t="shared" si="285"/>
        <v>42070.831678240742</v>
      </c>
      <c r="U2258" t="str">
        <f>INDEX('ED - Country code'!$A:$A,MATCH(Data!G3546,'ED - Country code'!$B:$B,0))</f>
        <v>United Kingdom</v>
      </c>
      <c r="V2258">
        <f t="shared" si="286"/>
        <v>30</v>
      </c>
      <c r="W2258">
        <f t="shared" si="287"/>
        <v>2015</v>
      </c>
    </row>
    <row r="2259" spans="1:23" ht="43.2" x14ac:dyDescent="0.3">
      <c r="A2259">
        <v>3326</v>
      </c>
      <c r="B2259" s="3" t="s">
        <v>3326</v>
      </c>
      <c r="C2259" s="3" t="s">
        <v>7436</v>
      </c>
      <c r="D2259">
        <v>8000</v>
      </c>
      <c r="E2259">
        <v>8110</v>
      </c>
      <c r="F2259" t="s">
        <v>8219</v>
      </c>
      <c r="G2259" t="s">
        <v>8224</v>
      </c>
      <c r="H2259" t="s">
        <v>8246</v>
      </c>
      <c r="I2259">
        <v>1425830905</v>
      </c>
      <c r="J2259">
        <v>1423242505</v>
      </c>
      <c r="K2259" t="b">
        <v>0</v>
      </c>
      <c r="L2259">
        <v>57</v>
      </c>
      <c r="M2259" t="b">
        <v>1</v>
      </c>
      <c r="N2259" t="s">
        <v>8271</v>
      </c>
      <c r="O2259" s="5">
        <f t="shared" si="280"/>
        <v>1.0137499999999999</v>
      </c>
      <c r="P2259" s="8">
        <f t="shared" si="281"/>
        <v>142.28070175438597</v>
      </c>
      <c r="Q2259" t="str">
        <f t="shared" si="282"/>
        <v>theater</v>
      </c>
      <c r="R2259" t="str">
        <f t="shared" si="283"/>
        <v>plays</v>
      </c>
      <c r="S2259" s="11">
        <f t="shared" si="284"/>
        <v>42041.714178240742</v>
      </c>
      <c r="T2259" s="11">
        <f t="shared" si="285"/>
        <v>42071.67251157407</v>
      </c>
      <c r="U2259" t="str">
        <f>INDEX('ED - Country code'!$A:$A,MATCH(Data!G3328,'ED - Country code'!$B:$B,0))</f>
        <v>Canada</v>
      </c>
      <c r="V2259">
        <f t="shared" si="286"/>
        <v>29.958333333328483</v>
      </c>
      <c r="W2259">
        <f t="shared" si="287"/>
        <v>2015</v>
      </c>
    </row>
    <row r="2260" spans="1:23" ht="28.8" x14ac:dyDescent="0.3">
      <c r="A2260">
        <v>2967</v>
      </c>
      <c r="B2260" s="3" t="s">
        <v>2967</v>
      </c>
      <c r="C2260" s="3" t="s">
        <v>7077</v>
      </c>
      <c r="D2260">
        <v>5000</v>
      </c>
      <c r="E2260">
        <v>5696</v>
      </c>
      <c r="F2260" t="s">
        <v>8219</v>
      </c>
      <c r="G2260" t="s">
        <v>8224</v>
      </c>
      <c r="H2260" t="s">
        <v>8246</v>
      </c>
      <c r="I2260">
        <v>1425872692</v>
      </c>
      <c r="J2260">
        <v>1423284292</v>
      </c>
      <c r="K2260" t="b">
        <v>0</v>
      </c>
      <c r="L2260">
        <v>71</v>
      </c>
      <c r="M2260" t="b">
        <v>1</v>
      </c>
      <c r="N2260" t="s">
        <v>8271</v>
      </c>
      <c r="O2260" s="5">
        <f t="shared" si="280"/>
        <v>1.1392</v>
      </c>
      <c r="P2260" s="8">
        <f t="shared" si="281"/>
        <v>80.225352112676063</v>
      </c>
      <c r="Q2260" t="str">
        <f t="shared" si="282"/>
        <v>theater</v>
      </c>
      <c r="R2260" t="str">
        <f t="shared" si="283"/>
        <v>plays</v>
      </c>
      <c r="S2260" s="11">
        <f t="shared" si="284"/>
        <v>42042.197824074072</v>
      </c>
      <c r="T2260" s="11">
        <f t="shared" si="285"/>
        <v>42072.156157407408</v>
      </c>
      <c r="U2260" t="str">
        <f>INDEX('ED - Country code'!$A:$A,MATCH(Data!G2969,'ED - Country code'!$B:$B,0))</f>
        <v>United States of America</v>
      </c>
      <c r="V2260">
        <f t="shared" si="286"/>
        <v>29.958333333335759</v>
      </c>
      <c r="W2260">
        <f t="shared" si="287"/>
        <v>2015</v>
      </c>
    </row>
    <row r="2261" spans="1:23" ht="43.2" x14ac:dyDescent="0.3">
      <c r="A2261">
        <v>83</v>
      </c>
      <c r="B2261" s="3" t="s">
        <v>85</v>
      </c>
      <c r="C2261" s="3" t="s">
        <v>4194</v>
      </c>
      <c r="D2261">
        <v>200</v>
      </c>
      <c r="E2261">
        <v>205</v>
      </c>
      <c r="F2261" t="s">
        <v>8219</v>
      </c>
      <c r="G2261" t="s">
        <v>8225</v>
      </c>
      <c r="H2261" t="s">
        <v>8247</v>
      </c>
      <c r="I2261">
        <v>1424604600</v>
      </c>
      <c r="J2261">
        <v>1423320389</v>
      </c>
      <c r="K2261" t="b">
        <v>0</v>
      </c>
      <c r="L2261">
        <v>13</v>
      </c>
      <c r="M2261" t="b">
        <v>1</v>
      </c>
      <c r="N2261" t="s">
        <v>8266</v>
      </c>
      <c r="O2261" s="5">
        <f t="shared" si="280"/>
        <v>1.0249999999999999</v>
      </c>
      <c r="P2261" s="8">
        <f t="shared" si="281"/>
        <v>15.76923076923077</v>
      </c>
      <c r="Q2261" t="str">
        <f t="shared" si="282"/>
        <v>film &amp; video</v>
      </c>
      <c r="R2261" t="str">
        <f t="shared" si="283"/>
        <v>shorts</v>
      </c>
      <c r="S2261" s="11">
        <f t="shared" si="284"/>
        <v>42042.615613425922</v>
      </c>
      <c r="T2261" s="11">
        <f t="shared" si="285"/>
        <v>42057.479166666672</v>
      </c>
      <c r="U2261" t="str">
        <f>INDEX('ED - Country code'!$A:$A,MATCH(Data!G85,'ED - Country code'!$B:$B,0))</f>
        <v>United States of America</v>
      </c>
      <c r="V2261">
        <f t="shared" si="286"/>
        <v>14.863553240749752</v>
      </c>
      <c r="W2261">
        <f t="shared" si="287"/>
        <v>2015</v>
      </c>
    </row>
    <row r="2262" spans="1:23" ht="28.8" x14ac:dyDescent="0.3">
      <c r="A2262">
        <v>1881</v>
      </c>
      <c r="B2262" s="3" t="s">
        <v>1882</v>
      </c>
      <c r="C2262" s="3" t="s">
        <v>5991</v>
      </c>
      <c r="D2262">
        <v>2000</v>
      </c>
      <c r="E2262">
        <v>3453.69</v>
      </c>
      <c r="F2262" t="s">
        <v>8219</v>
      </c>
      <c r="G2262" t="s">
        <v>8224</v>
      </c>
      <c r="H2262" t="s">
        <v>8246</v>
      </c>
      <c r="I2262">
        <v>1425955189</v>
      </c>
      <c r="J2262">
        <v>1423366789</v>
      </c>
      <c r="K2262" t="b">
        <v>0</v>
      </c>
      <c r="L2262">
        <v>70</v>
      </c>
      <c r="M2262" t="b">
        <v>1</v>
      </c>
      <c r="N2262" t="s">
        <v>8279</v>
      </c>
      <c r="O2262" s="5">
        <f t="shared" si="280"/>
        <v>1.726845</v>
      </c>
      <c r="P2262" s="8">
        <f t="shared" si="281"/>
        <v>49.338428571428572</v>
      </c>
      <c r="Q2262" t="str">
        <f t="shared" si="282"/>
        <v>music</v>
      </c>
      <c r="R2262" t="str">
        <f t="shared" si="283"/>
        <v>indie rock</v>
      </c>
      <c r="S2262" s="11">
        <f t="shared" si="284"/>
        <v>42043.152650462958</v>
      </c>
      <c r="T2262" s="11">
        <f t="shared" si="285"/>
        <v>42073.110983796301</v>
      </c>
      <c r="U2262" t="str">
        <f>INDEX('ED - Country code'!$A:$A,MATCH(Data!G1883,'ED - Country code'!$B:$B,0))</f>
        <v>United States of America</v>
      </c>
      <c r="V2262">
        <f t="shared" si="286"/>
        <v>29.958333333343035</v>
      </c>
      <c r="W2262">
        <f t="shared" si="287"/>
        <v>2015</v>
      </c>
    </row>
    <row r="2263" spans="1:23" ht="43.2" x14ac:dyDescent="0.3">
      <c r="A2263">
        <v>368</v>
      </c>
      <c r="B2263" s="3" t="s">
        <v>369</v>
      </c>
      <c r="C2263" s="3" t="s">
        <v>4478</v>
      </c>
      <c r="D2263">
        <v>12500</v>
      </c>
      <c r="E2263">
        <v>13014</v>
      </c>
      <c r="F2263" t="s">
        <v>8219</v>
      </c>
      <c r="G2263" t="s">
        <v>8224</v>
      </c>
      <c r="H2263" t="s">
        <v>8246</v>
      </c>
      <c r="I2263">
        <v>1426426322</v>
      </c>
      <c r="J2263">
        <v>1423405922</v>
      </c>
      <c r="K2263" t="b">
        <v>0</v>
      </c>
      <c r="L2263">
        <v>159</v>
      </c>
      <c r="M2263" t="b">
        <v>1</v>
      </c>
      <c r="N2263" t="s">
        <v>8269</v>
      </c>
      <c r="O2263" s="5">
        <f t="shared" si="280"/>
        <v>1.04112</v>
      </c>
      <c r="P2263" s="8">
        <f t="shared" si="281"/>
        <v>81.84905660377359</v>
      </c>
      <c r="Q2263" t="str">
        <f t="shared" si="282"/>
        <v>film &amp; video</v>
      </c>
      <c r="R2263" t="str">
        <f t="shared" si="283"/>
        <v>documentary</v>
      </c>
      <c r="S2263" s="11">
        <f t="shared" si="284"/>
        <v>42043.605578703704</v>
      </c>
      <c r="T2263" s="11">
        <f t="shared" si="285"/>
        <v>42078.563912037032</v>
      </c>
      <c r="U2263" t="str">
        <f>INDEX('ED - Country code'!$A:$A,MATCH(Data!G370,'ED - Country code'!$B:$B,0))</f>
        <v>United States of America</v>
      </c>
      <c r="V2263">
        <f t="shared" si="286"/>
        <v>34.958333333328483</v>
      </c>
      <c r="W2263">
        <f t="shared" si="287"/>
        <v>2015</v>
      </c>
    </row>
    <row r="2264" spans="1:23" ht="43.2" x14ac:dyDescent="0.3">
      <c r="A2264">
        <v>3381</v>
      </c>
      <c r="B2264" s="3" t="s">
        <v>3380</v>
      </c>
      <c r="C2264" s="3" t="s">
        <v>7491</v>
      </c>
      <c r="D2264">
        <v>4000</v>
      </c>
      <c r="E2264">
        <v>4090</v>
      </c>
      <c r="F2264" t="s">
        <v>8219</v>
      </c>
      <c r="G2264" t="s">
        <v>8224</v>
      </c>
      <c r="H2264" t="s">
        <v>8246</v>
      </c>
      <c r="I2264">
        <v>1426044383</v>
      </c>
      <c r="J2264">
        <v>1423455983</v>
      </c>
      <c r="K2264" t="b">
        <v>0</v>
      </c>
      <c r="L2264">
        <v>48</v>
      </c>
      <c r="M2264" t="b">
        <v>1</v>
      </c>
      <c r="N2264" t="s">
        <v>8271</v>
      </c>
      <c r="O2264" s="5">
        <f t="shared" si="280"/>
        <v>1.0225</v>
      </c>
      <c r="P2264" s="8">
        <f t="shared" si="281"/>
        <v>85.208333333333329</v>
      </c>
      <c r="Q2264" t="str">
        <f t="shared" si="282"/>
        <v>theater</v>
      </c>
      <c r="R2264" t="str">
        <f t="shared" si="283"/>
        <v>plays</v>
      </c>
      <c r="S2264" s="11">
        <f t="shared" si="284"/>
        <v>42044.184988425928</v>
      </c>
      <c r="T2264" s="11">
        <f t="shared" si="285"/>
        <v>42074.143321759257</v>
      </c>
      <c r="U2264" t="str">
        <f>INDEX('ED - Country code'!$A:$A,MATCH(Data!G3383,'ED - Country code'!$B:$B,0))</f>
        <v>United Kingdom</v>
      </c>
      <c r="V2264">
        <f t="shared" si="286"/>
        <v>29.958333333328483</v>
      </c>
      <c r="W2264">
        <f t="shared" si="287"/>
        <v>2015</v>
      </c>
    </row>
    <row r="2265" spans="1:23" ht="43.2" x14ac:dyDescent="0.3">
      <c r="A2265">
        <v>2733</v>
      </c>
      <c r="B2265" s="3" t="s">
        <v>2733</v>
      </c>
      <c r="C2265" s="3" t="s">
        <v>6843</v>
      </c>
      <c r="D2265">
        <v>50000</v>
      </c>
      <c r="E2265">
        <v>53769</v>
      </c>
      <c r="F2265" t="s">
        <v>8219</v>
      </c>
      <c r="G2265" t="s">
        <v>8224</v>
      </c>
      <c r="H2265" t="s">
        <v>8246</v>
      </c>
      <c r="I2265">
        <v>1428643974</v>
      </c>
      <c r="J2265">
        <v>1423463574</v>
      </c>
      <c r="K2265" t="b">
        <v>0</v>
      </c>
      <c r="L2265">
        <v>119</v>
      </c>
      <c r="M2265" t="b">
        <v>1</v>
      </c>
      <c r="N2265" t="s">
        <v>8295</v>
      </c>
      <c r="O2265" s="5">
        <f t="shared" si="280"/>
        <v>1.07538</v>
      </c>
      <c r="P2265" s="8">
        <f t="shared" si="281"/>
        <v>451.84033613445376</v>
      </c>
      <c r="Q2265" t="str">
        <f t="shared" si="282"/>
        <v>technology</v>
      </c>
      <c r="R2265" t="str">
        <f t="shared" si="283"/>
        <v>hardware</v>
      </c>
      <c r="S2265" s="11">
        <f t="shared" si="284"/>
        <v>42044.272847222222</v>
      </c>
      <c r="T2265" s="11">
        <f t="shared" si="285"/>
        <v>42104.231180555551</v>
      </c>
      <c r="U2265" t="str">
        <f>INDEX('ED - Country code'!$A:$A,MATCH(Data!G2735,'ED - Country code'!$B:$B,0))</f>
        <v>United States of America</v>
      </c>
      <c r="V2265">
        <f t="shared" si="286"/>
        <v>59.958333333328483</v>
      </c>
      <c r="W2265">
        <f t="shared" si="287"/>
        <v>2015</v>
      </c>
    </row>
    <row r="2266" spans="1:23" ht="28.8" x14ac:dyDescent="0.3">
      <c r="A2266">
        <v>1029</v>
      </c>
      <c r="B2266" s="3" t="s">
        <v>1030</v>
      </c>
      <c r="C2266" s="3" t="s">
        <v>5139</v>
      </c>
      <c r="D2266">
        <v>10000</v>
      </c>
      <c r="E2266">
        <v>11176</v>
      </c>
      <c r="F2266" t="s">
        <v>8219</v>
      </c>
      <c r="G2266" t="s">
        <v>8235</v>
      </c>
      <c r="H2266" t="s">
        <v>8255</v>
      </c>
      <c r="I2266">
        <v>1428184740</v>
      </c>
      <c r="J2266">
        <v>1423501507</v>
      </c>
      <c r="K2266" t="b">
        <v>0</v>
      </c>
      <c r="L2266">
        <v>141</v>
      </c>
      <c r="M2266" t="b">
        <v>1</v>
      </c>
      <c r="N2266" t="s">
        <v>8280</v>
      </c>
      <c r="O2266" s="5">
        <f t="shared" si="280"/>
        <v>1.1175999999999999</v>
      </c>
      <c r="P2266" s="8">
        <f t="shared" si="281"/>
        <v>79.262411347517727</v>
      </c>
      <c r="Q2266" t="str">
        <f t="shared" si="282"/>
        <v>music</v>
      </c>
      <c r="R2266" t="str">
        <f t="shared" si="283"/>
        <v>electronic music</v>
      </c>
      <c r="S2266" s="11">
        <f t="shared" si="284"/>
        <v>42044.711886574078</v>
      </c>
      <c r="T2266" s="11">
        <f t="shared" si="285"/>
        <v>42098.915972222225</v>
      </c>
      <c r="U2266" t="str">
        <f>INDEX('ED - Country code'!$A:$A,MATCH(Data!G1031,'ED - Country code'!$B:$B,0))</f>
        <v>United States of America</v>
      </c>
      <c r="V2266">
        <f t="shared" si="286"/>
        <v>54.204085648147156</v>
      </c>
      <c r="W2266">
        <f t="shared" si="287"/>
        <v>2015</v>
      </c>
    </row>
    <row r="2267" spans="1:23" ht="43.2" x14ac:dyDescent="0.3">
      <c r="A2267">
        <v>2926</v>
      </c>
      <c r="B2267" s="3" t="s">
        <v>2926</v>
      </c>
      <c r="C2267" s="3" t="s">
        <v>7036</v>
      </c>
      <c r="D2267">
        <v>3000</v>
      </c>
      <c r="E2267">
        <v>3750</v>
      </c>
      <c r="F2267" t="s">
        <v>8219</v>
      </c>
      <c r="G2267" t="s">
        <v>8224</v>
      </c>
      <c r="H2267" t="s">
        <v>8246</v>
      </c>
      <c r="I2267">
        <v>1424715779</v>
      </c>
      <c r="J2267">
        <v>1423506179</v>
      </c>
      <c r="K2267" t="b">
        <v>0</v>
      </c>
      <c r="L2267">
        <v>50</v>
      </c>
      <c r="M2267" t="b">
        <v>1</v>
      </c>
      <c r="N2267" t="s">
        <v>8305</v>
      </c>
      <c r="O2267" s="5">
        <f t="shared" si="280"/>
        <v>1.25</v>
      </c>
      <c r="P2267" s="8">
        <f t="shared" si="281"/>
        <v>75</v>
      </c>
      <c r="Q2267" t="str">
        <f t="shared" si="282"/>
        <v>theater</v>
      </c>
      <c r="R2267" t="str">
        <f t="shared" si="283"/>
        <v>musical</v>
      </c>
      <c r="S2267" s="11">
        <f t="shared" si="284"/>
        <v>42044.765960648147</v>
      </c>
      <c r="T2267" s="11">
        <f t="shared" si="285"/>
        <v>42058.765960648147</v>
      </c>
      <c r="U2267" t="str">
        <f>INDEX('ED - Country code'!$A:$A,MATCH(Data!G2928,'ED - Country code'!$B:$B,0))</f>
        <v>United States of America</v>
      </c>
      <c r="V2267">
        <f t="shared" si="286"/>
        <v>14</v>
      </c>
      <c r="W2267">
        <f t="shared" si="287"/>
        <v>2015</v>
      </c>
    </row>
    <row r="2268" spans="1:23" ht="28.8" x14ac:dyDescent="0.3">
      <c r="A2268">
        <v>2740</v>
      </c>
      <c r="B2268" s="3" t="s">
        <v>2740</v>
      </c>
      <c r="C2268" s="3" t="s">
        <v>6850</v>
      </c>
      <c r="D2268">
        <v>300</v>
      </c>
      <c r="E2268">
        <v>310</v>
      </c>
      <c r="F2268" t="s">
        <v>8219</v>
      </c>
      <c r="G2268" t="s">
        <v>8224</v>
      </c>
      <c r="H2268" t="s">
        <v>8246</v>
      </c>
      <c r="I2268">
        <v>1426117552</v>
      </c>
      <c r="J2268">
        <v>1423529152</v>
      </c>
      <c r="K2268" t="b">
        <v>0</v>
      </c>
      <c r="L2268">
        <v>17</v>
      </c>
      <c r="M2268" t="b">
        <v>1</v>
      </c>
      <c r="N2268" t="s">
        <v>8295</v>
      </c>
      <c r="O2268" s="5">
        <f t="shared" si="280"/>
        <v>1.0333333333333334</v>
      </c>
      <c r="P2268" s="8">
        <f t="shared" si="281"/>
        <v>18.235294117647058</v>
      </c>
      <c r="Q2268" t="str">
        <f t="shared" si="282"/>
        <v>technology</v>
      </c>
      <c r="R2268" t="str">
        <f t="shared" si="283"/>
        <v>hardware</v>
      </c>
      <c r="S2268" s="11">
        <f t="shared" si="284"/>
        <v>42045.031851851847</v>
      </c>
      <c r="T2268" s="11">
        <f t="shared" si="285"/>
        <v>42074.99018518519</v>
      </c>
      <c r="U2268" t="str">
        <f>INDEX('ED - Country code'!$A:$A,MATCH(Data!G2742,'ED - Country code'!$B:$B,0))</f>
        <v>United Kingdom</v>
      </c>
      <c r="V2268">
        <f t="shared" si="286"/>
        <v>29.958333333343035</v>
      </c>
      <c r="W2268">
        <f t="shared" si="287"/>
        <v>2015</v>
      </c>
    </row>
    <row r="2269" spans="1:23" ht="43.2" x14ac:dyDescent="0.3">
      <c r="A2269">
        <v>3818</v>
      </c>
      <c r="B2269" s="3" t="s">
        <v>3815</v>
      </c>
      <c r="C2269" s="3" t="s">
        <v>7928</v>
      </c>
      <c r="D2269">
        <v>250</v>
      </c>
      <c r="E2269">
        <v>570</v>
      </c>
      <c r="F2269" t="s">
        <v>8219</v>
      </c>
      <c r="G2269" t="s">
        <v>8224</v>
      </c>
      <c r="H2269" t="s">
        <v>8246</v>
      </c>
      <c r="I2269">
        <v>1426187582</v>
      </c>
      <c r="J2269">
        <v>1423599182</v>
      </c>
      <c r="K2269" t="b">
        <v>0</v>
      </c>
      <c r="L2269">
        <v>10</v>
      </c>
      <c r="M2269" t="b">
        <v>1</v>
      </c>
      <c r="N2269" t="s">
        <v>8271</v>
      </c>
      <c r="O2269" s="5">
        <f t="shared" si="280"/>
        <v>2.2799999999999998</v>
      </c>
      <c r="P2269" s="8">
        <f t="shared" si="281"/>
        <v>57</v>
      </c>
      <c r="Q2269" t="str">
        <f t="shared" si="282"/>
        <v>theater</v>
      </c>
      <c r="R2269" t="str">
        <f t="shared" si="283"/>
        <v>plays</v>
      </c>
      <c r="S2269" s="11">
        <f t="shared" si="284"/>
        <v>42045.84238425926</v>
      </c>
      <c r="T2269" s="11">
        <f t="shared" si="285"/>
        <v>42075.800717592589</v>
      </c>
      <c r="U2269" t="str">
        <f>INDEX('ED - Country code'!$A:$A,MATCH(Data!G3820,'ED - Country code'!$B:$B,0))</f>
        <v>New Zealand</v>
      </c>
      <c r="V2269">
        <f t="shared" si="286"/>
        <v>29.958333333328483</v>
      </c>
      <c r="W2269">
        <f t="shared" si="287"/>
        <v>2015</v>
      </c>
    </row>
    <row r="2270" spans="1:23" ht="28.8" x14ac:dyDescent="0.3">
      <c r="A2270">
        <v>655</v>
      </c>
      <c r="B2270" s="3" t="s">
        <v>656</v>
      </c>
      <c r="C2270" s="3" t="s">
        <v>4765</v>
      </c>
      <c r="D2270">
        <v>8000</v>
      </c>
      <c r="E2270">
        <v>11751</v>
      </c>
      <c r="F2270" t="s">
        <v>8219</v>
      </c>
      <c r="G2270" t="s">
        <v>8224</v>
      </c>
      <c r="H2270" t="s">
        <v>8246</v>
      </c>
      <c r="I2270">
        <v>1426197512</v>
      </c>
      <c r="J2270">
        <v>1423609112</v>
      </c>
      <c r="K2270" t="b">
        <v>0</v>
      </c>
      <c r="L2270">
        <v>274</v>
      </c>
      <c r="M2270" t="b">
        <v>1</v>
      </c>
      <c r="N2270" t="s">
        <v>8273</v>
      </c>
      <c r="O2270" s="5">
        <f t="shared" si="280"/>
        <v>1.4688749999999999</v>
      </c>
      <c r="P2270" s="8">
        <f t="shared" si="281"/>
        <v>42.886861313868614</v>
      </c>
      <c r="Q2270" t="str">
        <f t="shared" si="282"/>
        <v>technology</v>
      </c>
      <c r="R2270" t="str">
        <f t="shared" si="283"/>
        <v>wearables</v>
      </c>
      <c r="S2270" s="11">
        <f t="shared" si="284"/>
        <v>42045.957314814819</v>
      </c>
      <c r="T2270" s="11">
        <f t="shared" si="285"/>
        <v>42075.915648148148</v>
      </c>
      <c r="U2270" t="str">
        <f>INDEX('ED - Country code'!$A:$A,MATCH(Data!G657,'ED - Country code'!$B:$B,0))</f>
        <v>United States of America</v>
      </c>
      <c r="V2270">
        <f t="shared" si="286"/>
        <v>29.958333333328483</v>
      </c>
      <c r="W2270">
        <f t="shared" si="287"/>
        <v>2015</v>
      </c>
    </row>
    <row r="2271" spans="1:23" ht="43.2" x14ac:dyDescent="0.3">
      <c r="A2271">
        <v>337</v>
      </c>
      <c r="B2271" s="3" t="s">
        <v>338</v>
      </c>
      <c r="C2271" s="3" t="s">
        <v>4447</v>
      </c>
      <c r="D2271">
        <v>3000</v>
      </c>
      <c r="E2271">
        <v>3035.05</v>
      </c>
      <c r="F2271" t="s">
        <v>8219</v>
      </c>
      <c r="G2271" t="s">
        <v>8224</v>
      </c>
      <c r="H2271" t="s">
        <v>8246</v>
      </c>
      <c r="I2271">
        <v>1426298708</v>
      </c>
      <c r="J2271">
        <v>1423710308</v>
      </c>
      <c r="K2271" t="b">
        <v>1</v>
      </c>
      <c r="L2271">
        <v>31</v>
      </c>
      <c r="M2271" t="b">
        <v>1</v>
      </c>
      <c r="N2271" t="s">
        <v>8269</v>
      </c>
      <c r="O2271" s="5">
        <f t="shared" si="280"/>
        <v>1.0116833333333335</v>
      </c>
      <c r="P2271" s="8">
        <f t="shared" si="281"/>
        <v>97.904838709677421</v>
      </c>
      <c r="Q2271" t="str">
        <f t="shared" si="282"/>
        <v>film &amp; video</v>
      </c>
      <c r="R2271" t="str">
        <f t="shared" si="283"/>
        <v>documentary</v>
      </c>
      <c r="S2271" s="11">
        <f t="shared" si="284"/>
        <v>42047.128564814819</v>
      </c>
      <c r="T2271" s="11">
        <f t="shared" si="285"/>
        <v>42077.086898148147</v>
      </c>
      <c r="U2271" t="str">
        <f>INDEX('ED - Country code'!$A:$A,MATCH(Data!G339,'ED - Country code'!$B:$B,0))</f>
        <v>United States of America</v>
      </c>
      <c r="V2271">
        <f t="shared" si="286"/>
        <v>29.958333333328483</v>
      </c>
      <c r="W2271">
        <f t="shared" si="287"/>
        <v>2015</v>
      </c>
    </row>
    <row r="2272" spans="1:23" ht="43.2" x14ac:dyDescent="0.3">
      <c r="A2272">
        <v>2027</v>
      </c>
      <c r="B2272" s="3" t="s">
        <v>2028</v>
      </c>
      <c r="C2272" s="3" t="s">
        <v>6137</v>
      </c>
      <c r="D2272">
        <v>100000</v>
      </c>
      <c r="E2272">
        <v>120249</v>
      </c>
      <c r="F2272" t="s">
        <v>8219</v>
      </c>
      <c r="G2272" t="s">
        <v>8224</v>
      </c>
      <c r="H2272" t="s">
        <v>8246</v>
      </c>
      <c r="I2272">
        <v>1427740319</v>
      </c>
      <c r="J2272">
        <v>1423855919</v>
      </c>
      <c r="K2272" t="b">
        <v>1</v>
      </c>
      <c r="L2272">
        <v>539</v>
      </c>
      <c r="M2272" t="b">
        <v>1</v>
      </c>
      <c r="N2272" t="s">
        <v>8295</v>
      </c>
      <c r="O2272" s="5">
        <f t="shared" si="280"/>
        <v>1.2024900000000001</v>
      </c>
      <c r="P2272" s="8">
        <f t="shared" si="281"/>
        <v>223.09647495361781</v>
      </c>
      <c r="Q2272" t="str">
        <f t="shared" si="282"/>
        <v>technology</v>
      </c>
      <c r="R2272" t="str">
        <f t="shared" si="283"/>
        <v>hardware</v>
      </c>
      <c r="S2272" s="11">
        <f t="shared" si="284"/>
        <v>42048.813877314817</v>
      </c>
      <c r="T2272" s="11">
        <f t="shared" si="285"/>
        <v>42093.772210648152</v>
      </c>
      <c r="U2272" t="str">
        <f>INDEX('ED - Country code'!$A:$A,MATCH(Data!G2029,'ED - Country code'!$B:$B,0))</f>
        <v>United Kingdom</v>
      </c>
      <c r="V2272">
        <f t="shared" si="286"/>
        <v>44.958333333335759</v>
      </c>
      <c r="W2272">
        <f t="shared" si="287"/>
        <v>2015</v>
      </c>
    </row>
    <row r="2273" spans="1:23" ht="43.2" x14ac:dyDescent="0.3">
      <c r="A2273">
        <v>1365</v>
      </c>
      <c r="B2273" s="3" t="s">
        <v>1366</v>
      </c>
      <c r="C2273" s="3" t="s">
        <v>5475</v>
      </c>
      <c r="D2273">
        <v>7500</v>
      </c>
      <c r="E2273">
        <v>7520</v>
      </c>
      <c r="F2273" t="s">
        <v>8219</v>
      </c>
      <c r="G2273" t="s">
        <v>8224</v>
      </c>
      <c r="H2273" t="s">
        <v>8246</v>
      </c>
      <c r="I2273">
        <v>1426523752</v>
      </c>
      <c r="J2273">
        <v>1423935352</v>
      </c>
      <c r="K2273" t="b">
        <v>0</v>
      </c>
      <c r="L2273">
        <v>92</v>
      </c>
      <c r="M2273" t="b">
        <v>1</v>
      </c>
      <c r="N2273" t="s">
        <v>8276</v>
      </c>
      <c r="O2273" s="5">
        <f t="shared" si="280"/>
        <v>1.0026666666666666</v>
      </c>
      <c r="P2273" s="8">
        <f t="shared" si="281"/>
        <v>81.739130434782609</v>
      </c>
      <c r="Q2273" t="str">
        <f t="shared" si="282"/>
        <v>music</v>
      </c>
      <c r="R2273" t="str">
        <f t="shared" si="283"/>
        <v>rock</v>
      </c>
      <c r="S2273" s="11">
        <f t="shared" si="284"/>
        <v>42049.733240740738</v>
      </c>
      <c r="T2273" s="11">
        <f t="shared" si="285"/>
        <v>42079.691574074073</v>
      </c>
      <c r="U2273" t="str">
        <f>INDEX('ED - Country code'!$A:$A,MATCH(Data!G1367,'ED - Country code'!$B:$B,0))</f>
        <v>United States of America</v>
      </c>
      <c r="V2273">
        <f t="shared" si="286"/>
        <v>29.958333333335759</v>
      </c>
      <c r="W2273">
        <f t="shared" si="287"/>
        <v>2015</v>
      </c>
    </row>
    <row r="2274" spans="1:23" ht="28.8" x14ac:dyDescent="0.3">
      <c r="A2274">
        <v>1025</v>
      </c>
      <c r="B2274" s="3" t="s">
        <v>1026</v>
      </c>
      <c r="C2274" s="3" t="s">
        <v>5135</v>
      </c>
      <c r="D2274">
        <v>70000</v>
      </c>
      <c r="E2274">
        <v>76949.820000000007</v>
      </c>
      <c r="F2274" t="s">
        <v>8219</v>
      </c>
      <c r="G2274" t="s">
        <v>8224</v>
      </c>
      <c r="H2274" t="s">
        <v>8246</v>
      </c>
      <c r="I2274">
        <v>1426532437</v>
      </c>
      <c r="J2274">
        <v>1423944037</v>
      </c>
      <c r="K2274" t="b">
        <v>1</v>
      </c>
      <c r="L2274">
        <v>1071</v>
      </c>
      <c r="M2274" t="b">
        <v>1</v>
      </c>
      <c r="N2274" t="s">
        <v>8280</v>
      </c>
      <c r="O2274" s="5">
        <f t="shared" si="280"/>
        <v>1.099283142857143</v>
      </c>
      <c r="P2274" s="8">
        <f t="shared" si="281"/>
        <v>71.848571428571432</v>
      </c>
      <c r="Q2274" t="str">
        <f t="shared" si="282"/>
        <v>music</v>
      </c>
      <c r="R2274" t="str">
        <f t="shared" si="283"/>
        <v>electronic music</v>
      </c>
      <c r="S2274" s="11">
        <f t="shared" si="284"/>
        <v>42049.833761574075</v>
      </c>
      <c r="T2274" s="11">
        <f t="shared" si="285"/>
        <v>42079.792094907403</v>
      </c>
      <c r="U2274" t="str">
        <f>INDEX('ED - Country code'!$A:$A,MATCH(Data!G1027,'ED - Country code'!$B:$B,0))</f>
        <v>United States of America</v>
      </c>
      <c r="V2274">
        <f t="shared" si="286"/>
        <v>29.958333333328483</v>
      </c>
      <c r="W2274">
        <f t="shared" si="287"/>
        <v>2015</v>
      </c>
    </row>
    <row r="2275" spans="1:23" ht="28.8" x14ac:dyDescent="0.3">
      <c r="A2275">
        <v>3595</v>
      </c>
      <c r="B2275" s="3" t="s">
        <v>3594</v>
      </c>
      <c r="C2275" s="3" t="s">
        <v>7705</v>
      </c>
      <c r="D2275">
        <v>2600</v>
      </c>
      <c r="E2275">
        <v>3081</v>
      </c>
      <c r="F2275" t="s">
        <v>8219</v>
      </c>
      <c r="G2275" t="s">
        <v>8224</v>
      </c>
      <c r="H2275" t="s">
        <v>8246</v>
      </c>
      <c r="I2275">
        <v>1426229940</v>
      </c>
      <c r="J2275">
        <v>1423959123</v>
      </c>
      <c r="K2275" t="b">
        <v>0</v>
      </c>
      <c r="L2275">
        <v>62</v>
      </c>
      <c r="M2275" t="b">
        <v>1</v>
      </c>
      <c r="N2275" t="s">
        <v>8271</v>
      </c>
      <c r="O2275" s="5">
        <f t="shared" si="280"/>
        <v>1.1850000000000001</v>
      </c>
      <c r="P2275" s="8">
        <f t="shared" si="281"/>
        <v>49.693548387096776</v>
      </c>
      <c r="Q2275" t="str">
        <f t="shared" si="282"/>
        <v>theater</v>
      </c>
      <c r="R2275" t="str">
        <f t="shared" si="283"/>
        <v>plays</v>
      </c>
      <c r="S2275" s="11">
        <f t="shared" si="284"/>
        <v>42050.008368055554</v>
      </c>
      <c r="T2275" s="11">
        <f t="shared" si="285"/>
        <v>42076.290972222225</v>
      </c>
      <c r="U2275" t="str">
        <f>INDEX('ED - Country code'!$A:$A,MATCH(Data!G3597,'ED - Country code'!$B:$B,0))</f>
        <v>United States of America</v>
      </c>
      <c r="V2275">
        <f t="shared" si="286"/>
        <v>26.282604166670353</v>
      </c>
      <c r="W2275">
        <f t="shared" si="287"/>
        <v>2015</v>
      </c>
    </row>
    <row r="2276" spans="1:23" ht="43.2" x14ac:dyDescent="0.3">
      <c r="A2276">
        <v>3767</v>
      </c>
      <c r="B2276" s="3" t="s">
        <v>3764</v>
      </c>
      <c r="C2276" s="3" t="s">
        <v>7877</v>
      </c>
      <c r="D2276">
        <v>2000</v>
      </c>
      <c r="E2276">
        <v>2335</v>
      </c>
      <c r="F2276" t="s">
        <v>8219</v>
      </c>
      <c r="G2276" t="s">
        <v>8224</v>
      </c>
      <c r="H2276" t="s">
        <v>8246</v>
      </c>
      <c r="I2276">
        <v>1425185940</v>
      </c>
      <c r="J2276">
        <v>1423960097</v>
      </c>
      <c r="K2276" t="b">
        <v>0</v>
      </c>
      <c r="L2276">
        <v>56</v>
      </c>
      <c r="M2276" t="b">
        <v>1</v>
      </c>
      <c r="N2276" t="s">
        <v>8305</v>
      </c>
      <c r="O2276" s="5">
        <f t="shared" si="280"/>
        <v>1.1675</v>
      </c>
      <c r="P2276" s="8">
        <f t="shared" si="281"/>
        <v>41.696428571428569</v>
      </c>
      <c r="Q2276" t="str">
        <f t="shared" si="282"/>
        <v>theater</v>
      </c>
      <c r="R2276" t="str">
        <f t="shared" si="283"/>
        <v>musical</v>
      </c>
      <c r="S2276" s="11">
        <f t="shared" si="284"/>
        <v>42050.019641203704</v>
      </c>
      <c r="T2276" s="11">
        <f t="shared" si="285"/>
        <v>42064.207638888889</v>
      </c>
      <c r="U2276" t="str">
        <f>INDEX('ED - Country code'!$A:$A,MATCH(Data!G3769,'ED - Country code'!$B:$B,0))</f>
        <v>United States of America</v>
      </c>
      <c r="V2276">
        <f t="shared" si="286"/>
        <v>14.18799768518511</v>
      </c>
      <c r="W2276">
        <f t="shared" si="287"/>
        <v>2015</v>
      </c>
    </row>
    <row r="2277" spans="1:23" ht="28.8" x14ac:dyDescent="0.3">
      <c r="A2277">
        <v>3219</v>
      </c>
      <c r="B2277" s="3" t="s">
        <v>3219</v>
      </c>
      <c r="C2277" s="3" t="s">
        <v>7329</v>
      </c>
      <c r="D2277">
        <v>20000</v>
      </c>
      <c r="E2277">
        <v>20022</v>
      </c>
      <c r="F2277" t="s">
        <v>8219</v>
      </c>
      <c r="G2277" t="s">
        <v>8224</v>
      </c>
      <c r="H2277" t="s">
        <v>8246</v>
      </c>
      <c r="I2277">
        <v>1427063747</v>
      </c>
      <c r="J2277">
        <v>1424043347</v>
      </c>
      <c r="K2277" t="b">
        <v>1</v>
      </c>
      <c r="L2277">
        <v>119</v>
      </c>
      <c r="M2277" t="b">
        <v>1</v>
      </c>
      <c r="N2277" t="s">
        <v>8271</v>
      </c>
      <c r="O2277" s="5">
        <f t="shared" si="280"/>
        <v>1.0011000000000001</v>
      </c>
      <c r="P2277" s="8">
        <f t="shared" si="281"/>
        <v>168.25210084033614</v>
      </c>
      <c r="Q2277" t="str">
        <f t="shared" si="282"/>
        <v>theater</v>
      </c>
      <c r="R2277" t="str">
        <f t="shared" si="283"/>
        <v>plays</v>
      </c>
      <c r="S2277" s="11">
        <f t="shared" si="284"/>
        <v>42050.983182870375</v>
      </c>
      <c r="T2277" s="11">
        <f t="shared" si="285"/>
        <v>42085.941516203704</v>
      </c>
      <c r="U2277" t="str">
        <f>INDEX('ED - Country code'!$A:$A,MATCH(Data!G3221,'ED - Country code'!$B:$B,0))</f>
        <v>United States of America</v>
      </c>
      <c r="V2277">
        <f t="shared" si="286"/>
        <v>34.958333333328483</v>
      </c>
      <c r="W2277">
        <f t="shared" si="287"/>
        <v>2015</v>
      </c>
    </row>
    <row r="2278" spans="1:23" ht="57.6" x14ac:dyDescent="0.3">
      <c r="A2278">
        <v>849</v>
      </c>
      <c r="B2278" s="3" t="s">
        <v>850</v>
      </c>
      <c r="C2278" s="3" t="s">
        <v>4959</v>
      </c>
      <c r="D2278">
        <v>4000</v>
      </c>
      <c r="E2278">
        <v>4796</v>
      </c>
      <c r="F2278" t="s">
        <v>8219</v>
      </c>
      <c r="G2278" t="s">
        <v>8224</v>
      </c>
      <c r="H2278" t="s">
        <v>8246</v>
      </c>
      <c r="I2278">
        <v>1426473264</v>
      </c>
      <c r="J2278">
        <v>1424057664</v>
      </c>
      <c r="K2278" t="b">
        <v>0</v>
      </c>
      <c r="L2278">
        <v>115</v>
      </c>
      <c r="M2278" t="b">
        <v>1</v>
      </c>
      <c r="N2278" t="s">
        <v>8277</v>
      </c>
      <c r="O2278" s="5">
        <f t="shared" si="280"/>
        <v>1.1990000000000001</v>
      </c>
      <c r="P2278" s="8">
        <f t="shared" si="281"/>
        <v>41.704347826086959</v>
      </c>
      <c r="Q2278" t="str">
        <f t="shared" si="282"/>
        <v>music</v>
      </c>
      <c r="R2278" t="str">
        <f t="shared" si="283"/>
        <v>metal</v>
      </c>
      <c r="S2278" s="11">
        <f t="shared" si="284"/>
        <v>42051.148888888885</v>
      </c>
      <c r="T2278" s="11">
        <f t="shared" si="285"/>
        <v>42079.107222222221</v>
      </c>
      <c r="U2278" t="str">
        <f>INDEX('ED - Country code'!$A:$A,MATCH(Data!G851,'ED - Country code'!$B:$B,0))</f>
        <v>United States of America</v>
      </c>
      <c r="V2278">
        <f t="shared" si="286"/>
        <v>27.958333333335759</v>
      </c>
      <c r="W2278">
        <f t="shared" si="287"/>
        <v>2015</v>
      </c>
    </row>
    <row r="2279" spans="1:23" ht="28.8" x14ac:dyDescent="0.3">
      <c r="A2279">
        <v>1529</v>
      </c>
      <c r="B2279" s="3" t="s">
        <v>1530</v>
      </c>
      <c r="C2279" s="3" t="s">
        <v>5639</v>
      </c>
      <c r="D2279">
        <v>19000</v>
      </c>
      <c r="E2279">
        <v>19129</v>
      </c>
      <c r="F2279" t="s">
        <v>8219</v>
      </c>
      <c r="G2279" t="s">
        <v>8224</v>
      </c>
      <c r="H2279" t="s">
        <v>8246</v>
      </c>
      <c r="I2279">
        <v>1426773920</v>
      </c>
      <c r="J2279">
        <v>1424185520</v>
      </c>
      <c r="K2279" t="b">
        <v>1</v>
      </c>
      <c r="L2279">
        <v>141</v>
      </c>
      <c r="M2279" t="b">
        <v>1</v>
      </c>
      <c r="N2279" t="s">
        <v>8285</v>
      </c>
      <c r="O2279" s="5">
        <f t="shared" si="280"/>
        <v>1.0067894736842105</v>
      </c>
      <c r="P2279" s="8">
        <f t="shared" si="281"/>
        <v>135.66666666666666</v>
      </c>
      <c r="Q2279" t="str">
        <f t="shared" si="282"/>
        <v>photography</v>
      </c>
      <c r="R2279" t="str">
        <f t="shared" si="283"/>
        <v>photobooks</v>
      </c>
      <c r="S2279" s="11">
        <f t="shared" si="284"/>
        <v>42052.628703703704</v>
      </c>
      <c r="T2279" s="11">
        <f t="shared" si="285"/>
        <v>42082.587037037039</v>
      </c>
      <c r="U2279" t="str">
        <f>INDEX('ED - Country code'!$A:$A,MATCH(Data!G1531,'ED - Country code'!$B:$B,0))</f>
        <v>United States of America</v>
      </c>
      <c r="V2279">
        <f t="shared" si="286"/>
        <v>29.958333333335759</v>
      </c>
      <c r="W2279">
        <f t="shared" si="287"/>
        <v>2015</v>
      </c>
    </row>
    <row r="2280" spans="1:23" ht="28.8" x14ac:dyDescent="0.3">
      <c r="A2280">
        <v>2442</v>
      </c>
      <c r="B2280" s="3" t="s">
        <v>2443</v>
      </c>
      <c r="C2280" s="3" t="s">
        <v>6552</v>
      </c>
      <c r="D2280">
        <v>24000</v>
      </c>
      <c r="E2280">
        <v>30226</v>
      </c>
      <c r="F2280" t="s">
        <v>8219</v>
      </c>
      <c r="G2280" t="s">
        <v>8224</v>
      </c>
      <c r="H2280" t="s">
        <v>8246</v>
      </c>
      <c r="I2280">
        <v>1426777228</v>
      </c>
      <c r="J2280">
        <v>1424188828</v>
      </c>
      <c r="K2280" t="b">
        <v>0</v>
      </c>
      <c r="L2280">
        <v>372</v>
      </c>
      <c r="M2280" t="b">
        <v>1</v>
      </c>
      <c r="N2280" t="s">
        <v>8298</v>
      </c>
      <c r="O2280" s="5">
        <f t="shared" si="280"/>
        <v>1.2594166666666666</v>
      </c>
      <c r="P2280" s="8">
        <f t="shared" si="281"/>
        <v>81.252688172043008</v>
      </c>
      <c r="Q2280" t="str">
        <f t="shared" si="282"/>
        <v>food</v>
      </c>
      <c r="R2280" t="str">
        <f t="shared" si="283"/>
        <v>small batch</v>
      </c>
      <c r="S2280" s="11">
        <f t="shared" si="284"/>
        <v>42052.666990740734</v>
      </c>
      <c r="T2280" s="11">
        <f t="shared" si="285"/>
        <v>42082.625324074077</v>
      </c>
      <c r="U2280" t="str">
        <f>INDEX('ED - Country code'!$A:$A,MATCH(Data!G2444,'ED - Country code'!$B:$B,0))</f>
        <v>United States of America</v>
      </c>
      <c r="V2280">
        <f t="shared" si="286"/>
        <v>29.958333333343035</v>
      </c>
      <c r="W2280">
        <f t="shared" si="287"/>
        <v>2015</v>
      </c>
    </row>
    <row r="2281" spans="1:23" ht="28.8" x14ac:dyDescent="0.3">
      <c r="A2281">
        <v>1751</v>
      </c>
      <c r="B2281" s="3" t="s">
        <v>1752</v>
      </c>
      <c r="C2281" s="3" t="s">
        <v>5861</v>
      </c>
      <c r="D2281">
        <v>10000</v>
      </c>
      <c r="E2281">
        <v>10290</v>
      </c>
      <c r="F2281" t="s">
        <v>8219</v>
      </c>
      <c r="G2281" t="s">
        <v>8224</v>
      </c>
      <c r="H2281" t="s">
        <v>8246</v>
      </c>
      <c r="I2281">
        <v>1426787123</v>
      </c>
      <c r="J2281">
        <v>1424198723</v>
      </c>
      <c r="K2281" t="b">
        <v>0</v>
      </c>
      <c r="L2281">
        <v>61</v>
      </c>
      <c r="M2281" t="b">
        <v>1</v>
      </c>
      <c r="N2281" t="s">
        <v>8285</v>
      </c>
      <c r="O2281" s="5">
        <f t="shared" si="280"/>
        <v>1.0289999999999999</v>
      </c>
      <c r="P2281" s="8">
        <f t="shared" si="281"/>
        <v>168.68852459016392</v>
      </c>
      <c r="Q2281" t="str">
        <f t="shared" si="282"/>
        <v>photography</v>
      </c>
      <c r="R2281" t="str">
        <f t="shared" si="283"/>
        <v>photobooks</v>
      </c>
      <c r="S2281" s="11">
        <f t="shared" si="284"/>
        <v>42052.7815162037</v>
      </c>
      <c r="T2281" s="11">
        <f t="shared" si="285"/>
        <v>42082.739849537036</v>
      </c>
      <c r="U2281" t="str">
        <f>INDEX('ED - Country code'!$A:$A,MATCH(Data!G1753,'ED - Country code'!$B:$B,0))</f>
        <v>United Kingdom</v>
      </c>
      <c r="V2281">
        <f t="shared" si="286"/>
        <v>29.958333333335759</v>
      </c>
      <c r="W2281">
        <f t="shared" si="287"/>
        <v>2015</v>
      </c>
    </row>
    <row r="2282" spans="1:23" ht="43.2" x14ac:dyDescent="0.3">
      <c r="A2282">
        <v>3616</v>
      </c>
      <c r="B2282" s="3" t="s">
        <v>3614</v>
      </c>
      <c r="C2282" s="3" t="s">
        <v>7726</v>
      </c>
      <c r="D2282">
        <v>2500</v>
      </c>
      <c r="E2282">
        <v>3120</v>
      </c>
      <c r="F2282" t="s">
        <v>8219</v>
      </c>
      <c r="G2282" t="s">
        <v>8225</v>
      </c>
      <c r="H2282" t="s">
        <v>8247</v>
      </c>
      <c r="I2282">
        <v>1426801664</v>
      </c>
      <c r="J2282">
        <v>1424213264</v>
      </c>
      <c r="K2282" t="b">
        <v>0</v>
      </c>
      <c r="L2282">
        <v>45</v>
      </c>
      <c r="M2282" t="b">
        <v>1</v>
      </c>
      <c r="N2282" t="s">
        <v>8271</v>
      </c>
      <c r="O2282" s="5">
        <f t="shared" si="280"/>
        <v>1.248</v>
      </c>
      <c r="P2282" s="8">
        <f t="shared" si="281"/>
        <v>69.333333333333329</v>
      </c>
      <c r="Q2282" t="str">
        <f t="shared" si="282"/>
        <v>theater</v>
      </c>
      <c r="R2282" t="str">
        <f t="shared" si="283"/>
        <v>plays</v>
      </c>
      <c r="S2282" s="11">
        <f t="shared" si="284"/>
        <v>42052.949814814812</v>
      </c>
      <c r="T2282" s="11">
        <f t="shared" si="285"/>
        <v>42082.908148148148</v>
      </c>
      <c r="U2282" t="str">
        <f>INDEX('ED - Country code'!$A:$A,MATCH(Data!G3618,'ED - Country code'!$B:$B,0))</f>
        <v>United States of America</v>
      </c>
      <c r="V2282">
        <f t="shared" si="286"/>
        <v>29.958333333335759</v>
      </c>
      <c r="W2282">
        <f t="shared" si="287"/>
        <v>2015</v>
      </c>
    </row>
    <row r="2283" spans="1:23" ht="43.2" x14ac:dyDescent="0.3">
      <c r="A2283">
        <v>3345</v>
      </c>
      <c r="B2283" s="3" t="s">
        <v>3345</v>
      </c>
      <c r="C2283" s="3" t="s">
        <v>7455</v>
      </c>
      <c r="D2283">
        <v>500</v>
      </c>
      <c r="E2283">
        <v>650</v>
      </c>
      <c r="F2283" t="s">
        <v>8219</v>
      </c>
      <c r="G2283" t="s">
        <v>8224</v>
      </c>
      <c r="H2283" t="s">
        <v>8246</v>
      </c>
      <c r="I2283">
        <v>1429317420</v>
      </c>
      <c r="J2283">
        <v>1424226768</v>
      </c>
      <c r="K2283" t="b">
        <v>0</v>
      </c>
      <c r="L2283">
        <v>13</v>
      </c>
      <c r="M2283" t="b">
        <v>1</v>
      </c>
      <c r="N2283" t="s">
        <v>8271</v>
      </c>
      <c r="O2283" s="5">
        <f t="shared" si="280"/>
        <v>1.3</v>
      </c>
      <c r="P2283" s="8">
        <f t="shared" si="281"/>
        <v>50</v>
      </c>
      <c r="Q2283" t="str">
        <f t="shared" si="282"/>
        <v>theater</v>
      </c>
      <c r="R2283" t="str">
        <f t="shared" si="283"/>
        <v>plays</v>
      </c>
      <c r="S2283" s="11">
        <f t="shared" si="284"/>
        <v>42053.106111111112</v>
      </c>
      <c r="T2283" s="11">
        <f t="shared" si="285"/>
        <v>42112.025694444441</v>
      </c>
      <c r="U2283" t="str">
        <f>INDEX('ED - Country code'!$A:$A,MATCH(Data!G3347,'ED - Country code'!$B:$B,0))</f>
        <v>United Kingdom</v>
      </c>
      <c r="V2283">
        <f t="shared" si="286"/>
        <v>58.919583333328774</v>
      </c>
      <c r="W2283">
        <f t="shared" si="287"/>
        <v>2015</v>
      </c>
    </row>
    <row r="2284" spans="1:23" x14ac:dyDescent="0.3">
      <c r="A2284">
        <v>3467</v>
      </c>
      <c r="B2284" s="3" t="s">
        <v>3466</v>
      </c>
      <c r="C2284" s="3" t="s">
        <v>7577</v>
      </c>
      <c r="D2284">
        <v>3000</v>
      </c>
      <c r="E2284">
        <v>3030</v>
      </c>
      <c r="F2284" t="s">
        <v>8219</v>
      </c>
      <c r="G2284" t="s">
        <v>8224</v>
      </c>
      <c r="H2284" t="s">
        <v>8246</v>
      </c>
      <c r="I2284">
        <v>1426864032</v>
      </c>
      <c r="J2284">
        <v>1424275632</v>
      </c>
      <c r="K2284" t="b">
        <v>0</v>
      </c>
      <c r="L2284">
        <v>47</v>
      </c>
      <c r="M2284" t="b">
        <v>1</v>
      </c>
      <c r="N2284" t="s">
        <v>8271</v>
      </c>
      <c r="O2284" s="5">
        <f t="shared" si="280"/>
        <v>1.01</v>
      </c>
      <c r="P2284" s="8">
        <f t="shared" si="281"/>
        <v>64.468085106382972</v>
      </c>
      <c r="Q2284" t="str">
        <f t="shared" si="282"/>
        <v>theater</v>
      </c>
      <c r="R2284" t="str">
        <f t="shared" si="283"/>
        <v>plays</v>
      </c>
      <c r="S2284" s="11">
        <f t="shared" si="284"/>
        <v>42053.671666666662</v>
      </c>
      <c r="T2284" s="11">
        <f t="shared" si="285"/>
        <v>42083.630000000005</v>
      </c>
      <c r="U2284" t="str">
        <f>INDEX('ED - Country code'!$A:$A,MATCH(Data!G3469,'ED - Country code'!$B:$B,0))</f>
        <v>United States of America</v>
      </c>
      <c r="V2284">
        <f t="shared" si="286"/>
        <v>29.958333333343035</v>
      </c>
      <c r="W2284">
        <f t="shared" si="287"/>
        <v>2015</v>
      </c>
    </row>
    <row r="2285" spans="1:23" ht="28.8" x14ac:dyDescent="0.3">
      <c r="A2285">
        <v>3027</v>
      </c>
      <c r="B2285" s="3" t="s">
        <v>3027</v>
      </c>
      <c r="C2285" s="3" t="s">
        <v>7137</v>
      </c>
      <c r="D2285">
        <v>40000</v>
      </c>
      <c r="E2285">
        <v>52576</v>
      </c>
      <c r="F2285" t="s">
        <v>8219</v>
      </c>
      <c r="G2285" t="s">
        <v>8224</v>
      </c>
      <c r="H2285" t="s">
        <v>8246</v>
      </c>
      <c r="I2285">
        <v>1426866851</v>
      </c>
      <c r="J2285">
        <v>1424278451</v>
      </c>
      <c r="K2285" t="b">
        <v>0</v>
      </c>
      <c r="L2285">
        <v>320</v>
      </c>
      <c r="M2285" t="b">
        <v>1</v>
      </c>
      <c r="N2285" t="s">
        <v>8303</v>
      </c>
      <c r="O2285" s="5">
        <f t="shared" si="280"/>
        <v>1.3144</v>
      </c>
      <c r="P2285" s="8">
        <f t="shared" si="281"/>
        <v>164.3</v>
      </c>
      <c r="Q2285" t="str">
        <f t="shared" si="282"/>
        <v>theater</v>
      </c>
      <c r="R2285" t="str">
        <f t="shared" si="283"/>
        <v>spaces</v>
      </c>
      <c r="S2285" s="11">
        <f t="shared" si="284"/>
        <v>42053.704293981486</v>
      </c>
      <c r="T2285" s="11">
        <f t="shared" si="285"/>
        <v>42083.662627314814</v>
      </c>
      <c r="U2285" t="str">
        <f>INDEX('ED - Country code'!$A:$A,MATCH(Data!G3029,'ED - Country code'!$B:$B,0))</f>
        <v>United Kingdom</v>
      </c>
      <c r="V2285">
        <f t="shared" si="286"/>
        <v>29.958333333328483</v>
      </c>
      <c r="W2285">
        <f t="shared" si="287"/>
        <v>2015</v>
      </c>
    </row>
    <row r="2286" spans="1:23" ht="43.2" x14ac:dyDescent="0.3">
      <c r="A2286">
        <v>3377</v>
      </c>
      <c r="B2286" s="3" t="s">
        <v>3376</v>
      </c>
      <c r="C2286" s="3" t="s">
        <v>7487</v>
      </c>
      <c r="D2286">
        <v>8000</v>
      </c>
      <c r="E2286">
        <v>8084</v>
      </c>
      <c r="F2286" t="s">
        <v>8219</v>
      </c>
      <c r="G2286" t="s">
        <v>8225</v>
      </c>
      <c r="H2286" t="s">
        <v>8247</v>
      </c>
      <c r="I2286">
        <v>1426870560</v>
      </c>
      <c r="J2286">
        <v>1424280899</v>
      </c>
      <c r="K2286" t="b">
        <v>0</v>
      </c>
      <c r="L2286">
        <v>77</v>
      </c>
      <c r="M2286" t="b">
        <v>1</v>
      </c>
      <c r="N2286" t="s">
        <v>8271</v>
      </c>
      <c r="O2286" s="5">
        <f t="shared" si="280"/>
        <v>1.0105</v>
      </c>
      <c r="P2286" s="8">
        <f t="shared" si="281"/>
        <v>104.98701298701299</v>
      </c>
      <c r="Q2286" t="str">
        <f t="shared" si="282"/>
        <v>theater</v>
      </c>
      <c r="R2286" t="str">
        <f t="shared" si="283"/>
        <v>plays</v>
      </c>
      <c r="S2286" s="11">
        <f t="shared" si="284"/>
        <v>42053.732627314821</v>
      </c>
      <c r="T2286" s="11">
        <f t="shared" si="285"/>
        <v>42083.705555555556</v>
      </c>
      <c r="U2286" t="str">
        <f>INDEX('ED - Country code'!$A:$A,MATCH(Data!G3379,'ED - Country code'!$B:$B,0))</f>
        <v>Italy</v>
      </c>
      <c r="V2286">
        <f t="shared" si="286"/>
        <v>29.9729282407352</v>
      </c>
      <c r="W2286">
        <f t="shared" si="287"/>
        <v>2015</v>
      </c>
    </row>
    <row r="2287" spans="1:23" ht="43.2" x14ac:dyDescent="0.3">
      <c r="A2287">
        <v>3413</v>
      </c>
      <c r="B2287" s="3" t="s">
        <v>3412</v>
      </c>
      <c r="C2287" s="3" t="s">
        <v>7523</v>
      </c>
      <c r="D2287">
        <v>500</v>
      </c>
      <c r="E2287">
        <v>650</v>
      </c>
      <c r="F2287" t="s">
        <v>8219</v>
      </c>
      <c r="G2287" t="s">
        <v>8224</v>
      </c>
      <c r="H2287" t="s">
        <v>8246</v>
      </c>
      <c r="I2287">
        <v>1425099540</v>
      </c>
      <c r="J2287">
        <v>1424280938</v>
      </c>
      <c r="K2287" t="b">
        <v>0</v>
      </c>
      <c r="L2287">
        <v>14</v>
      </c>
      <c r="M2287" t="b">
        <v>1</v>
      </c>
      <c r="N2287" t="s">
        <v>8271</v>
      </c>
      <c r="O2287" s="5">
        <f t="shared" si="280"/>
        <v>1.3</v>
      </c>
      <c r="P2287" s="8">
        <f t="shared" si="281"/>
        <v>46.428571428571431</v>
      </c>
      <c r="Q2287" t="str">
        <f t="shared" si="282"/>
        <v>theater</v>
      </c>
      <c r="R2287" t="str">
        <f t="shared" si="283"/>
        <v>plays</v>
      </c>
      <c r="S2287" s="11">
        <f t="shared" si="284"/>
        <v>42053.733078703706</v>
      </c>
      <c r="T2287" s="11">
        <f t="shared" si="285"/>
        <v>42063.207638888889</v>
      </c>
      <c r="U2287" t="str">
        <f>INDEX('ED - Country code'!$A:$A,MATCH(Data!G3415,'ED - Country code'!$B:$B,0))</f>
        <v>United Kingdom</v>
      </c>
      <c r="V2287">
        <f t="shared" si="286"/>
        <v>9.4745601851827814</v>
      </c>
      <c r="W2287">
        <f t="shared" si="287"/>
        <v>2015</v>
      </c>
    </row>
    <row r="2288" spans="1:23" ht="43.2" x14ac:dyDescent="0.3">
      <c r="A2288">
        <v>3478</v>
      </c>
      <c r="B2288" s="3" t="s">
        <v>3477</v>
      </c>
      <c r="C2288" s="3" t="s">
        <v>7588</v>
      </c>
      <c r="D2288">
        <v>2000</v>
      </c>
      <c r="E2288">
        <v>2257</v>
      </c>
      <c r="F2288" t="s">
        <v>8219</v>
      </c>
      <c r="G2288" t="s">
        <v>8224</v>
      </c>
      <c r="H2288" t="s">
        <v>8246</v>
      </c>
      <c r="I2288">
        <v>1426539600</v>
      </c>
      <c r="J2288">
        <v>1424296822</v>
      </c>
      <c r="K2288" t="b">
        <v>0</v>
      </c>
      <c r="L2288">
        <v>57</v>
      </c>
      <c r="M2288" t="b">
        <v>1</v>
      </c>
      <c r="N2288" t="s">
        <v>8271</v>
      </c>
      <c r="O2288" s="5">
        <f t="shared" si="280"/>
        <v>1.1285000000000001</v>
      </c>
      <c r="P2288" s="8">
        <f t="shared" si="281"/>
        <v>39.596491228070178</v>
      </c>
      <c r="Q2288" t="str">
        <f t="shared" si="282"/>
        <v>theater</v>
      </c>
      <c r="R2288" t="str">
        <f t="shared" si="283"/>
        <v>plays</v>
      </c>
      <c r="S2288" s="11">
        <f t="shared" si="284"/>
        <v>42053.916921296302</v>
      </c>
      <c r="T2288" s="11">
        <f t="shared" si="285"/>
        <v>42079.875</v>
      </c>
      <c r="U2288" t="str">
        <f>INDEX('ED - Country code'!$A:$A,MATCH(Data!G3480,'ED - Country code'!$B:$B,0))</f>
        <v>United States of America</v>
      </c>
      <c r="V2288">
        <f t="shared" si="286"/>
        <v>25.958078703697538</v>
      </c>
      <c r="W2288">
        <f t="shared" si="287"/>
        <v>2015</v>
      </c>
    </row>
    <row r="2289" spans="1:23" ht="43.2" x14ac:dyDescent="0.3">
      <c r="A2289">
        <v>3346</v>
      </c>
      <c r="B2289" s="3" t="s">
        <v>3346</v>
      </c>
      <c r="C2289" s="3" t="s">
        <v>7456</v>
      </c>
      <c r="D2289">
        <v>1500</v>
      </c>
      <c r="E2289">
        <v>1650</v>
      </c>
      <c r="F2289" t="s">
        <v>8219</v>
      </c>
      <c r="G2289" t="s">
        <v>8224</v>
      </c>
      <c r="H2289" t="s">
        <v>8246</v>
      </c>
      <c r="I2289">
        <v>1424910910</v>
      </c>
      <c r="J2289">
        <v>1424306110</v>
      </c>
      <c r="K2289" t="b">
        <v>0</v>
      </c>
      <c r="L2289">
        <v>18</v>
      </c>
      <c r="M2289" t="b">
        <v>1</v>
      </c>
      <c r="N2289" t="s">
        <v>8271</v>
      </c>
      <c r="O2289" s="5">
        <f t="shared" si="280"/>
        <v>1.1000000000000001</v>
      </c>
      <c r="P2289" s="8">
        <f t="shared" si="281"/>
        <v>91.666666666666671</v>
      </c>
      <c r="Q2289" t="str">
        <f t="shared" si="282"/>
        <v>theater</v>
      </c>
      <c r="R2289" t="str">
        <f t="shared" si="283"/>
        <v>plays</v>
      </c>
      <c r="S2289" s="11">
        <f t="shared" si="284"/>
        <v>42054.024421296301</v>
      </c>
      <c r="T2289" s="11">
        <f t="shared" si="285"/>
        <v>42061.024421296301</v>
      </c>
      <c r="U2289" t="str">
        <f>INDEX('ED - Country code'!$A:$A,MATCH(Data!G3348,'ED - Country code'!$B:$B,0))</f>
        <v>United Kingdom</v>
      </c>
      <c r="V2289">
        <f t="shared" si="286"/>
        <v>7</v>
      </c>
      <c r="W2289">
        <f t="shared" si="287"/>
        <v>2015</v>
      </c>
    </row>
    <row r="2290" spans="1:23" ht="28.8" x14ac:dyDescent="0.3">
      <c r="A2290">
        <v>2812</v>
      </c>
      <c r="B2290" s="3" t="s">
        <v>2812</v>
      </c>
      <c r="C2290" s="3" t="s">
        <v>6922</v>
      </c>
      <c r="D2290">
        <v>5000</v>
      </c>
      <c r="E2290">
        <v>5665</v>
      </c>
      <c r="F2290" t="s">
        <v>8219</v>
      </c>
      <c r="G2290" t="s">
        <v>8229</v>
      </c>
      <c r="H2290" t="s">
        <v>8251</v>
      </c>
      <c r="I2290">
        <v>1428292800</v>
      </c>
      <c r="J2290">
        <v>1424368298</v>
      </c>
      <c r="K2290" t="b">
        <v>0</v>
      </c>
      <c r="L2290">
        <v>83</v>
      </c>
      <c r="M2290" t="b">
        <v>1</v>
      </c>
      <c r="N2290" t="s">
        <v>8271</v>
      </c>
      <c r="O2290" s="5">
        <f t="shared" si="280"/>
        <v>1.133</v>
      </c>
      <c r="P2290" s="8">
        <f t="shared" si="281"/>
        <v>68.253012048192772</v>
      </c>
      <c r="Q2290" t="str">
        <f t="shared" si="282"/>
        <v>theater</v>
      </c>
      <c r="R2290" t="str">
        <f t="shared" si="283"/>
        <v>plays</v>
      </c>
      <c r="S2290" s="11">
        <f t="shared" si="284"/>
        <v>42054.74418981481</v>
      </c>
      <c r="T2290" s="11">
        <f t="shared" si="285"/>
        <v>42100.166666666672</v>
      </c>
      <c r="U2290" t="str">
        <f>INDEX('ED - Country code'!$A:$A,MATCH(Data!G2814,'ED - Country code'!$B:$B,0))</f>
        <v>United Kingdom</v>
      </c>
      <c r="V2290">
        <f t="shared" si="286"/>
        <v>45.422476851861575</v>
      </c>
      <c r="W2290">
        <f t="shared" si="287"/>
        <v>2015</v>
      </c>
    </row>
    <row r="2291" spans="1:23" ht="43.2" x14ac:dyDescent="0.3">
      <c r="A2291">
        <v>3810</v>
      </c>
      <c r="B2291" s="3" t="s">
        <v>3807</v>
      </c>
      <c r="C2291" s="3" t="s">
        <v>7920</v>
      </c>
      <c r="D2291">
        <v>1500</v>
      </c>
      <c r="E2291">
        <v>1826</v>
      </c>
      <c r="F2291" t="s">
        <v>8219</v>
      </c>
      <c r="G2291" t="s">
        <v>8224</v>
      </c>
      <c r="H2291" t="s">
        <v>8246</v>
      </c>
      <c r="I2291">
        <v>1426965758</v>
      </c>
      <c r="J2291">
        <v>1424377358</v>
      </c>
      <c r="K2291" t="b">
        <v>0</v>
      </c>
      <c r="L2291">
        <v>26</v>
      </c>
      <c r="M2291" t="b">
        <v>1</v>
      </c>
      <c r="N2291" t="s">
        <v>8271</v>
      </c>
      <c r="O2291" s="5">
        <f t="shared" si="280"/>
        <v>1.2173333333333334</v>
      </c>
      <c r="P2291" s="8">
        <f t="shared" si="281"/>
        <v>70.230769230769226</v>
      </c>
      <c r="Q2291" t="str">
        <f t="shared" si="282"/>
        <v>theater</v>
      </c>
      <c r="R2291" t="str">
        <f t="shared" si="283"/>
        <v>plays</v>
      </c>
      <c r="S2291" s="11">
        <f t="shared" si="284"/>
        <v>42054.849050925928</v>
      </c>
      <c r="T2291" s="11">
        <f t="shared" si="285"/>
        <v>42084.807384259257</v>
      </c>
      <c r="U2291" t="str">
        <f>INDEX('ED - Country code'!$A:$A,MATCH(Data!G3812,'ED - Country code'!$B:$B,0))</f>
        <v>United States of America</v>
      </c>
      <c r="V2291">
        <f t="shared" si="286"/>
        <v>29.958333333328483</v>
      </c>
      <c r="W2291">
        <f t="shared" si="287"/>
        <v>2015</v>
      </c>
    </row>
    <row r="2292" spans="1:23" ht="28.8" x14ac:dyDescent="0.3">
      <c r="A2292">
        <v>3659</v>
      </c>
      <c r="B2292" s="3" t="s">
        <v>3656</v>
      </c>
      <c r="C2292" s="3" t="s">
        <v>7769</v>
      </c>
      <c r="D2292">
        <v>3000</v>
      </c>
      <c r="E2292">
        <v>3061</v>
      </c>
      <c r="F2292" t="s">
        <v>8219</v>
      </c>
      <c r="G2292" t="s">
        <v>8224</v>
      </c>
      <c r="H2292" t="s">
        <v>8246</v>
      </c>
      <c r="I2292">
        <v>1426775940</v>
      </c>
      <c r="J2292">
        <v>1424414350</v>
      </c>
      <c r="K2292" t="b">
        <v>0</v>
      </c>
      <c r="L2292">
        <v>13</v>
      </c>
      <c r="M2292" t="b">
        <v>1</v>
      </c>
      <c r="N2292" t="s">
        <v>8271</v>
      </c>
      <c r="O2292" s="5">
        <f t="shared" si="280"/>
        <v>1.0203333333333333</v>
      </c>
      <c r="P2292" s="8">
        <f t="shared" si="281"/>
        <v>235.46153846153845</v>
      </c>
      <c r="Q2292" t="str">
        <f t="shared" si="282"/>
        <v>theater</v>
      </c>
      <c r="R2292" t="str">
        <f t="shared" si="283"/>
        <v>plays</v>
      </c>
      <c r="S2292" s="11">
        <f t="shared" si="284"/>
        <v>42055.277199074073</v>
      </c>
      <c r="T2292" s="11">
        <f t="shared" si="285"/>
        <v>42082.610416666663</v>
      </c>
      <c r="U2292" t="str">
        <f>INDEX('ED - Country code'!$A:$A,MATCH(Data!G3661,'ED - Country code'!$B:$B,0))</f>
        <v>United States of America</v>
      </c>
      <c r="V2292">
        <f t="shared" si="286"/>
        <v>27.33321759258979</v>
      </c>
      <c r="W2292">
        <f t="shared" si="287"/>
        <v>2015</v>
      </c>
    </row>
    <row r="2293" spans="1:23" ht="28.8" x14ac:dyDescent="0.3">
      <c r="A2293">
        <v>823</v>
      </c>
      <c r="B2293" s="3" t="s">
        <v>824</v>
      </c>
      <c r="C2293" s="3" t="s">
        <v>4933</v>
      </c>
      <c r="D2293">
        <v>800</v>
      </c>
      <c r="E2293">
        <v>1436</v>
      </c>
      <c r="F2293" t="s">
        <v>8219</v>
      </c>
      <c r="G2293" t="s">
        <v>8224</v>
      </c>
      <c r="H2293" t="s">
        <v>8246</v>
      </c>
      <c r="I2293">
        <v>1427062852</v>
      </c>
      <c r="J2293">
        <v>1424474452</v>
      </c>
      <c r="K2293" t="b">
        <v>0</v>
      </c>
      <c r="L2293">
        <v>33</v>
      </c>
      <c r="M2293" t="b">
        <v>1</v>
      </c>
      <c r="N2293" t="s">
        <v>8276</v>
      </c>
      <c r="O2293" s="5">
        <f t="shared" si="280"/>
        <v>1.7949999999999999</v>
      </c>
      <c r="P2293" s="8">
        <f t="shared" si="281"/>
        <v>43.515151515151516</v>
      </c>
      <c r="Q2293" t="str">
        <f t="shared" si="282"/>
        <v>music</v>
      </c>
      <c r="R2293" t="str">
        <f t="shared" si="283"/>
        <v>rock</v>
      </c>
      <c r="S2293" s="11">
        <f t="shared" si="284"/>
        <v>42055.972824074073</v>
      </c>
      <c r="T2293" s="11">
        <f t="shared" si="285"/>
        <v>42085.931157407409</v>
      </c>
      <c r="U2293" t="str">
        <f>INDEX('ED - Country code'!$A:$A,MATCH(Data!G825,'ED - Country code'!$B:$B,0))</f>
        <v>United States of America</v>
      </c>
      <c r="V2293">
        <f t="shared" si="286"/>
        <v>29.958333333335759</v>
      </c>
      <c r="W2293">
        <f t="shared" si="287"/>
        <v>2015</v>
      </c>
    </row>
    <row r="2294" spans="1:23" ht="28.8" x14ac:dyDescent="0.3">
      <c r="A2294">
        <v>2789</v>
      </c>
      <c r="B2294" s="3" t="s">
        <v>2789</v>
      </c>
      <c r="C2294" s="3" t="s">
        <v>6899</v>
      </c>
      <c r="D2294">
        <v>3000</v>
      </c>
      <c r="E2294">
        <v>3035</v>
      </c>
      <c r="F2294" t="s">
        <v>8219</v>
      </c>
      <c r="G2294" t="s">
        <v>8224</v>
      </c>
      <c r="H2294" t="s">
        <v>8246</v>
      </c>
      <c r="I2294">
        <v>1426132800</v>
      </c>
      <c r="J2294">
        <v>1424477934</v>
      </c>
      <c r="K2294" t="b">
        <v>0</v>
      </c>
      <c r="L2294">
        <v>24</v>
      </c>
      <c r="M2294" t="b">
        <v>1</v>
      </c>
      <c r="N2294" t="s">
        <v>8271</v>
      </c>
      <c r="O2294" s="5">
        <f t="shared" si="280"/>
        <v>1.0116666666666667</v>
      </c>
      <c r="P2294" s="8">
        <f t="shared" si="281"/>
        <v>126.45833333333333</v>
      </c>
      <c r="Q2294" t="str">
        <f t="shared" si="282"/>
        <v>theater</v>
      </c>
      <c r="R2294" t="str">
        <f t="shared" si="283"/>
        <v>plays</v>
      </c>
      <c r="S2294" s="11">
        <f t="shared" si="284"/>
        <v>42056.013124999998</v>
      </c>
      <c r="T2294" s="11">
        <f t="shared" si="285"/>
        <v>42075.166666666672</v>
      </c>
      <c r="U2294" t="str">
        <f>INDEX('ED - Country code'!$A:$A,MATCH(Data!G2791,'ED - Country code'!$B:$B,0))</f>
        <v>United Kingdom</v>
      </c>
      <c r="V2294">
        <f t="shared" si="286"/>
        <v>19.153541666673846</v>
      </c>
      <c r="W2294">
        <f t="shared" si="287"/>
        <v>2015</v>
      </c>
    </row>
    <row r="2295" spans="1:23" ht="43.2" x14ac:dyDescent="0.3">
      <c r="A2295">
        <v>3362</v>
      </c>
      <c r="B2295" s="3" t="s">
        <v>3361</v>
      </c>
      <c r="C2295" s="3" t="s">
        <v>7472</v>
      </c>
      <c r="D2295">
        <v>500</v>
      </c>
      <c r="E2295">
        <v>1090</v>
      </c>
      <c r="F2295" t="s">
        <v>8219</v>
      </c>
      <c r="G2295" t="s">
        <v>8224</v>
      </c>
      <c r="H2295" t="s">
        <v>8246</v>
      </c>
      <c r="I2295">
        <v>1425704100</v>
      </c>
      <c r="J2295">
        <v>1424484717</v>
      </c>
      <c r="K2295" t="b">
        <v>0</v>
      </c>
      <c r="L2295">
        <v>20</v>
      </c>
      <c r="M2295" t="b">
        <v>1</v>
      </c>
      <c r="N2295" t="s">
        <v>8271</v>
      </c>
      <c r="O2295" s="5">
        <f t="shared" si="280"/>
        <v>2.1800000000000002</v>
      </c>
      <c r="P2295" s="8">
        <f t="shared" si="281"/>
        <v>54.5</v>
      </c>
      <c r="Q2295" t="str">
        <f t="shared" si="282"/>
        <v>theater</v>
      </c>
      <c r="R2295" t="str">
        <f t="shared" si="283"/>
        <v>plays</v>
      </c>
      <c r="S2295" s="11">
        <f t="shared" si="284"/>
        <v>42056.091631944444</v>
      </c>
      <c r="T2295" s="11">
        <f t="shared" si="285"/>
        <v>42070.204861111109</v>
      </c>
      <c r="U2295" t="str">
        <f>INDEX('ED - Country code'!$A:$A,MATCH(Data!G3364,'ED - Country code'!$B:$B,0))</f>
        <v>Italy</v>
      </c>
      <c r="V2295">
        <f t="shared" si="286"/>
        <v>14.113229166665406</v>
      </c>
      <c r="W2295">
        <f t="shared" si="287"/>
        <v>2015</v>
      </c>
    </row>
    <row r="2296" spans="1:23" ht="43.2" x14ac:dyDescent="0.3">
      <c r="A2296">
        <v>3303</v>
      </c>
      <c r="B2296" s="3" t="s">
        <v>3303</v>
      </c>
      <c r="C2296" s="3" t="s">
        <v>7413</v>
      </c>
      <c r="D2296">
        <v>1800</v>
      </c>
      <c r="E2296">
        <v>2086</v>
      </c>
      <c r="F2296" t="s">
        <v>8219</v>
      </c>
      <c r="G2296" t="s">
        <v>8224</v>
      </c>
      <c r="H2296" t="s">
        <v>8246</v>
      </c>
      <c r="I2296">
        <v>1427553484</v>
      </c>
      <c r="J2296">
        <v>1424533084</v>
      </c>
      <c r="K2296" t="b">
        <v>0</v>
      </c>
      <c r="L2296">
        <v>35</v>
      </c>
      <c r="M2296" t="b">
        <v>1</v>
      </c>
      <c r="N2296" t="s">
        <v>8271</v>
      </c>
      <c r="O2296" s="5">
        <f t="shared" si="280"/>
        <v>1.1588888888888889</v>
      </c>
      <c r="P2296" s="8">
        <f t="shared" si="281"/>
        <v>59.6</v>
      </c>
      <c r="Q2296" t="str">
        <f t="shared" si="282"/>
        <v>theater</v>
      </c>
      <c r="R2296" t="str">
        <f t="shared" si="283"/>
        <v>plays</v>
      </c>
      <c r="S2296" s="11">
        <f t="shared" si="284"/>
        <v>42056.65143518518</v>
      </c>
      <c r="T2296" s="11">
        <f t="shared" si="285"/>
        <v>42091.609768518523</v>
      </c>
      <c r="U2296" t="str">
        <f>INDEX('ED - Country code'!$A:$A,MATCH(Data!G3305,'ED - Country code'!$B:$B,0))</f>
        <v>United States of America</v>
      </c>
      <c r="V2296">
        <f t="shared" si="286"/>
        <v>34.958333333343035</v>
      </c>
      <c r="W2296">
        <f t="shared" si="287"/>
        <v>2015</v>
      </c>
    </row>
    <row r="2297" spans="1:23" ht="43.2" x14ac:dyDescent="0.3">
      <c r="A2297">
        <v>3512</v>
      </c>
      <c r="B2297" s="3" t="s">
        <v>3511</v>
      </c>
      <c r="C2297" s="3" t="s">
        <v>7622</v>
      </c>
      <c r="D2297">
        <v>1000</v>
      </c>
      <c r="E2297">
        <v>1000</v>
      </c>
      <c r="F2297" t="s">
        <v>8219</v>
      </c>
      <c r="G2297" t="s">
        <v>8225</v>
      </c>
      <c r="H2297" t="s">
        <v>8247</v>
      </c>
      <c r="I2297">
        <v>1429789992</v>
      </c>
      <c r="J2297">
        <v>1424609592</v>
      </c>
      <c r="K2297" t="b">
        <v>0</v>
      </c>
      <c r="L2297">
        <v>17</v>
      </c>
      <c r="M2297" t="b">
        <v>1</v>
      </c>
      <c r="N2297" t="s">
        <v>8271</v>
      </c>
      <c r="O2297" s="5">
        <f t="shared" si="280"/>
        <v>1</v>
      </c>
      <c r="P2297" s="8">
        <f t="shared" si="281"/>
        <v>58.823529411764703</v>
      </c>
      <c r="Q2297" t="str">
        <f t="shared" si="282"/>
        <v>theater</v>
      </c>
      <c r="R2297" t="str">
        <f t="shared" si="283"/>
        <v>plays</v>
      </c>
      <c r="S2297" s="11">
        <f t="shared" si="284"/>
        <v>42057.536944444444</v>
      </c>
      <c r="T2297" s="11">
        <f t="shared" si="285"/>
        <v>42117.49527777778</v>
      </c>
      <c r="U2297" t="str">
        <f>INDEX('ED - Country code'!$A:$A,MATCH(Data!G3514,'ED - Country code'!$B:$B,0))</f>
        <v>United Kingdom</v>
      </c>
      <c r="V2297">
        <f t="shared" si="286"/>
        <v>59.958333333335759</v>
      </c>
      <c r="W2297">
        <f t="shared" si="287"/>
        <v>2015</v>
      </c>
    </row>
    <row r="2298" spans="1:23" ht="43.2" x14ac:dyDescent="0.3">
      <c r="A2298">
        <v>327</v>
      </c>
      <c r="B2298" s="3" t="s">
        <v>328</v>
      </c>
      <c r="C2298" s="3" t="s">
        <v>4437</v>
      </c>
      <c r="D2298">
        <v>4000</v>
      </c>
      <c r="E2298">
        <v>5456</v>
      </c>
      <c r="F2298" t="s">
        <v>8219</v>
      </c>
      <c r="G2298" t="s">
        <v>8224</v>
      </c>
      <c r="H2298" t="s">
        <v>8246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8269</v>
      </c>
      <c r="O2298" s="5">
        <f t="shared" si="280"/>
        <v>1.3640000000000001</v>
      </c>
      <c r="P2298" s="8">
        <f t="shared" si="281"/>
        <v>160.47058823529412</v>
      </c>
      <c r="Q2298" t="str">
        <f t="shared" si="282"/>
        <v>film &amp; video</v>
      </c>
      <c r="R2298" t="str">
        <f t="shared" si="283"/>
        <v>documentary</v>
      </c>
      <c r="S2298" s="11">
        <f t="shared" si="284"/>
        <v>42058.235289351855</v>
      </c>
      <c r="T2298" s="11">
        <f t="shared" si="285"/>
        <v>42085.333333333328</v>
      </c>
      <c r="U2298" t="str">
        <f>INDEX('ED - Country code'!$A:$A,MATCH(Data!G329,'ED - Country code'!$B:$B,0))</f>
        <v>United States of America</v>
      </c>
      <c r="V2298">
        <f t="shared" si="286"/>
        <v>27.098043981473893</v>
      </c>
      <c r="W2298">
        <f t="shared" si="287"/>
        <v>2015</v>
      </c>
    </row>
    <row r="2299" spans="1:23" ht="43.2" x14ac:dyDescent="0.3">
      <c r="A2299">
        <v>3814</v>
      </c>
      <c r="B2299" s="3" t="s">
        <v>3811</v>
      </c>
      <c r="C2299" s="3" t="s">
        <v>7924</v>
      </c>
      <c r="D2299">
        <v>1500</v>
      </c>
      <c r="E2299">
        <v>2102</v>
      </c>
      <c r="F2299" t="s">
        <v>8219</v>
      </c>
      <c r="G2299" t="s">
        <v>8224</v>
      </c>
      <c r="H2299" t="s">
        <v>8246</v>
      </c>
      <c r="I2299">
        <v>1427860740</v>
      </c>
      <c r="J2299">
        <v>1424727712</v>
      </c>
      <c r="K2299" t="b">
        <v>0</v>
      </c>
      <c r="L2299">
        <v>34</v>
      </c>
      <c r="M2299" t="b">
        <v>1</v>
      </c>
      <c r="N2299" t="s">
        <v>8271</v>
      </c>
      <c r="O2299" s="5">
        <f t="shared" si="280"/>
        <v>1.4013333333333333</v>
      </c>
      <c r="P2299" s="8">
        <f t="shared" si="281"/>
        <v>61.823529411764703</v>
      </c>
      <c r="Q2299" t="str">
        <f t="shared" si="282"/>
        <v>theater</v>
      </c>
      <c r="R2299" t="str">
        <f t="shared" si="283"/>
        <v>plays</v>
      </c>
      <c r="S2299" s="11">
        <f t="shared" si="284"/>
        <v>42058.904074074075</v>
      </c>
      <c r="T2299" s="11">
        <f t="shared" si="285"/>
        <v>42095.165972222225</v>
      </c>
      <c r="U2299" t="str">
        <f>INDEX('ED - Country code'!$A:$A,MATCH(Data!G3816,'ED - Country code'!$B:$B,0))</f>
        <v>United States of America</v>
      </c>
      <c r="V2299">
        <f t="shared" si="286"/>
        <v>36.261898148150067</v>
      </c>
      <c r="W2299">
        <f t="shared" si="287"/>
        <v>2015</v>
      </c>
    </row>
    <row r="2300" spans="1:23" ht="43.2" x14ac:dyDescent="0.3">
      <c r="A2300">
        <v>1899</v>
      </c>
      <c r="B2300" s="3" t="s">
        <v>1900</v>
      </c>
      <c r="C2300" s="3" t="s">
        <v>6009</v>
      </c>
      <c r="D2300">
        <v>900</v>
      </c>
      <c r="E2300">
        <v>1200</v>
      </c>
      <c r="F2300" t="s">
        <v>8219</v>
      </c>
      <c r="G2300" t="s">
        <v>8224</v>
      </c>
      <c r="H2300" t="s">
        <v>8246</v>
      </c>
      <c r="I2300">
        <v>1427319366</v>
      </c>
      <c r="J2300">
        <v>1424730966</v>
      </c>
      <c r="K2300" t="b">
        <v>0</v>
      </c>
      <c r="L2300">
        <v>42</v>
      </c>
      <c r="M2300" t="b">
        <v>1</v>
      </c>
      <c r="N2300" t="s">
        <v>8279</v>
      </c>
      <c r="O2300" s="5">
        <f t="shared" si="280"/>
        <v>1.3333333333333333</v>
      </c>
      <c r="P2300" s="8">
        <f t="shared" si="281"/>
        <v>28.571428571428573</v>
      </c>
      <c r="Q2300" t="str">
        <f t="shared" si="282"/>
        <v>music</v>
      </c>
      <c r="R2300" t="str">
        <f t="shared" si="283"/>
        <v>indie rock</v>
      </c>
      <c r="S2300" s="11">
        <f t="shared" si="284"/>
        <v>42058.941736111112</v>
      </c>
      <c r="T2300" s="11">
        <f t="shared" si="285"/>
        <v>42088.90006944444</v>
      </c>
      <c r="U2300" t="str">
        <f>INDEX('ED - Country code'!$A:$A,MATCH(Data!G1901,'ED - Country code'!$B:$B,0))</f>
        <v>United Kingdom</v>
      </c>
      <c r="V2300">
        <f t="shared" si="286"/>
        <v>29.958333333328483</v>
      </c>
      <c r="W2300">
        <f t="shared" si="287"/>
        <v>2015</v>
      </c>
    </row>
    <row r="2301" spans="1:23" ht="43.2" x14ac:dyDescent="0.3">
      <c r="A2301">
        <v>3254</v>
      </c>
      <c r="B2301" s="3" t="s">
        <v>3254</v>
      </c>
      <c r="C2301" s="3" t="s">
        <v>7364</v>
      </c>
      <c r="D2301">
        <v>13000</v>
      </c>
      <c r="E2301">
        <v>13163.5</v>
      </c>
      <c r="F2301" t="s">
        <v>8219</v>
      </c>
      <c r="G2301" t="s">
        <v>8225</v>
      </c>
      <c r="H2301" t="s">
        <v>8247</v>
      </c>
      <c r="I2301">
        <v>1427331809</v>
      </c>
      <c r="J2301">
        <v>1424743409</v>
      </c>
      <c r="K2301" t="b">
        <v>1</v>
      </c>
      <c r="L2301">
        <v>186</v>
      </c>
      <c r="M2301" t="b">
        <v>1</v>
      </c>
      <c r="N2301" t="s">
        <v>8271</v>
      </c>
      <c r="O2301" s="5">
        <f t="shared" si="280"/>
        <v>1.012576923076923</v>
      </c>
      <c r="P2301" s="8">
        <f t="shared" si="281"/>
        <v>70.771505376344081</v>
      </c>
      <c r="Q2301" t="str">
        <f t="shared" si="282"/>
        <v>theater</v>
      </c>
      <c r="R2301" t="str">
        <f t="shared" si="283"/>
        <v>plays</v>
      </c>
      <c r="S2301" s="11">
        <f t="shared" si="284"/>
        <v>42059.085752314815</v>
      </c>
      <c r="T2301" s="11">
        <f t="shared" si="285"/>
        <v>42089.044085648144</v>
      </c>
      <c r="U2301" t="str">
        <f>INDEX('ED - Country code'!$A:$A,MATCH(Data!G3256,'ED - Country code'!$B:$B,0))</f>
        <v>United States of America</v>
      </c>
      <c r="V2301">
        <f t="shared" si="286"/>
        <v>29.958333333328483</v>
      </c>
      <c r="W2301">
        <f t="shared" si="287"/>
        <v>2015</v>
      </c>
    </row>
    <row r="2302" spans="1:23" ht="43.2" x14ac:dyDescent="0.3">
      <c r="A2302">
        <v>3808</v>
      </c>
      <c r="B2302" s="3" t="s">
        <v>3805</v>
      </c>
      <c r="C2302" s="3" t="s">
        <v>7918</v>
      </c>
      <c r="D2302">
        <v>1000</v>
      </c>
      <c r="E2302">
        <v>1000</v>
      </c>
      <c r="F2302" t="s">
        <v>8219</v>
      </c>
      <c r="G2302" t="s">
        <v>8225</v>
      </c>
      <c r="H2302" t="s">
        <v>8247</v>
      </c>
      <c r="I2302">
        <v>1429955619</v>
      </c>
      <c r="J2302">
        <v>1424775219</v>
      </c>
      <c r="K2302" t="b">
        <v>0</v>
      </c>
      <c r="L2302">
        <v>24</v>
      </c>
      <c r="M2302" t="b">
        <v>1</v>
      </c>
      <c r="N2302" t="s">
        <v>8271</v>
      </c>
      <c r="O2302" s="5">
        <f t="shared" si="280"/>
        <v>1</v>
      </c>
      <c r="P2302" s="8">
        <f t="shared" si="281"/>
        <v>41.666666666666664</v>
      </c>
      <c r="Q2302" t="str">
        <f t="shared" si="282"/>
        <v>theater</v>
      </c>
      <c r="R2302" t="str">
        <f t="shared" si="283"/>
        <v>plays</v>
      </c>
      <c r="S2302" s="11">
        <f t="shared" si="284"/>
        <v>42059.453923611116</v>
      </c>
      <c r="T2302" s="11">
        <f t="shared" si="285"/>
        <v>42119.412256944444</v>
      </c>
      <c r="U2302" t="str">
        <f>INDEX('ED - Country code'!$A:$A,MATCH(Data!G3810,'ED - Country code'!$B:$B,0))</f>
        <v>United States of America</v>
      </c>
      <c r="V2302">
        <f t="shared" si="286"/>
        <v>59.958333333328483</v>
      </c>
      <c r="W2302">
        <f t="shared" si="287"/>
        <v>2015</v>
      </c>
    </row>
    <row r="2303" spans="1:23" ht="43.2" x14ac:dyDescent="0.3">
      <c r="A2303">
        <v>3376</v>
      </c>
      <c r="B2303" s="3" t="s">
        <v>3375</v>
      </c>
      <c r="C2303" s="3" t="s">
        <v>7486</v>
      </c>
      <c r="D2303">
        <v>8000</v>
      </c>
      <c r="E2303">
        <v>8001</v>
      </c>
      <c r="F2303" t="s">
        <v>8219</v>
      </c>
      <c r="G2303" t="s">
        <v>8224</v>
      </c>
      <c r="H2303" t="s">
        <v>8246</v>
      </c>
      <c r="I2303">
        <v>1429976994</v>
      </c>
      <c r="J2303">
        <v>1424796594</v>
      </c>
      <c r="K2303" t="b">
        <v>0</v>
      </c>
      <c r="L2303">
        <v>19</v>
      </c>
      <c r="M2303" t="b">
        <v>1</v>
      </c>
      <c r="N2303" t="s">
        <v>8271</v>
      </c>
      <c r="O2303" s="5">
        <f t="shared" si="280"/>
        <v>1.0001249999999999</v>
      </c>
      <c r="P2303" s="8">
        <f t="shared" si="281"/>
        <v>421.10526315789474</v>
      </c>
      <c r="Q2303" t="str">
        <f t="shared" si="282"/>
        <v>theater</v>
      </c>
      <c r="R2303" t="str">
        <f t="shared" si="283"/>
        <v>plays</v>
      </c>
      <c r="S2303" s="11">
        <f t="shared" si="284"/>
        <v>42059.701319444444</v>
      </c>
      <c r="T2303" s="11">
        <f t="shared" si="285"/>
        <v>42119.659652777773</v>
      </c>
      <c r="U2303" t="str">
        <f>INDEX('ED - Country code'!$A:$A,MATCH(Data!G3378,'ED - Country code'!$B:$B,0))</f>
        <v>Canada</v>
      </c>
      <c r="V2303">
        <f t="shared" si="286"/>
        <v>59.958333333328483</v>
      </c>
      <c r="W2303">
        <f t="shared" si="287"/>
        <v>2015</v>
      </c>
    </row>
    <row r="2304" spans="1:23" ht="43.2" x14ac:dyDescent="0.3">
      <c r="A2304">
        <v>2840</v>
      </c>
      <c r="B2304" s="3" t="s">
        <v>2840</v>
      </c>
      <c r="C2304" s="3" t="s">
        <v>6950</v>
      </c>
      <c r="D2304">
        <v>2500</v>
      </c>
      <c r="E2304">
        <v>2600</v>
      </c>
      <c r="F2304" t="s">
        <v>8219</v>
      </c>
      <c r="G2304" t="s">
        <v>8225</v>
      </c>
      <c r="H2304" t="s">
        <v>8247</v>
      </c>
      <c r="I2304">
        <v>1426698000</v>
      </c>
      <c r="J2304">
        <v>1424825479</v>
      </c>
      <c r="K2304" t="b">
        <v>0</v>
      </c>
      <c r="L2304">
        <v>132</v>
      </c>
      <c r="M2304" t="b">
        <v>1</v>
      </c>
      <c r="N2304" t="s">
        <v>8271</v>
      </c>
      <c r="O2304" s="5">
        <f t="shared" si="280"/>
        <v>1.04</v>
      </c>
      <c r="P2304" s="8">
        <f t="shared" si="281"/>
        <v>19.696969696969695</v>
      </c>
      <c r="Q2304" t="str">
        <f t="shared" si="282"/>
        <v>theater</v>
      </c>
      <c r="R2304" t="str">
        <f t="shared" si="283"/>
        <v>plays</v>
      </c>
      <c r="S2304" s="11">
        <f t="shared" si="284"/>
        <v>42060.035636574074</v>
      </c>
      <c r="T2304" s="11">
        <f t="shared" si="285"/>
        <v>42081.708333333328</v>
      </c>
      <c r="U2304" t="str">
        <f>INDEX('ED - Country code'!$A:$A,MATCH(Data!G2842,'ED - Country code'!$B:$B,0))</f>
        <v>United States of America</v>
      </c>
      <c r="V2304">
        <f t="shared" si="286"/>
        <v>21.672696759254904</v>
      </c>
      <c r="W2304">
        <f t="shared" si="287"/>
        <v>2015</v>
      </c>
    </row>
    <row r="2305" spans="1:23" ht="43.2" x14ac:dyDescent="0.3">
      <c r="A2305">
        <v>2822</v>
      </c>
      <c r="B2305" s="3" t="s">
        <v>2822</v>
      </c>
      <c r="C2305" s="3" t="s">
        <v>6932</v>
      </c>
      <c r="D2305">
        <v>6000</v>
      </c>
      <c r="E2305">
        <v>6000</v>
      </c>
      <c r="F2305" t="s">
        <v>8219</v>
      </c>
      <c r="G2305" t="s">
        <v>8224</v>
      </c>
      <c r="H2305" t="s">
        <v>8246</v>
      </c>
      <c r="I2305">
        <v>1427469892</v>
      </c>
      <c r="J2305">
        <v>1424881492</v>
      </c>
      <c r="K2305" t="b">
        <v>0</v>
      </c>
      <c r="L2305">
        <v>94</v>
      </c>
      <c r="M2305" t="b">
        <v>1</v>
      </c>
      <c r="N2305" t="s">
        <v>8271</v>
      </c>
      <c r="O2305" s="5">
        <f t="shared" si="280"/>
        <v>1</v>
      </c>
      <c r="P2305" s="8">
        <f t="shared" si="281"/>
        <v>63.829787234042556</v>
      </c>
      <c r="Q2305" t="str">
        <f t="shared" si="282"/>
        <v>theater</v>
      </c>
      <c r="R2305" t="str">
        <f t="shared" si="283"/>
        <v>plays</v>
      </c>
      <c r="S2305" s="11">
        <f t="shared" si="284"/>
        <v>42060.683935185181</v>
      </c>
      <c r="T2305" s="11">
        <f t="shared" si="285"/>
        <v>42090.642268518524</v>
      </c>
      <c r="U2305" t="str">
        <f>INDEX('ED - Country code'!$A:$A,MATCH(Data!G2824,'ED - Country code'!$B:$B,0))</f>
        <v>Ireland</v>
      </c>
      <c r="V2305">
        <f t="shared" si="286"/>
        <v>29.958333333343035</v>
      </c>
      <c r="W2305">
        <f t="shared" si="287"/>
        <v>2015</v>
      </c>
    </row>
    <row r="2306" spans="1:23" ht="43.2" x14ac:dyDescent="0.3">
      <c r="A2306">
        <v>2961</v>
      </c>
      <c r="B2306" s="3" t="s">
        <v>2961</v>
      </c>
      <c r="C2306" s="3" t="s">
        <v>7071</v>
      </c>
      <c r="D2306">
        <v>5000</v>
      </c>
      <c r="E2306">
        <v>5481</v>
      </c>
      <c r="F2306" t="s">
        <v>8219</v>
      </c>
      <c r="G2306" t="s">
        <v>8224</v>
      </c>
      <c r="H2306" t="s">
        <v>8246</v>
      </c>
      <c r="I2306">
        <v>1427342400</v>
      </c>
      <c r="J2306">
        <v>1424927159</v>
      </c>
      <c r="K2306" t="b">
        <v>0</v>
      </c>
      <c r="L2306">
        <v>108</v>
      </c>
      <c r="M2306" t="b">
        <v>1</v>
      </c>
      <c r="N2306" t="s">
        <v>8271</v>
      </c>
      <c r="O2306" s="5">
        <f t="shared" ref="O2306:O2369" si="288">E2306/D2306</f>
        <v>1.0962000000000001</v>
      </c>
      <c r="P2306" s="8">
        <f t="shared" ref="P2306:P2369" si="289">E2306/L2306</f>
        <v>50.75</v>
      </c>
      <c r="Q2306" t="str">
        <f t="shared" ref="Q2306:Q2369" si="290">LEFT(N2306,SEARCH("/",N2306,1)-1)</f>
        <v>theater</v>
      </c>
      <c r="R2306" t="str">
        <f t="shared" ref="R2306:R2369" si="291">RIGHT(N2306,LEN(N2306)-SEARCH("/",N2306,1))</f>
        <v>plays</v>
      </c>
      <c r="S2306" s="11">
        <f t="shared" ref="S2306:S2369" si="292">(((J2306/60)/60)/24)+DATE(1970,1,1)</f>
        <v>42061.212488425925</v>
      </c>
      <c r="T2306" s="11">
        <f t="shared" ref="T2306:T2369" si="293">(((I2306/60)/60)/24)+DATE(1970,1,1)</f>
        <v>42089.166666666672</v>
      </c>
      <c r="U2306" t="str">
        <f>INDEX('ED - Country code'!$A:$A,MATCH(Data!G2963,'ED - Country code'!$B:$B,0))</f>
        <v>Canada</v>
      </c>
      <c r="V2306">
        <f t="shared" si="286"/>
        <v>27.954178240746842</v>
      </c>
      <c r="W2306">
        <f t="shared" si="287"/>
        <v>2015</v>
      </c>
    </row>
    <row r="2307" spans="1:23" ht="28.8" x14ac:dyDescent="0.3">
      <c r="A2307">
        <v>2235</v>
      </c>
      <c r="B2307" s="3" t="s">
        <v>2236</v>
      </c>
      <c r="C2307" s="3" t="s">
        <v>6345</v>
      </c>
      <c r="D2307">
        <v>13000</v>
      </c>
      <c r="E2307">
        <v>19931</v>
      </c>
      <c r="F2307" t="s">
        <v>8219</v>
      </c>
      <c r="G2307" t="s">
        <v>8229</v>
      </c>
      <c r="H2307" t="s">
        <v>8251</v>
      </c>
      <c r="I2307">
        <v>1427585511</v>
      </c>
      <c r="J2307">
        <v>1424997111</v>
      </c>
      <c r="K2307" t="b">
        <v>0</v>
      </c>
      <c r="L2307">
        <v>147</v>
      </c>
      <c r="M2307" t="b">
        <v>1</v>
      </c>
      <c r="N2307" t="s">
        <v>8297</v>
      </c>
      <c r="O2307" s="5">
        <f t="shared" si="288"/>
        <v>1.5331538461538461</v>
      </c>
      <c r="P2307" s="8">
        <f t="shared" si="289"/>
        <v>135.58503401360545</v>
      </c>
      <c r="Q2307" t="str">
        <f t="shared" si="290"/>
        <v>games</v>
      </c>
      <c r="R2307" t="str">
        <f t="shared" si="291"/>
        <v>tabletop games</v>
      </c>
      <c r="S2307" s="11">
        <f t="shared" si="292"/>
        <v>42062.022118055553</v>
      </c>
      <c r="T2307" s="11">
        <f t="shared" si="293"/>
        <v>42091.980451388896</v>
      </c>
      <c r="U2307" t="str">
        <f>INDEX('ED - Country code'!$A:$A,MATCH(Data!G2237,'ED - Country code'!$B:$B,0))</f>
        <v>United States of America</v>
      </c>
      <c r="V2307">
        <f t="shared" ref="V2307:V2370" si="294">T2307-S2307</f>
        <v>29.958333333343035</v>
      </c>
      <c r="W2307">
        <f t="shared" ref="W2307:W2370" si="295">YEAR(T2307)</f>
        <v>2015</v>
      </c>
    </row>
    <row r="2308" spans="1:23" ht="28.8" x14ac:dyDescent="0.3">
      <c r="A2308">
        <v>3342</v>
      </c>
      <c r="B2308" s="3" t="s">
        <v>3342</v>
      </c>
      <c r="C2308" s="3" t="s">
        <v>7452</v>
      </c>
      <c r="D2308">
        <v>6000</v>
      </c>
      <c r="E2308">
        <v>6100</v>
      </c>
      <c r="F2308" t="s">
        <v>8219</v>
      </c>
      <c r="G2308" t="s">
        <v>8224</v>
      </c>
      <c r="H2308" t="s">
        <v>8246</v>
      </c>
      <c r="I2308">
        <v>1427864340</v>
      </c>
      <c r="J2308">
        <v>1425020810</v>
      </c>
      <c r="K2308" t="b">
        <v>0</v>
      </c>
      <c r="L2308">
        <v>78</v>
      </c>
      <c r="M2308" t="b">
        <v>1</v>
      </c>
      <c r="N2308" t="s">
        <v>8271</v>
      </c>
      <c r="O2308" s="5">
        <f t="shared" si="288"/>
        <v>1.0166666666666666</v>
      </c>
      <c r="P2308" s="8">
        <f t="shared" si="289"/>
        <v>78.205128205128204</v>
      </c>
      <c r="Q2308" t="str">
        <f t="shared" si="290"/>
        <v>theater</v>
      </c>
      <c r="R2308" t="str">
        <f t="shared" si="291"/>
        <v>plays</v>
      </c>
      <c r="S2308" s="11">
        <f t="shared" si="292"/>
        <v>42062.296412037031</v>
      </c>
      <c r="T2308" s="11">
        <f t="shared" si="293"/>
        <v>42095.207638888889</v>
      </c>
      <c r="U2308" t="str">
        <f>INDEX('ED - Country code'!$A:$A,MATCH(Data!G3344,'ED - Country code'!$B:$B,0))</f>
        <v>United States of America</v>
      </c>
      <c r="V2308">
        <f t="shared" si="294"/>
        <v>32.911226851858373</v>
      </c>
      <c r="W2308">
        <f t="shared" si="295"/>
        <v>2015</v>
      </c>
    </row>
    <row r="2309" spans="1:23" ht="43.2" x14ac:dyDescent="0.3">
      <c r="A2309">
        <v>3473</v>
      </c>
      <c r="B2309" s="3" t="s">
        <v>3472</v>
      </c>
      <c r="C2309" s="3" t="s">
        <v>7583</v>
      </c>
      <c r="D2309">
        <v>4900</v>
      </c>
      <c r="E2309">
        <v>4900</v>
      </c>
      <c r="F2309" t="s">
        <v>8219</v>
      </c>
      <c r="G2309" t="s">
        <v>8224</v>
      </c>
      <c r="H2309" t="s">
        <v>8246</v>
      </c>
      <c r="I2309">
        <v>1426883220</v>
      </c>
      <c r="J2309">
        <v>1425067296</v>
      </c>
      <c r="K2309" t="b">
        <v>0</v>
      </c>
      <c r="L2309">
        <v>33</v>
      </c>
      <c r="M2309" t="b">
        <v>1</v>
      </c>
      <c r="N2309" t="s">
        <v>8271</v>
      </c>
      <c r="O2309" s="5">
        <f t="shared" si="288"/>
        <v>1</v>
      </c>
      <c r="P2309" s="8">
        <f t="shared" si="289"/>
        <v>148.4848484848485</v>
      </c>
      <c r="Q2309" t="str">
        <f t="shared" si="290"/>
        <v>theater</v>
      </c>
      <c r="R2309" t="str">
        <f t="shared" si="291"/>
        <v>plays</v>
      </c>
      <c r="S2309" s="11">
        <f t="shared" si="292"/>
        <v>42062.834444444445</v>
      </c>
      <c r="T2309" s="11">
        <f t="shared" si="293"/>
        <v>42083.852083333331</v>
      </c>
      <c r="U2309" t="str">
        <f>INDEX('ED - Country code'!$A:$A,MATCH(Data!G3475,'ED - Country code'!$B:$B,0))</f>
        <v>United States of America</v>
      </c>
      <c r="V2309">
        <f t="shared" si="294"/>
        <v>21.017638888886722</v>
      </c>
      <c r="W2309">
        <f t="shared" si="295"/>
        <v>2015</v>
      </c>
    </row>
    <row r="2310" spans="1:23" ht="43.2" x14ac:dyDescent="0.3">
      <c r="A2310">
        <v>3662</v>
      </c>
      <c r="B2310" s="3" t="s">
        <v>3659</v>
      </c>
      <c r="C2310" s="3" t="s">
        <v>7772</v>
      </c>
      <c r="D2310">
        <v>8000</v>
      </c>
      <c r="E2310">
        <v>8114</v>
      </c>
      <c r="F2310" t="s">
        <v>8219</v>
      </c>
      <c r="G2310" t="s">
        <v>8229</v>
      </c>
      <c r="H2310" t="s">
        <v>8251</v>
      </c>
      <c r="I2310">
        <v>1427775414</v>
      </c>
      <c r="J2310">
        <v>1425187014</v>
      </c>
      <c r="K2310" t="b">
        <v>0</v>
      </c>
      <c r="L2310">
        <v>40</v>
      </c>
      <c r="M2310" t="b">
        <v>1</v>
      </c>
      <c r="N2310" t="s">
        <v>8271</v>
      </c>
      <c r="O2310" s="5">
        <f t="shared" si="288"/>
        <v>1.0142500000000001</v>
      </c>
      <c r="P2310" s="8">
        <f t="shared" si="289"/>
        <v>202.85</v>
      </c>
      <c r="Q2310" t="str">
        <f t="shared" si="290"/>
        <v>theater</v>
      </c>
      <c r="R2310" t="str">
        <f t="shared" si="291"/>
        <v>plays</v>
      </c>
      <c r="S2310" s="11">
        <f t="shared" si="292"/>
        <v>42064.220069444447</v>
      </c>
      <c r="T2310" s="11">
        <f t="shared" si="293"/>
        <v>42094.178402777776</v>
      </c>
      <c r="U2310" t="str">
        <f>INDEX('ED - Country code'!$A:$A,MATCH(Data!G3664,'ED - Country code'!$B:$B,0))</f>
        <v>Germany</v>
      </c>
      <c r="V2310">
        <f t="shared" si="294"/>
        <v>29.958333333328483</v>
      </c>
      <c r="W2310">
        <f t="shared" si="295"/>
        <v>2015</v>
      </c>
    </row>
    <row r="2311" spans="1:23" ht="43.2" x14ac:dyDescent="0.3">
      <c r="A2311">
        <v>1291</v>
      </c>
      <c r="B2311" s="3" t="s">
        <v>1292</v>
      </c>
      <c r="C2311" s="3" t="s">
        <v>5401</v>
      </c>
      <c r="D2311">
        <v>3000</v>
      </c>
      <c r="E2311">
        <v>4371</v>
      </c>
      <c r="F2311" t="s">
        <v>8219</v>
      </c>
      <c r="G2311" t="s">
        <v>8224</v>
      </c>
      <c r="H2311" t="s">
        <v>8246</v>
      </c>
      <c r="I2311">
        <v>1428390000</v>
      </c>
      <c r="J2311">
        <v>1425224391</v>
      </c>
      <c r="K2311" t="b">
        <v>0</v>
      </c>
      <c r="L2311">
        <v>42</v>
      </c>
      <c r="M2311" t="b">
        <v>1</v>
      </c>
      <c r="N2311" t="s">
        <v>8271</v>
      </c>
      <c r="O2311" s="5">
        <f t="shared" si="288"/>
        <v>1.4570000000000001</v>
      </c>
      <c r="P2311" s="8">
        <f t="shared" si="289"/>
        <v>104.07142857142857</v>
      </c>
      <c r="Q2311" t="str">
        <f t="shared" si="290"/>
        <v>theater</v>
      </c>
      <c r="R2311" t="str">
        <f t="shared" si="291"/>
        <v>plays</v>
      </c>
      <c r="S2311" s="11">
        <f t="shared" si="292"/>
        <v>42064.652673611112</v>
      </c>
      <c r="T2311" s="11">
        <f t="shared" si="293"/>
        <v>42101.291666666672</v>
      </c>
      <c r="U2311" t="str">
        <f>INDEX('ED - Country code'!$A:$A,MATCH(Data!G1293,'ED - Country code'!$B:$B,0))</f>
        <v>United States of America</v>
      </c>
      <c r="V2311">
        <f t="shared" si="294"/>
        <v>36.638993055559695</v>
      </c>
      <c r="W2311">
        <f t="shared" si="295"/>
        <v>2015</v>
      </c>
    </row>
    <row r="2312" spans="1:23" ht="43.2" x14ac:dyDescent="0.3">
      <c r="A2312">
        <v>3325</v>
      </c>
      <c r="B2312" s="3" t="s">
        <v>3325</v>
      </c>
      <c r="C2312" s="3" t="s">
        <v>7435</v>
      </c>
      <c r="D2312">
        <v>400</v>
      </c>
      <c r="E2312">
        <v>450</v>
      </c>
      <c r="F2312" t="s">
        <v>8219</v>
      </c>
      <c r="G2312" t="s">
        <v>8225</v>
      </c>
      <c r="H2312" t="s">
        <v>8247</v>
      </c>
      <c r="I2312">
        <v>1428256277</v>
      </c>
      <c r="J2312">
        <v>1425235877</v>
      </c>
      <c r="K2312" t="b">
        <v>0</v>
      </c>
      <c r="L2312">
        <v>15</v>
      </c>
      <c r="M2312" t="b">
        <v>1</v>
      </c>
      <c r="N2312" t="s">
        <v>8271</v>
      </c>
      <c r="O2312" s="5">
        <f t="shared" si="288"/>
        <v>1.125</v>
      </c>
      <c r="P2312" s="8">
        <f t="shared" si="289"/>
        <v>30</v>
      </c>
      <c r="Q2312" t="str">
        <f t="shared" si="290"/>
        <v>theater</v>
      </c>
      <c r="R2312" t="str">
        <f t="shared" si="291"/>
        <v>plays</v>
      </c>
      <c r="S2312" s="11">
        <f t="shared" si="292"/>
        <v>42064.785613425927</v>
      </c>
      <c r="T2312" s="11">
        <f t="shared" si="293"/>
        <v>42099.743946759263</v>
      </c>
      <c r="U2312" t="str">
        <f>INDEX('ED - Country code'!$A:$A,MATCH(Data!G3327,'ED - Country code'!$B:$B,0))</f>
        <v>United Kingdom</v>
      </c>
      <c r="V2312">
        <f t="shared" si="294"/>
        <v>34.958333333335759</v>
      </c>
      <c r="W2312">
        <f t="shared" si="295"/>
        <v>2015</v>
      </c>
    </row>
    <row r="2313" spans="1:23" ht="43.2" x14ac:dyDescent="0.3">
      <c r="A2313">
        <v>1402</v>
      </c>
      <c r="B2313" s="3" t="s">
        <v>1403</v>
      </c>
      <c r="C2313" s="3" t="s">
        <v>5512</v>
      </c>
      <c r="D2313">
        <v>2500</v>
      </c>
      <c r="E2313">
        <v>2729</v>
      </c>
      <c r="F2313" t="s">
        <v>8219</v>
      </c>
      <c r="G2313" t="s">
        <v>8225</v>
      </c>
      <c r="H2313" t="s">
        <v>8247</v>
      </c>
      <c r="I2313">
        <v>1430439411</v>
      </c>
      <c r="J2313">
        <v>1425259011</v>
      </c>
      <c r="K2313" t="b">
        <v>0</v>
      </c>
      <c r="L2313">
        <v>113</v>
      </c>
      <c r="M2313" t="b">
        <v>1</v>
      </c>
      <c r="N2313" t="s">
        <v>8276</v>
      </c>
      <c r="O2313" s="5">
        <f t="shared" si="288"/>
        <v>1.0915999999999999</v>
      </c>
      <c r="P2313" s="8">
        <f t="shared" si="289"/>
        <v>24.150442477876105</v>
      </c>
      <c r="Q2313" t="str">
        <f t="shared" si="290"/>
        <v>music</v>
      </c>
      <c r="R2313" t="str">
        <f t="shared" si="291"/>
        <v>rock</v>
      </c>
      <c r="S2313" s="11">
        <f t="shared" si="292"/>
        <v>42065.053368055553</v>
      </c>
      <c r="T2313" s="11">
        <f t="shared" si="293"/>
        <v>42125.011701388896</v>
      </c>
      <c r="U2313" t="str">
        <f>INDEX('ED - Country code'!$A:$A,MATCH(Data!G1404,'ED - Country code'!$B:$B,0))</f>
        <v>United States of America</v>
      </c>
      <c r="V2313">
        <f t="shared" si="294"/>
        <v>59.958333333343035</v>
      </c>
      <c r="W2313">
        <f t="shared" si="295"/>
        <v>2015</v>
      </c>
    </row>
    <row r="2314" spans="1:23" ht="28.8" x14ac:dyDescent="0.3">
      <c r="A2314">
        <v>3763</v>
      </c>
      <c r="B2314" s="3" t="s">
        <v>3760</v>
      </c>
      <c r="C2314" s="3" t="s">
        <v>7873</v>
      </c>
      <c r="D2314">
        <v>5000</v>
      </c>
      <c r="E2314">
        <v>5000</v>
      </c>
      <c r="F2314" t="s">
        <v>8219</v>
      </c>
      <c r="G2314" t="s">
        <v>8224</v>
      </c>
      <c r="H2314" t="s">
        <v>8246</v>
      </c>
      <c r="I2314">
        <v>1427907626</v>
      </c>
      <c r="J2314">
        <v>1425319226</v>
      </c>
      <c r="K2314" t="b">
        <v>0</v>
      </c>
      <c r="L2314">
        <v>77</v>
      </c>
      <c r="M2314" t="b">
        <v>1</v>
      </c>
      <c r="N2314" t="s">
        <v>8305</v>
      </c>
      <c r="O2314" s="5">
        <f t="shared" si="288"/>
        <v>1</v>
      </c>
      <c r="P2314" s="8">
        <f t="shared" si="289"/>
        <v>64.935064935064929</v>
      </c>
      <c r="Q2314" t="str">
        <f t="shared" si="290"/>
        <v>theater</v>
      </c>
      <c r="R2314" t="str">
        <f t="shared" si="291"/>
        <v>musical</v>
      </c>
      <c r="S2314" s="11">
        <f t="shared" si="292"/>
        <v>42065.750300925924</v>
      </c>
      <c r="T2314" s="11">
        <f t="shared" si="293"/>
        <v>42095.708634259259</v>
      </c>
      <c r="U2314" t="str">
        <f>INDEX('ED - Country code'!$A:$A,MATCH(Data!G3765,'ED - Country code'!$B:$B,0))</f>
        <v>Switzerland</v>
      </c>
      <c r="V2314">
        <f t="shared" si="294"/>
        <v>29.958333333335759</v>
      </c>
      <c r="W2314">
        <f t="shared" si="295"/>
        <v>2015</v>
      </c>
    </row>
    <row r="2315" spans="1:23" ht="43.2" x14ac:dyDescent="0.3">
      <c r="A2315">
        <v>3330</v>
      </c>
      <c r="B2315" s="3" t="s">
        <v>3330</v>
      </c>
      <c r="C2315" s="3" t="s">
        <v>7440</v>
      </c>
      <c r="D2315">
        <v>1500</v>
      </c>
      <c r="E2315">
        <v>1594</v>
      </c>
      <c r="F2315" t="s">
        <v>8219</v>
      </c>
      <c r="G2315" t="s">
        <v>8225</v>
      </c>
      <c r="H2315" t="s">
        <v>8247</v>
      </c>
      <c r="I2315">
        <v>1427919468</v>
      </c>
      <c r="J2315">
        <v>1425331068</v>
      </c>
      <c r="K2315" t="b">
        <v>0</v>
      </c>
      <c r="L2315">
        <v>69</v>
      </c>
      <c r="M2315" t="b">
        <v>1</v>
      </c>
      <c r="N2315" t="s">
        <v>8271</v>
      </c>
      <c r="O2315" s="5">
        <f t="shared" si="288"/>
        <v>1.0626666666666666</v>
      </c>
      <c r="P2315" s="8">
        <f t="shared" si="289"/>
        <v>23.10144927536232</v>
      </c>
      <c r="Q2315" t="str">
        <f t="shared" si="290"/>
        <v>theater</v>
      </c>
      <c r="R2315" t="str">
        <f t="shared" si="291"/>
        <v>plays</v>
      </c>
      <c r="S2315" s="11">
        <f t="shared" si="292"/>
        <v>42065.887361111112</v>
      </c>
      <c r="T2315" s="11">
        <f t="shared" si="293"/>
        <v>42095.845694444448</v>
      </c>
      <c r="U2315" t="str">
        <f>INDEX('ED - Country code'!$A:$A,MATCH(Data!G3332,'ED - Country code'!$B:$B,0))</f>
        <v>Italy</v>
      </c>
      <c r="V2315">
        <f t="shared" si="294"/>
        <v>29.958333333335759</v>
      </c>
      <c r="W2315">
        <f t="shared" si="295"/>
        <v>2015</v>
      </c>
    </row>
    <row r="2316" spans="1:23" ht="43.2" x14ac:dyDescent="0.3">
      <c r="A2316">
        <v>2823</v>
      </c>
      <c r="B2316" s="3" t="s">
        <v>2823</v>
      </c>
      <c r="C2316" s="3" t="s">
        <v>6933</v>
      </c>
      <c r="D2316">
        <v>100</v>
      </c>
      <c r="E2316">
        <v>124</v>
      </c>
      <c r="F2316" t="s">
        <v>8219</v>
      </c>
      <c r="G2316" t="s">
        <v>8225</v>
      </c>
      <c r="H2316" t="s">
        <v>8247</v>
      </c>
      <c r="I2316">
        <v>1427842740</v>
      </c>
      <c r="J2316">
        <v>1425428206</v>
      </c>
      <c r="K2316" t="b">
        <v>0</v>
      </c>
      <c r="L2316">
        <v>14</v>
      </c>
      <c r="M2316" t="b">
        <v>1</v>
      </c>
      <c r="N2316" t="s">
        <v>8271</v>
      </c>
      <c r="O2316" s="5">
        <f t="shared" si="288"/>
        <v>1.24</v>
      </c>
      <c r="P2316" s="8">
        <f t="shared" si="289"/>
        <v>8.8571428571428577</v>
      </c>
      <c r="Q2316" t="str">
        <f t="shared" si="290"/>
        <v>theater</v>
      </c>
      <c r="R2316" t="str">
        <f t="shared" si="291"/>
        <v>plays</v>
      </c>
      <c r="S2316" s="11">
        <f t="shared" si="292"/>
        <v>42067.011643518519</v>
      </c>
      <c r="T2316" s="11">
        <f t="shared" si="293"/>
        <v>42094.957638888889</v>
      </c>
      <c r="U2316" t="str">
        <f>INDEX('ED - Country code'!$A:$A,MATCH(Data!G2825,'ED - Country code'!$B:$B,0))</f>
        <v>United States of America</v>
      </c>
      <c r="V2316">
        <f t="shared" si="294"/>
        <v>27.945995370369928</v>
      </c>
      <c r="W2316">
        <f t="shared" si="295"/>
        <v>2015</v>
      </c>
    </row>
    <row r="2317" spans="1:23" ht="43.2" x14ac:dyDescent="0.3">
      <c r="A2317">
        <v>1754</v>
      </c>
      <c r="B2317" s="3" t="s">
        <v>1755</v>
      </c>
      <c r="C2317" s="3" t="s">
        <v>5864</v>
      </c>
      <c r="D2317">
        <v>8500</v>
      </c>
      <c r="E2317">
        <v>9395</v>
      </c>
      <c r="F2317" t="s">
        <v>8219</v>
      </c>
      <c r="G2317" t="s">
        <v>8229</v>
      </c>
      <c r="H2317" t="s">
        <v>8251</v>
      </c>
      <c r="I2317">
        <v>1428091353</v>
      </c>
      <c r="J2317">
        <v>1425502953</v>
      </c>
      <c r="K2317" t="b">
        <v>0</v>
      </c>
      <c r="L2317">
        <v>90</v>
      </c>
      <c r="M2317" t="b">
        <v>1</v>
      </c>
      <c r="N2317" t="s">
        <v>8285</v>
      </c>
      <c r="O2317" s="5">
        <f t="shared" si="288"/>
        <v>1.1052941176470588</v>
      </c>
      <c r="P2317" s="8">
        <f t="shared" si="289"/>
        <v>104.38888888888889</v>
      </c>
      <c r="Q2317" t="str">
        <f t="shared" si="290"/>
        <v>photography</v>
      </c>
      <c r="R2317" t="str">
        <f t="shared" si="291"/>
        <v>photobooks</v>
      </c>
      <c r="S2317" s="11">
        <f t="shared" si="292"/>
        <v>42067.876770833333</v>
      </c>
      <c r="T2317" s="11">
        <f t="shared" si="293"/>
        <v>42097.835104166668</v>
      </c>
      <c r="U2317" t="str">
        <f>INDEX('ED - Country code'!$A:$A,MATCH(Data!G1756,'ED - Country code'!$B:$B,0))</f>
        <v>United States of America</v>
      </c>
      <c r="V2317">
        <f t="shared" si="294"/>
        <v>29.958333333335759</v>
      </c>
      <c r="W2317">
        <f t="shared" si="295"/>
        <v>2015</v>
      </c>
    </row>
    <row r="2318" spans="1:23" ht="43.2" x14ac:dyDescent="0.3">
      <c r="A2318">
        <v>1956</v>
      </c>
      <c r="B2318" s="3" t="s">
        <v>1957</v>
      </c>
      <c r="C2318" s="3" t="s">
        <v>6066</v>
      </c>
      <c r="D2318">
        <v>60000</v>
      </c>
      <c r="E2318">
        <v>176420</v>
      </c>
      <c r="F2318" t="s">
        <v>8219</v>
      </c>
      <c r="G2318" t="s">
        <v>8224</v>
      </c>
      <c r="H2318" t="s">
        <v>8246</v>
      </c>
      <c r="I2318">
        <v>1429391405</v>
      </c>
      <c r="J2318">
        <v>1425507005</v>
      </c>
      <c r="K2318" t="b">
        <v>1</v>
      </c>
      <c r="L2318">
        <v>365</v>
      </c>
      <c r="M2318" t="b">
        <v>1</v>
      </c>
      <c r="N2318" t="s">
        <v>8295</v>
      </c>
      <c r="O2318" s="5">
        <f t="shared" si="288"/>
        <v>2.9403333333333332</v>
      </c>
      <c r="P2318" s="8">
        <f t="shared" si="289"/>
        <v>483.34246575342468</v>
      </c>
      <c r="Q2318" t="str">
        <f t="shared" si="290"/>
        <v>technology</v>
      </c>
      <c r="R2318" t="str">
        <f t="shared" si="291"/>
        <v>hardware</v>
      </c>
      <c r="S2318" s="11">
        <f t="shared" si="292"/>
        <v>42067.923668981486</v>
      </c>
      <c r="T2318" s="11">
        <f t="shared" si="293"/>
        <v>42112.882002314815</v>
      </c>
      <c r="U2318" t="str">
        <f>INDEX('ED - Country code'!$A:$A,MATCH(Data!G1958,'ED - Country code'!$B:$B,0))</f>
        <v>United States of America</v>
      </c>
      <c r="V2318">
        <f t="shared" si="294"/>
        <v>44.958333333328483</v>
      </c>
      <c r="W2318">
        <f t="shared" si="295"/>
        <v>2015</v>
      </c>
    </row>
    <row r="2319" spans="1:23" ht="43.2" x14ac:dyDescent="0.3">
      <c r="A2319">
        <v>2187</v>
      </c>
      <c r="B2319" s="3" t="s">
        <v>2188</v>
      </c>
      <c r="C2319" s="3" t="s">
        <v>6297</v>
      </c>
      <c r="D2319">
        <v>20000</v>
      </c>
      <c r="E2319">
        <v>202928.5</v>
      </c>
      <c r="F2319" t="s">
        <v>8219</v>
      </c>
      <c r="G2319" t="s">
        <v>8224</v>
      </c>
      <c r="H2319" t="s">
        <v>8246</v>
      </c>
      <c r="I2319">
        <v>1428033540</v>
      </c>
      <c r="J2319">
        <v>1425531666</v>
      </c>
      <c r="K2319" t="b">
        <v>1</v>
      </c>
      <c r="L2319">
        <v>3562</v>
      </c>
      <c r="M2319" t="b">
        <v>1</v>
      </c>
      <c r="N2319" t="s">
        <v>8297</v>
      </c>
      <c r="O2319" s="5">
        <f t="shared" si="288"/>
        <v>10.146425000000001</v>
      </c>
      <c r="P2319" s="8">
        <f t="shared" si="289"/>
        <v>56.970381807973048</v>
      </c>
      <c r="Q2319" t="str">
        <f t="shared" si="290"/>
        <v>games</v>
      </c>
      <c r="R2319" t="str">
        <f t="shared" si="291"/>
        <v>tabletop games</v>
      </c>
      <c r="S2319" s="11">
        <f t="shared" si="292"/>
        <v>42068.209097222221</v>
      </c>
      <c r="T2319" s="11">
        <f t="shared" si="293"/>
        <v>42097.165972222225</v>
      </c>
      <c r="U2319" t="str">
        <f>INDEX('ED - Country code'!$A:$A,MATCH(Data!G2189,'ED - Country code'!$B:$B,0))</f>
        <v>United States of America</v>
      </c>
      <c r="V2319">
        <f t="shared" si="294"/>
        <v>28.956875000003492</v>
      </c>
      <c r="W2319">
        <f t="shared" si="295"/>
        <v>2015</v>
      </c>
    </row>
    <row r="2320" spans="1:23" ht="28.8" x14ac:dyDescent="0.3">
      <c r="A2320">
        <v>36</v>
      </c>
      <c r="B2320" s="3" t="s">
        <v>38</v>
      </c>
      <c r="C2320" s="3" t="s">
        <v>4147</v>
      </c>
      <c r="D2320">
        <v>6000</v>
      </c>
      <c r="E2320">
        <v>8529</v>
      </c>
      <c r="F2320" t="s">
        <v>8219</v>
      </c>
      <c r="G2320" t="s">
        <v>8224</v>
      </c>
      <c r="H2320" t="s">
        <v>8246</v>
      </c>
      <c r="I2320">
        <v>1428128525</v>
      </c>
      <c r="J2320">
        <v>1425540125</v>
      </c>
      <c r="K2320" t="b">
        <v>0</v>
      </c>
      <c r="L2320">
        <v>44</v>
      </c>
      <c r="M2320" t="b">
        <v>1</v>
      </c>
      <c r="N2320" t="s">
        <v>8265</v>
      </c>
      <c r="O2320" s="5">
        <f t="shared" si="288"/>
        <v>1.4215</v>
      </c>
      <c r="P2320" s="8">
        <f t="shared" si="289"/>
        <v>193.84090909090909</v>
      </c>
      <c r="Q2320" t="str">
        <f t="shared" si="290"/>
        <v>film &amp; video</v>
      </c>
      <c r="R2320" t="str">
        <f t="shared" si="291"/>
        <v>television</v>
      </c>
      <c r="S2320" s="11">
        <f t="shared" si="292"/>
        <v>42068.307002314818</v>
      </c>
      <c r="T2320" s="11">
        <f t="shared" si="293"/>
        <v>42098.265335648146</v>
      </c>
      <c r="U2320" t="str">
        <f>INDEX('ED - Country code'!$A:$A,MATCH(Data!G38,'ED - Country code'!$B:$B,0))</f>
        <v>United States of America</v>
      </c>
      <c r="V2320">
        <f t="shared" si="294"/>
        <v>29.958333333328483</v>
      </c>
      <c r="W2320">
        <f t="shared" si="295"/>
        <v>2015</v>
      </c>
    </row>
    <row r="2321" spans="1:23" x14ac:dyDescent="0.3">
      <c r="A2321">
        <v>1759</v>
      </c>
      <c r="B2321" s="3" t="s">
        <v>1760</v>
      </c>
      <c r="C2321" s="3" t="s">
        <v>5869</v>
      </c>
      <c r="D2321">
        <v>5000</v>
      </c>
      <c r="E2321">
        <v>5330</v>
      </c>
      <c r="F2321" t="s">
        <v>8219</v>
      </c>
      <c r="G2321" t="s">
        <v>8224</v>
      </c>
      <c r="H2321" t="s">
        <v>8246</v>
      </c>
      <c r="I2321">
        <v>1427309629</v>
      </c>
      <c r="J2321">
        <v>1425585229</v>
      </c>
      <c r="K2321" t="b">
        <v>0</v>
      </c>
      <c r="L2321">
        <v>49</v>
      </c>
      <c r="M2321" t="b">
        <v>1</v>
      </c>
      <c r="N2321" t="s">
        <v>8285</v>
      </c>
      <c r="O2321" s="5">
        <f t="shared" si="288"/>
        <v>1.0660000000000001</v>
      </c>
      <c r="P2321" s="8">
        <f t="shared" si="289"/>
        <v>108.77551020408163</v>
      </c>
      <c r="Q2321" t="str">
        <f t="shared" si="290"/>
        <v>photography</v>
      </c>
      <c r="R2321" t="str">
        <f t="shared" si="291"/>
        <v>photobooks</v>
      </c>
      <c r="S2321" s="11">
        <f t="shared" si="292"/>
        <v>42068.829039351855</v>
      </c>
      <c r="T2321" s="11">
        <f t="shared" si="293"/>
        <v>42088.787372685183</v>
      </c>
      <c r="U2321" t="str">
        <f>INDEX('ED - Country code'!$A:$A,MATCH(Data!G1761,'ED - Country code'!$B:$B,0))</f>
        <v>United Kingdom</v>
      </c>
      <c r="V2321">
        <f t="shared" si="294"/>
        <v>19.958333333328483</v>
      </c>
      <c r="W2321">
        <f t="shared" si="295"/>
        <v>2015</v>
      </c>
    </row>
    <row r="2322" spans="1:23" ht="28.8" x14ac:dyDescent="0.3">
      <c r="A2322">
        <v>3248</v>
      </c>
      <c r="B2322" s="3" t="s">
        <v>3248</v>
      </c>
      <c r="C2322" s="3" t="s">
        <v>7358</v>
      </c>
      <c r="D2322">
        <v>12000</v>
      </c>
      <c r="E2322">
        <v>12095</v>
      </c>
      <c r="F2322" t="s">
        <v>8219</v>
      </c>
      <c r="G2322" t="s">
        <v>8224</v>
      </c>
      <c r="H2322" t="s">
        <v>8246</v>
      </c>
      <c r="I2322">
        <v>1428178757</v>
      </c>
      <c r="J2322">
        <v>1425590357</v>
      </c>
      <c r="K2322" t="b">
        <v>1</v>
      </c>
      <c r="L2322">
        <v>200</v>
      </c>
      <c r="M2322" t="b">
        <v>1</v>
      </c>
      <c r="N2322" t="s">
        <v>8271</v>
      </c>
      <c r="O2322" s="5">
        <f t="shared" si="288"/>
        <v>1.0079166666666666</v>
      </c>
      <c r="P2322" s="8">
        <f t="shared" si="289"/>
        <v>60.475000000000001</v>
      </c>
      <c r="Q2322" t="str">
        <f t="shared" si="290"/>
        <v>theater</v>
      </c>
      <c r="R2322" t="str">
        <f t="shared" si="291"/>
        <v>plays</v>
      </c>
      <c r="S2322" s="11">
        <f t="shared" si="292"/>
        <v>42068.888391203705</v>
      </c>
      <c r="T2322" s="11">
        <f t="shared" si="293"/>
        <v>42098.846724537041</v>
      </c>
      <c r="U2322" t="str">
        <f>INDEX('ED - Country code'!$A:$A,MATCH(Data!G3250,'ED - Country code'!$B:$B,0))</f>
        <v>Sweden</v>
      </c>
      <c r="V2322">
        <f t="shared" si="294"/>
        <v>29.958333333335759</v>
      </c>
      <c r="W2322">
        <f t="shared" si="295"/>
        <v>2015</v>
      </c>
    </row>
    <row r="2323" spans="1:23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8"/>
        <v>0.39120962394619685</v>
      </c>
      <c r="P2323" s="8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11">
        <f t="shared" si="292"/>
        <v>42799.260428240741</v>
      </c>
      <c r="T2323" s="11">
        <f t="shared" si="293"/>
        <v>42829.21876157407</v>
      </c>
      <c r="U2323" t="str">
        <f>INDEX('ED - Country code'!$A:$A,MATCH(Data!G2323,'ED - Country code'!$B:$B,0))</f>
        <v>Austria</v>
      </c>
      <c r="V2323">
        <f t="shared" si="294"/>
        <v>29.958333333328483</v>
      </c>
      <c r="W2323">
        <f t="shared" si="295"/>
        <v>2017</v>
      </c>
    </row>
    <row r="2324" spans="1:23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8"/>
        <v>3.1481481481481478E-2</v>
      </c>
      <c r="P2324" s="8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11">
        <f t="shared" si="292"/>
        <v>42804.895474537043</v>
      </c>
      <c r="T2324" s="11">
        <f t="shared" si="293"/>
        <v>42834.853807870371</v>
      </c>
      <c r="U2324" t="str">
        <f>INDEX('ED - Country code'!$A:$A,MATCH(Data!G2324,'ED - Country code'!$B:$B,0))</f>
        <v>United States of America</v>
      </c>
      <c r="V2324">
        <f t="shared" si="294"/>
        <v>29.958333333328483</v>
      </c>
      <c r="W2324">
        <f t="shared" si="295"/>
        <v>2017</v>
      </c>
    </row>
    <row r="2325" spans="1:23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8"/>
        <v>0.48</v>
      </c>
      <c r="P2325" s="8">
        <f t="shared" si="289"/>
        <v>30</v>
      </c>
      <c r="Q2325" t="str">
        <f t="shared" si="290"/>
        <v>food</v>
      </c>
      <c r="R2325" t="str">
        <f t="shared" si="291"/>
        <v>small batch</v>
      </c>
      <c r="S2325" s="11">
        <f t="shared" si="292"/>
        <v>42807.755173611105</v>
      </c>
      <c r="T2325" s="11">
        <f t="shared" si="293"/>
        <v>42814.755173611105</v>
      </c>
      <c r="U2325" t="str">
        <f>INDEX('ED - Country code'!$A:$A,MATCH(Data!G2325,'ED - Country code'!$B:$B,0))</f>
        <v>United States of America</v>
      </c>
      <c r="V2325">
        <f t="shared" si="294"/>
        <v>7</v>
      </c>
      <c r="W2325">
        <f t="shared" si="295"/>
        <v>2017</v>
      </c>
    </row>
    <row r="2326" spans="1:23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8"/>
        <v>0.20733333333333334</v>
      </c>
      <c r="P2326" s="8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11">
        <f t="shared" si="292"/>
        <v>42790.885243055556</v>
      </c>
      <c r="T2326" s="11">
        <f t="shared" si="293"/>
        <v>42820.843576388885</v>
      </c>
      <c r="U2326" t="str">
        <f>INDEX('ED - Country code'!$A:$A,MATCH(Data!G2326,'ED - Country code'!$B:$B,0))</f>
        <v>United Kingdom</v>
      </c>
      <c r="V2326">
        <f t="shared" si="294"/>
        <v>29.958333333328483</v>
      </c>
      <c r="W2326">
        <f t="shared" si="295"/>
        <v>2017</v>
      </c>
    </row>
    <row r="2327" spans="1:23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8"/>
        <v>0.08</v>
      </c>
      <c r="P2327" s="8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11">
        <f t="shared" si="292"/>
        <v>42794.022349537037</v>
      </c>
      <c r="T2327" s="11">
        <f t="shared" si="293"/>
        <v>42823.980682870373</v>
      </c>
      <c r="U2327" t="str">
        <f>INDEX('ED - Country code'!$A:$A,MATCH(Data!G2327,'ED - Country code'!$B:$B,0))</f>
        <v>United States of America</v>
      </c>
      <c r="V2327">
        <f t="shared" si="294"/>
        <v>29.958333333335759</v>
      </c>
      <c r="W2327">
        <f t="shared" si="295"/>
        <v>2017</v>
      </c>
    </row>
    <row r="2328" spans="1:23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8"/>
        <v>7.1999999999999998E-3</v>
      </c>
      <c r="P2328" s="8">
        <f t="shared" si="289"/>
        <v>108</v>
      </c>
      <c r="Q2328" t="str">
        <f t="shared" si="290"/>
        <v>food</v>
      </c>
      <c r="R2328" t="str">
        <f t="shared" si="291"/>
        <v>small batch</v>
      </c>
      <c r="S2328" s="11">
        <f t="shared" si="292"/>
        <v>42804.034120370372</v>
      </c>
      <c r="T2328" s="11">
        <f t="shared" si="293"/>
        <v>42855.708333333328</v>
      </c>
      <c r="U2328" t="str">
        <f>INDEX('ED - Country code'!$A:$A,MATCH(Data!G2328,'ED - Country code'!$B:$B,0))</f>
        <v>United States of America</v>
      </c>
      <c r="V2328">
        <f t="shared" si="294"/>
        <v>51.674212962956517</v>
      </c>
      <c r="W2328">
        <f t="shared" si="295"/>
        <v>2017</v>
      </c>
    </row>
    <row r="2329" spans="1:23" ht="43.2" x14ac:dyDescent="0.3">
      <c r="A2329">
        <v>3611</v>
      </c>
      <c r="B2329" s="3" t="s">
        <v>3610</v>
      </c>
      <c r="C2329" s="3" t="s">
        <v>7721</v>
      </c>
      <c r="D2329">
        <v>2500</v>
      </c>
      <c r="E2329">
        <v>3400</v>
      </c>
      <c r="F2329" t="s">
        <v>8219</v>
      </c>
      <c r="G2329" t="s">
        <v>8225</v>
      </c>
      <c r="H2329" t="s">
        <v>8247</v>
      </c>
      <c r="I2329">
        <v>1428483201</v>
      </c>
      <c r="J2329">
        <v>1425891201</v>
      </c>
      <c r="K2329" t="b">
        <v>0</v>
      </c>
      <c r="L2329">
        <v>51</v>
      </c>
      <c r="M2329" t="b">
        <v>1</v>
      </c>
      <c r="N2329" t="s">
        <v>8271</v>
      </c>
      <c r="O2329" s="5">
        <f t="shared" si="288"/>
        <v>1.36</v>
      </c>
      <c r="P2329" s="8">
        <f t="shared" si="289"/>
        <v>66.666666666666671</v>
      </c>
      <c r="Q2329" t="str">
        <f t="shared" si="290"/>
        <v>theater</v>
      </c>
      <c r="R2329" t="str">
        <f t="shared" si="291"/>
        <v>plays</v>
      </c>
      <c r="S2329" s="11">
        <f t="shared" si="292"/>
        <v>42072.370381944449</v>
      </c>
      <c r="T2329" s="11">
        <f t="shared" si="293"/>
        <v>42102.370381944449</v>
      </c>
      <c r="U2329" t="str">
        <f>INDEX('ED - Country code'!$A:$A,MATCH(Data!G3613,'ED - Country code'!$B:$B,0))</f>
        <v>United States of America</v>
      </c>
      <c r="V2329">
        <f t="shared" si="294"/>
        <v>30</v>
      </c>
      <c r="W2329">
        <f t="shared" si="295"/>
        <v>2015</v>
      </c>
    </row>
    <row r="2330" spans="1:23" ht="43.2" x14ac:dyDescent="0.3">
      <c r="A2330">
        <v>1194</v>
      </c>
      <c r="B2330" s="3" t="s">
        <v>1195</v>
      </c>
      <c r="C2330" s="3" t="s">
        <v>5304</v>
      </c>
      <c r="D2330">
        <v>12500</v>
      </c>
      <c r="E2330">
        <v>40280</v>
      </c>
      <c r="F2330" t="s">
        <v>8219</v>
      </c>
      <c r="G2330" t="s">
        <v>8241</v>
      </c>
      <c r="H2330" t="s">
        <v>8249</v>
      </c>
      <c r="I2330">
        <v>1428493379</v>
      </c>
      <c r="J2330">
        <v>1425901379</v>
      </c>
      <c r="K2330" t="b">
        <v>0</v>
      </c>
      <c r="L2330">
        <v>714</v>
      </c>
      <c r="M2330" t="b">
        <v>1</v>
      </c>
      <c r="N2330" t="s">
        <v>8285</v>
      </c>
      <c r="O2330" s="5">
        <f t="shared" si="288"/>
        <v>3.2223999999999999</v>
      </c>
      <c r="P2330" s="8">
        <f t="shared" si="289"/>
        <v>56.414565826330531</v>
      </c>
      <c r="Q2330" t="str">
        <f t="shared" si="290"/>
        <v>photography</v>
      </c>
      <c r="R2330" t="str">
        <f t="shared" si="291"/>
        <v>photobooks</v>
      </c>
      <c r="S2330" s="11">
        <f t="shared" si="292"/>
        <v>42072.488182870366</v>
      </c>
      <c r="T2330" s="11">
        <f t="shared" si="293"/>
        <v>42102.488182870366</v>
      </c>
      <c r="U2330" t="str">
        <f>INDEX('ED - Country code'!$A:$A,MATCH(Data!G1196,'ED - Country code'!$B:$B,0))</f>
        <v>United States of America</v>
      </c>
      <c r="V2330">
        <f t="shared" si="294"/>
        <v>30</v>
      </c>
      <c r="W2330">
        <f t="shared" si="295"/>
        <v>2015</v>
      </c>
    </row>
    <row r="2331" spans="1:23" ht="28.8" x14ac:dyDescent="0.3">
      <c r="A2331">
        <v>3710</v>
      </c>
      <c r="B2331" s="3" t="s">
        <v>3707</v>
      </c>
      <c r="C2331" s="3" t="s">
        <v>7820</v>
      </c>
      <c r="D2331">
        <v>1300</v>
      </c>
      <c r="E2331">
        <v>1835</v>
      </c>
      <c r="F2331" t="s">
        <v>8219</v>
      </c>
      <c r="G2331" t="s">
        <v>8224</v>
      </c>
      <c r="H2331" t="s">
        <v>8246</v>
      </c>
      <c r="I2331">
        <v>1428068988</v>
      </c>
      <c r="J2331">
        <v>1425908988</v>
      </c>
      <c r="K2331" t="b">
        <v>0</v>
      </c>
      <c r="L2331">
        <v>27</v>
      </c>
      <c r="M2331" t="b">
        <v>1</v>
      </c>
      <c r="N2331" t="s">
        <v>8271</v>
      </c>
      <c r="O2331" s="5">
        <f t="shared" si="288"/>
        <v>1.4115384615384616</v>
      </c>
      <c r="P2331" s="8">
        <f t="shared" si="289"/>
        <v>67.962962962962962</v>
      </c>
      <c r="Q2331" t="str">
        <f t="shared" si="290"/>
        <v>theater</v>
      </c>
      <c r="R2331" t="str">
        <f t="shared" si="291"/>
        <v>plays</v>
      </c>
      <c r="S2331" s="11">
        <f t="shared" si="292"/>
        <v>42072.576249999998</v>
      </c>
      <c r="T2331" s="11">
        <f t="shared" si="293"/>
        <v>42097.576249999998</v>
      </c>
      <c r="U2331" t="str">
        <f>INDEX('ED - Country code'!$A:$A,MATCH(Data!G3712,'ED - Country code'!$B:$B,0))</f>
        <v>United States of America</v>
      </c>
      <c r="V2331">
        <f t="shared" si="294"/>
        <v>25</v>
      </c>
      <c r="W2331">
        <f t="shared" si="295"/>
        <v>2015</v>
      </c>
    </row>
    <row r="2332" spans="1:23" ht="43.2" x14ac:dyDescent="0.3">
      <c r="A2332">
        <v>259</v>
      </c>
      <c r="B2332" s="3" t="s">
        <v>260</v>
      </c>
      <c r="C2332" s="3" t="s">
        <v>4369</v>
      </c>
      <c r="D2332">
        <v>75000</v>
      </c>
      <c r="E2332">
        <v>98953.42</v>
      </c>
      <c r="F2332" t="s">
        <v>8219</v>
      </c>
      <c r="G2332" t="s">
        <v>8224</v>
      </c>
      <c r="H2332" t="s">
        <v>8246</v>
      </c>
      <c r="I2332">
        <v>1428514969</v>
      </c>
      <c r="J2332">
        <v>1425922969</v>
      </c>
      <c r="K2332" t="b">
        <v>1</v>
      </c>
      <c r="L2332">
        <v>942</v>
      </c>
      <c r="M2332" t="b">
        <v>1</v>
      </c>
      <c r="N2332" t="s">
        <v>8269</v>
      </c>
      <c r="O2332" s="5">
        <f t="shared" si="288"/>
        <v>1.3193789333333332</v>
      </c>
      <c r="P2332" s="8">
        <f t="shared" si="289"/>
        <v>105.04609341825902</v>
      </c>
      <c r="Q2332" t="str">
        <f t="shared" si="290"/>
        <v>film &amp; video</v>
      </c>
      <c r="R2332" t="str">
        <f t="shared" si="291"/>
        <v>documentary</v>
      </c>
      <c r="S2332" s="11">
        <f t="shared" si="292"/>
        <v>42072.738067129627</v>
      </c>
      <c r="T2332" s="11">
        <f t="shared" si="293"/>
        <v>42102.738067129627</v>
      </c>
      <c r="U2332" t="str">
        <f>INDEX('ED - Country code'!$A:$A,MATCH(Data!G261,'ED - Country code'!$B:$B,0))</f>
        <v>United States of America</v>
      </c>
      <c r="V2332">
        <f t="shared" si="294"/>
        <v>30</v>
      </c>
      <c r="W2332">
        <f t="shared" si="295"/>
        <v>2015</v>
      </c>
    </row>
    <row r="2333" spans="1:23" ht="43.2" x14ac:dyDescent="0.3">
      <c r="A2333">
        <v>3546</v>
      </c>
      <c r="B2333" s="3" t="s">
        <v>3545</v>
      </c>
      <c r="C2333" s="3" t="s">
        <v>7656</v>
      </c>
      <c r="D2333">
        <v>1100</v>
      </c>
      <c r="E2333">
        <v>1125</v>
      </c>
      <c r="F2333" t="s">
        <v>8219</v>
      </c>
      <c r="G2333" t="s">
        <v>8224</v>
      </c>
      <c r="H2333" t="s">
        <v>8246</v>
      </c>
      <c r="I2333">
        <v>1427860740</v>
      </c>
      <c r="J2333">
        <v>1426002684</v>
      </c>
      <c r="K2333" t="b">
        <v>0</v>
      </c>
      <c r="L2333">
        <v>19</v>
      </c>
      <c r="M2333" t="b">
        <v>1</v>
      </c>
      <c r="N2333" t="s">
        <v>8271</v>
      </c>
      <c r="O2333" s="5">
        <f t="shared" si="288"/>
        <v>1.0227272727272727</v>
      </c>
      <c r="P2333" s="8">
        <f t="shared" si="289"/>
        <v>59.210526315789473</v>
      </c>
      <c r="Q2333" t="str">
        <f t="shared" si="290"/>
        <v>theater</v>
      </c>
      <c r="R2333" t="str">
        <f t="shared" si="291"/>
        <v>plays</v>
      </c>
      <c r="S2333" s="11">
        <f t="shared" si="292"/>
        <v>42073.660694444443</v>
      </c>
      <c r="T2333" s="11">
        <f t="shared" si="293"/>
        <v>42095.165972222225</v>
      </c>
      <c r="U2333" t="str">
        <f>INDEX('ED - Country code'!$A:$A,MATCH(Data!G3548,'ED - Country code'!$B:$B,0))</f>
        <v>United States of America</v>
      </c>
      <c r="V2333">
        <f t="shared" si="294"/>
        <v>21.505277777781885</v>
      </c>
      <c r="W2333">
        <f t="shared" si="295"/>
        <v>2015</v>
      </c>
    </row>
    <row r="2334" spans="1:23" ht="43.2" x14ac:dyDescent="0.3">
      <c r="A2334">
        <v>1471</v>
      </c>
      <c r="B2334" s="3" t="s">
        <v>1472</v>
      </c>
      <c r="C2334" s="3" t="s">
        <v>5581</v>
      </c>
      <c r="D2334">
        <v>32000</v>
      </c>
      <c r="E2334">
        <v>33229</v>
      </c>
      <c r="F2334" t="s">
        <v>8219</v>
      </c>
      <c r="G2334" t="s">
        <v>8224</v>
      </c>
      <c r="H2334" t="s">
        <v>8246</v>
      </c>
      <c r="I2334">
        <v>1428620334</v>
      </c>
      <c r="J2334">
        <v>1426028334</v>
      </c>
      <c r="K2334" t="b">
        <v>1</v>
      </c>
      <c r="L2334">
        <v>343</v>
      </c>
      <c r="M2334" t="b">
        <v>1</v>
      </c>
      <c r="N2334" t="s">
        <v>8288</v>
      </c>
      <c r="O2334" s="5">
        <f t="shared" si="288"/>
        <v>1.03840625</v>
      </c>
      <c r="P2334" s="8">
        <f t="shared" si="289"/>
        <v>96.877551020408163</v>
      </c>
      <c r="Q2334" t="str">
        <f t="shared" si="290"/>
        <v>publishing</v>
      </c>
      <c r="R2334" t="str">
        <f t="shared" si="291"/>
        <v>radio &amp; podcasts</v>
      </c>
      <c r="S2334" s="11">
        <f t="shared" si="292"/>
        <v>42073.957569444443</v>
      </c>
      <c r="T2334" s="11">
        <f t="shared" si="293"/>
        <v>42103.957569444443</v>
      </c>
      <c r="U2334" t="str">
        <f>INDEX('ED - Country code'!$A:$A,MATCH(Data!G1473,'ED - Country code'!$B:$B,0))</f>
        <v>United States of America</v>
      </c>
      <c r="V2334">
        <f t="shared" si="294"/>
        <v>30</v>
      </c>
      <c r="W2334">
        <f t="shared" si="295"/>
        <v>2015</v>
      </c>
    </row>
    <row r="2335" spans="1:23" ht="28.8" x14ac:dyDescent="0.3">
      <c r="A2335">
        <v>2179</v>
      </c>
      <c r="B2335" s="3" t="s">
        <v>2180</v>
      </c>
      <c r="C2335" s="3" t="s">
        <v>6289</v>
      </c>
      <c r="D2335">
        <v>1000</v>
      </c>
      <c r="E2335">
        <v>1614</v>
      </c>
      <c r="F2335" t="s">
        <v>8219</v>
      </c>
      <c r="G2335" t="s">
        <v>8224</v>
      </c>
      <c r="H2335" t="s">
        <v>8246</v>
      </c>
      <c r="I2335">
        <v>1428725192</v>
      </c>
      <c r="J2335">
        <v>1426133192</v>
      </c>
      <c r="K2335" t="b">
        <v>0</v>
      </c>
      <c r="L2335">
        <v>21</v>
      </c>
      <c r="M2335" t="b">
        <v>1</v>
      </c>
      <c r="N2335" t="s">
        <v>8276</v>
      </c>
      <c r="O2335" s="5">
        <f t="shared" si="288"/>
        <v>1.6140000000000001</v>
      </c>
      <c r="P2335" s="8">
        <f t="shared" si="289"/>
        <v>76.857142857142861</v>
      </c>
      <c r="Q2335" t="str">
        <f t="shared" si="290"/>
        <v>music</v>
      </c>
      <c r="R2335" t="str">
        <f t="shared" si="291"/>
        <v>rock</v>
      </c>
      <c r="S2335" s="11">
        <f t="shared" si="292"/>
        <v>42075.171203703707</v>
      </c>
      <c r="T2335" s="11">
        <f t="shared" si="293"/>
        <v>42105.171203703707</v>
      </c>
      <c r="U2335" t="str">
        <f>INDEX('ED - Country code'!$A:$A,MATCH(Data!G2181,'ED - Country code'!$B:$B,0))</f>
        <v>United States of America</v>
      </c>
      <c r="V2335">
        <f t="shared" si="294"/>
        <v>30</v>
      </c>
      <c r="W2335">
        <f t="shared" si="295"/>
        <v>2015</v>
      </c>
    </row>
    <row r="2336" spans="1:23" ht="43.2" x14ac:dyDescent="0.3">
      <c r="A2336">
        <v>3545</v>
      </c>
      <c r="B2336" s="3" t="s">
        <v>3544</v>
      </c>
      <c r="C2336" s="3" t="s">
        <v>7655</v>
      </c>
      <c r="D2336">
        <v>250</v>
      </c>
      <c r="E2336">
        <v>251</v>
      </c>
      <c r="F2336" t="s">
        <v>8219</v>
      </c>
      <c r="G2336" t="s">
        <v>8224</v>
      </c>
      <c r="H2336" t="s">
        <v>8246</v>
      </c>
      <c r="I2336">
        <v>1428780159</v>
      </c>
      <c r="J2336">
        <v>1426188159</v>
      </c>
      <c r="K2336" t="b">
        <v>0</v>
      </c>
      <c r="L2336">
        <v>8</v>
      </c>
      <c r="M2336" t="b">
        <v>1</v>
      </c>
      <c r="N2336" t="s">
        <v>8271</v>
      </c>
      <c r="O2336" s="5">
        <f t="shared" si="288"/>
        <v>1.004</v>
      </c>
      <c r="P2336" s="8">
        <f t="shared" si="289"/>
        <v>31.375</v>
      </c>
      <c r="Q2336" t="str">
        <f t="shared" si="290"/>
        <v>theater</v>
      </c>
      <c r="R2336" t="str">
        <f t="shared" si="291"/>
        <v>plays</v>
      </c>
      <c r="S2336" s="11">
        <f t="shared" si="292"/>
        <v>42075.807395833333</v>
      </c>
      <c r="T2336" s="11">
        <f t="shared" si="293"/>
        <v>42105.807395833333</v>
      </c>
      <c r="U2336" t="str">
        <f>INDEX('ED - Country code'!$A:$A,MATCH(Data!G3547,'ED - Country code'!$B:$B,0))</f>
        <v>United Kingdom</v>
      </c>
      <c r="V2336">
        <f t="shared" si="294"/>
        <v>30</v>
      </c>
      <c r="W2336">
        <f t="shared" si="295"/>
        <v>2015</v>
      </c>
    </row>
    <row r="2337" spans="1:23" ht="43.2" x14ac:dyDescent="0.3">
      <c r="A2337">
        <v>3775</v>
      </c>
      <c r="B2337" s="3" t="s">
        <v>3772</v>
      </c>
      <c r="C2337" s="3" t="s">
        <v>7885</v>
      </c>
      <c r="D2337">
        <v>2000</v>
      </c>
      <c r="E2337">
        <v>2005</v>
      </c>
      <c r="F2337" t="s">
        <v>8219</v>
      </c>
      <c r="G2337" t="s">
        <v>8224</v>
      </c>
      <c r="H2337" t="s">
        <v>8246</v>
      </c>
      <c r="I2337">
        <v>1428552000</v>
      </c>
      <c r="J2337">
        <v>1426199843</v>
      </c>
      <c r="K2337" t="b">
        <v>0</v>
      </c>
      <c r="L2337">
        <v>14</v>
      </c>
      <c r="M2337" t="b">
        <v>1</v>
      </c>
      <c r="N2337" t="s">
        <v>8305</v>
      </c>
      <c r="O2337" s="5">
        <f t="shared" si="288"/>
        <v>1.0024999999999999</v>
      </c>
      <c r="P2337" s="8">
        <f t="shared" si="289"/>
        <v>143.21428571428572</v>
      </c>
      <c r="Q2337" t="str">
        <f t="shared" si="290"/>
        <v>theater</v>
      </c>
      <c r="R2337" t="str">
        <f t="shared" si="291"/>
        <v>musical</v>
      </c>
      <c r="S2337" s="11">
        <f t="shared" si="292"/>
        <v>42075.942627314813</v>
      </c>
      <c r="T2337" s="11">
        <f t="shared" si="293"/>
        <v>42103.166666666672</v>
      </c>
      <c r="U2337" t="str">
        <f>INDEX('ED - Country code'!$A:$A,MATCH(Data!G3777,'ED - Country code'!$B:$B,0))</f>
        <v>Germany</v>
      </c>
      <c r="V2337">
        <f t="shared" si="294"/>
        <v>27.224039351858664</v>
      </c>
      <c r="W2337">
        <f t="shared" si="295"/>
        <v>2015</v>
      </c>
    </row>
    <row r="2338" spans="1:23" ht="43.2" x14ac:dyDescent="0.3">
      <c r="A2338">
        <v>2034</v>
      </c>
      <c r="B2338" s="3" t="s">
        <v>2035</v>
      </c>
      <c r="C2338" s="3" t="s">
        <v>6144</v>
      </c>
      <c r="D2338">
        <v>78000</v>
      </c>
      <c r="E2338">
        <v>301719.59000000003</v>
      </c>
      <c r="F2338" t="s">
        <v>8219</v>
      </c>
      <c r="G2338" t="s">
        <v>8224</v>
      </c>
      <c r="H2338" t="s">
        <v>8246</v>
      </c>
      <c r="I2338">
        <v>1430981880</v>
      </c>
      <c r="J2338">
        <v>1426216033</v>
      </c>
      <c r="K2338" t="b">
        <v>1</v>
      </c>
      <c r="L2338">
        <v>508</v>
      </c>
      <c r="M2338" t="b">
        <v>1</v>
      </c>
      <c r="N2338" t="s">
        <v>8295</v>
      </c>
      <c r="O2338" s="5">
        <f t="shared" si="288"/>
        <v>3.868199871794872</v>
      </c>
      <c r="P2338" s="8">
        <f t="shared" si="289"/>
        <v>593.93620078740162</v>
      </c>
      <c r="Q2338" t="str">
        <f t="shared" si="290"/>
        <v>technology</v>
      </c>
      <c r="R2338" t="str">
        <f t="shared" si="291"/>
        <v>hardware</v>
      </c>
      <c r="S2338" s="11">
        <f t="shared" si="292"/>
        <v>42076.130011574074</v>
      </c>
      <c r="T2338" s="11">
        <f t="shared" si="293"/>
        <v>42131.290277777778</v>
      </c>
      <c r="U2338" t="str">
        <f>INDEX('ED - Country code'!$A:$A,MATCH(Data!G2036,'ED - Country code'!$B:$B,0))</f>
        <v>United Kingdom</v>
      </c>
      <c r="V2338">
        <f t="shared" si="294"/>
        <v>55.160266203703941</v>
      </c>
      <c r="W2338">
        <f t="shared" si="295"/>
        <v>2015</v>
      </c>
    </row>
    <row r="2339" spans="1:23" ht="43.2" x14ac:dyDescent="0.3">
      <c r="A2339">
        <v>357</v>
      </c>
      <c r="B2339" s="3" t="s">
        <v>358</v>
      </c>
      <c r="C2339" s="3" t="s">
        <v>4467</v>
      </c>
      <c r="D2339">
        <v>15000</v>
      </c>
      <c r="E2339">
        <v>26100</v>
      </c>
      <c r="F2339" t="s">
        <v>8219</v>
      </c>
      <c r="G2339" t="s">
        <v>8224</v>
      </c>
      <c r="H2339" t="s">
        <v>8246</v>
      </c>
      <c r="I2339">
        <v>1429852797</v>
      </c>
      <c r="J2339">
        <v>1426396797</v>
      </c>
      <c r="K2339" t="b">
        <v>1</v>
      </c>
      <c r="L2339">
        <v>303</v>
      </c>
      <c r="M2339" t="b">
        <v>1</v>
      </c>
      <c r="N2339" t="s">
        <v>8269</v>
      </c>
      <c r="O2339" s="5">
        <f t="shared" si="288"/>
        <v>1.74</v>
      </c>
      <c r="P2339" s="8">
        <f t="shared" si="289"/>
        <v>86.138613861386133</v>
      </c>
      <c r="Q2339" t="str">
        <f t="shared" si="290"/>
        <v>film &amp; video</v>
      </c>
      <c r="R2339" t="str">
        <f t="shared" si="291"/>
        <v>documentary</v>
      </c>
      <c r="S2339" s="11">
        <f t="shared" si="292"/>
        <v>42078.222187499996</v>
      </c>
      <c r="T2339" s="11">
        <f t="shared" si="293"/>
        <v>42118.222187499996</v>
      </c>
      <c r="U2339" t="str">
        <f>INDEX('ED - Country code'!$A:$A,MATCH(Data!G359,'ED - Country code'!$B:$B,0))</f>
        <v>United States of America</v>
      </c>
      <c r="V2339">
        <f t="shared" si="294"/>
        <v>40</v>
      </c>
      <c r="W2339">
        <f t="shared" si="295"/>
        <v>2015</v>
      </c>
    </row>
    <row r="2340" spans="1:23" ht="43.2" x14ac:dyDescent="0.3">
      <c r="A2340">
        <v>848</v>
      </c>
      <c r="B2340" s="3" t="s">
        <v>849</v>
      </c>
      <c r="C2340" s="3" t="s">
        <v>4958</v>
      </c>
      <c r="D2340">
        <v>300</v>
      </c>
      <c r="E2340">
        <v>300</v>
      </c>
      <c r="F2340" t="s">
        <v>8219</v>
      </c>
      <c r="G2340" t="s">
        <v>8224</v>
      </c>
      <c r="H2340" t="s">
        <v>8246</v>
      </c>
      <c r="I2340">
        <v>1429038033</v>
      </c>
      <c r="J2340">
        <v>1426446033</v>
      </c>
      <c r="K2340" t="b">
        <v>0</v>
      </c>
      <c r="L2340">
        <v>16</v>
      </c>
      <c r="M2340" t="b">
        <v>1</v>
      </c>
      <c r="N2340" t="s">
        <v>8277</v>
      </c>
      <c r="O2340" s="5">
        <f t="shared" si="288"/>
        <v>1</v>
      </c>
      <c r="P2340" s="8">
        <f t="shared" si="289"/>
        <v>18.75</v>
      </c>
      <c r="Q2340" t="str">
        <f t="shared" si="290"/>
        <v>music</v>
      </c>
      <c r="R2340" t="str">
        <f t="shared" si="291"/>
        <v>metal</v>
      </c>
      <c r="S2340" s="11">
        <f t="shared" si="292"/>
        <v>42078.792048611111</v>
      </c>
      <c r="T2340" s="11">
        <f t="shared" si="293"/>
        <v>42108.792048611111</v>
      </c>
      <c r="U2340" t="str">
        <f>INDEX('ED - Country code'!$A:$A,MATCH(Data!G850,'ED - Country code'!$B:$B,0))</f>
        <v>United States of America</v>
      </c>
      <c r="V2340">
        <f t="shared" si="294"/>
        <v>30</v>
      </c>
      <c r="W2340">
        <f t="shared" si="295"/>
        <v>2015</v>
      </c>
    </row>
    <row r="2341" spans="1:23" ht="43.2" x14ac:dyDescent="0.3">
      <c r="A2341">
        <v>398</v>
      </c>
      <c r="B2341" s="3" t="s">
        <v>399</v>
      </c>
      <c r="C2341" s="3" t="s">
        <v>4508</v>
      </c>
      <c r="D2341">
        <v>7500</v>
      </c>
      <c r="E2341">
        <v>9387</v>
      </c>
      <c r="F2341" t="s">
        <v>8219</v>
      </c>
      <c r="G2341" t="s">
        <v>8224</v>
      </c>
      <c r="H2341" t="s">
        <v>8246</v>
      </c>
      <c r="I2341">
        <v>1430334126</v>
      </c>
      <c r="J2341">
        <v>1426446126</v>
      </c>
      <c r="K2341" t="b">
        <v>0</v>
      </c>
      <c r="L2341">
        <v>67</v>
      </c>
      <c r="M2341" t="b">
        <v>1</v>
      </c>
      <c r="N2341" t="s">
        <v>8269</v>
      </c>
      <c r="O2341" s="5">
        <f t="shared" si="288"/>
        <v>1.2516</v>
      </c>
      <c r="P2341" s="8">
        <f t="shared" si="289"/>
        <v>140.1044776119403</v>
      </c>
      <c r="Q2341" t="str">
        <f t="shared" si="290"/>
        <v>film &amp; video</v>
      </c>
      <c r="R2341" t="str">
        <f t="shared" si="291"/>
        <v>documentary</v>
      </c>
      <c r="S2341" s="11">
        <f t="shared" si="292"/>
        <v>42078.793124999997</v>
      </c>
      <c r="T2341" s="11">
        <f t="shared" si="293"/>
        <v>42123.793124999997</v>
      </c>
      <c r="U2341" t="str">
        <f>INDEX('ED - Country code'!$A:$A,MATCH(Data!G400,'ED - Country code'!$B:$B,0))</f>
        <v>United States of America</v>
      </c>
      <c r="V2341">
        <f t="shared" si="294"/>
        <v>45</v>
      </c>
      <c r="W2341">
        <f t="shared" si="295"/>
        <v>2015</v>
      </c>
    </row>
    <row r="2342" spans="1:23" ht="43.2" x14ac:dyDescent="0.3">
      <c r="A2342">
        <v>858</v>
      </c>
      <c r="B2342" s="3" t="s">
        <v>859</v>
      </c>
      <c r="C2342" s="3" t="s">
        <v>4968</v>
      </c>
      <c r="D2342">
        <v>1200</v>
      </c>
      <c r="E2342">
        <v>1728.07</v>
      </c>
      <c r="F2342" t="s">
        <v>8219</v>
      </c>
      <c r="G2342" t="s">
        <v>8225</v>
      </c>
      <c r="H2342" t="s">
        <v>8247</v>
      </c>
      <c r="I2342">
        <v>1429138740</v>
      </c>
      <c r="J2342">
        <v>1426528418</v>
      </c>
      <c r="K2342" t="b">
        <v>0</v>
      </c>
      <c r="L2342">
        <v>76</v>
      </c>
      <c r="M2342" t="b">
        <v>1</v>
      </c>
      <c r="N2342" t="s">
        <v>8277</v>
      </c>
      <c r="O2342" s="5">
        <f t="shared" si="288"/>
        <v>1.4400583333333332</v>
      </c>
      <c r="P2342" s="8">
        <f t="shared" si="289"/>
        <v>22.737763157894737</v>
      </c>
      <c r="Q2342" t="str">
        <f t="shared" si="290"/>
        <v>music</v>
      </c>
      <c r="R2342" t="str">
        <f t="shared" si="291"/>
        <v>metal</v>
      </c>
      <c r="S2342" s="11">
        <f t="shared" si="292"/>
        <v>42079.745578703703</v>
      </c>
      <c r="T2342" s="11">
        <f t="shared" si="293"/>
        <v>42109.957638888889</v>
      </c>
      <c r="U2342" t="str">
        <f>INDEX('ED - Country code'!$A:$A,MATCH(Data!G860,'ED - Country code'!$B:$B,0))</f>
        <v>United States of America</v>
      </c>
      <c r="V2342">
        <f t="shared" si="294"/>
        <v>30.212060185185692</v>
      </c>
      <c r="W2342">
        <f t="shared" si="295"/>
        <v>2015</v>
      </c>
    </row>
    <row r="2343" spans="1:23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8"/>
        <v>0</v>
      </c>
      <c r="P2343" s="8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11">
        <f t="shared" si="292"/>
        <v>42167.813703703709</v>
      </c>
      <c r="T2343" s="11">
        <f t="shared" si="293"/>
        <v>42197.813703703709</v>
      </c>
      <c r="U2343" t="str">
        <f>INDEX('ED - Country code'!$A:$A,MATCH(Data!G2343,'ED - Country code'!$B:$B,0))</f>
        <v>United States of America</v>
      </c>
      <c r="V2343">
        <f t="shared" si="294"/>
        <v>30</v>
      </c>
      <c r="W2343">
        <f t="shared" si="295"/>
        <v>2015</v>
      </c>
    </row>
    <row r="2344" spans="1:23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8"/>
        <v>0</v>
      </c>
      <c r="P2344" s="8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11">
        <f t="shared" si="292"/>
        <v>41897.702199074076</v>
      </c>
      <c r="T2344" s="11">
        <f t="shared" si="293"/>
        <v>41918.208333333336</v>
      </c>
      <c r="U2344" t="str">
        <f>INDEX('ED - Country code'!$A:$A,MATCH(Data!G2344,'ED - Country code'!$B:$B,0))</f>
        <v>United States of America</v>
      </c>
      <c r="V2344">
        <f t="shared" si="294"/>
        <v>20.506134259259852</v>
      </c>
      <c r="W2344">
        <f t="shared" si="295"/>
        <v>2014</v>
      </c>
    </row>
    <row r="2345" spans="1:23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8"/>
        <v>0.03</v>
      </c>
      <c r="P2345" s="8">
        <f t="shared" si="289"/>
        <v>300</v>
      </c>
      <c r="Q2345" t="str">
        <f t="shared" si="290"/>
        <v>technology</v>
      </c>
      <c r="R2345" t="str">
        <f t="shared" si="291"/>
        <v>web</v>
      </c>
      <c r="S2345" s="11">
        <f t="shared" si="292"/>
        <v>42327.825289351851</v>
      </c>
      <c r="T2345" s="11">
        <f t="shared" si="293"/>
        <v>42377.82430555555</v>
      </c>
      <c r="U2345" t="str">
        <f>INDEX('ED - Country code'!$A:$A,MATCH(Data!G2345,'ED - Country code'!$B:$B,0))</f>
        <v>United States of America</v>
      </c>
      <c r="V2345">
        <f t="shared" si="294"/>
        <v>49.999016203699284</v>
      </c>
      <c r="W2345">
        <f t="shared" si="295"/>
        <v>2016</v>
      </c>
    </row>
    <row r="2346" spans="1:23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8"/>
        <v>1E-3</v>
      </c>
      <c r="P2346" s="8">
        <f t="shared" si="289"/>
        <v>1</v>
      </c>
      <c r="Q2346" t="str">
        <f t="shared" si="290"/>
        <v>technology</v>
      </c>
      <c r="R2346" t="str">
        <f t="shared" si="291"/>
        <v>web</v>
      </c>
      <c r="S2346" s="11">
        <f t="shared" si="292"/>
        <v>42515.727650462963</v>
      </c>
      <c r="T2346" s="11">
        <f t="shared" si="293"/>
        <v>42545.727650462963</v>
      </c>
      <c r="U2346" t="str">
        <f>INDEX('ED - Country code'!$A:$A,MATCH(Data!G2346,'ED - Country code'!$B:$B,0))</f>
        <v>Canada</v>
      </c>
      <c r="V2346">
        <f t="shared" si="294"/>
        <v>30</v>
      </c>
      <c r="W2346">
        <f t="shared" si="295"/>
        <v>2016</v>
      </c>
    </row>
    <row r="2347" spans="1:23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8"/>
        <v>0</v>
      </c>
      <c r="P2347" s="8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11">
        <f t="shared" si="292"/>
        <v>42060.001805555556</v>
      </c>
      <c r="T2347" s="11">
        <f t="shared" si="293"/>
        <v>42094.985416666663</v>
      </c>
      <c r="U2347" t="str">
        <f>INDEX('ED - Country code'!$A:$A,MATCH(Data!G2347,'ED - Country code'!$B:$B,0))</f>
        <v>United States of America</v>
      </c>
      <c r="V2347">
        <f t="shared" si="294"/>
        <v>34.983611111107166</v>
      </c>
      <c r="W2347">
        <f t="shared" si="295"/>
        <v>2015</v>
      </c>
    </row>
    <row r="2348" spans="1:23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8"/>
        <v>6.4999999999999997E-4</v>
      </c>
      <c r="P2348" s="8">
        <f t="shared" si="289"/>
        <v>13</v>
      </c>
      <c r="Q2348" t="str">
        <f t="shared" si="290"/>
        <v>technology</v>
      </c>
      <c r="R2348" t="str">
        <f t="shared" si="291"/>
        <v>web</v>
      </c>
      <c r="S2348" s="11">
        <f t="shared" si="292"/>
        <v>42615.79896990741</v>
      </c>
      <c r="T2348" s="11">
        <f t="shared" si="293"/>
        <v>42660.79896990741</v>
      </c>
      <c r="U2348" t="str">
        <f>INDEX('ED - Country code'!$A:$A,MATCH(Data!G2348,'ED - Country code'!$B:$B,0))</f>
        <v>United States of America</v>
      </c>
      <c r="V2348">
        <f t="shared" si="294"/>
        <v>45</v>
      </c>
      <c r="W2348">
        <f t="shared" si="295"/>
        <v>2016</v>
      </c>
    </row>
    <row r="2349" spans="1:23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8"/>
        <v>1.4999999999999999E-2</v>
      </c>
      <c r="P2349" s="8">
        <f t="shared" si="289"/>
        <v>15</v>
      </c>
      <c r="Q2349" t="str">
        <f t="shared" si="290"/>
        <v>technology</v>
      </c>
      <c r="R2349" t="str">
        <f t="shared" si="291"/>
        <v>web</v>
      </c>
      <c r="S2349" s="11">
        <f t="shared" si="292"/>
        <v>42577.607361111113</v>
      </c>
      <c r="T2349" s="11">
        <f t="shared" si="293"/>
        <v>42607.607361111113</v>
      </c>
      <c r="U2349" t="str">
        <f>INDEX('ED - Country code'!$A:$A,MATCH(Data!G2349,'ED - Country code'!$B:$B,0))</f>
        <v>United States of America</v>
      </c>
      <c r="V2349">
        <f t="shared" si="294"/>
        <v>30</v>
      </c>
      <c r="W2349">
        <f t="shared" si="295"/>
        <v>2016</v>
      </c>
    </row>
    <row r="2350" spans="1:23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8"/>
        <v>3.8571428571428572E-3</v>
      </c>
      <c r="P2350" s="8">
        <f t="shared" si="289"/>
        <v>54</v>
      </c>
      <c r="Q2350" t="str">
        <f t="shared" si="290"/>
        <v>technology</v>
      </c>
      <c r="R2350" t="str">
        <f t="shared" si="291"/>
        <v>web</v>
      </c>
      <c r="S2350" s="11">
        <f t="shared" si="292"/>
        <v>42360.932152777779</v>
      </c>
      <c r="T2350" s="11">
        <f t="shared" si="293"/>
        <v>42420.932152777779</v>
      </c>
      <c r="U2350" t="str">
        <f>INDEX('ED - Country code'!$A:$A,MATCH(Data!G2350,'ED - Country code'!$B:$B,0))</f>
        <v>United States of America</v>
      </c>
      <c r="V2350">
        <f t="shared" si="294"/>
        <v>60</v>
      </c>
      <c r="W2350">
        <f t="shared" si="295"/>
        <v>2016</v>
      </c>
    </row>
    <row r="2351" spans="1:23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8"/>
        <v>0</v>
      </c>
      <c r="P2351" s="8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11">
        <f t="shared" si="292"/>
        <v>42198.775787037041</v>
      </c>
      <c r="T2351" s="11">
        <f t="shared" si="293"/>
        <v>42227.775787037041</v>
      </c>
      <c r="U2351" t="str">
        <f>INDEX('ED - Country code'!$A:$A,MATCH(Data!G2351,'ED - Country code'!$B:$B,0))</f>
        <v>Sweden</v>
      </c>
      <c r="V2351">
        <f t="shared" si="294"/>
        <v>29</v>
      </c>
      <c r="W2351">
        <f t="shared" si="295"/>
        <v>2015</v>
      </c>
    </row>
    <row r="2352" spans="1:23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8"/>
        <v>0</v>
      </c>
      <c r="P2352" s="8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11">
        <f t="shared" si="292"/>
        <v>42708.842245370368</v>
      </c>
      <c r="T2352" s="11">
        <f t="shared" si="293"/>
        <v>42738.842245370368</v>
      </c>
      <c r="U2352" t="str">
        <f>INDEX('ED - Country code'!$A:$A,MATCH(Data!G2352,'ED - Country code'!$B:$B,0))</f>
        <v>Ireland</v>
      </c>
      <c r="V2352">
        <f t="shared" si="294"/>
        <v>30</v>
      </c>
      <c r="W2352">
        <f t="shared" si="295"/>
        <v>2017</v>
      </c>
    </row>
    <row r="2353" spans="1:23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8"/>
        <v>5.7142857142857143E-3</v>
      </c>
      <c r="P2353" s="8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11">
        <f t="shared" si="292"/>
        <v>42094.101145833338</v>
      </c>
      <c r="T2353" s="11">
        <f t="shared" si="293"/>
        <v>42124.101145833338</v>
      </c>
      <c r="U2353" t="str">
        <f>INDEX('ED - Country code'!$A:$A,MATCH(Data!G2353,'ED - Country code'!$B:$B,0))</f>
        <v>New Zealand</v>
      </c>
      <c r="V2353">
        <f t="shared" si="294"/>
        <v>30</v>
      </c>
      <c r="W2353">
        <f t="shared" si="295"/>
        <v>2015</v>
      </c>
    </row>
    <row r="2354" spans="1:23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8"/>
        <v>0</v>
      </c>
      <c r="P2354" s="8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11">
        <f t="shared" si="292"/>
        <v>42101.633703703701</v>
      </c>
      <c r="T2354" s="11">
        <f t="shared" si="293"/>
        <v>42161.633703703701</v>
      </c>
      <c r="U2354" t="str">
        <f>INDEX('ED - Country code'!$A:$A,MATCH(Data!G2354,'ED - Country code'!$B:$B,0))</f>
        <v>United States of America</v>
      </c>
      <c r="V2354">
        <f t="shared" si="294"/>
        <v>60</v>
      </c>
      <c r="W2354">
        <f t="shared" si="295"/>
        <v>2015</v>
      </c>
    </row>
    <row r="2355" spans="1:23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8"/>
        <v>0</v>
      </c>
      <c r="P2355" s="8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11">
        <f t="shared" si="292"/>
        <v>42103.676180555558</v>
      </c>
      <c r="T2355" s="11">
        <f t="shared" si="293"/>
        <v>42115.676180555558</v>
      </c>
      <c r="U2355" t="str">
        <f>INDEX('ED - Country code'!$A:$A,MATCH(Data!G2355,'ED - Country code'!$B:$B,0))</f>
        <v>United States of America</v>
      </c>
      <c r="V2355">
        <f t="shared" si="294"/>
        <v>12</v>
      </c>
      <c r="W2355">
        <f t="shared" si="295"/>
        <v>2015</v>
      </c>
    </row>
    <row r="2356" spans="1:23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8"/>
        <v>7.1428571428571429E-4</v>
      </c>
      <c r="P2356" s="8">
        <f t="shared" si="289"/>
        <v>25</v>
      </c>
      <c r="Q2356" t="str">
        <f t="shared" si="290"/>
        <v>technology</v>
      </c>
      <c r="R2356" t="str">
        <f t="shared" si="291"/>
        <v>web</v>
      </c>
      <c r="S2356" s="11">
        <f t="shared" si="292"/>
        <v>41954.722916666666</v>
      </c>
      <c r="T2356" s="11">
        <f t="shared" si="293"/>
        <v>42014.722916666666</v>
      </c>
      <c r="U2356" t="str">
        <f>INDEX('ED - Country code'!$A:$A,MATCH(Data!G2356,'ED - Country code'!$B:$B,0))</f>
        <v>United States of America</v>
      </c>
      <c r="V2356">
        <f t="shared" si="294"/>
        <v>60</v>
      </c>
      <c r="W2356">
        <f t="shared" si="295"/>
        <v>2015</v>
      </c>
    </row>
    <row r="2357" spans="1:23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8"/>
        <v>6.875E-3</v>
      </c>
      <c r="P2357" s="8">
        <f t="shared" si="289"/>
        <v>27.5</v>
      </c>
      <c r="Q2357" t="str">
        <f t="shared" si="290"/>
        <v>technology</v>
      </c>
      <c r="R2357" t="str">
        <f t="shared" si="291"/>
        <v>web</v>
      </c>
      <c r="S2357" s="11">
        <f t="shared" si="292"/>
        <v>42096.918240740735</v>
      </c>
      <c r="T2357" s="11">
        <f t="shared" si="293"/>
        <v>42126.918240740735</v>
      </c>
      <c r="U2357" t="str">
        <f>INDEX('ED - Country code'!$A:$A,MATCH(Data!G2357,'ED - Country code'!$B:$B,0))</f>
        <v>Australia</v>
      </c>
      <c r="V2357">
        <f t="shared" si="294"/>
        <v>30</v>
      </c>
      <c r="W2357">
        <f t="shared" si="295"/>
        <v>2015</v>
      </c>
    </row>
    <row r="2358" spans="1:23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8"/>
        <v>0</v>
      </c>
      <c r="P2358" s="8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11">
        <f t="shared" si="292"/>
        <v>42130.78361111111</v>
      </c>
      <c r="T2358" s="11">
        <f t="shared" si="293"/>
        <v>42160.78361111111</v>
      </c>
      <c r="U2358" t="str">
        <f>INDEX('ED - Country code'!$A:$A,MATCH(Data!G2358,'ED - Country code'!$B:$B,0))</f>
        <v>Netherlands</v>
      </c>
      <c r="V2358">
        <f t="shared" si="294"/>
        <v>30</v>
      </c>
      <c r="W2358">
        <f t="shared" si="295"/>
        <v>2015</v>
      </c>
    </row>
    <row r="2359" spans="1:23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8"/>
        <v>0</v>
      </c>
      <c r="P2359" s="8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11">
        <f t="shared" si="292"/>
        <v>42264.620115740734</v>
      </c>
      <c r="T2359" s="11">
        <f t="shared" si="293"/>
        <v>42294.620115740734</v>
      </c>
      <c r="U2359" t="str">
        <f>INDEX('ED - Country code'!$A:$A,MATCH(Data!G2359,'ED - Country code'!$B:$B,0))</f>
        <v>United Kingdom</v>
      </c>
      <c r="V2359">
        <f t="shared" si="294"/>
        <v>30</v>
      </c>
      <c r="W2359">
        <f t="shared" si="295"/>
        <v>2015</v>
      </c>
    </row>
    <row r="2360" spans="1:23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8"/>
        <v>0</v>
      </c>
      <c r="P2360" s="8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11">
        <f t="shared" si="292"/>
        <v>41978.930972222224</v>
      </c>
      <c r="T2360" s="11">
        <f t="shared" si="293"/>
        <v>42035.027083333334</v>
      </c>
      <c r="U2360" t="str">
        <f>INDEX('ED - Country code'!$A:$A,MATCH(Data!G2360,'ED - Country code'!$B:$B,0))</f>
        <v>United Kingdom</v>
      </c>
      <c r="V2360">
        <f t="shared" si="294"/>
        <v>56.096111111110076</v>
      </c>
      <c r="W2360">
        <f t="shared" si="295"/>
        <v>2015</v>
      </c>
    </row>
    <row r="2361" spans="1:23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8"/>
        <v>0.14680000000000001</v>
      </c>
      <c r="P2361" s="8">
        <f t="shared" si="289"/>
        <v>367</v>
      </c>
      <c r="Q2361" t="str">
        <f t="shared" si="290"/>
        <v>technology</v>
      </c>
      <c r="R2361" t="str">
        <f t="shared" si="291"/>
        <v>web</v>
      </c>
      <c r="S2361" s="11">
        <f t="shared" si="292"/>
        <v>42159.649583333332</v>
      </c>
      <c r="T2361" s="11">
        <f t="shared" si="293"/>
        <v>42219.649583333332</v>
      </c>
      <c r="U2361" t="str">
        <f>INDEX('ED - Country code'!$A:$A,MATCH(Data!G2361,'ED - Country code'!$B:$B,0))</f>
        <v>United States of America</v>
      </c>
      <c r="V2361">
        <f t="shared" si="294"/>
        <v>60</v>
      </c>
      <c r="W2361">
        <f t="shared" si="295"/>
        <v>2015</v>
      </c>
    </row>
    <row r="2362" spans="1:23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8"/>
        <v>4.0000000000000002E-4</v>
      </c>
      <c r="P2362" s="8">
        <f t="shared" si="289"/>
        <v>2</v>
      </c>
      <c r="Q2362" t="str">
        <f t="shared" si="290"/>
        <v>technology</v>
      </c>
      <c r="R2362" t="str">
        <f t="shared" si="291"/>
        <v>web</v>
      </c>
      <c r="S2362" s="11">
        <f t="shared" si="292"/>
        <v>42377.70694444445</v>
      </c>
      <c r="T2362" s="11">
        <f t="shared" si="293"/>
        <v>42407.70694444445</v>
      </c>
      <c r="U2362" t="str">
        <f>INDEX('ED - Country code'!$A:$A,MATCH(Data!G2362,'ED - Country code'!$B:$B,0))</f>
        <v>Canada</v>
      </c>
      <c r="V2362">
        <f t="shared" si="294"/>
        <v>30</v>
      </c>
      <c r="W2362">
        <f t="shared" si="295"/>
        <v>2016</v>
      </c>
    </row>
    <row r="2363" spans="1:23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8"/>
        <v>0</v>
      </c>
      <c r="P2363" s="8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11">
        <f t="shared" si="292"/>
        <v>42466.858888888892</v>
      </c>
      <c r="T2363" s="11">
        <f t="shared" si="293"/>
        <v>42490.916666666672</v>
      </c>
      <c r="U2363" t="str">
        <f>INDEX('ED - Country code'!$A:$A,MATCH(Data!G2363,'ED - Country code'!$B:$B,0))</f>
        <v>Canada</v>
      </c>
      <c r="V2363">
        <f t="shared" si="294"/>
        <v>24.057777777779847</v>
      </c>
      <c r="W2363">
        <f t="shared" si="295"/>
        <v>2016</v>
      </c>
    </row>
    <row r="2364" spans="1:23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8"/>
        <v>0.2857142857142857</v>
      </c>
      <c r="P2364" s="8">
        <f t="shared" si="289"/>
        <v>60</v>
      </c>
      <c r="Q2364" t="str">
        <f t="shared" si="290"/>
        <v>technology</v>
      </c>
      <c r="R2364" t="str">
        <f t="shared" si="291"/>
        <v>web</v>
      </c>
      <c r="S2364" s="11">
        <f t="shared" si="292"/>
        <v>41954.688310185185</v>
      </c>
      <c r="T2364" s="11">
        <f t="shared" si="293"/>
        <v>41984.688310185185</v>
      </c>
      <c r="U2364" t="str">
        <f>INDEX('ED - Country code'!$A:$A,MATCH(Data!G2364,'ED - Country code'!$B:$B,0))</f>
        <v>United States of America</v>
      </c>
      <c r="V2364">
        <f t="shared" si="294"/>
        <v>30</v>
      </c>
      <c r="W2364">
        <f t="shared" si="295"/>
        <v>2014</v>
      </c>
    </row>
    <row r="2365" spans="1:23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8"/>
        <v>0</v>
      </c>
      <c r="P2365" s="8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11">
        <f t="shared" si="292"/>
        <v>42322.011574074073</v>
      </c>
      <c r="T2365" s="11">
        <f t="shared" si="293"/>
        <v>42367.011574074073</v>
      </c>
      <c r="U2365" t="str">
        <f>INDEX('ED - Country code'!$A:$A,MATCH(Data!G2365,'ED - Country code'!$B:$B,0))</f>
        <v>United States of America</v>
      </c>
      <c r="V2365">
        <f t="shared" si="294"/>
        <v>45</v>
      </c>
      <c r="W2365">
        <f t="shared" si="295"/>
        <v>2015</v>
      </c>
    </row>
    <row r="2366" spans="1:23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8"/>
        <v>0</v>
      </c>
      <c r="P2366" s="8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11">
        <f t="shared" si="292"/>
        <v>42248.934675925921</v>
      </c>
      <c r="T2366" s="11">
        <f t="shared" si="293"/>
        <v>42303.934675925921</v>
      </c>
      <c r="U2366" t="str">
        <f>INDEX('ED - Country code'!$A:$A,MATCH(Data!G2366,'ED - Country code'!$B:$B,0))</f>
        <v>United States of America</v>
      </c>
      <c r="V2366">
        <f t="shared" si="294"/>
        <v>55</v>
      </c>
      <c r="W2366">
        <f t="shared" si="295"/>
        <v>2015</v>
      </c>
    </row>
    <row r="2367" spans="1:23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8"/>
        <v>0</v>
      </c>
      <c r="P2367" s="8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11">
        <f t="shared" si="292"/>
        <v>42346.736400462964</v>
      </c>
      <c r="T2367" s="11">
        <f t="shared" si="293"/>
        <v>42386.958333333328</v>
      </c>
      <c r="U2367" t="str">
        <f>INDEX('ED - Country code'!$A:$A,MATCH(Data!G2367,'ED - Country code'!$B:$B,0))</f>
        <v>Italy</v>
      </c>
      <c r="V2367">
        <f t="shared" si="294"/>
        <v>40.221932870364981</v>
      </c>
      <c r="W2367">
        <f t="shared" si="295"/>
        <v>2016</v>
      </c>
    </row>
    <row r="2368" spans="1:23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8"/>
        <v>0.1052</v>
      </c>
      <c r="P2368" s="8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11">
        <f t="shared" si="292"/>
        <v>42268.531631944439</v>
      </c>
      <c r="T2368" s="11">
        <f t="shared" si="293"/>
        <v>42298.531631944439</v>
      </c>
      <c r="U2368" t="str">
        <f>INDEX('ED - Country code'!$A:$A,MATCH(Data!G2368,'ED - Country code'!$B:$B,0))</f>
        <v>United Kingdom</v>
      </c>
      <c r="V2368">
        <f t="shared" si="294"/>
        <v>30</v>
      </c>
      <c r="W2368">
        <f t="shared" si="295"/>
        <v>2015</v>
      </c>
    </row>
    <row r="2369" spans="1:23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8"/>
        <v>1.34E-2</v>
      </c>
      <c r="P2369" s="8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11">
        <f t="shared" si="292"/>
        <v>42425.970092592594</v>
      </c>
      <c r="T2369" s="11">
        <f t="shared" si="293"/>
        <v>42485.928425925929</v>
      </c>
      <c r="U2369" t="str">
        <f>INDEX('ED - Country code'!$A:$A,MATCH(Data!G2369,'ED - Country code'!$B:$B,0))</f>
        <v>United States of America</v>
      </c>
      <c r="V2369">
        <f t="shared" si="294"/>
        <v>59.958333333335759</v>
      </c>
      <c r="W2369">
        <f t="shared" si="295"/>
        <v>2016</v>
      </c>
    </row>
    <row r="2370" spans="1:23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96">E2370/D2370</f>
        <v>2.5000000000000001E-3</v>
      </c>
      <c r="P2370" s="8">
        <f t="shared" ref="P2370:P2433" si="297">E2370/L2370</f>
        <v>50</v>
      </c>
      <c r="Q2370" t="str">
        <f t="shared" ref="Q2370:Q2433" si="298">LEFT(N2370,SEARCH("/",N2370,1)-1)</f>
        <v>technology</v>
      </c>
      <c r="R2370" t="str">
        <f t="shared" ref="R2370:R2433" si="299">RIGHT(N2370,LEN(N2370)-SEARCH("/",N2370,1))</f>
        <v>web</v>
      </c>
      <c r="S2370" s="11">
        <f t="shared" ref="S2370:S2433" si="300">(((J2370/60)/60)/24)+DATE(1970,1,1)</f>
        <v>42063.721817129626</v>
      </c>
      <c r="T2370" s="11">
        <f t="shared" ref="T2370:T2433" si="301">(((I2370/60)/60)/24)+DATE(1970,1,1)</f>
        <v>42108.680150462969</v>
      </c>
      <c r="U2370" t="str">
        <f>INDEX('ED - Country code'!$A:$A,MATCH(Data!G2370,'ED - Country code'!$B:$B,0))</f>
        <v>United States of America</v>
      </c>
      <c r="V2370">
        <f t="shared" si="294"/>
        <v>44.958333333343035</v>
      </c>
      <c r="W2370">
        <f t="shared" si="295"/>
        <v>2015</v>
      </c>
    </row>
    <row r="2371" spans="1:23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96"/>
        <v>0</v>
      </c>
      <c r="P2371" s="8" t="e">
        <f t="shared" si="297"/>
        <v>#DIV/0!</v>
      </c>
      <c r="Q2371" t="str">
        <f t="shared" si="298"/>
        <v>technology</v>
      </c>
      <c r="R2371" t="str">
        <f t="shared" si="299"/>
        <v>web</v>
      </c>
      <c r="S2371" s="11">
        <f t="shared" si="300"/>
        <v>42380.812627314815</v>
      </c>
      <c r="T2371" s="11">
        <f t="shared" si="301"/>
        <v>42410.812627314815</v>
      </c>
      <c r="U2371" t="str">
        <f>INDEX('ED - Country code'!$A:$A,MATCH(Data!G2371,'ED - Country code'!$B:$B,0))</f>
        <v>United States of America</v>
      </c>
      <c r="V2371">
        <f t="shared" ref="V2371:V2434" si="302">T2371-S2371</f>
        <v>30</v>
      </c>
      <c r="W2371">
        <f t="shared" ref="W2371:W2434" si="303">YEAR(T2371)</f>
        <v>2016</v>
      </c>
    </row>
    <row r="2372" spans="1:23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6"/>
        <v>3.2799999999999999E-3</v>
      </c>
      <c r="P2372" s="8">
        <f t="shared" si="297"/>
        <v>20.5</v>
      </c>
      <c r="Q2372" t="str">
        <f t="shared" si="298"/>
        <v>technology</v>
      </c>
      <c r="R2372" t="str">
        <f t="shared" si="299"/>
        <v>web</v>
      </c>
      <c r="S2372" s="11">
        <f t="shared" si="300"/>
        <v>41961.18913194444</v>
      </c>
      <c r="T2372" s="11">
        <f t="shared" si="301"/>
        <v>41991.18913194444</v>
      </c>
      <c r="U2372" t="str">
        <f>INDEX('ED - Country code'!$A:$A,MATCH(Data!G2372,'ED - Country code'!$B:$B,0))</f>
        <v>United States of America</v>
      </c>
      <c r="V2372">
        <f t="shared" si="302"/>
        <v>30</v>
      </c>
      <c r="W2372">
        <f t="shared" si="303"/>
        <v>2014</v>
      </c>
    </row>
    <row r="2373" spans="1:23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6"/>
        <v>0</v>
      </c>
      <c r="P2373" s="8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11">
        <f t="shared" si="300"/>
        <v>42150.777731481481</v>
      </c>
      <c r="T2373" s="11">
        <f t="shared" si="301"/>
        <v>42180.777731481481</v>
      </c>
      <c r="U2373" t="str">
        <f>INDEX('ED - Country code'!$A:$A,MATCH(Data!G2373,'ED - Country code'!$B:$B,0))</f>
        <v>United States of America</v>
      </c>
      <c r="V2373">
        <f t="shared" si="302"/>
        <v>30</v>
      </c>
      <c r="W2373">
        <f t="shared" si="303"/>
        <v>2015</v>
      </c>
    </row>
    <row r="2374" spans="1:23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6"/>
        <v>3.272727272727273E-2</v>
      </c>
      <c r="P2374" s="8">
        <f t="shared" si="297"/>
        <v>30</v>
      </c>
      <c r="Q2374" t="str">
        <f t="shared" si="298"/>
        <v>technology</v>
      </c>
      <c r="R2374" t="str">
        <f t="shared" si="299"/>
        <v>web</v>
      </c>
      <c r="S2374" s="11">
        <f t="shared" si="300"/>
        <v>42088.069108796291</v>
      </c>
      <c r="T2374" s="11">
        <f t="shared" si="301"/>
        <v>42118.069108796291</v>
      </c>
      <c r="U2374" t="str">
        <f>INDEX('ED - Country code'!$A:$A,MATCH(Data!G2374,'ED - Country code'!$B:$B,0))</f>
        <v>Australia</v>
      </c>
      <c r="V2374">
        <f t="shared" si="302"/>
        <v>30</v>
      </c>
      <c r="W2374">
        <f t="shared" si="303"/>
        <v>2015</v>
      </c>
    </row>
    <row r="2375" spans="1:23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6"/>
        <v>5.8823529411764708E-5</v>
      </c>
      <c r="P2375" s="8">
        <f t="shared" si="297"/>
        <v>50</v>
      </c>
      <c r="Q2375" t="str">
        <f t="shared" si="298"/>
        <v>technology</v>
      </c>
      <c r="R2375" t="str">
        <f t="shared" si="299"/>
        <v>web</v>
      </c>
      <c r="S2375" s="11">
        <f t="shared" si="300"/>
        <v>42215.662314814821</v>
      </c>
      <c r="T2375" s="11">
        <f t="shared" si="301"/>
        <v>42245.662314814821</v>
      </c>
      <c r="U2375" t="str">
        <f>INDEX('ED - Country code'!$A:$A,MATCH(Data!G2375,'ED - Country code'!$B:$B,0))</f>
        <v>Sweden</v>
      </c>
      <c r="V2375">
        <f t="shared" si="302"/>
        <v>30</v>
      </c>
      <c r="W2375">
        <f t="shared" si="303"/>
        <v>2015</v>
      </c>
    </row>
    <row r="2376" spans="1:23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6"/>
        <v>4.5454545454545455E-4</v>
      </c>
      <c r="P2376" s="8">
        <f t="shared" si="297"/>
        <v>10</v>
      </c>
      <c r="Q2376" t="str">
        <f t="shared" si="298"/>
        <v>technology</v>
      </c>
      <c r="R2376" t="str">
        <f t="shared" si="299"/>
        <v>web</v>
      </c>
      <c r="S2376" s="11">
        <f t="shared" si="300"/>
        <v>42017.843287037031</v>
      </c>
      <c r="T2376" s="11">
        <f t="shared" si="301"/>
        <v>42047.843287037031</v>
      </c>
      <c r="U2376" t="str">
        <f>INDEX('ED - Country code'!$A:$A,MATCH(Data!G2376,'ED - Country code'!$B:$B,0))</f>
        <v>United States of America</v>
      </c>
      <c r="V2376">
        <f t="shared" si="302"/>
        <v>30</v>
      </c>
      <c r="W2376">
        <f t="shared" si="303"/>
        <v>2015</v>
      </c>
    </row>
    <row r="2377" spans="1:23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6"/>
        <v>0</v>
      </c>
      <c r="P2377" s="8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11">
        <f t="shared" si="300"/>
        <v>42592.836076388892</v>
      </c>
      <c r="T2377" s="11">
        <f t="shared" si="301"/>
        <v>42622.836076388892</v>
      </c>
      <c r="U2377" t="str">
        <f>INDEX('ED - Country code'!$A:$A,MATCH(Data!G2377,'ED - Country code'!$B:$B,0))</f>
        <v>United States of America</v>
      </c>
      <c r="V2377">
        <f t="shared" si="302"/>
        <v>30</v>
      </c>
      <c r="W2377">
        <f t="shared" si="303"/>
        <v>2016</v>
      </c>
    </row>
    <row r="2378" spans="1:23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6"/>
        <v>0.10877666666666666</v>
      </c>
      <c r="P2378" s="8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11">
        <f t="shared" si="300"/>
        <v>42318.925532407404</v>
      </c>
      <c r="T2378" s="11">
        <f t="shared" si="301"/>
        <v>42348.925532407404</v>
      </c>
      <c r="U2378" t="str">
        <f>INDEX('ED - Country code'!$A:$A,MATCH(Data!G2378,'ED - Country code'!$B:$B,0))</f>
        <v>United States of America</v>
      </c>
      <c r="V2378">
        <f t="shared" si="302"/>
        <v>30</v>
      </c>
      <c r="W2378">
        <f t="shared" si="303"/>
        <v>2015</v>
      </c>
    </row>
    <row r="2379" spans="1:23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6"/>
        <v>0</v>
      </c>
      <c r="P2379" s="8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11">
        <f t="shared" si="300"/>
        <v>42669.870173611111</v>
      </c>
      <c r="T2379" s="11">
        <f t="shared" si="301"/>
        <v>42699.911840277782</v>
      </c>
      <c r="U2379" t="str">
        <f>INDEX('ED - Country code'!$A:$A,MATCH(Data!G2379,'ED - Country code'!$B:$B,0))</f>
        <v>Canada</v>
      </c>
      <c r="V2379">
        <f t="shared" si="302"/>
        <v>30.041666666671517</v>
      </c>
      <c r="W2379">
        <f t="shared" si="303"/>
        <v>2016</v>
      </c>
    </row>
    <row r="2380" spans="1:23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6"/>
        <v>0</v>
      </c>
      <c r="P2380" s="8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11">
        <f t="shared" si="300"/>
        <v>42213.013078703705</v>
      </c>
      <c r="T2380" s="11">
        <f t="shared" si="301"/>
        <v>42242.013078703705</v>
      </c>
      <c r="U2380" t="str">
        <f>INDEX('ED - Country code'!$A:$A,MATCH(Data!G2380,'ED - Country code'!$B:$B,0))</f>
        <v>United States of America</v>
      </c>
      <c r="V2380">
        <f t="shared" si="302"/>
        <v>29</v>
      </c>
      <c r="W2380">
        <f t="shared" si="303"/>
        <v>2015</v>
      </c>
    </row>
    <row r="2381" spans="1:23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6"/>
        <v>0</v>
      </c>
      <c r="P2381" s="8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11">
        <f t="shared" si="300"/>
        <v>42237.016388888893</v>
      </c>
      <c r="T2381" s="11">
        <f t="shared" si="301"/>
        <v>42282.016388888893</v>
      </c>
      <c r="U2381" t="str">
        <f>INDEX('ED - Country code'!$A:$A,MATCH(Data!G2381,'ED - Country code'!$B:$B,0))</f>
        <v>United States of America</v>
      </c>
      <c r="V2381">
        <f t="shared" si="302"/>
        <v>45</v>
      </c>
      <c r="W2381">
        <f t="shared" si="303"/>
        <v>2015</v>
      </c>
    </row>
    <row r="2382" spans="1:23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6"/>
        <v>3.6666666666666666E-3</v>
      </c>
      <c r="P2382" s="8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11">
        <f t="shared" si="300"/>
        <v>42248.793310185181</v>
      </c>
      <c r="T2382" s="11">
        <f t="shared" si="301"/>
        <v>42278.793310185181</v>
      </c>
      <c r="U2382" t="str">
        <f>INDEX('ED - Country code'!$A:$A,MATCH(Data!G2382,'ED - Country code'!$B:$B,0))</f>
        <v>United States of America</v>
      </c>
      <c r="V2382">
        <f t="shared" si="302"/>
        <v>30</v>
      </c>
      <c r="W2382">
        <f t="shared" si="303"/>
        <v>2015</v>
      </c>
    </row>
    <row r="2383" spans="1:23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6"/>
        <v>1.8193398957730169E-2</v>
      </c>
      <c r="P2383" s="8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11">
        <f t="shared" si="300"/>
        <v>42074.935740740737</v>
      </c>
      <c r="T2383" s="11">
        <f t="shared" si="301"/>
        <v>42104.935740740737</v>
      </c>
      <c r="U2383" t="str">
        <f>INDEX('ED - Country code'!$A:$A,MATCH(Data!G2383,'ED - Country code'!$B:$B,0))</f>
        <v>United States of America</v>
      </c>
      <c r="V2383">
        <f t="shared" si="302"/>
        <v>30</v>
      </c>
      <c r="W2383">
        <f t="shared" si="303"/>
        <v>2015</v>
      </c>
    </row>
    <row r="2384" spans="1:23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6"/>
        <v>2.5000000000000001E-2</v>
      </c>
      <c r="P2384" s="8">
        <f t="shared" si="297"/>
        <v>37.5</v>
      </c>
      <c r="Q2384" t="str">
        <f t="shared" si="298"/>
        <v>technology</v>
      </c>
      <c r="R2384" t="str">
        <f t="shared" si="299"/>
        <v>web</v>
      </c>
      <c r="S2384" s="11">
        <f t="shared" si="300"/>
        <v>42195.187534722223</v>
      </c>
      <c r="T2384" s="11">
        <f t="shared" si="301"/>
        <v>42220.187534722223</v>
      </c>
      <c r="U2384" t="str">
        <f>INDEX('ED - Country code'!$A:$A,MATCH(Data!G2384,'ED - Country code'!$B:$B,0))</f>
        <v>United States of America</v>
      </c>
      <c r="V2384">
        <f t="shared" si="302"/>
        <v>25</v>
      </c>
      <c r="W2384">
        <f t="shared" si="303"/>
        <v>2015</v>
      </c>
    </row>
    <row r="2385" spans="1:23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6"/>
        <v>4.3499999999999997E-2</v>
      </c>
      <c r="P2385" s="8">
        <f t="shared" si="297"/>
        <v>145</v>
      </c>
      <c r="Q2385" t="str">
        <f t="shared" si="298"/>
        <v>technology</v>
      </c>
      <c r="R2385" t="str">
        <f t="shared" si="299"/>
        <v>web</v>
      </c>
      <c r="S2385" s="11">
        <f t="shared" si="300"/>
        <v>42027.056793981479</v>
      </c>
      <c r="T2385" s="11">
        <f t="shared" si="301"/>
        <v>42057.056793981479</v>
      </c>
      <c r="U2385" t="str">
        <f>INDEX('ED - Country code'!$A:$A,MATCH(Data!G2385,'ED - Country code'!$B:$B,0))</f>
        <v>New Zealand</v>
      </c>
      <c r="V2385">
        <f t="shared" si="302"/>
        <v>30</v>
      </c>
      <c r="W2385">
        <f t="shared" si="303"/>
        <v>2015</v>
      </c>
    </row>
    <row r="2386" spans="1:23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6"/>
        <v>8.0000000000000002E-3</v>
      </c>
      <c r="P2386" s="8">
        <f t="shared" si="297"/>
        <v>1</v>
      </c>
      <c r="Q2386" t="str">
        <f t="shared" si="298"/>
        <v>technology</v>
      </c>
      <c r="R2386" t="str">
        <f t="shared" si="299"/>
        <v>web</v>
      </c>
      <c r="S2386" s="11">
        <f t="shared" si="300"/>
        <v>41927.067627314813</v>
      </c>
      <c r="T2386" s="11">
        <f t="shared" si="301"/>
        <v>41957.109293981484</v>
      </c>
      <c r="U2386" t="str">
        <f>INDEX('ED - Country code'!$A:$A,MATCH(Data!G2386,'ED - Country code'!$B:$B,0))</f>
        <v>United States of America</v>
      </c>
      <c r="V2386">
        <f t="shared" si="302"/>
        <v>30.041666666671517</v>
      </c>
      <c r="W2386">
        <f t="shared" si="303"/>
        <v>2014</v>
      </c>
    </row>
    <row r="2387" spans="1:23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6"/>
        <v>1.2123076923076924E-2</v>
      </c>
      <c r="P2387" s="8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11">
        <f t="shared" si="300"/>
        <v>42191.70175925926</v>
      </c>
      <c r="T2387" s="11">
        <f t="shared" si="301"/>
        <v>42221.70175925926</v>
      </c>
      <c r="U2387" t="str">
        <f>INDEX('ED - Country code'!$A:$A,MATCH(Data!G2387,'ED - Country code'!$B:$B,0))</f>
        <v>United States of America</v>
      </c>
      <c r="V2387">
        <f t="shared" si="302"/>
        <v>30</v>
      </c>
      <c r="W2387">
        <f t="shared" si="303"/>
        <v>2015</v>
      </c>
    </row>
    <row r="2388" spans="1:23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6"/>
        <v>0</v>
      </c>
      <c r="P2388" s="8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11">
        <f t="shared" si="300"/>
        <v>41954.838240740741</v>
      </c>
      <c r="T2388" s="11">
        <f t="shared" si="301"/>
        <v>42014.838240740741</v>
      </c>
      <c r="U2388" t="str">
        <f>INDEX('ED - Country code'!$A:$A,MATCH(Data!G2388,'ED - Country code'!$B:$B,0))</f>
        <v>Canada</v>
      </c>
      <c r="V2388">
        <f t="shared" si="302"/>
        <v>60</v>
      </c>
      <c r="W2388">
        <f t="shared" si="303"/>
        <v>2015</v>
      </c>
    </row>
    <row r="2389" spans="1:23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6"/>
        <v>6.8399999999999997E-3</v>
      </c>
      <c r="P2389" s="8">
        <f t="shared" si="297"/>
        <v>342</v>
      </c>
      <c r="Q2389" t="str">
        <f t="shared" si="298"/>
        <v>technology</v>
      </c>
      <c r="R2389" t="str">
        <f t="shared" si="299"/>
        <v>web</v>
      </c>
      <c r="S2389" s="11">
        <f t="shared" si="300"/>
        <v>42528.626620370371</v>
      </c>
      <c r="T2389" s="11">
        <f t="shared" si="301"/>
        <v>42573.626620370371</v>
      </c>
      <c r="U2389" t="str">
        <f>INDEX('ED - Country code'!$A:$A,MATCH(Data!G2389,'ED - Country code'!$B:$B,0))</f>
        <v>United States of America</v>
      </c>
      <c r="V2389">
        <f t="shared" si="302"/>
        <v>45</v>
      </c>
      <c r="W2389">
        <f t="shared" si="303"/>
        <v>2016</v>
      </c>
    </row>
    <row r="2390" spans="1:23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6"/>
        <v>1.2513513513513513E-2</v>
      </c>
      <c r="P2390" s="8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11">
        <f t="shared" si="300"/>
        <v>41989.853692129633</v>
      </c>
      <c r="T2390" s="11">
        <f t="shared" si="301"/>
        <v>42019.811805555553</v>
      </c>
      <c r="U2390" t="str">
        <f>INDEX('ED - Country code'!$A:$A,MATCH(Data!G2390,'ED - Country code'!$B:$B,0))</f>
        <v>United States of America</v>
      </c>
      <c r="V2390">
        <f t="shared" si="302"/>
        <v>29.958113425920601</v>
      </c>
      <c r="W2390">
        <f t="shared" si="303"/>
        <v>2015</v>
      </c>
    </row>
    <row r="2391" spans="1:23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6"/>
        <v>1.8749999999999999E-3</v>
      </c>
      <c r="P2391" s="8">
        <f t="shared" si="297"/>
        <v>30</v>
      </c>
      <c r="Q2391" t="str">
        <f t="shared" si="298"/>
        <v>technology</v>
      </c>
      <c r="R2391" t="str">
        <f t="shared" si="299"/>
        <v>web</v>
      </c>
      <c r="S2391" s="11">
        <f t="shared" si="300"/>
        <v>42179.653379629628</v>
      </c>
      <c r="T2391" s="11">
        <f t="shared" si="301"/>
        <v>42210.915972222225</v>
      </c>
      <c r="U2391" t="str">
        <f>INDEX('ED - Country code'!$A:$A,MATCH(Data!G2391,'ED - Country code'!$B:$B,0))</f>
        <v>France</v>
      </c>
      <c r="V2391">
        <f t="shared" si="302"/>
        <v>31.262592592596775</v>
      </c>
      <c r="W2391">
        <f t="shared" si="303"/>
        <v>2015</v>
      </c>
    </row>
    <row r="2392" spans="1:23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6"/>
        <v>0</v>
      </c>
      <c r="P2392" s="8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11">
        <f t="shared" si="300"/>
        <v>41968.262314814812</v>
      </c>
      <c r="T2392" s="11">
        <f t="shared" si="301"/>
        <v>42008.262314814812</v>
      </c>
      <c r="U2392" t="str">
        <f>INDEX('ED - Country code'!$A:$A,MATCH(Data!G2392,'ED - Country code'!$B:$B,0))</f>
        <v>Australia</v>
      </c>
      <c r="V2392">
        <f t="shared" si="302"/>
        <v>40</v>
      </c>
      <c r="W2392">
        <f t="shared" si="303"/>
        <v>2015</v>
      </c>
    </row>
    <row r="2393" spans="1:23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6"/>
        <v>1.25E-3</v>
      </c>
      <c r="P2393" s="8">
        <f t="shared" si="297"/>
        <v>25</v>
      </c>
      <c r="Q2393" t="str">
        <f t="shared" si="298"/>
        <v>technology</v>
      </c>
      <c r="R2393" t="str">
        <f t="shared" si="299"/>
        <v>web</v>
      </c>
      <c r="S2393" s="11">
        <f t="shared" si="300"/>
        <v>42064.794490740736</v>
      </c>
      <c r="T2393" s="11">
        <f t="shared" si="301"/>
        <v>42094.752824074079</v>
      </c>
      <c r="U2393" t="str">
        <f>INDEX('ED - Country code'!$A:$A,MATCH(Data!G2393,'ED - Country code'!$B:$B,0))</f>
        <v>United States of America</v>
      </c>
      <c r="V2393">
        <f t="shared" si="302"/>
        <v>29.958333333343035</v>
      </c>
      <c r="W2393">
        <f t="shared" si="303"/>
        <v>2015</v>
      </c>
    </row>
    <row r="2394" spans="1:23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6"/>
        <v>0</v>
      </c>
      <c r="P2394" s="8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11">
        <f t="shared" si="300"/>
        <v>42276.120636574073</v>
      </c>
      <c r="T2394" s="11">
        <f t="shared" si="301"/>
        <v>42306.120636574073</v>
      </c>
      <c r="U2394" t="str">
        <f>INDEX('ED - Country code'!$A:$A,MATCH(Data!G2394,'ED - Country code'!$B:$B,0))</f>
        <v>United States of America</v>
      </c>
      <c r="V2394">
        <f t="shared" si="302"/>
        <v>30</v>
      </c>
      <c r="W2394">
        <f t="shared" si="303"/>
        <v>2015</v>
      </c>
    </row>
    <row r="2395" spans="1:23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6"/>
        <v>5.0000000000000001E-4</v>
      </c>
      <c r="P2395" s="8">
        <f t="shared" si="297"/>
        <v>50</v>
      </c>
      <c r="Q2395" t="str">
        <f t="shared" si="298"/>
        <v>technology</v>
      </c>
      <c r="R2395" t="str">
        <f t="shared" si="299"/>
        <v>web</v>
      </c>
      <c r="S2395" s="11">
        <f t="shared" si="300"/>
        <v>42194.648344907408</v>
      </c>
      <c r="T2395" s="11">
        <f t="shared" si="301"/>
        <v>42224.648344907408</v>
      </c>
      <c r="U2395" t="str">
        <f>INDEX('ED - Country code'!$A:$A,MATCH(Data!G2395,'ED - Country code'!$B:$B,0))</f>
        <v>United States of America</v>
      </c>
      <c r="V2395">
        <f t="shared" si="302"/>
        <v>30</v>
      </c>
      <c r="W2395">
        <f t="shared" si="303"/>
        <v>2015</v>
      </c>
    </row>
    <row r="2396" spans="1:23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6"/>
        <v>5.9999999999999995E-4</v>
      </c>
      <c r="P2396" s="8">
        <f t="shared" si="297"/>
        <v>1.5</v>
      </c>
      <c r="Q2396" t="str">
        <f t="shared" si="298"/>
        <v>technology</v>
      </c>
      <c r="R2396" t="str">
        <f t="shared" si="299"/>
        <v>web</v>
      </c>
      <c r="S2396" s="11">
        <f t="shared" si="300"/>
        <v>42031.362187499995</v>
      </c>
      <c r="T2396" s="11">
        <f t="shared" si="301"/>
        <v>42061.362187499995</v>
      </c>
      <c r="U2396" t="str">
        <f>INDEX('ED - Country code'!$A:$A,MATCH(Data!G2396,'ED - Country code'!$B:$B,0))</f>
        <v>Ireland</v>
      </c>
      <c r="V2396">
        <f t="shared" si="302"/>
        <v>30</v>
      </c>
      <c r="W2396">
        <f t="shared" si="303"/>
        <v>2015</v>
      </c>
    </row>
    <row r="2397" spans="1:23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6"/>
        <v>0</v>
      </c>
      <c r="P2397" s="8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11">
        <f t="shared" si="300"/>
        <v>42717.121377314819</v>
      </c>
      <c r="T2397" s="11">
        <f t="shared" si="301"/>
        <v>42745.372916666667</v>
      </c>
      <c r="U2397" t="str">
        <f>INDEX('ED - Country code'!$A:$A,MATCH(Data!G2397,'ED - Country code'!$B:$B,0))</f>
        <v>United States of America</v>
      </c>
      <c r="V2397">
        <f t="shared" si="302"/>
        <v>28.251539351847896</v>
      </c>
      <c r="W2397">
        <f t="shared" si="303"/>
        <v>2017</v>
      </c>
    </row>
    <row r="2398" spans="1:23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6"/>
        <v>2E-3</v>
      </c>
      <c r="P2398" s="8">
        <f t="shared" si="297"/>
        <v>10</v>
      </c>
      <c r="Q2398" t="str">
        <f t="shared" si="298"/>
        <v>technology</v>
      </c>
      <c r="R2398" t="str">
        <f t="shared" si="299"/>
        <v>web</v>
      </c>
      <c r="S2398" s="11">
        <f t="shared" si="300"/>
        <v>42262.849050925928</v>
      </c>
      <c r="T2398" s="11">
        <f t="shared" si="301"/>
        <v>42292.849050925928</v>
      </c>
      <c r="U2398" t="str">
        <f>INDEX('ED - Country code'!$A:$A,MATCH(Data!G2398,'ED - Country code'!$B:$B,0))</f>
        <v>Switzerland</v>
      </c>
      <c r="V2398">
        <f t="shared" si="302"/>
        <v>30</v>
      </c>
      <c r="W2398">
        <f t="shared" si="303"/>
        <v>2015</v>
      </c>
    </row>
    <row r="2399" spans="1:23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6"/>
        <v>0</v>
      </c>
      <c r="P2399" s="8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11">
        <f t="shared" si="300"/>
        <v>41976.88490740741</v>
      </c>
      <c r="T2399" s="11">
        <f t="shared" si="301"/>
        <v>42006.88490740741</v>
      </c>
      <c r="U2399" t="str">
        <f>INDEX('ED - Country code'!$A:$A,MATCH(Data!G2399,'ED - Country code'!$B:$B,0))</f>
        <v>United States of America</v>
      </c>
      <c r="V2399">
        <f t="shared" si="302"/>
        <v>30</v>
      </c>
      <c r="W2399">
        <f t="shared" si="303"/>
        <v>2015</v>
      </c>
    </row>
    <row r="2400" spans="1:23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6"/>
        <v>0</v>
      </c>
      <c r="P2400" s="8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11">
        <f t="shared" si="300"/>
        <v>42157.916481481487</v>
      </c>
      <c r="T2400" s="11">
        <f t="shared" si="301"/>
        <v>42187.916481481487</v>
      </c>
      <c r="U2400" t="str">
        <f>INDEX('ED - Country code'!$A:$A,MATCH(Data!G2400,'ED - Country code'!$B:$B,0))</f>
        <v>United States of America</v>
      </c>
      <c r="V2400">
        <f t="shared" si="302"/>
        <v>30</v>
      </c>
      <c r="W2400">
        <f t="shared" si="303"/>
        <v>2015</v>
      </c>
    </row>
    <row r="2401" spans="1:23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6"/>
        <v>0</v>
      </c>
      <c r="P2401" s="8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11">
        <f t="shared" si="300"/>
        <v>41956.853078703702</v>
      </c>
      <c r="T2401" s="11">
        <f t="shared" si="301"/>
        <v>41991.853078703702</v>
      </c>
      <c r="U2401" t="str">
        <f>INDEX('ED - Country code'!$A:$A,MATCH(Data!G2401,'ED - Country code'!$B:$B,0))</f>
        <v>Sweden</v>
      </c>
      <c r="V2401">
        <f t="shared" si="302"/>
        <v>35</v>
      </c>
      <c r="W2401">
        <f t="shared" si="303"/>
        <v>2014</v>
      </c>
    </row>
    <row r="2402" spans="1:23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6"/>
        <v>0</v>
      </c>
      <c r="P2402" s="8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11">
        <f t="shared" si="300"/>
        <v>42444.268101851849</v>
      </c>
      <c r="T2402" s="11">
        <f t="shared" si="301"/>
        <v>42474.268101851849</v>
      </c>
      <c r="U2402" t="str">
        <f>INDEX('ED - Country code'!$A:$A,MATCH(Data!G2402,'ED - Country code'!$B:$B,0))</f>
        <v>Australia</v>
      </c>
      <c r="V2402">
        <f t="shared" si="302"/>
        <v>30</v>
      </c>
      <c r="W2402">
        <f t="shared" si="303"/>
        <v>2016</v>
      </c>
    </row>
    <row r="2403" spans="1:23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6"/>
        <v>7.1785714285714283E-3</v>
      </c>
      <c r="P2403" s="8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11">
        <f t="shared" si="300"/>
        <v>42374.822870370372</v>
      </c>
      <c r="T2403" s="11">
        <f t="shared" si="301"/>
        <v>42434.822870370372</v>
      </c>
      <c r="U2403" t="str">
        <f>INDEX('ED - Country code'!$A:$A,MATCH(Data!G2403,'ED - Country code'!$B:$B,0))</f>
        <v>United States of America</v>
      </c>
      <c r="V2403">
        <f t="shared" si="302"/>
        <v>60</v>
      </c>
      <c r="W2403">
        <f t="shared" si="303"/>
        <v>2016</v>
      </c>
    </row>
    <row r="2404" spans="1:23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6"/>
        <v>4.3333333333333331E-3</v>
      </c>
      <c r="P2404" s="8">
        <f t="shared" si="297"/>
        <v>52</v>
      </c>
      <c r="Q2404" t="str">
        <f t="shared" si="298"/>
        <v>food</v>
      </c>
      <c r="R2404" t="str">
        <f t="shared" si="299"/>
        <v>food trucks</v>
      </c>
      <c r="S2404" s="11">
        <f t="shared" si="300"/>
        <v>42107.679756944446</v>
      </c>
      <c r="T2404" s="11">
        <f t="shared" si="301"/>
        <v>42137.679756944446</v>
      </c>
      <c r="U2404" t="str">
        <f>INDEX('ED - Country code'!$A:$A,MATCH(Data!G2404,'ED - Country code'!$B:$B,0))</f>
        <v>United States of America</v>
      </c>
      <c r="V2404">
        <f t="shared" si="302"/>
        <v>30</v>
      </c>
      <c r="W2404">
        <f t="shared" si="303"/>
        <v>2015</v>
      </c>
    </row>
    <row r="2405" spans="1:23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6"/>
        <v>0.16833333333333333</v>
      </c>
      <c r="P2405" s="8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11">
        <f t="shared" si="300"/>
        <v>42399.882615740738</v>
      </c>
      <c r="T2405" s="11">
        <f t="shared" si="301"/>
        <v>42459.840949074074</v>
      </c>
      <c r="U2405" t="str">
        <f>INDEX('ED - Country code'!$A:$A,MATCH(Data!G2405,'ED - Country code'!$B:$B,0))</f>
        <v>United Kingdom</v>
      </c>
      <c r="V2405">
        <f t="shared" si="302"/>
        <v>59.958333333335759</v>
      </c>
      <c r="W2405">
        <f t="shared" si="303"/>
        <v>2016</v>
      </c>
    </row>
    <row r="2406" spans="1:23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6"/>
        <v>0</v>
      </c>
      <c r="P2406" s="8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11">
        <f t="shared" si="300"/>
        <v>42342.03943287037</v>
      </c>
      <c r="T2406" s="11">
        <f t="shared" si="301"/>
        <v>42372.03943287037</v>
      </c>
      <c r="U2406" t="str">
        <f>INDEX('ED - Country code'!$A:$A,MATCH(Data!G2406,'ED - Country code'!$B:$B,0))</f>
        <v>United States of America</v>
      </c>
      <c r="V2406">
        <f t="shared" si="302"/>
        <v>30</v>
      </c>
      <c r="W2406">
        <f t="shared" si="303"/>
        <v>2016</v>
      </c>
    </row>
    <row r="2407" spans="1:23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6"/>
        <v>0.22520000000000001</v>
      </c>
      <c r="P2407" s="8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11">
        <f t="shared" si="300"/>
        <v>42595.585358796292</v>
      </c>
      <c r="T2407" s="11">
        <f t="shared" si="301"/>
        <v>42616.585358796292</v>
      </c>
      <c r="U2407" t="str">
        <f>INDEX('ED - Country code'!$A:$A,MATCH(Data!G2407,'ED - Country code'!$B:$B,0))</f>
        <v>United States of America</v>
      </c>
      <c r="V2407">
        <f t="shared" si="302"/>
        <v>21</v>
      </c>
      <c r="W2407">
        <f t="shared" si="303"/>
        <v>2016</v>
      </c>
    </row>
    <row r="2408" spans="1:23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6"/>
        <v>0.41384615384615386</v>
      </c>
      <c r="P2408" s="8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11">
        <f t="shared" si="300"/>
        <v>41983.110995370371</v>
      </c>
      <c r="T2408" s="11">
        <f t="shared" si="301"/>
        <v>42023.110995370371</v>
      </c>
      <c r="U2408" t="str">
        <f>INDEX('ED - Country code'!$A:$A,MATCH(Data!G2408,'ED - Country code'!$B:$B,0))</f>
        <v>United States of America</v>
      </c>
      <c r="V2408">
        <f t="shared" si="302"/>
        <v>40</v>
      </c>
      <c r="W2408">
        <f t="shared" si="303"/>
        <v>2015</v>
      </c>
    </row>
    <row r="2409" spans="1:23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6"/>
        <v>0.25259090909090909</v>
      </c>
      <c r="P2409" s="8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11">
        <f t="shared" si="300"/>
        <v>42082.575555555552</v>
      </c>
      <c r="T2409" s="11">
        <f t="shared" si="301"/>
        <v>42105.25</v>
      </c>
      <c r="U2409" t="str">
        <f>INDEX('ED - Country code'!$A:$A,MATCH(Data!G2409,'ED - Country code'!$B:$B,0))</f>
        <v>United States of America</v>
      </c>
      <c r="V2409">
        <f t="shared" si="302"/>
        <v>22.674444444448454</v>
      </c>
      <c r="W2409">
        <f t="shared" si="303"/>
        <v>2015</v>
      </c>
    </row>
    <row r="2410" spans="1:23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6"/>
        <v>2E-3</v>
      </c>
      <c r="P2410" s="8">
        <f t="shared" si="297"/>
        <v>15</v>
      </c>
      <c r="Q2410" t="str">
        <f t="shared" si="298"/>
        <v>food</v>
      </c>
      <c r="R2410" t="str">
        <f t="shared" si="299"/>
        <v>food trucks</v>
      </c>
      <c r="S2410" s="11">
        <f t="shared" si="300"/>
        <v>41919.140706018516</v>
      </c>
      <c r="T2410" s="11">
        <f t="shared" si="301"/>
        <v>41949.182372685187</v>
      </c>
      <c r="U2410" t="str">
        <f>INDEX('ED - Country code'!$A:$A,MATCH(Data!G2410,'ED - Country code'!$B:$B,0))</f>
        <v>United States of America</v>
      </c>
      <c r="V2410">
        <f t="shared" si="302"/>
        <v>30.041666666671517</v>
      </c>
      <c r="W2410">
        <f t="shared" si="303"/>
        <v>2014</v>
      </c>
    </row>
    <row r="2411" spans="1:23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6"/>
        <v>1.84E-2</v>
      </c>
      <c r="P2411" s="8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11">
        <f t="shared" si="300"/>
        <v>42204.875868055555</v>
      </c>
      <c r="T2411" s="11">
        <f t="shared" si="301"/>
        <v>42234.875868055555</v>
      </c>
      <c r="U2411" t="str">
        <f>INDEX('ED - Country code'!$A:$A,MATCH(Data!G2411,'ED - Country code'!$B:$B,0))</f>
        <v>United States of America</v>
      </c>
      <c r="V2411">
        <f t="shared" si="302"/>
        <v>30</v>
      </c>
      <c r="W2411">
        <f t="shared" si="303"/>
        <v>2015</v>
      </c>
    </row>
    <row r="2412" spans="1:23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6"/>
        <v>0</v>
      </c>
      <c r="P2412" s="8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11">
        <f t="shared" si="300"/>
        <v>42224.408275462964</v>
      </c>
      <c r="T2412" s="11">
        <f t="shared" si="301"/>
        <v>42254.408275462964</v>
      </c>
      <c r="U2412" t="str">
        <f>INDEX('ED - Country code'!$A:$A,MATCH(Data!G2412,'ED - Country code'!$B:$B,0))</f>
        <v>Australia</v>
      </c>
      <c r="V2412">
        <f t="shared" si="302"/>
        <v>30</v>
      </c>
      <c r="W2412">
        <f t="shared" si="303"/>
        <v>2015</v>
      </c>
    </row>
    <row r="2413" spans="1:23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6"/>
        <v>6.0400000000000002E-3</v>
      </c>
      <c r="P2413" s="8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11">
        <f t="shared" si="300"/>
        <v>42211.732430555552</v>
      </c>
      <c r="T2413" s="11">
        <f t="shared" si="301"/>
        <v>42241.732430555552</v>
      </c>
      <c r="U2413" t="str">
        <f>INDEX('ED - Country code'!$A:$A,MATCH(Data!G2413,'ED - Country code'!$B:$B,0))</f>
        <v>United States of America</v>
      </c>
      <c r="V2413">
        <f t="shared" si="302"/>
        <v>30</v>
      </c>
      <c r="W2413">
        <f t="shared" si="303"/>
        <v>2015</v>
      </c>
    </row>
    <row r="2414" spans="1:23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6"/>
        <v>0</v>
      </c>
      <c r="P2414" s="8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11">
        <f t="shared" si="300"/>
        <v>42655.736956018518</v>
      </c>
      <c r="T2414" s="11">
        <f t="shared" si="301"/>
        <v>42700.778622685189</v>
      </c>
      <c r="U2414" t="str">
        <f>INDEX('ED - Country code'!$A:$A,MATCH(Data!G2414,'ED - Country code'!$B:$B,0))</f>
        <v>France</v>
      </c>
      <c r="V2414">
        <f t="shared" si="302"/>
        <v>45.041666666671517</v>
      </c>
      <c r="W2414">
        <f t="shared" si="303"/>
        <v>2016</v>
      </c>
    </row>
    <row r="2415" spans="1:23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6"/>
        <v>8.3333333333333332E-3</v>
      </c>
      <c r="P2415" s="8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11">
        <f t="shared" si="300"/>
        <v>41760.10974537037</v>
      </c>
      <c r="T2415" s="11">
        <f t="shared" si="301"/>
        <v>41790.979166666664</v>
      </c>
      <c r="U2415" t="str">
        <f>INDEX('ED - Country code'!$A:$A,MATCH(Data!G2415,'ED - Country code'!$B:$B,0))</f>
        <v>United States of America</v>
      </c>
      <c r="V2415">
        <f t="shared" si="302"/>
        <v>30.869421296294604</v>
      </c>
      <c r="W2415">
        <f t="shared" si="303"/>
        <v>2014</v>
      </c>
    </row>
    <row r="2416" spans="1:23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6"/>
        <v>3.0666666666666665E-2</v>
      </c>
      <c r="P2416" s="8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11">
        <f t="shared" si="300"/>
        <v>42198.695138888885</v>
      </c>
      <c r="T2416" s="11">
        <f t="shared" si="301"/>
        <v>42238.165972222225</v>
      </c>
      <c r="U2416" t="str">
        <f>INDEX('ED - Country code'!$A:$A,MATCH(Data!G2416,'ED - Country code'!$B:$B,0))</f>
        <v>United States of America</v>
      </c>
      <c r="V2416">
        <f t="shared" si="302"/>
        <v>39.470833333340124</v>
      </c>
      <c r="W2416">
        <f t="shared" si="303"/>
        <v>2015</v>
      </c>
    </row>
    <row r="2417" spans="1:23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6"/>
        <v>5.5833333333333334E-3</v>
      </c>
      <c r="P2417" s="8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11">
        <f t="shared" si="300"/>
        <v>42536.862800925926</v>
      </c>
      <c r="T2417" s="11">
        <f t="shared" si="301"/>
        <v>42566.862800925926</v>
      </c>
      <c r="U2417" t="str">
        <f>INDEX('ED - Country code'!$A:$A,MATCH(Data!G2417,'ED - Country code'!$B:$B,0))</f>
        <v>United States of America</v>
      </c>
      <c r="V2417">
        <f t="shared" si="302"/>
        <v>30</v>
      </c>
      <c r="W2417">
        <f t="shared" si="303"/>
        <v>2016</v>
      </c>
    </row>
    <row r="2418" spans="1:23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6"/>
        <v>2.5000000000000001E-4</v>
      </c>
      <c r="P2418" s="8">
        <f t="shared" si="297"/>
        <v>5</v>
      </c>
      <c r="Q2418" t="str">
        <f t="shared" si="298"/>
        <v>food</v>
      </c>
      <c r="R2418" t="str">
        <f t="shared" si="299"/>
        <v>food trucks</v>
      </c>
      <c r="S2418" s="11">
        <f t="shared" si="300"/>
        <v>42019.737766203703</v>
      </c>
      <c r="T2418" s="11">
        <f t="shared" si="301"/>
        <v>42077.625</v>
      </c>
      <c r="U2418" t="str">
        <f>INDEX('ED - Country code'!$A:$A,MATCH(Data!G2418,'ED - Country code'!$B:$B,0))</f>
        <v>United States of America</v>
      </c>
      <c r="V2418">
        <f t="shared" si="302"/>
        <v>57.887233796296641</v>
      </c>
      <c r="W2418">
        <f t="shared" si="303"/>
        <v>2015</v>
      </c>
    </row>
    <row r="2419" spans="1:23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6"/>
        <v>0</v>
      </c>
      <c r="P2419" s="8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11">
        <f t="shared" si="300"/>
        <v>41831.884108796294</v>
      </c>
      <c r="T2419" s="11">
        <f t="shared" si="301"/>
        <v>41861.884108796294</v>
      </c>
      <c r="U2419" t="str">
        <f>INDEX('ED - Country code'!$A:$A,MATCH(Data!G2419,'ED - Country code'!$B:$B,0))</f>
        <v>United States of America</v>
      </c>
      <c r="V2419">
        <f t="shared" si="302"/>
        <v>30</v>
      </c>
      <c r="W2419">
        <f t="shared" si="303"/>
        <v>2014</v>
      </c>
    </row>
    <row r="2420" spans="1:23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6"/>
        <v>2.0000000000000001E-4</v>
      </c>
      <c r="P2420" s="8">
        <f t="shared" si="297"/>
        <v>1</v>
      </c>
      <c r="Q2420" t="str">
        <f t="shared" si="298"/>
        <v>food</v>
      </c>
      <c r="R2420" t="str">
        <f t="shared" si="299"/>
        <v>food trucks</v>
      </c>
      <c r="S2420" s="11">
        <f t="shared" si="300"/>
        <v>42027.856990740736</v>
      </c>
      <c r="T2420" s="11">
        <f t="shared" si="301"/>
        <v>42087.815324074079</v>
      </c>
      <c r="U2420" t="str">
        <f>INDEX('ED - Country code'!$A:$A,MATCH(Data!G2420,'ED - Country code'!$B:$B,0))</f>
        <v>United States of America</v>
      </c>
      <c r="V2420">
        <f t="shared" si="302"/>
        <v>59.958333333343035</v>
      </c>
      <c r="W2420">
        <f t="shared" si="303"/>
        <v>2015</v>
      </c>
    </row>
    <row r="2421" spans="1:23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6"/>
        <v>0</v>
      </c>
      <c r="P2421" s="8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11">
        <f t="shared" si="300"/>
        <v>41993.738298611104</v>
      </c>
      <c r="T2421" s="11">
        <f t="shared" si="301"/>
        <v>42053.738298611104</v>
      </c>
      <c r="U2421" t="str">
        <f>INDEX('ED - Country code'!$A:$A,MATCH(Data!G2421,'ED - Country code'!$B:$B,0))</f>
        <v>United States of America</v>
      </c>
      <c r="V2421">
        <f t="shared" si="302"/>
        <v>60</v>
      </c>
      <c r="W2421">
        <f t="shared" si="303"/>
        <v>2015</v>
      </c>
    </row>
    <row r="2422" spans="1:23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6"/>
        <v>0.14825133372851215</v>
      </c>
      <c r="P2422" s="8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11">
        <f t="shared" si="300"/>
        <v>41893.028877314813</v>
      </c>
      <c r="T2422" s="11">
        <f t="shared" si="301"/>
        <v>41953.070543981477</v>
      </c>
      <c r="U2422" t="str">
        <f>INDEX('ED - Country code'!$A:$A,MATCH(Data!G2422,'ED - Country code'!$B:$B,0))</f>
        <v>United States of America</v>
      </c>
      <c r="V2422">
        <f t="shared" si="302"/>
        <v>60.041666666664241</v>
      </c>
      <c r="W2422">
        <f t="shared" si="303"/>
        <v>2014</v>
      </c>
    </row>
    <row r="2423" spans="1:23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6"/>
        <v>1.6666666666666666E-4</v>
      </c>
      <c r="P2423" s="8">
        <f t="shared" si="297"/>
        <v>1</v>
      </c>
      <c r="Q2423" t="str">
        <f t="shared" si="298"/>
        <v>food</v>
      </c>
      <c r="R2423" t="str">
        <f t="shared" si="299"/>
        <v>food trucks</v>
      </c>
      <c r="S2423" s="11">
        <f t="shared" si="300"/>
        <v>42026.687453703707</v>
      </c>
      <c r="T2423" s="11">
        <f t="shared" si="301"/>
        <v>42056.687453703707</v>
      </c>
      <c r="U2423" t="str">
        <f>INDEX('ED - Country code'!$A:$A,MATCH(Data!G2423,'ED - Country code'!$B:$B,0))</f>
        <v>United States of America</v>
      </c>
      <c r="V2423">
        <f t="shared" si="302"/>
        <v>30</v>
      </c>
      <c r="W2423">
        <f t="shared" si="303"/>
        <v>2015</v>
      </c>
    </row>
    <row r="2424" spans="1:23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6"/>
        <v>2E-3</v>
      </c>
      <c r="P2424" s="8">
        <f t="shared" si="297"/>
        <v>1</v>
      </c>
      <c r="Q2424" t="str">
        <f t="shared" si="298"/>
        <v>food</v>
      </c>
      <c r="R2424" t="str">
        <f t="shared" si="299"/>
        <v>food trucks</v>
      </c>
      <c r="S2424" s="11">
        <f t="shared" si="300"/>
        <v>42044.724953703699</v>
      </c>
      <c r="T2424" s="11">
        <f t="shared" si="301"/>
        <v>42074.683287037042</v>
      </c>
      <c r="U2424" t="str">
        <f>INDEX('ED - Country code'!$A:$A,MATCH(Data!G2424,'ED - Country code'!$B:$B,0))</f>
        <v>United States of America</v>
      </c>
      <c r="V2424">
        <f t="shared" si="302"/>
        <v>29.958333333343035</v>
      </c>
      <c r="W2424">
        <f t="shared" si="303"/>
        <v>2015</v>
      </c>
    </row>
    <row r="2425" spans="1:23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6"/>
        <v>1.3333333333333334E-4</v>
      </c>
      <c r="P2425" s="8">
        <f t="shared" si="297"/>
        <v>8</v>
      </c>
      <c r="Q2425" t="str">
        <f t="shared" si="298"/>
        <v>food</v>
      </c>
      <c r="R2425" t="str">
        <f t="shared" si="299"/>
        <v>food trucks</v>
      </c>
      <c r="S2425" s="11">
        <f t="shared" si="300"/>
        <v>41974.704745370371</v>
      </c>
      <c r="T2425" s="11">
        <f t="shared" si="301"/>
        <v>42004.704745370371</v>
      </c>
      <c r="U2425" t="str">
        <f>INDEX('ED - Country code'!$A:$A,MATCH(Data!G2425,'ED - Country code'!$B:$B,0))</f>
        <v>United States of America</v>
      </c>
      <c r="V2425">
        <f t="shared" si="302"/>
        <v>30</v>
      </c>
      <c r="W2425">
        <f t="shared" si="303"/>
        <v>2014</v>
      </c>
    </row>
    <row r="2426" spans="1:23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6"/>
        <v>1.24E-2</v>
      </c>
      <c r="P2426" s="8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11">
        <f t="shared" si="300"/>
        <v>41909.892453703702</v>
      </c>
      <c r="T2426" s="11">
        <f t="shared" si="301"/>
        <v>41939.892453703702</v>
      </c>
      <c r="U2426" t="str">
        <f>INDEX('ED - Country code'!$A:$A,MATCH(Data!G2426,'ED - Country code'!$B:$B,0))</f>
        <v>United States of America</v>
      </c>
      <c r="V2426">
        <f t="shared" si="302"/>
        <v>30</v>
      </c>
      <c r="W2426">
        <f t="shared" si="303"/>
        <v>2014</v>
      </c>
    </row>
    <row r="2427" spans="1:23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6"/>
        <v>2.8571428571428574E-4</v>
      </c>
      <c r="P2427" s="8">
        <f t="shared" si="297"/>
        <v>1</v>
      </c>
      <c r="Q2427" t="str">
        <f t="shared" si="298"/>
        <v>food</v>
      </c>
      <c r="R2427" t="str">
        <f t="shared" si="299"/>
        <v>food trucks</v>
      </c>
      <c r="S2427" s="11">
        <f t="shared" si="300"/>
        <v>42502.913761574076</v>
      </c>
      <c r="T2427" s="11">
        <f t="shared" si="301"/>
        <v>42517.919444444444</v>
      </c>
      <c r="U2427" t="str">
        <f>INDEX('ED - Country code'!$A:$A,MATCH(Data!G2427,'ED - Country code'!$B:$B,0))</f>
        <v>United States of America</v>
      </c>
      <c r="V2427">
        <f t="shared" si="302"/>
        <v>15.005682870367309</v>
      </c>
      <c r="W2427">
        <f t="shared" si="303"/>
        <v>2016</v>
      </c>
    </row>
    <row r="2428" spans="1:23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6"/>
        <v>0</v>
      </c>
      <c r="P2428" s="8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11">
        <f t="shared" si="300"/>
        <v>42164.170046296291</v>
      </c>
      <c r="T2428" s="11">
        <f t="shared" si="301"/>
        <v>42224.170046296291</v>
      </c>
      <c r="U2428" t="str">
        <f>INDEX('ED - Country code'!$A:$A,MATCH(Data!G2428,'ED - Country code'!$B:$B,0))</f>
        <v>United States of America</v>
      </c>
      <c r="V2428">
        <f t="shared" si="302"/>
        <v>60</v>
      </c>
      <c r="W2428">
        <f t="shared" si="303"/>
        <v>2015</v>
      </c>
    </row>
    <row r="2429" spans="1:23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6"/>
        <v>2.0000000000000002E-5</v>
      </c>
      <c r="P2429" s="8">
        <f t="shared" si="297"/>
        <v>1</v>
      </c>
      <c r="Q2429" t="str">
        <f t="shared" si="298"/>
        <v>food</v>
      </c>
      <c r="R2429" t="str">
        <f t="shared" si="299"/>
        <v>food trucks</v>
      </c>
      <c r="S2429" s="11">
        <f t="shared" si="300"/>
        <v>42412.318668981476</v>
      </c>
      <c r="T2429" s="11">
        <f t="shared" si="301"/>
        <v>42452.277002314819</v>
      </c>
      <c r="U2429" t="str">
        <f>INDEX('ED - Country code'!$A:$A,MATCH(Data!G2429,'ED - Country code'!$B:$B,0))</f>
        <v>United States of America</v>
      </c>
      <c r="V2429">
        <f t="shared" si="302"/>
        <v>39.958333333343035</v>
      </c>
      <c r="W2429">
        <f t="shared" si="303"/>
        <v>2016</v>
      </c>
    </row>
    <row r="2430" spans="1:23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6"/>
        <v>2.8571428571428571E-5</v>
      </c>
      <c r="P2430" s="8">
        <f t="shared" si="297"/>
        <v>1</v>
      </c>
      <c r="Q2430" t="str">
        <f t="shared" si="298"/>
        <v>food</v>
      </c>
      <c r="R2430" t="str">
        <f t="shared" si="299"/>
        <v>food trucks</v>
      </c>
      <c r="S2430" s="11">
        <f t="shared" si="300"/>
        <v>42045.784155092595</v>
      </c>
      <c r="T2430" s="11">
        <f t="shared" si="301"/>
        <v>42075.742488425924</v>
      </c>
      <c r="U2430" t="str">
        <f>INDEX('ED - Country code'!$A:$A,MATCH(Data!G2430,'ED - Country code'!$B:$B,0))</f>
        <v>United States of America</v>
      </c>
      <c r="V2430">
        <f t="shared" si="302"/>
        <v>29.958333333328483</v>
      </c>
      <c r="W2430">
        <f t="shared" si="303"/>
        <v>2015</v>
      </c>
    </row>
    <row r="2431" spans="1:23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6"/>
        <v>1.4321428571428572E-2</v>
      </c>
      <c r="P2431" s="8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11">
        <f t="shared" si="300"/>
        <v>42734.879236111112</v>
      </c>
      <c r="T2431" s="11">
        <f t="shared" si="301"/>
        <v>42771.697222222225</v>
      </c>
      <c r="U2431" t="str">
        <f>INDEX('ED - Country code'!$A:$A,MATCH(Data!G2431,'ED - Country code'!$B:$B,0))</f>
        <v>Norway</v>
      </c>
      <c r="V2431">
        <f t="shared" si="302"/>
        <v>36.817986111112987</v>
      </c>
      <c r="W2431">
        <f t="shared" si="303"/>
        <v>2017</v>
      </c>
    </row>
    <row r="2432" spans="1:23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6"/>
        <v>7.0000000000000001E-3</v>
      </c>
      <c r="P2432" s="8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11">
        <f t="shared" si="300"/>
        <v>42382.130833333329</v>
      </c>
      <c r="T2432" s="11">
        <f t="shared" si="301"/>
        <v>42412.130833333329</v>
      </c>
      <c r="U2432" t="str">
        <f>INDEX('ED - Country code'!$A:$A,MATCH(Data!G2432,'ED - Country code'!$B:$B,0))</f>
        <v>United States of America</v>
      </c>
      <c r="V2432">
        <f t="shared" si="302"/>
        <v>30</v>
      </c>
      <c r="W2432">
        <f t="shared" si="303"/>
        <v>2016</v>
      </c>
    </row>
    <row r="2433" spans="1:23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6"/>
        <v>2.0000000000000002E-5</v>
      </c>
      <c r="P2433" s="8">
        <f t="shared" si="297"/>
        <v>1</v>
      </c>
      <c r="Q2433" t="str">
        <f t="shared" si="298"/>
        <v>food</v>
      </c>
      <c r="R2433" t="str">
        <f t="shared" si="299"/>
        <v>food trucks</v>
      </c>
      <c r="S2433" s="11">
        <f t="shared" si="300"/>
        <v>42489.099687499998</v>
      </c>
      <c r="T2433" s="11">
        <f t="shared" si="301"/>
        <v>42549.099687499998</v>
      </c>
      <c r="U2433" t="str">
        <f>INDEX('ED - Country code'!$A:$A,MATCH(Data!G2433,'ED - Country code'!$B:$B,0))</f>
        <v>United States of America</v>
      </c>
      <c r="V2433">
        <f t="shared" si="302"/>
        <v>60</v>
      </c>
      <c r="W2433">
        <f t="shared" si="303"/>
        <v>2016</v>
      </c>
    </row>
    <row r="2434" spans="1:23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304">E2434/D2434</f>
        <v>1.4285714285714287E-4</v>
      </c>
      <c r="P2434" s="8">
        <f t="shared" ref="P2434:P2497" si="305">E2434/L2434</f>
        <v>1</v>
      </c>
      <c r="Q2434" t="str">
        <f t="shared" ref="Q2434:Q2497" si="306">LEFT(N2434,SEARCH("/",N2434,1)-1)</f>
        <v>food</v>
      </c>
      <c r="R2434" t="str">
        <f t="shared" ref="R2434:R2497" si="307">RIGHT(N2434,LEN(N2434)-SEARCH("/",N2434,1))</f>
        <v>food trucks</v>
      </c>
      <c r="S2434" s="11">
        <f t="shared" ref="S2434:S2497" si="308">(((J2434/60)/60)/24)+DATE(1970,1,1)</f>
        <v>42041.218715277777</v>
      </c>
      <c r="T2434" s="11">
        <f t="shared" ref="T2434:T2497" si="309">(((I2434/60)/60)/24)+DATE(1970,1,1)</f>
        <v>42071.218715277777</v>
      </c>
      <c r="U2434" t="str">
        <f>INDEX('ED - Country code'!$A:$A,MATCH(Data!G2434,'ED - Country code'!$B:$B,0))</f>
        <v>United States of America</v>
      </c>
      <c r="V2434">
        <f t="shared" si="302"/>
        <v>30</v>
      </c>
      <c r="W2434">
        <f t="shared" si="303"/>
        <v>2015</v>
      </c>
    </row>
    <row r="2435" spans="1:23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304"/>
        <v>0</v>
      </c>
      <c r="P2435" s="8" t="e">
        <f t="shared" si="305"/>
        <v>#DIV/0!</v>
      </c>
      <c r="Q2435" t="str">
        <f t="shared" si="306"/>
        <v>food</v>
      </c>
      <c r="R2435" t="str">
        <f t="shared" si="307"/>
        <v>food trucks</v>
      </c>
      <c r="S2435" s="11">
        <f t="shared" si="308"/>
        <v>42397.89980324074</v>
      </c>
      <c r="T2435" s="11">
        <f t="shared" si="309"/>
        <v>42427.89980324074</v>
      </c>
      <c r="U2435" t="str">
        <f>INDEX('ED - Country code'!$A:$A,MATCH(Data!G2435,'ED - Country code'!$B:$B,0))</f>
        <v>United States of America</v>
      </c>
      <c r="V2435">
        <f t="shared" ref="V2435:V2498" si="310">T2435-S2435</f>
        <v>30</v>
      </c>
      <c r="W2435">
        <f t="shared" ref="W2435:W2498" si="311">YEAR(T2435)</f>
        <v>2016</v>
      </c>
    </row>
    <row r="2436" spans="1:23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4"/>
        <v>1.2999999999999999E-3</v>
      </c>
      <c r="P2436" s="8">
        <f t="shared" si="305"/>
        <v>13</v>
      </c>
      <c r="Q2436" t="str">
        <f t="shared" si="306"/>
        <v>food</v>
      </c>
      <c r="R2436" t="str">
        <f t="shared" si="307"/>
        <v>food trucks</v>
      </c>
      <c r="S2436" s="11">
        <f t="shared" si="308"/>
        <v>42180.18604166666</v>
      </c>
      <c r="T2436" s="11">
        <f t="shared" si="309"/>
        <v>42220.18604166666</v>
      </c>
      <c r="U2436" t="str">
        <f>INDEX('ED - Country code'!$A:$A,MATCH(Data!G2436,'ED - Country code'!$B:$B,0))</f>
        <v>United States of America</v>
      </c>
      <c r="V2436">
        <f t="shared" si="310"/>
        <v>40</v>
      </c>
      <c r="W2436">
        <f t="shared" si="311"/>
        <v>2015</v>
      </c>
    </row>
    <row r="2437" spans="1:23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4"/>
        <v>4.8960000000000002E-3</v>
      </c>
      <c r="P2437" s="8">
        <f t="shared" si="305"/>
        <v>306</v>
      </c>
      <c r="Q2437" t="str">
        <f t="shared" si="306"/>
        <v>food</v>
      </c>
      <c r="R2437" t="str">
        <f t="shared" si="307"/>
        <v>food trucks</v>
      </c>
      <c r="S2437" s="11">
        <f t="shared" si="308"/>
        <v>42252.277615740735</v>
      </c>
      <c r="T2437" s="11">
        <f t="shared" si="309"/>
        <v>42282.277615740735</v>
      </c>
      <c r="U2437" t="str">
        <f>INDEX('ED - Country code'!$A:$A,MATCH(Data!G2437,'ED - Country code'!$B:$B,0))</f>
        <v>Sweden</v>
      </c>
      <c r="V2437">
        <f t="shared" si="310"/>
        <v>30</v>
      </c>
      <c r="W2437">
        <f t="shared" si="311"/>
        <v>2015</v>
      </c>
    </row>
    <row r="2438" spans="1:23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4"/>
        <v>3.8461538461538462E-4</v>
      </c>
      <c r="P2438" s="8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11">
        <f t="shared" si="308"/>
        <v>42338.615393518514</v>
      </c>
      <c r="T2438" s="11">
        <f t="shared" si="309"/>
        <v>42398.615393518514</v>
      </c>
      <c r="U2438" t="str">
        <f>INDEX('ED - Country code'!$A:$A,MATCH(Data!G2438,'ED - Country code'!$B:$B,0))</f>
        <v>Canada</v>
      </c>
      <c r="V2438">
        <f t="shared" si="310"/>
        <v>60</v>
      </c>
      <c r="W2438">
        <f t="shared" si="311"/>
        <v>2016</v>
      </c>
    </row>
    <row r="2439" spans="1:23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4"/>
        <v>0</v>
      </c>
      <c r="P2439" s="8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11">
        <f t="shared" si="308"/>
        <v>42031.965138888889</v>
      </c>
      <c r="T2439" s="11">
        <f t="shared" si="309"/>
        <v>42080.75</v>
      </c>
      <c r="U2439" t="str">
        <f>INDEX('ED - Country code'!$A:$A,MATCH(Data!G2439,'ED - Country code'!$B:$B,0))</f>
        <v>United States of America</v>
      </c>
      <c r="V2439">
        <f t="shared" si="310"/>
        <v>48.78486111111124</v>
      </c>
      <c r="W2439">
        <f t="shared" si="311"/>
        <v>2015</v>
      </c>
    </row>
    <row r="2440" spans="1:23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4"/>
        <v>3.3333333333333335E-3</v>
      </c>
      <c r="P2440" s="8">
        <f t="shared" si="305"/>
        <v>50</v>
      </c>
      <c r="Q2440" t="str">
        <f t="shared" si="306"/>
        <v>food</v>
      </c>
      <c r="R2440" t="str">
        <f t="shared" si="307"/>
        <v>food trucks</v>
      </c>
      <c r="S2440" s="11">
        <f t="shared" si="308"/>
        <v>42285.91506944444</v>
      </c>
      <c r="T2440" s="11">
        <f t="shared" si="309"/>
        <v>42345.956736111111</v>
      </c>
      <c r="U2440" t="str">
        <f>INDEX('ED - Country code'!$A:$A,MATCH(Data!G2440,'ED - Country code'!$B:$B,0))</f>
        <v>United States of America</v>
      </c>
      <c r="V2440">
        <f t="shared" si="310"/>
        <v>60.041666666671517</v>
      </c>
      <c r="W2440">
        <f t="shared" si="311"/>
        <v>2015</v>
      </c>
    </row>
    <row r="2441" spans="1:23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4"/>
        <v>0</v>
      </c>
      <c r="P2441" s="8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11">
        <f t="shared" si="308"/>
        <v>42265.818622685183</v>
      </c>
      <c r="T2441" s="11">
        <f t="shared" si="309"/>
        <v>42295.818622685183</v>
      </c>
      <c r="U2441" t="str">
        <f>INDEX('ED - Country code'!$A:$A,MATCH(Data!G2441,'ED - Country code'!$B:$B,0))</f>
        <v>United States of America</v>
      </c>
      <c r="V2441">
        <f t="shared" si="310"/>
        <v>30</v>
      </c>
      <c r="W2441">
        <f t="shared" si="311"/>
        <v>2015</v>
      </c>
    </row>
    <row r="2442" spans="1:23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4"/>
        <v>2E-3</v>
      </c>
      <c r="P2442" s="8">
        <f t="shared" si="305"/>
        <v>5</v>
      </c>
      <c r="Q2442" t="str">
        <f t="shared" si="306"/>
        <v>food</v>
      </c>
      <c r="R2442" t="str">
        <f t="shared" si="307"/>
        <v>food trucks</v>
      </c>
      <c r="S2442" s="11">
        <f t="shared" si="308"/>
        <v>42383.899456018517</v>
      </c>
      <c r="T2442" s="11">
        <f t="shared" si="309"/>
        <v>42413.899456018517</v>
      </c>
      <c r="U2442" t="str">
        <f>INDEX('ED - Country code'!$A:$A,MATCH(Data!G2442,'ED - Country code'!$B:$B,0))</f>
        <v>Belgium</v>
      </c>
      <c r="V2442">
        <f t="shared" si="310"/>
        <v>30</v>
      </c>
      <c r="W2442">
        <f t="shared" si="311"/>
        <v>2016</v>
      </c>
    </row>
    <row r="2443" spans="1:23" ht="43.2" x14ac:dyDescent="0.3">
      <c r="A2443">
        <v>1852</v>
      </c>
      <c r="B2443" s="3" t="s">
        <v>1853</v>
      </c>
      <c r="C2443" s="3" t="s">
        <v>5962</v>
      </c>
      <c r="D2443">
        <v>15000</v>
      </c>
      <c r="E2443">
        <v>17545</v>
      </c>
      <c r="F2443" t="s">
        <v>8219</v>
      </c>
      <c r="G2443" t="s">
        <v>8224</v>
      </c>
      <c r="H2443" t="s">
        <v>8246</v>
      </c>
      <c r="I2443">
        <v>1429920000</v>
      </c>
      <c r="J2443">
        <v>1426703452</v>
      </c>
      <c r="K2443" t="b">
        <v>0</v>
      </c>
      <c r="L2443">
        <v>131</v>
      </c>
      <c r="M2443" t="b">
        <v>1</v>
      </c>
      <c r="N2443" t="s">
        <v>8276</v>
      </c>
      <c r="O2443" s="5">
        <f t="shared" si="304"/>
        <v>1.1696666666666666</v>
      </c>
      <c r="P2443" s="8">
        <f t="shared" si="305"/>
        <v>133.93129770992365</v>
      </c>
      <c r="Q2443" t="str">
        <f t="shared" si="306"/>
        <v>music</v>
      </c>
      <c r="R2443" t="str">
        <f t="shared" si="307"/>
        <v>rock</v>
      </c>
      <c r="S2443" s="11">
        <f t="shared" si="308"/>
        <v>42081.77143518519</v>
      </c>
      <c r="T2443" s="11">
        <f t="shared" si="309"/>
        <v>42119</v>
      </c>
      <c r="U2443" t="str">
        <f>INDEX('ED - Country code'!$A:$A,MATCH(Data!G1854,'ED - Country code'!$B:$B,0))</f>
        <v>United States of America</v>
      </c>
      <c r="V2443">
        <f t="shared" si="310"/>
        <v>37.228564814809943</v>
      </c>
      <c r="W2443">
        <f t="shared" si="311"/>
        <v>2015</v>
      </c>
    </row>
    <row r="2444" spans="1:23" ht="43.2" x14ac:dyDescent="0.3">
      <c r="A2444">
        <v>2530</v>
      </c>
      <c r="B2444" s="3" t="s">
        <v>2530</v>
      </c>
      <c r="C2444" s="3" t="s">
        <v>6640</v>
      </c>
      <c r="D2444">
        <v>6500</v>
      </c>
      <c r="E2444">
        <v>6500</v>
      </c>
      <c r="F2444" t="s">
        <v>8219</v>
      </c>
      <c r="G2444" t="s">
        <v>8224</v>
      </c>
      <c r="H2444" t="s">
        <v>8246</v>
      </c>
      <c r="I2444">
        <v>1429505400</v>
      </c>
      <c r="J2444">
        <v>1426711505</v>
      </c>
      <c r="K2444" t="b">
        <v>0</v>
      </c>
      <c r="L2444">
        <v>48</v>
      </c>
      <c r="M2444" t="b">
        <v>1</v>
      </c>
      <c r="N2444" t="s">
        <v>8300</v>
      </c>
      <c r="O2444" s="5">
        <f t="shared" si="304"/>
        <v>1</v>
      </c>
      <c r="P2444" s="8">
        <f t="shared" si="305"/>
        <v>135.41666666666666</v>
      </c>
      <c r="Q2444" t="str">
        <f t="shared" si="306"/>
        <v>music</v>
      </c>
      <c r="R2444" t="str">
        <f t="shared" si="307"/>
        <v>classical music</v>
      </c>
      <c r="S2444" s="11">
        <f t="shared" si="308"/>
        <v>42081.864641203705</v>
      </c>
      <c r="T2444" s="11">
        <f t="shared" si="309"/>
        <v>42114.201388888891</v>
      </c>
      <c r="U2444" t="str">
        <f>INDEX('ED - Country code'!$A:$A,MATCH(Data!G2532,'ED - Country code'!$B:$B,0))</f>
        <v>United Kingdom</v>
      </c>
      <c r="V2444">
        <f t="shared" si="310"/>
        <v>32.336747685185401</v>
      </c>
      <c r="W2444">
        <f t="shared" si="311"/>
        <v>2015</v>
      </c>
    </row>
    <row r="2445" spans="1:23" ht="43.2" x14ac:dyDescent="0.3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 s="5">
        <f t="shared" si="304"/>
        <v>1.0299897959183673</v>
      </c>
      <c r="P2445" s="8">
        <f t="shared" si="305"/>
        <v>227.85327313769753</v>
      </c>
      <c r="Q2445" t="str">
        <f t="shared" si="306"/>
        <v>technology</v>
      </c>
      <c r="R2445" t="str">
        <f t="shared" si="307"/>
        <v>hardware</v>
      </c>
      <c r="S2445" s="11">
        <f t="shared" si="308"/>
        <v>42081.903587962966</v>
      </c>
      <c r="T2445" s="11">
        <f t="shared" si="309"/>
        <v>42111</v>
      </c>
      <c r="U2445" t="str">
        <f>INDEX('ED - Country code'!$A:$A,MATCH(Data!G2049,'ED - Country code'!$B:$B,0))</f>
        <v>United States of America</v>
      </c>
      <c r="V2445">
        <f t="shared" si="310"/>
        <v>29.096412037033588</v>
      </c>
      <c r="W2445">
        <f t="shared" si="311"/>
        <v>2015</v>
      </c>
    </row>
    <row r="2446" spans="1:23" ht="43.2" x14ac:dyDescent="0.3">
      <c r="A2446">
        <v>2172</v>
      </c>
      <c r="B2446" s="3" t="s">
        <v>2173</v>
      </c>
      <c r="C2446" s="3" t="s">
        <v>6282</v>
      </c>
      <c r="D2446">
        <v>1000</v>
      </c>
      <c r="E2446">
        <v>1000</v>
      </c>
      <c r="F2446" t="s">
        <v>8219</v>
      </c>
      <c r="G2446" t="s">
        <v>8224</v>
      </c>
      <c r="H2446" t="s">
        <v>8246</v>
      </c>
      <c r="I2446">
        <v>1429365320</v>
      </c>
      <c r="J2446">
        <v>1426773320</v>
      </c>
      <c r="K2446" t="b">
        <v>0</v>
      </c>
      <c r="L2446">
        <v>13</v>
      </c>
      <c r="M2446" t="b">
        <v>1</v>
      </c>
      <c r="N2446" t="s">
        <v>8276</v>
      </c>
      <c r="O2446" s="5">
        <f t="shared" si="304"/>
        <v>1</v>
      </c>
      <c r="P2446" s="8">
        <f t="shared" si="305"/>
        <v>76.92307692307692</v>
      </c>
      <c r="Q2446" t="str">
        <f t="shared" si="306"/>
        <v>music</v>
      </c>
      <c r="R2446" t="str">
        <f t="shared" si="307"/>
        <v>rock</v>
      </c>
      <c r="S2446" s="11">
        <f t="shared" si="308"/>
        <v>42082.580092592587</v>
      </c>
      <c r="T2446" s="11">
        <f t="shared" si="309"/>
        <v>42112.580092592587</v>
      </c>
      <c r="U2446" t="str">
        <f>INDEX('ED - Country code'!$A:$A,MATCH(Data!G2174,'ED - Country code'!$B:$B,0))</f>
        <v>United Kingdom</v>
      </c>
      <c r="V2446">
        <f t="shared" si="310"/>
        <v>30</v>
      </c>
      <c r="W2446">
        <f t="shared" si="311"/>
        <v>2015</v>
      </c>
    </row>
    <row r="2447" spans="1:23" ht="43.2" x14ac:dyDescent="0.3">
      <c r="A2447">
        <v>3043</v>
      </c>
      <c r="B2447" s="3" t="s">
        <v>3043</v>
      </c>
      <c r="C2447" s="3" t="s">
        <v>7153</v>
      </c>
      <c r="D2447">
        <v>15000</v>
      </c>
      <c r="E2447">
        <v>16501</v>
      </c>
      <c r="F2447" t="s">
        <v>8219</v>
      </c>
      <c r="G2447" t="s">
        <v>8229</v>
      </c>
      <c r="H2447" t="s">
        <v>8251</v>
      </c>
      <c r="I2447">
        <v>1429152600</v>
      </c>
      <c r="J2447">
        <v>1426815699</v>
      </c>
      <c r="K2447" t="b">
        <v>0</v>
      </c>
      <c r="L2447">
        <v>128</v>
      </c>
      <c r="M2447" t="b">
        <v>1</v>
      </c>
      <c r="N2447" t="s">
        <v>8303</v>
      </c>
      <c r="O2447" s="5">
        <f t="shared" si="304"/>
        <v>1.1000666666666667</v>
      </c>
      <c r="P2447" s="8">
        <f t="shared" si="305"/>
        <v>128.9140625</v>
      </c>
      <c r="Q2447" t="str">
        <f t="shared" si="306"/>
        <v>theater</v>
      </c>
      <c r="R2447" t="str">
        <f t="shared" si="307"/>
        <v>spaces</v>
      </c>
      <c r="S2447" s="11">
        <f t="shared" si="308"/>
        <v>42083.070590277777</v>
      </c>
      <c r="T2447" s="11">
        <f t="shared" si="309"/>
        <v>42110.118055555555</v>
      </c>
      <c r="U2447" t="str">
        <f>INDEX('ED - Country code'!$A:$A,MATCH(Data!G3045,'ED - Country code'!$B:$B,0))</f>
        <v>United States of America</v>
      </c>
      <c r="V2447">
        <f t="shared" si="310"/>
        <v>27.047465277777519</v>
      </c>
      <c r="W2447">
        <f t="shared" si="311"/>
        <v>2015</v>
      </c>
    </row>
    <row r="2448" spans="1:23" ht="43.2" x14ac:dyDescent="0.3">
      <c r="A2448">
        <v>2665</v>
      </c>
      <c r="B2448" s="3" t="s">
        <v>2665</v>
      </c>
      <c r="C2448" s="3" t="s">
        <v>6775</v>
      </c>
      <c r="D2448">
        <v>3500</v>
      </c>
      <c r="E2448">
        <v>4310</v>
      </c>
      <c r="F2448" t="s">
        <v>8219</v>
      </c>
      <c r="G2448" t="s">
        <v>8224</v>
      </c>
      <c r="H2448" t="s">
        <v>8246</v>
      </c>
      <c r="I2448">
        <v>1430774974</v>
      </c>
      <c r="J2448">
        <v>1426886974</v>
      </c>
      <c r="K2448" t="b">
        <v>0</v>
      </c>
      <c r="L2448">
        <v>46</v>
      </c>
      <c r="M2448" t="b">
        <v>1</v>
      </c>
      <c r="N2448" t="s">
        <v>8302</v>
      </c>
      <c r="O2448" s="5">
        <f t="shared" si="304"/>
        <v>1.2314285714285715</v>
      </c>
      <c r="P2448" s="8">
        <f t="shared" si="305"/>
        <v>93.695652173913047</v>
      </c>
      <c r="Q2448" t="str">
        <f t="shared" si="306"/>
        <v>technology</v>
      </c>
      <c r="R2448" t="str">
        <f t="shared" si="307"/>
        <v>makerspaces</v>
      </c>
      <c r="S2448" s="11">
        <f t="shared" si="308"/>
        <v>42083.895532407405</v>
      </c>
      <c r="T2448" s="11">
        <f t="shared" si="309"/>
        <v>42128.895532407405</v>
      </c>
      <c r="U2448" t="str">
        <f>INDEX('ED - Country code'!$A:$A,MATCH(Data!G2667,'ED - Country code'!$B:$B,0))</f>
        <v>United Kingdom</v>
      </c>
      <c r="V2448">
        <f t="shared" si="310"/>
        <v>45</v>
      </c>
      <c r="W2448">
        <f t="shared" si="311"/>
        <v>2015</v>
      </c>
    </row>
    <row r="2449" spans="1:23" ht="28.8" x14ac:dyDescent="0.3">
      <c r="A2449">
        <v>1290</v>
      </c>
      <c r="B2449" s="3" t="s">
        <v>1291</v>
      </c>
      <c r="C2449" s="3" t="s">
        <v>5400</v>
      </c>
      <c r="D2449">
        <v>3500</v>
      </c>
      <c r="E2449">
        <v>3800</v>
      </c>
      <c r="F2449" t="s">
        <v>8219</v>
      </c>
      <c r="G2449" t="s">
        <v>8224</v>
      </c>
      <c r="H2449" t="s">
        <v>8246</v>
      </c>
      <c r="I2449">
        <v>1429772340</v>
      </c>
      <c r="J2449">
        <v>1427121931</v>
      </c>
      <c r="K2449" t="b">
        <v>0</v>
      </c>
      <c r="L2449">
        <v>86</v>
      </c>
      <c r="M2449" t="b">
        <v>1</v>
      </c>
      <c r="N2449" t="s">
        <v>8271</v>
      </c>
      <c r="O2449" s="5">
        <f t="shared" si="304"/>
        <v>1.0857142857142856</v>
      </c>
      <c r="P2449" s="8">
        <f t="shared" si="305"/>
        <v>44.186046511627907</v>
      </c>
      <c r="Q2449" t="str">
        <f t="shared" si="306"/>
        <v>theater</v>
      </c>
      <c r="R2449" t="str">
        <f t="shared" si="307"/>
        <v>plays</v>
      </c>
      <c r="S2449" s="11">
        <f t="shared" si="308"/>
        <v>42086.614942129629</v>
      </c>
      <c r="T2449" s="11">
        <f t="shared" si="309"/>
        <v>42117.290972222225</v>
      </c>
      <c r="U2449" t="str">
        <f>INDEX('ED - Country code'!$A:$A,MATCH(Data!G1292,'ED - Country code'!$B:$B,0))</f>
        <v>United States of America</v>
      </c>
      <c r="V2449">
        <f t="shared" si="310"/>
        <v>30.676030092596193</v>
      </c>
      <c r="W2449">
        <f t="shared" si="311"/>
        <v>2015</v>
      </c>
    </row>
    <row r="2450" spans="1:23" ht="43.2" x14ac:dyDescent="0.3">
      <c r="A2450">
        <v>2073</v>
      </c>
      <c r="B2450" s="3" t="s">
        <v>2074</v>
      </c>
      <c r="C2450" s="3" t="s">
        <v>6183</v>
      </c>
      <c r="D2450">
        <v>100000</v>
      </c>
      <c r="E2450">
        <v>152604.29999999999</v>
      </c>
      <c r="F2450" t="s">
        <v>8219</v>
      </c>
      <c r="G2450" t="s">
        <v>8224</v>
      </c>
      <c r="H2450" t="s">
        <v>8246</v>
      </c>
      <c r="I2450">
        <v>1431100918</v>
      </c>
      <c r="J2450">
        <v>1427212918</v>
      </c>
      <c r="K2450" t="b">
        <v>0</v>
      </c>
      <c r="L2450">
        <v>470</v>
      </c>
      <c r="M2450" t="b">
        <v>1</v>
      </c>
      <c r="N2450" t="s">
        <v>8295</v>
      </c>
      <c r="O2450" s="5">
        <f t="shared" si="304"/>
        <v>1.5260429999999998</v>
      </c>
      <c r="P2450" s="8">
        <f t="shared" si="305"/>
        <v>324.69</v>
      </c>
      <c r="Q2450" t="str">
        <f t="shared" si="306"/>
        <v>technology</v>
      </c>
      <c r="R2450" t="str">
        <f t="shared" si="307"/>
        <v>hardware</v>
      </c>
      <c r="S2450" s="11">
        <f t="shared" si="308"/>
        <v>42087.668032407411</v>
      </c>
      <c r="T2450" s="11">
        <f t="shared" si="309"/>
        <v>42132.668032407411</v>
      </c>
      <c r="U2450" t="str">
        <f>INDEX('ED - Country code'!$A:$A,MATCH(Data!G2075,'ED - Country code'!$B:$B,0))</f>
        <v>United States of America</v>
      </c>
      <c r="V2450">
        <f t="shared" si="310"/>
        <v>45</v>
      </c>
      <c r="W2450">
        <f t="shared" si="311"/>
        <v>2015</v>
      </c>
    </row>
    <row r="2451" spans="1:23" ht="43.2" x14ac:dyDescent="0.3">
      <c r="A2451">
        <v>3488</v>
      </c>
      <c r="B2451" s="3" t="s">
        <v>3487</v>
      </c>
      <c r="C2451" s="3" t="s">
        <v>7598</v>
      </c>
      <c r="D2451">
        <v>3000</v>
      </c>
      <c r="E2451">
        <v>3636</v>
      </c>
      <c r="F2451" t="s">
        <v>8219</v>
      </c>
      <c r="G2451" t="s">
        <v>8224</v>
      </c>
      <c r="H2451" t="s">
        <v>8246</v>
      </c>
      <c r="I2451">
        <v>1429286400</v>
      </c>
      <c r="J2451">
        <v>1427221560</v>
      </c>
      <c r="K2451" t="b">
        <v>0</v>
      </c>
      <c r="L2451">
        <v>29</v>
      </c>
      <c r="M2451" t="b">
        <v>1</v>
      </c>
      <c r="N2451" t="s">
        <v>8271</v>
      </c>
      <c r="O2451" s="5">
        <f t="shared" si="304"/>
        <v>1.212</v>
      </c>
      <c r="P2451" s="8">
        <f t="shared" si="305"/>
        <v>125.37931034482759</v>
      </c>
      <c r="Q2451" t="str">
        <f t="shared" si="306"/>
        <v>theater</v>
      </c>
      <c r="R2451" t="str">
        <f t="shared" si="307"/>
        <v>plays</v>
      </c>
      <c r="S2451" s="11">
        <f t="shared" si="308"/>
        <v>42087.768055555556</v>
      </c>
      <c r="T2451" s="11">
        <f t="shared" si="309"/>
        <v>42111.666666666672</v>
      </c>
      <c r="U2451" t="str">
        <f>INDEX('ED - Country code'!$A:$A,MATCH(Data!G3490,'ED - Country code'!$B:$B,0))</f>
        <v>Canada</v>
      </c>
      <c r="V2451">
        <f t="shared" si="310"/>
        <v>23.898611111115315</v>
      </c>
      <c r="W2451">
        <f t="shared" si="311"/>
        <v>2015</v>
      </c>
    </row>
    <row r="2452" spans="1:23" ht="43.2" x14ac:dyDescent="0.3">
      <c r="A2452">
        <v>3774</v>
      </c>
      <c r="B2452" s="3" t="s">
        <v>3771</v>
      </c>
      <c r="C2452" s="3" t="s">
        <v>7884</v>
      </c>
      <c r="D2452">
        <v>2500</v>
      </c>
      <c r="E2452">
        <v>2500</v>
      </c>
      <c r="F2452" t="s">
        <v>8219</v>
      </c>
      <c r="G2452" t="s">
        <v>8229</v>
      </c>
      <c r="H2452" t="s">
        <v>8251</v>
      </c>
      <c r="I2452">
        <v>1428606055</v>
      </c>
      <c r="J2452">
        <v>1427223655</v>
      </c>
      <c r="K2452" t="b">
        <v>0</v>
      </c>
      <c r="L2452">
        <v>25</v>
      </c>
      <c r="M2452" t="b">
        <v>1</v>
      </c>
      <c r="N2452" t="s">
        <v>8305</v>
      </c>
      <c r="O2452" s="5">
        <f t="shared" si="304"/>
        <v>1</v>
      </c>
      <c r="P2452" s="8">
        <f t="shared" si="305"/>
        <v>100</v>
      </c>
      <c r="Q2452" t="str">
        <f t="shared" si="306"/>
        <v>theater</v>
      </c>
      <c r="R2452" t="str">
        <f t="shared" si="307"/>
        <v>musical</v>
      </c>
      <c r="S2452" s="11">
        <f t="shared" si="308"/>
        <v>42087.792303240742</v>
      </c>
      <c r="T2452" s="11">
        <f t="shared" si="309"/>
        <v>42103.792303240742</v>
      </c>
      <c r="U2452" t="str">
        <f>INDEX('ED - Country code'!$A:$A,MATCH(Data!G3776,'ED - Country code'!$B:$B,0))</f>
        <v>United Kingdom</v>
      </c>
      <c r="V2452">
        <f t="shared" si="310"/>
        <v>16</v>
      </c>
      <c r="W2452">
        <f t="shared" si="311"/>
        <v>2015</v>
      </c>
    </row>
    <row r="2453" spans="1:23" ht="28.8" x14ac:dyDescent="0.3">
      <c r="A2453">
        <v>1390</v>
      </c>
      <c r="B2453" s="3" t="s">
        <v>1391</v>
      </c>
      <c r="C2453" s="3" t="s">
        <v>5500</v>
      </c>
      <c r="D2453">
        <v>2800</v>
      </c>
      <c r="E2453">
        <v>3055</v>
      </c>
      <c r="F2453" t="s">
        <v>8219</v>
      </c>
      <c r="G2453" t="s">
        <v>8224</v>
      </c>
      <c r="H2453" t="s">
        <v>8246</v>
      </c>
      <c r="I2453">
        <v>1430154720</v>
      </c>
      <c r="J2453">
        <v>1427224606</v>
      </c>
      <c r="K2453" t="b">
        <v>0</v>
      </c>
      <c r="L2453">
        <v>19</v>
      </c>
      <c r="M2453" t="b">
        <v>1</v>
      </c>
      <c r="N2453" t="s">
        <v>8276</v>
      </c>
      <c r="O2453" s="5">
        <f t="shared" si="304"/>
        <v>1.0910714285714285</v>
      </c>
      <c r="P2453" s="8">
        <f t="shared" si="305"/>
        <v>160.78947368421052</v>
      </c>
      <c r="Q2453" t="str">
        <f t="shared" si="306"/>
        <v>music</v>
      </c>
      <c r="R2453" t="str">
        <f t="shared" si="307"/>
        <v>rock</v>
      </c>
      <c r="S2453" s="11">
        <f t="shared" si="308"/>
        <v>42087.803310185183</v>
      </c>
      <c r="T2453" s="11">
        <f t="shared" si="309"/>
        <v>42121.716666666667</v>
      </c>
      <c r="U2453" t="str">
        <f>INDEX('ED - Country code'!$A:$A,MATCH(Data!G1392,'ED - Country code'!$B:$B,0))</f>
        <v>United States of America</v>
      </c>
      <c r="V2453">
        <f t="shared" si="310"/>
        <v>33.913356481483788</v>
      </c>
      <c r="W2453">
        <f t="shared" si="311"/>
        <v>2015</v>
      </c>
    </row>
    <row r="2454" spans="1:23" ht="43.2" x14ac:dyDescent="0.3">
      <c r="A2454">
        <v>3451</v>
      </c>
      <c r="B2454" s="3" t="s">
        <v>3450</v>
      </c>
      <c r="C2454" s="3" t="s">
        <v>7561</v>
      </c>
      <c r="D2454">
        <v>650</v>
      </c>
      <c r="E2454">
        <v>658</v>
      </c>
      <c r="F2454" t="s">
        <v>8219</v>
      </c>
      <c r="G2454" t="s">
        <v>8224</v>
      </c>
      <c r="H2454" t="s">
        <v>8246</v>
      </c>
      <c r="I2454">
        <v>1429636927</v>
      </c>
      <c r="J2454">
        <v>1427304127</v>
      </c>
      <c r="K2454" t="b">
        <v>0</v>
      </c>
      <c r="L2454">
        <v>16</v>
      </c>
      <c r="M2454" t="b">
        <v>1</v>
      </c>
      <c r="N2454" t="s">
        <v>8271</v>
      </c>
      <c r="O2454" s="5">
        <f t="shared" si="304"/>
        <v>1.0123076923076924</v>
      </c>
      <c r="P2454" s="8">
        <f t="shared" si="305"/>
        <v>41.125</v>
      </c>
      <c r="Q2454" t="str">
        <f t="shared" si="306"/>
        <v>theater</v>
      </c>
      <c r="R2454" t="str">
        <f t="shared" si="307"/>
        <v>plays</v>
      </c>
      <c r="S2454" s="11">
        <f t="shared" si="308"/>
        <v>42088.723692129628</v>
      </c>
      <c r="T2454" s="11">
        <f t="shared" si="309"/>
        <v>42115.723692129628</v>
      </c>
      <c r="U2454" t="str">
        <f>INDEX('ED - Country code'!$A:$A,MATCH(Data!G3453,'ED - Country code'!$B:$B,0))</f>
        <v>United States of America</v>
      </c>
      <c r="V2454">
        <f t="shared" si="310"/>
        <v>27</v>
      </c>
      <c r="W2454">
        <f t="shared" si="311"/>
        <v>2015</v>
      </c>
    </row>
    <row r="2455" spans="1:23" ht="28.8" x14ac:dyDescent="0.3">
      <c r="A2455">
        <v>3423</v>
      </c>
      <c r="B2455" s="3" t="s">
        <v>3422</v>
      </c>
      <c r="C2455" s="3" t="s">
        <v>7533</v>
      </c>
      <c r="D2455">
        <v>250</v>
      </c>
      <c r="E2455">
        <v>350</v>
      </c>
      <c r="F2455" t="s">
        <v>8219</v>
      </c>
      <c r="G2455" t="s">
        <v>8224</v>
      </c>
      <c r="H2455" t="s">
        <v>8246</v>
      </c>
      <c r="I2455">
        <v>1429912341</v>
      </c>
      <c r="J2455">
        <v>1427320341</v>
      </c>
      <c r="K2455" t="b">
        <v>0</v>
      </c>
      <c r="L2455">
        <v>10</v>
      </c>
      <c r="M2455" t="b">
        <v>1</v>
      </c>
      <c r="N2455" t="s">
        <v>8271</v>
      </c>
      <c r="O2455" s="5">
        <f t="shared" si="304"/>
        <v>1.4</v>
      </c>
      <c r="P2455" s="8">
        <f t="shared" si="305"/>
        <v>35</v>
      </c>
      <c r="Q2455" t="str">
        <f t="shared" si="306"/>
        <v>theater</v>
      </c>
      <c r="R2455" t="str">
        <f t="shared" si="307"/>
        <v>plays</v>
      </c>
      <c r="S2455" s="11">
        <f t="shared" si="308"/>
        <v>42088.911354166667</v>
      </c>
      <c r="T2455" s="11">
        <f t="shared" si="309"/>
        <v>42118.911354166667</v>
      </c>
      <c r="U2455" t="str">
        <f>INDEX('ED - Country code'!$A:$A,MATCH(Data!G3425,'ED - Country code'!$B:$B,0))</f>
        <v>United States of America</v>
      </c>
      <c r="V2455">
        <f t="shared" si="310"/>
        <v>30</v>
      </c>
      <c r="W2455">
        <f t="shared" si="311"/>
        <v>2015</v>
      </c>
    </row>
    <row r="2456" spans="1:23" ht="43.2" x14ac:dyDescent="0.3">
      <c r="A2456">
        <v>3416</v>
      </c>
      <c r="B2456" s="3" t="s">
        <v>3415</v>
      </c>
      <c r="C2456" s="3" t="s">
        <v>7526</v>
      </c>
      <c r="D2456">
        <v>4000</v>
      </c>
      <c r="E2456">
        <v>4784</v>
      </c>
      <c r="F2456" t="s">
        <v>8219</v>
      </c>
      <c r="G2456" t="s">
        <v>8225</v>
      </c>
      <c r="H2456" t="s">
        <v>8247</v>
      </c>
      <c r="I2456">
        <v>1429813800</v>
      </c>
      <c r="J2456">
        <v>1427363645</v>
      </c>
      <c r="K2456" t="b">
        <v>0</v>
      </c>
      <c r="L2456">
        <v>30</v>
      </c>
      <c r="M2456" t="b">
        <v>1</v>
      </c>
      <c r="N2456" t="s">
        <v>8271</v>
      </c>
      <c r="O2456" s="5">
        <f t="shared" si="304"/>
        <v>1.196</v>
      </c>
      <c r="P2456" s="8">
        <f t="shared" si="305"/>
        <v>159.46666666666667</v>
      </c>
      <c r="Q2456" t="str">
        <f t="shared" si="306"/>
        <v>theater</v>
      </c>
      <c r="R2456" t="str">
        <f t="shared" si="307"/>
        <v>plays</v>
      </c>
      <c r="S2456" s="11">
        <f t="shared" si="308"/>
        <v>42089.412557870368</v>
      </c>
      <c r="T2456" s="11">
        <f t="shared" si="309"/>
        <v>42117.770833333328</v>
      </c>
      <c r="U2456" t="str">
        <f>INDEX('ED - Country code'!$A:$A,MATCH(Data!G3418,'ED - Country code'!$B:$B,0))</f>
        <v>United States of America</v>
      </c>
      <c r="V2456">
        <f t="shared" si="310"/>
        <v>28.358275462960592</v>
      </c>
      <c r="W2456">
        <f t="shared" si="311"/>
        <v>2015</v>
      </c>
    </row>
    <row r="2457" spans="1:23" ht="43.2" x14ac:dyDescent="0.3">
      <c r="A2457">
        <v>1200</v>
      </c>
      <c r="B2457" s="3" t="s">
        <v>1201</v>
      </c>
      <c r="C2457" s="3" t="s">
        <v>5310</v>
      </c>
      <c r="D2457">
        <v>4800</v>
      </c>
      <c r="E2457">
        <v>6029</v>
      </c>
      <c r="F2457" t="s">
        <v>8219</v>
      </c>
      <c r="G2457" t="s">
        <v>8224</v>
      </c>
      <c r="H2457" t="s">
        <v>8246</v>
      </c>
      <c r="I2457">
        <v>1429183656</v>
      </c>
      <c r="J2457">
        <v>1427369256</v>
      </c>
      <c r="K2457" t="b">
        <v>0</v>
      </c>
      <c r="L2457">
        <v>103</v>
      </c>
      <c r="M2457" t="b">
        <v>1</v>
      </c>
      <c r="N2457" t="s">
        <v>8285</v>
      </c>
      <c r="O2457" s="5">
        <f t="shared" si="304"/>
        <v>1.2560416666666667</v>
      </c>
      <c r="P2457" s="8">
        <f t="shared" si="305"/>
        <v>58.533980582524272</v>
      </c>
      <c r="Q2457" t="str">
        <f t="shared" si="306"/>
        <v>photography</v>
      </c>
      <c r="R2457" t="str">
        <f t="shared" si="307"/>
        <v>photobooks</v>
      </c>
      <c r="S2457" s="11">
        <f t="shared" si="308"/>
        <v>42089.477500000001</v>
      </c>
      <c r="T2457" s="11">
        <f t="shared" si="309"/>
        <v>42110.477500000001</v>
      </c>
      <c r="U2457" t="str">
        <f>INDEX('ED - Country code'!$A:$A,MATCH(Data!G1202,'ED - Country code'!$B:$B,0))</f>
        <v>United States of America</v>
      </c>
      <c r="V2457">
        <f t="shared" si="310"/>
        <v>21</v>
      </c>
      <c r="W2457">
        <f t="shared" si="311"/>
        <v>2015</v>
      </c>
    </row>
    <row r="2458" spans="1:23" ht="43.2" x14ac:dyDescent="0.3">
      <c r="A2458">
        <v>297</v>
      </c>
      <c r="B2458" s="3" t="s">
        <v>298</v>
      </c>
      <c r="C2458" s="3" t="s">
        <v>4407</v>
      </c>
      <c r="D2458">
        <v>20000</v>
      </c>
      <c r="E2458">
        <v>20128</v>
      </c>
      <c r="F2458" t="s">
        <v>8219</v>
      </c>
      <c r="G2458" t="s">
        <v>8224</v>
      </c>
      <c r="H2458" t="s">
        <v>8246</v>
      </c>
      <c r="I2458">
        <v>1430452740</v>
      </c>
      <c r="J2458">
        <v>1427390901</v>
      </c>
      <c r="K2458" t="b">
        <v>1</v>
      </c>
      <c r="L2458">
        <v>142</v>
      </c>
      <c r="M2458" t="b">
        <v>1</v>
      </c>
      <c r="N2458" t="s">
        <v>8269</v>
      </c>
      <c r="O2458" s="5">
        <f t="shared" si="304"/>
        <v>1.0064</v>
      </c>
      <c r="P2458" s="8">
        <f t="shared" si="305"/>
        <v>141.74647887323943</v>
      </c>
      <c r="Q2458" t="str">
        <f t="shared" si="306"/>
        <v>film &amp; video</v>
      </c>
      <c r="R2458" t="str">
        <f t="shared" si="307"/>
        <v>documentary</v>
      </c>
      <c r="S2458" s="11">
        <f t="shared" si="308"/>
        <v>42089.72802083334</v>
      </c>
      <c r="T2458" s="11">
        <f t="shared" si="309"/>
        <v>42125.165972222225</v>
      </c>
      <c r="U2458" t="str">
        <f>INDEX('ED - Country code'!$A:$A,MATCH(Data!G299,'ED - Country code'!$B:$B,0))</f>
        <v>United States of America</v>
      </c>
      <c r="V2458">
        <f t="shared" si="310"/>
        <v>35.437951388885267</v>
      </c>
      <c r="W2458">
        <f t="shared" si="311"/>
        <v>2015</v>
      </c>
    </row>
    <row r="2459" spans="1:23" ht="43.2" x14ac:dyDescent="0.3">
      <c r="A2459">
        <v>57</v>
      </c>
      <c r="B2459" s="3" t="s">
        <v>59</v>
      </c>
      <c r="C2459" s="3" t="s">
        <v>4168</v>
      </c>
      <c r="D2459">
        <v>15000</v>
      </c>
      <c r="E2459">
        <v>15285</v>
      </c>
      <c r="F2459" t="s">
        <v>8219</v>
      </c>
      <c r="G2459" t="s">
        <v>8224</v>
      </c>
      <c r="H2459" t="s">
        <v>8246</v>
      </c>
      <c r="I2459">
        <v>1429991962</v>
      </c>
      <c r="J2459">
        <v>1427399962</v>
      </c>
      <c r="K2459" t="b">
        <v>0</v>
      </c>
      <c r="L2459">
        <v>69</v>
      </c>
      <c r="M2459" t="b">
        <v>1</v>
      </c>
      <c r="N2459" t="s">
        <v>8265</v>
      </c>
      <c r="O2459" s="5">
        <f t="shared" si="304"/>
        <v>1.0189999999999999</v>
      </c>
      <c r="P2459" s="8">
        <f t="shared" si="305"/>
        <v>221.52173913043478</v>
      </c>
      <c r="Q2459" t="str">
        <f t="shared" si="306"/>
        <v>film &amp; video</v>
      </c>
      <c r="R2459" t="str">
        <f t="shared" si="307"/>
        <v>television</v>
      </c>
      <c r="S2459" s="11">
        <f t="shared" si="308"/>
        <v>42089.83289351852</v>
      </c>
      <c r="T2459" s="11">
        <f t="shared" si="309"/>
        <v>42119.83289351852</v>
      </c>
      <c r="U2459" t="str">
        <f>INDEX('ED - Country code'!$A:$A,MATCH(Data!G59,'ED - Country code'!$B:$B,0))</f>
        <v>United States of America</v>
      </c>
      <c r="V2459">
        <f t="shared" si="310"/>
        <v>30</v>
      </c>
      <c r="W2459">
        <f t="shared" si="311"/>
        <v>2015</v>
      </c>
    </row>
    <row r="2460" spans="1:23" ht="28.8" x14ac:dyDescent="0.3">
      <c r="A2460">
        <v>2996</v>
      </c>
      <c r="B2460" s="3" t="s">
        <v>2996</v>
      </c>
      <c r="C2460" s="3" t="s">
        <v>7106</v>
      </c>
      <c r="D2460">
        <v>35000</v>
      </c>
      <c r="E2460">
        <v>60180</v>
      </c>
      <c r="F2460" t="s">
        <v>8219</v>
      </c>
      <c r="G2460" t="s">
        <v>8224</v>
      </c>
      <c r="H2460" t="s">
        <v>8246</v>
      </c>
      <c r="I2460">
        <v>1432677240</v>
      </c>
      <c r="J2460">
        <v>1427493240</v>
      </c>
      <c r="K2460" t="b">
        <v>0</v>
      </c>
      <c r="L2460">
        <v>392</v>
      </c>
      <c r="M2460" t="b">
        <v>1</v>
      </c>
      <c r="N2460" t="s">
        <v>8303</v>
      </c>
      <c r="O2460" s="5">
        <f t="shared" si="304"/>
        <v>1.7194285714285715</v>
      </c>
      <c r="P2460" s="8">
        <f t="shared" si="305"/>
        <v>153.5204081632653</v>
      </c>
      <c r="Q2460" t="str">
        <f t="shared" si="306"/>
        <v>theater</v>
      </c>
      <c r="R2460" t="str">
        <f t="shared" si="307"/>
        <v>spaces</v>
      </c>
      <c r="S2460" s="11">
        <f t="shared" si="308"/>
        <v>42090.912500000006</v>
      </c>
      <c r="T2460" s="11">
        <f t="shared" si="309"/>
        <v>42150.912500000006</v>
      </c>
      <c r="U2460" t="str">
        <f>INDEX('ED - Country code'!$A:$A,MATCH(Data!G2998,'ED - Country code'!$B:$B,0))</f>
        <v>United States of America</v>
      </c>
      <c r="V2460">
        <f t="shared" si="310"/>
        <v>60</v>
      </c>
      <c r="W2460">
        <f t="shared" si="311"/>
        <v>2015</v>
      </c>
    </row>
    <row r="2461" spans="1:23" ht="43.2" x14ac:dyDescent="0.3">
      <c r="A2461">
        <v>339</v>
      </c>
      <c r="B2461" s="3" t="s">
        <v>340</v>
      </c>
      <c r="C2461" s="3" t="s">
        <v>4449</v>
      </c>
      <c r="D2461">
        <v>6000</v>
      </c>
      <c r="E2461">
        <v>6485</v>
      </c>
      <c r="F2461" t="s">
        <v>8219</v>
      </c>
      <c r="G2461" t="s">
        <v>8224</v>
      </c>
      <c r="H2461" t="s">
        <v>8246</v>
      </c>
      <c r="I2461">
        <v>1430331268</v>
      </c>
      <c r="J2461">
        <v>1427739268</v>
      </c>
      <c r="K2461" t="b">
        <v>1</v>
      </c>
      <c r="L2461">
        <v>89</v>
      </c>
      <c r="M2461" t="b">
        <v>1</v>
      </c>
      <c r="N2461" t="s">
        <v>8269</v>
      </c>
      <c r="O2461" s="5">
        <f t="shared" si="304"/>
        <v>1.0808333333333333</v>
      </c>
      <c r="P2461" s="8">
        <f t="shared" si="305"/>
        <v>72.865168539325836</v>
      </c>
      <c r="Q2461" t="str">
        <f t="shared" si="306"/>
        <v>film &amp; video</v>
      </c>
      <c r="R2461" t="str">
        <f t="shared" si="307"/>
        <v>documentary</v>
      </c>
      <c r="S2461" s="11">
        <f t="shared" si="308"/>
        <v>42093.760046296295</v>
      </c>
      <c r="T2461" s="11">
        <f t="shared" si="309"/>
        <v>42123.760046296295</v>
      </c>
      <c r="U2461" t="str">
        <f>INDEX('ED - Country code'!$A:$A,MATCH(Data!G341,'ED - Country code'!$B:$B,0))</f>
        <v>United States of America</v>
      </c>
      <c r="V2461">
        <f t="shared" si="310"/>
        <v>30</v>
      </c>
      <c r="W2461">
        <f t="shared" si="311"/>
        <v>2015</v>
      </c>
    </row>
    <row r="2462" spans="1:23" ht="43.2" x14ac:dyDescent="0.3">
      <c r="A2462">
        <v>3577</v>
      </c>
      <c r="B2462" s="3" t="s">
        <v>3576</v>
      </c>
      <c r="C2462" s="3" t="s">
        <v>7687</v>
      </c>
      <c r="D2462">
        <v>600</v>
      </c>
      <c r="E2462">
        <v>780</v>
      </c>
      <c r="F2462" t="s">
        <v>8219</v>
      </c>
      <c r="G2462" t="s">
        <v>8224</v>
      </c>
      <c r="H2462" t="s">
        <v>8246</v>
      </c>
      <c r="I2462">
        <v>1430029680</v>
      </c>
      <c r="J2462">
        <v>1427741583</v>
      </c>
      <c r="K2462" t="b">
        <v>0</v>
      </c>
      <c r="L2462">
        <v>27</v>
      </c>
      <c r="M2462" t="b">
        <v>1</v>
      </c>
      <c r="N2462" t="s">
        <v>8271</v>
      </c>
      <c r="O2462" s="5">
        <f t="shared" si="304"/>
        <v>1.3</v>
      </c>
      <c r="P2462" s="8">
        <f t="shared" si="305"/>
        <v>28.888888888888889</v>
      </c>
      <c r="Q2462" t="str">
        <f t="shared" si="306"/>
        <v>theater</v>
      </c>
      <c r="R2462" t="str">
        <f t="shared" si="307"/>
        <v>plays</v>
      </c>
      <c r="S2462" s="11">
        <f t="shared" si="308"/>
        <v>42093.786840277782</v>
      </c>
      <c r="T2462" s="11">
        <f t="shared" si="309"/>
        <v>42120.26944444445</v>
      </c>
      <c r="U2462" t="str">
        <f>INDEX('ED - Country code'!$A:$A,MATCH(Data!G3579,'ED - Country code'!$B:$B,0))</f>
        <v>United States of America</v>
      </c>
      <c r="V2462">
        <f t="shared" si="310"/>
        <v>26.482604166667443</v>
      </c>
      <c r="W2462">
        <f t="shared" si="311"/>
        <v>2015</v>
      </c>
    </row>
    <row r="2463" spans="1:23" ht="28.8" x14ac:dyDescent="0.3">
      <c r="A2463">
        <v>2558</v>
      </c>
      <c r="B2463" s="3" t="s">
        <v>2558</v>
      </c>
      <c r="C2463" s="3" t="s">
        <v>6668</v>
      </c>
      <c r="D2463">
        <v>1250</v>
      </c>
      <c r="E2463">
        <v>1361</v>
      </c>
      <c r="F2463" t="s">
        <v>8219</v>
      </c>
      <c r="G2463" t="s">
        <v>8226</v>
      </c>
      <c r="H2463" t="s">
        <v>8248</v>
      </c>
      <c r="I2463">
        <v>1430488740</v>
      </c>
      <c r="J2463">
        <v>1427747906</v>
      </c>
      <c r="K2463" t="b">
        <v>0</v>
      </c>
      <c r="L2463">
        <v>18</v>
      </c>
      <c r="M2463" t="b">
        <v>1</v>
      </c>
      <c r="N2463" t="s">
        <v>8300</v>
      </c>
      <c r="O2463" s="5">
        <f t="shared" si="304"/>
        <v>1.0888</v>
      </c>
      <c r="P2463" s="8">
        <f t="shared" si="305"/>
        <v>75.611111111111114</v>
      </c>
      <c r="Q2463" t="str">
        <f t="shared" si="306"/>
        <v>music</v>
      </c>
      <c r="R2463" t="str">
        <f t="shared" si="307"/>
        <v>classical music</v>
      </c>
      <c r="S2463" s="11">
        <f t="shared" si="308"/>
        <v>42093.860023148154</v>
      </c>
      <c r="T2463" s="11">
        <f t="shared" si="309"/>
        <v>42125.582638888889</v>
      </c>
      <c r="U2463" t="str">
        <f>INDEX('ED - Country code'!$A:$A,MATCH(Data!G2560,'ED - Country code'!$B:$B,0))</f>
        <v>Germany</v>
      </c>
      <c r="V2463">
        <f t="shared" si="310"/>
        <v>31.722615740734909</v>
      </c>
      <c r="W2463">
        <f t="shared" si="311"/>
        <v>2015</v>
      </c>
    </row>
    <row r="2464" spans="1:23" ht="43.2" x14ac:dyDescent="0.3">
      <c r="A2464">
        <v>821</v>
      </c>
      <c r="B2464" s="3" t="s">
        <v>822</v>
      </c>
      <c r="C2464" s="3" t="s">
        <v>4931</v>
      </c>
      <c r="D2464">
        <v>17482</v>
      </c>
      <c r="E2464">
        <v>17482</v>
      </c>
      <c r="F2464" t="s">
        <v>8219</v>
      </c>
      <c r="G2464" t="s">
        <v>8224</v>
      </c>
      <c r="H2464" t="s">
        <v>8246</v>
      </c>
      <c r="I2464">
        <v>1430712060</v>
      </c>
      <c r="J2464">
        <v>1427753265</v>
      </c>
      <c r="K2464" t="b">
        <v>0</v>
      </c>
      <c r="L2464">
        <v>78</v>
      </c>
      <c r="M2464" t="b">
        <v>1</v>
      </c>
      <c r="N2464" t="s">
        <v>8276</v>
      </c>
      <c r="O2464" s="5">
        <f t="shared" si="304"/>
        <v>1</v>
      </c>
      <c r="P2464" s="8">
        <f t="shared" si="305"/>
        <v>224.12820512820514</v>
      </c>
      <c r="Q2464" t="str">
        <f t="shared" si="306"/>
        <v>music</v>
      </c>
      <c r="R2464" t="str">
        <f t="shared" si="307"/>
        <v>rock</v>
      </c>
      <c r="S2464" s="11">
        <f t="shared" si="308"/>
        <v>42093.922048611115</v>
      </c>
      <c r="T2464" s="11">
        <f t="shared" si="309"/>
        <v>42128.167361111111</v>
      </c>
      <c r="U2464" t="str">
        <f>INDEX('ED - Country code'!$A:$A,MATCH(Data!G823,'ED - Country code'!$B:$B,0))</f>
        <v>United States of America</v>
      </c>
      <c r="V2464">
        <f t="shared" si="310"/>
        <v>34.245312499995634</v>
      </c>
      <c r="W2464">
        <f t="shared" si="311"/>
        <v>2015</v>
      </c>
    </row>
    <row r="2465" spans="1:23" ht="43.2" x14ac:dyDescent="0.3">
      <c r="A2465">
        <v>1847</v>
      </c>
      <c r="B2465" s="3" t="s">
        <v>1848</v>
      </c>
      <c r="C2465" s="3" t="s">
        <v>5957</v>
      </c>
      <c r="D2465">
        <v>2500</v>
      </c>
      <c r="E2465">
        <v>3022</v>
      </c>
      <c r="F2465" t="s">
        <v>8219</v>
      </c>
      <c r="G2465" t="s">
        <v>8224</v>
      </c>
      <c r="H2465" t="s">
        <v>8246</v>
      </c>
      <c r="I2465">
        <v>1429594832</v>
      </c>
      <c r="J2465">
        <v>1427780432</v>
      </c>
      <c r="K2465" t="b">
        <v>0</v>
      </c>
      <c r="L2465">
        <v>38</v>
      </c>
      <c r="M2465" t="b">
        <v>1</v>
      </c>
      <c r="N2465" t="s">
        <v>8276</v>
      </c>
      <c r="O2465" s="5">
        <f t="shared" si="304"/>
        <v>1.2088000000000001</v>
      </c>
      <c r="P2465" s="8">
        <f t="shared" si="305"/>
        <v>79.526315789473685</v>
      </c>
      <c r="Q2465" t="str">
        <f t="shared" si="306"/>
        <v>music</v>
      </c>
      <c r="R2465" t="str">
        <f t="shared" si="307"/>
        <v>rock</v>
      </c>
      <c r="S2465" s="11">
        <f t="shared" si="308"/>
        <v>42094.236481481479</v>
      </c>
      <c r="T2465" s="11">
        <f t="shared" si="309"/>
        <v>42115.236481481479</v>
      </c>
      <c r="U2465" t="str">
        <f>INDEX('ED - Country code'!$A:$A,MATCH(Data!G1849,'ED - Country code'!$B:$B,0))</f>
        <v>United States of America</v>
      </c>
      <c r="V2465">
        <f t="shared" si="310"/>
        <v>21</v>
      </c>
      <c r="W2465">
        <f t="shared" si="311"/>
        <v>2015</v>
      </c>
    </row>
    <row r="2466" spans="1:23" ht="28.8" x14ac:dyDescent="0.3">
      <c r="A2466">
        <v>2729</v>
      </c>
      <c r="B2466" s="3" t="s">
        <v>2729</v>
      </c>
      <c r="C2466" s="3" t="s">
        <v>6839</v>
      </c>
      <c r="D2466">
        <v>7500</v>
      </c>
      <c r="E2466">
        <v>7833</v>
      </c>
      <c r="F2466" t="s">
        <v>8219</v>
      </c>
      <c r="G2466" t="s">
        <v>8224</v>
      </c>
      <c r="H2466" t="s">
        <v>8246</v>
      </c>
      <c r="I2466">
        <v>1430459197</v>
      </c>
      <c r="J2466">
        <v>1427867197</v>
      </c>
      <c r="K2466" t="b">
        <v>0</v>
      </c>
      <c r="L2466">
        <v>23</v>
      </c>
      <c r="M2466" t="b">
        <v>1</v>
      </c>
      <c r="N2466" t="s">
        <v>8295</v>
      </c>
      <c r="O2466" s="5">
        <f t="shared" si="304"/>
        <v>1.0444</v>
      </c>
      <c r="P2466" s="8">
        <f t="shared" si="305"/>
        <v>340.56521739130437</v>
      </c>
      <c r="Q2466" t="str">
        <f t="shared" si="306"/>
        <v>technology</v>
      </c>
      <c r="R2466" t="str">
        <f t="shared" si="307"/>
        <v>hardware</v>
      </c>
      <c r="S2466" s="11">
        <f t="shared" si="308"/>
        <v>42095.240706018521</v>
      </c>
      <c r="T2466" s="11">
        <f t="shared" si="309"/>
        <v>42125.240706018521</v>
      </c>
      <c r="U2466" t="str">
        <f>INDEX('ED - Country code'!$A:$A,MATCH(Data!G2731,'ED - Country code'!$B:$B,0))</f>
        <v>United States of America</v>
      </c>
      <c r="V2466">
        <f t="shared" si="310"/>
        <v>30</v>
      </c>
      <c r="W2466">
        <f t="shared" si="311"/>
        <v>2015</v>
      </c>
    </row>
    <row r="2467" spans="1:23" ht="28.8" x14ac:dyDescent="0.3">
      <c r="A2467">
        <v>2176</v>
      </c>
      <c r="B2467" s="3" t="s">
        <v>2177</v>
      </c>
      <c r="C2467" s="3" t="s">
        <v>6286</v>
      </c>
      <c r="D2467">
        <v>5000</v>
      </c>
      <c r="E2467">
        <v>6301</v>
      </c>
      <c r="F2467" t="s">
        <v>8219</v>
      </c>
      <c r="G2467" t="s">
        <v>8224</v>
      </c>
      <c r="H2467" t="s">
        <v>8246</v>
      </c>
      <c r="I2467">
        <v>1430579509</v>
      </c>
      <c r="J2467">
        <v>1427987509</v>
      </c>
      <c r="K2467" t="b">
        <v>0</v>
      </c>
      <c r="L2467">
        <v>71</v>
      </c>
      <c r="M2467" t="b">
        <v>1</v>
      </c>
      <c r="N2467" t="s">
        <v>8276</v>
      </c>
      <c r="O2467" s="5">
        <f t="shared" si="304"/>
        <v>1.2602</v>
      </c>
      <c r="P2467" s="8">
        <f t="shared" si="305"/>
        <v>88.74647887323944</v>
      </c>
      <c r="Q2467" t="str">
        <f t="shared" si="306"/>
        <v>music</v>
      </c>
      <c r="R2467" t="str">
        <f t="shared" si="307"/>
        <v>rock</v>
      </c>
      <c r="S2467" s="11">
        <f t="shared" si="308"/>
        <v>42096.633206018523</v>
      </c>
      <c r="T2467" s="11">
        <f t="shared" si="309"/>
        <v>42126.633206018523</v>
      </c>
      <c r="U2467" t="str">
        <f>INDEX('ED - Country code'!$A:$A,MATCH(Data!G2178,'ED - Country code'!$B:$B,0))</f>
        <v>United States of America</v>
      </c>
      <c r="V2467">
        <f t="shared" si="310"/>
        <v>30</v>
      </c>
      <c r="W2467">
        <f t="shared" si="311"/>
        <v>2015</v>
      </c>
    </row>
    <row r="2468" spans="1:23" ht="43.2" x14ac:dyDescent="0.3">
      <c r="A2468">
        <v>23</v>
      </c>
      <c r="B2468" s="3" t="s">
        <v>25</v>
      </c>
      <c r="C2468" s="3" t="s">
        <v>4134</v>
      </c>
      <c r="D2468">
        <v>2000</v>
      </c>
      <c r="E2468">
        <v>2370</v>
      </c>
      <c r="F2468" t="s">
        <v>8219</v>
      </c>
      <c r="G2468" t="s">
        <v>8224</v>
      </c>
      <c r="H2468" t="s">
        <v>8246</v>
      </c>
      <c r="I2468">
        <v>1430407200</v>
      </c>
      <c r="J2468">
        <v>1428086501</v>
      </c>
      <c r="K2468" t="b">
        <v>0</v>
      </c>
      <c r="L2468">
        <v>23</v>
      </c>
      <c r="M2468" t="b">
        <v>1</v>
      </c>
      <c r="N2468" t="s">
        <v>8265</v>
      </c>
      <c r="O2468" s="5">
        <f t="shared" si="304"/>
        <v>1.1850000000000001</v>
      </c>
      <c r="P2468" s="8">
        <f t="shared" si="305"/>
        <v>103.04347826086956</v>
      </c>
      <c r="Q2468" t="str">
        <f t="shared" si="306"/>
        <v>film &amp; video</v>
      </c>
      <c r="R2468" t="str">
        <f t="shared" si="307"/>
        <v>television</v>
      </c>
      <c r="S2468" s="11">
        <f t="shared" si="308"/>
        <v>42097.778946759259</v>
      </c>
      <c r="T2468" s="11">
        <f t="shared" si="309"/>
        <v>42124.638888888891</v>
      </c>
      <c r="U2468" t="str">
        <f>INDEX('ED - Country code'!$A:$A,MATCH(Data!G25,'ED - Country code'!$B:$B,0))</f>
        <v>United States of America</v>
      </c>
      <c r="V2468">
        <f t="shared" si="310"/>
        <v>26.859942129631236</v>
      </c>
      <c r="W2468">
        <f t="shared" si="311"/>
        <v>2015</v>
      </c>
    </row>
    <row r="2469" spans="1:23" ht="43.2" x14ac:dyDescent="0.3">
      <c r="A2469">
        <v>2969</v>
      </c>
      <c r="B2469" s="3" t="s">
        <v>2969</v>
      </c>
      <c r="C2469" s="3" t="s">
        <v>7079</v>
      </c>
      <c r="D2469">
        <v>1000</v>
      </c>
      <c r="E2469">
        <v>1625</v>
      </c>
      <c r="F2469" t="s">
        <v>8219</v>
      </c>
      <c r="G2469" t="s">
        <v>8229</v>
      </c>
      <c r="H2469" t="s">
        <v>8251</v>
      </c>
      <c r="I2469">
        <v>1430693460</v>
      </c>
      <c r="J2469">
        <v>1428087153</v>
      </c>
      <c r="K2469" t="b">
        <v>0</v>
      </c>
      <c r="L2469">
        <v>17</v>
      </c>
      <c r="M2469" t="b">
        <v>1</v>
      </c>
      <c r="N2469" t="s">
        <v>8271</v>
      </c>
      <c r="O2469" s="5">
        <f t="shared" si="304"/>
        <v>1.625</v>
      </c>
      <c r="P2469" s="8">
        <f t="shared" si="305"/>
        <v>95.588235294117652</v>
      </c>
      <c r="Q2469" t="str">
        <f t="shared" si="306"/>
        <v>theater</v>
      </c>
      <c r="R2469" t="str">
        <f t="shared" si="307"/>
        <v>plays</v>
      </c>
      <c r="S2469" s="11">
        <f t="shared" si="308"/>
        <v>42097.786493055552</v>
      </c>
      <c r="T2469" s="11">
        <f t="shared" si="309"/>
        <v>42127.952083333337</v>
      </c>
      <c r="U2469" t="str">
        <f>INDEX('ED - Country code'!$A:$A,MATCH(Data!G2971,'ED - Country code'!$B:$B,0))</f>
        <v>United States of America</v>
      </c>
      <c r="V2469">
        <f t="shared" si="310"/>
        <v>30.165590277785668</v>
      </c>
      <c r="W2469">
        <f t="shared" si="311"/>
        <v>2015</v>
      </c>
    </row>
    <row r="2470" spans="1:23" ht="43.2" x14ac:dyDescent="0.3">
      <c r="A2470">
        <v>2922</v>
      </c>
      <c r="B2470" s="3" t="s">
        <v>2922</v>
      </c>
      <c r="C2470" s="3" t="s">
        <v>7032</v>
      </c>
      <c r="D2470">
        <v>500</v>
      </c>
      <c r="E2470">
        <v>500</v>
      </c>
      <c r="F2470" t="s">
        <v>8219</v>
      </c>
      <c r="G2470" t="s">
        <v>8225</v>
      </c>
      <c r="H2470" t="s">
        <v>8247</v>
      </c>
      <c r="I2470">
        <v>1431982727</v>
      </c>
      <c r="J2470">
        <v>1428094727</v>
      </c>
      <c r="K2470" t="b">
        <v>0</v>
      </c>
      <c r="L2470">
        <v>6</v>
      </c>
      <c r="M2470" t="b">
        <v>1</v>
      </c>
      <c r="N2470" t="s">
        <v>8305</v>
      </c>
      <c r="O2470" s="5">
        <f t="shared" si="304"/>
        <v>1</v>
      </c>
      <c r="P2470" s="8">
        <f t="shared" si="305"/>
        <v>83.333333333333329</v>
      </c>
      <c r="Q2470" t="str">
        <f t="shared" si="306"/>
        <v>theater</v>
      </c>
      <c r="R2470" t="str">
        <f t="shared" si="307"/>
        <v>musical</v>
      </c>
      <c r="S2470" s="11">
        <f t="shared" si="308"/>
        <v>42097.874155092592</v>
      </c>
      <c r="T2470" s="11">
        <f t="shared" si="309"/>
        <v>42142.874155092592</v>
      </c>
      <c r="U2470" t="str">
        <f>INDEX('ED - Country code'!$A:$A,MATCH(Data!G2924,'ED - Country code'!$B:$B,0))</f>
        <v>United States of America</v>
      </c>
      <c r="V2470">
        <f t="shared" si="310"/>
        <v>45</v>
      </c>
      <c r="W2470">
        <f t="shared" si="311"/>
        <v>2015</v>
      </c>
    </row>
    <row r="2471" spans="1:23" x14ac:dyDescent="0.3">
      <c r="A2471">
        <v>3007</v>
      </c>
      <c r="B2471" s="3" t="s">
        <v>3007</v>
      </c>
      <c r="C2471" s="3" t="s">
        <v>7117</v>
      </c>
      <c r="D2471">
        <v>600</v>
      </c>
      <c r="E2471">
        <v>1080</v>
      </c>
      <c r="F2471" t="s">
        <v>8219</v>
      </c>
      <c r="G2471" t="s">
        <v>8224</v>
      </c>
      <c r="H2471" t="s">
        <v>8246</v>
      </c>
      <c r="I2471">
        <v>1429938683</v>
      </c>
      <c r="J2471">
        <v>1428124283</v>
      </c>
      <c r="K2471" t="b">
        <v>0</v>
      </c>
      <c r="L2471">
        <v>20</v>
      </c>
      <c r="M2471" t="b">
        <v>1</v>
      </c>
      <c r="N2471" t="s">
        <v>8303</v>
      </c>
      <c r="O2471" s="5">
        <f t="shared" si="304"/>
        <v>1.8</v>
      </c>
      <c r="P2471" s="8">
        <f t="shared" si="305"/>
        <v>54</v>
      </c>
      <c r="Q2471" t="str">
        <f t="shared" si="306"/>
        <v>theater</v>
      </c>
      <c r="R2471" t="str">
        <f t="shared" si="307"/>
        <v>spaces</v>
      </c>
      <c r="S2471" s="11">
        <f t="shared" si="308"/>
        <v>42098.216238425928</v>
      </c>
      <c r="T2471" s="11">
        <f t="shared" si="309"/>
        <v>42119.216238425928</v>
      </c>
      <c r="U2471" t="str">
        <f>INDEX('ED - Country code'!$A:$A,MATCH(Data!G3009,'ED - Country code'!$B:$B,0))</f>
        <v>United States of America</v>
      </c>
      <c r="V2471">
        <f t="shared" si="310"/>
        <v>21</v>
      </c>
      <c r="W2471">
        <f t="shared" si="311"/>
        <v>2015</v>
      </c>
    </row>
    <row r="2472" spans="1:23" ht="28.8" x14ac:dyDescent="0.3">
      <c r="A2472">
        <v>35</v>
      </c>
      <c r="B2472" s="3" t="s">
        <v>37</v>
      </c>
      <c r="C2472" s="3" t="s">
        <v>4146</v>
      </c>
      <c r="D2472">
        <v>1000</v>
      </c>
      <c r="E2472">
        <v>1665</v>
      </c>
      <c r="F2472" t="s">
        <v>8219</v>
      </c>
      <c r="G2472" t="s">
        <v>8224</v>
      </c>
      <c r="H2472" t="s">
        <v>8246</v>
      </c>
      <c r="I2472">
        <v>1430179200</v>
      </c>
      <c r="J2472">
        <v>1428130814</v>
      </c>
      <c r="K2472" t="b">
        <v>0</v>
      </c>
      <c r="L2472">
        <v>28</v>
      </c>
      <c r="M2472" t="b">
        <v>1</v>
      </c>
      <c r="N2472" t="s">
        <v>8265</v>
      </c>
      <c r="O2472" s="5">
        <f t="shared" si="304"/>
        <v>1.665</v>
      </c>
      <c r="P2472" s="8">
        <f t="shared" si="305"/>
        <v>59.464285714285715</v>
      </c>
      <c r="Q2472" t="str">
        <f t="shared" si="306"/>
        <v>film &amp; video</v>
      </c>
      <c r="R2472" t="str">
        <f t="shared" si="307"/>
        <v>television</v>
      </c>
      <c r="S2472" s="11">
        <f t="shared" si="308"/>
        <v>42098.291828703703</v>
      </c>
      <c r="T2472" s="11">
        <f t="shared" si="309"/>
        <v>42122</v>
      </c>
      <c r="U2472" t="str">
        <f>INDEX('ED - Country code'!$A:$A,MATCH(Data!G37,'ED - Country code'!$B:$B,0))</f>
        <v>United States of America</v>
      </c>
      <c r="V2472">
        <f t="shared" si="310"/>
        <v>23.708171296297223</v>
      </c>
      <c r="W2472">
        <f t="shared" si="311"/>
        <v>2015</v>
      </c>
    </row>
    <row r="2473" spans="1:23" ht="28.8" x14ac:dyDescent="0.3">
      <c r="A2473">
        <v>643</v>
      </c>
      <c r="B2473" s="3" t="s">
        <v>644</v>
      </c>
      <c r="C2473" s="3" t="s">
        <v>4753</v>
      </c>
      <c r="D2473">
        <v>25000</v>
      </c>
      <c r="E2473">
        <v>26452</v>
      </c>
      <c r="F2473" t="s">
        <v>8219</v>
      </c>
      <c r="G2473" t="s">
        <v>8224</v>
      </c>
      <c r="H2473" t="s">
        <v>8246</v>
      </c>
      <c r="I2473">
        <v>1433085875</v>
      </c>
      <c r="J2473">
        <v>1428333875</v>
      </c>
      <c r="K2473" t="b">
        <v>0</v>
      </c>
      <c r="L2473">
        <v>152</v>
      </c>
      <c r="M2473" t="b">
        <v>1</v>
      </c>
      <c r="N2473" t="s">
        <v>8273</v>
      </c>
      <c r="O2473" s="5">
        <f t="shared" si="304"/>
        <v>1.0580799999999999</v>
      </c>
      <c r="P2473" s="8">
        <f t="shared" si="305"/>
        <v>174.02631578947367</v>
      </c>
      <c r="Q2473" t="str">
        <f t="shared" si="306"/>
        <v>technology</v>
      </c>
      <c r="R2473" t="str">
        <f t="shared" si="307"/>
        <v>wearables</v>
      </c>
      <c r="S2473" s="11">
        <f t="shared" si="308"/>
        <v>42100.642071759255</v>
      </c>
      <c r="T2473" s="11">
        <f t="shared" si="309"/>
        <v>42155.642071759255</v>
      </c>
      <c r="U2473" t="str">
        <f>INDEX('ED - Country code'!$A:$A,MATCH(Data!G645,'ED - Country code'!$B:$B,0))</f>
        <v>United States of America</v>
      </c>
      <c r="V2473">
        <f t="shared" si="310"/>
        <v>55</v>
      </c>
      <c r="W2473">
        <f t="shared" si="311"/>
        <v>2015</v>
      </c>
    </row>
    <row r="2474" spans="1:23" ht="43.2" x14ac:dyDescent="0.3">
      <c r="A2474">
        <v>3438</v>
      </c>
      <c r="B2474" s="3" t="s">
        <v>3437</v>
      </c>
      <c r="C2474" s="3" t="s">
        <v>7548</v>
      </c>
      <c r="D2474">
        <v>2500</v>
      </c>
      <c r="E2474">
        <v>2605</v>
      </c>
      <c r="F2474" t="s">
        <v>8219</v>
      </c>
      <c r="G2474" t="s">
        <v>8225</v>
      </c>
      <c r="H2474" t="s">
        <v>8247</v>
      </c>
      <c r="I2474">
        <v>1430600400</v>
      </c>
      <c r="J2474">
        <v>1428358567</v>
      </c>
      <c r="K2474" t="b">
        <v>0</v>
      </c>
      <c r="L2474">
        <v>14</v>
      </c>
      <c r="M2474" t="b">
        <v>1</v>
      </c>
      <c r="N2474" t="s">
        <v>8271</v>
      </c>
      <c r="O2474" s="5">
        <f t="shared" si="304"/>
        <v>1.042</v>
      </c>
      <c r="P2474" s="8">
        <f t="shared" si="305"/>
        <v>186.07142857142858</v>
      </c>
      <c r="Q2474" t="str">
        <f t="shared" si="306"/>
        <v>theater</v>
      </c>
      <c r="R2474" t="str">
        <f t="shared" si="307"/>
        <v>plays</v>
      </c>
      <c r="S2474" s="11">
        <f t="shared" si="308"/>
        <v>42100.927858796291</v>
      </c>
      <c r="T2474" s="11">
        <f t="shared" si="309"/>
        <v>42126.875</v>
      </c>
      <c r="U2474" t="str">
        <f>INDEX('ED - Country code'!$A:$A,MATCH(Data!G3440,'ED - Country code'!$B:$B,0))</f>
        <v>United Kingdom</v>
      </c>
      <c r="V2474">
        <f t="shared" si="310"/>
        <v>25.94714120370918</v>
      </c>
      <c r="W2474">
        <f t="shared" si="311"/>
        <v>2015</v>
      </c>
    </row>
    <row r="2475" spans="1:23" ht="28.8" x14ac:dyDescent="0.3">
      <c r="A2475">
        <v>3826</v>
      </c>
      <c r="B2475" s="3" t="s">
        <v>3823</v>
      </c>
      <c r="C2475" s="3" t="s">
        <v>7935</v>
      </c>
      <c r="D2475">
        <v>600</v>
      </c>
      <c r="E2475">
        <v>715</v>
      </c>
      <c r="F2475" t="s">
        <v>8219</v>
      </c>
      <c r="G2475" t="s">
        <v>8225</v>
      </c>
      <c r="H2475" t="s">
        <v>8247</v>
      </c>
      <c r="I2475">
        <v>1430993394</v>
      </c>
      <c r="J2475">
        <v>1428401394</v>
      </c>
      <c r="K2475" t="b">
        <v>0</v>
      </c>
      <c r="L2475">
        <v>26</v>
      </c>
      <c r="M2475" t="b">
        <v>1</v>
      </c>
      <c r="N2475" t="s">
        <v>8271</v>
      </c>
      <c r="O2475" s="5">
        <f t="shared" si="304"/>
        <v>1.1916666666666667</v>
      </c>
      <c r="P2475" s="8">
        <f t="shared" si="305"/>
        <v>27.5</v>
      </c>
      <c r="Q2475" t="str">
        <f t="shared" si="306"/>
        <v>theater</v>
      </c>
      <c r="R2475" t="str">
        <f t="shared" si="307"/>
        <v>plays</v>
      </c>
      <c r="S2475" s="11">
        <f t="shared" si="308"/>
        <v>42101.423541666663</v>
      </c>
      <c r="T2475" s="11">
        <f t="shared" si="309"/>
        <v>42131.423541666663</v>
      </c>
      <c r="U2475" t="str">
        <f>INDEX('ED - Country code'!$A:$A,MATCH(Data!G3828,'ED - Country code'!$B:$B,0))</f>
        <v>United States of America</v>
      </c>
      <c r="V2475">
        <f t="shared" si="310"/>
        <v>30</v>
      </c>
      <c r="W2475">
        <f t="shared" si="311"/>
        <v>2015</v>
      </c>
    </row>
    <row r="2476" spans="1:23" ht="43.2" x14ac:dyDescent="0.3">
      <c r="A2476">
        <v>2930</v>
      </c>
      <c r="B2476" s="3" t="s">
        <v>2930</v>
      </c>
      <c r="C2476" s="3" t="s">
        <v>7040</v>
      </c>
      <c r="D2476">
        <v>10000</v>
      </c>
      <c r="E2476">
        <v>10092</v>
      </c>
      <c r="F2476" t="s">
        <v>8219</v>
      </c>
      <c r="G2476" t="s">
        <v>8225</v>
      </c>
      <c r="H2476" t="s">
        <v>8247</v>
      </c>
      <c r="I2476">
        <v>1431007264</v>
      </c>
      <c r="J2476">
        <v>1428415264</v>
      </c>
      <c r="K2476" t="b">
        <v>0</v>
      </c>
      <c r="L2476">
        <v>62</v>
      </c>
      <c r="M2476" t="b">
        <v>1</v>
      </c>
      <c r="N2476" t="s">
        <v>8305</v>
      </c>
      <c r="O2476" s="5">
        <f t="shared" si="304"/>
        <v>1.0092000000000001</v>
      </c>
      <c r="P2476" s="8">
        <f t="shared" si="305"/>
        <v>162.7741935483871</v>
      </c>
      <c r="Q2476" t="str">
        <f t="shared" si="306"/>
        <v>theater</v>
      </c>
      <c r="R2476" t="str">
        <f t="shared" si="307"/>
        <v>musical</v>
      </c>
      <c r="S2476" s="11">
        <f t="shared" si="308"/>
        <v>42101.584074074075</v>
      </c>
      <c r="T2476" s="11">
        <f t="shared" si="309"/>
        <v>42131.584074074075</v>
      </c>
      <c r="U2476" t="str">
        <f>INDEX('ED - Country code'!$A:$A,MATCH(Data!G2932,'ED - Country code'!$B:$B,0))</f>
        <v>United States of America</v>
      </c>
      <c r="V2476">
        <f t="shared" si="310"/>
        <v>30</v>
      </c>
      <c r="W2476">
        <f t="shared" si="311"/>
        <v>2015</v>
      </c>
    </row>
    <row r="2477" spans="1:23" ht="43.2" x14ac:dyDescent="0.3">
      <c r="A2477">
        <v>334</v>
      </c>
      <c r="B2477" s="3" t="s">
        <v>335</v>
      </c>
      <c r="C2477" s="3" t="s">
        <v>4444</v>
      </c>
      <c r="D2477">
        <v>10000</v>
      </c>
      <c r="E2477">
        <v>10119</v>
      </c>
      <c r="F2477" t="s">
        <v>8219</v>
      </c>
      <c r="G2477" t="s">
        <v>8224</v>
      </c>
      <c r="H2477" t="s">
        <v>8246</v>
      </c>
      <c r="I2477">
        <v>1431716400</v>
      </c>
      <c r="J2477">
        <v>1428423757</v>
      </c>
      <c r="K2477" t="b">
        <v>1</v>
      </c>
      <c r="L2477">
        <v>69</v>
      </c>
      <c r="M2477" t="b">
        <v>1</v>
      </c>
      <c r="N2477" t="s">
        <v>8269</v>
      </c>
      <c r="O2477" s="5">
        <f t="shared" si="304"/>
        <v>1.0119</v>
      </c>
      <c r="P2477" s="8">
        <f t="shared" si="305"/>
        <v>146.65217391304347</v>
      </c>
      <c r="Q2477" t="str">
        <f t="shared" si="306"/>
        <v>film &amp; video</v>
      </c>
      <c r="R2477" t="str">
        <f t="shared" si="307"/>
        <v>documentary</v>
      </c>
      <c r="S2477" s="11">
        <f t="shared" si="308"/>
        <v>42101.682372685187</v>
      </c>
      <c r="T2477" s="11">
        <f t="shared" si="309"/>
        <v>42139.791666666672</v>
      </c>
      <c r="U2477" t="str">
        <f>INDEX('ED - Country code'!$A:$A,MATCH(Data!G336,'ED - Country code'!$B:$B,0))</f>
        <v>United States of America</v>
      </c>
      <c r="V2477">
        <f t="shared" si="310"/>
        <v>38.10929398148437</v>
      </c>
      <c r="W2477">
        <f t="shared" si="311"/>
        <v>2015</v>
      </c>
    </row>
    <row r="2478" spans="1:23" ht="43.2" x14ac:dyDescent="0.3">
      <c r="A2478">
        <v>335</v>
      </c>
      <c r="B2478" s="3" t="s">
        <v>336</v>
      </c>
      <c r="C2478" s="3" t="s">
        <v>4445</v>
      </c>
      <c r="D2478">
        <v>8500</v>
      </c>
      <c r="E2478">
        <v>8735</v>
      </c>
      <c r="F2478" t="s">
        <v>8219</v>
      </c>
      <c r="G2478" t="s">
        <v>8224</v>
      </c>
      <c r="H2478" t="s">
        <v>8246</v>
      </c>
      <c r="I2478">
        <v>1431122400</v>
      </c>
      <c r="J2478">
        <v>1428428515</v>
      </c>
      <c r="K2478" t="b">
        <v>1</v>
      </c>
      <c r="L2478">
        <v>80</v>
      </c>
      <c r="M2478" t="b">
        <v>1</v>
      </c>
      <c r="N2478" t="s">
        <v>8269</v>
      </c>
      <c r="O2478" s="5">
        <f t="shared" si="304"/>
        <v>1.0276470588235294</v>
      </c>
      <c r="P2478" s="8">
        <f t="shared" si="305"/>
        <v>109.1875</v>
      </c>
      <c r="Q2478" t="str">
        <f t="shared" si="306"/>
        <v>film &amp; video</v>
      </c>
      <c r="R2478" t="str">
        <f t="shared" si="307"/>
        <v>documentary</v>
      </c>
      <c r="S2478" s="11">
        <f t="shared" si="308"/>
        <v>42101.737442129626</v>
      </c>
      <c r="T2478" s="11">
        <f t="shared" si="309"/>
        <v>42132.916666666672</v>
      </c>
      <c r="U2478" t="str">
        <f>INDEX('ED - Country code'!$A:$A,MATCH(Data!G337,'ED - Country code'!$B:$B,0))</f>
        <v>United States of America</v>
      </c>
      <c r="V2478">
        <f t="shared" si="310"/>
        <v>31.179224537045229</v>
      </c>
      <c r="W2478">
        <f t="shared" si="311"/>
        <v>2015</v>
      </c>
    </row>
    <row r="2479" spans="1:23" ht="43.2" x14ac:dyDescent="0.3">
      <c r="A2479">
        <v>1371</v>
      </c>
      <c r="B2479" s="3" t="s">
        <v>1372</v>
      </c>
      <c r="C2479" s="3" t="s">
        <v>5481</v>
      </c>
      <c r="D2479">
        <v>6999</v>
      </c>
      <c r="E2479">
        <v>7495</v>
      </c>
      <c r="F2479" t="s">
        <v>8219</v>
      </c>
      <c r="G2479" t="s">
        <v>8224</v>
      </c>
      <c r="H2479" t="s">
        <v>8246</v>
      </c>
      <c r="I2479">
        <v>1431022342</v>
      </c>
      <c r="J2479">
        <v>1428430342</v>
      </c>
      <c r="K2479" t="b">
        <v>0</v>
      </c>
      <c r="L2479">
        <v>70</v>
      </c>
      <c r="M2479" t="b">
        <v>1</v>
      </c>
      <c r="N2479" t="s">
        <v>8276</v>
      </c>
      <c r="O2479" s="5">
        <f t="shared" si="304"/>
        <v>1.0708672667523933</v>
      </c>
      <c r="P2479" s="8">
        <f t="shared" si="305"/>
        <v>107.07142857142857</v>
      </c>
      <c r="Q2479" t="str">
        <f t="shared" si="306"/>
        <v>music</v>
      </c>
      <c r="R2479" t="str">
        <f t="shared" si="307"/>
        <v>rock</v>
      </c>
      <c r="S2479" s="11">
        <f t="shared" si="308"/>
        <v>42101.758587962962</v>
      </c>
      <c r="T2479" s="11">
        <f t="shared" si="309"/>
        <v>42131.758587962962</v>
      </c>
      <c r="U2479" t="str">
        <f>INDEX('ED - Country code'!$A:$A,MATCH(Data!G1373,'ED - Country code'!$B:$B,0))</f>
        <v>United States of America</v>
      </c>
      <c r="V2479">
        <f t="shared" si="310"/>
        <v>30</v>
      </c>
      <c r="W2479">
        <f t="shared" si="311"/>
        <v>2015</v>
      </c>
    </row>
    <row r="2480" spans="1:23" ht="43.2" x14ac:dyDescent="0.3">
      <c r="A2480">
        <v>3588</v>
      </c>
      <c r="B2480" s="3" t="s">
        <v>3587</v>
      </c>
      <c r="C2480" s="3" t="s">
        <v>7698</v>
      </c>
      <c r="D2480">
        <v>200</v>
      </c>
      <c r="E2480">
        <v>201</v>
      </c>
      <c r="F2480" t="s">
        <v>8219</v>
      </c>
      <c r="G2480" t="s">
        <v>8225</v>
      </c>
      <c r="H2480" t="s">
        <v>8247</v>
      </c>
      <c r="I2480">
        <v>1430348400</v>
      </c>
      <c r="J2480">
        <v>1428436410</v>
      </c>
      <c r="K2480" t="b">
        <v>0</v>
      </c>
      <c r="L2480">
        <v>11</v>
      </c>
      <c r="M2480" t="b">
        <v>1</v>
      </c>
      <c r="N2480" t="s">
        <v>8271</v>
      </c>
      <c r="O2480" s="5">
        <f t="shared" si="304"/>
        <v>1.0049999999999999</v>
      </c>
      <c r="P2480" s="8">
        <f t="shared" si="305"/>
        <v>18.272727272727273</v>
      </c>
      <c r="Q2480" t="str">
        <f t="shared" si="306"/>
        <v>theater</v>
      </c>
      <c r="R2480" t="str">
        <f t="shared" si="307"/>
        <v>plays</v>
      </c>
      <c r="S2480" s="11">
        <f t="shared" si="308"/>
        <v>42101.828819444447</v>
      </c>
      <c r="T2480" s="11">
        <f t="shared" si="309"/>
        <v>42123.958333333328</v>
      </c>
      <c r="U2480" t="str">
        <f>INDEX('ED - Country code'!$A:$A,MATCH(Data!G3590,'ED - Country code'!$B:$B,0))</f>
        <v>United Kingdom</v>
      </c>
      <c r="V2480">
        <f t="shared" si="310"/>
        <v>22.129513888881775</v>
      </c>
      <c r="W2480">
        <f t="shared" si="311"/>
        <v>2015</v>
      </c>
    </row>
    <row r="2481" spans="1:23" ht="28.8" x14ac:dyDescent="0.3">
      <c r="A2481">
        <v>734</v>
      </c>
      <c r="B2481" s="3" t="s">
        <v>735</v>
      </c>
      <c r="C2481" s="3" t="s">
        <v>4844</v>
      </c>
      <c r="D2481">
        <v>8500</v>
      </c>
      <c r="E2481">
        <v>10670</v>
      </c>
      <c r="F2481" t="s">
        <v>8219</v>
      </c>
      <c r="G2481" t="s">
        <v>8229</v>
      </c>
      <c r="H2481" t="s">
        <v>8251</v>
      </c>
      <c r="I2481">
        <v>1431147600</v>
      </c>
      <c r="J2481">
        <v>1428465420</v>
      </c>
      <c r="K2481" t="b">
        <v>0</v>
      </c>
      <c r="L2481">
        <v>57</v>
      </c>
      <c r="M2481" t="b">
        <v>1</v>
      </c>
      <c r="N2481" t="s">
        <v>8274</v>
      </c>
      <c r="O2481" s="5">
        <f t="shared" si="304"/>
        <v>1.2552941176470589</v>
      </c>
      <c r="P2481" s="8">
        <f t="shared" si="305"/>
        <v>187.19298245614036</v>
      </c>
      <c r="Q2481" t="str">
        <f t="shared" si="306"/>
        <v>publishing</v>
      </c>
      <c r="R2481" t="str">
        <f t="shared" si="307"/>
        <v>nonfiction</v>
      </c>
      <c r="S2481" s="11">
        <f t="shared" si="308"/>
        <v>42102.164583333331</v>
      </c>
      <c r="T2481" s="11">
        <f t="shared" si="309"/>
        <v>42133.208333333328</v>
      </c>
      <c r="U2481" t="str">
        <f>INDEX('ED - Country code'!$A:$A,MATCH(Data!G736,'ED - Country code'!$B:$B,0))</f>
        <v>United States of America</v>
      </c>
      <c r="V2481">
        <f t="shared" si="310"/>
        <v>31.04374999999709</v>
      </c>
      <c r="W2481">
        <f t="shared" si="311"/>
        <v>2015</v>
      </c>
    </row>
    <row r="2482" spans="1:23" ht="28.8" x14ac:dyDescent="0.3">
      <c r="A2482">
        <v>3300</v>
      </c>
      <c r="B2482" s="3" t="s">
        <v>3300</v>
      </c>
      <c r="C2482" s="3" t="s">
        <v>7410</v>
      </c>
      <c r="D2482">
        <v>3000</v>
      </c>
      <c r="E2482">
        <v>4085</v>
      </c>
      <c r="F2482" t="s">
        <v>8219</v>
      </c>
      <c r="G2482" t="s">
        <v>8224</v>
      </c>
      <c r="H2482" t="s">
        <v>8246</v>
      </c>
      <c r="I2482">
        <v>1430329862</v>
      </c>
      <c r="J2482">
        <v>1428515462</v>
      </c>
      <c r="K2482" t="b">
        <v>0</v>
      </c>
      <c r="L2482">
        <v>88</v>
      </c>
      <c r="M2482" t="b">
        <v>1</v>
      </c>
      <c r="N2482" t="s">
        <v>8271</v>
      </c>
      <c r="O2482" s="5">
        <f t="shared" si="304"/>
        <v>1.3616666666666666</v>
      </c>
      <c r="P2482" s="8">
        <f t="shared" si="305"/>
        <v>46.420454545454547</v>
      </c>
      <c r="Q2482" t="str">
        <f t="shared" si="306"/>
        <v>theater</v>
      </c>
      <c r="R2482" t="str">
        <f t="shared" si="307"/>
        <v>plays</v>
      </c>
      <c r="S2482" s="11">
        <f t="shared" si="308"/>
        <v>42102.743773148148</v>
      </c>
      <c r="T2482" s="11">
        <f t="shared" si="309"/>
        <v>42123.743773148148</v>
      </c>
      <c r="U2482" t="str">
        <f>INDEX('ED - Country code'!$A:$A,MATCH(Data!G3302,'ED - Country code'!$B:$B,0))</f>
        <v>Canada</v>
      </c>
      <c r="V2482">
        <f t="shared" si="310"/>
        <v>21</v>
      </c>
      <c r="W2482">
        <f t="shared" si="311"/>
        <v>2015</v>
      </c>
    </row>
    <row r="2483" spans="1:23" ht="28.8" x14ac:dyDescent="0.3">
      <c r="A2483">
        <v>3717</v>
      </c>
      <c r="B2483" s="3" t="s">
        <v>3714</v>
      </c>
      <c r="C2483" s="3" t="s">
        <v>7827</v>
      </c>
      <c r="D2483">
        <v>4000</v>
      </c>
      <c r="E2483">
        <v>4030</v>
      </c>
      <c r="F2483" t="s">
        <v>8219</v>
      </c>
      <c r="G2483" t="s">
        <v>8225</v>
      </c>
      <c r="H2483" t="s">
        <v>8247</v>
      </c>
      <c r="I2483">
        <v>1431204449</v>
      </c>
      <c r="J2483">
        <v>1428526049</v>
      </c>
      <c r="K2483" t="b">
        <v>0</v>
      </c>
      <c r="L2483">
        <v>13</v>
      </c>
      <c r="M2483" t="b">
        <v>1</v>
      </c>
      <c r="N2483" t="s">
        <v>8271</v>
      </c>
      <c r="O2483" s="5">
        <f t="shared" si="304"/>
        <v>1.0075000000000001</v>
      </c>
      <c r="P2483" s="8">
        <f t="shared" si="305"/>
        <v>310</v>
      </c>
      <c r="Q2483" t="str">
        <f t="shared" si="306"/>
        <v>theater</v>
      </c>
      <c r="R2483" t="str">
        <f t="shared" si="307"/>
        <v>plays</v>
      </c>
      <c r="S2483" s="11">
        <f t="shared" si="308"/>
        <v>42102.866307870368</v>
      </c>
      <c r="T2483" s="11">
        <f t="shared" si="309"/>
        <v>42133.866307870368</v>
      </c>
      <c r="U2483" t="str">
        <f>INDEX('ED - Country code'!$A:$A,MATCH(Data!G3719,'ED - Country code'!$B:$B,0))</f>
        <v>United States of America</v>
      </c>
      <c r="V2483">
        <f t="shared" si="310"/>
        <v>31</v>
      </c>
      <c r="W2483">
        <f t="shared" si="311"/>
        <v>2015</v>
      </c>
    </row>
    <row r="2484" spans="1:23" ht="43.2" x14ac:dyDescent="0.3">
      <c r="A2484">
        <v>2077</v>
      </c>
      <c r="B2484" s="3" t="s">
        <v>2078</v>
      </c>
      <c r="C2484" s="3" t="s">
        <v>6187</v>
      </c>
      <c r="D2484">
        <v>50000</v>
      </c>
      <c r="E2484">
        <v>57754</v>
      </c>
      <c r="F2484" t="s">
        <v>8219</v>
      </c>
      <c r="G2484" t="s">
        <v>8224</v>
      </c>
      <c r="H2484" t="s">
        <v>8246</v>
      </c>
      <c r="I2484">
        <v>1433538000</v>
      </c>
      <c r="J2484">
        <v>1428541276</v>
      </c>
      <c r="K2484" t="b">
        <v>0</v>
      </c>
      <c r="L2484">
        <v>188</v>
      </c>
      <c r="M2484" t="b">
        <v>1</v>
      </c>
      <c r="N2484" t="s">
        <v>8295</v>
      </c>
      <c r="O2484" s="5">
        <f t="shared" si="304"/>
        <v>1.1550800000000001</v>
      </c>
      <c r="P2484" s="8">
        <f t="shared" si="305"/>
        <v>307.20212765957444</v>
      </c>
      <c r="Q2484" t="str">
        <f t="shared" si="306"/>
        <v>technology</v>
      </c>
      <c r="R2484" t="str">
        <f t="shared" si="307"/>
        <v>hardware</v>
      </c>
      <c r="S2484" s="11">
        <f t="shared" si="308"/>
        <v>42103.042546296296</v>
      </c>
      <c r="T2484" s="11">
        <f t="shared" si="309"/>
        <v>42160.875</v>
      </c>
      <c r="U2484" t="str">
        <f>INDEX('ED - Country code'!$A:$A,MATCH(Data!G2079,'ED - Country code'!$B:$B,0))</f>
        <v>United States of America</v>
      </c>
      <c r="V2484">
        <f t="shared" si="310"/>
        <v>57.832453703704232</v>
      </c>
      <c r="W2484">
        <f t="shared" si="311"/>
        <v>2015</v>
      </c>
    </row>
    <row r="2485" spans="1:23" ht="57.6" x14ac:dyDescent="0.3">
      <c r="A2485">
        <v>2640</v>
      </c>
      <c r="B2485" s="3" t="s">
        <v>2640</v>
      </c>
      <c r="C2485" s="3" t="s">
        <v>6750</v>
      </c>
      <c r="D2485">
        <v>3000</v>
      </c>
      <c r="E2485">
        <v>3170</v>
      </c>
      <c r="F2485" t="s">
        <v>8219</v>
      </c>
      <c r="G2485" t="s">
        <v>8224</v>
      </c>
      <c r="H2485" t="s">
        <v>8246</v>
      </c>
      <c r="I2485">
        <v>1433735474</v>
      </c>
      <c r="J2485">
        <v>1428551474</v>
      </c>
      <c r="K2485" t="b">
        <v>0</v>
      </c>
      <c r="L2485">
        <v>69</v>
      </c>
      <c r="M2485" t="b">
        <v>1</v>
      </c>
      <c r="N2485" t="s">
        <v>8301</v>
      </c>
      <c r="O2485" s="5">
        <f t="shared" si="304"/>
        <v>1.0566666666666666</v>
      </c>
      <c r="P2485" s="8">
        <f t="shared" si="305"/>
        <v>45.94202898550725</v>
      </c>
      <c r="Q2485" t="str">
        <f t="shared" si="306"/>
        <v>technology</v>
      </c>
      <c r="R2485" t="str">
        <f t="shared" si="307"/>
        <v>space exploration</v>
      </c>
      <c r="S2485" s="11">
        <f t="shared" si="308"/>
        <v>42103.160578703704</v>
      </c>
      <c r="T2485" s="11">
        <f t="shared" si="309"/>
        <v>42163.160578703704</v>
      </c>
      <c r="U2485" t="str">
        <f>INDEX('ED - Country code'!$A:$A,MATCH(Data!G2642,'ED - Country code'!$B:$B,0))</f>
        <v>United Kingdom</v>
      </c>
      <c r="V2485">
        <f t="shared" si="310"/>
        <v>60</v>
      </c>
      <c r="W2485">
        <f t="shared" si="311"/>
        <v>2015</v>
      </c>
    </row>
    <row r="2486" spans="1:23" ht="43.2" x14ac:dyDescent="0.3">
      <c r="A2486">
        <v>2814</v>
      </c>
      <c r="B2486" s="3" t="s">
        <v>2814</v>
      </c>
      <c r="C2486" s="3" t="s">
        <v>6924</v>
      </c>
      <c r="D2486">
        <v>1500</v>
      </c>
      <c r="E2486">
        <v>1616</v>
      </c>
      <c r="F2486" t="s">
        <v>8219</v>
      </c>
      <c r="G2486" t="s">
        <v>8225</v>
      </c>
      <c r="H2486" t="s">
        <v>8247</v>
      </c>
      <c r="I2486">
        <v>1431164115</v>
      </c>
      <c r="J2486">
        <v>1428572115</v>
      </c>
      <c r="K2486" t="b">
        <v>0</v>
      </c>
      <c r="L2486">
        <v>64</v>
      </c>
      <c r="M2486" t="b">
        <v>1</v>
      </c>
      <c r="N2486" t="s">
        <v>8271</v>
      </c>
      <c r="O2486" s="5">
        <f t="shared" si="304"/>
        <v>1.0773333333333333</v>
      </c>
      <c r="P2486" s="8">
        <f t="shared" si="305"/>
        <v>25.25</v>
      </c>
      <c r="Q2486" t="str">
        <f t="shared" si="306"/>
        <v>theater</v>
      </c>
      <c r="R2486" t="str">
        <f t="shared" si="307"/>
        <v>plays</v>
      </c>
      <c r="S2486" s="11">
        <f t="shared" si="308"/>
        <v>42103.399479166663</v>
      </c>
      <c r="T2486" s="11">
        <f t="shared" si="309"/>
        <v>42133.399479166663</v>
      </c>
      <c r="U2486" t="str">
        <f>INDEX('ED - Country code'!$A:$A,MATCH(Data!G2816,'ED - Country code'!$B:$B,0))</f>
        <v>United States of America</v>
      </c>
      <c r="V2486">
        <f t="shared" si="310"/>
        <v>30</v>
      </c>
      <c r="W2486">
        <f t="shared" si="311"/>
        <v>2015</v>
      </c>
    </row>
    <row r="2487" spans="1:23" ht="43.2" x14ac:dyDescent="0.3">
      <c r="A2487">
        <v>2783</v>
      </c>
      <c r="B2487" s="3" t="s">
        <v>2783</v>
      </c>
      <c r="C2487" s="3" t="s">
        <v>6893</v>
      </c>
      <c r="D2487">
        <v>1000</v>
      </c>
      <c r="E2487">
        <v>1145</v>
      </c>
      <c r="F2487" t="s">
        <v>8219</v>
      </c>
      <c r="G2487" t="s">
        <v>8225</v>
      </c>
      <c r="H2487" t="s">
        <v>8247</v>
      </c>
      <c r="I2487">
        <v>1429793446</v>
      </c>
      <c r="J2487">
        <v>1428583846</v>
      </c>
      <c r="K2487" t="b">
        <v>0</v>
      </c>
      <c r="L2487">
        <v>61</v>
      </c>
      <c r="M2487" t="b">
        <v>1</v>
      </c>
      <c r="N2487" t="s">
        <v>8271</v>
      </c>
      <c r="O2487" s="5">
        <f t="shared" si="304"/>
        <v>1.145</v>
      </c>
      <c r="P2487" s="8">
        <f t="shared" si="305"/>
        <v>18.770491803278688</v>
      </c>
      <c r="Q2487" t="str">
        <f t="shared" si="306"/>
        <v>theater</v>
      </c>
      <c r="R2487" t="str">
        <f t="shared" si="307"/>
        <v>plays</v>
      </c>
      <c r="S2487" s="11">
        <f t="shared" si="308"/>
        <v>42103.535254629634</v>
      </c>
      <c r="T2487" s="11">
        <f t="shared" si="309"/>
        <v>42117.535254629634</v>
      </c>
      <c r="U2487" t="str">
        <f>INDEX('ED - Country code'!$A:$A,MATCH(Data!G2785,'ED - Country code'!$B:$B,0))</f>
        <v>United States of America</v>
      </c>
      <c r="V2487">
        <f t="shared" si="310"/>
        <v>14</v>
      </c>
      <c r="W2487">
        <f t="shared" si="311"/>
        <v>2015</v>
      </c>
    </row>
    <row r="2488" spans="1:23" ht="43.2" x14ac:dyDescent="0.3">
      <c r="A2488">
        <v>2924</v>
      </c>
      <c r="B2488" s="3" t="s">
        <v>2924</v>
      </c>
      <c r="C2488" s="3" t="s">
        <v>7034</v>
      </c>
      <c r="D2488">
        <v>25000</v>
      </c>
      <c r="E2488">
        <v>25800</v>
      </c>
      <c r="F2488" t="s">
        <v>8219</v>
      </c>
      <c r="G2488" t="s">
        <v>8224</v>
      </c>
      <c r="H2488" t="s">
        <v>8246</v>
      </c>
      <c r="I2488">
        <v>1431143940</v>
      </c>
      <c r="J2488">
        <v>1428585710</v>
      </c>
      <c r="K2488" t="b">
        <v>0</v>
      </c>
      <c r="L2488">
        <v>147</v>
      </c>
      <c r="M2488" t="b">
        <v>1</v>
      </c>
      <c r="N2488" t="s">
        <v>8305</v>
      </c>
      <c r="O2488" s="5">
        <f t="shared" si="304"/>
        <v>1.032</v>
      </c>
      <c r="P2488" s="8">
        <f t="shared" si="305"/>
        <v>175.51020408163265</v>
      </c>
      <c r="Q2488" t="str">
        <f t="shared" si="306"/>
        <v>theater</v>
      </c>
      <c r="R2488" t="str">
        <f t="shared" si="307"/>
        <v>musical</v>
      </c>
      <c r="S2488" s="11">
        <f t="shared" si="308"/>
        <v>42103.556828703702</v>
      </c>
      <c r="T2488" s="11">
        <f t="shared" si="309"/>
        <v>42133.165972222225</v>
      </c>
      <c r="U2488" t="str">
        <f>INDEX('ED - Country code'!$A:$A,MATCH(Data!G2926,'ED - Country code'!$B:$B,0))</f>
        <v>United States of America</v>
      </c>
      <c r="V2488">
        <f t="shared" si="310"/>
        <v>29.609143518522615</v>
      </c>
      <c r="W2488">
        <f t="shared" si="311"/>
        <v>2015</v>
      </c>
    </row>
    <row r="2489" spans="1:23" ht="43.2" x14ac:dyDescent="0.3">
      <c r="A2489">
        <v>1214</v>
      </c>
      <c r="B2489" s="3" t="s">
        <v>1215</v>
      </c>
      <c r="C2489" s="3" t="s">
        <v>5324</v>
      </c>
      <c r="D2489">
        <v>2000</v>
      </c>
      <c r="E2489">
        <v>2636</v>
      </c>
      <c r="F2489" t="s">
        <v>8219</v>
      </c>
      <c r="G2489" t="s">
        <v>8224</v>
      </c>
      <c r="H2489" t="s">
        <v>8246</v>
      </c>
      <c r="I2489">
        <v>1433880605</v>
      </c>
      <c r="J2489">
        <v>1428696605</v>
      </c>
      <c r="K2489" t="b">
        <v>0</v>
      </c>
      <c r="L2489">
        <v>25</v>
      </c>
      <c r="M2489" t="b">
        <v>1</v>
      </c>
      <c r="N2489" t="s">
        <v>8285</v>
      </c>
      <c r="O2489" s="5">
        <f t="shared" si="304"/>
        <v>1.3180000000000001</v>
      </c>
      <c r="P2489" s="8">
        <f t="shared" si="305"/>
        <v>105.44</v>
      </c>
      <c r="Q2489" t="str">
        <f t="shared" si="306"/>
        <v>photography</v>
      </c>
      <c r="R2489" t="str">
        <f t="shared" si="307"/>
        <v>photobooks</v>
      </c>
      <c r="S2489" s="11">
        <f t="shared" si="308"/>
        <v>42104.840335648143</v>
      </c>
      <c r="T2489" s="11">
        <f t="shared" si="309"/>
        <v>42164.840335648143</v>
      </c>
      <c r="U2489" t="str">
        <f>INDEX('ED - Country code'!$A:$A,MATCH(Data!G1216,'ED - Country code'!$B:$B,0))</f>
        <v>United States of America</v>
      </c>
      <c r="V2489">
        <f t="shared" si="310"/>
        <v>60</v>
      </c>
      <c r="W2489">
        <f t="shared" si="311"/>
        <v>2015</v>
      </c>
    </row>
    <row r="2490" spans="1:23" ht="43.2" x14ac:dyDescent="0.3">
      <c r="A2490">
        <v>3314</v>
      </c>
      <c r="B2490" s="3" t="s">
        <v>3314</v>
      </c>
      <c r="C2490" s="3" t="s">
        <v>7424</v>
      </c>
      <c r="D2490">
        <v>800</v>
      </c>
      <c r="E2490">
        <v>1686</v>
      </c>
      <c r="F2490" t="s">
        <v>8219</v>
      </c>
      <c r="G2490" t="s">
        <v>8225</v>
      </c>
      <c r="H2490" t="s">
        <v>8247</v>
      </c>
      <c r="I2490">
        <v>1431115500</v>
      </c>
      <c r="J2490">
        <v>1428733511</v>
      </c>
      <c r="K2490" t="b">
        <v>0</v>
      </c>
      <c r="L2490">
        <v>58</v>
      </c>
      <c r="M2490" t="b">
        <v>1</v>
      </c>
      <c r="N2490" t="s">
        <v>8271</v>
      </c>
      <c r="O2490" s="5">
        <f t="shared" si="304"/>
        <v>2.1074999999999999</v>
      </c>
      <c r="P2490" s="8">
        <f t="shared" si="305"/>
        <v>29.068965517241381</v>
      </c>
      <c r="Q2490" t="str">
        <f t="shared" si="306"/>
        <v>theater</v>
      </c>
      <c r="R2490" t="str">
        <f t="shared" si="307"/>
        <v>plays</v>
      </c>
      <c r="S2490" s="11">
        <f t="shared" si="308"/>
        <v>42105.267488425925</v>
      </c>
      <c r="T2490" s="11">
        <f t="shared" si="309"/>
        <v>42132.836805555555</v>
      </c>
      <c r="U2490" t="str">
        <f>INDEX('ED - Country code'!$A:$A,MATCH(Data!G3316,'ED - Country code'!$B:$B,0))</f>
        <v>United Kingdom</v>
      </c>
      <c r="V2490">
        <f t="shared" si="310"/>
        <v>27.569317129629781</v>
      </c>
      <c r="W2490">
        <f t="shared" si="311"/>
        <v>2015</v>
      </c>
    </row>
    <row r="2491" spans="1:23" ht="43.2" x14ac:dyDescent="0.3">
      <c r="A2491">
        <v>3366</v>
      </c>
      <c r="B2491" s="3" t="s">
        <v>3365</v>
      </c>
      <c r="C2491" s="3" t="s">
        <v>7476</v>
      </c>
      <c r="D2491">
        <v>500</v>
      </c>
      <c r="E2491">
        <v>1105</v>
      </c>
      <c r="F2491" t="s">
        <v>8219</v>
      </c>
      <c r="G2491" t="s">
        <v>8224</v>
      </c>
      <c r="H2491" t="s">
        <v>8246</v>
      </c>
      <c r="I2491">
        <v>1431481037</v>
      </c>
      <c r="J2491">
        <v>1428889037</v>
      </c>
      <c r="K2491" t="b">
        <v>0</v>
      </c>
      <c r="L2491">
        <v>18</v>
      </c>
      <c r="M2491" t="b">
        <v>1</v>
      </c>
      <c r="N2491" t="s">
        <v>8271</v>
      </c>
      <c r="O2491" s="5">
        <f t="shared" si="304"/>
        <v>2.21</v>
      </c>
      <c r="P2491" s="8">
        <f t="shared" si="305"/>
        <v>61.388888888888886</v>
      </c>
      <c r="Q2491" t="str">
        <f t="shared" si="306"/>
        <v>theater</v>
      </c>
      <c r="R2491" t="str">
        <f t="shared" si="307"/>
        <v>plays</v>
      </c>
      <c r="S2491" s="11">
        <f t="shared" si="308"/>
        <v>42107.067557870367</v>
      </c>
      <c r="T2491" s="11">
        <f t="shared" si="309"/>
        <v>42137.067557870367</v>
      </c>
      <c r="U2491" t="str">
        <f>INDEX('ED - Country code'!$A:$A,MATCH(Data!G3368,'ED - Country code'!$B:$B,0))</f>
        <v>United States of America</v>
      </c>
      <c r="V2491">
        <f t="shared" si="310"/>
        <v>30</v>
      </c>
      <c r="W2491">
        <f t="shared" si="311"/>
        <v>2015</v>
      </c>
    </row>
    <row r="2492" spans="1:23" ht="57.6" x14ac:dyDescent="0.3">
      <c r="A2492">
        <v>1287</v>
      </c>
      <c r="B2492" s="3" t="s">
        <v>1288</v>
      </c>
      <c r="C2492" s="3" t="s">
        <v>5397</v>
      </c>
      <c r="D2492">
        <v>250</v>
      </c>
      <c r="E2492">
        <v>605</v>
      </c>
      <c r="F2492" t="s">
        <v>8219</v>
      </c>
      <c r="G2492" t="s">
        <v>8225</v>
      </c>
      <c r="H2492" t="s">
        <v>8247</v>
      </c>
      <c r="I2492">
        <v>1434120856</v>
      </c>
      <c r="J2492">
        <v>1428936856</v>
      </c>
      <c r="K2492" t="b">
        <v>0</v>
      </c>
      <c r="L2492">
        <v>25</v>
      </c>
      <c r="M2492" t="b">
        <v>1</v>
      </c>
      <c r="N2492" t="s">
        <v>8271</v>
      </c>
      <c r="O2492" s="5">
        <f t="shared" si="304"/>
        <v>2.42</v>
      </c>
      <c r="P2492" s="8">
        <f t="shared" si="305"/>
        <v>24.2</v>
      </c>
      <c r="Q2492" t="str">
        <f t="shared" si="306"/>
        <v>theater</v>
      </c>
      <c r="R2492" t="str">
        <f t="shared" si="307"/>
        <v>plays</v>
      </c>
      <c r="S2492" s="11">
        <f t="shared" si="308"/>
        <v>42107.621018518519</v>
      </c>
      <c r="T2492" s="11">
        <f t="shared" si="309"/>
        <v>42167.621018518519</v>
      </c>
      <c r="U2492" t="str">
        <f>INDEX('ED - Country code'!$A:$A,MATCH(Data!G1289,'ED - Country code'!$B:$B,0))</f>
        <v>United Kingdom</v>
      </c>
      <c r="V2492">
        <f t="shared" si="310"/>
        <v>60</v>
      </c>
      <c r="W2492">
        <f t="shared" si="311"/>
        <v>2015</v>
      </c>
    </row>
    <row r="2493" spans="1:23" ht="28.8" x14ac:dyDescent="0.3">
      <c r="A2493">
        <v>2629</v>
      </c>
      <c r="B2493" s="3" t="s">
        <v>2629</v>
      </c>
      <c r="C2493" s="3" t="s">
        <v>6739</v>
      </c>
      <c r="D2493">
        <v>5000</v>
      </c>
      <c r="E2493">
        <v>6387</v>
      </c>
      <c r="F2493" t="s">
        <v>8219</v>
      </c>
      <c r="G2493" t="s">
        <v>8225</v>
      </c>
      <c r="H2493" t="s">
        <v>8247</v>
      </c>
      <c r="I2493">
        <v>1431608122</v>
      </c>
      <c r="J2493">
        <v>1429016122</v>
      </c>
      <c r="K2493" t="b">
        <v>0</v>
      </c>
      <c r="L2493">
        <v>100</v>
      </c>
      <c r="M2493" t="b">
        <v>1</v>
      </c>
      <c r="N2493" t="s">
        <v>8301</v>
      </c>
      <c r="O2493" s="5">
        <f t="shared" si="304"/>
        <v>1.2774000000000001</v>
      </c>
      <c r="P2493" s="8">
        <f t="shared" si="305"/>
        <v>63.87</v>
      </c>
      <c r="Q2493" t="str">
        <f t="shared" si="306"/>
        <v>technology</v>
      </c>
      <c r="R2493" t="str">
        <f t="shared" si="307"/>
        <v>space exploration</v>
      </c>
      <c r="S2493" s="11">
        <f t="shared" si="308"/>
        <v>42108.538449074069</v>
      </c>
      <c r="T2493" s="11">
        <f t="shared" si="309"/>
        <v>42138.538449074069</v>
      </c>
      <c r="U2493" t="str">
        <f>INDEX('ED - Country code'!$A:$A,MATCH(Data!G2631,'ED - Country code'!$B:$B,0))</f>
        <v>United States of America</v>
      </c>
      <c r="V2493">
        <f t="shared" si="310"/>
        <v>30</v>
      </c>
      <c r="W2493">
        <f t="shared" si="311"/>
        <v>2015</v>
      </c>
    </row>
    <row r="2494" spans="1:23" ht="43.2" x14ac:dyDescent="0.3">
      <c r="A2494">
        <v>3812</v>
      </c>
      <c r="B2494" s="3" t="s">
        <v>3809</v>
      </c>
      <c r="C2494" s="3" t="s">
        <v>7922</v>
      </c>
      <c r="D2494">
        <v>2000</v>
      </c>
      <c r="E2494">
        <v>2191</v>
      </c>
      <c r="F2494" t="s">
        <v>8219</v>
      </c>
      <c r="G2494" t="s">
        <v>8229</v>
      </c>
      <c r="H2494" t="s">
        <v>8251</v>
      </c>
      <c r="I2494">
        <v>1433131140</v>
      </c>
      <c r="J2494">
        <v>1429120908</v>
      </c>
      <c r="K2494" t="b">
        <v>0</v>
      </c>
      <c r="L2494">
        <v>11</v>
      </c>
      <c r="M2494" t="b">
        <v>1</v>
      </c>
      <c r="N2494" t="s">
        <v>8271</v>
      </c>
      <c r="O2494" s="5">
        <f t="shared" si="304"/>
        <v>1.0954999999999999</v>
      </c>
      <c r="P2494" s="8">
        <f t="shared" si="305"/>
        <v>199.18181818181819</v>
      </c>
      <c r="Q2494" t="str">
        <f t="shared" si="306"/>
        <v>theater</v>
      </c>
      <c r="R2494" t="str">
        <f t="shared" si="307"/>
        <v>plays</v>
      </c>
      <c r="S2494" s="11">
        <f t="shared" si="308"/>
        <v>42109.751250000001</v>
      </c>
      <c r="T2494" s="11">
        <f t="shared" si="309"/>
        <v>42156.165972222225</v>
      </c>
      <c r="U2494" t="str">
        <f>INDEX('ED - Country code'!$A:$A,MATCH(Data!G3814,'ED - Country code'!$B:$B,0))</f>
        <v>United States of America</v>
      </c>
      <c r="V2494">
        <f t="shared" si="310"/>
        <v>46.414722222223645</v>
      </c>
      <c r="W2494">
        <f t="shared" si="311"/>
        <v>2015</v>
      </c>
    </row>
    <row r="2495" spans="1:23" ht="43.2" x14ac:dyDescent="0.3">
      <c r="A2495">
        <v>2213</v>
      </c>
      <c r="B2495" s="3" t="s">
        <v>2214</v>
      </c>
      <c r="C2495" s="3" t="s">
        <v>6323</v>
      </c>
      <c r="D2495">
        <v>5</v>
      </c>
      <c r="E2495">
        <v>10</v>
      </c>
      <c r="F2495" t="s">
        <v>8219</v>
      </c>
      <c r="G2495" t="s">
        <v>8224</v>
      </c>
      <c r="H2495" t="s">
        <v>8246</v>
      </c>
      <c r="I2495">
        <v>1431719379</v>
      </c>
      <c r="J2495">
        <v>1429127379</v>
      </c>
      <c r="K2495" t="b">
        <v>0</v>
      </c>
      <c r="L2495">
        <v>1</v>
      </c>
      <c r="M2495" t="b">
        <v>1</v>
      </c>
      <c r="N2495" t="s">
        <v>8280</v>
      </c>
      <c r="O2495" s="5">
        <f t="shared" si="304"/>
        <v>2</v>
      </c>
      <c r="P2495" s="8">
        <f t="shared" si="305"/>
        <v>10</v>
      </c>
      <c r="Q2495" t="str">
        <f t="shared" si="306"/>
        <v>music</v>
      </c>
      <c r="R2495" t="str">
        <f t="shared" si="307"/>
        <v>electronic music</v>
      </c>
      <c r="S2495" s="11">
        <f t="shared" si="308"/>
        <v>42109.826145833329</v>
      </c>
      <c r="T2495" s="11">
        <f t="shared" si="309"/>
        <v>42139.826145833329</v>
      </c>
      <c r="U2495" t="str">
        <f>INDEX('ED - Country code'!$A:$A,MATCH(Data!G2215,'ED - Country code'!$B:$B,0))</f>
        <v>United States of America</v>
      </c>
      <c r="V2495">
        <f t="shared" si="310"/>
        <v>30</v>
      </c>
      <c r="W2495">
        <f t="shared" si="311"/>
        <v>2015</v>
      </c>
    </row>
    <row r="2496" spans="1:23" ht="43.2" x14ac:dyDescent="0.3">
      <c r="A2496">
        <v>1187</v>
      </c>
      <c r="B2496" s="3" t="s">
        <v>1188</v>
      </c>
      <c r="C2496" s="3" t="s">
        <v>5297</v>
      </c>
      <c r="D2496">
        <v>8750</v>
      </c>
      <c r="E2496">
        <v>9111</v>
      </c>
      <c r="F2496" t="s">
        <v>8219</v>
      </c>
      <c r="G2496" t="s">
        <v>8224</v>
      </c>
      <c r="H2496" t="s">
        <v>8246</v>
      </c>
      <c r="I2496">
        <v>1431885600</v>
      </c>
      <c r="J2496">
        <v>1429133323</v>
      </c>
      <c r="K2496" t="b">
        <v>0</v>
      </c>
      <c r="L2496">
        <v>70</v>
      </c>
      <c r="M2496" t="b">
        <v>1</v>
      </c>
      <c r="N2496" t="s">
        <v>8285</v>
      </c>
      <c r="O2496" s="5">
        <f t="shared" si="304"/>
        <v>1.0412571428571429</v>
      </c>
      <c r="P2496" s="8">
        <f t="shared" si="305"/>
        <v>130.15714285714284</v>
      </c>
      <c r="Q2496" t="str">
        <f t="shared" si="306"/>
        <v>photography</v>
      </c>
      <c r="R2496" t="str">
        <f t="shared" si="307"/>
        <v>photobooks</v>
      </c>
      <c r="S2496" s="11">
        <f t="shared" si="308"/>
        <v>42109.894942129627</v>
      </c>
      <c r="T2496" s="11">
        <f t="shared" si="309"/>
        <v>42141.75</v>
      </c>
      <c r="U2496" t="str">
        <f>INDEX('ED - Country code'!$A:$A,MATCH(Data!G1189,'ED - Country code'!$B:$B,0))</f>
        <v>United States of America</v>
      </c>
      <c r="V2496">
        <f t="shared" si="310"/>
        <v>31.855057870372548</v>
      </c>
      <c r="W2496">
        <f t="shared" si="311"/>
        <v>2015</v>
      </c>
    </row>
    <row r="2497" spans="1:23" ht="28.8" x14ac:dyDescent="0.3">
      <c r="A2497">
        <v>1022</v>
      </c>
      <c r="B2497" s="3" t="s">
        <v>1023</v>
      </c>
      <c r="C2497" s="3" t="s">
        <v>5132</v>
      </c>
      <c r="D2497">
        <v>2000</v>
      </c>
      <c r="E2497">
        <v>2298</v>
      </c>
      <c r="F2497" t="s">
        <v>8219</v>
      </c>
      <c r="G2497" t="s">
        <v>8224</v>
      </c>
      <c r="H2497" t="s">
        <v>8246</v>
      </c>
      <c r="I2497">
        <v>1431876677</v>
      </c>
      <c r="J2497">
        <v>1429284677</v>
      </c>
      <c r="K2497" t="b">
        <v>1</v>
      </c>
      <c r="L2497">
        <v>74</v>
      </c>
      <c r="M2497" t="b">
        <v>1</v>
      </c>
      <c r="N2497" t="s">
        <v>8280</v>
      </c>
      <c r="O2497" s="5">
        <f t="shared" si="304"/>
        <v>1.149</v>
      </c>
      <c r="P2497" s="8">
        <f t="shared" si="305"/>
        <v>31.054054054054053</v>
      </c>
      <c r="Q2497" t="str">
        <f t="shared" si="306"/>
        <v>music</v>
      </c>
      <c r="R2497" t="str">
        <f t="shared" si="307"/>
        <v>electronic music</v>
      </c>
      <c r="S2497" s="11">
        <f t="shared" si="308"/>
        <v>42111.646724537044</v>
      </c>
      <c r="T2497" s="11">
        <f t="shared" si="309"/>
        <v>42141.646724537044</v>
      </c>
      <c r="U2497" t="str">
        <f>INDEX('ED - Country code'!$A:$A,MATCH(Data!G1024,'ED - Country code'!$B:$B,0))</f>
        <v>United States of America</v>
      </c>
      <c r="V2497">
        <f t="shared" si="310"/>
        <v>30</v>
      </c>
      <c r="W2497">
        <f t="shared" si="311"/>
        <v>2015</v>
      </c>
    </row>
    <row r="2498" spans="1:23" ht="43.2" x14ac:dyDescent="0.3">
      <c r="A2498">
        <v>2163</v>
      </c>
      <c r="B2498" s="3" t="s">
        <v>2164</v>
      </c>
      <c r="C2498" s="3" t="s">
        <v>6273</v>
      </c>
      <c r="D2498">
        <v>2500</v>
      </c>
      <c r="E2498">
        <v>3305</v>
      </c>
      <c r="F2498" t="s">
        <v>8219</v>
      </c>
      <c r="G2498" t="s">
        <v>8224</v>
      </c>
      <c r="H2498" t="s">
        <v>8246</v>
      </c>
      <c r="I2498">
        <v>1433735400</v>
      </c>
      <c r="J2498">
        <v>1429306520</v>
      </c>
      <c r="K2498" t="b">
        <v>0</v>
      </c>
      <c r="L2498">
        <v>44</v>
      </c>
      <c r="M2498" t="b">
        <v>1</v>
      </c>
      <c r="N2498" t="s">
        <v>8276</v>
      </c>
      <c r="O2498" s="5">
        <f t="shared" ref="O2498:O2561" si="312">E2498/D2498</f>
        <v>1.3220000000000001</v>
      </c>
      <c r="P2498" s="8">
        <f t="shared" ref="P2498:P2561" si="313">E2498/L2498</f>
        <v>75.11363636363636</v>
      </c>
      <c r="Q2498" t="str">
        <f t="shared" ref="Q2498:Q2561" si="314">LEFT(N2498,SEARCH("/",N2498,1)-1)</f>
        <v>music</v>
      </c>
      <c r="R2498" t="str">
        <f t="shared" ref="R2498:R2561" si="315">RIGHT(N2498,LEN(N2498)-SEARCH("/",N2498,1))</f>
        <v>rock</v>
      </c>
      <c r="S2498" s="11">
        <f t="shared" ref="S2498:S2561" si="316">(((J2498/60)/60)/24)+DATE(1970,1,1)</f>
        <v>42111.899537037039</v>
      </c>
      <c r="T2498" s="11">
        <f t="shared" ref="T2498:T2561" si="317">(((I2498/60)/60)/24)+DATE(1970,1,1)</f>
        <v>42163.159722222219</v>
      </c>
      <c r="U2498" t="str">
        <f>INDEX('ED - Country code'!$A:$A,MATCH(Data!G2165,'ED - Country code'!$B:$B,0))</f>
        <v>United States of America</v>
      </c>
      <c r="V2498">
        <f t="shared" si="310"/>
        <v>51.26018518517958</v>
      </c>
      <c r="W2498">
        <f t="shared" si="311"/>
        <v>2015</v>
      </c>
    </row>
    <row r="2499" spans="1:23" ht="43.2" x14ac:dyDescent="0.3">
      <c r="A2499">
        <v>344</v>
      </c>
      <c r="B2499" s="3" t="s">
        <v>345</v>
      </c>
      <c r="C2499" s="3" t="s">
        <v>4454</v>
      </c>
      <c r="D2499">
        <v>33500</v>
      </c>
      <c r="E2499">
        <v>34198</v>
      </c>
      <c r="F2499" t="s">
        <v>8219</v>
      </c>
      <c r="G2499" t="s">
        <v>8224</v>
      </c>
      <c r="H2499" t="s">
        <v>8246</v>
      </c>
      <c r="I2499">
        <v>1433125200</v>
      </c>
      <c r="J2499">
        <v>1429312694</v>
      </c>
      <c r="K2499" t="b">
        <v>1</v>
      </c>
      <c r="L2499">
        <v>285</v>
      </c>
      <c r="M2499" t="b">
        <v>1</v>
      </c>
      <c r="N2499" t="s">
        <v>8269</v>
      </c>
      <c r="O2499" s="5">
        <f t="shared" si="312"/>
        <v>1.0208358208955224</v>
      </c>
      <c r="P2499" s="8">
        <f t="shared" si="313"/>
        <v>119.99298245614035</v>
      </c>
      <c r="Q2499" t="str">
        <f t="shared" si="314"/>
        <v>film &amp; video</v>
      </c>
      <c r="R2499" t="str">
        <f t="shared" si="315"/>
        <v>documentary</v>
      </c>
      <c r="S2499" s="11">
        <f t="shared" si="316"/>
        <v>42111.970995370371</v>
      </c>
      <c r="T2499" s="11">
        <f t="shared" si="317"/>
        <v>42156.097222222219</v>
      </c>
      <c r="U2499" t="str">
        <f>INDEX('ED - Country code'!$A:$A,MATCH(Data!G346,'ED - Country code'!$B:$B,0))</f>
        <v>United States of America</v>
      </c>
      <c r="V2499">
        <f t="shared" ref="V2499:V2562" si="318">T2499-S2499</f>
        <v>44.126226851847605</v>
      </c>
      <c r="W2499">
        <f t="shared" ref="W2499:W2562" si="319">YEAR(T2499)</f>
        <v>2015</v>
      </c>
    </row>
    <row r="2500" spans="1:23" ht="43.2" x14ac:dyDescent="0.3">
      <c r="A2500">
        <v>390</v>
      </c>
      <c r="B2500" s="3" t="s">
        <v>391</v>
      </c>
      <c r="C2500" s="3" t="s">
        <v>4500</v>
      </c>
      <c r="D2500">
        <v>1000</v>
      </c>
      <c r="E2500">
        <v>1000</v>
      </c>
      <c r="F2500" t="s">
        <v>8219</v>
      </c>
      <c r="G2500" t="s">
        <v>8224</v>
      </c>
      <c r="H2500" t="s">
        <v>8246</v>
      </c>
      <c r="I2500">
        <v>1431046372</v>
      </c>
      <c r="J2500">
        <v>1429318372</v>
      </c>
      <c r="K2500" t="b">
        <v>0</v>
      </c>
      <c r="L2500">
        <v>14</v>
      </c>
      <c r="M2500" t="b">
        <v>1</v>
      </c>
      <c r="N2500" t="s">
        <v>8269</v>
      </c>
      <c r="O2500" s="5">
        <f t="shared" si="312"/>
        <v>1</v>
      </c>
      <c r="P2500" s="8">
        <f t="shared" si="313"/>
        <v>71.428571428571431</v>
      </c>
      <c r="Q2500" t="str">
        <f t="shared" si="314"/>
        <v>film &amp; video</v>
      </c>
      <c r="R2500" t="str">
        <f t="shared" si="315"/>
        <v>documentary</v>
      </c>
      <c r="S2500" s="11">
        <f t="shared" si="316"/>
        <v>42112.036712962959</v>
      </c>
      <c r="T2500" s="11">
        <f t="shared" si="317"/>
        <v>42132.036712962959</v>
      </c>
      <c r="U2500" t="str">
        <f>INDEX('ED - Country code'!$A:$A,MATCH(Data!G392,'ED - Country code'!$B:$B,0))</f>
        <v>United States of America</v>
      </c>
      <c r="V2500">
        <f t="shared" si="318"/>
        <v>20</v>
      </c>
      <c r="W2500">
        <f t="shared" si="319"/>
        <v>2015</v>
      </c>
    </row>
    <row r="2501" spans="1:23" ht="43.2" x14ac:dyDescent="0.3">
      <c r="A2501">
        <v>410</v>
      </c>
      <c r="B2501" s="3" t="s">
        <v>411</v>
      </c>
      <c r="C2501" s="3" t="s">
        <v>4520</v>
      </c>
      <c r="D2501">
        <v>1000</v>
      </c>
      <c r="E2501">
        <v>1283</v>
      </c>
      <c r="F2501" t="s">
        <v>8219</v>
      </c>
      <c r="G2501" t="s">
        <v>8229</v>
      </c>
      <c r="H2501" t="s">
        <v>8251</v>
      </c>
      <c r="I2501">
        <v>1434670397</v>
      </c>
      <c r="J2501">
        <v>1429486397</v>
      </c>
      <c r="K2501" t="b">
        <v>0</v>
      </c>
      <c r="L2501">
        <v>7</v>
      </c>
      <c r="M2501" t="b">
        <v>1</v>
      </c>
      <c r="N2501" t="s">
        <v>8269</v>
      </c>
      <c r="O2501" s="5">
        <f t="shared" si="312"/>
        <v>1.2829999999999999</v>
      </c>
      <c r="P2501" s="8">
        <f t="shared" si="313"/>
        <v>183.28571428571428</v>
      </c>
      <c r="Q2501" t="str">
        <f t="shared" si="314"/>
        <v>film &amp; video</v>
      </c>
      <c r="R2501" t="str">
        <f t="shared" si="315"/>
        <v>documentary</v>
      </c>
      <c r="S2501" s="11">
        <f t="shared" si="316"/>
        <v>42113.981446759266</v>
      </c>
      <c r="T2501" s="11">
        <f t="shared" si="317"/>
        <v>42173.981446759266</v>
      </c>
      <c r="U2501" t="str">
        <f>INDEX('ED - Country code'!$A:$A,MATCH(Data!G412,'ED - Country code'!$B:$B,0))</f>
        <v>United States of America</v>
      </c>
      <c r="V2501">
        <f t="shared" si="318"/>
        <v>60</v>
      </c>
      <c r="W2501">
        <f t="shared" si="319"/>
        <v>2015</v>
      </c>
    </row>
    <row r="2502" spans="1:23" ht="43.2" x14ac:dyDescent="0.3">
      <c r="A2502">
        <v>345</v>
      </c>
      <c r="B2502" s="3" t="s">
        <v>346</v>
      </c>
      <c r="C2502" s="3" t="s">
        <v>4455</v>
      </c>
      <c r="D2502">
        <v>14500</v>
      </c>
      <c r="E2502">
        <v>17875</v>
      </c>
      <c r="F2502" t="s">
        <v>8219</v>
      </c>
      <c r="G2502" t="s">
        <v>8224</v>
      </c>
      <c r="H2502" t="s">
        <v>8246</v>
      </c>
      <c r="I2502">
        <v>1432161590</v>
      </c>
      <c r="J2502">
        <v>1429569590</v>
      </c>
      <c r="K2502" t="b">
        <v>1</v>
      </c>
      <c r="L2502">
        <v>179</v>
      </c>
      <c r="M2502" t="b">
        <v>1</v>
      </c>
      <c r="N2502" t="s">
        <v>8269</v>
      </c>
      <c r="O2502" s="5">
        <f t="shared" si="312"/>
        <v>1.2327586206896552</v>
      </c>
      <c r="P2502" s="8">
        <f t="shared" si="313"/>
        <v>99.860335195530723</v>
      </c>
      <c r="Q2502" t="str">
        <f t="shared" si="314"/>
        <v>film &amp; video</v>
      </c>
      <c r="R2502" t="str">
        <f t="shared" si="315"/>
        <v>documentary</v>
      </c>
      <c r="S2502" s="11">
        <f t="shared" si="316"/>
        <v>42114.944328703699</v>
      </c>
      <c r="T2502" s="11">
        <f t="shared" si="317"/>
        <v>42144.944328703699</v>
      </c>
      <c r="U2502" t="str">
        <f>INDEX('ED - Country code'!$A:$A,MATCH(Data!G347,'ED - Country code'!$B:$B,0))</f>
        <v>United States of America</v>
      </c>
      <c r="V2502">
        <f t="shared" si="318"/>
        <v>30</v>
      </c>
      <c r="W2502">
        <f t="shared" si="319"/>
        <v>2015</v>
      </c>
    </row>
    <row r="2503" spans="1:23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2"/>
        <v>2.5545454545454545E-2</v>
      </c>
      <c r="P2503" s="8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11">
        <f t="shared" si="316"/>
        <v>42244.776666666665</v>
      </c>
      <c r="T2503" s="11">
        <f t="shared" si="317"/>
        <v>42274.776666666665</v>
      </c>
      <c r="U2503" t="str">
        <f>INDEX('ED - Country code'!$A:$A,MATCH(Data!G2503,'ED - Country code'!$B:$B,0))</f>
        <v>Canada</v>
      </c>
      <c r="V2503">
        <f t="shared" si="318"/>
        <v>30</v>
      </c>
      <c r="W2503">
        <f t="shared" si="319"/>
        <v>2015</v>
      </c>
    </row>
    <row r="2504" spans="1:23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2"/>
        <v>7.8181818181818181E-4</v>
      </c>
      <c r="P2504" s="8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11">
        <f t="shared" si="316"/>
        <v>41858.825439814813</v>
      </c>
      <c r="T2504" s="11">
        <f t="shared" si="317"/>
        <v>41903.825439814813</v>
      </c>
      <c r="U2504" t="str">
        <f>INDEX('ED - Country code'!$A:$A,MATCH(Data!G2504,'ED - Country code'!$B:$B,0))</f>
        <v>United States of America</v>
      </c>
      <c r="V2504">
        <f t="shared" si="318"/>
        <v>45</v>
      </c>
      <c r="W2504">
        <f t="shared" si="319"/>
        <v>2014</v>
      </c>
    </row>
    <row r="2505" spans="1:23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2"/>
        <v>0</v>
      </c>
      <c r="P2505" s="8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11">
        <f t="shared" si="316"/>
        <v>42498.899398148147</v>
      </c>
      <c r="T2505" s="11">
        <f t="shared" si="317"/>
        <v>42528.879166666666</v>
      </c>
      <c r="U2505" t="str">
        <f>INDEX('ED - Country code'!$A:$A,MATCH(Data!G2505,'ED - Country code'!$B:$B,0))</f>
        <v>United States of America</v>
      </c>
      <c r="V2505">
        <f t="shared" si="318"/>
        <v>29.97976851851854</v>
      </c>
      <c r="W2505">
        <f t="shared" si="319"/>
        <v>2016</v>
      </c>
    </row>
    <row r="2506" spans="1:23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2"/>
        <v>0</v>
      </c>
      <c r="P2506" s="8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11">
        <f t="shared" si="316"/>
        <v>41928.015439814815</v>
      </c>
      <c r="T2506" s="11">
        <f t="shared" si="317"/>
        <v>41958.057106481487</v>
      </c>
      <c r="U2506" t="str">
        <f>INDEX('ED - Country code'!$A:$A,MATCH(Data!G2506,'ED - Country code'!$B:$B,0))</f>
        <v>United States of America</v>
      </c>
      <c r="V2506">
        <f t="shared" si="318"/>
        <v>30.041666666671517</v>
      </c>
      <c r="W2506">
        <f t="shared" si="319"/>
        <v>2014</v>
      </c>
    </row>
    <row r="2507" spans="1:23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2"/>
        <v>0</v>
      </c>
      <c r="P2507" s="8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11">
        <f t="shared" si="316"/>
        <v>42047.05574074074</v>
      </c>
      <c r="T2507" s="11">
        <f t="shared" si="317"/>
        <v>42077.014074074075</v>
      </c>
      <c r="U2507" t="str">
        <f>INDEX('ED - Country code'!$A:$A,MATCH(Data!G2507,'ED - Country code'!$B:$B,0))</f>
        <v>United States of America</v>
      </c>
      <c r="V2507">
        <f t="shared" si="318"/>
        <v>29.958333333335759</v>
      </c>
      <c r="W2507">
        <f t="shared" si="319"/>
        <v>2015</v>
      </c>
    </row>
    <row r="2508" spans="1:23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2"/>
        <v>6.0000000000000001E-3</v>
      </c>
      <c r="P2508" s="8">
        <f t="shared" si="313"/>
        <v>15</v>
      </c>
      <c r="Q2508" t="str">
        <f t="shared" si="314"/>
        <v>food</v>
      </c>
      <c r="R2508" t="str">
        <f t="shared" si="315"/>
        <v>restaurants</v>
      </c>
      <c r="S2508" s="11">
        <f t="shared" si="316"/>
        <v>42258.297094907408</v>
      </c>
      <c r="T2508" s="11">
        <f t="shared" si="317"/>
        <v>42280.875</v>
      </c>
      <c r="U2508" t="str">
        <f>INDEX('ED - Country code'!$A:$A,MATCH(Data!G2508,'ED - Country code'!$B:$B,0))</f>
        <v>United Kingdom</v>
      </c>
      <c r="V2508">
        <f t="shared" si="318"/>
        <v>22.577905092592118</v>
      </c>
      <c r="W2508">
        <f t="shared" si="319"/>
        <v>2015</v>
      </c>
    </row>
    <row r="2509" spans="1:23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2"/>
        <v>0</v>
      </c>
      <c r="P2509" s="8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11">
        <f t="shared" si="316"/>
        <v>42105.072962962964</v>
      </c>
      <c r="T2509" s="11">
        <f t="shared" si="317"/>
        <v>42135.072962962964</v>
      </c>
      <c r="U2509" t="str">
        <f>INDEX('ED - Country code'!$A:$A,MATCH(Data!G2509,'ED - Country code'!$B:$B,0))</f>
        <v>United States of America</v>
      </c>
      <c r="V2509">
        <f t="shared" si="318"/>
        <v>30</v>
      </c>
      <c r="W2509">
        <f t="shared" si="319"/>
        <v>2015</v>
      </c>
    </row>
    <row r="2510" spans="1:23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2"/>
        <v>0</v>
      </c>
      <c r="P2510" s="8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11">
        <f t="shared" si="316"/>
        <v>41835.951782407406</v>
      </c>
      <c r="T2510" s="11">
        <f t="shared" si="317"/>
        <v>41865.951782407406</v>
      </c>
      <c r="U2510" t="str">
        <f>INDEX('ED - Country code'!$A:$A,MATCH(Data!G2510,'ED - Country code'!$B:$B,0))</f>
        <v>United States of America</v>
      </c>
      <c r="V2510">
        <f t="shared" si="318"/>
        <v>30</v>
      </c>
      <c r="W2510">
        <f t="shared" si="319"/>
        <v>2014</v>
      </c>
    </row>
    <row r="2511" spans="1:23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2"/>
        <v>1.0526315789473684E-2</v>
      </c>
      <c r="P2511" s="8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11">
        <f t="shared" si="316"/>
        <v>42058.809594907405</v>
      </c>
      <c r="T2511" s="11">
        <f t="shared" si="317"/>
        <v>42114.767928240741</v>
      </c>
      <c r="U2511" t="str">
        <f>INDEX('ED - Country code'!$A:$A,MATCH(Data!G2511,'ED - Country code'!$B:$B,0))</f>
        <v>United Kingdom</v>
      </c>
      <c r="V2511">
        <f t="shared" si="318"/>
        <v>55.958333333335759</v>
      </c>
      <c r="W2511">
        <f t="shared" si="319"/>
        <v>2015</v>
      </c>
    </row>
    <row r="2512" spans="1:23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2"/>
        <v>1.5E-3</v>
      </c>
      <c r="P2512" s="8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11">
        <f t="shared" si="316"/>
        <v>42078.997361111105</v>
      </c>
      <c r="T2512" s="11">
        <f t="shared" si="317"/>
        <v>42138.997361111105</v>
      </c>
      <c r="U2512" t="str">
        <f>INDEX('ED - Country code'!$A:$A,MATCH(Data!G2512,'ED - Country code'!$B:$B,0))</f>
        <v>United States of America</v>
      </c>
      <c r="V2512">
        <f t="shared" si="318"/>
        <v>60</v>
      </c>
      <c r="W2512">
        <f t="shared" si="319"/>
        <v>2015</v>
      </c>
    </row>
    <row r="2513" spans="1:23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2"/>
        <v>0</v>
      </c>
      <c r="P2513" s="8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11">
        <f t="shared" si="316"/>
        <v>42371.446909722217</v>
      </c>
      <c r="T2513" s="11">
        <f t="shared" si="317"/>
        <v>42401.446909722217</v>
      </c>
      <c r="U2513" t="str">
        <f>INDEX('ED - Country code'!$A:$A,MATCH(Data!G2513,'ED - Country code'!$B:$B,0))</f>
        <v>United Kingdom</v>
      </c>
      <c r="V2513">
        <f t="shared" si="318"/>
        <v>30</v>
      </c>
      <c r="W2513">
        <f t="shared" si="319"/>
        <v>2016</v>
      </c>
    </row>
    <row r="2514" spans="1:23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2"/>
        <v>0</v>
      </c>
      <c r="P2514" s="8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11">
        <f t="shared" si="316"/>
        <v>41971.876863425925</v>
      </c>
      <c r="T2514" s="11">
        <f t="shared" si="317"/>
        <v>41986.876863425925</v>
      </c>
      <c r="U2514" t="str">
        <f>INDEX('ED - Country code'!$A:$A,MATCH(Data!G2514,'ED - Country code'!$B:$B,0))</f>
        <v>United States of America</v>
      </c>
      <c r="V2514">
        <f t="shared" si="318"/>
        <v>15</v>
      </c>
      <c r="W2514">
        <f t="shared" si="319"/>
        <v>2014</v>
      </c>
    </row>
    <row r="2515" spans="1:23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2"/>
        <v>0</v>
      </c>
      <c r="P2515" s="8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11">
        <f t="shared" si="316"/>
        <v>42732.00681712963</v>
      </c>
      <c r="T2515" s="11">
        <f t="shared" si="317"/>
        <v>42792.00681712963</v>
      </c>
      <c r="U2515" t="str">
        <f>INDEX('ED - Country code'!$A:$A,MATCH(Data!G2515,'ED - Country code'!$B:$B,0))</f>
        <v>Germany</v>
      </c>
      <c r="V2515">
        <f t="shared" si="318"/>
        <v>60</v>
      </c>
      <c r="W2515">
        <f t="shared" si="319"/>
        <v>2017</v>
      </c>
    </row>
    <row r="2516" spans="1:23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2"/>
        <v>1.7500000000000002E-2</v>
      </c>
      <c r="P2516" s="8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11">
        <f t="shared" si="316"/>
        <v>41854.389780092592</v>
      </c>
      <c r="T2516" s="11">
        <f t="shared" si="317"/>
        <v>41871.389780092592</v>
      </c>
      <c r="U2516" t="str">
        <f>INDEX('ED - Country code'!$A:$A,MATCH(Data!G2516,'ED - Country code'!$B:$B,0))</f>
        <v>United States of America</v>
      </c>
      <c r="V2516">
        <f t="shared" si="318"/>
        <v>17</v>
      </c>
      <c r="W2516">
        <f t="shared" si="319"/>
        <v>2014</v>
      </c>
    </row>
    <row r="2517" spans="1:23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2"/>
        <v>0.186</v>
      </c>
      <c r="P2517" s="8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11">
        <f t="shared" si="316"/>
        <v>42027.839733796296</v>
      </c>
      <c r="T2517" s="11">
        <f t="shared" si="317"/>
        <v>42057.839733796296</v>
      </c>
      <c r="U2517" t="str">
        <f>INDEX('ED - Country code'!$A:$A,MATCH(Data!G2517,'ED - Country code'!$B:$B,0))</f>
        <v>United States of America</v>
      </c>
      <c r="V2517">
        <f t="shared" si="318"/>
        <v>30</v>
      </c>
      <c r="W2517">
        <f t="shared" si="319"/>
        <v>2015</v>
      </c>
    </row>
    <row r="2518" spans="1:23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2"/>
        <v>0</v>
      </c>
      <c r="P2518" s="8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11">
        <f t="shared" si="316"/>
        <v>41942.653379629628</v>
      </c>
      <c r="T2518" s="11">
        <f t="shared" si="317"/>
        <v>41972.6950462963</v>
      </c>
      <c r="U2518" t="str">
        <f>INDEX('ED - Country code'!$A:$A,MATCH(Data!G2518,'ED - Country code'!$B:$B,0))</f>
        <v>United States of America</v>
      </c>
      <c r="V2518">
        <f t="shared" si="318"/>
        <v>30.041666666671517</v>
      </c>
      <c r="W2518">
        <f t="shared" si="319"/>
        <v>2014</v>
      </c>
    </row>
    <row r="2519" spans="1:23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2"/>
        <v>9.8166666666666666E-2</v>
      </c>
      <c r="P2519" s="8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11">
        <f t="shared" si="316"/>
        <v>42052.802430555559</v>
      </c>
      <c r="T2519" s="11">
        <f t="shared" si="317"/>
        <v>42082.760763888888</v>
      </c>
      <c r="U2519" t="str">
        <f>INDEX('ED - Country code'!$A:$A,MATCH(Data!G2519,'ED - Country code'!$B:$B,0))</f>
        <v>Canada</v>
      </c>
      <c r="V2519">
        <f t="shared" si="318"/>
        <v>29.958333333328483</v>
      </c>
      <c r="W2519">
        <f t="shared" si="319"/>
        <v>2015</v>
      </c>
    </row>
    <row r="2520" spans="1:23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2"/>
        <v>0</v>
      </c>
      <c r="P2520" s="8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11">
        <f t="shared" si="316"/>
        <v>41926.680879629632</v>
      </c>
      <c r="T2520" s="11">
        <f t="shared" si="317"/>
        <v>41956.722546296296</v>
      </c>
      <c r="U2520" t="str">
        <f>INDEX('ED - Country code'!$A:$A,MATCH(Data!G2520,'ED - Country code'!$B:$B,0))</f>
        <v>United States of America</v>
      </c>
      <c r="V2520">
        <f t="shared" si="318"/>
        <v>30.041666666664241</v>
      </c>
      <c r="W2520">
        <f t="shared" si="319"/>
        <v>2014</v>
      </c>
    </row>
    <row r="2521" spans="1:23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2"/>
        <v>4.3333333333333331E-4</v>
      </c>
      <c r="P2521" s="8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11">
        <f t="shared" si="316"/>
        <v>41809.155138888891</v>
      </c>
      <c r="T2521" s="11">
        <f t="shared" si="317"/>
        <v>41839.155138888891</v>
      </c>
      <c r="U2521" t="str">
        <f>INDEX('ED - Country code'!$A:$A,MATCH(Data!G2521,'ED - Country code'!$B:$B,0))</f>
        <v>United States of America</v>
      </c>
      <c r="V2521">
        <f t="shared" si="318"/>
        <v>30</v>
      </c>
      <c r="W2521">
        <f t="shared" si="319"/>
        <v>2014</v>
      </c>
    </row>
    <row r="2522" spans="1:23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2"/>
        <v>0</v>
      </c>
      <c r="P2522" s="8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11">
        <f t="shared" si="316"/>
        <v>42612.600520833337</v>
      </c>
      <c r="T2522" s="11">
        <f t="shared" si="317"/>
        <v>42658.806249999994</v>
      </c>
      <c r="U2522" t="str">
        <f>INDEX('ED - Country code'!$A:$A,MATCH(Data!G2522,'ED - Country code'!$B:$B,0))</f>
        <v>United States of America</v>
      </c>
      <c r="V2522">
        <f t="shared" si="318"/>
        <v>46.205729166656965</v>
      </c>
      <c r="W2522">
        <f t="shared" si="319"/>
        <v>2016</v>
      </c>
    </row>
    <row r="2523" spans="1:23" ht="43.2" x14ac:dyDescent="0.3">
      <c r="A2523">
        <v>2050</v>
      </c>
      <c r="B2523" s="3" t="s">
        <v>2051</v>
      </c>
      <c r="C2523" s="3" t="s">
        <v>6160</v>
      </c>
      <c r="D2523">
        <v>10000</v>
      </c>
      <c r="E2523">
        <v>47327</v>
      </c>
      <c r="F2523" t="s">
        <v>8219</v>
      </c>
      <c r="G2523" t="s">
        <v>8224</v>
      </c>
      <c r="H2523" t="s">
        <v>8246</v>
      </c>
      <c r="I2523">
        <v>1433036578</v>
      </c>
      <c r="J2523">
        <v>1429580578</v>
      </c>
      <c r="K2523" t="b">
        <v>0</v>
      </c>
      <c r="L2523">
        <v>170</v>
      </c>
      <c r="M2523" t="b">
        <v>1</v>
      </c>
      <c r="N2523" t="s">
        <v>8295</v>
      </c>
      <c r="O2523" s="5">
        <f t="shared" si="312"/>
        <v>4.7327000000000004</v>
      </c>
      <c r="P2523" s="8">
        <f t="shared" si="313"/>
        <v>278.39411764705881</v>
      </c>
      <c r="Q2523" t="str">
        <f t="shared" si="314"/>
        <v>technology</v>
      </c>
      <c r="R2523" t="str">
        <f t="shared" si="315"/>
        <v>hardware</v>
      </c>
      <c r="S2523" s="11">
        <f t="shared" si="316"/>
        <v>42115.071504629625</v>
      </c>
      <c r="T2523" s="11">
        <f t="shared" si="317"/>
        <v>42155.071504629625</v>
      </c>
      <c r="U2523" t="str">
        <f>INDEX('ED - Country code'!$A:$A,MATCH(Data!G2052,'ED - Country code'!$B:$B,0))</f>
        <v>United Kingdom</v>
      </c>
      <c r="V2523">
        <f t="shared" si="318"/>
        <v>40</v>
      </c>
      <c r="W2523">
        <f t="shared" si="319"/>
        <v>2015</v>
      </c>
    </row>
    <row r="2524" spans="1:23" ht="43.2" x14ac:dyDescent="0.3">
      <c r="A2524">
        <v>2621</v>
      </c>
      <c r="B2524" s="3" t="s">
        <v>2621</v>
      </c>
      <c r="C2524" s="3" t="s">
        <v>6731</v>
      </c>
      <c r="D2524">
        <v>15000</v>
      </c>
      <c r="E2524">
        <v>21882</v>
      </c>
      <c r="F2524" t="s">
        <v>8219</v>
      </c>
      <c r="G2524" t="s">
        <v>8224</v>
      </c>
      <c r="H2524" t="s">
        <v>8246</v>
      </c>
      <c r="I2524">
        <v>1432230988</v>
      </c>
      <c r="J2524">
        <v>1429638988</v>
      </c>
      <c r="K2524" t="b">
        <v>1</v>
      </c>
      <c r="L2524">
        <v>465</v>
      </c>
      <c r="M2524" t="b">
        <v>1</v>
      </c>
      <c r="N2524" t="s">
        <v>8301</v>
      </c>
      <c r="O2524" s="5">
        <f t="shared" si="312"/>
        <v>1.4588000000000001</v>
      </c>
      <c r="P2524" s="8">
        <f t="shared" si="313"/>
        <v>47.058064516129029</v>
      </c>
      <c r="Q2524" t="str">
        <f t="shared" si="314"/>
        <v>technology</v>
      </c>
      <c r="R2524" t="str">
        <f t="shared" si="315"/>
        <v>space exploration</v>
      </c>
      <c r="S2524" s="11">
        <f t="shared" si="316"/>
        <v>42115.74754629629</v>
      </c>
      <c r="T2524" s="11">
        <f t="shared" si="317"/>
        <v>42145.74754629629</v>
      </c>
      <c r="U2524" t="str">
        <f>INDEX('ED - Country code'!$A:$A,MATCH(Data!G2623,'ED - Country code'!$B:$B,0))</f>
        <v>United States of America</v>
      </c>
      <c r="V2524">
        <f t="shared" si="318"/>
        <v>30</v>
      </c>
      <c r="W2524">
        <f t="shared" si="319"/>
        <v>2015</v>
      </c>
    </row>
    <row r="2525" spans="1:23" ht="28.8" x14ac:dyDescent="0.3">
      <c r="A2525">
        <v>2067</v>
      </c>
      <c r="B2525" s="3" t="s">
        <v>2068</v>
      </c>
      <c r="C2525" s="3" t="s">
        <v>6177</v>
      </c>
      <c r="D2525">
        <v>495</v>
      </c>
      <c r="E2525">
        <v>628</v>
      </c>
      <c r="F2525" t="s">
        <v>8219</v>
      </c>
      <c r="G2525" t="s">
        <v>8225</v>
      </c>
      <c r="H2525" t="s">
        <v>8247</v>
      </c>
      <c r="I2525">
        <v>1432499376</v>
      </c>
      <c r="J2525">
        <v>1429648176</v>
      </c>
      <c r="K2525" t="b">
        <v>0</v>
      </c>
      <c r="L2525">
        <v>10</v>
      </c>
      <c r="M2525" t="b">
        <v>1</v>
      </c>
      <c r="N2525" t="s">
        <v>8295</v>
      </c>
      <c r="O2525" s="5">
        <f t="shared" si="312"/>
        <v>1.2686868686868686</v>
      </c>
      <c r="P2525" s="8">
        <f t="shared" si="313"/>
        <v>62.8</v>
      </c>
      <c r="Q2525" t="str">
        <f t="shared" si="314"/>
        <v>technology</v>
      </c>
      <c r="R2525" t="str">
        <f t="shared" si="315"/>
        <v>hardware</v>
      </c>
      <c r="S2525" s="11">
        <f t="shared" si="316"/>
        <v>42115.853888888887</v>
      </c>
      <c r="T2525" s="11">
        <f t="shared" si="317"/>
        <v>42148.853888888887</v>
      </c>
      <c r="U2525" t="str">
        <f>INDEX('ED - Country code'!$A:$A,MATCH(Data!G2069,'ED - Country code'!$B:$B,0))</f>
        <v>United Kingdom</v>
      </c>
      <c r="V2525">
        <f t="shared" si="318"/>
        <v>33</v>
      </c>
      <c r="W2525">
        <f t="shared" si="319"/>
        <v>2015</v>
      </c>
    </row>
    <row r="2526" spans="1:23" ht="43.2" x14ac:dyDescent="0.3">
      <c r="A2526">
        <v>3560</v>
      </c>
      <c r="B2526" s="3" t="s">
        <v>3559</v>
      </c>
      <c r="C2526" s="3" t="s">
        <v>7670</v>
      </c>
      <c r="D2526">
        <v>3200</v>
      </c>
      <c r="E2526">
        <v>3470</v>
      </c>
      <c r="F2526" t="s">
        <v>8219</v>
      </c>
      <c r="G2526" t="s">
        <v>8229</v>
      </c>
      <c r="H2526" t="s">
        <v>8251</v>
      </c>
      <c r="I2526">
        <v>1432694700</v>
      </c>
      <c r="J2526">
        <v>1429651266</v>
      </c>
      <c r="K2526" t="b">
        <v>0</v>
      </c>
      <c r="L2526">
        <v>74</v>
      </c>
      <c r="M2526" t="b">
        <v>1</v>
      </c>
      <c r="N2526" t="s">
        <v>8271</v>
      </c>
      <c r="O2526" s="5">
        <f t="shared" si="312"/>
        <v>1.0843750000000001</v>
      </c>
      <c r="P2526" s="8">
        <f t="shared" si="313"/>
        <v>46.891891891891895</v>
      </c>
      <c r="Q2526" t="str">
        <f t="shared" si="314"/>
        <v>theater</v>
      </c>
      <c r="R2526" t="str">
        <f t="shared" si="315"/>
        <v>plays</v>
      </c>
      <c r="S2526" s="11">
        <f t="shared" si="316"/>
        <v>42115.889652777783</v>
      </c>
      <c r="T2526" s="11">
        <f t="shared" si="317"/>
        <v>42151.114583333328</v>
      </c>
      <c r="U2526" t="str">
        <f>INDEX('ED - Country code'!$A:$A,MATCH(Data!G3562,'ED - Country code'!$B:$B,0))</f>
        <v>United States of America</v>
      </c>
      <c r="V2526">
        <f t="shared" si="318"/>
        <v>35.224930555545143</v>
      </c>
      <c r="W2526">
        <f t="shared" si="319"/>
        <v>2015</v>
      </c>
    </row>
    <row r="2527" spans="1:23" ht="43.2" x14ac:dyDescent="0.3">
      <c r="A2527">
        <v>3838</v>
      </c>
      <c r="B2527" s="3" t="s">
        <v>3835</v>
      </c>
      <c r="C2527" s="3" t="s">
        <v>7947</v>
      </c>
      <c r="D2527">
        <v>100000</v>
      </c>
      <c r="E2527">
        <v>100824</v>
      </c>
      <c r="F2527" t="s">
        <v>8219</v>
      </c>
      <c r="G2527" t="s">
        <v>8235</v>
      </c>
      <c r="H2527" t="s">
        <v>8255</v>
      </c>
      <c r="I2527">
        <v>1432314209</v>
      </c>
      <c r="J2527">
        <v>1429722209</v>
      </c>
      <c r="K2527" t="b">
        <v>0</v>
      </c>
      <c r="L2527">
        <v>100</v>
      </c>
      <c r="M2527" t="b">
        <v>1</v>
      </c>
      <c r="N2527" t="s">
        <v>8271</v>
      </c>
      <c r="O2527" s="5">
        <f t="shared" si="312"/>
        <v>1.00824</v>
      </c>
      <c r="P2527" s="8">
        <f t="shared" si="313"/>
        <v>1008.24</v>
      </c>
      <c r="Q2527" t="str">
        <f t="shared" si="314"/>
        <v>theater</v>
      </c>
      <c r="R2527" t="str">
        <f t="shared" si="315"/>
        <v>plays</v>
      </c>
      <c r="S2527" s="11">
        <f t="shared" si="316"/>
        <v>42116.710752314815</v>
      </c>
      <c r="T2527" s="11">
        <f t="shared" si="317"/>
        <v>42146.710752314815</v>
      </c>
      <c r="U2527" t="str">
        <f>INDEX('ED - Country code'!$A:$A,MATCH(Data!G3840,'ED - Country code'!$B:$B,0))</f>
        <v>United Kingdom</v>
      </c>
      <c r="V2527">
        <f t="shared" si="318"/>
        <v>30</v>
      </c>
      <c r="W2527">
        <f t="shared" si="319"/>
        <v>2015</v>
      </c>
    </row>
    <row r="2528" spans="1:23" ht="43.2" x14ac:dyDescent="0.3">
      <c r="A2528">
        <v>277</v>
      </c>
      <c r="B2528" s="3" t="s">
        <v>278</v>
      </c>
      <c r="C2528" s="3" t="s">
        <v>4387</v>
      </c>
      <c r="D2528">
        <v>65000</v>
      </c>
      <c r="E2528">
        <v>71748</v>
      </c>
      <c r="F2528" t="s">
        <v>8219</v>
      </c>
      <c r="G2528" t="s">
        <v>8224</v>
      </c>
      <c r="H2528" t="s">
        <v>8246</v>
      </c>
      <c r="I2528">
        <v>1432416219</v>
      </c>
      <c r="J2528">
        <v>1429824219</v>
      </c>
      <c r="K2528" t="b">
        <v>1</v>
      </c>
      <c r="L2528">
        <v>951</v>
      </c>
      <c r="M2528" t="b">
        <v>1</v>
      </c>
      <c r="N2528" t="s">
        <v>8269</v>
      </c>
      <c r="O2528" s="5">
        <f t="shared" si="312"/>
        <v>1.1038153846153846</v>
      </c>
      <c r="P2528" s="8">
        <f t="shared" si="313"/>
        <v>75.444794952681391</v>
      </c>
      <c r="Q2528" t="str">
        <f t="shared" si="314"/>
        <v>film &amp; video</v>
      </c>
      <c r="R2528" t="str">
        <f t="shared" si="315"/>
        <v>documentary</v>
      </c>
      <c r="S2528" s="11">
        <f t="shared" si="316"/>
        <v>42117.891423611116</v>
      </c>
      <c r="T2528" s="11">
        <f t="shared" si="317"/>
        <v>42147.891423611116</v>
      </c>
      <c r="U2528" t="str">
        <f>INDEX('ED - Country code'!$A:$A,MATCH(Data!G279,'ED - Country code'!$B:$B,0))</f>
        <v>United States of America</v>
      </c>
      <c r="V2528">
        <f t="shared" si="318"/>
        <v>30</v>
      </c>
      <c r="W2528">
        <f t="shared" si="319"/>
        <v>2015</v>
      </c>
    </row>
    <row r="2529" spans="1:23" ht="43.2" x14ac:dyDescent="0.3">
      <c r="A2529">
        <v>3714</v>
      </c>
      <c r="B2529" s="3" t="s">
        <v>3711</v>
      </c>
      <c r="C2529" s="3" t="s">
        <v>7824</v>
      </c>
      <c r="D2529">
        <v>10000</v>
      </c>
      <c r="E2529">
        <v>10235</v>
      </c>
      <c r="F2529" t="s">
        <v>8219</v>
      </c>
      <c r="G2529" t="s">
        <v>8224</v>
      </c>
      <c r="H2529" t="s">
        <v>8246</v>
      </c>
      <c r="I2529">
        <v>1432612740</v>
      </c>
      <c r="J2529">
        <v>1429881667</v>
      </c>
      <c r="K2529" t="b">
        <v>0</v>
      </c>
      <c r="L2529">
        <v>97</v>
      </c>
      <c r="M2529" t="b">
        <v>1</v>
      </c>
      <c r="N2529" t="s">
        <v>8271</v>
      </c>
      <c r="O2529" s="5">
        <f t="shared" si="312"/>
        <v>1.0235000000000001</v>
      </c>
      <c r="P2529" s="8">
        <f t="shared" si="313"/>
        <v>105.51546391752578</v>
      </c>
      <c r="Q2529" t="str">
        <f t="shared" si="314"/>
        <v>theater</v>
      </c>
      <c r="R2529" t="str">
        <f t="shared" si="315"/>
        <v>plays</v>
      </c>
      <c r="S2529" s="11">
        <f t="shared" si="316"/>
        <v>42118.556331018524</v>
      </c>
      <c r="T2529" s="11">
        <f t="shared" si="317"/>
        <v>42150.165972222225</v>
      </c>
      <c r="U2529" t="str">
        <f>INDEX('ED - Country code'!$A:$A,MATCH(Data!G3716,'ED - Country code'!$B:$B,0))</f>
        <v>United States of America</v>
      </c>
      <c r="V2529">
        <f t="shared" si="318"/>
        <v>31.609641203700448</v>
      </c>
      <c r="W2529">
        <f t="shared" si="319"/>
        <v>2015</v>
      </c>
    </row>
    <row r="2530" spans="1:23" ht="43.2" x14ac:dyDescent="0.3">
      <c r="A2530">
        <v>1037</v>
      </c>
      <c r="B2530" s="3" t="s">
        <v>1038</v>
      </c>
      <c r="C2530" s="3" t="s">
        <v>5147</v>
      </c>
      <c r="D2530">
        <v>1000</v>
      </c>
      <c r="E2530">
        <v>1021</v>
      </c>
      <c r="F2530" t="s">
        <v>8219</v>
      </c>
      <c r="G2530" t="s">
        <v>8224</v>
      </c>
      <c r="H2530" t="s">
        <v>8246</v>
      </c>
      <c r="I2530">
        <v>1431925200</v>
      </c>
      <c r="J2530">
        <v>1429991062</v>
      </c>
      <c r="K2530" t="b">
        <v>0</v>
      </c>
      <c r="L2530">
        <v>21</v>
      </c>
      <c r="M2530" t="b">
        <v>1</v>
      </c>
      <c r="N2530" t="s">
        <v>8280</v>
      </c>
      <c r="O2530" s="5">
        <f t="shared" si="312"/>
        <v>1.0209999999999999</v>
      </c>
      <c r="P2530" s="8">
        <f t="shared" si="313"/>
        <v>48.61904761904762</v>
      </c>
      <c r="Q2530" t="str">
        <f t="shared" si="314"/>
        <v>music</v>
      </c>
      <c r="R2530" t="str">
        <f t="shared" si="315"/>
        <v>electronic music</v>
      </c>
      <c r="S2530" s="11">
        <f t="shared" si="316"/>
        <v>42119.822476851856</v>
      </c>
      <c r="T2530" s="11">
        <f t="shared" si="317"/>
        <v>42142.208333333328</v>
      </c>
      <c r="U2530" t="str">
        <f>INDEX('ED - Country code'!$A:$A,MATCH(Data!G1039,'ED - Country code'!$B:$B,0))</f>
        <v>United States of America</v>
      </c>
      <c r="V2530">
        <f t="shared" si="318"/>
        <v>22.385856481472729</v>
      </c>
      <c r="W2530">
        <f t="shared" si="319"/>
        <v>2015</v>
      </c>
    </row>
    <row r="2531" spans="1:23" ht="28.8" x14ac:dyDescent="0.3">
      <c r="A2531">
        <v>3678</v>
      </c>
      <c r="B2531" s="3" t="s">
        <v>3675</v>
      </c>
      <c r="C2531" s="3" t="s">
        <v>7788</v>
      </c>
      <c r="D2531">
        <v>2000</v>
      </c>
      <c r="E2531">
        <v>2050</v>
      </c>
      <c r="F2531" t="s">
        <v>8219</v>
      </c>
      <c r="G2531" t="s">
        <v>8225</v>
      </c>
      <c r="H2531" t="s">
        <v>8247</v>
      </c>
      <c r="I2531">
        <v>1433076298</v>
      </c>
      <c r="J2531">
        <v>1430052298</v>
      </c>
      <c r="K2531" t="b">
        <v>0</v>
      </c>
      <c r="L2531">
        <v>31</v>
      </c>
      <c r="M2531" t="b">
        <v>1</v>
      </c>
      <c r="N2531" t="s">
        <v>8271</v>
      </c>
      <c r="O2531" s="5">
        <f t="shared" si="312"/>
        <v>1.0249999999999999</v>
      </c>
      <c r="P2531" s="8">
        <f t="shared" si="313"/>
        <v>66.129032258064512</v>
      </c>
      <c r="Q2531" t="str">
        <f t="shared" si="314"/>
        <v>theater</v>
      </c>
      <c r="R2531" t="str">
        <f t="shared" si="315"/>
        <v>plays</v>
      </c>
      <c r="S2531" s="11">
        <f t="shared" si="316"/>
        <v>42120.531226851846</v>
      </c>
      <c r="T2531" s="11">
        <f t="shared" si="317"/>
        <v>42155.531226851846</v>
      </c>
      <c r="U2531" t="str">
        <f>INDEX('ED - Country code'!$A:$A,MATCH(Data!G3680,'ED - Country code'!$B:$B,0))</f>
        <v>United States of America</v>
      </c>
      <c r="V2531">
        <f t="shared" si="318"/>
        <v>35</v>
      </c>
      <c r="W2531">
        <f t="shared" si="319"/>
        <v>2015</v>
      </c>
    </row>
    <row r="2532" spans="1:23" ht="28.8" x14ac:dyDescent="0.3">
      <c r="A2532">
        <v>1741</v>
      </c>
      <c r="B2532" s="3" t="s">
        <v>1742</v>
      </c>
      <c r="C2532" s="3" t="s">
        <v>5851</v>
      </c>
      <c r="D2532">
        <v>1200</v>
      </c>
      <c r="E2532">
        <v>1330</v>
      </c>
      <c r="F2532" t="s">
        <v>8219</v>
      </c>
      <c r="G2532" t="s">
        <v>8225</v>
      </c>
      <c r="H2532" t="s">
        <v>8247</v>
      </c>
      <c r="I2532">
        <v>1433948671</v>
      </c>
      <c r="J2532">
        <v>1430060671</v>
      </c>
      <c r="K2532" t="b">
        <v>0</v>
      </c>
      <c r="L2532">
        <v>52</v>
      </c>
      <c r="M2532" t="b">
        <v>1</v>
      </c>
      <c r="N2532" t="s">
        <v>8285</v>
      </c>
      <c r="O2532" s="5">
        <f t="shared" si="312"/>
        <v>1.1083333333333334</v>
      </c>
      <c r="P2532" s="8">
        <f t="shared" si="313"/>
        <v>25.576923076923077</v>
      </c>
      <c r="Q2532" t="str">
        <f t="shared" si="314"/>
        <v>photography</v>
      </c>
      <c r="R2532" t="str">
        <f t="shared" si="315"/>
        <v>photobooks</v>
      </c>
      <c r="S2532" s="11">
        <f t="shared" si="316"/>
        <v>42120.628136574072</v>
      </c>
      <c r="T2532" s="11">
        <f t="shared" si="317"/>
        <v>42165.628136574072</v>
      </c>
      <c r="U2532" t="str">
        <f>INDEX('ED - Country code'!$A:$A,MATCH(Data!G1743,'ED - Country code'!$B:$B,0))</f>
        <v>United Kingdom</v>
      </c>
      <c r="V2532">
        <f t="shared" si="318"/>
        <v>45</v>
      </c>
      <c r="W2532">
        <f t="shared" si="319"/>
        <v>2015</v>
      </c>
    </row>
    <row r="2533" spans="1:23" ht="43.2" x14ac:dyDescent="0.3">
      <c r="A2533">
        <v>3491</v>
      </c>
      <c r="B2533" s="3" t="s">
        <v>3490</v>
      </c>
      <c r="C2533" s="3" t="s">
        <v>7601</v>
      </c>
      <c r="D2533">
        <v>500</v>
      </c>
      <c r="E2533">
        <v>791</v>
      </c>
      <c r="F2533" t="s">
        <v>8219</v>
      </c>
      <c r="G2533" t="s">
        <v>8224</v>
      </c>
      <c r="H2533" t="s">
        <v>8246</v>
      </c>
      <c r="I2533">
        <v>1431928784</v>
      </c>
      <c r="J2533">
        <v>1430114384</v>
      </c>
      <c r="K2533" t="b">
        <v>0</v>
      </c>
      <c r="L2533">
        <v>10</v>
      </c>
      <c r="M2533" t="b">
        <v>1</v>
      </c>
      <c r="N2533" t="s">
        <v>8271</v>
      </c>
      <c r="O2533" s="5">
        <f t="shared" si="312"/>
        <v>1.5820000000000001</v>
      </c>
      <c r="P2533" s="8">
        <f t="shared" si="313"/>
        <v>79.099999999999994</v>
      </c>
      <c r="Q2533" t="str">
        <f t="shared" si="314"/>
        <v>theater</v>
      </c>
      <c r="R2533" t="str">
        <f t="shared" si="315"/>
        <v>plays</v>
      </c>
      <c r="S2533" s="11">
        <f t="shared" si="316"/>
        <v>42121.249814814815</v>
      </c>
      <c r="T2533" s="11">
        <f t="shared" si="317"/>
        <v>42142.249814814815</v>
      </c>
      <c r="U2533" t="str">
        <f>INDEX('ED - Country code'!$A:$A,MATCH(Data!G3493,'ED - Country code'!$B:$B,0))</f>
        <v>United States of America</v>
      </c>
      <c r="V2533">
        <f t="shared" si="318"/>
        <v>21</v>
      </c>
      <c r="W2533">
        <f t="shared" si="319"/>
        <v>2015</v>
      </c>
    </row>
    <row r="2534" spans="1:23" ht="43.2" x14ac:dyDescent="0.3">
      <c r="A2534">
        <v>3023</v>
      </c>
      <c r="B2534" s="3" t="s">
        <v>3023</v>
      </c>
      <c r="C2534" s="3" t="s">
        <v>7133</v>
      </c>
      <c r="D2534">
        <v>700</v>
      </c>
      <c r="E2534">
        <v>721</v>
      </c>
      <c r="F2534" t="s">
        <v>8219</v>
      </c>
      <c r="G2534" t="s">
        <v>8225</v>
      </c>
      <c r="H2534" t="s">
        <v>8247</v>
      </c>
      <c r="I2534">
        <v>1434039186</v>
      </c>
      <c r="J2534">
        <v>1430151186</v>
      </c>
      <c r="K2534" t="b">
        <v>0</v>
      </c>
      <c r="L2534">
        <v>6</v>
      </c>
      <c r="M2534" t="b">
        <v>1</v>
      </c>
      <c r="N2534" t="s">
        <v>8303</v>
      </c>
      <c r="O2534" s="5">
        <f t="shared" si="312"/>
        <v>1.03</v>
      </c>
      <c r="P2534" s="8">
        <f t="shared" si="313"/>
        <v>120.16666666666667</v>
      </c>
      <c r="Q2534" t="str">
        <f t="shared" si="314"/>
        <v>theater</v>
      </c>
      <c r="R2534" t="str">
        <f t="shared" si="315"/>
        <v>spaces</v>
      </c>
      <c r="S2534" s="11">
        <f t="shared" si="316"/>
        <v>42121.675763888896</v>
      </c>
      <c r="T2534" s="11">
        <f t="shared" si="317"/>
        <v>42166.675763888896</v>
      </c>
      <c r="U2534" t="str">
        <f>INDEX('ED - Country code'!$A:$A,MATCH(Data!G3025,'ED - Country code'!$B:$B,0))</f>
        <v>Canada</v>
      </c>
      <c r="V2534">
        <f t="shared" si="318"/>
        <v>45</v>
      </c>
      <c r="W2534">
        <f t="shared" si="319"/>
        <v>2015</v>
      </c>
    </row>
    <row r="2535" spans="1:23" ht="43.2" x14ac:dyDescent="0.3">
      <c r="A2535">
        <v>3280</v>
      </c>
      <c r="B2535" s="3" t="s">
        <v>3280</v>
      </c>
      <c r="C2535" s="3" t="s">
        <v>7390</v>
      </c>
      <c r="D2535">
        <v>2000</v>
      </c>
      <c r="E2535">
        <v>2060</v>
      </c>
      <c r="F2535" t="s">
        <v>8219</v>
      </c>
      <c r="G2535" t="s">
        <v>8224</v>
      </c>
      <c r="H2535" t="s">
        <v>8246</v>
      </c>
      <c r="I2535">
        <v>1433134800</v>
      </c>
      <c r="J2535">
        <v>1430158198</v>
      </c>
      <c r="K2535" t="b">
        <v>0</v>
      </c>
      <c r="L2535">
        <v>30</v>
      </c>
      <c r="M2535" t="b">
        <v>1</v>
      </c>
      <c r="N2535" t="s">
        <v>8271</v>
      </c>
      <c r="O2535" s="5">
        <f t="shared" si="312"/>
        <v>1.03</v>
      </c>
      <c r="P2535" s="8">
        <f t="shared" si="313"/>
        <v>68.666666666666671</v>
      </c>
      <c r="Q2535" t="str">
        <f t="shared" si="314"/>
        <v>theater</v>
      </c>
      <c r="R2535" t="str">
        <f t="shared" si="315"/>
        <v>plays</v>
      </c>
      <c r="S2535" s="11">
        <f t="shared" si="316"/>
        <v>42121.756921296299</v>
      </c>
      <c r="T2535" s="11">
        <f t="shared" si="317"/>
        <v>42156.208333333328</v>
      </c>
      <c r="U2535" t="str">
        <f>INDEX('ED - Country code'!$A:$A,MATCH(Data!G3282,'ED - Country code'!$B:$B,0))</f>
        <v>United States of America</v>
      </c>
      <c r="V2535">
        <f t="shared" si="318"/>
        <v>34.451412037029513</v>
      </c>
      <c r="W2535">
        <f t="shared" si="319"/>
        <v>2015</v>
      </c>
    </row>
    <row r="2536" spans="1:23" ht="43.2" x14ac:dyDescent="0.3">
      <c r="A2536">
        <v>1186</v>
      </c>
      <c r="B2536" s="3" t="s">
        <v>1187</v>
      </c>
      <c r="C2536" s="3" t="s">
        <v>5296</v>
      </c>
      <c r="D2536">
        <v>7500</v>
      </c>
      <c r="E2536">
        <v>8005</v>
      </c>
      <c r="F2536" t="s">
        <v>8219</v>
      </c>
      <c r="G2536" t="s">
        <v>8225</v>
      </c>
      <c r="H2536" t="s">
        <v>8247</v>
      </c>
      <c r="I2536">
        <v>1433198520</v>
      </c>
      <c r="J2536">
        <v>1430340195</v>
      </c>
      <c r="K2536" t="b">
        <v>0</v>
      </c>
      <c r="L2536">
        <v>123</v>
      </c>
      <c r="M2536" t="b">
        <v>1</v>
      </c>
      <c r="N2536" t="s">
        <v>8285</v>
      </c>
      <c r="O2536" s="5">
        <f t="shared" si="312"/>
        <v>1.0673333333333332</v>
      </c>
      <c r="P2536" s="8">
        <f t="shared" si="313"/>
        <v>65.081300813008127</v>
      </c>
      <c r="Q2536" t="str">
        <f t="shared" si="314"/>
        <v>photography</v>
      </c>
      <c r="R2536" t="str">
        <f t="shared" si="315"/>
        <v>photobooks</v>
      </c>
      <c r="S2536" s="11">
        <f t="shared" si="316"/>
        <v>42123.86336805555</v>
      </c>
      <c r="T2536" s="11">
        <f t="shared" si="317"/>
        <v>42156.945833333331</v>
      </c>
      <c r="U2536" t="str">
        <f>INDEX('ED - Country code'!$A:$A,MATCH(Data!G1188,'ED - Country code'!$B:$B,0))</f>
        <v>United States of America</v>
      </c>
      <c r="V2536">
        <f t="shared" si="318"/>
        <v>33.082465277781012</v>
      </c>
      <c r="W2536">
        <f t="shared" si="319"/>
        <v>2015</v>
      </c>
    </row>
    <row r="2537" spans="1:23" ht="43.2" x14ac:dyDescent="0.3">
      <c r="A2537">
        <v>3442</v>
      </c>
      <c r="B2537" s="3" t="s">
        <v>3441</v>
      </c>
      <c r="C2537" s="3" t="s">
        <v>7552</v>
      </c>
      <c r="D2537">
        <v>250</v>
      </c>
      <c r="E2537">
        <v>250</v>
      </c>
      <c r="F2537" t="s">
        <v>8219</v>
      </c>
      <c r="G2537" t="s">
        <v>8224</v>
      </c>
      <c r="H2537" t="s">
        <v>8246</v>
      </c>
      <c r="I2537">
        <v>1433016672</v>
      </c>
      <c r="J2537">
        <v>1430424672</v>
      </c>
      <c r="K2537" t="b">
        <v>0</v>
      </c>
      <c r="L2537">
        <v>8</v>
      </c>
      <c r="M2537" t="b">
        <v>1</v>
      </c>
      <c r="N2537" t="s">
        <v>8271</v>
      </c>
      <c r="O2537" s="5">
        <f t="shared" si="312"/>
        <v>1</v>
      </c>
      <c r="P2537" s="8">
        <f t="shared" si="313"/>
        <v>31.25</v>
      </c>
      <c r="Q2537" t="str">
        <f t="shared" si="314"/>
        <v>theater</v>
      </c>
      <c r="R2537" t="str">
        <f t="shared" si="315"/>
        <v>plays</v>
      </c>
      <c r="S2537" s="11">
        <f t="shared" si="316"/>
        <v>42124.841111111105</v>
      </c>
      <c r="T2537" s="11">
        <f t="shared" si="317"/>
        <v>42154.841111111105</v>
      </c>
      <c r="U2537" t="str">
        <f>INDEX('ED - Country code'!$A:$A,MATCH(Data!G3444,'ED - Country code'!$B:$B,0))</f>
        <v>United States of America</v>
      </c>
      <c r="V2537">
        <f t="shared" si="318"/>
        <v>30</v>
      </c>
      <c r="W2537">
        <f t="shared" si="319"/>
        <v>2015</v>
      </c>
    </row>
    <row r="2538" spans="1:23" ht="43.2" x14ac:dyDescent="0.3">
      <c r="A2538">
        <v>3278</v>
      </c>
      <c r="B2538" s="3" t="s">
        <v>3278</v>
      </c>
      <c r="C2538" s="3" t="s">
        <v>7388</v>
      </c>
      <c r="D2538">
        <v>2500</v>
      </c>
      <c r="E2538">
        <v>2585</v>
      </c>
      <c r="F2538" t="s">
        <v>8219</v>
      </c>
      <c r="G2538" t="s">
        <v>8225</v>
      </c>
      <c r="H2538" t="s">
        <v>8247</v>
      </c>
      <c r="I2538">
        <v>1433017303</v>
      </c>
      <c r="J2538">
        <v>1430425303</v>
      </c>
      <c r="K2538" t="b">
        <v>1</v>
      </c>
      <c r="L2538">
        <v>34</v>
      </c>
      <c r="M2538" t="b">
        <v>1</v>
      </c>
      <c r="N2538" t="s">
        <v>8271</v>
      </c>
      <c r="O2538" s="5">
        <f t="shared" si="312"/>
        <v>1.034</v>
      </c>
      <c r="P2538" s="8">
        <f t="shared" si="313"/>
        <v>76.029411764705884</v>
      </c>
      <c r="Q2538" t="str">
        <f t="shared" si="314"/>
        <v>theater</v>
      </c>
      <c r="R2538" t="str">
        <f t="shared" si="315"/>
        <v>plays</v>
      </c>
      <c r="S2538" s="11">
        <f t="shared" si="316"/>
        <v>42124.848414351851</v>
      </c>
      <c r="T2538" s="11">
        <f t="shared" si="317"/>
        <v>42154.848414351851</v>
      </c>
      <c r="U2538" t="str">
        <f>INDEX('ED - Country code'!$A:$A,MATCH(Data!G3280,'ED - Country code'!$B:$B,0))</f>
        <v>United States of America</v>
      </c>
      <c r="V2538">
        <f t="shared" si="318"/>
        <v>30</v>
      </c>
      <c r="W2538">
        <f t="shared" si="319"/>
        <v>2015</v>
      </c>
    </row>
    <row r="2539" spans="1:23" ht="43.2" x14ac:dyDescent="0.3">
      <c r="A2539">
        <v>2554</v>
      </c>
      <c r="B2539" s="3" t="s">
        <v>2554</v>
      </c>
      <c r="C2539" s="3" t="s">
        <v>6664</v>
      </c>
      <c r="D2539">
        <v>3000</v>
      </c>
      <c r="E2539">
        <v>3684</v>
      </c>
      <c r="F2539" t="s">
        <v>8219</v>
      </c>
      <c r="G2539" t="s">
        <v>8224</v>
      </c>
      <c r="H2539" t="s">
        <v>8246</v>
      </c>
      <c r="I2539">
        <v>1433131140</v>
      </c>
      <c r="J2539">
        <v>1430445163</v>
      </c>
      <c r="K2539" t="b">
        <v>0</v>
      </c>
      <c r="L2539">
        <v>67</v>
      </c>
      <c r="M2539" t="b">
        <v>1</v>
      </c>
      <c r="N2539" t="s">
        <v>8300</v>
      </c>
      <c r="O2539" s="5">
        <f t="shared" si="312"/>
        <v>1.228</v>
      </c>
      <c r="P2539" s="8">
        <f t="shared" si="313"/>
        <v>54.985074626865675</v>
      </c>
      <c r="Q2539" t="str">
        <f t="shared" si="314"/>
        <v>music</v>
      </c>
      <c r="R2539" t="str">
        <f t="shared" si="315"/>
        <v>classical music</v>
      </c>
      <c r="S2539" s="11">
        <f t="shared" si="316"/>
        <v>42125.078275462962</v>
      </c>
      <c r="T2539" s="11">
        <f t="shared" si="317"/>
        <v>42156.165972222225</v>
      </c>
      <c r="U2539" t="str">
        <f>INDEX('ED - Country code'!$A:$A,MATCH(Data!G2556,'ED - Country code'!$B:$B,0))</f>
        <v>Sweden</v>
      </c>
      <c r="V2539">
        <f t="shared" si="318"/>
        <v>31.087696759263054</v>
      </c>
      <c r="W2539">
        <f t="shared" si="319"/>
        <v>2015</v>
      </c>
    </row>
    <row r="2540" spans="1:23" ht="28.8" x14ac:dyDescent="0.3">
      <c r="A2540">
        <v>111</v>
      </c>
      <c r="B2540" s="3" t="s">
        <v>113</v>
      </c>
      <c r="C2540" s="3" t="s">
        <v>4222</v>
      </c>
      <c r="D2540">
        <v>3500</v>
      </c>
      <c r="E2540">
        <v>5410</v>
      </c>
      <c r="F2540" t="s">
        <v>8219</v>
      </c>
      <c r="G2540" t="s">
        <v>8226</v>
      </c>
      <c r="H2540" t="s">
        <v>8248</v>
      </c>
      <c r="I2540">
        <v>1433059187</v>
      </c>
      <c r="J2540">
        <v>1430467187</v>
      </c>
      <c r="K2540" t="b">
        <v>0</v>
      </c>
      <c r="L2540">
        <v>53</v>
      </c>
      <c r="M2540" t="b">
        <v>1</v>
      </c>
      <c r="N2540" t="s">
        <v>8266</v>
      </c>
      <c r="O2540" s="5">
        <f t="shared" si="312"/>
        <v>1.5457142857142858</v>
      </c>
      <c r="P2540" s="8">
        <f t="shared" si="313"/>
        <v>102.0754716981132</v>
      </c>
      <c r="Q2540" t="str">
        <f t="shared" si="314"/>
        <v>film &amp; video</v>
      </c>
      <c r="R2540" t="str">
        <f t="shared" si="315"/>
        <v>shorts</v>
      </c>
      <c r="S2540" s="11">
        <f t="shared" si="316"/>
        <v>42125.333182870367</v>
      </c>
      <c r="T2540" s="11">
        <f t="shared" si="317"/>
        <v>42155.333182870367</v>
      </c>
      <c r="U2540" t="str">
        <f>INDEX('ED - Country code'!$A:$A,MATCH(Data!G113,'ED - Country code'!$B:$B,0))</f>
        <v>United States of America</v>
      </c>
      <c r="V2540">
        <f t="shared" si="318"/>
        <v>30</v>
      </c>
      <c r="W2540">
        <f t="shared" si="319"/>
        <v>2015</v>
      </c>
    </row>
    <row r="2541" spans="1:23" ht="43.2" x14ac:dyDescent="0.3">
      <c r="A2541">
        <v>1203</v>
      </c>
      <c r="B2541" s="3" t="s">
        <v>1204</v>
      </c>
      <c r="C2541" s="3" t="s">
        <v>5313</v>
      </c>
      <c r="D2541">
        <v>16300</v>
      </c>
      <c r="E2541">
        <v>16700</v>
      </c>
      <c r="F2541" t="s">
        <v>8219</v>
      </c>
      <c r="G2541" t="s">
        <v>8224</v>
      </c>
      <c r="H2541" t="s">
        <v>8246</v>
      </c>
      <c r="I2541">
        <v>1433083527</v>
      </c>
      <c r="J2541">
        <v>1430491527</v>
      </c>
      <c r="K2541" t="b">
        <v>0</v>
      </c>
      <c r="L2541">
        <v>101</v>
      </c>
      <c r="M2541" t="b">
        <v>1</v>
      </c>
      <c r="N2541" t="s">
        <v>8285</v>
      </c>
      <c r="O2541" s="5">
        <f t="shared" si="312"/>
        <v>1.0245398773006136</v>
      </c>
      <c r="P2541" s="8">
        <f t="shared" si="313"/>
        <v>165.34653465346534</v>
      </c>
      <c r="Q2541" t="str">
        <f t="shared" si="314"/>
        <v>photography</v>
      </c>
      <c r="R2541" t="str">
        <f t="shared" si="315"/>
        <v>photobooks</v>
      </c>
      <c r="S2541" s="11">
        <f t="shared" si="316"/>
        <v>42125.614895833336</v>
      </c>
      <c r="T2541" s="11">
        <f t="shared" si="317"/>
        <v>42155.614895833336</v>
      </c>
      <c r="U2541" t="str">
        <f>INDEX('ED - Country code'!$A:$A,MATCH(Data!G1205,'ED - Country code'!$B:$B,0))</f>
        <v>United States of America</v>
      </c>
      <c r="V2541">
        <f t="shared" si="318"/>
        <v>30</v>
      </c>
      <c r="W2541">
        <f t="shared" si="319"/>
        <v>2015</v>
      </c>
    </row>
    <row r="2542" spans="1:23" ht="43.2" x14ac:dyDescent="0.3">
      <c r="A2542">
        <v>3589</v>
      </c>
      <c r="B2542" s="3" t="s">
        <v>3588</v>
      </c>
      <c r="C2542" s="3" t="s">
        <v>7699</v>
      </c>
      <c r="D2542">
        <v>4000</v>
      </c>
      <c r="E2542">
        <v>5100</v>
      </c>
      <c r="F2542" t="s">
        <v>8219</v>
      </c>
      <c r="G2542" t="s">
        <v>8224</v>
      </c>
      <c r="H2542" t="s">
        <v>8246</v>
      </c>
      <c r="I2542">
        <v>1432654347</v>
      </c>
      <c r="J2542">
        <v>1430494347</v>
      </c>
      <c r="K2542" t="b">
        <v>0</v>
      </c>
      <c r="L2542">
        <v>62</v>
      </c>
      <c r="M2542" t="b">
        <v>1</v>
      </c>
      <c r="N2542" t="s">
        <v>8271</v>
      </c>
      <c r="O2542" s="5">
        <f t="shared" si="312"/>
        <v>1.2749999999999999</v>
      </c>
      <c r="P2542" s="8">
        <f t="shared" si="313"/>
        <v>82.258064516129039</v>
      </c>
      <c r="Q2542" t="str">
        <f t="shared" si="314"/>
        <v>theater</v>
      </c>
      <c r="R2542" t="str">
        <f t="shared" si="315"/>
        <v>plays</v>
      </c>
      <c r="S2542" s="11">
        <f t="shared" si="316"/>
        <v>42125.647534722222</v>
      </c>
      <c r="T2542" s="11">
        <f t="shared" si="317"/>
        <v>42150.647534722222</v>
      </c>
      <c r="U2542" t="str">
        <f>INDEX('ED - Country code'!$A:$A,MATCH(Data!G3591,'ED - Country code'!$B:$B,0))</f>
        <v>United States of America</v>
      </c>
      <c r="V2542">
        <f t="shared" si="318"/>
        <v>25</v>
      </c>
      <c r="W2542">
        <f t="shared" si="319"/>
        <v>2015</v>
      </c>
    </row>
    <row r="2543" spans="1:23" ht="43.2" x14ac:dyDescent="0.3">
      <c r="A2543">
        <v>3515</v>
      </c>
      <c r="B2543" s="3" t="s">
        <v>3514</v>
      </c>
      <c r="C2543" s="3" t="s">
        <v>7625</v>
      </c>
      <c r="D2543">
        <v>3000</v>
      </c>
      <c r="E2543">
        <v>3080</v>
      </c>
      <c r="F2543" t="s">
        <v>8219</v>
      </c>
      <c r="G2543" t="s">
        <v>8224</v>
      </c>
      <c r="H2543" t="s">
        <v>8246</v>
      </c>
      <c r="I2543">
        <v>1433097171</v>
      </c>
      <c r="J2543">
        <v>1430505171</v>
      </c>
      <c r="K2543" t="b">
        <v>0</v>
      </c>
      <c r="L2543">
        <v>46</v>
      </c>
      <c r="M2543" t="b">
        <v>1</v>
      </c>
      <c r="N2543" t="s">
        <v>8271</v>
      </c>
      <c r="O2543" s="5">
        <f t="shared" si="312"/>
        <v>1.0266666666666666</v>
      </c>
      <c r="P2543" s="8">
        <f t="shared" si="313"/>
        <v>66.956521739130437</v>
      </c>
      <c r="Q2543" t="str">
        <f t="shared" si="314"/>
        <v>theater</v>
      </c>
      <c r="R2543" t="str">
        <f t="shared" si="315"/>
        <v>plays</v>
      </c>
      <c r="S2543" s="11">
        <f t="shared" si="316"/>
        <v>42125.772812499999</v>
      </c>
      <c r="T2543" s="11">
        <f t="shared" si="317"/>
        <v>42155.772812499999</v>
      </c>
      <c r="U2543" t="str">
        <f>INDEX('ED - Country code'!$A:$A,MATCH(Data!G3517,'ED - Country code'!$B:$B,0))</f>
        <v>United States of America</v>
      </c>
      <c r="V2543">
        <f t="shared" si="318"/>
        <v>30</v>
      </c>
      <c r="W2543">
        <f t="shared" si="319"/>
        <v>2015</v>
      </c>
    </row>
    <row r="2544" spans="1:23" ht="43.2" x14ac:dyDescent="0.3">
      <c r="A2544">
        <v>3486</v>
      </c>
      <c r="B2544" s="3" t="s">
        <v>3485</v>
      </c>
      <c r="C2544" s="3" t="s">
        <v>7596</v>
      </c>
      <c r="D2544">
        <v>3000</v>
      </c>
      <c r="E2544">
        <v>4656</v>
      </c>
      <c r="F2544" t="s">
        <v>8219</v>
      </c>
      <c r="G2544" t="s">
        <v>8224</v>
      </c>
      <c r="H2544" t="s">
        <v>8246</v>
      </c>
      <c r="I2544">
        <v>1433314740</v>
      </c>
      <c r="J2544">
        <v>1430600401</v>
      </c>
      <c r="K2544" t="b">
        <v>0</v>
      </c>
      <c r="L2544">
        <v>56</v>
      </c>
      <c r="M2544" t="b">
        <v>1</v>
      </c>
      <c r="N2544" t="s">
        <v>8271</v>
      </c>
      <c r="O2544" s="5">
        <f t="shared" si="312"/>
        <v>1.552</v>
      </c>
      <c r="P2544" s="8">
        <f t="shared" si="313"/>
        <v>83.142857142857139</v>
      </c>
      <c r="Q2544" t="str">
        <f t="shared" si="314"/>
        <v>theater</v>
      </c>
      <c r="R2544" t="str">
        <f t="shared" si="315"/>
        <v>plays</v>
      </c>
      <c r="S2544" s="11">
        <f t="shared" si="316"/>
        <v>42126.87501157407</v>
      </c>
      <c r="T2544" s="11">
        <f t="shared" si="317"/>
        <v>42158.290972222225</v>
      </c>
      <c r="U2544" t="str">
        <f>INDEX('ED - Country code'!$A:$A,MATCH(Data!G3488,'ED - Country code'!$B:$B,0))</f>
        <v>United States of America</v>
      </c>
      <c r="V2544">
        <f t="shared" si="318"/>
        <v>31.415960648155306</v>
      </c>
      <c r="W2544">
        <f t="shared" si="319"/>
        <v>2015</v>
      </c>
    </row>
    <row r="2545" spans="1:23" ht="43.2" x14ac:dyDescent="0.3">
      <c r="A2545">
        <v>1387</v>
      </c>
      <c r="B2545" s="3" t="s">
        <v>1388</v>
      </c>
      <c r="C2545" s="3" t="s">
        <v>5497</v>
      </c>
      <c r="D2545">
        <v>4000</v>
      </c>
      <c r="E2545">
        <v>5465</v>
      </c>
      <c r="F2545" t="s">
        <v>8219</v>
      </c>
      <c r="G2545" t="s">
        <v>8224</v>
      </c>
      <c r="H2545" t="s">
        <v>8246</v>
      </c>
      <c r="I2545">
        <v>1433305800</v>
      </c>
      <c r="J2545">
        <v>1430604395</v>
      </c>
      <c r="K2545" t="b">
        <v>0</v>
      </c>
      <c r="L2545">
        <v>78</v>
      </c>
      <c r="M2545" t="b">
        <v>1</v>
      </c>
      <c r="N2545" t="s">
        <v>8276</v>
      </c>
      <c r="O2545" s="5">
        <f t="shared" si="312"/>
        <v>1.36625</v>
      </c>
      <c r="P2545" s="8">
        <f t="shared" si="313"/>
        <v>70.064102564102569</v>
      </c>
      <c r="Q2545" t="str">
        <f t="shared" si="314"/>
        <v>music</v>
      </c>
      <c r="R2545" t="str">
        <f t="shared" si="315"/>
        <v>rock</v>
      </c>
      <c r="S2545" s="11">
        <f t="shared" si="316"/>
        <v>42126.92123842593</v>
      </c>
      <c r="T2545" s="11">
        <f t="shared" si="317"/>
        <v>42158.1875</v>
      </c>
      <c r="U2545" t="str">
        <f>INDEX('ED - Country code'!$A:$A,MATCH(Data!G1389,'ED - Country code'!$B:$B,0))</f>
        <v>United States of America</v>
      </c>
      <c r="V2545">
        <f t="shared" si="318"/>
        <v>31.266261574070086</v>
      </c>
      <c r="W2545">
        <f t="shared" si="319"/>
        <v>2015</v>
      </c>
    </row>
    <row r="2546" spans="1:23" ht="43.2" x14ac:dyDescent="0.3">
      <c r="A2546">
        <v>1020</v>
      </c>
      <c r="B2546" s="3" t="s">
        <v>1021</v>
      </c>
      <c r="C2546" s="3" t="s">
        <v>5130</v>
      </c>
      <c r="D2546">
        <v>1550</v>
      </c>
      <c r="E2546">
        <v>3186</v>
      </c>
      <c r="F2546" t="s">
        <v>8219</v>
      </c>
      <c r="G2546" t="s">
        <v>8229</v>
      </c>
      <c r="H2546" t="s">
        <v>8251</v>
      </c>
      <c r="I2546">
        <v>1433206020</v>
      </c>
      <c r="J2546">
        <v>1430617209</v>
      </c>
      <c r="K2546" t="b">
        <v>0</v>
      </c>
      <c r="L2546">
        <v>30</v>
      </c>
      <c r="M2546" t="b">
        <v>1</v>
      </c>
      <c r="N2546" t="s">
        <v>8280</v>
      </c>
      <c r="O2546" s="5">
        <f t="shared" si="312"/>
        <v>2.0554838709677421</v>
      </c>
      <c r="P2546" s="8">
        <f t="shared" si="313"/>
        <v>106.2</v>
      </c>
      <c r="Q2546" t="str">
        <f t="shared" si="314"/>
        <v>music</v>
      </c>
      <c r="R2546" t="str">
        <f t="shared" si="315"/>
        <v>electronic music</v>
      </c>
      <c r="S2546" s="11">
        <f t="shared" si="316"/>
        <v>42127.069548611107</v>
      </c>
      <c r="T2546" s="11">
        <f t="shared" si="317"/>
        <v>42157.032638888893</v>
      </c>
      <c r="U2546" t="str">
        <f>INDEX('ED - Country code'!$A:$A,MATCH(Data!G1022,'ED - Country code'!$B:$B,0))</f>
        <v>United States of America</v>
      </c>
      <c r="V2546">
        <f t="shared" si="318"/>
        <v>29.96309027778625</v>
      </c>
      <c r="W2546">
        <f t="shared" si="319"/>
        <v>2015</v>
      </c>
    </row>
    <row r="2547" spans="1:23" ht="43.2" x14ac:dyDescent="0.3">
      <c r="A2547">
        <v>3618</v>
      </c>
      <c r="B2547" s="3" t="s">
        <v>3616</v>
      </c>
      <c r="C2547" s="3" t="s">
        <v>7728</v>
      </c>
      <c r="D2547">
        <v>2000</v>
      </c>
      <c r="E2547">
        <v>2020</v>
      </c>
      <c r="F2547" t="s">
        <v>8219</v>
      </c>
      <c r="G2547" t="s">
        <v>8225</v>
      </c>
      <c r="H2547" t="s">
        <v>8247</v>
      </c>
      <c r="I2547">
        <v>1433343850</v>
      </c>
      <c r="J2547">
        <v>1430751850</v>
      </c>
      <c r="K2547" t="b">
        <v>0</v>
      </c>
      <c r="L2547">
        <v>56</v>
      </c>
      <c r="M2547" t="b">
        <v>1</v>
      </c>
      <c r="N2547" t="s">
        <v>8271</v>
      </c>
      <c r="O2547" s="5">
        <f t="shared" si="312"/>
        <v>1.01</v>
      </c>
      <c r="P2547" s="8">
        <f t="shared" si="313"/>
        <v>36.071428571428569</v>
      </c>
      <c r="Q2547" t="str">
        <f t="shared" si="314"/>
        <v>theater</v>
      </c>
      <c r="R2547" t="str">
        <f t="shared" si="315"/>
        <v>plays</v>
      </c>
      <c r="S2547" s="11">
        <f t="shared" si="316"/>
        <v>42128.627893518518</v>
      </c>
      <c r="T2547" s="11">
        <f t="shared" si="317"/>
        <v>42158.627893518518</v>
      </c>
      <c r="U2547" t="str">
        <f>INDEX('ED - Country code'!$A:$A,MATCH(Data!G3620,'ED - Country code'!$B:$B,0))</f>
        <v>Australia</v>
      </c>
      <c r="V2547">
        <f t="shared" si="318"/>
        <v>30</v>
      </c>
      <c r="W2547">
        <f t="shared" si="319"/>
        <v>2015</v>
      </c>
    </row>
    <row r="2548" spans="1:23" ht="28.8" x14ac:dyDescent="0.3">
      <c r="A2548">
        <v>2626</v>
      </c>
      <c r="B2548" s="3" t="s">
        <v>2626</v>
      </c>
      <c r="C2548" s="3" t="s">
        <v>6736</v>
      </c>
      <c r="D2548">
        <v>2500</v>
      </c>
      <c r="E2548">
        <v>2800</v>
      </c>
      <c r="F2548" t="s">
        <v>8219</v>
      </c>
      <c r="G2548" t="s">
        <v>8224</v>
      </c>
      <c r="H2548" t="s">
        <v>8246</v>
      </c>
      <c r="I2548">
        <v>1433343869</v>
      </c>
      <c r="J2548">
        <v>1430751869</v>
      </c>
      <c r="K2548" t="b">
        <v>0</v>
      </c>
      <c r="L2548">
        <v>50</v>
      </c>
      <c r="M2548" t="b">
        <v>1</v>
      </c>
      <c r="N2548" t="s">
        <v>8301</v>
      </c>
      <c r="O2548" s="5">
        <f t="shared" si="312"/>
        <v>1.1200000000000001</v>
      </c>
      <c r="P2548" s="8">
        <f t="shared" si="313"/>
        <v>56</v>
      </c>
      <c r="Q2548" t="str">
        <f t="shared" si="314"/>
        <v>technology</v>
      </c>
      <c r="R2548" t="str">
        <f t="shared" si="315"/>
        <v>space exploration</v>
      </c>
      <c r="S2548" s="11">
        <f t="shared" si="316"/>
        <v>42128.628113425926</v>
      </c>
      <c r="T2548" s="11">
        <f t="shared" si="317"/>
        <v>42158.628113425926</v>
      </c>
      <c r="U2548" t="str">
        <f>INDEX('ED - Country code'!$A:$A,MATCH(Data!G2628,'ED - Country code'!$B:$B,0))</f>
        <v>United States of America</v>
      </c>
      <c r="V2548">
        <f t="shared" si="318"/>
        <v>30</v>
      </c>
      <c r="W2548">
        <f t="shared" si="319"/>
        <v>2015</v>
      </c>
    </row>
    <row r="2549" spans="1:23" ht="43.2" x14ac:dyDescent="0.3">
      <c r="A2549">
        <v>3477</v>
      </c>
      <c r="B2549" s="3" t="s">
        <v>3476</v>
      </c>
      <c r="C2549" s="3" t="s">
        <v>7587</v>
      </c>
      <c r="D2549">
        <v>1800</v>
      </c>
      <c r="E2549">
        <v>2076</v>
      </c>
      <c r="F2549" t="s">
        <v>8219</v>
      </c>
      <c r="G2549" t="s">
        <v>8224</v>
      </c>
      <c r="H2549" t="s">
        <v>8246</v>
      </c>
      <c r="I2549">
        <v>1431831600</v>
      </c>
      <c r="J2549">
        <v>1430761243</v>
      </c>
      <c r="K2549" t="b">
        <v>0</v>
      </c>
      <c r="L2549">
        <v>39</v>
      </c>
      <c r="M2549" t="b">
        <v>1</v>
      </c>
      <c r="N2549" t="s">
        <v>8271</v>
      </c>
      <c r="O2549" s="5">
        <f t="shared" si="312"/>
        <v>1.1533333333333333</v>
      </c>
      <c r="P2549" s="8">
        <f t="shared" si="313"/>
        <v>53.230769230769234</v>
      </c>
      <c r="Q2549" t="str">
        <f t="shared" si="314"/>
        <v>theater</v>
      </c>
      <c r="R2549" t="str">
        <f t="shared" si="315"/>
        <v>plays</v>
      </c>
      <c r="S2549" s="11">
        <f t="shared" si="316"/>
        <v>42128.736608796295</v>
      </c>
      <c r="T2549" s="11">
        <f t="shared" si="317"/>
        <v>42141.125</v>
      </c>
      <c r="U2549" t="str">
        <f>INDEX('ED - Country code'!$A:$A,MATCH(Data!G3479,'ED - Country code'!$B:$B,0))</f>
        <v>United States of America</v>
      </c>
      <c r="V2549">
        <f t="shared" si="318"/>
        <v>12.388391203705396</v>
      </c>
      <c r="W2549">
        <f t="shared" si="319"/>
        <v>2015</v>
      </c>
    </row>
    <row r="2550" spans="1:23" ht="28.8" x14ac:dyDescent="0.3">
      <c r="A2550">
        <v>859</v>
      </c>
      <c r="B2550" s="3" t="s">
        <v>860</v>
      </c>
      <c r="C2550" s="3" t="s">
        <v>4969</v>
      </c>
      <c r="D2550">
        <v>4000</v>
      </c>
      <c r="E2550">
        <v>4187</v>
      </c>
      <c r="F2550" t="s">
        <v>8219</v>
      </c>
      <c r="G2550" t="s">
        <v>8224</v>
      </c>
      <c r="H2550" t="s">
        <v>8246</v>
      </c>
      <c r="I2550">
        <v>1433376000</v>
      </c>
      <c r="J2550">
        <v>1430768468</v>
      </c>
      <c r="K2550" t="b">
        <v>0</v>
      </c>
      <c r="L2550">
        <v>98</v>
      </c>
      <c r="M2550" t="b">
        <v>1</v>
      </c>
      <c r="N2550" t="s">
        <v>8277</v>
      </c>
      <c r="O2550" s="5">
        <f t="shared" si="312"/>
        <v>1.0467500000000001</v>
      </c>
      <c r="P2550" s="8">
        <f t="shared" si="313"/>
        <v>42.724489795918366</v>
      </c>
      <c r="Q2550" t="str">
        <f t="shared" si="314"/>
        <v>music</v>
      </c>
      <c r="R2550" t="str">
        <f t="shared" si="315"/>
        <v>metal</v>
      </c>
      <c r="S2550" s="11">
        <f t="shared" si="316"/>
        <v>42128.820231481484</v>
      </c>
      <c r="T2550" s="11">
        <f t="shared" si="317"/>
        <v>42159</v>
      </c>
      <c r="U2550" t="str">
        <f>INDEX('ED - Country code'!$A:$A,MATCH(Data!G861,'ED - Country code'!$B:$B,0))</f>
        <v>United States of America</v>
      </c>
      <c r="V2550">
        <f t="shared" si="318"/>
        <v>30.17976851851563</v>
      </c>
      <c r="W2550">
        <f t="shared" si="319"/>
        <v>2015</v>
      </c>
    </row>
    <row r="2551" spans="1:23" ht="43.2" x14ac:dyDescent="0.3">
      <c r="A2551">
        <v>3753</v>
      </c>
      <c r="B2551" s="3" t="s">
        <v>3750</v>
      </c>
      <c r="C2551" s="3" t="s">
        <v>7863</v>
      </c>
      <c r="D2551">
        <v>5000</v>
      </c>
      <c r="E2551">
        <v>5167</v>
      </c>
      <c r="F2551" t="s">
        <v>8219</v>
      </c>
      <c r="G2551" t="s">
        <v>8224</v>
      </c>
      <c r="H2551" t="s">
        <v>8246</v>
      </c>
      <c r="I2551">
        <v>1433289600</v>
      </c>
      <c r="J2551">
        <v>1430768800</v>
      </c>
      <c r="K2551" t="b">
        <v>0</v>
      </c>
      <c r="L2551">
        <v>30</v>
      </c>
      <c r="M2551" t="b">
        <v>1</v>
      </c>
      <c r="N2551" t="s">
        <v>8305</v>
      </c>
      <c r="O2551" s="5">
        <f t="shared" si="312"/>
        <v>1.0334000000000001</v>
      </c>
      <c r="P2551" s="8">
        <f t="shared" si="313"/>
        <v>172.23333333333332</v>
      </c>
      <c r="Q2551" t="str">
        <f t="shared" si="314"/>
        <v>theater</v>
      </c>
      <c r="R2551" t="str">
        <f t="shared" si="315"/>
        <v>musical</v>
      </c>
      <c r="S2551" s="11">
        <f t="shared" si="316"/>
        <v>42128.824074074073</v>
      </c>
      <c r="T2551" s="11">
        <f t="shared" si="317"/>
        <v>42158</v>
      </c>
      <c r="U2551" t="str">
        <f>INDEX('ED - Country code'!$A:$A,MATCH(Data!G3755,'ED - Country code'!$B:$B,0))</f>
        <v>United States of America</v>
      </c>
      <c r="V2551">
        <f t="shared" si="318"/>
        <v>29.175925925927004</v>
      </c>
      <c r="W2551">
        <f t="shared" si="319"/>
        <v>2015</v>
      </c>
    </row>
    <row r="2552" spans="1:23" ht="43.2" x14ac:dyDescent="0.3">
      <c r="A2552">
        <v>3701</v>
      </c>
      <c r="B2552" s="3" t="s">
        <v>3698</v>
      </c>
      <c r="C2552" s="3" t="s">
        <v>7811</v>
      </c>
      <c r="D2552">
        <v>1500</v>
      </c>
      <c r="E2552">
        <v>1505</v>
      </c>
      <c r="F2552" t="s">
        <v>8219</v>
      </c>
      <c r="G2552" t="s">
        <v>8225</v>
      </c>
      <c r="H2552" t="s">
        <v>8247</v>
      </c>
      <c r="I2552">
        <v>1433422793</v>
      </c>
      <c r="J2552">
        <v>1430830793</v>
      </c>
      <c r="K2552" t="b">
        <v>0</v>
      </c>
      <c r="L2552">
        <v>39</v>
      </c>
      <c r="M2552" t="b">
        <v>1</v>
      </c>
      <c r="N2552" t="s">
        <v>8271</v>
      </c>
      <c r="O2552" s="5">
        <f t="shared" si="312"/>
        <v>1.0033333333333334</v>
      </c>
      <c r="P2552" s="8">
        <f t="shared" si="313"/>
        <v>38.589743589743591</v>
      </c>
      <c r="Q2552" t="str">
        <f t="shared" si="314"/>
        <v>theater</v>
      </c>
      <c r="R2552" t="str">
        <f t="shared" si="315"/>
        <v>plays</v>
      </c>
      <c r="S2552" s="11">
        <f t="shared" si="316"/>
        <v>42129.541585648149</v>
      </c>
      <c r="T2552" s="11">
        <f t="shared" si="317"/>
        <v>42159.541585648149</v>
      </c>
      <c r="U2552" t="str">
        <f>INDEX('ED - Country code'!$A:$A,MATCH(Data!G3703,'ED - Country code'!$B:$B,0))</f>
        <v>Spain</v>
      </c>
      <c r="V2552">
        <f t="shared" si="318"/>
        <v>30</v>
      </c>
      <c r="W2552">
        <f t="shared" si="319"/>
        <v>2015</v>
      </c>
    </row>
    <row r="2553" spans="1:23" ht="28.8" x14ac:dyDescent="0.3">
      <c r="A2553">
        <v>1379</v>
      </c>
      <c r="B2553" s="3" t="s">
        <v>1380</v>
      </c>
      <c r="C2553" s="3" t="s">
        <v>5489</v>
      </c>
      <c r="D2553">
        <v>10000</v>
      </c>
      <c r="E2553">
        <v>11160</v>
      </c>
      <c r="F2553" t="s">
        <v>8219</v>
      </c>
      <c r="G2553" t="s">
        <v>8224</v>
      </c>
      <c r="H2553" t="s">
        <v>8246</v>
      </c>
      <c r="I2553">
        <v>1433504876</v>
      </c>
      <c r="J2553">
        <v>1430912876</v>
      </c>
      <c r="K2553" t="b">
        <v>0</v>
      </c>
      <c r="L2553">
        <v>151</v>
      </c>
      <c r="M2553" t="b">
        <v>1</v>
      </c>
      <c r="N2553" t="s">
        <v>8276</v>
      </c>
      <c r="O2553" s="5">
        <f t="shared" si="312"/>
        <v>1.1160000000000001</v>
      </c>
      <c r="P2553" s="8">
        <f t="shared" si="313"/>
        <v>73.907284768211923</v>
      </c>
      <c r="Q2553" t="str">
        <f t="shared" si="314"/>
        <v>music</v>
      </c>
      <c r="R2553" t="str">
        <f t="shared" si="315"/>
        <v>rock</v>
      </c>
      <c r="S2553" s="11">
        <f t="shared" si="316"/>
        <v>42130.491620370376</v>
      </c>
      <c r="T2553" s="11">
        <f t="shared" si="317"/>
        <v>42160.491620370376</v>
      </c>
      <c r="U2553" t="str">
        <f>INDEX('ED - Country code'!$A:$A,MATCH(Data!G1381,'ED - Country code'!$B:$B,0))</f>
        <v>Canada</v>
      </c>
      <c r="V2553">
        <f t="shared" si="318"/>
        <v>30</v>
      </c>
      <c r="W2553">
        <f t="shared" si="319"/>
        <v>2015</v>
      </c>
    </row>
    <row r="2554" spans="1:23" ht="43.2" x14ac:dyDescent="0.3">
      <c r="A2554">
        <v>1185</v>
      </c>
      <c r="B2554" s="3" t="s">
        <v>1186</v>
      </c>
      <c r="C2554" s="3" t="s">
        <v>5295</v>
      </c>
      <c r="D2554">
        <v>12500</v>
      </c>
      <c r="E2554">
        <v>13180</v>
      </c>
      <c r="F2554" t="s">
        <v>8219</v>
      </c>
      <c r="G2554" t="s">
        <v>8224</v>
      </c>
      <c r="H2554" t="s">
        <v>8246</v>
      </c>
      <c r="I2554">
        <v>1433736000</v>
      </c>
      <c r="J2554">
        <v>1430945149</v>
      </c>
      <c r="K2554" t="b">
        <v>0</v>
      </c>
      <c r="L2554">
        <v>111</v>
      </c>
      <c r="M2554" t="b">
        <v>1</v>
      </c>
      <c r="N2554" t="s">
        <v>8285</v>
      </c>
      <c r="O2554" s="5">
        <f t="shared" si="312"/>
        <v>1.0544</v>
      </c>
      <c r="P2554" s="8">
        <f t="shared" si="313"/>
        <v>118.73873873873873</v>
      </c>
      <c r="Q2554" t="str">
        <f t="shared" si="314"/>
        <v>photography</v>
      </c>
      <c r="R2554" t="str">
        <f t="shared" si="315"/>
        <v>photobooks</v>
      </c>
      <c r="S2554" s="11">
        <f t="shared" si="316"/>
        <v>42130.865150462967</v>
      </c>
      <c r="T2554" s="11">
        <f t="shared" si="317"/>
        <v>42163.166666666672</v>
      </c>
      <c r="U2554" t="str">
        <f>INDEX('ED - Country code'!$A:$A,MATCH(Data!G1187,'ED - Country code'!$B:$B,0))</f>
        <v>United States of America</v>
      </c>
      <c r="V2554">
        <f t="shared" si="318"/>
        <v>32.301516203704523</v>
      </c>
      <c r="W2554">
        <f t="shared" si="319"/>
        <v>2015</v>
      </c>
    </row>
    <row r="2555" spans="1:23" ht="43.2" x14ac:dyDescent="0.3">
      <c r="A2555">
        <v>3499</v>
      </c>
      <c r="B2555" s="3" t="s">
        <v>3498</v>
      </c>
      <c r="C2555" s="3" t="s">
        <v>7609</v>
      </c>
      <c r="D2555">
        <v>2000</v>
      </c>
      <c r="E2555">
        <v>2110</v>
      </c>
      <c r="F2555" t="s">
        <v>8219</v>
      </c>
      <c r="G2555" t="s">
        <v>8224</v>
      </c>
      <c r="H2555" t="s">
        <v>8246</v>
      </c>
      <c r="I2555">
        <v>1435733940</v>
      </c>
      <c r="J2555">
        <v>1431046325</v>
      </c>
      <c r="K2555" t="b">
        <v>0</v>
      </c>
      <c r="L2555">
        <v>35</v>
      </c>
      <c r="M2555" t="b">
        <v>1</v>
      </c>
      <c r="N2555" t="s">
        <v>8271</v>
      </c>
      <c r="O2555" s="5">
        <f t="shared" si="312"/>
        <v>1.0549999999999999</v>
      </c>
      <c r="P2555" s="8">
        <f t="shared" si="313"/>
        <v>60.285714285714285</v>
      </c>
      <c r="Q2555" t="str">
        <f t="shared" si="314"/>
        <v>theater</v>
      </c>
      <c r="R2555" t="str">
        <f t="shared" si="315"/>
        <v>plays</v>
      </c>
      <c r="S2555" s="11">
        <f t="shared" si="316"/>
        <v>42132.036168981482</v>
      </c>
      <c r="T2555" s="11">
        <f t="shared" si="317"/>
        <v>42186.290972222225</v>
      </c>
      <c r="U2555" t="str">
        <f>INDEX('ED - Country code'!$A:$A,MATCH(Data!G3501,'ED - Country code'!$B:$B,0))</f>
        <v>United States of America</v>
      </c>
      <c r="V2555">
        <f t="shared" si="318"/>
        <v>54.254803240743058</v>
      </c>
      <c r="W2555">
        <f t="shared" si="319"/>
        <v>2015</v>
      </c>
    </row>
    <row r="2556" spans="1:23" ht="28.8" x14ac:dyDescent="0.3">
      <c r="A2556">
        <v>1210</v>
      </c>
      <c r="B2556" s="3" t="s">
        <v>1211</v>
      </c>
      <c r="C2556" s="3" t="s">
        <v>5320</v>
      </c>
      <c r="D2556">
        <v>20000</v>
      </c>
      <c r="E2556">
        <v>50863</v>
      </c>
      <c r="F2556" t="s">
        <v>8219</v>
      </c>
      <c r="G2556" t="s">
        <v>8235</v>
      </c>
      <c r="H2556" t="s">
        <v>8255</v>
      </c>
      <c r="I2556">
        <v>1433106000</v>
      </c>
      <c r="J2556">
        <v>1431124572</v>
      </c>
      <c r="K2556" t="b">
        <v>0</v>
      </c>
      <c r="L2556">
        <v>103</v>
      </c>
      <c r="M2556" t="b">
        <v>1</v>
      </c>
      <c r="N2556" t="s">
        <v>8285</v>
      </c>
      <c r="O2556" s="5">
        <f t="shared" si="312"/>
        <v>2.5431499999999998</v>
      </c>
      <c r="P2556" s="8">
        <f t="shared" si="313"/>
        <v>493.81553398058253</v>
      </c>
      <c r="Q2556" t="str">
        <f t="shared" si="314"/>
        <v>photography</v>
      </c>
      <c r="R2556" t="str">
        <f t="shared" si="315"/>
        <v>photobooks</v>
      </c>
      <c r="S2556" s="11">
        <f t="shared" si="316"/>
        <v>42132.941805555558</v>
      </c>
      <c r="T2556" s="11">
        <f t="shared" si="317"/>
        <v>42155.875</v>
      </c>
      <c r="U2556" t="str">
        <f>INDEX('ED - Country code'!$A:$A,MATCH(Data!G1212,'ED - Country code'!$B:$B,0))</f>
        <v>United States of America</v>
      </c>
      <c r="V2556">
        <f t="shared" si="318"/>
        <v>22.933194444442051</v>
      </c>
      <c r="W2556">
        <f t="shared" si="319"/>
        <v>2015</v>
      </c>
    </row>
    <row r="2557" spans="1:23" ht="43.2" x14ac:dyDescent="0.3">
      <c r="A2557">
        <v>3712</v>
      </c>
      <c r="B2557" s="3" t="s">
        <v>3709</v>
      </c>
      <c r="C2557" s="3" t="s">
        <v>7822</v>
      </c>
      <c r="D2557">
        <v>7500</v>
      </c>
      <c r="E2557">
        <v>11530</v>
      </c>
      <c r="F2557" t="s">
        <v>8219</v>
      </c>
      <c r="G2557" t="s">
        <v>8224</v>
      </c>
      <c r="H2557" t="s">
        <v>8246</v>
      </c>
      <c r="I2557">
        <v>1433055540</v>
      </c>
      <c r="J2557">
        <v>1431230867</v>
      </c>
      <c r="K2557" t="b">
        <v>0</v>
      </c>
      <c r="L2557">
        <v>104</v>
      </c>
      <c r="M2557" t="b">
        <v>1</v>
      </c>
      <c r="N2557" t="s">
        <v>8271</v>
      </c>
      <c r="O2557" s="5">
        <f t="shared" si="312"/>
        <v>1.5373333333333334</v>
      </c>
      <c r="P2557" s="8">
        <f t="shared" si="313"/>
        <v>110.86538461538461</v>
      </c>
      <c r="Q2557" t="str">
        <f t="shared" si="314"/>
        <v>theater</v>
      </c>
      <c r="R2557" t="str">
        <f t="shared" si="315"/>
        <v>plays</v>
      </c>
      <c r="S2557" s="11">
        <f t="shared" si="316"/>
        <v>42134.172071759262</v>
      </c>
      <c r="T2557" s="11">
        <f t="shared" si="317"/>
        <v>42155.290972222225</v>
      </c>
      <c r="U2557" t="str">
        <f>INDEX('ED - Country code'!$A:$A,MATCH(Data!G3714,'ED - Country code'!$B:$B,0))</f>
        <v>United States of America</v>
      </c>
      <c r="V2557">
        <f t="shared" si="318"/>
        <v>21.118900462963211</v>
      </c>
      <c r="W2557">
        <f t="shared" si="319"/>
        <v>2015</v>
      </c>
    </row>
    <row r="2558" spans="1:23" ht="28.8" x14ac:dyDescent="0.3">
      <c r="A2558">
        <v>3245</v>
      </c>
      <c r="B2558" s="3" t="s">
        <v>3245</v>
      </c>
      <c r="C2558" s="3" t="s">
        <v>7355</v>
      </c>
      <c r="D2558">
        <v>21000</v>
      </c>
      <c r="E2558">
        <v>21904</v>
      </c>
      <c r="F2558" t="s">
        <v>8219</v>
      </c>
      <c r="G2558" t="s">
        <v>8224</v>
      </c>
      <c r="H2558" t="s">
        <v>8246</v>
      </c>
      <c r="I2558">
        <v>1434074400</v>
      </c>
      <c r="J2558">
        <v>1431354258</v>
      </c>
      <c r="K2558" t="b">
        <v>0</v>
      </c>
      <c r="L2558">
        <v>270</v>
      </c>
      <c r="M2558" t="b">
        <v>1</v>
      </c>
      <c r="N2558" t="s">
        <v>8271</v>
      </c>
      <c r="O2558" s="5">
        <f t="shared" si="312"/>
        <v>1.043047619047619</v>
      </c>
      <c r="P2558" s="8">
        <f t="shared" si="313"/>
        <v>81.125925925925927</v>
      </c>
      <c r="Q2558" t="str">
        <f t="shared" si="314"/>
        <v>theater</v>
      </c>
      <c r="R2558" t="str">
        <f t="shared" si="315"/>
        <v>plays</v>
      </c>
      <c r="S2558" s="11">
        <f t="shared" si="316"/>
        <v>42135.60020833333</v>
      </c>
      <c r="T2558" s="11">
        <f t="shared" si="317"/>
        <v>42167.083333333328</v>
      </c>
      <c r="U2558" t="str">
        <f>INDEX('ED - Country code'!$A:$A,MATCH(Data!G3247,'ED - Country code'!$B:$B,0))</f>
        <v>United States of America</v>
      </c>
      <c r="V2558">
        <f t="shared" si="318"/>
        <v>31.483124999998836</v>
      </c>
      <c r="W2558">
        <f t="shared" si="319"/>
        <v>2015</v>
      </c>
    </row>
    <row r="2559" spans="1:23" ht="43.2" x14ac:dyDescent="0.3">
      <c r="A2559">
        <v>3567</v>
      </c>
      <c r="B2559" s="3" t="s">
        <v>3566</v>
      </c>
      <c r="C2559" s="3" t="s">
        <v>7677</v>
      </c>
      <c r="D2559">
        <v>1000</v>
      </c>
      <c r="E2559">
        <v>1088</v>
      </c>
      <c r="F2559" t="s">
        <v>8219</v>
      </c>
      <c r="G2559" t="s">
        <v>8225</v>
      </c>
      <c r="H2559" t="s">
        <v>8247</v>
      </c>
      <c r="I2559">
        <v>1433964444</v>
      </c>
      <c r="J2559">
        <v>1431372444</v>
      </c>
      <c r="K2559" t="b">
        <v>0</v>
      </c>
      <c r="L2559">
        <v>41</v>
      </c>
      <c r="M2559" t="b">
        <v>1</v>
      </c>
      <c r="N2559" t="s">
        <v>8271</v>
      </c>
      <c r="O2559" s="5">
        <f t="shared" si="312"/>
        <v>1.0880000000000001</v>
      </c>
      <c r="P2559" s="8">
        <f t="shared" si="313"/>
        <v>26.536585365853657</v>
      </c>
      <c r="Q2559" t="str">
        <f t="shared" si="314"/>
        <v>theater</v>
      </c>
      <c r="R2559" t="str">
        <f t="shared" si="315"/>
        <v>plays</v>
      </c>
      <c r="S2559" s="11">
        <f t="shared" si="316"/>
        <v>42135.810694444444</v>
      </c>
      <c r="T2559" s="11">
        <f t="shared" si="317"/>
        <v>42165.810694444444</v>
      </c>
      <c r="U2559" t="str">
        <f>INDEX('ED - Country code'!$A:$A,MATCH(Data!G3569,'ED - Country code'!$B:$B,0))</f>
        <v>United States of America</v>
      </c>
      <c r="V2559">
        <f t="shared" si="318"/>
        <v>30</v>
      </c>
      <c r="W2559">
        <f t="shared" si="319"/>
        <v>2015</v>
      </c>
    </row>
    <row r="2560" spans="1:23" ht="43.2" x14ac:dyDescent="0.3">
      <c r="A2560">
        <v>2025</v>
      </c>
      <c r="B2560" s="3" t="s">
        <v>2026</v>
      </c>
      <c r="C2560" s="3" t="s">
        <v>6135</v>
      </c>
      <c r="D2560">
        <v>80000</v>
      </c>
      <c r="E2560">
        <v>160920</v>
      </c>
      <c r="F2560" t="s">
        <v>8219</v>
      </c>
      <c r="G2560" t="s">
        <v>8236</v>
      </c>
      <c r="H2560" t="s">
        <v>8249</v>
      </c>
      <c r="I2560">
        <v>1433996746</v>
      </c>
      <c r="J2560">
        <v>1431404746</v>
      </c>
      <c r="K2560" t="b">
        <v>1</v>
      </c>
      <c r="L2560">
        <v>729</v>
      </c>
      <c r="M2560" t="b">
        <v>1</v>
      </c>
      <c r="N2560" t="s">
        <v>8295</v>
      </c>
      <c r="O2560" s="5">
        <f t="shared" si="312"/>
        <v>2.0114999999999998</v>
      </c>
      <c r="P2560" s="8">
        <f t="shared" si="313"/>
        <v>220.74074074074073</v>
      </c>
      <c r="Q2560" t="str">
        <f t="shared" si="314"/>
        <v>technology</v>
      </c>
      <c r="R2560" t="str">
        <f t="shared" si="315"/>
        <v>hardware</v>
      </c>
      <c r="S2560" s="11">
        <f t="shared" si="316"/>
        <v>42136.184560185182</v>
      </c>
      <c r="T2560" s="11">
        <f t="shared" si="317"/>
        <v>42166.184560185182</v>
      </c>
      <c r="U2560" t="str">
        <f>INDEX('ED - Country code'!$A:$A,MATCH(Data!G2027,'ED - Country code'!$B:$B,0))</f>
        <v>United Kingdom</v>
      </c>
      <c r="V2560">
        <f t="shared" si="318"/>
        <v>30</v>
      </c>
      <c r="W2560">
        <f t="shared" si="319"/>
        <v>2015</v>
      </c>
    </row>
    <row r="2561" spans="1:23" ht="28.8" x14ac:dyDescent="0.3">
      <c r="A2561">
        <v>2001</v>
      </c>
      <c r="B2561" s="3" t="s">
        <v>2002</v>
      </c>
      <c r="C2561" s="3" t="s">
        <v>6111</v>
      </c>
      <c r="D2561">
        <v>55000</v>
      </c>
      <c r="E2561">
        <v>210171</v>
      </c>
      <c r="F2561" t="s">
        <v>8219</v>
      </c>
      <c r="G2561" t="s">
        <v>8236</v>
      </c>
      <c r="H2561" t="s">
        <v>8249</v>
      </c>
      <c r="I2561">
        <v>1434139200</v>
      </c>
      <c r="J2561">
        <v>1431406916</v>
      </c>
      <c r="K2561" t="b">
        <v>1</v>
      </c>
      <c r="L2561">
        <v>1637</v>
      </c>
      <c r="M2561" t="b">
        <v>1</v>
      </c>
      <c r="N2561" t="s">
        <v>8295</v>
      </c>
      <c r="O2561" s="5">
        <f t="shared" si="312"/>
        <v>3.8212909090909091</v>
      </c>
      <c r="P2561" s="8">
        <f t="shared" si="313"/>
        <v>128.38790470372632</v>
      </c>
      <c r="Q2561" t="str">
        <f t="shared" si="314"/>
        <v>technology</v>
      </c>
      <c r="R2561" t="str">
        <f t="shared" si="315"/>
        <v>hardware</v>
      </c>
      <c r="S2561" s="11">
        <f t="shared" si="316"/>
        <v>42136.209675925929</v>
      </c>
      <c r="T2561" s="11">
        <f t="shared" si="317"/>
        <v>42167.833333333328</v>
      </c>
      <c r="U2561" t="str">
        <f>INDEX('ED - Country code'!$A:$A,MATCH(Data!G2003,'ED - Country code'!$B:$B,0))</f>
        <v>United Kingdom</v>
      </c>
      <c r="V2561">
        <f t="shared" si="318"/>
        <v>31.623657407399151</v>
      </c>
      <c r="W2561">
        <f t="shared" si="319"/>
        <v>2015</v>
      </c>
    </row>
    <row r="2562" spans="1:23" ht="28.8" x14ac:dyDescent="0.3">
      <c r="A2562">
        <v>2824</v>
      </c>
      <c r="B2562" s="3" t="s">
        <v>2824</v>
      </c>
      <c r="C2562" s="3" t="s">
        <v>6934</v>
      </c>
      <c r="D2562">
        <v>650</v>
      </c>
      <c r="E2562">
        <v>760</v>
      </c>
      <c r="F2562" t="s">
        <v>8219</v>
      </c>
      <c r="G2562" t="s">
        <v>8224</v>
      </c>
      <c r="H2562" t="s">
        <v>8246</v>
      </c>
      <c r="I2562">
        <v>1434159780</v>
      </c>
      <c r="J2562">
        <v>1431412196</v>
      </c>
      <c r="K2562" t="b">
        <v>0</v>
      </c>
      <c r="L2562">
        <v>15</v>
      </c>
      <c r="M2562" t="b">
        <v>1</v>
      </c>
      <c r="N2562" t="s">
        <v>8271</v>
      </c>
      <c r="O2562" s="5">
        <f t="shared" ref="O2562:O2625" si="320">E2562/D2562</f>
        <v>1.1692307692307693</v>
      </c>
      <c r="P2562" s="8">
        <f t="shared" ref="P2562:P2625" si="321">E2562/L2562</f>
        <v>50.666666666666664</v>
      </c>
      <c r="Q2562" t="str">
        <f t="shared" ref="Q2562:Q2625" si="322">LEFT(N2562,SEARCH("/",N2562,1)-1)</f>
        <v>theater</v>
      </c>
      <c r="R2562" t="str">
        <f t="shared" ref="R2562:R2625" si="323">RIGHT(N2562,LEN(N2562)-SEARCH("/",N2562,1))</f>
        <v>plays</v>
      </c>
      <c r="S2562" s="11">
        <f t="shared" ref="S2562:S2625" si="324">(((J2562/60)/60)/24)+DATE(1970,1,1)</f>
        <v>42136.270787037036</v>
      </c>
      <c r="T2562" s="11">
        <f t="shared" ref="T2562:T2625" si="325">(((I2562/60)/60)/24)+DATE(1970,1,1)</f>
        <v>42168.071527777778</v>
      </c>
      <c r="U2562" t="str">
        <f>INDEX('ED - Country code'!$A:$A,MATCH(Data!G2826,'ED - Country code'!$B:$B,0))</f>
        <v>United States of America</v>
      </c>
      <c r="V2562">
        <f t="shared" si="318"/>
        <v>31.800740740742185</v>
      </c>
      <c r="W2562">
        <f t="shared" si="319"/>
        <v>2015</v>
      </c>
    </row>
    <row r="2563" spans="1:23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320"/>
        <v>0</v>
      </c>
      <c r="P2563" s="8" t="e">
        <f t="shared" si="321"/>
        <v>#DIV/0!</v>
      </c>
      <c r="Q2563" t="str">
        <f t="shared" si="322"/>
        <v>food</v>
      </c>
      <c r="R2563" t="str">
        <f t="shared" si="323"/>
        <v>food trucks</v>
      </c>
      <c r="S2563" s="11">
        <f t="shared" si="324"/>
        <v>42260.528807870374</v>
      </c>
      <c r="T2563" s="11">
        <f t="shared" si="325"/>
        <v>42290.528807870374</v>
      </c>
      <c r="U2563" t="str">
        <f>INDEX('ED - Country code'!$A:$A,MATCH(Data!G2563,'ED - Country code'!$B:$B,0))</f>
        <v>Canada</v>
      </c>
      <c r="V2563">
        <f t="shared" ref="V2563:V2626" si="326">T2563-S2563</f>
        <v>30</v>
      </c>
      <c r="W2563">
        <f t="shared" ref="W2563:W2626" si="327">YEAR(T2563)</f>
        <v>2015</v>
      </c>
    </row>
    <row r="2564" spans="1:23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0"/>
        <v>7.4999999999999997E-3</v>
      </c>
      <c r="P2564" s="8">
        <f t="shared" si="321"/>
        <v>25</v>
      </c>
      <c r="Q2564" t="str">
        <f t="shared" si="322"/>
        <v>food</v>
      </c>
      <c r="R2564" t="str">
        <f t="shared" si="323"/>
        <v>food trucks</v>
      </c>
      <c r="S2564" s="11">
        <f t="shared" si="324"/>
        <v>42594.524756944447</v>
      </c>
      <c r="T2564" s="11">
        <f t="shared" si="325"/>
        <v>42654.524756944447</v>
      </c>
      <c r="U2564" t="str">
        <f>INDEX('ED - Country code'!$A:$A,MATCH(Data!G2564,'ED - Country code'!$B:$B,0))</f>
        <v>Germany</v>
      </c>
      <c r="V2564">
        <f t="shared" si="326"/>
        <v>60</v>
      </c>
      <c r="W2564">
        <f t="shared" si="327"/>
        <v>2016</v>
      </c>
    </row>
    <row r="2565" spans="1:23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0"/>
        <v>0</v>
      </c>
      <c r="P2565" s="8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11">
        <f t="shared" si="324"/>
        <v>42155.139479166668</v>
      </c>
      <c r="T2565" s="11">
        <f t="shared" si="325"/>
        <v>42215.139479166668</v>
      </c>
      <c r="U2565" t="str">
        <f>INDEX('ED - Country code'!$A:$A,MATCH(Data!G2565,'ED - Country code'!$B:$B,0))</f>
        <v>United States of America</v>
      </c>
      <c r="V2565">
        <f t="shared" si="326"/>
        <v>60</v>
      </c>
      <c r="W2565">
        <f t="shared" si="327"/>
        <v>2015</v>
      </c>
    </row>
    <row r="2566" spans="1:23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0"/>
        <v>0</v>
      </c>
      <c r="P2566" s="8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11">
        <f t="shared" si="324"/>
        <v>41822.040497685186</v>
      </c>
      <c r="T2566" s="11">
        <f t="shared" si="325"/>
        <v>41852.040497685186</v>
      </c>
      <c r="U2566" t="str">
        <f>INDEX('ED - Country code'!$A:$A,MATCH(Data!G2566,'ED - Country code'!$B:$B,0))</f>
        <v>Canada</v>
      </c>
      <c r="V2566">
        <f t="shared" si="326"/>
        <v>30</v>
      </c>
      <c r="W2566">
        <f t="shared" si="327"/>
        <v>2014</v>
      </c>
    </row>
    <row r="2567" spans="1:23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0"/>
        <v>0.01</v>
      </c>
      <c r="P2567" s="8">
        <f t="shared" si="321"/>
        <v>100</v>
      </c>
      <c r="Q2567" t="str">
        <f t="shared" si="322"/>
        <v>food</v>
      </c>
      <c r="R2567" t="str">
        <f t="shared" si="323"/>
        <v>food trucks</v>
      </c>
      <c r="S2567" s="11">
        <f t="shared" si="324"/>
        <v>42440.650335648148</v>
      </c>
      <c r="T2567" s="11">
        <f t="shared" si="325"/>
        <v>42499.868055555555</v>
      </c>
      <c r="U2567" t="str">
        <f>INDEX('ED - Country code'!$A:$A,MATCH(Data!G2567,'ED - Country code'!$B:$B,0))</f>
        <v>United States of America</v>
      </c>
      <c r="V2567">
        <f t="shared" si="326"/>
        <v>59.217719907406718</v>
      </c>
      <c r="W2567">
        <f t="shared" si="327"/>
        <v>2016</v>
      </c>
    </row>
    <row r="2568" spans="1:23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0"/>
        <v>0</v>
      </c>
      <c r="P2568" s="8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11">
        <f t="shared" si="324"/>
        <v>41842.980879629627</v>
      </c>
      <c r="T2568" s="11">
        <f t="shared" si="325"/>
        <v>41872.980879629627</v>
      </c>
      <c r="U2568" t="str">
        <f>INDEX('ED - Country code'!$A:$A,MATCH(Data!G2568,'ED - Country code'!$B:$B,0))</f>
        <v>United States of America</v>
      </c>
      <c r="V2568">
        <f t="shared" si="326"/>
        <v>30</v>
      </c>
      <c r="W2568">
        <f t="shared" si="327"/>
        <v>2014</v>
      </c>
    </row>
    <row r="2569" spans="1:23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0"/>
        <v>2.6666666666666666E-3</v>
      </c>
      <c r="P2569" s="8">
        <f t="shared" si="321"/>
        <v>60</v>
      </c>
      <c r="Q2569" t="str">
        <f t="shared" si="322"/>
        <v>food</v>
      </c>
      <c r="R2569" t="str">
        <f t="shared" si="323"/>
        <v>food trucks</v>
      </c>
      <c r="S2569" s="11">
        <f t="shared" si="324"/>
        <v>42087.878912037035</v>
      </c>
      <c r="T2569" s="11">
        <f t="shared" si="325"/>
        <v>42117.878912037035</v>
      </c>
      <c r="U2569" t="str">
        <f>INDEX('ED - Country code'!$A:$A,MATCH(Data!G2569,'ED - Country code'!$B:$B,0))</f>
        <v>United States of America</v>
      </c>
      <c r="V2569">
        <f t="shared" si="326"/>
        <v>30</v>
      </c>
      <c r="W2569">
        <f t="shared" si="327"/>
        <v>2015</v>
      </c>
    </row>
    <row r="2570" spans="1:23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0"/>
        <v>5.0000000000000001E-3</v>
      </c>
      <c r="P2570" s="8">
        <f t="shared" si="321"/>
        <v>50</v>
      </c>
      <c r="Q2570" t="str">
        <f t="shared" si="322"/>
        <v>food</v>
      </c>
      <c r="R2570" t="str">
        <f t="shared" si="323"/>
        <v>food trucks</v>
      </c>
      <c r="S2570" s="11">
        <f t="shared" si="324"/>
        <v>42584.666597222225</v>
      </c>
      <c r="T2570" s="11">
        <f t="shared" si="325"/>
        <v>42614.666597222225</v>
      </c>
      <c r="U2570" t="str">
        <f>INDEX('ED - Country code'!$A:$A,MATCH(Data!G2570,'ED - Country code'!$B:$B,0))</f>
        <v>United Kingdom</v>
      </c>
      <c r="V2570">
        <f t="shared" si="326"/>
        <v>30</v>
      </c>
      <c r="W2570">
        <f t="shared" si="327"/>
        <v>2016</v>
      </c>
    </row>
    <row r="2571" spans="1:23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0"/>
        <v>2.2307692307692306E-2</v>
      </c>
      <c r="P2571" s="8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11">
        <f t="shared" si="324"/>
        <v>42234.105462962965</v>
      </c>
      <c r="T2571" s="11">
        <f t="shared" si="325"/>
        <v>42264.105462962965</v>
      </c>
      <c r="U2571" t="str">
        <f>INDEX('ED - Country code'!$A:$A,MATCH(Data!G2571,'ED - Country code'!$B:$B,0))</f>
        <v>United States of America</v>
      </c>
      <c r="V2571">
        <f t="shared" si="326"/>
        <v>30</v>
      </c>
      <c r="W2571">
        <f t="shared" si="327"/>
        <v>2015</v>
      </c>
    </row>
    <row r="2572" spans="1:23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0"/>
        <v>8.4285714285714294E-3</v>
      </c>
      <c r="P2572" s="8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11">
        <f t="shared" si="324"/>
        <v>42744.903182870374</v>
      </c>
      <c r="T2572" s="11">
        <f t="shared" si="325"/>
        <v>42774.903182870374</v>
      </c>
      <c r="U2572" t="str">
        <f>INDEX('ED - Country code'!$A:$A,MATCH(Data!G2572,'ED - Country code'!$B:$B,0))</f>
        <v>United States of America</v>
      </c>
      <c r="V2572">
        <f t="shared" si="326"/>
        <v>30</v>
      </c>
      <c r="W2572">
        <f t="shared" si="327"/>
        <v>2017</v>
      </c>
    </row>
    <row r="2573" spans="1:23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0"/>
        <v>2.5000000000000001E-3</v>
      </c>
      <c r="P2573" s="8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11">
        <f t="shared" si="324"/>
        <v>42449.341678240744</v>
      </c>
      <c r="T2573" s="11">
        <f t="shared" si="325"/>
        <v>42509.341678240744</v>
      </c>
      <c r="U2573" t="str">
        <f>INDEX('ED - Country code'!$A:$A,MATCH(Data!G2573,'ED - Country code'!$B:$B,0))</f>
        <v>Australia</v>
      </c>
      <c r="V2573">
        <f t="shared" si="326"/>
        <v>60</v>
      </c>
      <c r="W2573">
        <f t="shared" si="327"/>
        <v>2016</v>
      </c>
    </row>
    <row r="2574" spans="1:23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0"/>
        <v>0</v>
      </c>
      <c r="P2574" s="8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11">
        <f t="shared" si="324"/>
        <v>42077.119409722218</v>
      </c>
      <c r="T2574" s="11">
        <f t="shared" si="325"/>
        <v>42107.119409722218</v>
      </c>
      <c r="U2574" t="str">
        <f>INDEX('ED - Country code'!$A:$A,MATCH(Data!G2574,'ED - Country code'!$B:$B,0))</f>
        <v>United States of America</v>
      </c>
      <c r="V2574">
        <f t="shared" si="326"/>
        <v>30</v>
      </c>
      <c r="W2574">
        <f t="shared" si="327"/>
        <v>2015</v>
      </c>
    </row>
    <row r="2575" spans="1:23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0"/>
        <v>0</v>
      </c>
      <c r="P2575" s="8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11">
        <f t="shared" si="324"/>
        <v>41829.592002314814</v>
      </c>
      <c r="T2575" s="11">
        <f t="shared" si="325"/>
        <v>41874.592002314814</v>
      </c>
      <c r="U2575" t="str">
        <f>INDEX('ED - Country code'!$A:$A,MATCH(Data!G2575,'ED - Country code'!$B:$B,0))</f>
        <v>United States of America</v>
      </c>
      <c r="V2575">
        <f t="shared" si="326"/>
        <v>45</v>
      </c>
      <c r="W2575">
        <f t="shared" si="327"/>
        <v>2014</v>
      </c>
    </row>
    <row r="2576" spans="1:23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0"/>
        <v>0</v>
      </c>
      <c r="P2576" s="8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11">
        <f t="shared" si="324"/>
        <v>42487.825752314813</v>
      </c>
      <c r="T2576" s="11">
        <f t="shared" si="325"/>
        <v>42508.825752314813</v>
      </c>
      <c r="U2576" t="str">
        <f>INDEX('ED - Country code'!$A:$A,MATCH(Data!G2576,'ED - Country code'!$B:$B,0))</f>
        <v>United States of America</v>
      </c>
      <c r="V2576">
        <f t="shared" si="326"/>
        <v>21</v>
      </c>
      <c r="W2576">
        <f t="shared" si="327"/>
        <v>2016</v>
      </c>
    </row>
    <row r="2577" spans="1:23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0"/>
        <v>0</v>
      </c>
      <c r="P2577" s="8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11">
        <f t="shared" si="324"/>
        <v>41986.108726851846</v>
      </c>
      <c r="T2577" s="11">
        <f t="shared" si="325"/>
        <v>42016.108726851846</v>
      </c>
      <c r="U2577" t="str">
        <f>INDEX('ED - Country code'!$A:$A,MATCH(Data!G2577,'ED - Country code'!$B:$B,0))</f>
        <v>United States of America</v>
      </c>
      <c r="V2577">
        <f t="shared" si="326"/>
        <v>30</v>
      </c>
      <c r="W2577">
        <f t="shared" si="327"/>
        <v>2015</v>
      </c>
    </row>
    <row r="2578" spans="1:23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0"/>
        <v>0</v>
      </c>
      <c r="P2578" s="8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11">
        <f t="shared" si="324"/>
        <v>42060.00980324074</v>
      </c>
      <c r="T2578" s="11">
        <f t="shared" si="325"/>
        <v>42104.968136574069</v>
      </c>
      <c r="U2578" t="str">
        <f>INDEX('ED - Country code'!$A:$A,MATCH(Data!G2578,'ED - Country code'!$B:$B,0))</f>
        <v>United States of America</v>
      </c>
      <c r="V2578">
        <f t="shared" si="326"/>
        <v>44.958333333328483</v>
      </c>
      <c r="W2578">
        <f t="shared" si="327"/>
        <v>2015</v>
      </c>
    </row>
    <row r="2579" spans="1:23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0"/>
        <v>0</v>
      </c>
      <c r="P2579" s="8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11">
        <f t="shared" si="324"/>
        <v>41830.820567129631</v>
      </c>
      <c r="T2579" s="11">
        <f t="shared" si="325"/>
        <v>41855.820567129631</v>
      </c>
      <c r="U2579" t="str">
        <f>INDEX('ED - Country code'!$A:$A,MATCH(Data!G2579,'ED - Country code'!$B:$B,0))</f>
        <v>United States of America</v>
      </c>
      <c r="V2579">
        <f t="shared" si="326"/>
        <v>25</v>
      </c>
      <c r="W2579">
        <f t="shared" si="327"/>
        <v>2014</v>
      </c>
    </row>
    <row r="2580" spans="1:23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0"/>
        <v>0</v>
      </c>
      <c r="P2580" s="8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11">
        <f t="shared" si="324"/>
        <v>42238.022905092599</v>
      </c>
      <c r="T2580" s="11">
        <f t="shared" si="325"/>
        <v>42286.708333333328</v>
      </c>
      <c r="U2580" t="str">
        <f>INDEX('ED - Country code'!$A:$A,MATCH(Data!G2580,'ED - Country code'!$B:$B,0))</f>
        <v>United States of America</v>
      </c>
      <c r="V2580">
        <f t="shared" si="326"/>
        <v>48.685428240729379</v>
      </c>
      <c r="W2580">
        <f t="shared" si="327"/>
        <v>2015</v>
      </c>
    </row>
    <row r="2581" spans="1:23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0"/>
        <v>1.3849999999999999E-3</v>
      </c>
      <c r="P2581" s="8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11">
        <f t="shared" si="324"/>
        <v>41837.829895833333</v>
      </c>
      <c r="T2581" s="11">
        <f t="shared" si="325"/>
        <v>41897.829895833333</v>
      </c>
      <c r="U2581" t="str">
        <f>INDEX('ED - Country code'!$A:$A,MATCH(Data!G2581,'ED - Country code'!$B:$B,0))</f>
        <v>United States of America</v>
      </c>
      <c r="V2581">
        <f t="shared" si="326"/>
        <v>60</v>
      </c>
      <c r="W2581">
        <f t="shared" si="327"/>
        <v>2014</v>
      </c>
    </row>
    <row r="2582" spans="1:23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0"/>
        <v>6.0000000000000001E-3</v>
      </c>
      <c r="P2582" s="8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11">
        <f t="shared" si="324"/>
        <v>42110.326423611114</v>
      </c>
      <c r="T2582" s="11">
        <f t="shared" si="325"/>
        <v>42140.125</v>
      </c>
      <c r="U2582" t="str">
        <f>INDEX('ED - Country code'!$A:$A,MATCH(Data!G2582,'ED - Country code'!$B:$B,0))</f>
        <v>United States of America</v>
      </c>
      <c r="V2582">
        <f t="shared" si="326"/>
        <v>29.798576388886431</v>
      </c>
      <c r="W2582">
        <f t="shared" si="327"/>
        <v>2015</v>
      </c>
    </row>
    <row r="2583" spans="1:23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0"/>
        <v>0.106</v>
      </c>
      <c r="P2583" s="8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11">
        <f t="shared" si="324"/>
        <v>42294.628449074073</v>
      </c>
      <c r="T2583" s="11">
        <f t="shared" si="325"/>
        <v>42324.670115740737</v>
      </c>
      <c r="U2583" t="str">
        <f>INDEX('ED - Country code'!$A:$A,MATCH(Data!G2583,'ED - Country code'!$B:$B,0))</f>
        <v>United States of America</v>
      </c>
      <c r="V2583">
        <f t="shared" si="326"/>
        <v>30.041666666664241</v>
      </c>
      <c r="W2583">
        <f t="shared" si="327"/>
        <v>2015</v>
      </c>
    </row>
    <row r="2584" spans="1:23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0"/>
        <v>1.1111111111111112E-5</v>
      </c>
      <c r="P2584" s="8">
        <f t="shared" si="321"/>
        <v>1</v>
      </c>
      <c r="Q2584" t="str">
        <f t="shared" si="322"/>
        <v>food</v>
      </c>
      <c r="R2584" t="str">
        <f t="shared" si="323"/>
        <v>food trucks</v>
      </c>
      <c r="S2584" s="11">
        <f t="shared" si="324"/>
        <v>42642.988819444443</v>
      </c>
      <c r="T2584" s="11">
        <f t="shared" si="325"/>
        <v>42672.988819444443</v>
      </c>
      <c r="U2584" t="str">
        <f>INDEX('ED - Country code'!$A:$A,MATCH(Data!G2584,'ED - Country code'!$B:$B,0))</f>
        <v>United States of America</v>
      </c>
      <c r="V2584">
        <f t="shared" si="326"/>
        <v>30</v>
      </c>
      <c r="W2584">
        <f t="shared" si="327"/>
        <v>2016</v>
      </c>
    </row>
    <row r="2585" spans="1:23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0"/>
        <v>5.0000000000000001E-3</v>
      </c>
      <c r="P2585" s="8">
        <f t="shared" si="321"/>
        <v>1</v>
      </c>
      <c r="Q2585" t="str">
        <f t="shared" si="322"/>
        <v>food</v>
      </c>
      <c r="R2585" t="str">
        <f t="shared" si="323"/>
        <v>food trucks</v>
      </c>
      <c r="S2585" s="11">
        <f t="shared" si="324"/>
        <v>42019.76944444445</v>
      </c>
      <c r="T2585" s="11">
        <f t="shared" si="325"/>
        <v>42079.727777777778</v>
      </c>
      <c r="U2585" t="str">
        <f>INDEX('ED - Country code'!$A:$A,MATCH(Data!G2585,'ED - Country code'!$B:$B,0))</f>
        <v>United States of America</v>
      </c>
      <c r="V2585">
        <f t="shared" si="326"/>
        <v>59.958333333328483</v>
      </c>
      <c r="W2585">
        <f t="shared" si="327"/>
        <v>2015</v>
      </c>
    </row>
    <row r="2586" spans="1:23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0"/>
        <v>0</v>
      </c>
      <c r="P2586" s="8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11">
        <f t="shared" si="324"/>
        <v>42140.173252314817</v>
      </c>
      <c r="T2586" s="11">
        <f t="shared" si="325"/>
        <v>42170.173252314817</v>
      </c>
      <c r="U2586" t="str">
        <f>INDEX('ED - Country code'!$A:$A,MATCH(Data!G2586,'ED - Country code'!$B:$B,0))</f>
        <v>United States of America</v>
      </c>
      <c r="V2586">
        <f t="shared" si="326"/>
        <v>30</v>
      </c>
      <c r="W2586">
        <f t="shared" si="327"/>
        <v>2015</v>
      </c>
    </row>
    <row r="2587" spans="1:23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0"/>
        <v>1.6666666666666668E-3</v>
      </c>
      <c r="P2587" s="8">
        <f t="shared" si="321"/>
        <v>50</v>
      </c>
      <c r="Q2587" t="str">
        <f t="shared" si="322"/>
        <v>food</v>
      </c>
      <c r="R2587" t="str">
        <f t="shared" si="323"/>
        <v>food trucks</v>
      </c>
      <c r="S2587" s="11">
        <f t="shared" si="324"/>
        <v>41795.963333333333</v>
      </c>
      <c r="T2587" s="11">
        <f t="shared" si="325"/>
        <v>41825.963333333333</v>
      </c>
      <c r="U2587" t="str">
        <f>INDEX('ED - Country code'!$A:$A,MATCH(Data!G2587,'ED - Country code'!$B:$B,0))</f>
        <v>United States of America</v>
      </c>
      <c r="V2587">
        <f t="shared" si="326"/>
        <v>30</v>
      </c>
      <c r="W2587">
        <f t="shared" si="327"/>
        <v>2014</v>
      </c>
    </row>
    <row r="2588" spans="1:23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0"/>
        <v>1.6666666666666668E-3</v>
      </c>
      <c r="P2588" s="8">
        <f t="shared" si="321"/>
        <v>5</v>
      </c>
      <c r="Q2588" t="str">
        <f t="shared" si="322"/>
        <v>food</v>
      </c>
      <c r="R2588" t="str">
        <f t="shared" si="323"/>
        <v>food trucks</v>
      </c>
      <c r="S2588" s="11">
        <f t="shared" si="324"/>
        <v>42333.330277777779</v>
      </c>
      <c r="T2588" s="11">
        <f t="shared" si="325"/>
        <v>42363.330277777779</v>
      </c>
      <c r="U2588" t="str">
        <f>INDEX('ED - Country code'!$A:$A,MATCH(Data!G2588,'ED - Country code'!$B:$B,0))</f>
        <v>United Kingdom</v>
      </c>
      <c r="V2588">
        <f t="shared" si="326"/>
        <v>30</v>
      </c>
      <c r="W2588">
        <f t="shared" si="327"/>
        <v>2015</v>
      </c>
    </row>
    <row r="2589" spans="1:23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0"/>
        <v>2.4340000000000001E-2</v>
      </c>
      <c r="P2589" s="8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11">
        <f t="shared" si="324"/>
        <v>42338.675381944442</v>
      </c>
      <c r="T2589" s="11">
        <f t="shared" si="325"/>
        <v>42368.675381944442</v>
      </c>
      <c r="U2589" t="str">
        <f>INDEX('ED - Country code'!$A:$A,MATCH(Data!G2589,'ED - Country code'!$B:$B,0))</f>
        <v>United States of America</v>
      </c>
      <c r="V2589">
        <f t="shared" si="326"/>
        <v>30</v>
      </c>
      <c r="W2589">
        <f t="shared" si="327"/>
        <v>2015</v>
      </c>
    </row>
    <row r="2590" spans="1:23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0"/>
        <v>3.8833333333333331E-2</v>
      </c>
      <c r="P2590" s="8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11">
        <f t="shared" si="324"/>
        <v>42042.676226851851</v>
      </c>
      <c r="T2590" s="11">
        <f t="shared" si="325"/>
        <v>42094.551388888889</v>
      </c>
      <c r="U2590" t="str">
        <f>INDEX('ED - Country code'!$A:$A,MATCH(Data!G2590,'ED - Country code'!$B:$B,0))</f>
        <v>United States of America</v>
      </c>
      <c r="V2590">
        <f t="shared" si="326"/>
        <v>51.875162037038535</v>
      </c>
      <c r="W2590">
        <f t="shared" si="327"/>
        <v>2015</v>
      </c>
    </row>
    <row r="2591" spans="1:23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0"/>
        <v>1E-4</v>
      </c>
      <c r="P2591" s="8">
        <f t="shared" si="321"/>
        <v>5</v>
      </c>
      <c r="Q2591" t="str">
        <f t="shared" si="322"/>
        <v>food</v>
      </c>
      <c r="R2591" t="str">
        <f t="shared" si="323"/>
        <v>food trucks</v>
      </c>
      <c r="S2591" s="11">
        <f t="shared" si="324"/>
        <v>42422.536192129628</v>
      </c>
      <c r="T2591" s="11">
        <f t="shared" si="325"/>
        <v>42452.494525462964</v>
      </c>
      <c r="U2591" t="str">
        <f>INDEX('ED - Country code'!$A:$A,MATCH(Data!G2591,'ED - Country code'!$B:$B,0))</f>
        <v>Denmark</v>
      </c>
      <c r="V2591">
        <f t="shared" si="326"/>
        <v>29.958333333335759</v>
      </c>
      <c r="W2591">
        <f t="shared" si="327"/>
        <v>2016</v>
      </c>
    </row>
    <row r="2592" spans="1:23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0"/>
        <v>0</v>
      </c>
      <c r="P2592" s="8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11">
        <f t="shared" si="324"/>
        <v>42388.589085648149</v>
      </c>
      <c r="T2592" s="11">
        <f t="shared" si="325"/>
        <v>42395.589085648149</v>
      </c>
      <c r="U2592" t="str">
        <f>INDEX('ED - Country code'!$A:$A,MATCH(Data!G2592,'ED - Country code'!$B:$B,0))</f>
        <v>Australia</v>
      </c>
      <c r="V2592">
        <f t="shared" si="326"/>
        <v>7</v>
      </c>
      <c r="W2592">
        <f t="shared" si="327"/>
        <v>2016</v>
      </c>
    </row>
    <row r="2593" spans="1:23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0"/>
        <v>1.7333333333333333E-2</v>
      </c>
      <c r="P2593" s="8">
        <f t="shared" si="321"/>
        <v>13</v>
      </c>
      <c r="Q2593" t="str">
        <f t="shared" si="322"/>
        <v>food</v>
      </c>
      <c r="R2593" t="str">
        <f t="shared" si="323"/>
        <v>food trucks</v>
      </c>
      <c r="S2593" s="11">
        <f t="shared" si="324"/>
        <v>42382.906527777777</v>
      </c>
      <c r="T2593" s="11">
        <f t="shared" si="325"/>
        <v>42442.864861111113</v>
      </c>
      <c r="U2593" t="str">
        <f>INDEX('ED - Country code'!$A:$A,MATCH(Data!G2593,'ED - Country code'!$B:$B,0))</f>
        <v>United States of America</v>
      </c>
      <c r="V2593">
        <f t="shared" si="326"/>
        <v>59.958333333335759</v>
      </c>
      <c r="W2593">
        <f t="shared" si="327"/>
        <v>2016</v>
      </c>
    </row>
    <row r="2594" spans="1:23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0"/>
        <v>1.6666666666666668E-3</v>
      </c>
      <c r="P2594" s="8">
        <f t="shared" si="321"/>
        <v>50</v>
      </c>
      <c r="Q2594" t="str">
        <f t="shared" si="322"/>
        <v>food</v>
      </c>
      <c r="R2594" t="str">
        <f t="shared" si="323"/>
        <v>food trucks</v>
      </c>
      <c r="S2594" s="11">
        <f t="shared" si="324"/>
        <v>41887.801168981481</v>
      </c>
      <c r="T2594" s="11">
        <f t="shared" si="325"/>
        <v>41917.801168981481</v>
      </c>
      <c r="U2594" t="str">
        <f>INDEX('ED - Country code'!$A:$A,MATCH(Data!G2594,'ED - Country code'!$B:$B,0))</f>
        <v>United States of America</v>
      </c>
      <c r="V2594">
        <f t="shared" si="326"/>
        <v>30</v>
      </c>
      <c r="W2594">
        <f t="shared" si="327"/>
        <v>2014</v>
      </c>
    </row>
    <row r="2595" spans="1:23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0"/>
        <v>0</v>
      </c>
      <c r="P2595" s="8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11">
        <f t="shared" si="324"/>
        <v>42089.84520833334</v>
      </c>
      <c r="T2595" s="11">
        <f t="shared" si="325"/>
        <v>42119.84520833334</v>
      </c>
      <c r="U2595" t="str">
        <f>INDEX('ED - Country code'!$A:$A,MATCH(Data!G2595,'ED - Country code'!$B:$B,0))</f>
        <v>United States of America</v>
      </c>
      <c r="V2595">
        <f t="shared" si="326"/>
        <v>30</v>
      </c>
      <c r="W2595">
        <f t="shared" si="327"/>
        <v>2015</v>
      </c>
    </row>
    <row r="2596" spans="1:23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0"/>
        <v>1.2500000000000001E-5</v>
      </c>
      <c r="P2596" s="8">
        <f t="shared" si="321"/>
        <v>1</v>
      </c>
      <c r="Q2596" t="str">
        <f t="shared" si="322"/>
        <v>food</v>
      </c>
      <c r="R2596" t="str">
        <f t="shared" si="323"/>
        <v>food trucks</v>
      </c>
      <c r="S2596" s="11">
        <f t="shared" si="324"/>
        <v>41828.967916666668</v>
      </c>
      <c r="T2596" s="11">
        <f t="shared" si="325"/>
        <v>41858.967916666668</v>
      </c>
      <c r="U2596" t="str">
        <f>INDEX('ED - Country code'!$A:$A,MATCH(Data!G2596,'ED - Country code'!$B:$B,0))</f>
        <v>United States of America</v>
      </c>
      <c r="V2596">
        <f t="shared" si="326"/>
        <v>30</v>
      </c>
      <c r="W2596">
        <f t="shared" si="327"/>
        <v>2014</v>
      </c>
    </row>
    <row r="2597" spans="1:23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0"/>
        <v>0.12166666666666667</v>
      </c>
      <c r="P2597" s="8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11">
        <f t="shared" si="324"/>
        <v>42760.244212962964</v>
      </c>
      <c r="T2597" s="11">
        <f t="shared" si="325"/>
        <v>42790.244212962964</v>
      </c>
      <c r="U2597" t="str">
        <f>INDEX('ED - Country code'!$A:$A,MATCH(Data!G2597,'ED - Country code'!$B:$B,0))</f>
        <v>United States of America</v>
      </c>
      <c r="V2597">
        <f t="shared" si="326"/>
        <v>30</v>
      </c>
      <c r="W2597">
        <f t="shared" si="327"/>
        <v>2017</v>
      </c>
    </row>
    <row r="2598" spans="1:23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0"/>
        <v>0.23588571428571428</v>
      </c>
      <c r="P2598" s="8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11">
        <f t="shared" si="324"/>
        <v>41828.664456018516</v>
      </c>
      <c r="T2598" s="11">
        <f t="shared" si="325"/>
        <v>41858.664456018516</v>
      </c>
      <c r="U2598" t="str">
        <f>INDEX('ED - Country code'!$A:$A,MATCH(Data!G2598,'ED - Country code'!$B:$B,0))</f>
        <v>Canada</v>
      </c>
      <c r="V2598">
        <f t="shared" si="326"/>
        <v>30</v>
      </c>
      <c r="W2598">
        <f t="shared" si="327"/>
        <v>2014</v>
      </c>
    </row>
    <row r="2599" spans="1:23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0"/>
        <v>5.6666666666666664E-2</v>
      </c>
      <c r="P2599" s="8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11">
        <f t="shared" si="324"/>
        <v>42510.341631944444</v>
      </c>
      <c r="T2599" s="11">
        <f t="shared" si="325"/>
        <v>42540.341631944444</v>
      </c>
      <c r="U2599" t="str">
        <f>INDEX('ED - Country code'!$A:$A,MATCH(Data!G2599,'ED - Country code'!$B:$B,0))</f>
        <v>United Kingdom</v>
      </c>
      <c r="V2599">
        <f t="shared" si="326"/>
        <v>30</v>
      </c>
      <c r="W2599">
        <f t="shared" si="327"/>
        <v>2016</v>
      </c>
    </row>
    <row r="2600" spans="1:23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0"/>
        <v>0.39</v>
      </c>
      <c r="P2600" s="8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11">
        <f t="shared" si="324"/>
        <v>42240.840289351851</v>
      </c>
      <c r="T2600" s="11">
        <f t="shared" si="325"/>
        <v>42270.840289351851</v>
      </c>
      <c r="U2600" t="str">
        <f>INDEX('ED - Country code'!$A:$A,MATCH(Data!G2600,'ED - Country code'!$B:$B,0))</f>
        <v>United States of America</v>
      </c>
      <c r="V2600">
        <f t="shared" si="326"/>
        <v>30</v>
      </c>
      <c r="W2600">
        <f t="shared" si="327"/>
        <v>2015</v>
      </c>
    </row>
    <row r="2601" spans="1:23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0"/>
        <v>9.9546510341776348E-3</v>
      </c>
      <c r="P2601" s="8">
        <f t="shared" si="321"/>
        <v>18</v>
      </c>
      <c r="Q2601" t="str">
        <f t="shared" si="322"/>
        <v>food</v>
      </c>
      <c r="R2601" t="str">
        <f t="shared" si="323"/>
        <v>food trucks</v>
      </c>
      <c r="S2601" s="11">
        <f t="shared" si="324"/>
        <v>41809.754016203704</v>
      </c>
      <c r="T2601" s="11">
        <f t="shared" si="325"/>
        <v>41854.754016203704</v>
      </c>
      <c r="U2601" t="str">
        <f>INDEX('ED - Country code'!$A:$A,MATCH(Data!G2601,'ED - Country code'!$B:$B,0))</f>
        <v>United States of America</v>
      </c>
      <c r="V2601">
        <f t="shared" si="326"/>
        <v>45</v>
      </c>
      <c r="W2601">
        <f t="shared" si="327"/>
        <v>2014</v>
      </c>
    </row>
    <row r="2602" spans="1:23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0"/>
        <v>6.9320000000000007E-2</v>
      </c>
      <c r="P2602" s="8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11">
        <f t="shared" si="324"/>
        <v>42394.900462962964</v>
      </c>
      <c r="T2602" s="11">
        <f t="shared" si="325"/>
        <v>42454.858796296292</v>
      </c>
      <c r="U2602" t="str">
        <f>INDEX('ED - Country code'!$A:$A,MATCH(Data!G2602,'ED - Country code'!$B:$B,0))</f>
        <v>United States of America</v>
      </c>
      <c r="V2602">
        <f t="shared" si="326"/>
        <v>59.958333333328483</v>
      </c>
      <c r="W2602">
        <f t="shared" si="327"/>
        <v>2016</v>
      </c>
    </row>
    <row r="2603" spans="1:23" ht="43.2" x14ac:dyDescent="0.3">
      <c r="A2603">
        <v>2023</v>
      </c>
      <c r="B2603" s="3" t="s">
        <v>2024</v>
      </c>
      <c r="C2603" s="3" t="s">
        <v>6133</v>
      </c>
      <c r="D2603">
        <v>100000</v>
      </c>
      <c r="E2603">
        <v>161459</v>
      </c>
      <c r="F2603" t="s">
        <v>8219</v>
      </c>
      <c r="G2603" t="s">
        <v>8224</v>
      </c>
      <c r="H2603" t="s">
        <v>8246</v>
      </c>
      <c r="I2603">
        <v>1434017153</v>
      </c>
      <c r="J2603">
        <v>1431425153</v>
      </c>
      <c r="K2603" t="b">
        <v>1</v>
      </c>
      <c r="L2603">
        <v>353</v>
      </c>
      <c r="M2603" t="b">
        <v>1</v>
      </c>
      <c r="N2603" t="s">
        <v>8295</v>
      </c>
      <c r="O2603" s="5">
        <f t="shared" si="320"/>
        <v>1.61459</v>
      </c>
      <c r="P2603" s="8">
        <f t="shared" si="321"/>
        <v>457.39093484419266</v>
      </c>
      <c r="Q2603" t="str">
        <f t="shared" si="322"/>
        <v>technology</v>
      </c>
      <c r="R2603" t="str">
        <f t="shared" si="323"/>
        <v>hardware</v>
      </c>
      <c r="S2603" s="11">
        <f t="shared" si="324"/>
        <v>42136.420752314814</v>
      </c>
      <c r="T2603" s="11">
        <f t="shared" si="325"/>
        <v>42166.420752314814</v>
      </c>
      <c r="U2603" t="str">
        <f>INDEX('ED - Country code'!$A:$A,MATCH(Data!G2025,'ED - Country code'!$B:$B,0))</f>
        <v>United States of America</v>
      </c>
      <c r="V2603">
        <f t="shared" si="326"/>
        <v>30</v>
      </c>
      <c r="W2603">
        <f t="shared" si="327"/>
        <v>2015</v>
      </c>
    </row>
    <row r="2604" spans="1:23" ht="43.2" x14ac:dyDescent="0.3">
      <c r="A2604">
        <v>3266</v>
      </c>
      <c r="B2604" s="3" t="s">
        <v>3266</v>
      </c>
      <c r="C2604" s="3" t="s">
        <v>7376</v>
      </c>
      <c r="D2604">
        <v>6000</v>
      </c>
      <c r="E2604">
        <v>7877</v>
      </c>
      <c r="F2604" t="s">
        <v>8219</v>
      </c>
      <c r="G2604" t="s">
        <v>8224</v>
      </c>
      <c r="H2604" t="s">
        <v>8246</v>
      </c>
      <c r="I2604">
        <v>1434142800</v>
      </c>
      <c r="J2604">
        <v>1431435122</v>
      </c>
      <c r="K2604" t="b">
        <v>1</v>
      </c>
      <c r="L2604">
        <v>163</v>
      </c>
      <c r="M2604" t="b">
        <v>1</v>
      </c>
      <c r="N2604" t="s">
        <v>8271</v>
      </c>
      <c r="O2604" s="5">
        <f t="shared" si="320"/>
        <v>1.3128333333333333</v>
      </c>
      <c r="P2604" s="8">
        <f t="shared" si="321"/>
        <v>48.325153374233132</v>
      </c>
      <c r="Q2604" t="str">
        <f t="shared" si="322"/>
        <v>theater</v>
      </c>
      <c r="R2604" t="str">
        <f t="shared" si="323"/>
        <v>plays</v>
      </c>
      <c r="S2604" s="11">
        <f t="shared" si="324"/>
        <v>42136.536134259266</v>
      </c>
      <c r="T2604" s="11">
        <f t="shared" si="325"/>
        <v>42167.875</v>
      </c>
      <c r="U2604" t="str">
        <f>INDEX('ED - Country code'!$A:$A,MATCH(Data!G3268,'ED - Country code'!$B:$B,0))</f>
        <v>United States of America</v>
      </c>
      <c r="V2604">
        <f t="shared" si="326"/>
        <v>31.338865740734036</v>
      </c>
      <c r="W2604">
        <f t="shared" si="327"/>
        <v>2015</v>
      </c>
    </row>
    <row r="2605" spans="1:23" ht="43.2" x14ac:dyDescent="0.3">
      <c r="A2605">
        <v>3669</v>
      </c>
      <c r="B2605" s="3" t="s">
        <v>3666</v>
      </c>
      <c r="C2605" s="3" t="s">
        <v>7779</v>
      </c>
      <c r="D2605">
        <v>1000</v>
      </c>
      <c r="E2605">
        <v>1382</v>
      </c>
      <c r="F2605" t="s">
        <v>8219</v>
      </c>
      <c r="G2605" t="s">
        <v>8225</v>
      </c>
      <c r="H2605" t="s">
        <v>8247</v>
      </c>
      <c r="I2605">
        <v>1434039137</v>
      </c>
      <c r="J2605">
        <v>1431447137</v>
      </c>
      <c r="K2605" t="b">
        <v>0</v>
      </c>
      <c r="L2605">
        <v>17</v>
      </c>
      <c r="M2605" t="b">
        <v>1</v>
      </c>
      <c r="N2605" t="s">
        <v>8271</v>
      </c>
      <c r="O2605" s="5">
        <f t="shared" si="320"/>
        <v>1.3819999999999999</v>
      </c>
      <c r="P2605" s="8">
        <f t="shared" si="321"/>
        <v>81.294117647058826</v>
      </c>
      <c r="Q2605" t="str">
        <f t="shared" si="322"/>
        <v>theater</v>
      </c>
      <c r="R2605" t="str">
        <f t="shared" si="323"/>
        <v>plays</v>
      </c>
      <c r="S2605" s="11">
        <f t="shared" si="324"/>
        <v>42136.675196759257</v>
      </c>
      <c r="T2605" s="11">
        <f t="shared" si="325"/>
        <v>42166.675196759257</v>
      </c>
      <c r="U2605" t="str">
        <f>INDEX('ED - Country code'!$A:$A,MATCH(Data!G3671,'ED - Country code'!$B:$B,0))</f>
        <v>United States of America</v>
      </c>
      <c r="V2605">
        <f t="shared" si="326"/>
        <v>30</v>
      </c>
      <c r="W2605">
        <f t="shared" si="327"/>
        <v>2015</v>
      </c>
    </row>
    <row r="2606" spans="1:23" ht="28.8" x14ac:dyDescent="0.3">
      <c r="A2606">
        <v>2258</v>
      </c>
      <c r="B2606" s="3" t="s">
        <v>2259</v>
      </c>
      <c r="C2606" s="3" t="s">
        <v>6368</v>
      </c>
      <c r="D2606">
        <v>2200</v>
      </c>
      <c r="E2606">
        <v>3223</v>
      </c>
      <c r="F2606" t="s">
        <v>8219</v>
      </c>
      <c r="G2606" t="s">
        <v>8224</v>
      </c>
      <c r="H2606" t="s">
        <v>8246</v>
      </c>
      <c r="I2606">
        <v>1434045687</v>
      </c>
      <c r="J2606">
        <v>1431453687</v>
      </c>
      <c r="K2606" t="b">
        <v>0</v>
      </c>
      <c r="L2606">
        <v>205</v>
      </c>
      <c r="M2606" t="b">
        <v>1</v>
      </c>
      <c r="N2606" t="s">
        <v>8297</v>
      </c>
      <c r="O2606" s="5">
        <f t="shared" si="320"/>
        <v>1.4650000000000001</v>
      </c>
      <c r="P2606" s="8">
        <f t="shared" si="321"/>
        <v>15.721951219512196</v>
      </c>
      <c r="Q2606" t="str">
        <f t="shared" si="322"/>
        <v>games</v>
      </c>
      <c r="R2606" t="str">
        <f t="shared" si="323"/>
        <v>tabletop games</v>
      </c>
      <c r="S2606" s="11">
        <f t="shared" si="324"/>
        <v>42136.75100694444</v>
      </c>
      <c r="T2606" s="11">
        <f t="shared" si="325"/>
        <v>42166.75100694444</v>
      </c>
      <c r="U2606" t="str">
        <f>INDEX('ED - Country code'!$A:$A,MATCH(Data!G2260,'ED - Country code'!$B:$B,0))</f>
        <v>United States of America</v>
      </c>
      <c r="V2606">
        <f t="shared" si="326"/>
        <v>30</v>
      </c>
      <c r="W2606">
        <f t="shared" si="327"/>
        <v>2015</v>
      </c>
    </row>
    <row r="2607" spans="1:23" ht="43.2" x14ac:dyDescent="0.3">
      <c r="A2607">
        <v>3269</v>
      </c>
      <c r="B2607" s="3" t="s">
        <v>3269</v>
      </c>
      <c r="C2607" s="3" t="s">
        <v>7379</v>
      </c>
      <c r="D2607">
        <v>8000</v>
      </c>
      <c r="E2607">
        <v>8120</v>
      </c>
      <c r="F2607" t="s">
        <v>8219</v>
      </c>
      <c r="G2607" t="s">
        <v>8225</v>
      </c>
      <c r="H2607" t="s">
        <v>8247</v>
      </c>
      <c r="I2607">
        <v>1434452400</v>
      </c>
      <c r="J2607">
        <v>1431509397</v>
      </c>
      <c r="K2607" t="b">
        <v>1</v>
      </c>
      <c r="L2607">
        <v>70</v>
      </c>
      <c r="M2607" t="b">
        <v>1</v>
      </c>
      <c r="N2607" t="s">
        <v>8271</v>
      </c>
      <c r="O2607" s="5">
        <f t="shared" si="320"/>
        <v>1.0149999999999999</v>
      </c>
      <c r="P2607" s="8">
        <f t="shared" si="321"/>
        <v>116</v>
      </c>
      <c r="Q2607" t="str">
        <f t="shared" si="322"/>
        <v>theater</v>
      </c>
      <c r="R2607" t="str">
        <f t="shared" si="323"/>
        <v>plays</v>
      </c>
      <c r="S2607" s="11">
        <f t="shared" si="324"/>
        <v>42137.395798611105</v>
      </c>
      <c r="T2607" s="11">
        <f t="shared" si="325"/>
        <v>42171.458333333328</v>
      </c>
      <c r="U2607" t="str">
        <f>INDEX('ED - Country code'!$A:$A,MATCH(Data!G3271,'ED - Country code'!$B:$B,0))</f>
        <v>United Kingdom</v>
      </c>
      <c r="V2607">
        <f t="shared" si="326"/>
        <v>34.062534722223063</v>
      </c>
      <c r="W2607">
        <f t="shared" si="327"/>
        <v>2015</v>
      </c>
    </row>
    <row r="2608" spans="1:23" ht="43.2" x14ac:dyDescent="0.3">
      <c r="A2608">
        <v>1205</v>
      </c>
      <c r="B2608" s="3" t="s">
        <v>1206</v>
      </c>
      <c r="C2608" s="3" t="s">
        <v>5315</v>
      </c>
      <c r="D2608">
        <v>13000</v>
      </c>
      <c r="E2608">
        <v>13112</v>
      </c>
      <c r="F2608" t="s">
        <v>8219</v>
      </c>
      <c r="G2608" t="s">
        <v>8236</v>
      </c>
      <c r="H2608" t="s">
        <v>8249</v>
      </c>
      <c r="I2608">
        <v>1434197351</v>
      </c>
      <c r="J2608">
        <v>1431605351</v>
      </c>
      <c r="K2608" t="b">
        <v>0</v>
      </c>
      <c r="L2608">
        <v>62</v>
      </c>
      <c r="M2608" t="b">
        <v>1</v>
      </c>
      <c r="N2608" t="s">
        <v>8285</v>
      </c>
      <c r="O2608" s="5">
        <f t="shared" si="320"/>
        <v>1.0086153846153847</v>
      </c>
      <c r="P2608" s="8">
        <f t="shared" si="321"/>
        <v>211.48387096774192</v>
      </c>
      <c r="Q2608" t="str">
        <f t="shared" si="322"/>
        <v>photography</v>
      </c>
      <c r="R2608" t="str">
        <f t="shared" si="323"/>
        <v>photobooks</v>
      </c>
      <c r="S2608" s="11">
        <f t="shared" si="324"/>
        <v>42138.506377314814</v>
      </c>
      <c r="T2608" s="11">
        <f t="shared" si="325"/>
        <v>42168.506377314814</v>
      </c>
      <c r="U2608" t="str">
        <f>INDEX('ED - Country code'!$A:$A,MATCH(Data!G1207,'ED - Country code'!$B:$B,0))</f>
        <v>United States of America</v>
      </c>
      <c r="V2608">
        <f t="shared" si="326"/>
        <v>30</v>
      </c>
      <c r="W2608">
        <f t="shared" si="327"/>
        <v>2015</v>
      </c>
    </row>
    <row r="2609" spans="1:23" ht="43.2" x14ac:dyDescent="0.3">
      <c r="A2609">
        <v>2044</v>
      </c>
      <c r="B2609" s="3" t="s">
        <v>2045</v>
      </c>
      <c r="C2609" s="3" t="s">
        <v>6154</v>
      </c>
      <c r="D2609">
        <v>15000</v>
      </c>
      <c r="E2609">
        <v>16232</v>
      </c>
      <c r="F2609" t="s">
        <v>8219</v>
      </c>
      <c r="G2609" t="s">
        <v>8224</v>
      </c>
      <c r="H2609" t="s">
        <v>8246</v>
      </c>
      <c r="I2609">
        <v>1434212714</v>
      </c>
      <c r="J2609">
        <v>1431620714</v>
      </c>
      <c r="K2609" t="b">
        <v>0</v>
      </c>
      <c r="L2609">
        <v>180</v>
      </c>
      <c r="M2609" t="b">
        <v>1</v>
      </c>
      <c r="N2609" t="s">
        <v>8295</v>
      </c>
      <c r="O2609" s="5">
        <f t="shared" si="320"/>
        <v>1.0821333333333334</v>
      </c>
      <c r="P2609" s="8">
        <f t="shared" si="321"/>
        <v>90.177777777777777</v>
      </c>
      <c r="Q2609" t="str">
        <f t="shared" si="322"/>
        <v>technology</v>
      </c>
      <c r="R2609" t="str">
        <f t="shared" si="323"/>
        <v>hardware</v>
      </c>
      <c r="S2609" s="11">
        <f t="shared" si="324"/>
        <v>42138.684189814812</v>
      </c>
      <c r="T2609" s="11">
        <f t="shared" si="325"/>
        <v>42168.684189814812</v>
      </c>
      <c r="U2609" t="str">
        <f>INDEX('ED - Country code'!$A:$A,MATCH(Data!G2046,'ED - Country code'!$B:$B,0))</f>
        <v>United States of America</v>
      </c>
      <c r="V2609">
        <f t="shared" si="326"/>
        <v>30</v>
      </c>
      <c r="W2609">
        <f t="shared" si="327"/>
        <v>2015</v>
      </c>
    </row>
    <row r="2610" spans="1:23" ht="43.2" x14ac:dyDescent="0.3">
      <c r="A2610">
        <v>3770</v>
      </c>
      <c r="B2610" s="3" t="s">
        <v>3767</v>
      </c>
      <c r="C2610" s="3" t="s">
        <v>7880</v>
      </c>
      <c r="D2610">
        <v>2000</v>
      </c>
      <c r="E2610">
        <v>2000</v>
      </c>
      <c r="F2610" t="s">
        <v>8219</v>
      </c>
      <c r="G2610" t="s">
        <v>8225</v>
      </c>
      <c r="H2610" t="s">
        <v>8247</v>
      </c>
      <c r="I2610">
        <v>1434234010</v>
      </c>
      <c r="J2610">
        <v>1431642010</v>
      </c>
      <c r="K2610" t="b">
        <v>0</v>
      </c>
      <c r="L2610">
        <v>20</v>
      </c>
      <c r="M2610" t="b">
        <v>1</v>
      </c>
      <c r="N2610" t="s">
        <v>8305</v>
      </c>
      <c r="O2610" s="5">
        <f t="shared" si="320"/>
        <v>1</v>
      </c>
      <c r="P2610" s="8">
        <f t="shared" si="321"/>
        <v>100</v>
      </c>
      <c r="Q2610" t="str">
        <f t="shared" si="322"/>
        <v>theater</v>
      </c>
      <c r="R2610" t="str">
        <f t="shared" si="323"/>
        <v>musical</v>
      </c>
      <c r="S2610" s="11">
        <f t="shared" si="324"/>
        <v>42138.930671296301</v>
      </c>
      <c r="T2610" s="11">
        <f t="shared" si="325"/>
        <v>42168.930671296301</v>
      </c>
      <c r="U2610" t="str">
        <f>INDEX('ED - Country code'!$A:$A,MATCH(Data!G3772,'ED - Country code'!$B:$B,0))</f>
        <v>Canada</v>
      </c>
      <c r="V2610">
        <f t="shared" si="326"/>
        <v>30</v>
      </c>
      <c r="W2610">
        <f t="shared" si="327"/>
        <v>2015</v>
      </c>
    </row>
    <row r="2611" spans="1:23" ht="43.2" x14ac:dyDescent="0.3">
      <c r="A2611">
        <v>3049</v>
      </c>
      <c r="B2611" s="3" t="s">
        <v>3049</v>
      </c>
      <c r="C2611" s="3" t="s">
        <v>7159</v>
      </c>
      <c r="D2611">
        <v>3750</v>
      </c>
      <c r="E2611">
        <v>4000</v>
      </c>
      <c r="F2611" t="s">
        <v>8219</v>
      </c>
      <c r="G2611" t="s">
        <v>8224</v>
      </c>
      <c r="H2611" t="s">
        <v>8246</v>
      </c>
      <c r="I2611">
        <v>1434241255</v>
      </c>
      <c r="J2611">
        <v>1431649255</v>
      </c>
      <c r="K2611" t="b">
        <v>0</v>
      </c>
      <c r="L2611">
        <v>54</v>
      </c>
      <c r="M2611" t="b">
        <v>1</v>
      </c>
      <c r="N2611" t="s">
        <v>8303</v>
      </c>
      <c r="O2611" s="5">
        <f t="shared" si="320"/>
        <v>1.0666666666666667</v>
      </c>
      <c r="P2611" s="8">
        <f t="shared" si="321"/>
        <v>74.074074074074076</v>
      </c>
      <c r="Q2611" t="str">
        <f t="shared" si="322"/>
        <v>theater</v>
      </c>
      <c r="R2611" t="str">
        <f t="shared" si="323"/>
        <v>spaces</v>
      </c>
      <c r="S2611" s="11">
        <f t="shared" si="324"/>
        <v>42139.014525462961</v>
      </c>
      <c r="T2611" s="11">
        <f t="shared" si="325"/>
        <v>42169.014525462961</v>
      </c>
      <c r="U2611" t="str">
        <f>INDEX('ED - Country code'!$A:$A,MATCH(Data!G3051,'ED - Country code'!$B:$B,0))</f>
        <v>United States of America</v>
      </c>
      <c r="V2611">
        <f t="shared" si="326"/>
        <v>30</v>
      </c>
      <c r="W2611">
        <f t="shared" si="327"/>
        <v>2015</v>
      </c>
    </row>
    <row r="2612" spans="1:23" ht="43.2" x14ac:dyDescent="0.3">
      <c r="A2612">
        <v>2819</v>
      </c>
      <c r="B2612" s="3" t="s">
        <v>2819</v>
      </c>
      <c r="C2612" s="3" t="s">
        <v>6929</v>
      </c>
      <c r="D2612">
        <v>5000</v>
      </c>
      <c r="E2612">
        <v>5240</v>
      </c>
      <c r="F2612" t="s">
        <v>8219</v>
      </c>
      <c r="G2612" t="s">
        <v>8225</v>
      </c>
      <c r="H2612" t="s">
        <v>8247</v>
      </c>
      <c r="I2612">
        <v>1434285409</v>
      </c>
      <c r="J2612">
        <v>1431693409</v>
      </c>
      <c r="K2612" t="b">
        <v>0</v>
      </c>
      <c r="L2612">
        <v>104</v>
      </c>
      <c r="M2612" t="b">
        <v>1</v>
      </c>
      <c r="N2612" t="s">
        <v>8271</v>
      </c>
      <c r="O2612" s="5">
        <f t="shared" si="320"/>
        <v>1.048</v>
      </c>
      <c r="P2612" s="8">
        <f t="shared" si="321"/>
        <v>50.384615384615387</v>
      </c>
      <c r="Q2612" t="str">
        <f t="shared" si="322"/>
        <v>theater</v>
      </c>
      <c r="R2612" t="str">
        <f t="shared" si="323"/>
        <v>plays</v>
      </c>
      <c r="S2612" s="11">
        <f t="shared" si="324"/>
        <v>42139.525567129633</v>
      </c>
      <c r="T2612" s="11">
        <f t="shared" si="325"/>
        <v>42169.525567129633</v>
      </c>
      <c r="U2612" t="str">
        <f>INDEX('ED - Country code'!$A:$A,MATCH(Data!G2821,'ED - Country code'!$B:$B,0))</f>
        <v>United States of America</v>
      </c>
      <c r="V2612">
        <f t="shared" si="326"/>
        <v>30</v>
      </c>
      <c r="W2612">
        <f t="shared" si="327"/>
        <v>2015</v>
      </c>
    </row>
    <row r="2613" spans="1:23" ht="57.6" x14ac:dyDescent="0.3">
      <c r="A2613">
        <v>2328</v>
      </c>
      <c r="B2613" s="3" t="s">
        <v>2329</v>
      </c>
      <c r="C2613" s="3" t="s">
        <v>6438</v>
      </c>
      <c r="D2613">
        <v>10000</v>
      </c>
      <c r="E2613">
        <v>25445</v>
      </c>
      <c r="F2613" t="s">
        <v>8219</v>
      </c>
      <c r="G2613" t="s">
        <v>8224</v>
      </c>
      <c r="H2613" t="s">
        <v>8246</v>
      </c>
      <c r="I2613">
        <v>1434307537</v>
      </c>
      <c r="J2613">
        <v>1431715537</v>
      </c>
      <c r="K2613" t="b">
        <v>1</v>
      </c>
      <c r="L2613">
        <v>537</v>
      </c>
      <c r="M2613" t="b">
        <v>1</v>
      </c>
      <c r="N2613" t="s">
        <v>8298</v>
      </c>
      <c r="O2613" s="5">
        <f t="shared" si="320"/>
        <v>2.5445000000000002</v>
      </c>
      <c r="P2613" s="8">
        <f t="shared" si="321"/>
        <v>47.383612662942269</v>
      </c>
      <c r="Q2613" t="str">
        <f t="shared" si="322"/>
        <v>food</v>
      </c>
      <c r="R2613" t="str">
        <f t="shared" si="323"/>
        <v>small batch</v>
      </c>
      <c r="S2613" s="11">
        <f t="shared" si="324"/>
        <v>42139.781678240746</v>
      </c>
      <c r="T2613" s="11">
        <f t="shared" si="325"/>
        <v>42169.781678240746</v>
      </c>
      <c r="U2613" t="str">
        <f>INDEX('ED - Country code'!$A:$A,MATCH(Data!G2330,'ED - Country code'!$B:$B,0))</f>
        <v>Ireland</v>
      </c>
      <c r="V2613">
        <f t="shared" si="326"/>
        <v>30</v>
      </c>
      <c r="W2613">
        <f t="shared" si="327"/>
        <v>2015</v>
      </c>
    </row>
    <row r="2614" spans="1:23" ht="43.2" x14ac:dyDescent="0.3">
      <c r="A2614">
        <v>3558</v>
      </c>
      <c r="B2614" s="3" t="s">
        <v>3557</v>
      </c>
      <c r="C2614" s="3" t="s">
        <v>7668</v>
      </c>
      <c r="D2614">
        <v>350</v>
      </c>
      <c r="E2614">
        <v>504</v>
      </c>
      <c r="F2614" t="s">
        <v>8219</v>
      </c>
      <c r="G2614" t="s">
        <v>8225</v>
      </c>
      <c r="H2614" t="s">
        <v>8247</v>
      </c>
      <c r="I2614">
        <v>1435352400</v>
      </c>
      <c r="J2614">
        <v>1431718575</v>
      </c>
      <c r="K2614" t="b">
        <v>0</v>
      </c>
      <c r="L2614">
        <v>22</v>
      </c>
      <c r="M2614" t="b">
        <v>1</v>
      </c>
      <c r="N2614" t="s">
        <v>8271</v>
      </c>
      <c r="O2614" s="5">
        <f t="shared" si="320"/>
        <v>1.44</v>
      </c>
      <c r="P2614" s="8">
        <f t="shared" si="321"/>
        <v>22.90909090909091</v>
      </c>
      <c r="Q2614" t="str">
        <f t="shared" si="322"/>
        <v>theater</v>
      </c>
      <c r="R2614" t="str">
        <f t="shared" si="323"/>
        <v>plays</v>
      </c>
      <c r="S2614" s="11">
        <f t="shared" si="324"/>
        <v>42139.816840277781</v>
      </c>
      <c r="T2614" s="11">
        <f t="shared" si="325"/>
        <v>42181.875</v>
      </c>
      <c r="U2614" t="str">
        <f>INDEX('ED - Country code'!$A:$A,MATCH(Data!G3560,'ED - Country code'!$B:$B,0))</f>
        <v>Spain</v>
      </c>
      <c r="V2614">
        <f t="shared" si="326"/>
        <v>42.058159722218988</v>
      </c>
      <c r="W2614">
        <f t="shared" si="327"/>
        <v>2015</v>
      </c>
    </row>
    <row r="2615" spans="1:23" ht="28.8" x14ac:dyDescent="0.3">
      <c r="A2615">
        <v>3395</v>
      </c>
      <c r="B2615" s="3" t="s">
        <v>3394</v>
      </c>
      <c r="C2615" s="3" t="s">
        <v>7505</v>
      </c>
      <c r="D2615">
        <v>500</v>
      </c>
      <c r="E2615">
        <v>920</v>
      </c>
      <c r="F2615" t="s">
        <v>8219</v>
      </c>
      <c r="G2615" t="s">
        <v>8225</v>
      </c>
      <c r="H2615" t="s">
        <v>8247</v>
      </c>
      <c r="I2615">
        <v>1433009400</v>
      </c>
      <c r="J2615">
        <v>1431795944</v>
      </c>
      <c r="K2615" t="b">
        <v>0</v>
      </c>
      <c r="L2615">
        <v>38</v>
      </c>
      <c r="M2615" t="b">
        <v>1</v>
      </c>
      <c r="N2615" t="s">
        <v>8271</v>
      </c>
      <c r="O2615" s="5">
        <f t="shared" si="320"/>
        <v>1.84</v>
      </c>
      <c r="P2615" s="8">
        <f t="shared" si="321"/>
        <v>24.210526315789473</v>
      </c>
      <c r="Q2615" t="str">
        <f t="shared" si="322"/>
        <v>theater</v>
      </c>
      <c r="R2615" t="str">
        <f t="shared" si="323"/>
        <v>plays</v>
      </c>
      <c r="S2615" s="11">
        <f t="shared" si="324"/>
        <v>42140.712314814817</v>
      </c>
      <c r="T2615" s="11">
        <f t="shared" si="325"/>
        <v>42154.756944444445</v>
      </c>
      <c r="U2615" t="str">
        <f>INDEX('ED - Country code'!$A:$A,MATCH(Data!G3397,'ED - Country code'!$B:$B,0))</f>
        <v>United Kingdom</v>
      </c>
      <c r="V2615">
        <f t="shared" si="326"/>
        <v>14.044629629628616</v>
      </c>
      <c r="W2615">
        <f t="shared" si="327"/>
        <v>2015</v>
      </c>
    </row>
    <row r="2616" spans="1:23" ht="43.2" x14ac:dyDescent="0.3">
      <c r="A2616">
        <v>3294</v>
      </c>
      <c r="B2616" s="3" t="s">
        <v>3294</v>
      </c>
      <c r="C2616" s="3" t="s">
        <v>7404</v>
      </c>
      <c r="D2616">
        <v>600</v>
      </c>
      <c r="E2616">
        <v>710</v>
      </c>
      <c r="F2616" t="s">
        <v>8219</v>
      </c>
      <c r="G2616" t="s">
        <v>8225</v>
      </c>
      <c r="H2616" t="s">
        <v>8247</v>
      </c>
      <c r="I2616">
        <v>1434459554</v>
      </c>
      <c r="J2616">
        <v>1431867554</v>
      </c>
      <c r="K2616" t="b">
        <v>0</v>
      </c>
      <c r="L2616">
        <v>24</v>
      </c>
      <c r="M2616" t="b">
        <v>1</v>
      </c>
      <c r="N2616" t="s">
        <v>8271</v>
      </c>
      <c r="O2616" s="5">
        <f t="shared" si="320"/>
        <v>1.1833333333333333</v>
      </c>
      <c r="P2616" s="8">
        <f t="shared" si="321"/>
        <v>29.583333333333332</v>
      </c>
      <c r="Q2616" t="str">
        <f t="shared" si="322"/>
        <v>theater</v>
      </c>
      <c r="R2616" t="str">
        <f t="shared" si="323"/>
        <v>plays</v>
      </c>
      <c r="S2616" s="11">
        <f t="shared" si="324"/>
        <v>42141.541134259256</v>
      </c>
      <c r="T2616" s="11">
        <f t="shared" si="325"/>
        <v>42171.541134259256</v>
      </c>
      <c r="U2616" t="str">
        <f>INDEX('ED - Country code'!$A:$A,MATCH(Data!G3296,'ED - Country code'!$B:$B,0))</f>
        <v>United States of America</v>
      </c>
      <c r="V2616">
        <f t="shared" si="326"/>
        <v>30</v>
      </c>
      <c r="W2616">
        <f t="shared" si="327"/>
        <v>2015</v>
      </c>
    </row>
    <row r="2617" spans="1:23" ht="28.8" x14ac:dyDescent="0.3">
      <c r="A2617">
        <v>1380</v>
      </c>
      <c r="B2617" s="3" t="s">
        <v>1381</v>
      </c>
      <c r="C2617" s="3" t="s">
        <v>5490</v>
      </c>
      <c r="D2617">
        <v>25</v>
      </c>
      <c r="E2617">
        <v>106</v>
      </c>
      <c r="F2617" t="s">
        <v>8219</v>
      </c>
      <c r="G2617" t="s">
        <v>8224</v>
      </c>
      <c r="H2617" t="s">
        <v>8246</v>
      </c>
      <c r="I2617">
        <v>1433815200</v>
      </c>
      <c r="J2617">
        <v>1431886706</v>
      </c>
      <c r="K2617" t="b">
        <v>0</v>
      </c>
      <c r="L2617">
        <v>5</v>
      </c>
      <c r="M2617" t="b">
        <v>1</v>
      </c>
      <c r="N2617" t="s">
        <v>8276</v>
      </c>
      <c r="O2617" s="5">
        <f t="shared" si="320"/>
        <v>4.24</v>
      </c>
      <c r="P2617" s="8">
        <f t="shared" si="321"/>
        <v>21.2</v>
      </c>
      <c r="Q2617" t="str">
        <f t="shared" si="322"/>
        <v>music</v>
      </c>
      <c r="R2617" t="str">
        <f t="shared" si="323"/>
        <v>rock</v>
      </c>
      <c r="S2617" s="11">
        <f t="shared" si="324"/>
        <v>42141.762800925921</v>
      </c>
      <c r="T2617" s="11">
        <f t="shared" si="325"/>
        <v>42164.083333333328</v>
      </c>
      <c r="U2617" t="str">
        <f>INDEX('ED - Country code'!$A:$A,MATCH(Data!G1382,'ED - Country code'!$B:$B,0))</f>
        <v>United States of America</v>
      </c>
      <c r="V2617">
        <f t="shared" si="326"/>
        <v>22.320532407407882</v>
      </c>
      <c r="W2617">
        <f t="shared" si="327"/>
        <v>2015</v>
      </c>
    </row>
    <row r="2618" spans="1:23" ht="28.8" x14ac:dyDescent="0.3">
      <c r="A2618">
        <v>2171</v>
      </c>
      <c r="B2618" s="3" t="s">
        <v>2172</v>
      </c>
      <c r="C2618" s="3" t="s">
        <v>6281</v>
      </c>
      <c r="D2618">
        <v>4000</v>
      </c>
      <c r="E2618">
        <v>4243</v>
      </c>
      <c r="F2618" t="s">
        <v>8219</v>
      </c>
      <c r="G2618" t="s">
        <v>8224</v>
      </c>
      <c r="H2618" t="s">
        <v>8246</v>
      </c>
      <c r="I2618">
        <v>1434949200</v>
      </c>
      <c r="J2618">
        <v>1431903495</v>
      </c>
      <c r="K2618" t="b">
        <v>0</v>
      </c>
      <c r="L2618">
        <v>47</v>
      </c>
      <c r="M2618" t="b">
        <v>1</v>
      </c>
      <c r="N2618" t="s">
        <v>8276</v>
      </c>
      <c r="O2618" s="5">
        <f t="shared" si="320"/>
        <v>1.0607500000000001</v>
      </c>
      <c r="P2618" s="8">
        <f t="shared" si="321"/>
        <v>90.276595744680847</v>
      </c>
      <c r="Q2618" t="str">
        <f t="shared" si="322"/>
        <v>music</v>
      </c>
      <c r="R2618" t="str">
        <f t="shared" si="323"/>
        <v>rock</v>
      </c>
      <c r="S2618" s="11">
        <f t="shared" si="324"/>
        <v>42141.95711805555</v>
      </c>
      <c r="T2618" s="11">
        <f t="shared" si="325"/>
        <v>42177.208333333328</v>
      </c>
      <c r="U2618" t="str">
        <f>INDEX('ED - Country code'!$A:$A,MATCH(Data!G2173,'ED - Country code'!$B:$B,0))</f>
        <v>United States of America</v>
      </c>
      <c r="V2618">
        <f t="shared" si="326"/>
        <v>35.251215277778101</v>
      </c>
      <c r="W2618">
        <f t="shared" si="327"/>
        <v>2015</v>
      </c>
    </row>
    <row r="2619" spans="1:23" ht="43.2" x14ac:dyDescent="0.3">
      <c r="A2619">
        <v>3670</v>
      </c>
      <c r="B2619" s="3" t="s">
        <v>3667</v>
      </c>
      <c r="C2619" s="3" t="s">
        <v>7780</v>
      </c>
      <c r="D2619">
        <v>220</v>
      </c>
      <c r="E2619">
        <v>241</v>
      </c>
      <c r="F2619" t="s">
        <v>8219</v>
      </c>
      <c r="G2619" t="s">
        <v>8225</v>
      </c>
      <c r="H2619" t="s">
        <v>8247</v>
      </c>
      <c r="I2619">
        <v>1433113200</v>
      </c>
      <c r="J2619">
        <v>1431951611</v>
      </c>
      <c r="K2619" t="b">
        <v>0</v>
      </c>
      <c r="L2619">
        <v>12</v>
      </c>
      <c r="M2619" t="b">
        <v>1</v>
      </c>
      <c r="N2619" t="s">
        <v>8271</v>
      </c>
      <c r="O2619" s="5">
        <f t="shared" si="320"/>
        <v>1.0954545454545455</v>
      </c>
      <c r="P2619" s="8">
        <f t="shared" si="321"/>
        <v>20.083333333333332</v>
      </c>
      <c r="Q2619" t="str">
        <f t="shared" si="322"/>
        <v>theater</v>
      </c>
      <c r="R2619" t="str">
        <f t="shared" si="323"/>
        <v>plays</v>
      </c>
      <c r="S2619" s="11">
        <f t="shared" si="324"/>
        <v>42142.514016203699</v>
      </c>
      <c r="T2619" s="11">
        <f t="shared" si="325"/>
        <v>42155.958333333328</v>
      </c>
      <c r="U2619" t="str">
        <f>INDEX('ED - Country code'!$A:$A,MATCH(Data!G3672,'ED - Country code'!$B:$B,0))</f>
        <v>United States of America</v>
      </c>
      <c r="V2619">
        <f t="shared" si="326"/>
        <v>13.444317129629781</v>
      </c>
      <c r="W2619">
        <f t="shared" si="327"/>
        <v>2015</v>
      </c>
    </row>
    <row r="2620" spans="1:23" ht="43.2" x14ac:dyDescent="0.3">
      <c r="A2620">
        <v>3834</v>
      </c>
      <c r="B2620" s="3" t="s">
        <v>3831</v>
      </c>
      <c r="C2620" s="3" t="s">
        <v>7943</v>
      </c>
      <c r="D2620">
        <v>3000</v>
      </c>
      <c r="E2620">
        <v>3271</v>
      </c>
      <c r="F2620" t="s">
        <v>8219</v>
      </c>
      <c r="G2620" t="s">
        <v>8225</v>
      </c>
      <c r="H2620" t="s">
        <v>8247</v>
      </c>
      <c r="I2620">
        <v>1434624067</v>
      </c>
      <c r="J2620">
        <v>1432032067</v>
      </c>
      <c r="K2620" t="b">
        <v>0</v>
      </c>
      <c r="L2620">
        <v>57</v>
      </c>
      <c r="M2620" t="b">
        <v>1</v>
      </c>
      <c r="N2620" t="s">
        <v>8271</v>
      </c>
      <c r="O2620" s="5">
        <f t="shared" si="320"/>
        <v>1.0903333333333334</v>
      </c>
      <c r="P2620" s="8">
        <f t="shared" si="321"/>
        <v>57.385964912280699</v>
      </c>
      <c r="Q2620" t="str">
        <f t="shared" si="322"/>
        <v>theater</v>
      </c>
      <c r="R2620" t="str">
        <f t="shared" si="323"/>
        <v>plays</v>
      </c>
      <c r="S2620" s="11">
        <f t="shared" si="324"/>
        <v>42143.445219907408</v>
      </c>
      <c r="T2620" s="11">
        <f t="shared" si="325"/>
        <v>42173.445219907408</v>
      </c>
      <c r="U2620" t="str">
        <f>INDEX('ED - Country code'!$A:$A,MATCH(Data!G3836,'ED - Country code'!$B:$B,0))</f>
        <v>United States of America</v>
      </c>
      <c r="V2620">
        <f t="shared" si="326"/>
        <v>30</v>
      </c>
      <c r="W2620">
        <f t="shared" si="327"/>
        <v>2015</v>
      </c>
    </row>
    <row r="2621" spans="1:23" ht="43.2" x14ac:dyDescent="0.3">
      <c r="A2621">
        <v>3388</v>
      </c>
      <c r="B2621" s="3" t="s">
        <v>3387</v>
      </c>
      <c r="C2621" s="3" t="s">
        <v>7498</v>
      </c>
      <c r="D2621">
        <v>1500</v>
      </c>
      <c r="E2621">
        <v>1557</v>
      </c>
      <c r="F2621" t="s">
        <v>8219</v>
      </c>
      <c r="G2621" t="s">
        <v>8225</v>
      </c>
      <c r="H2621" t="s">
        <v>8247</v>
      </c>
      <c r="I2621">
        <v>1434625441</v>
      </c>
      <c r="J2621">
        <v>1432033441</v>
      </c>
      <c r="K2621" t="b">
        <v>0</v>
      </c>
      <c r="L2621">
        <v>45</v>
      </c>
      <c r="M2621" t="b">
        <v>1</v>
      </c>
      <c r="N2621" t="s">
        <v>8271</v>
      </c>
      <c r="O2621" s="5">
        <f t="shared" si="320"/>
        <v>1.038</v>
      </c>
      <c r="P2621" s="8">
        <f t="shared" si="321"/>
        <v>34.6</v>
      </c>
      <c r="Q2621" t="str">
        <f t="shared" si="322"/>
        <v>theater</v>
      </c>
      <c r="R2621" t="str">
        <f t="shared" si="323"/>
        <v>plays</v>
      </c>
      <c r="S2621" s="11">
        <f t="shared" si="324"/>
        <v>42143.461122685185</v>
      </c>
      <c r="T2621" s="11">
        <f t="shared" si="325"/>
        <v>42173.461122685185</v>
      </c>
      <c r="U2621" t="str">
        <f>INDEX('ED - Country code'!$A:$A,MATCH(Data!G3390,'ED - Country code'!$B:$B,0))</f>
        <v>United States of America</v>
      </c>
      <c r="V2621">
        <f t="shared" si="326"/>
        <v>30</v>
      </c>
      <c r="W2621">
        <f t="shared" si="327"/>
        <v>2015</v>
      </c>
    </row>
    <row r="2622" spans="1:23" ht="28.8" x14ac:dyDescent="0.3">
      <c r="A2622">
        <v>3614</v>
      </c>
      <c r="B2622" s="3" t="s">
        <v>3439</v>
      </c>
      <c r="C2622" s="3" t="s">
        <v>7724</v>
      </c>
      <c r="D2622">
        <v>2500</v>
      </c>
      <c r="E2622">
        <v>2520</v>
      </c>
      <c r="F2622" t="s">
        <v>8219</v>
      </c>
      <c r="G2622" t="s">
        <v>8224</v>
      </c>
      <c r="H2622" t="s">
        <v>8246</v>
      </c>
      <c r="I2622">
        <v>1434675616</v>
      </c>
      <c r="J2622">
        <v>1432083616</v>
      </c>
      <c r="K2622" t="b">
        <v>0</v>
      </c>
      <c r="L2622">
        <v>71</v>
      </c>
      <c r="M2622" t="b">
        <v>1</v>
      </c>
      <c r="N2622" t="s">
        <v>8271</v>
      </c>
      <c r="O2622" s="5">
        <f t="shared" si="320"/>
        <v>1.008</v>
      </c>
      <c r="P2622" s="8">
        <f t="shared" si="321"/>
        <v>35.492957746478872</v>
      </c>
      <c r="Q2622" t="str">
        <f t="shared" si="322"/>
        <v>theater</v>
      </c>
      <c r="R2622" t="str">
        <f t="shared" si="323"/>
        <v>plays</v>
      </c>
      <c r="S2622" s="11">
        <f t="shared" si="324"/>
        <v>42144.041851851856</v>
      </c>
      <c r="T2622" s="11">
        <f t="shared" si="325"/>
        <v>42174.041851851856</v>
      </c>
      <c r="U2622" t="str">
        <f>INDEX('ED - Country code'!$A:$A,MATCH(Data!G3616,'ED - Country code'!$B:$B,0))</f>
        <v>United States of America</v>
      </c>
      <c r="V2622">
        <f t="shared" si="326"/>
        <v>30</v>
      </c>
      <c r="W2622">
        <f t="shared" si="327"/>
        <v>2015</v>
      </c>
    </row>
    <row r="2623" spans="1:23" ht="28.8" x14ac:dyDescent="0.3">
      <c r="A2623">
        <v>3256</v>
      </c>
      <c r="B2623" s="3" t="s">
        <v>3256</v>
      </c>
      <c r="C2623" s="3" t="s">
        <v>7366</v>
      </c>
      <c r="D2623">
        <v>10000</v>
      </c>
      <c r="E2623">
        <v>12806</v>
      </c>
      <c r="F2623" t="s">
        <v>8219</v>
      </c>
      <c r="G2623" t="s">
        <v>8224</v>
      </c>
      <c r="H2623" t="s">
        <v>8246</v>
      </c>
      <c r="I2623">
        <v>1433995140</v>
      </c>
      <c r="J2623">
        <v>1432129577</v>
      </c>
      <c r="K2623" t="b">
        <v>1</v>
      </c>
      <c r="L2623">
        <v>176</v>
      </c>
      <c r="M2623" t="b">
        <v>1</v>
      </c>
      <c r="N2623" t="s">
        <v>8271</v>
      </c>
      <c r="O2623" s="5">
        <f t="shared" si="320"/>
        <v>1.2806</v>
      </c>
      <c r="P2623" s="8">
        <f t="shared" si="321"/>
        <v>72.76136363636364</v>
      </c>
      <c r="Q2623" t="str">
        <f t="shared" si="322"/>
        <v>theater</v>
      </c>
      <c r="R2623" t="str">
        <f t="shared" si="323"/>
        <v>plays</v>
      </c>
      <c r="S2623" s="11">
        <f t="shared" si="324"/>
        <v>42144.573807870373</v>
      </c>
      <c r="T2623" s="11">
        <f t="shared" si="325"/>
        <v>42166.165972222225</v>
      </c>
      <c r="U2623" t="str">
        <f>INDEX('ED - Country code'!$A:$A,MATCH(Data!G3258,'ED - Country code'!$B:$B,0))</f>
        <v>United States of America</v>
      </c>
      <c r="V2623">
        <f t="shared" si="326"/>
        <v>21.592164351852261</v>
      </c>
      <c r="W2623">
        <f t="shared" si="327"/>
        <v>2015</v>
      </c>
    </row>
    <row r="2624" spans="1:23" ht="43.2" x14ac:dyDescent="0.3">
      <c r="A2624">
        <v>3249</v>
      </c>
      <c r="B2624" s="3" t="s">
        <v>3249</v>
      </c>
      <c r="C2624" s="3" t="s">
        <v>7359</v>
      </c>
      <c r="D2624">
        <v>5500</v>
      </c>
      <c r="E2624">
        <v>5771</v>
      </c>
      <c r="F2624" t="s">
        <v>8219</v>
      </c>
      <c r="G2624" t="s">
        <v>8224</v>
      </c>
      <c r="H2624" t="s">
        <v>8246</v>
      </c>
      <c r="I2624">
        <v>1434822914</v>
      </c>
      <c r="J2624">
        <v>1432230914</v>
      </c>
      <c r="K2624" t="b">
        <v>1</v>
      </c>
      <c r="L2624">
        <v>88</v>
      </c>
      <c r="M2624" t="b">
        <v>1</v>
      </c>
      <c r="N2624" t="s">
        <v>8271</v>
      </c>
      <c r="O2624" s="5">
        <f t="shared" si="320"/>
        <v>1.0492727272727274</v>
      </c>
      <c r="P2624" s="8">
        <f t="shared" si="321"/>
        <v>65.579545454545453</v>
      </c>
      <c r="Q2624" t="str">
        <f t="shared" si="322"/>
        <v>theater</v>
      </c>
      <c r="R2624" t="str">
        <f t="shared" si="323"/>
        <v>plays</v>
      </c>
      <c r="S2624" s="11">
        <f t="shared" si="324"/>
        <v>42145.746689814812</v>
      </c>
      <c r="T2624" s="11">
        <f t="shared" si="325"/>
        <v>42175.746689814812</v>
      </c>
      <c r="U2624" t="str">
        <f>INDEX('ED - Country code'!$A:$A,MATCH(Data!G3251,'ED - Country code'!$B:$B,0))</f>
        <v>United States of America</v>
      </c>
      <c r="V2624">
        <f t="shared" si="326"/>
        <v>30</v>
      </c>
      <c r="W2624">
        <f t="shared" si="327"/>
        <v>2015</v>
      </c>
    </row>
    <row r="2625" spans="1:23" ht="28.8" x14ac:dyDescent="0.3">
      <c r="A2625">
        <v>1023</v>
      </c>
      <c r="B2625" s="3" t="s">
        <v>1024</v>
      </c>
      <c r="C2625" s="3" t="s">
        <v>5133</v>
      </c>
      <c r="D2625">
        <v>2000</v>
      </c>
      <c r="E2625">
        <v>4743</v>
      </c>
      <c r="F2625" t="s">
        <v>8219</v>
      </c>
      <c r="G2625" t="s">
        <v>8225</v>
      </c>
      <c r="H2625" t="s">
        <v>8247</v>
      </c>
      <c r="I2625">
        <v>1434837861</v>
      </c>
      <c r="J2625">
        <v>1432245861</v>
      </c>
      <c r="K2625" t="b">
        <v>0</v>
      </c>
      <c r="L2625">
        <v>131</v>
      </c>
      <c r="M2625" t="b">
        <v>1</v>
      </c>
      <c r="N2625" t="s">
        <v>8280</v>
      </c>
      <c r="O2625" s="5">
        <f t="shared" si="320"/>
        <v>2.3715000000000002</v>
      </c>
      <c r="P2625" s="8">
        <f t="shared" si="321"/>
        <v>36.206106870229007</v>
      </c>
      <c r="Q2625" t="str">
        <f t="shared" si="322"/>
        <v>music</v>
      </c>
      <c r="R2625" t="str">
        <f t="shared" si="323"/>
        <v>electronic music</v>
      </c>
      <c r="S2625" s="11">
        <f t="shared" si="324"/>
        <v>42145.919687500005</v>
      </c>
      <c r="T2625" s="11">
        <f t="shared" si="325"/>
        <v>42175.919687500005</v>
      </c>
      <c r="U2625" t="str">
        <f>INDEX('ED - Country code'!$A:$A,MATCH(Data!G1025,'ED - Country code'!$B:$B,0))</f>
        <v>United States of America</v>
      </c>
      <c r="V2625">
        <f t="shared" si="326"/>
        <v>30</v>
      </c>
      <c r="W2625">
        <f t="shared" si="327"/>
        <v>2015</v>
      </c>
    </row>
    <row r="2626" spans="1:23" ht="43.2" x14ac:dyDescent="0.3">
      <c r="A2626">
        <v>1368</v>
      </c>
      <c r="B2626" s="3" t="s">
        <v>1369</v>
      </c>
      <c r="C2626" s="3" t="s">
        <v>5478</v>
      </c>
      <c r="D2626">
        <v>5000</v>
      </c>
      <c r="E2626">
        <v>5535</v>
      </c>
      <c r="F2626" t="s">
        <v>8219</v>
      </c>
      <c r="G2626" t="s">
        <v>8224</v>
      </c>
      <c r="H2626" t="s">
        <v>8246</v>
      </c>
      <c r="I2626">
        <v>1434342894</v>
      </c>
      <c r="J2626">
        <v>1432269294</v>
      </c>
      <c r="K2626" t="b">
        <v>0</v>
      </c>
      <c r="L2626">
        <v>87</v>
      </c>
      <c r="M2626" t="b">
        <v>1</v>
      </c>
      <c r="N2626" t="s">
        <v>8276</v>
      </c>
      <c r="O2626" s="5">
        <f t="shared" ref="O2626:O2689" si="328">E2626/D2626</f>
        <v>1.107</v>
      </c>
      <c r="P2626" s="8">
        <f t="shared" ref="P2626:P2689" si="329">E2626/L2626</f>
        <v>63.620689655172413</v>
      </c>
      <c r="Q2626" t="str">
        <f t="shared" ref="Q2626:Q2689" si="330">LEFT(N2626,SEARCH("/",N2626,1)-1)</f>
        <v>music</v>
      </c>
      <c r="R2626" t="str">
        <f t="shared" ref="R2626:R2689" si="331">RIGHT(N2626,LEN(N2626)-SEARCH("/",N2626,1))</f>
        <v>rock</v>
      </c>
      <c r="S2626" s="11">
        <f t="shared" ref="S2626:S2689" si="332">(((J2626/60)/60)/24)+DATE(1970,1,1)</f>
        <v>42146.190902777773</v>
      </c>
      <c r="T2626" s="11">
        <f t="shared" ref="T2626:T2689" si="333">(((I2626/60)/60)/24)+DATE(1970,1,1)</f>
        <v>42170.190902777773</v>
      </c>
      <c r="U2626" t="str">
        <f>INDEX('ED - Country code'!$A:$A,MATCH(Data!G1370,'ED - Country code'!$B:$B,0))</f>
        <v>United States of America</v>
      </c>
      <c r="V2626">
        <f t="shared" si="326"/>
        <v>24</v>
      </c>
      <c r="W2626">
        <f t="shared" si="327"/>
        <v>2015</v>
      </c>
    </row>
    <row r="2627" spans="1:23" ht="28.8" x14ac:dyDescent="0.3">
      <c r="A2627">
        <v>3572</v>
      </c>
      <c r="B2627" s="3" t="s">
        <v>3571</v>
      </c>
      <c r="C2627" s="3" t="s">
        <v>7682</v>
      </c>
      <c r="D2627">
        <v>500</v>
      </c>
      <c r="E2627">
        <v>500</v>
      </c>
      <c r="F2627" t="s">
        <v>8219</v>
      </c>
      <c r="G2627" t="s">
        <v>8225</v>
      </c>
      <c r="H2627" t="s">
        <v>8247</v>
      </c>
      <c r="I2627">
        <v>1434894082</v>
      </c>
      <c r="J2627">
        <v>1432302082</v>
      </c>
      <c r="K2627" t="b">
        <v>0</v>
      </c>
      <c r="L2627">
        <v>9</v>
      </c>
      <c r="M2627" t="b">
        <v>1</v>
      </c>
      <c r="N2627" t="s">
        <v>8271</v>
      </c>
      <c r="O2627" s="5">
        <f t="shared" si="328"/>
        <v>1</v>
      </c>
      <c r="P2627" s="8">
        <f t="shared" si="329"/>
        <v>55.555555555555557</v>
      </c>
      <c r="Q2627" t="str">
        <f t="shared" si="330"/>
        <v>theater</v>
      </c>
      <c r="R2627" t="str">
        <f t="shared" si="331"/>
        <v>plays</v>
      </c>
      <c r="S2627" s="11">
        <f t="shared" si="332"/>
        <v>42146.570393518516</v>
      </c>
      <c r="T2627" s="11">
        <f t="shared" si="333"/>
        <v>42176.570393518516</v>
      </c>
      <c r="U2627" t="str">
        <f>INDEX('ED - Country code'!$A:$A,MATCH(Data!G3574,'ED - Country code'!$B:$B,0))</f>
        <v>United States of America</v>
      </c>
      <c r="V2627">
        <f t="shared" ref="V2627:V2690" si="334">T2627-S2627</f>
        <v>30</v>
      </c>
      <c r="W2627">
        <f t="shared" ref="W2627:W2690" si="335">YEAR(T2627)</f>
        <v>2015</v>
      </c>
    </row>
    <row r="2628" spans="1:23" ht="43.2" x14ac:dyDescent="0.3">
      <c r="A2628">
        <v>3251</v>
      </c>
      <c r="B2628" s="3" t="s">
        <v>3251</v>
      </c>
      <c r="C2628" s="3" t="s">
        <v>7361</v>
      </c>
      <c r="D2628">
        <v>1500</v>
      </c>
      <c r="E2628">
        <v>1661</v>
      </c>
      <c r="F2628" t="s">
        <v>8219</v>
      </c>
      <c r="G2628" t="s">
        <v>8224</v>
      </c>
      <c r="H2628" t="s">
        <v>8246</v>
      </c>
      <c r="I2628">
        <v>1434907966</v>
      </c>
      <c r="J2628">
        <v>1432315966</v>
      </c>
      <c r="K2628" t="b">
        <v>1</v>
      </c>
      <c r="L2628">
        <v>20</v>
      </c>
      <c r="M2628" t="b">
        <v>1</v>
      </c>
      <c r="N2628" t="s">
        <v>8271</v>
      </c>
      <c r="O2628" s="5">
        <f t="shared" si="328"/>
        <v>1.1073333333333333</v>
      </c>
      <c r="P2628" s="8">
        <f t="shared" si="329"/>
        <v>83.05</v>
      </c>
      <c r="Q2628" t="str">
        <f t="shared" si="330"/>
        <v>theater</v>
      </c>
      <c r="R2628" t="str">
        <f t="shared" si="331"/>
        <v>plays</v>
      </c>
      <c r="S2628" s="11">
        <f t="shared" si="332"/>
        <v>42146.731087962966</v>
      </c>
      <c r="T2628" s="11">
        <f t="shared" si="333"/>
        <v>42176.731087962966</v>
      </c>
      <c r="U2628" t="str">
        <f>INDEX('ED - Country code'!$A:$A,MATCH(Data!G3253,'ED - Country code'!$B:$B,0))</f>
        <v>United States of America</v>
      </c>
      <c r="V2628">
        <f t="shared" si="334"/>
        <v>30</v>
      </c>
      <c r="W2628">
        <f t="shared" si="335"/>
        <v>2015</v>
      </c>
    </row>
    <row r="2629" spans="1:23" ht="43.2" x14ac:dyDescent="0.3">
      <c r="A2629">
        <v>3013</v>
      </c>
      <c r="B2629" s="3" t="s">
        <v>3013</v>
      </c>
      <c r="C2629" s="3" t="s">
        <v>7123</v>
      </c>
      <c r="D2629">
        <v>10000</v>
      </c>
      <c r="E2629">
        <v>15696</v>
      </c>
      <c r="F2629" t="s">
        <v>8219</v>
      </c>
      <c r="G2629" t="s">
        <v>8224</v>
      </c>
      <c r="H2629" t="s">
        <v>8246</v>
      </c>
      <c r="I2629">
        <v>1434917049</v>
      </c>
      <c r="J2629">
        <v>1432325049</v>
      </c>
      <c r="K2629" t="b">
        <v>0</v>
      </c>
      <c r="L2629">
        <v>107</v>
      </c>
      <c r="M2629" t="b">
        <v>1</v>
      </c>
      <c r="N2629" t="s">
        <v>8303</v>
      </c>
      <c r="O2629" s="5">
        <f t="shared" si="328"/>
        <v>1.5696000000000001</v>
      </c>
      <c r="P2629" s="8">
        <f t="shared" si="329"/>
        <v>146.69158878504672</v>
      </c>
      <c r="Q2629" t="str">
        <f t="shared" si="330"/>
        <v>theater</v>
      </c>
      <c r="R2629" t="str">
        <f t="shared" si="331"/>
        <v>spaces</v>
      </c>
      <c r="S2629" s="11">
        <f t="shared" si="332"/>
        <v>42146.836215277777</v>
      </c>
      <c r="T2629" s="11">
        <f t="shared" si="333"/>
        <v>42176.836215277777</v>
      </c>
      <c r="U2629" t="str">
        <f>INDEX('ED - Country code'!$A:$A,MATCH(Data!G3015,'ED - Country code'!$B:$B,0))</f>
        <v>United States of America</v>
      </c>
      <c r="V2629">
        <f t="shared" si="334"/>
        <v>30</v>
      </c>
      <c r="W2629">
        <f t="shared" si="335"/>
        <v>2015</v>
      </c>
    </row>
    <row r="2630" spans="1:23" ht="28.8" x14ac:dyDescent="0.3">
      <c r="A2630">
        <v>3719</v>
      </c>
      <c r="B2630" s="3" t="s">
        <v>3716</v>
      </c>
      <c r="C2630" s="3" t="s">
        <v>7829</v>
      </c>
      <c r="D2630">
        <v>200</v>
      </c>
      <c r="E2630">
        <v>420</v>
      </c>
      <c r="F2630" t="s">
        <v>8219</v>
      </c>
      <c r="G2630" t="s">
        <v>8225</v>
      </c>
      <c r="H2630" t="s">
        <v>8247</v>
      </c>
      <c r="I2630">
        <v>1434994266</v>
      </c>
      <c r="J2630">
        <v>1432402266</v>
      </c>
      <c r="K2630" t="b">
        <v>0</v>
      </c>
      <c r="L2630">
        <v>4</v>
      </c>
      <c r="M2630" t="b">
        <v>1</v>
      </c>
      <c r="N2630" t="s">
        <v>8271</v>
      </c>
      <c r="O2630" s="5">
        <f t="shared" si="328"/>
        <v>2.1</v>
      </c>
      <c r="P2630" s="8">
        <f t="shared" si="329"/>
        <v>105</v>
      </c>
      <c r="Q2630" t="str">
        <f t="shared" si="330"/>
        <v>theater</v>
      </c>
      <c r="R2630" t="str">
        <f t="shared" si="331"/>
        <v>plays</v>
      </c>
      <c r="S2630" s="11">
        <f t="shared" si="332"/>
        <v>42147.729930555557</v>
      </c>
      <c r="T2630" s="11">
        <f t="shared" si="333"/>
        <v>42177.729930555557</v>
      </c>
      <c r="U2630" t="str">
        <f>INDEX('ED - Country code'!$A:$A,MATCH(Data!G3721,'ED - Country code'!$B:$B,0))</f>
        <v>United States of America</v>
      </c>
      <c r="V2630">
        <f t="shared" si="334"/>
        <v>30</v>
      </c>
      <c r="W2630">
        <f t="shared" si="335"/>
        <v>2015</v>
      </c>
    </row>
    <row r="2631" spans="1:23" ht="43.2" x14ac:dyDescent="0.3">
      <c r="A2631">
        <v>3689</v>
      </c>
      <c r="B2631" s="3" t="s">
        <v>3686</v>
      </c>
      <c r="C2631" s="3" t="s">
        <v>7799</v>
      </c>
      <c r="D2631">
        <v>3000</v>
      </c>
      <c r="E2631">
        <v>3550</v>
      </c>
      <c r="F2631" t="s">
        <v>8219</v>
      </c>
      <c r="G2631" t="s">
        <v>8224</v>
      </c>
      <c r="H2631" t="s">
        <v>8246</v>
      </c>
      <c r="I2631">
        <v>1434925500</v>
      </c>
      <c r="J2631">
        <v>1432410639</v>
      </c>
      <c r="K2631" t="b">
        <v>0</v>
      </c>
      <c r="L2631">
        <v>62</v>
      </c>
      <c r="M2631" t="b">
        <v>1</v>
      </c>
      <c r="N2631" t="s">
        <v>8271</v>
      </c>
      <c r="O2631" s="5">
        <f t="shared" si="328"/>
        <v>1.1833333333333333</v>
      </c>
      <c r="P2631" s="8">
        <f t="shared" si="329"/>
        <v>57.258064516129032</v>
      </c>
      <c r="Q2631" t="str">
        <f t="shared" si="330"/>
        <v>theater</v>
      </c>
      <c r="R2631" t="str">
        <f t="shared" si="331"/>
        <v>plays</v>
      </c>
      <c r="S2631" s="11">
        <f t="shared" si="332"/>
        <v>42147.826840277776</v>
      </c>
      <c r="T2631" s="11">
        <f t="shared" si="333"/>
        <v>42176.934027777781</v>
      </c>
      <c r="U2631" t="str">
        <f>INDEX('ED - Country code'!$A:$A,MATCH(Data!G3691,'ED - Country code'!$B:$B,0))</f>
        <v>United Kingdom</v>
      </c>
      <c r="V2631">
        <f t="shared" si="334"/>
        <v>29.107187500005239</v>
      </c>
      <c r="W2631">
        <f t="shared" si="335"/>
        <v>2015</v>
      </c>
    </row>
    <row r="2632" spans="1:23" ht="43.2" x14ac:dyDescent="0.3">
      <c r="A2632">
        <v>3333</v>
      </c>
      <c r="B2632" s="3" t="s">
        <v>3333</v>
      </c>
      <c r="C2632" s="3" t="s">
        <v>7443</v>
      </c>
      <c r="D2632">
        <v>3500</v>
      </c>
      <c r="E2632">
        <v>3660</v>
      </c>
      <c r="F2632" t="s">
        <v>8219</v>
      </c>
      <c r="G2632" t="s">
        <v>8224</v>
      </c>
      <c r="H2632" t="s">
        <v>8246</v>
      </c>
      <c r="I2632">
        <v>1434384880</v>
      </c>
      <c r="J2632">
        <v>1432484080</v>
      </c>
      <c r="K2632" t="b">
        <v>0</v>
      </c>
      <c r="L2632">
        <v>111</v>
      </c>
      <c r="M2632" t="b">
        <v>1</v>
      </c>
      <c r="N2632" t="s">
        <v>8271</v>
      </c>
      <c r="O2632" s="5">
        <f t="shared" si="328"/>
        <v>1.0457142857142858</v>
      </c>
      <c r="P2632" s="8">
        <f t="shared" si="329"/>
        <v>32.972972972972975</v>
      </c>
      <c r="Q2632" t="str">
        <f t="shared" si="330"/>
        <v>theater</v>
      </c>
      <c r="R2632" t="str">
        <f t="shared" si="331"/>
        <v>plays</v>
      </c>
      <c r="S2632" s="11">
        <f t="shared" si="332"/>
        <v>42148.676851851851</v>
      </c>
      <c r="T2632" s="11">
        <f t="shared" si="333"/>
        <v>42170.676851851851</v>
      </c>
      <c r="U2632" t="str">
        <f>INDEX('ED - Country code'!$A:$A,MATCH(Data!G3335,'ED - Country code'!$B:$B,0))</f>
        <v>United Kingdom</v>
      </c>
      <c r="V2632">
        <f t="shared" si="334"/>
        <v>22</v>
      </c>
      <c r="W2632">
        <f t="shared" si="335"/>
        <v>2015</v>
      </c>
    </row>
    <row r="2633" spans="1:23" ht="28.8" x14ac:dyDescent="0.3">
      <c r="A2633">
        <v>56</v>
      </c>
      <c r="B2633" s="3" t="s">
        <v>58</v>
      </c>
      <c r="C2633" s="3" t="s">
        <v>4167</v>
      </c>
      <c r="D2633">
        <v>8000</v>
      </c>
      <c r="E2633">
        <v>8581</v>
      </c>
      <c r="F2633" t="s">
        <v>8219</v>
      </c>
      <c r="G2633" t="s">
        <v>8225</v>
      </c>
      <c r="H2633" t="s">
        <v>8247</v>
      </c>
      <c r="I2633">
        <v>1433779200</v>
      </c>
      <c r="J2633">
        <v>1432559424</v>
      </c>
      <c r="K2633" t="b">
        <v>0</v>
      </c>
      <c r="L2633">
        <v>174</v>
      </c>
      <c r="M2633" t="b">
        <v>1</v>
      </c>
      <c r="N2633" t="s">
        <v>8265</v>
      </c>
      <c r="O2633" s="5">
        <f t="shared" si="328"/>
        <v>1.0726249999999999</v>
      </c>
      <c r="P2633" s="8">
        <f t="shared" si="329"/>
        <v>49.316091954022987</v>
      </c>
      <c r="Q2633" t="str">
        <f t="shared" si="330"/>
        <v>film &amp; video</v>
      </c>
      <c r="R2633" t="str">
        <f t="shared" si="331"/>
        <v>television</v>
      </c>
      <c r="S2633" s="11">
        <f t="shared" si="332"/>
        <v>42149.548888888887</v>
      </c>
      <c r="T2633" s="11">
        <f t="shared" si="333"/>
        <v>42163.666666666672</v>
      </c>
      <c r="U2633" t="str">
        <f>INDEX('ED - Country code'!$A:$A,MATCH(Data!G58,'ED - Country code'!$B:$B,0))</f>
        <v>United States of America</v>
      </c>
      <c r="V2633">
        <f t="shared" si="334"/>
        <v>14.117777777784795</v>
      </c>
      <c r="W2633">
        <f t="shared" si="335"/>
        <v>2015</v>
      </c>
    </row>
    <row r="2634" spans="1:23" ht="43.2" x14ac:dyDescent="0.3">
      <c r="A2634">
        <v>3487</v>
      </c>
      <c r="B2634" s="3" t="s">
        <v>3486</v>
      </c>
      <c r="C2634" s="3" t="s">
        <v>7597</v>
      </c>
      <c r="D2634">
        <v>2000</v>
      </c>
      <c r="E2634">
        <v>2555</v>
      </c>
      <c r="F2634" t="s">
        <v>8219</v>
      </c>
      <c r="G2634" t="s">
        <v>8225</v>
      </c>
      <c r="H2634" t="s">
        <v>8247</v>
      </c>
      <c r="I2634">
        <v>1435185252</v>
      </c>
      <c r="J2634">
        <v>1432593252</v>
      </c>
      <c r="K2634" t="b">
        <v>0</v>
      </c>
      <c r="L2634">
        <v>66</v>
      </c>
      <c r="M2634" t="b">
        <v>1</v>
      </c>
      <c r="N2634" t="s">
        <v>8271</v>
      </c>
      <c r="O2634" s="5">
        <f t="shared" si="328"/>
        <v>1.2775000000000001</v>
      </c>
      <c r="P2634" s="8">
        <f t="shared" si="329"/>
        <v>38.712121212121211</v>
      </c>
      <c r="Q2634" t="str">
        <f t="shared" si="330"/>
        <v>theater</v>
      </c>
      <c r="R2634" t="str">
        <f t="shared" si="331"/>
        <v>plays</v>
      </c>
      <c r="S2634" s="11">
        <f t="shared" si="332"/>
        <v>42149.940416666665</v>
      </c>
      <c r="T2634" s="11">
        <f t="shared" si="333"/>
        <v>42179.940416666665</v>
      </c>
      <c r="U2634" t="str">
        <f>INDEX('ED - Country code'!$A:$A,MATCH(Data!G3489,'ED - Country code'!$B:$B,0))</f>
        <v>United States of America</v>
      </c>
      <c r="V2634">
        <f t="shared" si="334"/>
        <v>30</v>
      </c>
      <c r="W2634">
        <f t="shared" si="335"/>
        <v>2015</v>
      </c>
    </row>
    <row r="2635" spans="1:23" ht="43.2" x14ac:dyDescent="0.3">
      <c r="A2635">
        <v>3403</v>
      </c>
      <c r="B2635" s="3" t="s">
        <v>3402</v>
      </c>
      <c r="C2635" s="3" t="s">
        <v>7513</v>
      </c>
      <c r="D2635">
        <v>2000</v>
      </c>
      <c r="E2635">
        <v>2000</v>
      </c>
      <c r="F2635" t="s">
        <v>8219</v>
      </c>
      <c r="G2635" t="s">
        <v>8225</v>
      </c>
      <c r="H2635" t="s">
        <v>8247</v>
      </c>
      <c r="I2635">
        <v>1435230324</v>
      </c>
      <c r="J2635">
        <v>1432638324</v>
      </c>
      <c r="K2635" t="b">
        <v>0</v>
      </c>
      <c r="L2635">
        <v>17</v>
      </c>
      <c r="M2635" t="b">
        <v>1</v>
      </c>
      <c r="N2635" t="s">
        <v>8271</v>
      </c>
      <c r="O2635" s="5">
        <f t="shared" si="328"/>
        <v>1</v>
      </c>
      <c r="P2635" s="8">
        <f t="shared" si="329"/>
        <v>117.64705882352941</v>
      </c>
      <c r="Q2635" t="str">
        <f t="shared" si="330"/>
        <v>theater</v>
      </c>
      <c r="R2635" t="str">
        <f t="shared" si="331"/>
        <v>plays</v>
      </c>
      <c r="S2635" s="11">
        <f t="shared" si="332"/>
        <v>42150.462083333332</v>
      </c>
      <c r="T2635" s="11">
        <f t="shared" si="333"/>
        <v>42180.462083333332</v>
      </c>
      <c r="U2635" t="str">
        <f>INDEX('ED - Country code'!$A:$A,MATCH(Data!G3405,'ED - Country code'!$B:$B,0))</f>
        <v>United Kingdom</v>
      </c>
      <c r="V2635">
        <f t="shared" si="334"/>
        <v>30</v>
      </c>
      <c r="W2635">
        <f t="shared" si="335"/>
        <v>2015</v>
      </c>
    </row>
    <row r="2636" spans="1:23" ht="43.2" x14ac:dyDescent="0.3">
      <c r="A2636">
        <v>2079</v>
      </c>
      <c r="B2636" s="3" t="s">
        <v>2080</v>
      </c>
      <c r="C2636" s="3" t="s">
        <v>6189</v>
      </c>
      <c r="D2636">
        <v>10000</v>
      </c>
      <c r="E2636">
        <v>28817</v>
      </c>
      <c r="F2636" t="s">
        <v>8219</v>
      </c>
      <c r="G2636" t="s">
        <v>8225</v>
      </c>
      <c r="H2636" t="s">
        <v>8247</v>
      </c>
      <c r="I2636">
        <v>1435258800</v>
      </c>
      <c r="J2636">
        <v>1432659793</v>
      </c>
      <c r="K2636" t="b">
        <v>0</v>
      </c>
      <c r="L2636">
        <v>607</v>
      </c>
      <c r="M2636" t="b">
        <v>1</v>
      </c>
      <c r="N2636" t="s">
        <v>8295</v>
      </c>
      <c r="O2636" s="5">
        <f t="shared" si="328"/>
        <v>2.8816999999999999</v>
      </c>
      <c r="P2636" s="8">
        <f t="shared" si="329"/>
        <v>47.474464579901152</v>
      </c>
      <c r="Q2636" t="str">
        <f t="shared" si="330"/>
        <v>technology</v>
      </c>
      <c r="R2636" t="str">
        <f t="shared" si="331"/>
        <v>hardware</v>
      </c>
      <c r="S2636" s="11">
        <f t="shared" si="332"/>
        <v>42150.71056712963</v>
      </c>
      <c r="T2636" s="11">
        <f t="shared" si="333"/>
        <v>42180.791666666672</v>
      </c>
      <c r="U2636" t="str">
        <f>INDEX('ED - Country code'!$A:$A,MATCH(Data!G2081,'ED - Country code'!$B:$B,0))</f>
        <v>United States of America</v>
      </c>
      <c r="V2636">
        <f t="shared" si="334"/>
        <v>30.081099537041155</v>
      </c>
      <c r="W2636">
        <f t="shared" si="335"/>
        <v>2015</v>
      </c>
    </row>
    <row r="2637" spans="1:23" ht="28.8" x14ac:dyDescent="0.3">
      <c r="A2637">
        <v>3543</v>
      </c>
      <c r="B2637" s="3" t="s">
        <v>3542</v>
      </c>
      <c r="C2637" s="3" t="s">
        <v>7653</v>
      </c>
      <c r="D2637">
        <v>1500</v>
      </c>
      <c r="E2637">
        <v>1570</v>
      </c>
      <c r="F2637" t="s">
        <v>8219</v>
      </c>
      <c r="G2637" t="s">
        <v>8236</v>
      </c>
      <c r="H2637" t="s">
        <v>8249</v>
      </c>
      <c r="I2637">
        <v>1435255659</v>
      </c>
      <c r="J2637">
        <v>1432663659</v>
      </c>
      <c r="K2637" t="b">
        <v>0</v>
      </c>
      <c r="L2637">
        <v>29</v>
      </c>
      <c r="M2637" t="b">
        <v>1</v>
      </c>
      <c r="N2637" t="s">
        <v>8271</v>
      </c>
      <c r="O2637" s="5">
        <f t="shared" si="328"/>
        <v>1.0466666666666666</v>
      </c>
      <c r="P2637" s="8">
        <f t="shared" si="329"/>
        <v>54.137931034482762</v>
      </c>
      <c r="Q2637" t="str">
        <f t="shared" si="330"/>
        <v>theater</v>
      </c>
      <c r="R2637" t="str">
        <f t="shared" si="331"/>
        <v>plays</v>
      </c>
      <c r="S2637" s="11">
        <f t="shared" si="332"/>
        <v>42150.755312499998</v>
      </c>
      <c r="T2637" s="11">
        <f t="shared" si="333"/>
        <v>42180.755312499998</v>
      </c>
      <c r="U2637" t="str">
        <f>INDEX('ED - Country code'!$A:$A,MATCH(Data!G3545,'ED - Country code'!$B:$B,0))</f>
        <v>United Kingdom</v>
      </c>
      <c r="V2637">
        <f t="shared" si="334"/>
        <v>30</v>
      </c>
      <c r="W2637">
        <f t="shared" si="335"/>
        <v>2015</v>
      </c>
    </row>
    <row r="2638" spans="1:23" ht="43.2" x14ac:dyDescent="0.3">
      <c r="A2638">
        <v>3825</v>
      </c>
      <c r="B2638" s="3" t="s">
        <v>3822</v>
      </c>
      <c r="C2638" s="3" t="s">
        <v>7934</v>
      </c>
      <c r="D2638">
        <v>5000</v>
      </c>
      <c r="E2638">
        <v>5271</v>
      </c>
      <c r="F2638" t="s">
        <v>8219</v>
      </c>
      <c r="G2638" t="s">
        <v>8224</v>
      </c>
      <c r="H2638" t="s">
        <v>8246</v>
      </c>
      <c r="I2638">
        <v>1434505214</v>
      </c>
      <c r="J2638">
        <v>1432690814</v>
      </c>
      <c r="K2638" t="b">
        <v>0</v>
      </c>
      <c r="L2638">
        <v>49</v>
      </c>
      <c r="M2638" t="b">
        <v>1</v>
      </c>
      <c r="N2638" t="s">
        <v>8271</v>
      </c>
      <c r="O2638" s="5">
        <f t="shared" si="328"/>
        <v>1.0542</v>
      </c>
      <c r="P2638" s="8">
        <f t="shared" si="329"/>
        <v>107.57142857142857</v>
      </c>
      <c r="Q2638" t="str">
        <f t="shared" si="330"/>
        <v>theater</v>
      </c>
      <c r="R2638" t="str">
        <f t="shared" si="331"/>
        <v>plays</v>
      </c>
      <c r="S2638" s="11">
        <f t="shared" si="332"/>
        <v>42151.069606481484</v>
      </c>
      <c r="T2638" s="11">
        <f t="shared" si="333"/>
        <v>42172.069606481484</v>
      </c>
      <c r="U2638" t="str">
        <f>INDEX('ED - Country code'!$A:$A,MATCH(Data!G3827,'ED - Country code'!$B:$B,0))</f>
        <v>United States of America</v>
      </c>
      <c r="V2638">
        <f t="shared" si="334"/>
        <v>21</v>
      </c>
      <c r="W2638">
        <f t="shared" si="335"/>
        <v>2015</v>
      </c>
    </row>
    <row r="2639" spans="1:23" ht="43.2" x14ac:dyDescent="0.3">
      <c r="A2639">
        <v>1202</v>
      </c>
      <c r="B2639" s="3" t="s">
        <v>1203</v>
      </c>
      <c r="C2639" s="3" t="s">
        <v>5312</v>
      </c>
      <c r="D2639">
        <v>25000</v>
      </c>
      <c r="E2639">
        <v>49811</v>
      </c>
      <c r="F2639" t="s">
        <v>8219</v>
      </c>
      <c r="G2639" t="s">
        <v>8226</v>
      </c>
      <c r="H2639" t="s">
        <v>8248</v>
      </c>
      <c r="I2639">
        <v>1435388154</v>
      </c>
      <c r="J2639">
        <v>1432796154</v>
      </c>
      <c r="K2639" t="b">
        <v>0</v>
      </c>
      <c r="L2639">
        <v>271</v>
      </c>
      <c r="M2639" t="b">
        <v>1</v>
      </c>
      <c r="N2639" t="s">
        <v>8285</v>
      </c>
      <c r="O2639" s="5">
        <f t="shared" si="328"/>
        <v>1.99244</v>
      </c>
      <c r="P2639" s="8">
        <f t="shared" si="329"/>
        <v>183.80442804428046</v>
      </c>
      <c r="Q2639" t="str">
        <f t="shared" si="330"/>
        <v>photography</v>
      </c>
      <c r="R2639" t="str">
        <f t="shared" si="331"/>
        <v>photobooks</v>
      </c>
      <c r="S2639" s="11">
        <f t="shared" si="332"/>
        <v>42152.288819444439</v>
      </c>
      <c r="T2639" s="11">
        <f t="shared" si="333"/>
        <v>42182.288819444439</v>
      </c>
      <c r="U2639" t="str">
        <f>INDEX('ED - Country code'!$A:$A,MATCH(Data!G1204,'ED - Country code'!$B:$B,0))</f>
        <v>United States of America</v>
      </c>
      <c r="V2639">
        <f t="shared" si="334"/>
        <v>30</v>
      </c>
      <c r="W2639">
        <f t="shared" si="335"/>
        <v>2015</v>
      </c>
    </row>
    <row r="2640" spans="1:23" ht="43.2" x14ac:dyDescent="0.3">
      <c r="A2640">
        <v>3404</v>
      </c>
      <c r="B2640" s="3" t="s">
        <v>3403</v>
      </c>
      <c r="C2640" s="3" t="s">
        <v>7514</v>
      </c>
      <c r="D2640">
        <v>500</v>
      </c>
      <c r="E2640">
        <v>610</v>
      </c>
      <c r="F2640" t="s">
        <v>8219</v>
      </c>
      <c r="G2640" t="s">
        <v>8224</v>
      </c>
      <c r="H2640" t="s">
        <v>8246</v>
      </c>
      <c r="I2640">
        <v>1434542702</v>
      </c>
      <c r="J2640">
        <v>1432814702</v>
      </c>
      <c r="K2640" t="b">
        <v>0</v>
      </c>
      <c r="L2640">
        <v>3</v>
      </c>
      <c r="M2640" t="b">
        <v>1</v>
      </c>
      <c r="N2640" t="s">
        <v>8271</v>
      </c>
      <c r="O2640" s="5">
        <f t="shared" si="328"/>
        <v>1.22</v>
      </c>
      <c r="P2640" s="8">
        <f t="shared" si="329"/>
        <v>203.33333333333334</v>
      </c>
      <c r="Q2640" t="str">
        <f t="shared" si="330"/>
        <v>theater</v>
      </c>
      <c r="R2640" t="str">
        <f t="shared" si="331"/>
        <v>plays</v>
      </c>
      <c r="S2640" s="11">
        <f t="shared" si="332"/>
        <v>42152.503495370373</v>
      </c>
      <c r="T2640" s="11">
        <f t="shared" si="333"/>
        <v>42172.503495370373</v>
      </c>
      <c r="U2640" t="str">
        <f>INDEX('ED - Country code'!$A:$A,MATCH(Data!G3406,'ED - Country code'!$B:$B,0))</f>
        <v>United States of America</v>
      </c>
      <c r="V2640">
        <f t="shared" si="334"/>
        <v>20</v>
      </c>
      <c r="W2640">
        <f t="shared" si="335"/>
        <v>2015</v>
      </c>
    </row>
    <row r="2641" spans="1:23" ht="43.2" x14ac:dyDescent="0.3">
      <c r="A2641">
        <v>2223</v>
      </c>
      <c r="B2641" s="3" t="s">
        <v>2224</v>
      </c>
      <c r="C2641" s="3" t="s">
        <v>6333</v>
      </c>
      <c r="D2641">
        <v>19500</v>
      </c>
      <c r="E2641">
        <v>20631</v>
      </c>
      <c r="F2641" t="s">
        <v>8219</v>
      </c>
      <c r="G2641" t="s">
        <v>8229</v>
      </c>
      <c r="H2641" t="s">
        <v>8251</v>
      </c>
      <c r="I2641">
        <v>1435418568</v>
      </c>
      <c r="J2641">
        <v>1432826568</v>
      </c>
      <c r="K2641" t="b">
        <v>0</v>
      </c>
      <c r="L2641">
        <v>100</v>
      </c>
      <c r="M2641" t="b">
        <v>1</v>
      </c>
      <c r="N2641" t="s">
        <v>8297</v>
      </c>
      <c r="O2641" s="5">
        <f t="shared" si="328"/>
        <v>1.0580000000000001</v>
      </c>
      <c r="P2641" s="8">
        <f t="shared" si="329"/>
        <v>206.31</v>
      </c>
      <c r="Q2641" t="str">
        <f t="shared" si="330"/>
        <v>games</v>
      </c>
      <c r="R2641" t="str">
        <f t="shared" si="331"/>
        <v>tabletop games</v>
      </c>
      <c r="S2641" s="11">
        <f t="shared" si="332"/>
        <v>42152.640833333338</v>
      </c>
      <c r="T2641" s="11">
        <f t="shared" si="333"/>
        <v>42182.640833333338</v>
      </c>
      <c r="U2641" t="str">
        <f>INDEX('ED - Country code'!$A:$A,MATCH(Data!G2225,'ED - Country code'!$B:$B,0))</f>
        <v>United States of America</v>
      </c>
      <c r="V2641">
        <f t="shared" si="334"/>
        <v>30</v>
      </c>
      <c r="W2641">
        <f t="shared" si="335"/>
        <v>2015</v>
      </c>
    </row>
    <row r="2642" spans="1:23" ht="28.8" x14ac:dyDescent="0.3">
      <c r="A2642">
        <v>3837</v>
      </c>
      <c r="B2642" s="3" t="s">
        <v>3834</v>
      </c>
      <c r="C2642" s="3" t="s">
        <v>7946</v>
      </c>
      <c r="D2642">
        <v>2000</v>
      </c>
      <c r="E2642">
        <v>2042</v>
      </c>
      <c r="F2642" t="s">
        <v>8219</v>
      </c>
      <c r="G2642" t="s">
        <v>8225</v>
      </c>
      <c r="H2642" t="s">
        <v>8247</v>
      </c>
      <c r="I2642">
        <v>1435947758</v>
      </c>
      <c r="J2642">
        <v>1432837358</v>
      </c>
      <c r="K2642" t="b">
        <v>0</v>
      </c>
      <c r="L2642">
        <v>17</v>
      </c>
      <c r="M2642" t="b">
        <v>1</v>
      </c>
      <c r="N2642" t="s">
        <v>8271</v>
      </c>
      <c r="O2642" s="5">
        <f t="shared" si="328"/>
        <v>1.0209999999999999</v>
      </c>
      <c r="P2642" s="8">
        <f t="shared" si="329"/>
        <v>120.11764705882354</v>
      </c>
      <c r="Q2642" t="str">
        <f t="shared" si="330"/>
        <v>theater</v>
      </c>
      <c r="R2642" t="str">
        <f t="shared" si="331"/>
        <v>plays</v>
      </c>
      <c r="S2642" s="11">
        <f t="shared" si="332"/>
        <v>42152.765717592592</v>
      </c>
      <c r="T2642" s="11">
        <f t="shared" si="333"/>
        <v>42188.765717592592</v>
      </c>
      <c r="U2642" t="str">
        <f>INDEX('ED - Country code'!$A:$A,MATCH(Data!G3839,'ED - Country code'!$B:$B,0))</f>
        <v>Canada</v>
      </c>
      <c r="V2642">
        <f t="shared" si="334"/>
        <v>36</v>
      </c>
      <c r="W2642">
        <f t="shared" si="335"/>
        <v>2015</v>
      </c>
    </row>
    <row r="2643" spans="1:23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8"/>
        <v>0.01</v>
      </c>
      <c r="P2643" s="8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11">
        <f t="shared" si="332"/>
        <v>41880.827118055553</v>
      </c>
      <c r="T2643" s="11">
        <f t="shared" si="333"/>
        <v>41897.839583333334</v>
      </c>
      <c r="U2643" t="str">
        <f>INDEX('ED - Country code'!$A:$A,MATCH(Data!G2643,'ED - Country code'!$B:$B,0))</f>
        <v>United States of America</v>
      </c>
      <c r="V2643">
        <f t="shared" si="334"/>
        <v>17.012465277781303</v>
      </c>
      <c r="W2643">
        <f t="shared" si="335"/>
        <v>2014</v>
      </c>
    </row>
    <row r="2644" spans="1:23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8"/>
        <v>0</v>
      </c>
      <c r="P2644" s="8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11">
        <f t="shared" si="332"/>
        <v>42536.246620370366</v>
      </c>
      <c r="T2644" s="11">
        <f t="shared" si="333"/>
        <v>42566.289583333331</v>
      </c>
      <c r="U2644" t="str">
        <f>INDEX('ED - Country code'!$A:$A,MATCH(Data!G2644,'ED - Country code'!$B:$B,0))</f>
        <v>Germany</v>
      </c>
      <c r="V2644">
        <f t="shared" si="334"/>
        <v>30.042962962965248</v>
      </c>
      <c r="W2644">
        <f t="shared" si="335"/>
        <v>2016</v>
      </c>
    </row>
    <row r="2645" spans="1:23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8"/>
        <v>0.33559730999999998</v>
      </c>
      <c r="P2645" s="8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11">
        <f t="shared" si="332"/>
        <v>42689.582349537035</v>
      </c>
      <c r="T2645" s="11">
        <f t="shared" si="333"/>
        <v>42725.332638888889</v>
      </c>
      <c r="U2645" t="str">
        <f>INDEX('ED - Country code'!$A:$A,MATCH(Data!G2645,'ED - Country code'!$B:$B,0))</f>
        <v>United States of America</v>
      </c>
      <c r="V2645">
        <f t="shared" si="334"/>
        <v>35.750289351854008</v>
      </c>
      <c r="W2645">
        <f t="shared" si="335"/>
        <v>2016</v>
      </c>
    </row>
    <row r="2646" spans="1:23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8"/>
        <v>2.053E-2</v>
      </c>
      <c r="P2646" s="8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11">
        <f t="shared" si="332"/>
        <v>42774.792071759264</v>
      </c>
      <c r="T2646" s="11">
        <f t="shared" si="333"/>
        <v>42804.792071759264</v>
      </c>
      <c r="U2646" t="str">
        <f>INDEX('ED - Country code'!$A:$A,MATCH(Data!G2646,'ED - Country code'!$B:$B,0))</f>
        <v>United States of America</v>
      </c>
      <c r="V2646">
        <f t="shared" si="334"/>
        <v>30</v>
      </c>
      <c r="W2646">
        <f t="shared" si="335"/>
        <v>2017</v>
      </c>
    </row>
    <row r="2647" spans="1:23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8"/>
        <v>0.105</v>
      </c>
      <c r="P2647" s="8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11">
        <f t="shared" si="332"/>
        <v>41921.842627314814</v>
      </c>
      <c r="T2647" s="11">
        <f t="shared" si="333"/>
        <v>41951.884293981479</v>
      </c>
      <c r="U2647" t="str">
        <f>INDEX('ED - Country code'!$A:$A,MATCH(Data!G2647,'ED - Country code'!$B:$B,0))</f>
        <v>Australia</v>
      </c>
      <c r="V2647">
        <f t="shared" si="334"/>
        <v>30.041666666664241</v>
      </c>
      <c r="W2647">
        <f t="shared" si="335"/>
        <v>2014</v>
      </c>
    </row>
    <row r="2648" spans="1:23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8"/>
        <v>8.4172839999999999E-2</v>
      </c>
      <c r="P2648" s="8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11">
        <f t="shared" si="332"/>
        <v>42226.313298611116</v>
      </c>
      <c r="T2648" s="11">
        <f t="shared" si="333"/>
        <v>42256.313298611116</v>
      </c>
      <c r="U2648" t="str">
        <f>INDEX('ED - Country code'!$A:$A,MATCH(Data!G2648,'ED - Country code'!$B:$B,0))</f>
        <v>United States of America</v>
      </c>
      <c r="V2648">
        <f t="shared" si="334"/>
        <v>30</v>
      </c>
      <c r="W2648">
        <f t="shared" si="335"/>
        <v>2015</v>
      </c>
    </row>
    <row r="2649" spans="1:23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8"/>
        <v>1.44E-2</v>
      </c>
      <c r="P2649" s="8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11">
        <f t="shared" si="332"/>
        <v>42200.261793981481</v>
      </c>
      <c r="T2649" s="11">
        <f t="shared" si="333"/>
        <v>42230.261793981481</v>
      </c>
      <c r="U2649" t="str">
        <f>INDEX('ED - Country code'!$A:$A,MATCH(Data!G2649,'ED - Country code'!$B:$B,0))</f>
        <v>Canada</v>
      </c>
      <c r="V2649">
        <f t="shared" si="334"/>
        <v>30</v>
      </c>
      <c r="W2649">
        <f t="shared" si="335"/>
        <v>2015</v>
      </c>
    </row>
    <row r="2650" spans="1:23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8"/>
        <v>8.8333333333333337E-3</v>
      </c>
      <c r="P2650" s="8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11">
        <f t="shared" si="332"/>
        <v>42408.714814814812</v>
      </c>
      <c r="T2650" s="11">
        <f t="shared" si="333"/>
        <v>42438.714814814812</v>
      </c>
      <c r="U2650" t="str">
        <f>INDEX('ED - Country code'!$A:$A,MATCH(Data!G2650,'ED - Country code'!$B:$B,0))</f>
        <v>United States of America</v>
      </c>
      <c r="V2650">
        <f t="shared" si="334"/>
        <v>30</v>
      </c>
      <c r="W2650">
        <f t="shared" si="335"/>
        <v>2016</v>
      </c>
    </row>
    <row r="2651" spans="1:23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8"/>
        <v>9.9200000000000004E-4</v>
      </c>
      <c r="P2651" s="8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11">
        <f t="shared" si="332"/>
        <v>42341.99700231482</v>
      </c>
      <c r="T2651" s="11">
        <f t="shared" si="333"/>
        <v>42401.99700231482</v>
      </c>
      <c r="U2651" t="str">
        <f>INDEX('ED - Country code'!$A:$A,MATCH(Data!G2651,'ED - Country code'!$B:$B,0))</f>
        <v>United States of America</v>
      </c>
      <c r="V2651">
        <f t="shared" si="334"/>
        <v>60</v>
      </c>
      <c r="W2651">
        <f t="shared" si="335"/>
        <v>2016</v>
      </c>
    </row>
    <row r="2652" spans="1:23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8"/>
        <v>5.966666666666667E-3</v>
      </c>
      <c r="P2652" s="8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11">
        <f t="shared" si="332"/>
        <v>42695.624340277776</v>
      </c>
      <c r="T2652" s="11">
        <f t="shared" si="333"/>
        <v>42725.624340277776</v>
      </c>
      <c r="U2652" t="str">
        <f>INDEX('ED - Country code'!$A:$A,MATCH(Data!G2652,'ED - Country code'!$B:$B,0))</f>
        <v>United States of America</v>
      </c>
      <c r="V2652">
        <f t="shared" si="334"/>
        <v>30</v>
      </c>
      <c r="W2652">
        <f t="shared" si="335"/>
        <v>2016</v>
      </c>
    </row>
    <row r="2653" spans="1:23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8"/>
        <v>1.8689285714285714E-2</v>
      </c>
      <c r="P2653" s="8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11">
        <f t="shared" si="332"/>
        <v>42327.805659722217</v>
      </c>
      <c r="T2653" s="11">
        <f t="shared" si="333"/>
        <v>42355.805659722217</v>
      </c>
      <c r="U2653" t="str">
        <f>INDEX('ED - Country code'!$A:$A,MATCH(Data!G2653,'ED - Country code'!$B:$B,0))</f>
        <v>United States of America</v>
      </c>
      <c r="V2653">
        <f t="shared" si="334"/>
        <v>28</v>
      </c>
      <c r="W2653">
        <f t="shared" si="335"/>
        <v>2015</v>
      </c>
    </row>
    <row r="2654" spans="1:23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8"/>
        <v>8.8500000000000002E-3</v>
      </c>
      <c r="P2654" s="8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11">
        <f t="shared" si="332"/>
        <v>41953.158854166672</v>
      </c>
      <c r="T2654" s="11">
        <f t="shared" si="333"/>
        <v>41983.158854166672</v>
      </c>
      <c r="U2654" t="str">
        <f>INDEX('ED - Country code'!$A:$A,MATCH(Data!G2654,'ED - Country code'!$B:$B,0))</f>
        <v>Australia</v>
      </c>
      <c r="V2654">
        <f t="shared" si="334"/>
        <v>30</v>
      </c>
      <c r="W2654">
        <f t="shared" si="335"/>
        <v>2014</v>
      </c>
    </row>
    <row r="2655" spans="1:23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8"/>
        <v>0.1152156862745098</v>
      </c>
      <c r="P2655" s="8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11">
        <f t="shared" si="332"/>
        <v>41771.651932870373</v>
      </c>
      <c r="T2655" s="11">
        <f t="shared" si="333"/>
        <v>41803.166666666664</v>
      </c>
      <c r="U2655" t="str">
        <f>INDEX('ED - Country code'!$A:$A,MATCH(Data!G2655,'ED - Country code'!$B:$B,0))</f>
        <v>United States of America</v>
      </c>
      <c r="V2655">
        <f t="shared" si="334"/>
        <v>31.514733796291694</v>
      </c>
      <c r="W2655">
        <f t="shared" si="335"/>
        <v>2014</v>
      </c>
    </row>
    <row r="2656" spans="1:23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8"/>
        <v>5.1000000000000004E-4</v>
      </c>
      <c r="P2656" s="8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11">
        <f t="shared" si="332"/>
        <v>42055.600995370376</v>
      </c>
      <c r="T2656" s="11">
        <f t="shared" si="333"/>
        <v>42115.559328703705</v>
      </c>
      <c r="U2656" t="str">
        <f>INDEX('ED - Country code'!$A:$A,MATCH(Data!G2656,'ED - Country code'!$B:$B,0))</f>
        <v>United States of America</v>
      </c>
      <c r="V2656">
        <f t="shared" si="334"/>
        <v>59.958333333328483</v>
      </c>
      <c r="W2656">
        <f t="shared" si="335"/>
        <v>2015</v>
      </c>
    </row>
    <row r="2657" spans="1:23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8"/>
        <v>0.21033333333333334</v>
      </c>
      <c r="P2657" s="8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11">
        <f t="shared" si="332"/>
        <v>42381.866284722222</v>
      </c>
      <c r="T2657" s="11">
        <f t="shared" si="333"/>
        <v>42409.833333333328</v>
      </c>
      <c r="U2657" t="str">
        <f>INDEX('ED - Country code'!$A:$A,MATCH(Data!G2657,'ED - Country code'!$B:$B,0))</f>
        <v>United States of America</v>
      </c>
      <c r="V2657">
        <f t="shared" si="334"/>
        <v>27.967048611106293</v>
      </c>
      <c r="W2657">
        <f t="shared" si="335"/>
        <v>2016</v>
      </c>
    </row>
    <row r="2658" spans="1:23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8"/>
        <v>0.11436666666666667</v>
      </c>
      <c r="P2658" s="8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11">
        <f t="shared" si="332"/>
        <v>42767.688518518517</v>
      </c>
      <c r="T2658" s="11">
        <f t="shared" si="333"/>
        <v>42806.791666666672</v>
      </c>
      <c r="U2658" t="str">
        <f>INDEX('ED - Country code'!$A:$A,MATCH(Data!G2658,'ED - Country code'!$B:$B,0))</f>
        <v>United States of America</v>
      </c>
      <c r="V2658">
        <f t="shared" si="334"/>
        <v>39.103148148155014</v>
      </c>
      <c r="W2658">
        <f t="shared" si="335"/>
        <v>2017</v>
      </c>
    </row>
    <row r="2659" spans="1:23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8"/>
        <v>0.18737933333333334</v>
      </c>
      <c r="P2659" s="8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11">
        <f t="shared" si="332"/>
        <v>42551.928854166668</v>
      </c>
      <c r="T2659" s="11">
        <f t="shared" si="333"/>
        <v>42585.0625</v>
      </c>
      <c r="U2659" t="str">
        <f>INDEX('ED - Country code'!$A:$A,MATCH(Data!G2659,'ED - Country code'!$B:$B,0))</f>
        <v>United States of America</v>
      </c>
      <c r="V2659">
        <f t="shared" si="334"/>
        <v>33.133645833331684</v>
      </c>
      <c r="W2659">
        <f t="shared" si="335"/>
        <v>2016</v>
      </c>
    </row>
    <row r="2660" spans="1:23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8"/>
        <v>9.2857142857142856E-4</v>
      </c>
      <c r="P2660" s="8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11">
        <f t="shared" si="332"/>
        <v>42551.884189814817</v>
      </c>
      <c r="T2660" s="11">
        <f t="shared" si="333"/>
        <v>42581.884189814817</v>
      </c>
      <c r="U2660" t="str">
        <f>INDEX('ED - Country code'!$A:$A,MATCH(Data!G2660,'ED - Country code'!$B:$B,0))</f>
        <v>United States of America</v>
      </c>
      <c r="V2660">
        <f t="shared" si="334"/>
        <v>30</v>
      </c>
      <c r="W2660">
        <f t="shared" si="335"/>
        <v>2016</v>
      </c>
    </row>
    <row r="2661" spans="1:23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8"/>
        <v>2.720408163265306E-2</v>
      </c>
      <c r="P2661" s="8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11">
        <f t="shared" si="332"/>
        <v>42082.069560185191</v>
      </c>
      <c r="T2661" s="11">
        <f t="shared" si="333"/>
        <v>42112.069560185191</v>
      </c>
      <c r="U2661" t="str">
        <f>INDEX('ED - Country code'!$A:$A,MATCH(Data!G2661,'ED - Country code'!$B:$B,0))</f>
        <v>United States of America</v>
      </c>
      <c r="V2661">
        <f t="shared" si="334"/>
        <v>30</v>
      </c>
      <c r="W2661">
        <f t="shared" si="335"/>
        <v>2015</v>
      </c>
    </row>
    <row r="2662" spans="1:23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8"/>
        <v>9.5E-4</v>
      </c>
      <c r="P2662" s="8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11">
        <f t="shared" si="332"/>
        <v>42272.713171296295</v>
      </c>
      <c r="T2662" s="11">
        <f t="shared" si="333"/>
        <v>42332.754837962959</v>
      </c>
      <c r="U2662" t="str">
        <f>INDEX('ED - Country code'!$A:$A,MATCH(Data!G2662,'ED - Country code'!$B:$B,0))</f>
        <v>United States of America</v>
      </c>
      <c r="V2662">
        <f t="shared" si="334"/>
        <v>60.041666666664241</v>
      </c>
      <c r="W2662">
        <f t="shared" si="335"/>
        <v>2015</v>
      </c>
    </row>
    <row r="2663" spans="1:23" x14ac:dyDescent="0.3">
      <c r="A2663">
        <v>2807</v>
      </c>
      <c r="B2663" s="3" t="s">
        <v>2807</v>
      </c>
      <c r="C2663" s="3" t="s">
        <v>6917</v>
      </c>
      <c r="D2663">
        <v>5000</v>
      </c>
      <c r="E2663">
        <v>6300</v>
      </c>
      <c r="F2663" t="s">
        <v>8219</v>
      </c>
      <c r="G2663" t="s">
        <v>8224</v>
      </c>
      <c r="H2663" t="s">
        <v>8246</v>
      </c>
      <c r="I2663">
        <v>1435611438</v>
      </c>
      <c r="J2663">
        <v>1433019438</v>
      </c>
      <c r="K2663" t="b">
        <v>0</v>
      </c>
      <c r="L2663">
        <v>93</v>
      </c>
      <c r="M2663" t="b">
        <v>1</v>
      </c>
      <c r="N2663" t="s">
        <v>8271</v>
      </c>
      <c r="O2663" s="5">
        <f t="shared" si="328"/>
        <v>1.26</v>
      </c>
      <c r="P2663" s="8">
        <f t="shared" si="329"/>
        <v>67.741935483870961</v>
      </c>
      <c r="Q2663" t="str">
        <f t="shared" si="330"/>
        <v>theater</v>
      </c>
      <c r="R2663" t="str">
        <f t="shared" si="331"/>
        <v>plays</v>
      </c>
      <c r="S2663" s="11">
        <f t="shared" si="332"/>
        <v>42154.873124999998</v>
      </c>
      <c r="T2663" s="11">
        <f t="shared" si="333"/>
        <v>42184.873124999998</v>
      </c>
      <c r="U2663" t="str">
        <f>INDEX('ED - Country code'!$A:$A,MATCH(Data!G2809,'ED - Country code'!$B:$B,0))</f>
        <v>United Kingdom</v>
      </c>
      <c r="V2663">
        <f t="shared" si="334"/>
        <v>30</v>
      </c>
      <c r="W2663">
        <f t="shared" si="335"/>
        <v>2015</v>
      </c>
    </row>
    <row r="2664" spans="1:23" ht="43.2" x14ac:dyDescent="0.3">
      <c r="A2664">
        <v>3839</v>
      </c>
      <c r="B2664" s="3" t="s">
        <v>3836</v>
      </c>
      <c r="C2664" s="3" t="s">
        <v>7948</v>
      </c>
      <c r="D2664">
        <v>2000</v>
      </c>
      <c r="E2664">
        <v>2025</v>
      </c>
      <c r="F2664" t="s">
        <v>8219</v>
      </c>
      <c r="G2664" t="s">
        <v>8224</v>
      </c>
      <c r="H2664" t="s">
        <v>8246</v>
      </c>
      <c r="I2664">
        <v>1438226724</v>
      </c>
      <c r="J2664">
        <v>1433042724</v>
      </c>
      <c r="K2664" t="b">
        <v>0</v>
      </c>
      <c r="L2664">
        <v>32</v>
      </c>
      <c r="M2664" t="b">
        <v>1</v>
      </c>
      <c r="N2664" t="s">
        <v>8271</v>
      </c>
      <c r="O2664" s="5">
        <f t="shared" si="328"/>
        <v>1.0125</v>
      </c>
      <c r="P2664" s="8">
        <f t="shared" si="329"/>
        <v>63.28125</v>
      </c>
      <c r="Q2664" t="str">
        <f t="shared" si="330"/>
        <v>theater</v>
      </c>
      <c r="R2664" t="str">
        <f t="shared" si="331"/>
        <v>plays</v>
      </c>
      <c r="S2664" s="11">
        <f t="shared" si="332"/>
        <v>42155.142638888887</v>
      </c>
      <c r="T2664" s="11">
        <f t="shared" si="333"/>
        <v>42215.142638888887</v>
      </c>
      <c r="U2664" t="str">
        <f>INDEX('ED - Country code'!$A:$A,MATCH(Data!G3841,'ED - Country code'!$B:$B,0))</f>
        <v>United States of America</v>
      </c>
      <c r="V2664">
        <f t="shared" si="334"/>
        <v>60</v>
      </c>
      <c r="W2664">
        <f t="shared" si="335"/>
        <v>2015</v>
      </c>
    </row>
    <row r="2665" spans="1:23" ht="43.2" x14ac:dyDescent="0.3">
      <c r="A2665">
        <v>3221</v>
      </c>
      <c r="B2665" s="3" t="s">
        <v>3221</v>
      </c>
      <c r="C2665" s="3" t="s">
        <v>7331</v>
      </c>
      <c r="D2665">
        <v>4000</v>
      </c>
      <c r="E2665">
        <v>4137</v>
      </c>
      <c r="F2665" t="s">
        <v>8219</v>
      </c>
      <c r="G2665" t="s">
        <v>8225</v>
      </c>
      <c r="H2665" t="s">
        <v>8247</v>
      </c>
      <c r="I2665">
        <v>1436114603</v>
      </c>
      <c r="J2665">
        <v>1433090603</v>
      </c>
      <c r="K2665" t="b">
        <v>1</v>
      </c>
      <c r="L2665">
        <v>113</v>
      </c>
      <c r="M2665" t="b">
        <v>1</v>
      </c>
      <c r="N2665" t="s">
        <v>8271</v>
      </c>
      <c r="O2665" s="5">
        <f t="shared" si="328"/>
        <v>1.0342499999999999</v>
      </c>
      <c r="P2665" s="8">
        <f t="shared" si="329"/>
        <v>36.610619469026545</v>
      </c>
      <c r="Q2665" t="str">
        <f t="shared" si="330"/>
        <v>theater</v>
      </c>
      <c r="R2665" t="str">
        <f t="shared" si="331"/>
        <v>plays</v>
      </c>
      <c r="S2665" s="11">
        <f t="shared" si="332"/>
        <v>42155.696793981479</v>
      </c>
      <c r="T2665" s="11">
        <f t="shared" si="333"/>
        <v>42190.696793981479</v>
      </c>
      <c r="U2665" t="str">
        <f>INDEX('ED - Country code'!$A:$A,MATCH(Data!G3223,'ED - Country code'!$B:$B,0))</f>
        <v>United States of America</v>
      </c>
      <c r="V2665">
        <f t="shared" si="334"/>
        <v>35</v>
      </c>
      <c r="W2665">
        <f t="shared" si="335"/>
        <v>2015</v>
      </c>
    </row>
    <row r="2666" spans="1:23" x14ac:dyDescent="0.3">
      <c r="A2666">
        <v>528</v>
      </c>
      <c r="B2666" s="3" t="s">
        <v>529</v>
      </c>
      <c r="C2666" s="3" t="s">
        <v>4638</v>
      </c>
      <c r="D2666">
        <v>1150</v>
      </c>
      <c r="E2666">
        <v>1330</v>
      </c>
      <c r="F2666" t="s">
        <v>8219</v>
      </c>
      <c r="G2666" t="s">
        <v>8224</v>
      </c>
      <c r="H2666" t="s">
        <v>8246</v>
      </c>
      <c r="I2666">
        <v>1434921600</v>
      </c>
      <c r="J2666">
        <v>1433109907</v>
      </c>
      <c r="K2666" t="b">
        <v>0</v>
      </c>
      <c r="L2666">
        <v>30</v>
      </c>
      <c r="M2666" t="b">
        <v>1</v>
      </c>
      <c r="N2666" t="s">
        <v>8271</v>
      </c>
      <c r="O2666" s="5">
        <f t="shared" si="328"/>
        <v>1.1565217391304348</v>
      </c>
      <c r="P2666" s="8">
        <f t="shared" si="329"/>
        <v>44.333333333333336</v>
      </c>
      <c r="Q2666" t="str">
        <f t="shared" si="330"/>
        <v>theater</v>
      </c>
      <c r="R2666" t="str">
        <f t="shared" si="331"/>
        <v>plays</v>
      </c>
      <c r="S2666" s="11">
        <f t="shared" si="332"/>
        <v>42155.920219907406</v>
      </c>
      <c r="T2666" s="11">
        <f t="shared" si="333"/>
        <v>42176.888888888891</v>
      </c>
      <c r="U2666" t="str">
        <f>INDEX('ED - Country code'!$A:$A,MATCH(Data!G530,'ED - Country code'!$B:$B,0))</f>
        <v>United States of America</v>
      </c>
      <c r="V2666">
        <f t="shared" si="334"/>
        <v>20.96866898148437</v>
      </c>
      <c r="W2666">
        <f t="shared" si="335"/>
        <v>2015</v>
      </c>
    </row>
    <row r="2667" spans="1:23" ht="43.2" x14ac:dyDescent="0.3">
      <c r="A2667">
        <v>3238</v>
      </c>
      <c r="B2667" s="3" t="s">
        <v>3238</v>
      </c>
      <c r="C2667" s="3" t="s">
        <v>7348</v>
      </c>
      <c r="D2667">
        <v>2800</v>
      </c>
      <c r="E2667">
        <v>3145</v>
      </c>
      <c r="F2667" t="s">
        <v>8219</v>
      </c>
      <c r="G2667" t="s">
        <v>8225</v>
      </c>
      <c r="H2667" t="s">
        <v>8247</v>
      </c>
      <c r="I2667">
        <v>1435752898</v>
      </c>
      <c r="J2667">
        <v>1433160898</v>
      </c>
      <c r="K2667" t="b">
        <v>1</v>
      </c>
      <c r="L2667">
        <v>79</v>
      </c>
      <c r="M2667" t="b">
        <v>1</v>
      </c>
      <c r="N2667" t="s">
        <v>8271</v>
      </c>
      <c r="O2667" s="5">
        <f t="shared" si="328"/>
        <v>1.1232142857142857</v>
      </c>
      <c r="P2667" s="8">
        <f t="shared" si="329"/>
        <v>39.810126582278478</v>
      </c>
      <c r="Q2667" t="str">
        <f t="shared" si="330"/>
        <v>theater</v>
      </c>
      <c r="R2667" t="str">
        <f t="shared" si="331"/>
        <v>plays</v>
      </c>
      <c r="S2667" s="11">
        <f t="shared" si="332"/>
        <v>42156.510393518518</v>
      </c>
      <c r="T2667" s="11">
        <f t="shared" si="333"/>
        <v>42186.510393518518</v>
      </c>
      <c r="U2667" t="str">
        <f>INDEX('ED - Country code'!$A:$A,MATCH(Data!G3240,'ED - Country code'!$B:$B,0))</f>
        <v>Austria</v>
      </c>
      <c r="V2667">
        <f t="shared" si="334"/>
        <v>30</v>
      </c>
      <c r="W2667">
        <f t="shared" si="335"/>
        <v>2015</v>
      </c>
    </row>
    <row r="2668" spans="1:23" ht="43.2" x14ac:dyDescent="0.3">
      <c r="A2668">
        <v>1945</v>
      </c>
      <c r="B2668" s="3" t="s">
        <v>1946</v>
      </c>
      <c r="C2668" s="3" t="s">
        <v>6055</v>
      </c>
      <c r="D2668">
        <v>100000</v>
      </c>
      <c r="E2668">
        <v>348018</v>
      </c>
      <c r="F2668" t="s">
        <v>8219</v>
      </c>
      <c r="G2668" t="s">
        <v>8227</v>
      </c>
      <c r="H2668" t="s">
        <v>8249</v>
      </c>
      <c r="I2668">
        <v>1436680958</v>
      </c>
      <c r="J2668">
        <v>1433224958</v>
      </c>
      <c r="K2668" t="b">
        <v>1</v>
      </c>
      <c r="L2668">
        <v>680</v>
      </c>
      <c r="M2668" t="b">
        <v>1</v>
      </c>
      <c r="N2668" t="s">
        <v>8295</v>
      </c>
      <c r="O2668" s="5">
        <f t="shared" si="328"/>
        <v>3.4801799999999998</v>
      </c>
      <c r="P2668" s="8">
        <f t="shared" si="329"/>
        <v>511.79117647058825</v>
      </c>
      <c r="Q2668" t="str">
        <f t="shared" si="330"/>
        <v>technology</v>
      </c>
      <c r="R2668" t="str">
        <f t="shared" si="331"/>
        <v>hardware</v>
      </c>
      <c r="S2668" s="11">
        <f t="shared" si="332"/>
        <v>42157.251828703709</v>
      </c>
      <c r="T2668" s="11">
        <f t="shared" si="333"/>
        <v>42197.251828703709</v>
      </c>
      <c r="U2668" t="str">
        <f>INDEX('ED - Country code'!$A:$A,MATCH(Data!G1947,'ED - Country code'!$B:$B,0))</f>
        <v>United States of America</v>
      </c>
      <c r="V2668">
        <f t="shared" si="334"/>
        <v>40</v>
      </c>
      <c r="W2668">
        <f t="shared" si="335"/>
        <v>2015</v>
      </c>
    </row>
    <row r="2669" spans="1:23" ht="43.2" x14ac:dyDescent="0.3">
      <c r="A2669">
        <v>2963</v>
      </c>
      <c r="B2669" s="3" t="s">
        <v>2963</v>
      </c>
      <c r="C2669" s="3" t="s">
        <v>7073</v>
      </c>
      <c r="D2669">
        <v>10000</v>
      </c>
      <c r="E2669">
        <v>10685</v>
      </c>
      <c r="F2669" t="s">
        <v>8219</v>
      </c>
      <c r="G2669" t="s">
        <v>8224</v>
      </c>
      <c r="H2669" t="s">
        <v>8246</v>
      </c>
      <c r="I2669">
        <v>1435835824</v>
      </c>
      <c r="J2669">
        <v>1433243824</v>
      </c>
      <c r="K2669" t="b">
        <v>0</v>
      </c>
      <c r="L2669">
        <v>98</v>
      </c>
      <c r="M2669" t="b">
        <v>1</v>
      </c>
      <c r="N2669" t="s">
        <v>8271</v>
      </c>
      <c r="O2669" s="5">
        <f t="shared" si="328"/>
        <v>1.0685</v>
      </c>
      <c r="P2669" s="8">
        <f t="shared" si="329"/>
        <v>109.03061224489795</v>
      </c>
      <c r="Q2669" t="str">
        <f t="shared" si="330"/>
        <v>theater</v>
      </c>
      <c r="R2669" t="str">
        <f t="shared" si="331"/>
        <v>plays</v>
      </c>
      <c r="S2669" s="11">
        <f t="shared" si="332"/>
        <v>42157.470185185186</v>
      </c>
      <c r="T2669" s="11">
        <f t="shared" si="333"/>
        <v>42187.470185185186</v>
      </c>
      <c r="U2669" t="str">
        <f>INDEX('ED - Country code'!$A:$A,MATCH(Data!G2965,'ED - Country code'!$B:$B,0))</f>
        <v>United Kingdom</v>
      </c>
      <c r="V2669">
        <f t="shared" si="334"/>
        <v>30</v>
      </c>
      <c r="W2669">
        <f t="shared" si="335"/>
        <v>2015</v>
      </c>
    </row>
    <row r="2670" spans="1:23" ht="43.2" x14ac:dyDescent="0.3">
      <c r="A2670">
        <v>530</v>
      </c>
      <c r="B2670" s="3" t="s">
        <v>531</v>
      </c>
      <c r="C2670" s="3" t="s">
        <v>4640</v>
      </c>
      <c r="D2670">
        <v>3405</v>
      </c>
      <c r="E2670">
        <v>3670</v>
      </c>
      <c r="F2670" t="s">
        <v>8219</v>
      </c>
      <c r="G2670" t="s">
        <v>8224</v>
      </c>
      <c r="H2670" t="s">
        <v>8246</v>
      </c>
      <c r="I2670">
        <v>1435111200</v>
      </c>
      <c r="J2670">
        <v>1433254268</v>
      </c>
      <c r="K2670" t="b">
        <v>0</v>
      </c>
      <c r="L2670">
        <v>29</v>
      </c>
      <c r="M2670" t="b">
        <v>1</v>
      </c>
      <c r="N2670" t="s">
        <v>8271</v>
      </c>
      <c r="O2670" s="5">
        <f t="shared" si="328"/>
        <v>1.0778267254038179</v>
      </c>
      <c r="P2670" s="8">
        <f t="shared" si="329"/>
        <v>126.55172413793103</v>
      </c>
      <c r="Q2670" t="str">
        <f t="shared" si="330"/>
        <v>theater</v>
      </c>
      <c r="R2670" t="str">
        <f t="shared" si="331"/>
        <v>plays</v>
      </c>
      <c r="S2670" s="11">
        <f t="shared" si="332"/>
        <v>42157.591064814813</v>
      </c>
      <c r="T2670" s="11">
        <f t="shared" si="333"/>
        <v>42179.083333333328</v>
      </c>
      <c r="U2670" t="str">
        <f>INDEX('ED - Country code'!$A:$A,MATCH(Data!G532,'ED - Country code'!$B:$B,0))</f>
        <v>United States of America</v>
      </c>
      <c r="V2670">
        <f t="shared" si="334"/>
        <v>21.49226851851563</v>
      </c>
      <c r="W2670">
        <f t="shared" si="335"/>
        <v>2015</v>
      </c>
    </row>
    <row r="2671" spans="1:23" ht="43.2" x14ac:dyDescent="0.3">
      <c r="A2671">
        <v>3625</v>
      </c>
      <c r="B2671" s="3" t="s">
        <v>3623</v>
      </c>
      <c r="C2671" s="3" t="s">
        <v>7735</v>
      </c>
      <c r="D2671">
        <v>3000</v>
      </c>
      <c r="E2671">
        <v>3080</v>
      </c>
      <c r="F2671" t="s">
        <v>8219</v>
      </c>
      <c r="G2671" t="s">
        <v>8225</v>
      </c>
      <c r="H2671" t="s">
        <v>8247</v>
      </c>
      <c r="I2671">
        <v>1435851577</v>
      </c>
      <c r="J2671">
        <v>1433259577</v>
      </c>
      <c r="K2671" t="b">
        <v>0</v>
      </c>
      <c r="L2671">
        <v>78</v>
      </c>
      <c r="M2671" t="b">
        <v>1</v>
      </c>
      <c r="N2671" t="s">
        <v>8271</v>
      </c>
      <c r="O2671" s="5">
        <f t="shared" si="328"/>
        <v>1.0266666666666666</v>
      </c>
      <c r="P2671" s="8">
        <f t="shared" si="329"/>
        <v>39.487179487179489</v>
      </c>
      <c r="Q2671" t="str">
        <f t="shared" si="330"/>
        <v>theater</v>
      </c>
      <c r="R2671" t="str">
        <f t="shared" si="331"/>
        <v>plays</v>
      </c>
      <c r="S2671" s="11">
        <f t="shared" si="332"/>
        <v>42157.652511574073</v>
      </c>
      <c r="T2671" s="11">
        <f t="shared" si="333"/>
        <v>42187.652511574073</v>
      </c>
      <c r="U2671" t="str">
        <f>INDEX('ED - Country code'!$A:$A,MATCH(Data!G3627,'ED - Country code'!$B:$B,0))</f>
        <v>United States of America</v>
      </c>
      <c r="V2671">
        <f t="shared" si="334"/>
        <v>30</v>
      </c>
      <c r="W2671">
        <f t="shared" si="335"/>
        <v>2015</v>
      </c>
    </row>
    <row r="2672" spans="1:23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8"/>
        <v>6.4158609339642042E-2</v>
      </c>
      <c r="P2672" s="8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11">
        <f t="shared" si="332"/>
        <v>41821.020601851851</v>
      </c>
      <c r="T2672" s="11">
        <f t="shared" si="333"/>
        <v>41849.020601851851</v>
      </c>
      <c r="U2672" t="str">
        <f>INDEX('ED - Country code'!$A:$A,MATCH(Data!G2672,'ED - Country code'!$B:$B,0))</f>
        <v>Australia</v>
      </c>
      <c r="V2672">
        <f t="shared" si="334"/>
        <v>28</v>
      </c>
      <c r="W2672">
        <f t="shared" si="335"/>
        <v>2014</v>
      </c>
    </row>
    <row r="2673" spans="1:23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8"/>
        <v>0.11344</v>
      </c>
      <c r="P2673" s="8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11">
        <f t="shared" si="332"/>
        <v>41962.749027777783</v>
      </c>
      <c r="T2673" s="11">
        <f t="shared" si="333"/>
        <v>41992.818055555559</v>
      </c>
      <c r="U2673" t="str">
        <f>INDEX('ED - Country code'!$A:$A,MATCH(Data!G2673,'ED - Country code'!$B:$B,0))</f>
        <v>United States of America</v>
      </c>
      <c r="V2673">
        <f t="shared" si="334"/>
        <v>30.069027777775773</v>
      </c>
      <c r="W2673">
        <f t="shared" si="335"/>
        <v>2014</v>
      </c>
    </row>
    <row r="2674" spans="1:23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8"/>
        <v>0.33189999999999997</v>
      </c>
      <c r="P2674" s="8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11">
        <f t="shared" si="332"/>
        <v>42344.884143518517</v>
      </c>
      <c r="T2674" s="11">
        <f t="shared" si="333"/>
        <v>42366.25</v>
      </c>
      <c r="U2674" t="str">
        <f>INDEX('ED - Country code'!$A:$A,MATCH(Data!G2674,'ED - Country code'!$B:$B,0))</f>
        <v>United States of America</v>
      </c>
      <c r="V2674">
        <f t="shared" si="334"/>
        <v>21.365856481483206</v>
      </c>
      <c r="W2674">
        <f t="shared" si="335"/>
        <v>2015</v>
      </c>
    </row>
    <row r="2675" spans="1:23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8"/>
        <v>0.27579999999999999</v>
      </c>
      <c r="P2675" s="8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11">
        <f t="shared" si="332"/>
        <v>41912.541655092595</v>
      </c>
      <c r="T2675" s="11">
        <f t="shared" si="333"/>
        <v>41941.947916666664</v>
      </c>
      <c r="U2675" t="str">
        <f>INDEX('ED - Country code'!$A:$A,MATCH(Data!G2675,'ED - Country code'!$B:$B,0))</f>
        <v>United States of America</v>
      </c>
      <c r="V2675">
        <f t="shared" si="334"/>
        <v>29.406261574069504</v>
      </c>
      <c r="W2675">
        <f t="shared" si="335"/>
        <v>2014</v>
      </c>
    </row>
    <row r="2676" spans="1:23" ht="43.2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8"/>
        <v>0.62839999999999996</v>
      </c>
      <c r="P2676" s="8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11">
        <f t="shared" si="332"/>
        <v>42529.632754629631</v>
      </c>
      <c r="T2676" s="11">
        <f t="shared" si="333"/>
        <v>42556.207638888889</v>
      </c>
      <c r="U2676" t="str">
        <f>INDEX('ED - Country code'!$A:$A,MATCH(Data!G2676,'ED - Country code'!$B:$B,0))</f>
        <v>United States of America</v>
      </c>
      <c r="V2676">
        <f t="shared" si="334"/>
        <v>26.574884259258397</v>
      </c>
      <c r="W2676">
        <f t="shared" si="335"/>
        <v>2016</v>
      </c>
    </row>
    <row r="2677" spans="1:23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8"/>
        <v>7.5880000000000003E-2</v>
      </c>
      <c r="P2677" s="8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11">
        <f t="shared" si="332"/>
        <v>41923.857511574075</v>
      </c>
      <c r="T2677" s="11">
        <f t="shared" si="333"/>
        <v>41953.899178240739</v>
      </c>
      <c r="U2677" t="str">
        <f>INDEX('ED - Country code'!$A:$A,MATCH(Data!G2677,'ED - Country code'!$B:$B,0))</f>
        <v>United States of America</v>
      </c>
      <c r="V2677">
        <f t="shared" si="334"/>
        <v>30.041666666664241</v>
      </c>
      <c r="W2677">
        <f t="shared" si="335"/>
        <v>2014</v>
      </c>
    </row>
    <row r="2678" spans="1:23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8"/>
        <v>0.50380952380952382</v>
      </c>
      <c r="P2678" s="8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11">
        <f t="shared" si="332"/>
        <v>42482.624699074076</v>
      </c>
      <c r="T2678" s="11">
        <f t="shared" si="333"/>
        <v>42512.624699074076</v>
      </c>
      <c r="U2678" t="str">
        <f>INDEX('ED - Country code'!$A:$A,MATCH(Data!G2678,'ED - Country code'!$B:$B,0))</f>
        <v>Canada</v>
      </c>
      <c r="V2678">
        <f t="shared" si="334"/>
        <v>30</v>
      </c>
      <c r="W2678">
        <f t="shared" si="335"/>
        <v>2016</v>
      </c>
    </row>
    <row r="2679" spans="1:23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8"/>
        <v>0.17512820512820512</v>
      </c>
      <c r="P2679" s="8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11">
        <f t="shared" si="332"/>
        <v>41793.029432870368</v>
      </c>
      <c r="T2679" s="11">
        <f t="shared" si="333"/>
        <v>41823.029432870368</v>
      </c>
      <c r="U2679" t="str">
        <f>INDEX('ED - Country code'!$A:$A,MATCH(Data!G2679,'ED - Country code'!$B:$B,0))</f>
        <v>United States of America</v>
      </c>
      <c r="V2679">
        <f t="shared" si="334"/>
        <v>30</v>
      </c>
      <c r="W2679">
        <f t="shared" si="335"/>
        <v>2014</v>
      </c>
    </row>
    <row r="2680" spans="1:23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8"/>
        <v>1.3750000000000001E-4</v>
      </c>
      <c r="P2680" s="8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11">
        <f t="shared" si="332"/>
        <v>42241.798206018517</v>
      </c>
      <c r="T2680" s="11">
        <f t="shared" si="333"/>
        <v>42271.798206018517</v>
      </c>
      <c r="U2680" t="str">
        <f>INDEX('ED - Country code'!$A:$A,MATCH(Data!G2680,'ED - Country code'!$B:$B,0))</f>
        <v>Spain</v>
      </c>
      <c r="V2680">
        <f t="shared" si="334"/>
        <v>30</v>
      </c>
      <c r="W2680">
        <f t="shared" si="335"/>
        <v>2015</v>
      </c>
    </row>
    <row r="2681" spans="1:23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8"/>
        <v>3.3E-3</v>
      </c>
      <c r="P2681" s="8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11">
        <f t="shared" si="332"/>
        <v>42033.001087962963</v>
      </c>
      <c r="T2681" s="11">
        <f t="shared" si="333"/>
        <v>42063.001087962963</v>
      </c>
      <c r="U2681" t="str">
        <f>INDEX('ED - Country code'!$A:$A,MATCH(Data!G2681,'ED - Country code'!$B:$B,0))</f>
        <v>United States of America</v>
      </c>
      <c r="V2681">
        <f t="shared" si="334"/>
        <v>30</v>
      </c>
      <c r="W2681">
        <f t="shared" si="335"/>
        <v>2015</v>
      </c>
    </row>
    <row r="2682" spans="1:23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8"/>
        <v>8.6250000000000007E-3</v>
      </c>
      <c r="P2682" s="8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11">
        <f t="shared" si="332"/>
        <v>42436.211701388893</v>
      </c>
      <c r="T2682" s="11">
        <f t="shared" si="333"/>
        <v>42466.170034722221</v>
      </c>
      <c r="U2682" t="str">
        <f>INDEX('ED - Country code'!$A:$A,MATCH(Data!G2682,'ED - Country code'!$B:$B,0))</f>
        <v>Spain</v>
      </c>
      <c r="V2682">
        <f t="shared" si="334"/>
        <v>29.958333333328483</v>
      </c>
      <c r="W2682">
        <f t="shared" si="335"/>
        <v>2016</v>
      </c>
    </row>
    <row r="2683" spans="1:23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8"/>
        <v>6.875E-3</v>
      </c>
      <c r="P2683" s="8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11">
        <f t="shared" si="332"/>
        <v>41805.895254629628</v>
      </c>
      <c r="T2683" s="11">
        <f t="shared" si="333"/>
        <v>41830.895254629628</v>
      </c>
      <c r="U2683" t="str">
        <f>INDEX('ED - Country code'!$A:$A,MATCH(Data!G2683,'ED - Country code'!$B:$B,0))</f>
        <v>United States of America</v>
      </c>
      <c r="V2683">
        <f t="shared" si="334"/>
        <v>25</v>
      </c>
      <c r="W2683">
        <f t="shared" si="335"/>
        <v>2014</v>
      </c>
    </row>
    <row r="2684" spans="1:23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8"/>
        <v>0.28299999999999997</v>
      </c>
      <c r="P2684" s="8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11">
        <f t="shared" si="332"/>
        <v>41932.871990740743</v>
      </c>
      <c r="T2684" s="11">
        <f t="shared" si="333"/>
        <v>41965.249305555553</v>
      </c>
      <c r="U2684" t="str">
        <f>INDEX('ED - Country code'!$A:$A,MATCH(Data!G2684,'ED - Country code'!$B:$B,0))</f>
        <v>United States of America</v>
      </c>
      <c r="V2684">
        <f t="shared" si="334"/>
        <v>32.377314814810234</v>
      </c>
      <c r="W2684">
        <f t="shared" si="335"/>
        <v>2014</v>
      </c>
    </row>
    <row r="2685" spans="1:23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8"/>
        <v>2.3999999999999998E-3</v>
      </c>
      <c r="P2685" s="8">
        <f t="shared" si="329"/>
        <v>12</v>
      </c>
      <c r="Q2685" t="str">
        <f t="shared" si="330"/>
        <v>food</v>
      </c>
      <c r="R2685" t="str">
        <f t="shared" si="331"/>
        <v>food trucks</v>
      </c>
      <c r="S2685" s="11">
        <f t="shared" si="332"/>
        <v>42034.75509259259</v>
      </c>
      <c r="T2685" s="11">
        <f t="shared" si="333"/>
        <v>42064.75509259259</v>
      </c>
      <c r="U2685" t="str">
        <f>INDEX('ED - Country code'!$A:$A,MATCH(Data!G2685,'ED - Country code'!$B:$B,0))</f>
        <v>United States of America</v>
      </c>
      <c r="V2685">
        <f t="shared" si="334"/>
        <v>30</v>
      </c>
      <c r="W2685">
        <f t="shared" si="335"/>
        <v>2015</v>
      </c>
    </row>
    <row r="2686" spans="1:23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8"/>
        <v>1.1428571428571429E-2</v>
      </c>
      <c r="P2686" s="8">
        <f t="shared" si="329"/>
        <v>200</v>
      </c>
      <c r="Q2686" t="str">
        <f t="shared" si="330"/>
        <v>food</v>
      </c>
      <c r="R2686" t="str">
        <f t="shared" si="331"/>
        <v>food trucks</v>
      </c>
      <c r="S2686" s="11">
        <f t="shared" si="332"/>
        <v>41820.914641203701</v>
      </c>
      <c r="T2686" s="11">
        <f t="shared" si="333"/>
        <v>41860.914641203701</v>
      </c>
      <c r="U2686" t="str">
        <f>INDEX('ED - Country code'!$A:$A,MATCH(Data!G2686,'ED - Country code'!$B:$B,0))</f>
        <v>United States of America</v>
      </c>
      <c r="V2686">
        <f t="shared" si="334"/>
        <v>40</v>
      </c>
      <c r="W2686">
        <f t="shared" si="335"/>
        <v>2014</v>
      </c>
    </row>
    <row r="2687" spans="1:23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8"/>
        <v>2.0000000000000001E-4</v>
      </c>
      <c r="P2687" s="8">
        <f t="shared" si="329"/>
        <v>10</v>
      </c>
      <c r="Q2687" t="str">
        <f t="shared" si="330"/>
        <v>food</v>
      </c>
      <c r="R2687" t="str">
        <f t="shared" si="331"/>
        <v>food trucks</v>
      </c>
      <c r="S2687" s="11">
        <f t="shared" si="332"/>
        <v>42061.69594907407</v>
      </c>
      <c r="T2687" s="11">
        <f t="shared" si="333"/>
        <v>42121.654282407413</v>
      </c>
      <c r="U2687" t="str">
        <f>INDEX('ED - Country code'!$A:$A,MATCH(Data!G2687,'ED - Country code'!$B:$B,0))</f>
        <v>United States of America</v>
      </c>
      <c r="V2687">
        <f t="shared" si="334"/>
        <v>59.958333333343035</v>
      </c>
      <c r="W2687">
        <f t="shared" si="335"/>
        <v>2015</v>
      </c>
    </row>
    <row r="2688" spans="1:23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8"/>
        <v>0</v>
      </c>
      <c r="P2688" s="8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11">
        <f t="shared" si="332"/>
        <v>41892.974803240737</v>
      </c>
      <c r="T2688" s="11">
        <f t="shared" si="333"/>
        <v>41912.974803240737</v>
      </c>
      <c r="U2688" t="str">
        <f>INDEX('ED - Country code'!$A:$A,MATCH(Data!G2688,'ED - Country code'!$B:$B,0))</f>
        <v>United States of America</v>
      </c>
      <c r="V2688">
        <f t="shared" si="334"/>
        <v>20</v>
      </c>
      <c r="W2688">
        <f t="shared" si="335"/>
        <v>2014</v>
      </c>
    </row>
    <row r="2689" spans="1:23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8"/>
        <v>0</v>
      </c>
      <c r="P2689" s="8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11">
        <f t="shared" si="332"/>
        <v>42154.64025462963</v>
      </c>
      <c r="T2689" s="11">
        <f t="shared" si="333"/>
        <v>42184.64025462963</v>
      </c>
      <c r="U2689" t="str">
        <f>INDEX('ED - Country code'!$A:$A,MATCH(Data!G2689,'ED - Country code'!$B:$B,0))</f>
        <v>United States of America</v>
      </c>
      <c r="V2689">
        <f t="shared" si="334"/>
        <v>30</v>
      </c>
      <c r="W2689">
        <f t="shared" si="335"/>
        <v>2015</v>
      </c>
    </row>
    <row r="2690" spans="1:23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336">E2690/D2690</f>
        <v>1.48E-3</v>
      </c>
      <c r="P2690" s="8">
        <f t="shared" ref="P2690:P2753" si="337">E2690/L2690</f>
        <v>5.2857142857142856</v>
      </c>
      <c r="Q2690" t="str">
        <f t="shared" ref="Q2690:Q2753" si="338">LEFT(N2690,SEARCH("/",N2690,1)-1)</f>
        <v>food</v>
      </c>
      <c r="R2690" t="str">
        <f t="shared" ref="R2690:R2753" si="339">RIGHT(N2690,LEN(N2690)-SEARCH("/",N2690,1))</f>
        <v>food trucks</v>
      </c>
      <c r="S2690" s="11">
        <f t="shared" ref="S2690:S2753" si="340">(((J2690/60)/60)/24)+DATE(1970,1,1)</f>
        <v>42028.118865740747</v>
      </c>
      <c r="T2690" s="11">
        <f t="shared" ref="T2690:T2753" si="341">(((I2690/60)/60)/24)+DATE(1970,1,1)</f>
        <v>42059.125</v>
      </c>
      <c r="U2690" t="str">
        <f>INDEX('ED - Country code'!$A:$A,MATCH(Data!G2690,'ED - Country code'!$B:$B,0))</f>
        <v>United States of America</v>
      </c>
      <c r="V2690">
        <f t="shared" si="334"/>
        <v>31.006134259252576</v>
      </c>
      <c r="W2690">
        <f t="shared" si="335"/>
        <v>2015</v>
      </c>
    </row>
    <row r="2691" spans="1:23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336"/>
        <v>2.8571428571428571E-5</v>
      </c>
      <c r="P2691" s="8">
        <f t="shared" si="337"/>
        <v>1</v>
      </c>
      <c r="Q2691" t="str">
        <f t="shared" si="338"/>
        <v>food</v>
      </c>
      <c r="R2691" t="str">
        <f t="shared" si="339"/>
        <v>food trucks</v>
      </c>
      <c r="S2691" s="11">
        <f t="shared" si="340"/>
        <v>42551.961689814809</v>
      </c>
      <c r="T2691" s="11">
        <f t="shared" si="341"/>
        <v>42581.961689814809</v>
      </c>
      <c r="U2691" t="str">
        <f>INDEX('ED - Country code'!$A:$A,MATCH(Data!G2691,'ED - Country code'!$B:$B,0))</f>
        <v>United States of America</v>
      </c>
      <c r="V2691">
        <f t="shared" ref="V2691:V2754" si="342">T2691-S2691</f>
        <v>30</v>
      </c>
      <c r="W2691">
        <f t="shared" ref="W2691:W2754" si="343">YEAR(T2691)</f>
        <v>2016</v>
      </c>
    </row>
    <row r="2692" spans="1:23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6"/>
        <v>0.107325</v>
      </c>
      <c r="P2692" s="8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11">
        <f t="shared" si="340"/>
        <v>42113.105046296296</v>
      </c>
      <c r="T2692" s="11">
        <f t="shared" si="341"/>
        <v>42158.105046296296</v>
      </c>
      <c r="U2692" t="str">
        <f>INDEX('ED - Country code'!$A:$A,MATCH(Data!G2692,'ED - Country code'!$B:$B,0))</f>
        <v>United States of America</v>
      </c>
      <c r="V2692">
        <f t="shared" si="342"/>
        <v>45</v>
      </c>
      <c r="W2692">
        <f t="shared" si="343"/>
        <v>2015</v>
      </c>
    </row>
    <row r="2693" spans="1:23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6"/>
        <v>5.3846153846153844E-4</v>
      </c>
      <c r="P2693" s="8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11">
        <f t="shared" si="340"/>
        <v>42089.724039351851</v>
      </c>
      <c r="T2693" s="11">
        <f t="shared" si="341"/>
        <v>42134.724039351851</v>
      </c>
      <c r="U2693" t="str">
        <f>INDEX('ED - Country code'!$A:$A,MATCH(Data!G2693,'ED - Country code'!$B:$B,0))</f>
        <v>Canada</v>
      </c>
      <c r="V2693">
        <f t="shared" si="342"/>
        <v>45</v>
      </c>
      <c r="W2693">
        <f t="shared" si="343"/>
        <v>2015</v>
      </c>
    </row>
    <row r="2694" spans="1:23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6"/>
        <v>7.1428571428571426E-3</v>
      </c>
      <c r="P2694" s="8">
        <f t="shared" si="337"/>
        <v>25</v>
      </c>
      <c r="Q2694" t="str">
        <f t="shared" si="338"/>
        <v>food</v>
      </c>
      <c r="R2694" t="str">
        <f t="shared" si="339"/>
        <v>food trucks</v>
      </c>
      <c r="S2694" s="11">
        <f t="shared" si="340"/>
        <v>42058.334027777775</v>
      </c>
      <c r="T2694" s="11">
        <f t="shared" si="341"/>
        <v>42088.292361111111</v>
      </c>
      <c r="U2694" t="str">
        <f>INDEX('ED - Country code'!$A:$A,MATCH(Data!G2694,'ED - Country code'!$B:$B,0))</f>
        <v>United States of America</v>
      </c>
      <c r="V2694">
        <f t="shared" si="342"/>
        <v>29.958333333335759</v>
      </c>
      <c r="W2694">
        <f t="shared" si="343"/>
        <v>2015</v>
      </c>
    </row>
    <row r="2695" spans="1:23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6"/>
        <v>8.0000000000000002E-3</v>
      </c>
      <c r="P2695" s="8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11">
        <f t="shared" si="340"/>
        <v>41834.138495370367</v>
      </c>
      <c r="T2695" s="11">
        <f t="shared" si="341"/>
        <v>41864.138495370367</v>
      </c>
      <c r="U2695" t="str">
        <f>INDEX('ED - Country code'!$A:$A,MATCH(Data!G2695,'ED - Country code'!$B:$B,0))</f>
        <v>United States of America</v>
      </c>
      <c r="V2695">
        <f t="shared" si="342"/>
        <v>30</v>
      </c>
      <c r="W2695">
        <f t="shared" si="343"/>
        <v>2014</v>
      </c>
    </row>
    <row r="2696" spans="1:23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6"/>
        <v>3.3333333333333335E-5</v>
      </c>
      <c r="P2696" s="8">
        <f t="shared" si="337"/>
        <v>1</v>
      </c>
      <c r="Q2696" t="str">
        <f t="shared" si="338"/>
        <v>food</v>
      </c>
      <c r="R2696" t="str">
        <f t="shared" si="339"/>
        <v>food trucks</v>
      </c>
      <c r="S2696" s="11">
        <f t="shared" si="340"/>
        <v>41878.140497685185</v>
      </c>
      <c r="T2696" s="11">
        <f t="shared" si="341"/>
        <v>41908.140497685185</v>
      </c>
      <c r="U2696" t="str">
        <f>INDEX('ED - Country code'!$A:$A,MATCH(Data!G2696,'ED - Country code'!$B:$B,0))</f>
        <v>United States of America</v>
      </c>
      <c r="V2696">
        <f t="shared" si="342"/>
        <v>30</v>
      </c>
      <c r="W2696">
        <f t="shared" si="343"/>
        <v>2014</v>
      </c>
    </row>
    <row r="2697" spans="1:23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6"/>
        <v>4.7333333333333333E-3</v>
      </c>
      <c r="P2697" s="8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11">
        <f t="shared" si="340"/>
        <v>42048.181921296295</v>
      </c>
      <c r="T2697" s="11">
        <f t="shared" si="341"/>
        <v>42108.14025462963</v>
      </c>
      <c r="U2697" t="str">
        <f>INDEX('ED - Country code'!$A:$A,MATCH(Data!G2697,'ED - Country code'!$B:$B,0))</f>
        <v>United States of America</v>
      </c>
      <c r="V2697">
        <f t="shared" si="342"/>
        <v>59.958333333335759</v>
      </c>
      <c r="W2697">
        <f t="shared" si="343"/>
        <v>2015</v>
      </c>
    </row>
    <row r="2698" spans="1:23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6"/>
        <v>5.6500000000000002E-2</v>
      </c>
      <c r="P2698" s="8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11">
        <f t="shared" si="340"/>
        <v>41964.844444444447</v>
      </c>
      <c r="T2698" s="11">
        <f t="shared" si="341"/>
        <v>41998.844444444447</v>
      </c>
      <c r="U2698" t="str">
        <f>INDEX('ED - Country code'!$A:$A,MATCH(Data!G2698,'ED - Country code'!$B:$B,0))</f>
        <v>United States of America</v>
      </c>
      <c r="V2698">
        <f t="shared" si="342"/>
        <v>34</v>
      </c>
      <c r="W2698">
        <f t="shared" si="343"/>
        <v>2014</v>
      </c>
    </row>
    <row r="2699" spans="1:23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6"/>
        <v>0.26352173913043481</v>
      </c>
      <c r="P2699" s="8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11">
        <f t="shared" si="340"/>
        <v>42187.940081018518</v>
      </c>
      <c r="T2699" s="11">
        <f t="shared" si="341"/>
        <v>42218.916666666672</v>
      </c>
      <c r="U2699" t="str">
        <f>INDEX('ED - Country code'!$A:$A,MATCH(Data!G2699,'ED - Country code'!$B:$B,0))</f>
        <v>United States of America</v>
      </c>
      <c r="V2699">
        <f t="shared" si="342"/>
        <v>30.976585648153559</v>
      </c>
      <c r="W2699">
        <f t="shared" si="343"/>
        <v>2015</v>
      </c>
    </row>
    <row r="2700" spans="1:23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6"/>
        <v>3.2512500000000002E-3</v>
      </c>
      <c r="P2700" s="8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11">
        <f t="shared" si="340"/>
        <v>41787.898240740738</v>
      </c>
      <c r="T2700" s="11">
        <f t="shared" si="341"/>
        <v>41817.898240740738</v>
      </c>
      <c r="U2700" t="str">
        <f>INDEX('ED - Country code'!$A:$A,MATCH(Data!G2700,'ED - Country code'!$B:$B,0))</f>
        <v>United States of America</v>
      </c>
      <c r="V2700">
        <f t="shared" si="342"/>
        <v>30</v>
      </c>
      <c r="W2700">
        <f t="shared" si="343"/>
        <v>2014</v>
      </c>
    </row>
    <row r="2701" spans="1:23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6"/>
        <v>0</v>
      </c>
      <c r="P2701" s="8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11">
        <f t="shared" si="340"/>
        <v>41829.896562499998</v>
      </c>
      <c r="T2701" s="11">
        <f t="shared" si="341"/>
        <v>41859.896562499998</v>
      </c>
      <c r="U2701" t="str">
        <f>INDEX('ED - Country code'!$A:$A,MATCH(Data!G2701,'ED - Country code'!$B:$B,0))</f>
        <v>Canada</v>
      </c>
      <c r="V2701">
        <f t="shared" si="342"/>
        <v>30</v>
      </c>
      <c r="W2701">
        <f t="shared" si="343"/>
        <v>2014</v>
      </c>
    </row>
    <row r="2702" spans="1:23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6"/>
        <v>7.0007000700070005E-3</v>
      </c>
      <c r="P2702" s="8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11">
        <f t="shared" si="340"/>
        <v>41870.87467592593</v>
      </c>
      <c r="T2702" s="11">
        <f t="shared" si="341"/>
        <v>41900.87467592593</v>
      </c>
      <c r="U2702" t="str">
        <f>INDEX('ED - Country code'!$A:$A,MATCH(Data!G2702,'ED - Country code'!$B:$B,0))</f>
        <v>United States of America</v>
      </c>
      <c r="V2702">
        <f t="shared" si="342"/>
        <v>30</v>
      </c>
      <c r="W2702">
        <f t="shared" si="343"/>
        <v>2014</v>
      </c>
    </row>
    <row r="2703" spans="1:23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6"/>
        <v>0.46176470588235297</v>
      </c>
      <c r="P2703" s="8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11">
        <f t="shared" si="340"/>
        <v>42801.774699074071</v>
      </c>
      <c r="T2703" s="11">
        <f t="shared" si="341"/>
        <v>42832.733032407406</v>
      </c>
      <c r="U2703" t="str">
        <f>INDEX('ED - Country code'!$A:$A,MATCH(Data!G2703,'ED - Country code'!$B:$B,0))</f>
        <v>Ireland</v>
      </c>
      <c r="V2703">
        <f t="shared" si="342"/>
        <v>30.958333333335759</v>
      </c>
      <c r="W2703">
        <f t="shared" si="343"/>
        <v>2017</v>
      </c>
    </row>
    <row r="2704" spans="1:23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6"/>
        <v>0.34410000000000002</v>
      </c>
      <c r="P2704" s="8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11">
        <f t="shared" si="340"/>
        <v>42800.801817129628</v>
      </c>
      <c r="T2704" s="11">
        <f t="shared" si="341"/>
        <v>42830.760150462964</v>
      </c>
      <c r="U2704" t="str">
        <f>INDEX('ED - Country code'!$A:$A,MATCH(Data!G2704,'ED - Country code'!$B:$B,0))</f>
        <v>United States of America</v>
      </c>
      <c r="V2704">
        <f t="shared" si="342"/>
        <v>29.958333333335759</v>
      </c>
      <c r="W2704">
        <f t="shared" si="343"/>
        <v>2017</v>
      </c>
    </row>
    <row r="2705" spans="1:23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6"/>
        <v>1.0375000000000001</v>
      </c>
      <c r="P2705" s="8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11">
        <f t="shared" si="340"/>
        <v>42756.690162037034</v>
      </c>
      <c r="T2705" s="11">
        <f t="shared" si="341"/>
        <v>42816.648495370369</v>
      </c>
      <c r="U2705" t="str">
        <f>INDEX('ED - Country code'!$A:$A,MATCH(Data!G2705,'ED - Country code'!$B:$B,0))</f>
        <v>Mexico</v>
      </c>
      <c r="V2705">
        <f t="shared" si="342"/>
        <v>59.958333333335759</v>
      </c>
      <c r="W2705">
        <f t="shared" si="343"/>
        <v>2017</v>
      </c>
    </row>
    <row r="2706" spans="1:23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6"/>
        <v>6.0263157894736845E-2</v>
      </c>
      <c r="P2706" s="8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11">
        <f t="shared" si="340"/>
        <v>42787.862430555557</v>
      </c>
      <c r="T2706" s="11">
        <f t="shared" si="341"/>
        <v>42830.820763888885</v>
      </c>
      <c r="U2706" t="str">
        <f>INDEX('ED - Country code'!$A:$A,MATCH(Data!G2706,'ED - Country code'!$B:$B,0))</f>
        <v>United States of America</v>
      </c>
      <c r="V2706">
        <f t="shared" si="342"/>
        <v>42.958333333328483</v>
      </c>
      <c r="W2706">
        <f t="shared" si="343"/>
        <v>2017</v>
      </c>
    </row>
    <row r="2707" spans="1:23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6"/>
        <v>0.10539393939393939</v>
      </c>
      <c r="P2707" s="8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11">
        <f t="shared" si="340"/>
        <v>42773.916180555556</v>
      </c>
      <c r="T2707" s="11">
        <f t="shared" si="341"/>
        <v>42818.874513888892</v>
      </c>
      <c r="U2707" t="str">
        <f>INDEX('ED - Country code'!$A:$A,MATCH(Data!G2707,'ED - Country code'!$B:$B,0))</f>
        <v>United States of America</v>
      </c>
      <c r="V2707">
        <f t="shared" si="342"/>
        <v>44.958333333335759</v>
      </c>
      <c r="W2707">
        <f t="shared" si="343"/>
        <v>2017</v>
      </c>
    </row>
    <row r="2708" spans="1:23" ht="43.2" x14ac:dyDescent="0.3">
      <c r="A2708">
        <v>2803</v>
      </c>
      <c r="B2708" s="3" t="s">
        <v>2803</v>
      </c>
      <c r="C2708" s="3" t="s">
        <v>6913</v>
      </c>
      <c r="D2708">
        <v>10000</v>
      </c>
      <c r="E2708">
        <v>12795</v>
      </c>
      <c r="F2708" t="s">
        <v>8219</v>
      </c>
      <c r="G2708" t="s">
        <v>8224</v>
      </c>
      <c r="H2708" t="s">
        <v>8246</v>
      </c>
      <c r="I2708">
        <v>1437004800</v>
      </c>
      <c r="J2708">
        <v>1433295276</v>
      </c>
      <c r="K2708" t="b">
        <v>0</v>
      </c>
      <c r="L2708">
        <v>141</v>
      </c>
      <c r="M2708" t="b">
        <v>1</v>
      </c>
      <c r="N2708" t="s">
        <v>8271</v>
      </c>
      <c r="O2708" s="5">
        <f t="shared" si="336"/>
        <v>1.2795000000000001</v>
      </c>
      <c r="P2708" s="8">
        <f t="shared" si="337"/>
        <v>90.744680851063833</v>
      </c>
      <c r="Q2708" t="str">
        <f t="shared" si="338"/>
        <v>theater</v>
      </c>
      <c r="R2708" t="str">
        <f t="shared" si="339"/>
        <v>plays</v>
      </c>
      <c r="S2708" s="11">
        <f t="shared" si="340"/>
        <v>42158.065694444449</v>
      </c>
      <c r="T2708" s="11">
        <f t="shared" si="341"/>
        <v>42201</v>
      </c>
      <c r="U2708" t="str">
        <f>INDEX('ED - Country code'!$A:$A,MATCH(Data!G2805,'ED - Country code'!$B:$B,0))</f>
        <v>United States of America</v>
      </c>
      <c r="V2708">
        <f t="shared" si="342"/>
        <v>42.934305555550964</v>
      </c>
      <c r="W2708">
        <f t="shared" si="343"/>
        <v>2015</v>
      </c>
    </row>
    <row r="2709" spans="1:23" ht="43.2" x14ac:dyDescent="0.3">
      <c r="A2709">
        <v>1285</v>
      </c>
      <c r="B2709" s="3" t="s">
        <v>1286</v>
      </c>
      <c r="C2709" s="3" t="s">
        <v>5395</v>
      </c>
      <c r="D2709">
        <v>2000</v>
      </c>
      <c r="E2709">
        <v>2033</v>
      </c>
      <c r="F2709" t="s">
        <v>8219</v>
      </c>
      <c r="G2709" t="s">
        <v>8225</v>
      </c>
      <c r="H2709" t="s">
        <v>8247</v>
      </c>
      <c r="I2709">
        <v>1434808775</v>
      </c>
      <c r="J2709">
        <v>1433512775</v>
      </c>
      <c r="K2709" t="b">
        <v>0</v>
      </c>
      <c r="L2709">
        <v>63</v>
      </c>
      <c r="M2709" t="b">
        <v>1</v>
      </c>
      <c r="N2709" t="s">
        <v>8271</v>
      </c>
      <c r="O2709" s="5">
        <f t="shared" si="336"/>
        <v>1.0165</v>
      </c>
      <c r="P2709" s="8">
        <f t="shared" si="337"/>
        <v>32.269841269841272</v>
      </c>
      <c r="Q2709" t="str">
        <f t="shared" si="338"/>
        <v>theater</v>
      </c>
      <c r="R2709" t="str">
        <f t="shared" si="339"/>
        <v>plays</v>
      </c>
      <c r="S2709" s="11">
        <f t="shared" si="340"/>
        <v>42160.583043981482</v>
      </c>
      <c r="T2709" s="11">
        <f t="shared" si="341"/>
        <v>42175.583043981482</v>
      </c>
      <c r="U2709" t="str">
        <f>INDEX('ED - Country code'!$A:$A,MATCH(Data!G1287,'ED - Country code'!$B:$B,0))</f>
        <v>United States of America</v>
      </c>
      <c r="V2709">
        <f t="shared" si="342"/>
        <v>15</v>
      </c>
      <c r="W2709">
        <f t="shared" si="343"/>
        <v>2015</v>
      </c>
    </row>
    <row r="2710" spans="1:23" ht="43.2" x14ac:dyDescent="0.3">
      <c r="A2710">
        <v>3820</v>
      </c>
      <c r="B2710" s="3" t="s">
        <v>3817</v>
      </c>
      <c r="C2710" s="3" t="s">
        <v>7929</v>
      </c>
      <c r="D2710">
        <v>300</v>
      </c>
      <c r="E2710">
        <v>430</v>
      </c>
      <c r="F2710" t="s">
        <v>8219</v>
      </c>
      <c r="G2710" t="s">
        <v>8225</v>
      </c>
      <c r="H2710" t="s">
        <v>8247</v>
      </c>
      <c r="I2710">
        <v>1436110717</v>
      </c>
      <c r="J2710">
        <v>1433518717</v>
      </c>
      <c r="K2710" t="b">
        <v>0</v>
      </c>
      <c r="L2710">
        <v>20</v>
      </c>
      <c r="M2710" t="b">
        <v>1</v>
      </c>
      <c r="N2710" t="s">
        <v>8271</v>
      </c>
      <c r="O2710" s="5">
        <f t="shared" si="336"/>
        <v>1.4333333333333333</v>
      </c>
      <c r="P2710" s="8">
        <f t="shared" si="337"/>
        <v>21.5</v>
      </c>
      <c r="Q2710" t="str">
        <f t="shared" si="338"/>
        <v>theater</v>
      </c>
      <c r="R2710" t="str">
        <f t="shared" si="339"/>
        <v>plays</v>
      </c>
      <c r="S2710" s="11">
        <f t="shared" si="340"/>
        <v>42160.651817129634</v>
      </c>
      <c r="T2710" s="11">
        <f t="shared" si="341"/>
        <v>42190.651817129634</v>
      </c>
      <c r="U2710" t="str">
        <f>INDEX('ED - Country code'!$A:$A,MATCH(Data!G3822,'ED - Country code'!$B:$B,0))</f>
        <v>United States of America</v>
      </c>
      <c r="V2710">
        <f t="shared" si="342"/>
        <v>30</v>
      </c>
      <c r="W2710">
        <f t="shared" si="343"/>
        <v>2015</v>
      </c>
    </row>
    <row r="2711" spans="1:23" ht="28.8" x14ac:dyDescent="0.3">
      <c r="A2711">
        <v>2109</v>
      </c>
      <c r="B2711" s="3" t="s">
        <v>2110</v>
      </c>
      <c r="C2711" s="3" t="s">
        <v>6219</v>
      </c>
      <c r="D2711">
        <v>4000</v>
      </c>
      <c r="E2711">
        <v>4261</v>
      </c>
      <c r="F2711" t="s">
        <v>8219</v>
      </c>
      <c r="G2711" t="s">
        <v>8224</v>
      </c>
      <c r="H2711" t="s">
        <v>8246</v>
      </c>
      <c r="I2711">
        <v>1436115617</v>
      </c>
      <c r="J2711">
        <v>1433523617</v>
      </c>
      <c r="K2711" t="b">
        <v>0</v>
      </c>
      <c r="L2711">
        <v>40</v>
      </c>
      <c r="M2711" t="b">
        <v>1</v>
      </c>
      <c r="N2711" t="s">
        <v>8279</v>
      </c>
      <c r="O2711" s="5">
        <f t="shared" si="336"/>
        <v>1.06525</v>
      </c>
      <c r="P2711" s="8">
        <f t="shared" si="337"/>
        <v>106.52500000000001</v>
      </c>
      <c r="Q2711" t="str">
        <f t="shared" si="338"/>
        <v>music</v>
      </c>
      <c r="R2711" t="str">
        <f t="shared" si="339"/>
        <v>indie rock</v>
      </c>
      <c r="S2711" s="11">
        <f t="shared" si="340"/>
        <v>42160.708530092597</v>
      </c>
      <c r="T2711" s="11">
        <f t="shared" si="341"/>
        <v>42190.708530092597</v>
      </c>
      <c r="U2711" t="str">
        <f>INDEX('ED - Country code'!$A:$A,MATCH(Data!G2111,'ED - Country code'!$B:$B,0))</f>
        <v>United States of America</v>
      </c>
      <c r="V2711">
        <f t="shared" si="342"/>
        <v>30</v>
      </c>
      <c r="W2711">
        <f t="shared" si="343"/>
        <v>2015</v>
      </c>
    </row>
    <row r="2712" spans="1:23" ht="28.8" x14ac:dyDescent="0.3">
      <c r="A2712">
        <v>1384</v>
      </c>
      <c r="B2712" s="3" t="s">
        <v>1385</v>
      </c>
      <c r="C2712" s="3" t="s">
        <v>5494</v>
      </c>
      <c r="D2712">
        <v>3500</v>
      </c>
      <c r="E2712">
        <v>4343</v>
      </c>
      <c r="F2712" t="s">
        <v>8219</v>
      </c>
      <c r="G2712" t="s">
        <v>8224</v>
      </c>
      <c r="H2712" t="s">
        <v>8246</v>
      </c>
      <c r="I2712">
        <v>1436117922</v>
      </c>
      <c r="J2712">
        <v>1433525922</v>
      </c>
      <c r="K2712" t="b">
        <v>0</v>
      </c>
      <c r="L2712">
        <v>63</v>
      </c>
      <c r="M2712" t="b">
        <v>1</v>
      </c>
      <c r="N2712" t="s">
        <v>8276</v>
      </c>
      <c r="O2712" s="5">
        <f t="shared" si="336"/>
        <v>1.2408571428571429</v>
      </c>
      <c r="P2712" s="8">
        <f t="shared" si="337"/>
        <v>68.936507936507937</v>
      </c>
      <c r="Q2712" t="str">
        <f t="shared" si="338"/>
        <v>music</v>
      </c>
      <c r="R2712" t="str">
        <f t="shared" si="339"/>
        <v>rock</v>
      </c>
      <c r="S2712" s="11">
        <f t="shared" si="340"/>
        <v>42160.735208333332</v>
      </c>
      <c r="T2712" s="11">
        <f t="shared" si="341"/>
        <v>42190.735208333332</v>
      </c>
      <c r="U2712" t="str">
        <f>INDEX('ED - Country code'!$A:$A,MATCH(Data!G1386,'ED - Country code'!$B:$B,0))</f>
        <v>United States of America</v>
      </c>
      <c r="V2712">
        <f t="shared" si="342"/>
        <v>30</v>
      </c>
      <c r="W2712">
        <f t="shared" si="343"/>
        <v>2015</v>
      </c>
    </row>
    <row r="2713" spans="1:23" ht="43.2" x14ac:dyDescent="0.3">
      <c r="A2713">
        <v>1199</v>
      </c>
      <c r="B2713" s="3" t="s">
        <v>1200</v>
      </c>
      <c r="C2713" s="3" t="s">
        <v>5309</v>
      </c>
      <c r="D2713">
        <v>2658</v>
      </c>
      <c r="E2713">
        <v>2693</v>
      </c>
      <c r="F2713" t="s">
        <v>8219</v>
      </c>
      <c r="G2713" t="s">
        <v>8225</v>
      </c>
      <c r="H2713" t="s">
        <v>8247</v>
      </c>
      <c r="I2713">
        <v>1436380200</v>
      </c>
      <c r="J2713">
        <v>1433615400</v>
      </c>
      <c r="K2713" t="b">
        <v>0</v>
      </c>
      <c r="L2713">
        <v>9</v>
      </c>
      <c r="M2713" t="b">
        <v>1</v>
      </c>
      <c r="N2713" t="s">
        <v>8285</v>
      </c>
      <c r="O2713" s="5">
        <f t="shared" si="336"/>
        <v>1.0131677953348381</v>
      </c>
      <c r="P2713" s="8">
        <f t="shared" si="337"/>
        <v>299.22222222222223</v>
      </c>
      <c r="Q2713" t="str">
        <f t="shared" si="338"/>
        <v>photography</v>
      </c>
      <c r="R2713" t="str">
        <f t="shared" si="339"/>
        <v>photobooks</v>
      </c>
      <c r="S2713" s="11">
        <f t="shared" si="340"/>
        <v>42161.770833333328</v>
      </c>
      <c r="T2713" s="11">
        <f t="shared" si="341"/>
        <v>42193.770833333328</v>
      </c>
      <c r="U2713" t="str">
        <f>INDEX('ED - Country code'!$A:$A,MATCH(Data!G1201,'ED - Country code'!$B:$B,0))</f>
        <v>United States of America</v>
      </c>
      <c r="V2713">
        <f t="shared" si="342"/>
        <v>32</v>
      </c>
      <c r="W2713">
        <f t="shared" si="343"/>
        <v>2015</v>
      </c>
    </row>
    <row r="2714" spans="1:23" ht="43.2" x14ac:dyDescent="0.3">
      <c r="A2714">
        <v>740</v>
      </c>
      <c r="B2714" s="3" t="s">
        <v>741</v>
      </c>
      <c r="C2714" s="3" t="s">
        <v>4850</v>
      </c>
      <c r="D2714">
        <v>3000</v>
      </c>
      <c r="E2714">
        <v>3222</v>
      </c>
      <c r="F2714" t="s">
        <v>8219</v>
      </c>
      <c r="G2714" t="s">
        <v>8224</v>
      </c>
      <c r="H2714" t="s">
        <v>8246</v>
      </c>
      <c r="I2714">
        <v>1434857482</v>
      </c>
      <c r="J2714">
        <v>1433647882</v>
      </c>
      <c r="K2714" t="b">
        <v>0</v>
      </c>
      <c r="L2714">
        <v>19</v>
      </c>
      <c r="M2714" t="b">
        <v>1</v>
      </c>
      <c r="N2714" t="s">
        <v>8274</v>
      </c>
      <c r="O2714" s="5">
        <f t="shared" si="336"/>
        <v>1.0740000000000001</v>
      </c>
      <c r="P2714" s="8">
        <f t="shared" si="337"/>
        <v>169.57894736842104</v>
      </c>
      <c r="Q2714" t="str">
        <f t="shared" si="338"/>
        <v>publishing</v>
      </c>
      <c r="R2714" t="str">
        <f t="shared" si="339"/>
        <v>nonfiction</v>
      </c>
      <c r="S2714" s="11">
        <f t="shared" si="340"/>
        <v>42162.146782407406</v>
      </c>
      <c r="T2714" s="11">
        <f t="shared" si="341"/>
        <v>42176.146782407406</v>
      </c>
      <c r="U2714" t="str">
        <f>INDEX('ED - Country code'!$A:$A,MATCH(Data!G742,'ED - Country code'!$B:$B,0))</f>
        <v>United States of America</v>
      </c>
      <c r="V2714">
        <f t="shared" si="342"/>
        <v>14</v>
      </c>
      <c r="W2714">
        <f t="shared" si="343"/>
        <v>2015</v>
      </c>
    </row>
    <row r="2715" spans="1:23" ht="43.2" x14ac:dyDescent="0.3">
      <c r="A2715">
        <v>2965</v>
      </c>
      <c r="B2715" s="3" t="s">
        <v>2965</v>
      </c>
      <c r="C2715" s="3" t="s">
        <v>7075</v>
      </c>
      <c r="D2715">
        <v>1500</v>
      </c>
      <c r="E2715">
        <v>1635</v>
      </c>
      <c r="F2715" t="s">
        <v>8219</v>
      </c>
      <c r="G2715" t="s">
        <v>8224</v>
      </c>
      <c r="H2715" t="s">
        <v>8246</v>
      </c>
      <c r="I2715">
        <v>1436290233</v>
      </c>
      <c r="J2715">
        <v>1433698233</v>
      </c>
      <c r="K2715" t="b">
        <v>0</v>
      </c>
      <c r="L2715">
        <v>39</v>
      </c>
      <c r="M2715" t="b">
        <v>1</v>
      </c>
      <c r="N2715" t="s">
        <v>8271</v>
      </c>
      <c r="O2715" s="5">
        <f t="shared" si="336"/>
        <v>1.0900000000000001</v>
      </c>
      <c r="P2715" s="8">
        <f t="shared" si="337"/>
        <v>41.92307692307692</v>
      </c>
      <c r="Q2715" t="str">
        <f t="shared" si="338"/>
        <v>theater</v>
      </c>
      <c r="R2715" t="str">
        <f t="shared" si="339"/>
        <v>plays</v>
      </c>
      <c r="S2715" s="11">
        <f t="shared" si="340"/>
        <v>42162.729548611111</v>
      </c>
      <c r="T2715" s="11">
        <f t="shared" si="341"/>
        <v>42192.729548611111</v>
      </c>
      <c r="U2715" t="str">
        <f>INDEX('ED - Country code'!$A:$A,MATCH(Data!G2967,'ED - Country code'!$B:$B,0))</f>
        <v>Ireland</v>
      </c>
      <c r="V2715">
        <f t="shared" si="342"/>
        <v>30</v>
      </c>
      <c r="W2715">
        <f t="shared" si="343"/>
        <v>2015</v>
      </c>
    </row>
    <row r="2716" spans="1:23" ht="43.2" x14ac:dyDescent="0.3">
      <c r="A2716">
        <v>3018</v>
      </c>
      <c r="B2716" s="3" t="s">
        <v>3018</v>
      </c>
      <c r="C2716" s="3" t="s">
        <v>7128</v>
      </c>
      <c r="D2716">
        <v>4200</v>
      </c>
      <c r="E2716">
        <v>4230</v>
      </c>
      <c r="F2716" t="s">
        <v>8219</v>
      </c>
      <c r="G2716" t="s">
        <v>8230</v>
      </c>
      <c r="H2716" t="s">
        <v>8249</v>
      </c>
      <c r="I2716">
        <v>1437429600</v>
      </c>
      <c r="J2716">
        <v>1433747376</v>
      </c>
      <c r="K2716" t="b">
        <v>0</v>
      </c>
      <c r="L2716">
        <v>41</v>
      </c>
      <c r="M2716" t="b">
        <v>1</v>
      </c>
      <c r="N2716" t="s">
        <v>8303</v>
      </c>
      <c r="O2716" s="5">
        <f t="shared" si="336"/>
        <v>1.0071428571428571</v>
      </c>
      <c r="P2716" s="8">
        <f t="shared" si="337"/>
        <v>103.17073170731707</v>
      </c>
      <c r="Q2716" t="str">
        <f t="shared" si="338"/>
        <v>theater</v>
      </c>
      <c r="R2716" t="str">
        <f t="shared" si="339"/>
        <v>spaces</v>
      </c>
      <c r="S2716" s="11">
        <f t="shared" si="340"/>
        <v>42163.29833333334</v>
      </c>
      <c r="T2716" s="11">
        <f t="shared" si="341"/>
        <v>42205.916666666672</v>
      </c>
      <c r="U2716" t="str">
        <f>INDEX('ED - Country code'!$A:$A,MATCH(Data!G3020,'ED - Country code'!$B:$B,0))</f>
        <v>United States of America</v>
      </c>
      <c r="V2716">
        <f t="shared" si="342"/>
        <v>42.618333333331975</v>
      </c>
      <c r="W2716">
        <f t="shared" si="343"/>
        <v>2015</v>
      </c>
    </row>
    <row r="2717" spans="1:23" ht="28.8" x14ac:dyDescent="0.3">
      <c r="A2717">
        <v>1501</v>
      </c>
      <c r="B2717" s="3" t="s">
        <v>1502</v>
      </c>
      <c r="C2717" s="3" t="s">
        <v>5611</v>
      </c>
      <c r="D2717">
        <v>52000</v>
      </c>
      <c r="E2717">
        <v>86492</v>
      </c>
      <c r="F2717" t="s">
        <v>8219</v>
      </c>
      <c r="G2717" t="s">
        <v>8229</v>
      </c>
      <c r="H2717" t="s">
        <v>8251</v>
      </c>
      <c r="I2717">
        <v>1436364023</v>
      </c>
      <c r="J2717">
        <v>1433772023</v>
      </c>
      <c r="K2717" t="b">
        <v>1</v>
      </c>
      <c r="L2717">
        <v>885</v>
      </c>
      <c r="M2717" t="b">
        <v>1</v>
      </c>
      <c r="N2717" t="s">
        <v>8285</v>
      </c>
      <c r="O2717" s="5">
        <f t="shared" si="336"/>
        <v>1.6633076923076924</v>
      </c>
      <c r="P2717" s="8">
        <f t="shared" si="337"/>
        <v>97.731073446327684</v>
      </c>
      <c r="Q2717" t="str">
        <f t="shared" si="338"/>
        <v>photography</v>
      </c>
      <c r="R2717" t="str">
        <f t="shared" si="339"/>
        <v>photobooks</v>
      </c>
      <c r="S2717" s="11">
        <f t="shared" si="340"/>
        <v>42163.583599537036</v>
      </c>
      <c r="T2717" s="11">
        <f t="shared" si="341"/>
        <v>42193.583599537036</v>
      </c>
      <c r="U2717" t="str">
        <f>INDEX('ED - Country code'!$A:$A,MATCH(Data!G1503,'ED - Country code'!$B:$B,0))</f>
        <v>United States of America</v>
      </c>
      <c r="V2717">
        <f t="shared" si="342"/>
        <v>30</v>
      </c>
      <c r="W2717">
        <f t="shared" si="343"/>
        <v>2015</v>
      </c>
    </row>
    <row r="2718" spans="1:23" ht="43.2" x14ac:dyDescent="0.3">
      <c r="A2718">
        <v>2200</v>
      </c>
      <c r="B2718" s="3" t="s">
        <v>2201</v>
      </c>
      <c r="C2718" s="3" t="s">
        <v>6310</v>
      </c>
      <c r="D2718">
        <v>2000</v>
      </c>
      <c r="E2718">
        <v>10843</v>
      </c>
      <c r="F2718" t="s">
        <v>8219</v>
      </c>
      <c r="G2718" t="s">
        <v>8225</v>
      </c>
      <c r="H2718" t="s">
        <v>8247</v>
      </c>
      <c r="I2718">
        <v>1436151600</v>
      </c>
      <c r="J2718">
        <v>1433775668</v>
      </c>
      <c r="K2718" t="b">
        <v>0</v>
      </c>
      <c r="L2718">
        <v>263</v>
      </c>
      <c r="M2718" t="b">
        <v>1</v>
      </c>
      <c r="N2718" t="s">
        <v>8297</v>
      </c>
      <c r="O2718" s="5">
        <f t="shared" si="336"/>
        <v>5.4215</v>
      </c>
      <c r="P2718" s="8">
        <f t="shared" si="337"/>
        <v>41.228136882129277</v>
      </c>
      <c r="Q2718" t="str">
        <f t="shared" si="338"/>
        <v>games</v>
      </c>
      <c r="R2718" t="str">
        <f t="shared" si="339"/>
        <v>tabletop games</v>
      </c>
      <c r="S2718" s="11">
        <f t="shared" si="340"/>
        <v>42163.625787037032</v>
      </c>
      <c r="T2718" s="11">
        <f t="shared" si="341"/>
        <v>42191.125</v>
      </c>
      <c r="U2718" t="str">
        <f>INDEX('ED - Country code'!$A:$A,MATCH(Data!G2202,'ED - Country code'!$B:$B,0))</f>
        <v>United States of America</v>
      </c>
      <c r="V2718">
        <f t="shared" si="342"/>
        <v>27.499212962968159</v>
      </c>
      <c r="W2718">
        <f t="shared" si="343"/>
        <v>2015</v>
      </c>
    </row>
    <row r="2719" spans="1:23" ht="43.2" x14ac:dyDescent="0.3">
      <c r="A2719">
        <v>360</v>
      </c>
      <c r="B2719" s="3" t="s">
        <v>361</v>
      </c>
      <c r="C2719" s="3" t="s">
        <v>4470</v>
      </c>
      <c r="D2719">
        <v>12000</v>
      </c>
      <c r="E2719">
        <v>12165</v>
      </c>
      <c r="F2719" t="s">
        <v>8219</v>
      </c>
      <c r="G2719" t="s">
        <v>8224</v>
      </c>
      <c r="H2719" t="s">
        <v>8246</v>
      </c>
      <c r="I2719">
        <v>1437621060</v>
      </c>
      <c r="J2719">
        <v>1433799180</v>
      </c>
      <c r="K2719" t="b">
        <v>0</v>
      </c>
      <c r="L2719">
        <v>87</v>
      </c>
      <c r="M2719" t="b">
        <v>1</v>
      </c>
      <c r="N2719" t="s">
        <v>8269</v>
      </c>
      <c r="O2719" s="5">
        <f t="shared" si="336"/>
        <v>1.0137499999999999</v>
      </c>
      <c r="P2719" s="8">
        <f t="shared" si="337"/>
        <v>139.82758620689654</v>
      </c>
      <c r="Q2719" t="str">
        <f t="shared" si="338"/>
        <v>film &amp; video</v>
      </c>
      <c r="R2719" t="str">
        <f t="shared" si="339"/>
        <v>documentary</v>
      </c>
      <c r="S2719" s="11">
        <f t="shared" si="340"/>
        <v>42163.897916666669</v>
      </c>
      <c r="T2719" s="11">
        <f t="shared" si="341"/>
        <v>42208.132638888885</v>
      </c>
      <c r="U2719" t="str">
        <f>INDEX('ED - Country code'!$A:$A,MATCH(Data!G362,'ED - Country code'!$B:$B,0))</f>
        <v>United States of America</v>
      </c>
      <c r="V2719">
        <f t="shared" si="342"/>
        <v>44.234722222216078</v>
      </c>
      <c r="W2719">
        <f t="shared" si="343"/>
        <v>2015</v>
      </c>
    </row>
    <row r="2720" spans="1:23" ht="43.2" x14ac:dyDescent="0.3">
      <c r="A2720">
        <v>654</v>
      </c>
      <c r="B2720" s="3" t="s">
        <v>655</v>
      </c>
      <c r="C2720" s="3" t="s">
        <v>4764</v>
      </c>
      <c r="D2720">
        <v>12000</v>
      </c>
      <c r="E2720">
        <v>32075</v>
      </c>
      <c r="F2720" t="s">
        <v>8219</v>
      </c>
      <c r="G2720" t="s">
        <v>8224</v>
      </c>
      <c r="H2720" t="s">
        <v>8246</v>
      </c>
      <c r="I2720">
        <v>1436396313</v>
      </c>
      <c r="J2720">
        <v>1433804313</v>
      </c>
      <c r="K2720" t="b">
        <v>0</v>
      </c>
      <c r="L2720">
        <v>1013</v>
      </c>
      <c r="M2720" t="b">
        <v>1</v>
      </c>
      <c r="N2720" t="s">
        <v>8273</v>
      </c>
      <c r="O2720" s="5">
        <f t="shared" si="336"/>
        <v>2.6729166666666666</v>
      </c>
      <c r="P2720" s="8">
        <f t="shared" si="337"/>
        <v>31.663376110562684</v>
      </c>
      <c r="Q2720" t="str">
        <f t="shared" si="338"/>
        <v>technology</v>
      </c>
      <c r="R2720" t="str">
        <f t="shared" si="339"/>
        <v>wearables</v>
      </c>
      <c r="S2720" s="11">
        <f t="shared" si="340"/>
        <v>42163.957326388889</v>
      </c>
      <c r="T2720" s="11">
        <f t="shared" si="341"/>
        <v>42193.957326388889</v>
      </c>
      <c r="U2720" t="str">
        <f>INDEX('ED - Country code'!$A:$A,MATCH(Data!G656,'ED - Country code'!$B:$B,0))</f>
        <v>United States of America</v>
      </c>
      <c r="V2720">
        <f t="shared" si="342"/>
        <v>30</v>
      </c>
      <c r="W2720">
        <f t="shared" si="343"/>
        <v>2015</v>
      </c>
    </row>
    <row r="2721" spans="1:23" ht="43.2" x14ac:dyDescent="0.3">
      <c r="A2721">
        <v>3216</v>
      </c>
      <c r="B2721" s="3" t="s">
        <v>3216</v>
      </c>
      <c r="C2721" s="3" t="s">
        <v>7326</v>
      </c>
      <c r="D2721">
        <v>2000</v>
      </c>
      <c r="E2721">
        <v>2001</v>
      </c>
      <c r="F2721" t="s">
        <v>8219</v>
      </c>
      <c r="G2721" t="s">
        <v>8225</v>
      </c>
      <c r="H2721" t="s">
        <v>8247</v>
      </c>
      <c r="I2721">
        <v>1436625000</v>
      </c>
      <c r="J2721">
        <v>1433934371</v>
      </c>
      <c r="K2721" t="b">
        <v>1</v>
      </c>
      <c r="L2721">
        <v>35</v>
      </c>
      <c r="M2721" t="b">
        <v>1</v>
      </c>
      <c r="N2721" t="s">
        <v>8271</v>
      </c>
      <c r="O2721" s="5">
        <f t="shared" si="336"/>
        <v>1.0004999999999999</v>
      </c>
      <c r="P2721" s="8">
        <f t="shared" si="337"/>
        <v>57.171428571428571</v>
      </c>
      <c r="Q2721" t="str">
        <f t="shared" si="338"/>
        <v>theater</v>
      </c>
      <c r="R2721" t="str">
        <f t="shared" si="339"/>
        <v>plays</v>
      </c>
      <c r="S2721" s="11">
        <f t="shared" si="340"/>
        <v>42165.462627314817</v>
      </c>
      <c r="T2721" s="11">
        <f t="shared" si="341"/>
        <v>42196.604166666672</v>
      </c>
      <c r="U2721" t="str">
        <f>INDEX('ED - Country code'!$A:$A,MATCH(Data!G3218,'ED - Country code'!$B:$B,0))</f>
        <v>Germany</v>
      </c>
      <c r="V2721">
        <f t="shared" si="342"/>
        <v>31.14153935185459</v>
      </c>
      <c r="W2721">
        <f t="shared" si="343"/>
        <v>2015</v>
      </c>
    </row>
    <row r="2722" spans="1:23" x14ac:dyDescent="0.3">
      <c r="A2722">
        <v>847</v>
      </c>
      <c r="B2722" s="3" t="s">
        <v>848</v>
      </c>
      <c r="C2722" s="3" t="s">
        <v>4957</v>
      </c>
      <c r="D2722">
        <v>10</v>
      </c>
      <c r="E2722">
        <v>10</v>
      </c>
      <c r="F2722" t="s">
        <v>8219</v>
      </c>
      <c r="G2722" t="s">
        <v>8224</v>
      </c>
      <c r="H2722" t="s">
        <v>8246</v>
      </c>
      <c r="I2722">
        <v>1436555376</v>
      </c>
      <c r="J2722">
        <v>1433963376</v>
      </c>
      <c r="K2722" t="b">
        <v>0</v>
      </c>
      <c r="L2722">
        <v>1</v>
      </c>
      <c r="M2722" t="b">
        <v>1</v>
      </c>
      <c r="N2722" t="s">
        <v>8277</v>
      </c>
      <c r="O2722" s="5">
        <f t="shared" si="336"/>
        <v>1</v>
      </c>
      <c r="P2722" s="8">
        <f t="shared" si="337"/>
        <v>10</v>
      </c>
      <c r="Q2722" t="str">
        <f t="shared" si="338"/>
        <v>music</v>
      </c>
      <c r="R2722" t="str">
        <f t="shared" si="339"/>
        <v>metal</v>
      </c>
      <c r="S2722" s="11">
        <f t="shared" si="340"/>
        <v>42165.79833333334</v>
      </c>
      <c r="T2722" s="11">
        <f t="shared" si="341"/>
        <v>42195.79833333334</v>
      </c>
      <c r="U2722" t="str">
        <f>INDEX('ED - Country code'!$A:$A,MATCH(Data!G849,'ED - Country code'!$B:$B,0))</f>
        <v>United States of America</v>
      </c>
      <c r="V2722">
        <f t="shared" si="342"/>
        <v>30</v>
      </c>
      <c r="W2722">
        <f t="shared" si="343"/>
        <v>2015</v>
      </c>
    </row>
    <row r="2723" spans="1:23" ht="28.8" x14ac:dyDescent="0.3">
      <c r="A2723">
        <v>3720</v>
      </c>
      <c r="B2723" s="3" t="s">
        <v>3717</v>
      </c>
      <c r="C2723" s="3" t="s">
        <v>7830</v>
      </c>
      <c r="D2723">
        <v>3300</v>
      </c>
      <c r="E2723">
        <v>3449</v>
      </c>
      <c r="F2723" t="s">
        <v>8219</v>
      </c>
      <c r="G2723" t="s">
        <v>8224</v>
      </c>
      <c r="H2723" t="s">
        <v>8246</v>
      </c>
      <c r="I2723">
        <v>1435881006</v>
      </c>
      <c r="J2723">
        <v>1433980206</v>
      </c>
      <c r="K2723" t="b">
        <v>0</v>
      </c>
      <c r="L2723">
        <v>40</v>
      </c>
      <c r="M2723" t="b">
        <v>1</v>
      </c>
      <c r="N2723" t="s">
        <v>8271</v>
      </c>
      <c r="O2723" s="5">
        <f t="shared" si="336"/>
        <v>1.0451515151515152</v>
      </c>
      <c r="P2723" s="8">
        <f t="shared" si="337"/>
        <v>86.224999999999994</v>
      </c>
      <c r="Q2723" t="str">
        <f t="shared" si="338"/>
        <v>theater</v>
      </c>
      <c r="R2723" t="str">
        <f t="shared" si="339"/>
        <v>plays</v>
      </c>
      <c r="S2723" s="11">
        <f t="shared" si="340"/>
        <v>42165.993125000001</v>
      </c>
      <c r="T2723" s="11">
        <f t="shared" si="341"/>
        <v>42187.993125000001</v>
      </c>
      <c r="U2723" t="str">
        <f>INDEX('ED - Country code'!$A:$A,MATCH(Data!G3722,'ED - Country code'!$B:$B,0))</f>
        <v>Canada</v>
      </c>
      <c r="V2723">
        <f t="shared" si="342"/>
        <v>22</v>
      </c>
      <c r="W2723">
        <f t="shared" si="343"/>
        <v>2015</v>
      </c>
    </row>
    <row r="2724" spans="1:23" ht="43.2" x14ac:dyDescent="0.3">
      <c r="A2724">
        <v>3780</v>
      </c>
      <c r="B2724" s="3" t="s">
        <v>3777</v>
      </c>
      <c r="C2724" s="3" t="s">
        <v>7890</v>
      </c>
      <c r="D2724">
        <v>2500</v>
      </c>
      <c r="E2724">
        <v>3000</v>
      </c>
      <c r="F2724" t="s">
        <v>8219</v>
      </c>
      <c r="G2724" t="s">
        <v>8224</v>
      </c>
      <c r="H2724" t="s">
        <v>8246</v>
      </c>
      <c r="I2724">
        <v>1436817960</v>
      </c>
      <c r="J2724">
        <v>1433999785</v>
      </c>
      <c r="K2724" t="b">
        <v>0</v>
      </c>
      <c r="L2724">
        <v>30</v>
      </c>
      <c r="M2724" t="b">
        <v>1</v>
      </c>
      <c r="N2724" t="s">
        <v>8305</v>
      </c>
      <c r="O2724" s="5">
        <f t="shared" si="336"/>
        <v>1.2</v>
      </c>
      <c r="P2724" s="8">
        <f t="shared" si="337"/>
        <v>100</v>
      </c>
      <c r="Q2724" t="str">
        <f t="shared" si="338"/>
        <v>theater</v>
      </c>
      <c r="R2724" t="str">
        <f t="shared" si="339"/>
        <v>musical</v>
      </c>
      <c r="S2724" s="11">
        <f t="shared" si="340"/>
        <v>42166.219733796301</v>
      </c>
      <c r="T2724" s="11">
        <f t="shared" si="341"/>
        <v>42198.837499999994</v>
      </c>
      <c r="U2724" t="str">
        <f>INDEX('ED - Country code'!$A:$A,MATCH(Data!G3782,'ED - Country code'!$B:$B,0))</f>
        <v>United Kingdom</v>
      </c>
      <c r="V2724">
        <f t="shared" si="342"/>
        <v>32.617766203693463</v>
      </c>
      <c r="W2724">
        <f t="shared" si="343"/>
        <v>2015</v>
      </c>
    </row>
    <row r="2725" spans="1:23" ht="43.2" x14ac:dyDescent="0.3">
      <c r="A2725">
        <v>3527</v>
      </c>
      <c r="B2725" s="3" t="s">
        <v>3526</v>
      </c>
      <c r="C2725" s="3" t="s">
        <v>7637</v>
      </c>
      <c r="D2725">
        <v>6000</v>
      </c>
      <c r="E2725">
        <v>7015</v>
      </c>
      <c r="F2725" t="s">
        <v>8219</v>
      </c>
      <c r="G2725" t="s">
        <v>8224</v>
      </c>
      <c r="H2725" t="s">
        <v>8246</v>
      </c>
      <c r="I2725">
        <v>1436587140</v>
      </c>
      <c r="J2725">
        <v>1434069205</v>
      </c>
      <c r="K2725" t="b">
        <v>0</v>
      </c>
      <c r="L2725">
        <v>86</v>
      </c>
      <c r="M2725" t="b">
        <v>1</v>
      </c>
      <c r="N2725" t="s">
        <v>8271</v>
      </c>
      <c r="O2725" s="5">
        <f t="shared" si="336"/>
        <v>1.1691666666666667</v>
      </c>
      <c r="P2725" s="8">
        <f t="shared" si="337"/>
        <v>81.569767441860463</v>
      </c>
      <c r="Q2725" t="str">
        <f t="shared" si="338"/>
        <v>theater</v>
      </c>
      <c r="R2725" t="str">
        <f t="shared" si="339"/>
        <v>plays</v>
      </c>
      <c r="S2725" s="11">
        <f t="shared" si="340"/>
        <v>42167.023206018523</v>
      </c>
      <c r="T2725" s="11">
        <f t="shared" si="341"/>
        <v>42196.165972222225</v>
      </c>
      <c r="U2725" t="str">
        <f>INDEX('ED - Country code'!$A:$A,MATCH(Data!G3529,'ED - Country code'!$B:$B,0))</f>
        <v>United States of America</v>
      </c>
      <c r="V2725">
        <f t="shared" si="342"/>
        <v>29.142766203702195</v>
      </c>
      <c r="W2725">
        <f t="shared" si="343"/>
        <v>2015</v>
      </c>
    </row>
    <row r="2726" spans="1:23" ht="43.2" x14ac:dyDescent="0.3">
      <c r="A2726">
        <v>3247</v>
      </c>
      <c r="B2726" s="3" t="s">
        <v>3247</v>
      </c>
      <c r="C2726" s="3" t="s">
        <v>7357</v>
      </c>
      <c r="D2726">
        <v>2500</v>
      </c>
      <c r="E2726">
        <v>2646.5</v>
      </c>
      <c r="F2726" t="s">
        <v>8219</v>
      </c>
      <c r="G2726" t="s">
        <v>8225</v>
      </c>
      <c r="H2726" t="s">
        <v>8247</v>
      </c>
      <c r="I2726">
        <v>1436696712</v>
      </c>
      <c r="J2726">
        <v>1434104712</v>
      </c>
      <c r="K2726" t="b">
        <v>1</v>
      </c>
      <c r="L2726">
        <v>57</v>
      </c>
      <c r="M2726" t="b">
        <v>1</v>
      </c>
      <c r="N2726" t="s">
        <v>8271</v>
      </c>
      <c r="O2726" s="5">
        <f t="shared" si="336"/>
        <v>1.0586</v>
      </c>
      <c r="P2726" s="8">
        <f t="shared" si="337"/>
        <v>46.429824561403507</v>
      </c>
      <c r="Q2726" t="str">
        <f t="shared" si="338"/>
        <v>theater</v>
      </c>
      <c r="R2726" t="str">
        <f t="shared" si="339"/>
        <v>plays</v>
      </c>
      <c r="S2726" s="11">
        <f t="shared" si="340"/>
        <v>42167.434166666666</v>
      </c>
      <c r="T2726" s="11">
        <f t="shared" si="341"/>
        <v>42197.434166666666</v>
      </c>
      <c r="U2726" t="str">
        <f>INDEX('ED - Country code'!$A:$A,MATCH(Data!G3249,'ED - Country code'!$B:$B,0))</f>
        <v>Canada</v>
      </c>
      <c r="V2726">
        <f t="shared" si="342"/>
        <v>30</v>
      </c>
      <c r="W2726">
        <f t="shared" si="343"/>
        <v>2015</v>
      </c>
    </row>
    <row r="2727" spans="1:23" ht="43.2" x14ac:dyDescent="0.3">
      <c r="A2727">
        <v>3270</v>
      </c>
      <c r="B2727" s="3" t="s">
        <v>3270</v>
      </c>
      <c r="C2727" s="3" t="s">
        <v>7380</v>
      </c>
      <c r="D2727">
        <v>1800</v>
      </c>
      <c r="E2727">
        <v>1830</v>
      </c>
      <c r="F2727" t="s">
        <v>8219</v>
      </c>
      <c r="G2727" t="s">
        <v>8225</v>
      </c>
      <c r="H2727" t="s">
        <v>8247</v>
      </c>
      <c r="I2727">
        <v>1436705265</v>
      </c>
      <c r="J2727">
        <v>1434113265</v>
      </c>
      <c r="K2727" t="b">
        <v>1</v>
      </c>
      <c r="L2727">
        <v>30</v>
      </c>
      <c r="M2727" t="b">
        <v>1</v>
      </c>
      <c r="N2727" t="s">
        <v>8271</v>
      </c>
      <c r="O2727" s="5">
        <f t="shared" si="336"/>
        <v>1.0166666666666666</v>
      </c>
      <c r="P2727" s="8">
        <f t="shared" si="337"/>
        <v>61</v>
      </c>
      <c r="Q2727" t="str">
        <f t="shared" si="338"/>
        <v>theater</v>
      </c>
      <c r="R2727" t="str">
        <f t="shared" si="339"/>
        <v>plays</v>
      </c>
      <c r="S2727" s="11">
        <f t="shared" si="340"/>
        <v>42167.533159722225</v>
      </c>
      <c r="T2727" s="11">
        <f t="shared" si="341"/>
        <v>42197.533159722225</v>
      </c>
      <c r="U2727" t="str">
        <f>INDEX('ED - Country code'!$A:$A,MATCH(Data!G3272,'ED - Country code'!$B:$B,0))</f>
        <v>United States of America</v>
      </c>
      <c r="V2727">
        <f t="shared" si="342"/>
        <v>30</v>
      </c>
      <c r="W2727">
        <f t="shared" si="343"/>
        <v>2015</v>
      </c>
    </row>
    <row r="2728" spans="1:23" ht="43.2" x14ac:dyDescent="0.3">
      <c r="A2728">
        <v>3787</v>
      </c>
      <c r="B2728" s="3" t="s">
        <v>3784</v>
      </c>
      <c r="C2728" s="3" t="s">
        <v>7897</v>
      </c>
      <c r="D2728">
        <v>350</v>
      </c>
      <c r="E2728">
        <v>351</v>
      </c>
      <c r="F2728" t="s">
        <v>8219</v>
      </c>
      <c r="G2728" t="s">
        <v>8224</v>
      </c>
      <c r="H2728" t="s">
        <v>8246</v>
      </c>
      <c r="I2728">
        <v>1436587140</v>
      </c>
      <c r="J2728">
        <v>1434113406</v>
      </c>
      <c r="K2728" t="b">
        <v>0</v>
      </c>
      <c r="L2728">
        <v>10</v>
      </c>
      <c r="M2728" t="b">
        <v>1</v>
      </c>
      <c r="N2728" t="s">
        <v>8305</v>
      </c>
      <c r="O2728" s="5">
        <f t="shared" si="336"/>
        <v>1.0028571428571429</v>
      </c>
      <c r="P2728" s="8">
        <f t="shared" si="337"/>
        <v>35.1</v>
      </c>
      <c r="Q2728" t="str">
        <f t="shared" si="338"/>
        <v>theater</v>
      </c>
      <c r="R2728" t="str">
        <f t="shared" si="339"/>
        <v>musical</v>
      </c>
      <c r="S2728" s="11">
        <f t="shared" si="340"/>
        <v>42167.534791666665</v>
      </c>
      <c r="T2728" s="11">
        <f t="shared" si="341"/>
        <v>42196.165972222225</v>
      </c>
      <c r="U2728" t="str">
        <f>INDEX('ED - Country code'!$A:$A,MATCH(Data!G3789,'ED - Country code'!$B:$B,0))</f>
        <v>United States of America</v>
      </c>
      <c r="V2728">
        <f t="shared" si="342"/>
        <v>28.631180555559695</v>
      </c>
      <c r="W2728">
        <f t="shared" si="343"/>
        <v>2015</v>
      </c>
    </row>
    <row r="2729" spans="1:23" ht="72" x14ac:dyDescent="0.3">
      <c r="A2729">
        <v>3584</v>
      </c>
      <c r="B2729" s="3" t="s">
        <v>3583</v>
      </c>
      <c r="C2729" s="3" t="s">
        <v>7694</v>
      </c>
      <c r="D2729">
        <v>3000</v>
      </c>
      <c r="E2729">
        <v>3465</v>
      </c>
      <c r="F2729" t="s">
        <v>8219</v>
      </c>
      <c r="G2729" t="s">
        <v>8225</v>
      </c>
      <c r="H2729" t="s">
        <v>8247</v>
      </c>
      <c r="I2729">
        <v>1436772944</v>
      </c>
      <c r="J2729">
        <v>1434180944</v>
      </c>
      <c r="K2729" t="b">
        <v>0</v>
      </c>
      <c r="L2729">
        <v>112</v>
      </c>
      <c r="M2729" t="b">
        <v>1</v>
      </c>
      <c r="N2729" t="s">
        <v>8271</v>
      </c>
      <c r="O2729" s="5">
        <f t="shared" si="336"/>
        <v>1.155</v>
      </c>
      <c r="P2729" s="8">
        <f t="shared" si="337"/>
        <v>30.9375</v>
      </c>
      <c r="Q2729" t="str">
        <f t="shared" si="338"/>
        <v>theater</v>
      </c>
      <c r="R2729" t="str">
        <f t="shared" si="339"/>
        <v>plays</v>
      </c>
      <c r="S2729" s="11">
        <f t="shared" si="340"/>
        <v>42168.316481481481</v>
      </c>
      <c r="T2729" s="11">
        <f t="shared" si="341"/>
        <v>42198.316481481481</v>
      </c>
      <c r="U2729" t="str">
        <f>INDEX('ED - Country code'!$A:$A,MATCH(Data!G3586,'ED - Country code'!$B:$B,0))</f>
        <v>United States of America</v>
      </c>
      <c r="V2729">
        <f t="shared" si="342"/>
        <v>30</v>
      </c>
      <c r="W2729">
        <f t="shared" si="343"/>
        <v>2015</v>
      </c>
    </row>
    <row r="2730" spans="1:23" ht="28.8" x14ac:dyDescent="0.3">
      <c r="A2730">
        <v>1299</v>
      </c>
      <c r="B2730" s="3" t="s">
        <v>1300</v>
      </c>
      <c r="C2730" s="3" t="s">
        <v>5409</v>
      </c>
      <c r="D2730">
        <v>3500</v>
      </c>
      <c r="E2730">
        <v>4340</v>
      </c>
      <c r="F2730" t="s">
        <v>8219</v>
      </c>
      <c r="G2730" t="s">
        <v>8224</v>
      </c>
      <c r="H2730" t="s">
        <v>8246</v>
      </c>
      <c r="I2730">
        <v>1436902359</v>
      </c>
      <c r="J2730">
        <v>1434310359</v>
      </c>
      <c r="K2730" t="b">
        <v>0</v>
      </c>
      <c r="L2730">
        <v>32</v>
      </c>
      <c r="M2730" t="b">
        <v>1</v>
      </c>
      <c r="N2730" t="s">
        <v>8271</v>
      </c>
      <c r="O2730" s="5">
        <f t="shared" si="336"/>
        <v>1.24</v>
      </c>
      <c r="P2730" s="8">
        <f t="shared" si="337"/>
        <v>135.625</v>
      </c>
      <c r="Q2730" t="str">
        <f t="shared" si="338"/>
        <v>theater</v>
      </c>
      <c r="R2730" t="str">
        <f t="shared" si="339"/>
        <v>plays</v>
      </c>
      <c r="S2730" s="11">
        <f t="shared" si="340"/>
        <v>42169.814340277779</v>
      </c>
      <c r="T2730" s="11">
        <f t="shared" si="341"/>
        <v>42199.814340277779</v>
      </c>
      <c r="U2730" t="str">
        <f>INDEX('ED - Country code'!$A:$A,MATCH(Data!G1301,'ED - Country code'!$B:$B,0))</f>
        <v>United Kingdom</v>
      </c>
      <c r="V2730">
        <f t="shared" si="342"/>
        <v>30</v>
      </c>
      <c r="W2730">
        <f t="shared" si="343"/>
        <v>2015</v>
      </c>
    </row>
    <row r="2731" spans="1:23" ht="43.2" x14ac:dyDescent="0.3">
      <c r="A2731">
        <v>3020</v>
      </c>
      <c r="B2731" s="3" t="s">
        <v>3020</v>
      </c>
      <c r="C2731" s="3" t="s">
        <v>7130</v>
      </c>
      <c r="D2731">
        <v>7000</v>
      </c>
      <c r="E2731">
        <v>7040</v>
      </c>
      <c r="F2731" t="s">
        <v>8219</v>
      </c>
      <c r="G2731" t="s">
        <v>8224</v>
      </c>
      <c r="H2731" t="s">
        <v>8246</v>
      </c>
      <c r="I2731">
        <v>1439583533</v>
      </c>
      <c r="J2731">
        <v>1434399533</v>
      </c>
      <c r="K2731" t="b">
        <v>0</v>
      </c>
      <c r="L2731">
        <v>30</v>
      </c>
      <c r="M2731" t="b">
        <v>1</v>
      </c>
      <c r="N2731" t="s">
        <v>8303</v>
      </c>
      <c r="O2731" s="5">
        <f t="shared" si="336"/>
        <v>1.0057142857142858</v>
      </c>
      <c r="P2731" s="8">
        <f t="shared" si="337"/>
        <v>234.66666666666666</v>
      </c>
      <c r="Q2731" t="str">
        <f t="shared" si="338"/>
        <v>theater</v>
      </c>
      <c r="R2731" t="str">
        <f t="shared" si="339"/>
        <v>spaces</v>
      </c>
      <c r="S2731" s="11">
        <f t="shared" si="340"/>
        <v>42170.846446759257</v>
      </c>
      <c r="T2731" s="11">
        <f t="shared" si="341"/>
        <v>42230.846446759257</v>
      </c>
      <c r="U2731" t="str">
        <f>INDEX('ED - Country code'!$A:$A,MATCH(Data!G3022,'ED - Country code'!$B:$B,0))</f>
        <v>United Kingdom</v>
      </c>
      <c r="V2731">
        <f t="shared" si="342"/>
        <v>60</v>
      </c>
      <c r="W2731">
        <f t="shared" si="343"/>
        <v>2015</v>
      </c>
    </row>
    <row r="2732" spans="1:23" ht="43.2" x14ac:dyDescent="0.3">
      <c r="A2732">
        <v>3823</v>
      </c>
      <c r="B2732" s="3" t="s">
        <v>3820</v>
      </c>
      <c r="C2732" s="3" t="s">
        <v>7932</v>
      </c>
      <c r="D2732">
        <v>2500</v>
      </c>
      <c r="E2732">
        <v>2650</v>
      </c>
      <c r="F2732" t="s">
        <v>8219</v>
      </c>
      <c r="G2732" t="s">
        <v>8224</v>
      </c>
      <c r="H2732" t="s">
        <v>8246</v>
      </c>
      <c r="I2732">
        <v>1437364740</v>
      </c>
      <c r="J2732">
        <v>1434405044</v>
      </c>
      <c r="K2732" t="b">
        <v>0</v>
      </c>
      <c r="L2732">
        <v>41</v>
      </c>
      <c r="M2732" t="b">
        <v>1</v>
      </c>
      <c r="N2732" t="s">
        <v>8271</v>
      </c>
      <c r="O2732" s="5">
        <f t="shared" si="336"/>
        <v>1.06</v>
      </c>
      <c r="P2732" s="8">
        <f t="shared" si="337"/>
        <v>64.634146341463421</v>
      </c>
      <c r="Q2732" t="str">
        <f t="shared" si="338"/>
        <v>theater</v>
      </c>
      <c r="R2732" t="str">
        <f t="shared" si="339"/>
        <v>plays</v>
      </c>
      <c r="S2732" s="11">
        <f t="shared" si="340"/>
        <v>42170.910231481481</v>
      </c>
      <c r="T2732" s="11">
        <f t="shared" si="341"/>
        <v>42205.165972222225</v>
      </c>
      <c r="U2732" t="str">
        <f>INDEX('ED - Country code'!$A:$A,MATCH(Data!G3825,'ED - Country code'!$B:$B,0))</f>
        <v>United States of America</v>
      </c>
      <c r="V2732">
        <f t="shared" si="342"/>
        <v>34.255740740743931</v>
      </c>
      <c r="W2732">
        <f t="shared" si="343"/>
        <v>2015</v>
      </c>
    </row>
    <row r="2733" spans="1:23" ht="43.2" x14ac:dyDescent="0.3">
      <c r="A2733">
        <v>2826</v>
      </c>
      <c r="B2733" s="3" t="s">
        <v>2826</v>
      </c>
      <c r="C2733" s="3" t="s">
        <v>6936</v>
      </c>
      <c r="D2733">
        <v>2000</v>
      </c>
      <c r="E2733">
        <v>2155</v>
      </c>
      <c r="F2733" t="s">
        <v>8219</v>
      </c>
      <c r="G2733" t="s">
        <v>8224</v>
      </c>
      <c r="H2733" t="s">
        <v>8246</v>
      </c>
      <c r="I2733">
        <v>1436511600</v>
      </c>
      <c r="J2733">
        <v>1434415812</v>
      </c>
      <c r="K2733" t="b">
        <v>0</v>
      </c>
      <c r="L2733">
        <v>19</v>
      </c>
      <c r="M2733" t="b">
        <v>1</v>
      </c>
      <c r="N2733" t="s">
        <v>8271</v>
      </c>
      <c r="O2733" s="5">
        <f t="shared" si="336"/>
        <v>1.0774999999999999</v>
      </c>
      <c r="P2733" s="8">
        <f t="shared" si="337"/>
        <v>113.42105263157895</v>
      </c>
      <c r="Q2733" t="str">
        <f t="shared" si="338"/>
        <v>theater</v>
      </c>
      <c r="R2733" t="str">
        <f t="shared" si="339"/>
        <v>plays</v>
      </c>
      <c r="S2733" s="11">
        <f t="shared" si="340"/>
        <v>42171.034861111111</v>
      </c>
      <c r="T2733" s="11">
        <f t="shared" si="341"/>
        <v>42195.291666666672</v>
      </c>
      <c r="U2733" t="str">
        <f>INDEX('ED - Country code'!$A:$A,MATCH(Data!G2828,'ED - Country code'!$B:$B,0))</f>
        <v>United States of America</v>
      </c>
      <c r="V2733">
        <f t="shared" si="342"/>
        <v>24.256805555560277</v>
      </c>
      <c r="W2733">
        <f t="shared" si="343"/>
        <v>2015</v>
      </c>
    </row>
    <row r="2734" spans="1:23" ht="43.2" x14ac:dyDescent="0.3">
      <c r="A2734">
        <v>3480</v>
      </c>
      <c r="B2734" s="3" t="s">
        <v>3479</v>
      </c>
      <c r="C2734" s="3" t="s">
        <v>7590</v>
      </c>
      <c r="D2734">
        <v>1500</v>
      </c>
      <c r="E2734">
        <v>2140</v>
      </c>
      <c r="F2734" t="s">
        <v>8219</v>
      </c>
      <c r="G2734" t="s">
        <v>8224</v>
      </c>
      <c r="H2734" t="s">
        <v>8246</v>
      </c>
      <c r="I2734">
        <v>1436562000</v>
      </c>
      <c r="J2734">
        <v>1434440227</v>
      </c>
      <c r="K2734" t="b">
        <v>0</v>
      </c>
      <c r="L2734">
        <v>13</v>
      </c>
      <c r="M2734" t="b">
        <v>1</v>
      </c>
      <c r="N2734" t="s">
        <v>8271</v>
      </c>
      <c r="O2734" s="5">
        <f t="shared" si="336"/>
        <v>1.4266666666666667</v>
      </c>
      <c r="P2734" s="8">
        <f t="shared" si="337"/>
        <v>164.61538461538461</v>
      </c>
      <c r="Q2734" t="str">
        <f t="shared" si="338"/>
        <v>theater</v>
      </c>
      <c r="R2734" t="str">
        <f t="shared" si="339"/>
        <v>plays</v>
      </c>
      <c r="S2734" s="11">
        <f t="shared" si="340"/>
        <v>42171.317442129628</v>
      </c>
      <c r="T2734" s="11">
        <f t="shared" si="341"/>
        <v>42195.875</v>
      </c>
      <c r="U2734" t="str">
        <f>INDEX('ED - Country code'!$A:$A,MATCH(Data!G3482,'ED - Country code'!$B:$B,0))</f>
        <v>Canada</v>
      </c>
      <c r="V2734">
        <f t="shared" si="342"/>
        <v>24.557557870371966</v>
      </c>
      <c r="W2734">
        <f t="shared" si="343"/>
        <v>2015</v>
      </c>
    </row>
    <row r="2735" spans="1:23" ht="43.2" x14ac:dyDescent="0.3">
      <c r="A2735">
        <v>3261</v>
      </c>
      <c r="B2735" s="3" t="s">
        <v>3261</v>
      </c>
      <c r="C2735" s="3" t="s">
        <v>7371</v>
      </c>
      <c r="D2735">
        <v>3300</v>
      </c>
      <c r="E2735">
        <v>3315</v>
      </c>
      <c r="F2735" t="s">
        <v>8219</v>
      </c>
      <c r="G2735" t="s">
        <v>8224</v>
      </c>
      <c r="H2735" t="s">
        <v>8246</v>
      </c>
      <c r="I2735">
        <v>1437067476</v>
      </c>
      <c r="J2735">
        <v>1434475476</v>
      </c>
      <c r="K2735" t="b">
        <v>1</v>
      </c>
      <c r="L2735">
        <v>49</v>
      </c>
      <c r="M2735" t="b">
        <v>1</v>
      </c>
      <c r="N2735" t="s">
        <v>8271</v>
      </c>
      <c r="O2735" s="5">
        <f t="shared" si="336"/>
        <v>1.0045454545454546</v>
      </c>
      <c r="P2735" s="8">
        <f t="shared" si="337"/>
        <v>67.65306122448979</v>
      </c>
      <c r="Q2735" t="str">
        <f t="shared" si="338"/>
        <v>theater</v>
      </c>
      <c r="R2735" t="str">
        <f t="shared" si="339"/>
        <v>plays</v>
      </c>
      <c r="S2735" s="11">
        <f t="shared" si="340"/>
        <v>42171.725416666668</v>
      </c>
      <c r="T2735" s="11">
        <f t="shared" si="341"/>
        <v>42201.725416666668</v>
      </c>
      <c r="U2735" t="str">
        <f>INDEX('ED - Country code'!$A:$A,MATCH(Data!G3263,'ED - Country code'!$B:$B,0))</f>
        <v>United States of America</v>
      </c>
      <c r="V2735">
        <f t="shared" si="342"/>
        <v>30</v>
      </c>
      <c r="W2735">
        <f t="shared" si="343"/>
        <v>2015</v>
      </c>
    </row>
    <row r="2736" spans="1:23" ht="43.2" x14ac:dyDescent="0.3">
      <c r="A2736">
        <v>3213</v>
      </c>
      <c r="B2736" s="3" t="s">
        <v>3213</v>
      </c>
      <c r="C2736" s="3" t="s">
        <v>7323</v>
      </c>
      <c r="D2736">
        <v>6000</v>
      </c>
      <c r="E2736">
        <v>6007</v>
      </c>
      <c r="F2736" t="s">
        <v>8219</v>
      </c>
      <c r="G2736" t="s">
        <v>8225</v>
      </c>
      <c r="H2736" t="s">
        <v>8247</v>
      </c>
      <c r="I2736">
        <v>1437934759</v>
      </c>
      <c r="J2736">
        <v>1434478759</v>
      </c>
      <c r="K2736" t="b">
        <v>1</v>
      </c>
      <c r="L2736">
        <v>47</v>
      </c>
      <c r="M2736" t="b">
        <v>1</v>
      </c>
      <c r="N2736" t="s">
        <v>8271</v>
      </c>
      <c r="O2736" s="5">
        <f t="shared" si="336"/>
        <v>1.0011666666666668</v>
      </c>
      <c r="P2736" s="8">
        <f t="shared" si="337"/>
        <v>127.80851063829788</v>
      </c>
      <c r="Q2736" t="str">
        <f t="shared" si="338"/>
        <v>theater</v>
      </c>
      <c r="R2736" t="str">
        <f t="shared" si="339"/>
        <v>plays</v>
      </c>
      <c r="S2736" s="11">
        <f t="shared" si="340"/>
        <v>42171.763414351852</v>
      </c>
      <c r="T2736" s="11">
        <f t="shared" si="341"/>
        <v>42211.763414351852</v>
      </c>
      <c r="U2736" t="str">
        <f>INDEX('ED - Country code'!$A:$A,MATCH(Data!G3215,'ED - Country code'!$B:$B,0))</f>
        <v>United Kingdom</v>
      </c>
      <c r="V2736">
        <f t="shared" si="342"/>
        <v>40</v>
      </c>
      <c r="W2736">
        <f t="shared" si="343"/>
        <v>2015</v>
      </c>
    </row>
    <row r="2737" spans="1:23" ht="28.8" x14ac:dyDescent="0.3">
      <c r="A2737">
        <v>2831</v>
      </c>
      <c r="B2737" s="3" t="s">
        <v>2831</v>
      </c>
      <c r="C2737" s="3" t="s">
        <v>6941</v>
      </c>
      <c r="D2737">
        <v>3000</v>
      </c>
      <c r="E2737">
        <v>3320</v>
      </c>
      <c r="F2737" t="s">
        <v>8219</v>
      </c>
      <c r="G2737" t="s">
        <v>8224</v>
      </c>
      <c r="H2737" t="s">
        <v>8246</v>
      </c>
      <c r="I2737">
        <v>1437076070</v>
      </c>
      <c r="J2737">
        <v>1434484070</v>
      </c>
      <c r="K2737" t="b">
        <v>0</v>
      </c>
      <c r="L2737">
        <v>52</v>
      </c>
      <c r="M2737" t="b">
        <v>1</v>
      </c>
      <c r="N2737" t="s">
        <v>8271</v>
      </c>
      <c r="O2737" s="5">
        <f t="shared" si="336"/>
        <v>1.1066666666666667</v>
      </c>
      <c r="P2737" s="8">
        <f t="shared" si="337"/>
        <v>63.846153846153847</v>
      </c>
      <c r="Q2737" t="str">
        <f t="shared" si="338"/>
        <v>theater</v>
      </c>
      <c r="R2737" t="str">
        <f t="shared" si="339"/>
        <v>plays</v>
      </c>
      <c r="S2737" s="11">
        <f t="shared" si="340"/>
        <v>42171.824884259258</v>
      </c>
      <c r="T2737" s="11">
        <f t="shared" si="341"/>
        <v>42201.824884259258</v>
      </c>
      <c r="U2737" t="str">
        <f>INDEX('ED - Country code'!$A:$A,MATCH(Data!G2833,'ED - Country code'!$B:$B,0))</f>
        <v>United Kingdom</v>
      </c>
      <c r="V2737">
        <f t="shared" si="342"/>
        <v>30</v>
      </c>
      <c r="W2737">
        <f t="shared" si="343"/>
        <v>2015</v>
      </c>
    </row>
    <row r="2738" spans="1:23" ht="43.2" x14ac:dyDescent="0.3">
      <c r="A2738">
        <v>3267</v>
      </c>
      <c r="B2738" s="3" t="s">
        <v>3267</v>
      </c>
      <c r="C2738" s="3" t="s">
        <v>7377</v>
      </c>
      <c r="D2738">
        <v>15000</v>
      </c>
      <c r="E2738">
        <v>15315</v>
      </c>
      <c r="F2738" t="s">
        <v>8219</v>
      </c>
      <c r="G2738" t="s">
        <v>8224</v>
      </c>
      <c r="H2738" t="s">
        <v>8246</v>
      </c>
      <c r="I2738">
        <v>1437156660</v>
      </c>
      <c r="J2738">
        <v>1434564660</v>
      </c>
      <c r="K2738" t="b">
        <v>1</v>
      </c>
      <c r="L2738">
        <v>288</v>
      </c>
      <c r="M2738" t="b">
        <v>1</v>
      </c>
      <c r="N2738" t="s">
        <v>8271</v>
      </c>
      <c r="O2738" s="5">
        <f t="shared" si="336"/>
        <v>1.0209999999999999</v>
      </c>
      <c r="P2738" s="8">
        <f t="shared" si="337"/>
        <v>53.177083333333336</v>
      </c>
      <c r="Q2738" t="str">
        <f t="shared" si="338"/>
        <v>theater</v>
      </c>
      <c r="R2738" t="str">
        <f t="shared" si="339"/>
        <v>plays</v>
      </c>
      <c r="S2738" s="11">
        <f t="shared" si="340"/>
        <v>42172.757638888885</v>
      </c>
      <c r="T2738" s="11">
        <f t="shared" si="341"/>
        <v>42202.757638888885</v>
      </c>
      <c r="U2738" t="str">
        <f>INDEX('ED - Country code'!$A:$A,MATCH(Data!G3269,'ED - Country code'!$B:$B,0))</f>
        <v>United States of America</v>
      </c>
      <c r="V2738">
        <f t="shared" si="342"/>
        <v>30</v>
      </c>
      <c r="W2738">
        <f t="shared" si="343"/>
        <v>2015</v>
      </c>
    </row>
    <row r="2739" spans="1:23" ht="43.2" x14ac:dyDescent="0.3">
      <c r="A2739">
        <v>3761</v>
      </c>
      <c r="B2739" s="3" t="s">
        <v>3758</v>
      </c>
      <c r="C2739" s="3" t="s">
        <v>7871</v>
      </c>
      <c r="D2739">
        <v>500</v>
      </c>
      <c r="E2739">
        <v>500</v>
      </c>
      <c r="F2739" t="s">
        <v>8219</v>
      </c>
      <c r="G2739" t="s">
        <v>8225</v>
      </c>
      <c r="H2739" t="s">
        <v>8247</v>
      </c>
      <c r="I2739">
        <v>1439247600</v>
      </c>
      <c r="J2739">
        <v>1434625937</v>
      </c>
      <c r="K2739" t="b">
        <v>0</v>
      </c>
      <c r="L2739">
        <v>3</v>
      </c>
      <c r="M2739" t="b">
        <v>1</v>
      </c>
      <c r="N2739" t="s">
        <v>8305</v>
      </c>
      <c r="O2739" s="5">
        <f t="shared" si="336"/>
        <v>1</v>
      </c>
      <c r="P2739" s="8">
        <f t="shared" si="337"/>
        <v>166.66666666666666</v>
      </c>
      <c r="Q2739" t="str">
        <f t="shared" si="338"/>
        <v>theater</v>
      </c>
      <c r="R2739" t="str">
        <f t="shared" si="339"/>
        <v>musical</v>
      </c>
      <c r="S2739" s="11">
        <f t="shared" si="340"/>
        <v>42173.466863425929</v>
      </c>
      <c r="T2739" s="11">
        <f t="shared" si="341"/>
        <v>42226.958333333328</v>
      </c>
      <c r="U2739" t="str">
        <f>INDEX('ED - Country code'!$A:$A,MATCH(Data!G3763,'ED - Country code'!$B:$B,0))</f>
        <v>United Kingdom</v>
      </c>
      <c r="V2739">
        <f t="shared" si="342"/>
        <v>53.491469907399733</v>
      </c>
      <c r="W2739">
        <f t="shared" si="343"/>
        <v>2015</v>
      </c>
    </row>
    <row r="2740" spans="1:23" x14ac:dyDescent="0.3">
      <c r="A2740">
        <v>2099</v>
      </c>
      <c r="B2740" s="3" t="s">
        <v>2100</v>
      </c>
      <c r="C2740" s="3" t="s">
        <v>6209</v>
      </c>
      <c r="D2740">
        <v>3000</v>
      </c>
      <c r="E2740">
        <v>3971</v>
      </c>
      <c r="F2740" t="s">
        <v>8219</v>
      </c>
      <c r="G2740" t="s">
        <v>8224</v>
      </c>
      <c r="H2740" t="s">
        <v>8246</v>
      </c>
      <c r="I2740">
        <v>1435808400</v>
      </c>
      <c r="J2740">
        <v>1434650084</v>
      </c>
      <c r="K2740" t="b">
        <v>0</v>
      </c>
      <c r="L2740">
        <v>63</v>
      </c>
      <c r="M2740" t="b">
        <v>1</v>
      </c>
      <c r="N2740" t="s">
        <v>8279</v>
      </c>
      <c r="O2740" s="5">
        <f t="shared" si="336"/>
        <v>1.3236666666666668</v>
      </c>
      <c r="P2740" s="8">
        <f t="shared" si="337"/>
        <v>63.031746031746032</v>
      </c>
      <c r="Q2740" t="str">
        <f t="shared" si="338"/>
        <v>music</v>
      </c>
      <c r="R2740" t="str">
        <f t="shared" si="339"/>
        <v>indie rock</v>
      </c>
      <c r="S2740" s="11">
        <f t="shared" si="340"/>
        <v>42173.746342592596</v>
      </c>
      <c r="T2740" s="11">
        <f t="shared" si="341"/>
        <v>42187.152777777781</v>
      </c>
      <c r="U2740" t="str">
        <f>INDEX('ED - Country code'!$A:$A,MATCH(Data!G2101,'ED - Country code'!$B:$B,0))</f>
        <v>United States of America</v>
      </c>
      <c r="V2740">
        <f t="shared" si="342"/>
        <v>13.406435185184819</v>
      </c>
      <c r="W2740">
        <f t="shared" si="343"/>
        <v>2015</v>
      </c>
    </row>
    <row r="2741" spans="1:23" ht="43.2" x14ac:dyDescent="0.3">
      <c r="A2741">
        <v>3655</v>
      </c>
      <c r="B2741" s="3" t="s">
        <v>3652</v>
      </c>
      <c r="C2741" s="3" t="s">
        <v>7765</v>
      </c>
      <c r="D2741">
        <v>5000</v>
      </c>
      <c r="E2741">
        <v>5813</v>
      </c>
      <c r="F2741" t="s">
        <v>8219</v>
      </c>
      <c r="G2741" t="s">
        <v>8224</v>
      </c>
      <c r="H2741" t="s">
        <v>8246</v>
      </c>
      <c r="I2741">
        <v>1437202740</v>
      </c>
      <c r="J2741">
        <v>1434654998</v>
      </c>
      <c r="K2741" t="b">
        <v>0</v>
      </c>
      <c r="L2741">
        <v>79</v>
      </c>
      <c r="M2741" t="b">
        <v>1</v>
      </c>
      <c r="N2741" t="s">
        <v>8271</v>
      </c>
      <c r="O2741" s="5">
        <f t="shared" si="336"/>
        <v>1.1626000000000001</v>
      </c>
      <c r="P2741" s="8">
        <f t="shared" si="337"/>
        <v>73.582278481012665</v>
      </c>
      <c r="Q2741" t="str">
        <f t="shared" si="338"/>
        <v>theater</v>
      </c>
      <c r="R2741" t="str">
        <f t="shared" si="339"/>
        <v>plays</v>
      </c>
      <c r="S2741" s="11">
        <f t="shared" si="340"/>
        <v>42173.803217592591</v>
      </c>
      <c r="T2741" s="11">
        <f t="shared" si="341"/>
        <v>42203.290972222225</v>
      </c>
      <c r="U2741" t="str">
        <f>INDEX('ED - Country code'!$A:$A,MATCH(Data!G3657,'ED - Country code'!$B:$B,0))</f>
        <v>United States of America</v>
      </c>
      <c r="V2741">
        <f t="shared" si="342"/>
        <v>29.487754629633855</v>
      </c>
      <c r="W2741">
        <f t="shared" si="343"/>
        <v>2015</v>
      </c>
    </row>
    <row r="2742" spans="1:23" ht="43.2" x14ac:dyDescent="0.3">
      <c r="A2742">
        <v>3667</v>
      </c>
      <c r="B2742" s="3" t="s">
        <v>3664</v>
      </c>
      <c r="C2742" s="3" t="s">
        <v>7777</v>
      </c>
      <c r="D2742">
        <v>3000</v>
      </c>
      <c r="E2742">
        <v>3095.11</v>
      </c>
      <c r="F2742" t="s">
        <v>8219</v>
      </c>
      <c r="G2742" t="s">
        <v>8225</v>
      </c>
      <c r="H2742" t="s">
        <v>8247</v>
      </c>
      <c r="I2742">
        <v>1437261419</v>
      </c>
      <c r="J2742">
        <v>1434669419</v>
      </c>
      <c r="K2742" t="b">
        <v>0</v>
      </c>
      <c r="L2742">
        <v>58</v>
      </c>
      <c r="M2742" t="b">
        <v>1</v>
      </c>
      <c r="N2742" t="s">
        <v>8271</v>
      </c>
      <c r="O2742" s="5">
        <f t="shared" si="336"/>
        <v>1.0317033333333334</v>
      </c>
      <c r="P2742" s="8">
        <f t="shared" si="337"/>
        <v>53.363965517241382</v>
      </c>
      <c r="Q2742" t="str">
        <f t="shared" si="338"/>
        <v>theater</v>
      </c>
      <c r="R2742" t="str">
        <f t="shared" si="339"/>
        <v>plays</v>
      </c>
      <c r="S2742" s="11">
        <f t="shared" si="340"/>
        <v>42173.970127314817</v>
      </c>
      <c r="T2742" s="11">
        <f t="shared" si="341"/>
        <v>42203.970127314817</v>
      </c>
      <c r="U2742" t="str">
        <f>INDEX('ED - Country code'!$A:$A,MATCH(Data!G3669,'ED - Country code'!$B:$B,0))</f>
        <v>United Kingdom</v>
      </c>
      <c r="V2742">
        <f t="shared" si="342"/>
        <v>30</v>
      </c>
      <c r="W2742">
        <f t="shared" si="343"/>
        <v>2015</v>
      </c>
    </row>
    <row r="2743" spans="1:23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6"/>
        <v>4.3750000000000004E-3</v>
      </c>
      <c r="P2743" s="8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11">
        <f t="shared" si="340"/>
        <v>41911.657430555555</v>
      </c>
      <c r="T2743" s="11">
        <f t="shared" si="341"/>
        <v>41932.088194444441</v>
      </c>
      <c r="U2743" t="str">
        <f>INDEX('ED - Country code'!$A:$A,MATCH(Data!G2743,'ED - Country code'!$B:$B,0))</f>
        <v>United States of America</v>
      </c>
      <c r="V2743">
        <f t="shared" si="342"/>
        <v>20.430763888885849</v>
      </c>
      <c r="W2743">
        <f t="shared" si="343"/>
        <v>2014</v>
      </c>
    </row>
    <row r="2744" spans="1:23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6"/>
        <v>0.29239999999999999</v>
      </c>
      <c r="P2744" s="8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11">
        <f t="shared" si="340"/>
        <v>41030.719756944447</v>
      </c>
      <c r="T2744" s="11">
        <f t="shared" si="341"/>
        <v>41044.719756944447</v>
      </c>
      <c r="U2744" t="str">
        <f>INDEX('ED - Country code'!$A:$A,MATCH(Data!G2744,'ED - Country code'!$B:$B,0))</f>
        <v>United States of America</v>
      </c>
      <c r="V2744">
        <f t="shared" si="342"/>
        <v>14</v>
      </c>
      <c r="W2744">
        <f t="shared" si="343"/>
        <v>2012</v>
      </c>
    </row>
    <row r="2745" spans="1:23" ht="43.2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6"/>
        <v>0</v>
      </c>
      <c r="P2745" s="8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11">
        <f t="shared" si="340"/>
        <v>42632.328784722224</v>
      </c>
      <c r="T2745" s="11">
        <f t="shared" si="341"/>
        <v>42662.328784722224</v>
      </c>
      <c r="U2745" t="str">
        <f>INDEX('ED - Country code'!$A:$A,MATCH(Data!G2745,'ED - Country code'!$B:$B,0))</f>
        <v>United States of America</v>
      </c>
      <c r="V2745">
        <f t="shared" si="342"/>
        <v>30</v>
      </c>
      <c r="W2745">
        <f t="shared" si="343"/>
        <v>2016</v>
      </c>
    </row>
    <row r="2746" spans="1:23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6"/>
        <v>5.2187499999999998E-2</v>
      </c>
      <c r="P2746" s="8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11">
        <f t="shared" si="340"/>
        <v>40938.062476851854</v>
      </c>
      <c r="T2746" s="11">
        <f t="shared" si="341"/>
        <v>40968.062476851854</v>
      </c>
      <c r="U2746" t="str">
        <f>INDEX('ED - Country code'!$A:$A,MATCH(Data!G2746,'ED - Country code'!$B:$B,0))</f>
        <v>United States of America</v>
      </c>
      <c r="V2746">
        <f t="shared" si="342"/>
        <v>30</v>
      </c>
      <c r="W2746">
        <f t="shared" si="343"/>
        <v>2012</v>
      </c>
    </row>
    <row r="2747" spans="1:23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6"/>
        <v>0.21887499999999999</v>
      </c>
      <c r="P2747" s="8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11">
        <f t="shared" si="340"/>
        <v>41044.988055555557</v>
      </c>
      <c r="T2747" s="11">
        <f t="shared" si="341"/>
        <v>41104.988055555557</v>
      </c>
      <c r="U2747" t="str">
        <f>INDEX('ED - Country code'!$A:$A,MATCH(Data!G2747,'ED - Country code'!$B:$B,0))</f>
        <v>United States of America</v>
      </c>
      <c r="V2747">
        <f t="shared" si="342"/>
        <v>60</v>
      </c>
      <c r="W2747">
        <f t="shared" si="343"/>
        <v>2012</v>
      </c>
    </row>
    <row r="2748" spans="1:23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6"/>
        <v>0.26700000000000002</v>
      </c>
      <c r="P2748" s="8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11">
        <f t="shared" si="340"/>
        <v>41850.781377314815</v>
      </c>
      <c r="T2748" s="11">
        <f t="shared" si="341"/>
        <v>41880.781377314815</v>
      </c>
      <c r="U2748" t="str">
        <f>INDEX('ED - Country code'!$A:$A,MATCH(Data!G2748,'ED - Country code'!$B:$B,0))</f>
        <v>United States of America</v>
      </c>
      <c r="V2748">
        <f t="shared" si="342"/>
        <v>30</v>
      </c>
      <c r="W2748">
        <f t="shared" si="343"/>
        <v>2014</v>
      </c>
    </row>
    <row r="2749" spans="1:23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6"/>
        <v>0.28000000000000003</v>
      </c>
      <c r="P2749" s="8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11">
        <f t="shared" si="340"/>
        <v>41044.64811342593</v>
      </c>
      <c r="T2749" s="11">
        <f t="shared" si="341"/>
        <v>41076.131944444445</v>
      </c>
      <c r="U2749" t="str">
        <f>INDEX('ED - Country code'!$A:$A,MATCH(Data!G2749,'ED - Country code'!$B:$B,0))</f>
        <v>United States of America</v>
      </c>
      <c r="V2749">
        <f t="shared" si="342"/>
        <v>31.483831018515048</v>
      </c>
      <c r="W2749">
        <f t="shared" si="343"/>
        <v>2012</v>
      </c>
    </row>
    <row r="2750" spans="1:23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6"/>
        <v>1.06E-2</v>
      </c>
      <c r="P2750" s="8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11">
        <f t="shared" si="340"/>
        <v>42585.7106712963</v>
      </c>
      <c r="T2750" s="11">
        <f t="shared" si="341"/>
        <v>42615.7106712963</v>
      </c>
      <c r="U2750" t="str">
        <f>INDEX('ED - Country code'!$A:$A,MATCH(Data!G2750,'ED - Country code'!$B:$B,0))</f>
        <v>United States of America</v>
      </c>
      <c r="V2750">
        <f t="shared" si="342"/>
        <v>30</v>
      </c>
      <c r="W2750">
        <f t="shared" si="343"/>
        <v>2016</v>
      </c>
    </row>
    <row r="2751" spans="1:23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6"/>
        <v>1.0999999999999999E-2</v>
      </c>
      <c r="P2751" s="8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11">
        <f t="shared" si="340"/>
        <v>42068.799039351856</v>
      </c>
      <c r="T2751" s="11">
        <f t="shared" si="341"/>
        <v>42098.757372685184</v>
      </c>
      <c r="U2751" t="str">
        <f>INDEX('ED - Country code'!$A:$A,MATCH(Data!G2751,'ED - Country code'!$B:$B,0))</f>
        <v>United States of America</v>
      </c>
      <c r="V2751">
        <f t="shared" si="342"/>
        <v>29.958333333328483</v>
      </c>
      <c r="W2751">
        <f t="shared" si="343"/>
        <v>2015</v>
      </c>
    </row>
    <row r="2752" spans="1:23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6"/>
        <v>0</v>
      </c>
      <c r="P2752" s="8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11">
        <f t="shared" si="340"/>
        <v>41078.899826388886</v>
      </c>
      <c r="T2752" s="11">
        <f t="shared" si="341"/>
        <v>41090.833333333336</v>
      </c>
      <c r="U2752" t="str">
        <f>INDEX('ED - Country code'!$A:$A,MATCH(Data!G2752,'ED - Country code'!$B:$B,0))</f>
        <v>United States of America</v>
      </c>
      <c r="V2752">
        <f t="shared" si="342"/>
        <v>11.933506944449618</v>
      </c>
      <c r="W2752">
        <f t="shared" si="343"/>
        <v>2012</v>
      </c>
    </row>
    <row r="2753" spans="1:23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6"/>
        <v>0</v>
      </c>
      <c r="P2753" s="8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11">
        <f t="shared" si="340"/>
        <v>41747.887060185189</v>
      </c>
      <c r="T2753" s="11">
        <f t="shared" si="341"/>
        <v>41807.887060185189</v>
      </c>
      <c r="U2753" t="str">
        <f>INDEX('ED - Country code'!$A:$A,MATCH(Data!G2753,'ED - Country code'!$B:$B,0))</f>
        <v>United States of America</v>
      </c>
      <c r="V2753">
        <f t="shared" si="342"/>
        <v>60</v>
      </c>
      <c r="W2753">
        <f t="shared" si="343"/>
        <v>2014</v>
      </c>
    </row>
    <row r="2754" spans="1:23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344">E2754/D2754</f>
        <v>0.11458333333333333</v>
      </c>
      <c r="P2754" s="8">
        <f t="shared" ref="P2754:P2817" si="345">E2754/L2754</f>
        <v>39.285714285714285</v>
      </c>
      <c r="Q2754" t="str">
        <f t="shared" ref="Q2754:Q2817" si="346">LEFT(N2754,SEARCH("/",N2754,1)-1)</f>
        <v>publishing</v>
      </c>
      <c r="R2754" t="str">
        <f t="shared" ref="R2754:R2817" si="347">RIGHT(N2754,LEN(N2754)-SEARCH("/",N2754,1))</f>
        <v>children's books</v>
      </c>
      <c r="S2754" s="11">
        <f t="shared" ref="S2754:S2817" si="348">(((J2754/60)/60)/24)+DATE(1970,1,1)</f>
        <v>40855.765092592592</v>
      </c>
      <c r="T2754" s="11">
        <f t="shared" ref="T2754:T2817" si="349">(((I2754/60)/60)/24)+DATE(1970,1,1)</f>
        <v>40895.765092592592</v>
      </c>
      <c r="U2754" t="str">
        <f>INDEX('ED - Country code'!$A:$A,MATCH(Data!G2754,'ED - Country code'!$B:$B,0))</f>
        <v>United States of America</v>
      </c>
      <c r="V2754">
        <f t="shared" si="342"/>
        <v>40</v>
      </c>
      <c r="W2754">
        <f t="shared" si="343"/>
        <v>2011</v>
      </c>
    </row>
    <row r="2755" spans="1:23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344"/>
        <v>0.19</v>
      </c>
      <c r="P2755" s="8">
        <f t="shared" si="345"/>
        <v>47.5</v>
      </c>
      <c r="Q2755" t="str">
        <f t="shared" si="346"/>
        <v>publishing</v>
      </c>
      <c r="R2755" t="str">
        <f t="shared" si="347"/>
        <v>children's books</v>
      </c>
      <c r="S2755" s="11">
        <f t="shared" si="348"/>
        <v>41117.900729166664</v>
      </c>
      <c r="T2755" s="11">
        <f t="shared" si="349"/>
        <v>41147.900729166664</v>
      </c>
      <c r="U2755" t="str">
        <f>INDEX('ED - Country code'!$A:$A,MATCH(Data!G2755,'ED - Country code'!$B:$B,0))</f>
        <v>United States of America</v>
      </c>
      <c r="V2755">
        <f t="shared" ref="V2755:V2818" si="350">T2755-S2755</f>
        <v>30</v>
      </c>
      <c r="W2755">
        <f t="shared" ref="W2755:W2818" si="351">YEAR(T2755)</f>
        <v>2012</v>
      </c>
    </row>
    <row r="2756" spans="1:23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4"/>
        <v>0</v>
      </c>
      <c r="P2756" s="8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11">
        <f t="shared" si="348"/>
        <v>41863.636006944449</v>
      </c>
      <c r="T2756" s="11">
        <f t="shared" si="349"/>
        <v>41893.636006944449</v>
      </c>
      <c r="U2756" t="str">
        <f>INDEX('ED - Country code'!$A:$A,MATCH(Data!G2756,'ED - Country code'!$B:$B,0))</f>
        <v>United States of America</v>
      </c>
      <c r="V2756">
        <f t="shared" si="350"/>
        <v>30</v>
      </c>
      <c r="W2756">
        <f t="shared" si="351"/>
        <v>2014</v>
      </c>
    </row>
    <row r="2757" spans="1:23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4"/>
        <v>0.52</v>
      </c>
      <c r="P2757" s="8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11">
        <f t="shared" si="348"/>
        <v>42072.790821759263</v>
      </c>
      <c r="T2757" s="11">
        <f t="shared" si="349"/>
        <v>42102.790821759263</v>
      </c>
      <c r="U2757" t="str">
        <f>INDEX('ED - Country code'!$A:$A,MATCH(Data!G2757,'ED - Country code'!$B:$B,0))</f>
        <v>Ireland</v>
      </c>
      <c r="V2757">
        <f t="shared" si="350"/>
        <v>30</v>
      </c>
      <c r="W2757">
        <f t="shared" si="351"/>
        <v>2015</v>
      </c>
    </row>
    <row r="2758" spans="1:23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4"/>
        <v>0.1048</v>
      </c>
      <c r="P2758" s="8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11">
        <f t="shared" si="348"/>
        <v>41620.90047453704</v>
      </c>
      <c r="T2758" s="11">
        <f t="shared" si="349"/>
        <v>41650.90047453704</v>
      </c>
      <c r="U2758" t="str">
        <f>INDEX('ED - Country code'!$A:$A,MATCH(Data!G2758,'ED - Country code'!$B:$B,0))</f>
        <v>United States of America</v>
      </c>
      <c r="V2758">
        <f t="shared" si="350"/>
        <v>30</v>
      </c>
      <c r="W2758">
        <f t="shared" si="351"/>
        <v>2014</v>
      </c>
    </row>
    <row r="2759" spans="1:23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4"/>
        <v>6.6666666666666671E-3</v>
      </c>
      <c r="P2759" s="8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11">
        <f t="shared" si="348"/>
        <v>42573.65662037037</v>
      </c>
      <c r="T2759" s="11">
        <f t="shared" si="349"/>
        <v>42588.65662037037</v>
      </c>
      <c r="U2759" t="str">
        <f>INDEX('ED - Country code'!$A:$A,MATCH(Data!G2759,'ED - Country code'!$B:$B,0))</f>
        <v>United States of America</v>
      </c>
      <c r="V2759">
        <f t="shared" si="350"/>
        <v>15</v>
      </c>
      <c r="W2759">
        <f t="shared" si="351"/>
        <v>2016</v>
      </c>
    </row>
    <row r="2760" spans="1:23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4"/>
        <v>0.11700000000000001</v>
      </c>
      <c r="P2760" s="8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11">
        <f t="shared" si="348"/>
        <v>42639.441932870366</v>
      </c>
      <c r="T2760" s="11">
        <f t="shared" si="349"/>
        <v>42653.441932870366</v>
      </c>
      <c r="U2760" t="str">
        <f>INDEX('ED - Country code'!$A:$A,MATCH(Data!G2760,'ED - Country code'!$B:$B,0))</f>
        <v>Australia</v>
      </c>
      <c r="V2760">
        <f t="shared" si="350"/>
        <v>14</v>
      </c>
      <c r="W2760">
        <f t="shared" si="351"/>
        <v>2016</v>
      </c>
    </row>
    <row r="2761" spans="1:23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4"/>
        <v>0.105</v>
      </c>
      <c r="P2761" s="8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11">
        <f t="shared" si="348"/>
        <v>42524.36650462963</v>
      </c>
      <c r="T2761" s="11">
        <f t="shared" si="349"/>
        <v>42567.36650462963</v>
      </c>
      <c r="U2761" t="str">
        <f>INDEX('ED - Country code'!$A:$A,MATCH(Data!G2761,'ED - Country code'!$B:$B,0))</f>
        <v>Australia</v>
      </c>
      <c r="V2761">
        <f t="shared" si="350"/>
        <v>43</v>
      </c>
      <c r="W2761">
        <f t="shared" si="351"/>
        <v>2016</v>
      </c>
    </row>
    <row r="2762" spans="1:23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4"/>
        <v>0</v>
      </c>
      <c r="P2762" s="8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11">
        <f t="shared" si="348"/>
        <v>41415.461319444446</v>
      </c>
      <c r="T2762" s="11">
        <f t="shared" si="349"/>
        <v>41445.461319444446</v>
      </c>
      <c r="U2762" t="str">
        <f>INDEX('ED - Country code'!$A:$A,MATCH(Data!G2762,'ED - Country code'!$B:$B,0))</f>
        <v>United Kingdom</v>
      </c>
      <c r="V2762">
        <f t="shared" si="350"/>
        <v>30</v>
      </c>
      <c r="W2762">
        <f t="shared" si="351"/>
        <v>2013</v>
      </c>
    </row>
    <row r="2763" spans="1:23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4"/>
        <v>7.1999999999999998E-3</v>
      </c>
      <c r="P2763" s="8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11">
        <f t="shared" si="348"/>
        <v>41247.063576388886</v>
      </c>
      <c r="T2763" s="11">
        <f t="shared" si="349"/>
        <v>41277.063576388886</v>
      </c>
      <c r="U2763" t="str">
        <f>INDEX('ED - Country code'!$A:$A,MATCH(Data!G2763,'ED - Country code'!$B:$B,0))</f>
        <v>United States of America</v>
      </c>
      <c r="V2763">
        <f t="shared" si="350"/>
        <v>30</v>
      </c>
      <c r="W2763">
        <f t="shared" si="351"/>
        <v>2013</v>
      </c>
    </row>
    <row r="2764" spans="1:23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4"/>
        <v>7.6923076923076927E-3</v>
      </c>
      <c r="P2764" s="8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11">
        <f t="shared" si="348"/>
        <v>40927.036979166667</v>
      </c>
      <c r="T2764" s="11">
        <f t="shared" si="349"/>
        <v>40986.995312500003</v>
      </c>
      <c r="U2764" t="str">
        <f>INDEX('ED - Country code'!$A:$A,MATCH(Data!G2764,'ED - Country code'!$B:$B,0))</f>
        <v>United States of America</v>
      </c>
      <c r="V2764">
        <f t="shared" si="350"/>
        <v>59.958333333335759</v>
      </c>
      <c r="W2764">
        <f t="shared" si="351"/>
        <v>2012</v>
      </c>
    </row>
    <row r="2765" spans="1:23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4"/>
        <v>2.2842639593908631E-3</v>
      </c>
      <c r="P2765" s="8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11">
        <f t="shared" si="348"/>
        <v>41373.579675925925</v>
      </c>
      <c r="T2765" s="11">
        <f t="shared" si="349"/>
        <v>41418.579675925925</v>
      </c>
      <c r="U2765" t="str">
        <f>INDEX('ED - Country code'!$A:$A,MATCH(Data!G2765,'ED - Country code'!$B:$B,0))</f>
        <v>United States of America</v>
      </c>
      <c r="V2765">
        <f t="shared" si="350"/>
        <v>45</v>
      </c>
      <c r="W2765">
        <f t="shared" si="351"/>
        <v>2013</v>
      </c>
    </row>
    <row r="2766" spans="1:23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4"/>
        <v>1.125E-2</v>
      </c>
      <c r="P2766" s="8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11">
        <f t="shared" si="348"/>
        <v>41030.292025462964</v>
      </c>
      <c r="T2766" s="11">
        <f t="shared" si="349"/>
        <v>41059.791666666664</v>
      </c>
      <c r="U2766" t="str">
        <f>INDEX('ED - Country code'!$A:$A,MATCH(Data!G2766,'ED - Country code'!$B:$B,0))</f>
        <v>United States of America</v>
      </c>
      <c r="V2766">
        <f t="shared" si="350"/>
        <v>29.499641203699866</v>
      </c>
      <c r="W2766">
        <f t="shared" si="351"/>
        <v>2012</v>
      </c>
    </row>
    <row r="2767" spans="1:23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4"/>
        <v>0</v>
      </c>
      <c r="P2767" s="8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11">
        <f t="shared" si="348"/>
        <v>41194.579027777778</v>
      </c>
      <c r="T2767" s="11">
        <f t="shared" si="349"/>
        <v>41210.579027777778</v>
      </c>
      <c r="U2767" t="str">
        <f>INDEX('ED - Country code'!$A:$A,MATCH(Data!G2767,'ED - Country code'!$B:$B,0))</f>
        <v>United States of America</v>
      </c>
      <c r="V2767">
        <f t="shared" si="350"/>
        <v>16</v>
      </c>
      <c r="W2767">
        <f t="shared" si="351"/>
        <v>2012</v>
      </c>
    </row>
    <row r="2768" spans="1:23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4"/>
        <v>0.02</v>
      </c>
      <c r="P2768" s="8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11">
        <f t="shared" si="348"/>
        <v>40736.668032407404</v>
      </c>
      <c r="T2768" s="11">
        <f t="shared" si="349"/>
        <v>40766.668032407404</v>
      </c>
      <c r="U2768" t="str">
        <f>INDEX('ED - Country code'!$A:$A,MATCH(Data!G2768,'ED - Country code'!$B:$B,0))</f>
        <v>United States of America</v>
      </c>
      <c r="V2768">
        <f t="shared" si="350"/>
        <v>30</v>
      </c>
      <c r="W2768">
        <f t="shared" si="351"/>
        <v>2011</v>
      </c>
    </row>
    <row r="2769" spans="1:23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4"/>
        <v>8.5000000000000006E-3</v>
      </c>
      <c r="P2769" s="8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11">
        <f t="shared" si="348"/>
        <v>42172.958912037036</v>
      </c>
      <c r="T2769" s="11">
        <f t="shared" si="349"/>
        <v>42232.958912037036</v>
      </c>
      <c r="U2769" t="str">
        <f>INDEX('ED - Country code'!$A:$A,MATCH(Data!G2769,'ED - Country code'!$B:$B,0))</f>
        <v>Canada</v>
      </c>
      <c r="V2769">
        <f t="shared" si="350"/>
        <v>60</v>
      </c>
      <c r="W2769">
        <f t="shared" si="351"/>
        <v>2015</v>
      </c>
    </row>
    <row r="2770" spans="1:23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4"/>
        <v>0.14314285714285716</v>
      </c>
      <c r="P2770" s="8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11">
        <f t="shared" si="348"/>
        <v>40967.614849537036</v>
      </c>
      <c r="T2770" s="11">
        <f t="shared" si="349"/>
        <v>40997.573182870372</v>
      </c>
      <c r="U2770" t="str">
        <f>INDEX('ED - Country code'!$A:$A,MATCH(Data!G2770,'ED - Country code'!$B:$B,0))</f>
        <v>United States of America</v>
      </c>
      <c r="V2770">
        <f t="shared" si="350"/>
        <v>29.958333333335759</v>
      </c>
      <c r="W2770">
        <f t="shared" si="351"/>
        <v>2012</v>
      </c>
    </row>
    <row r="2771" spans="1:23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4"/>
        <v>2.5000000000000001E-3</v>
      </c>
      <c r="P2771" s="8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11">
        <f t="shared" si="348"/>
        <v>41745.826273148145</v>
      </c>
      <c r="T2771" s="11">
        <f t="shared" si="349"/>
        <v>41795.826273148145</v>
      </c>
      <c r="U2771" t="str">
        <f>INDEX('ED - Country code'!$A:$A,MATCH(Data!G2771,'ED - Country code'!$B:$B,0))</f>
        <v>United Kingdom</v>
      </c>
      <c r="V2771">
        <f t="shared" si="350"/>
        <v>50</v>
      </c>
      <c r="W2771">
        <f t="shared" si="351"/>
        <v>2014</v>
      </c>
    </row>
    <row r="2772" spans="1:23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4"/>
        <v>0.1041125</v>
      </c>
      <c r="P2772" s="8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11">
        <f t="shared" si="348"/>
        <v>41686.705208333333</v>
      </c>
      <c r="T2772" s="11">
        <f t="shared" si="349"/>
        <v>41716.663541666669</v>
      </c>
      <c r="U2772" t="str">
        <f>INDEX('ED - Country code'!$A:$A,MATCH(Data!G2772,'ED - Country code'!$B:$B,0))</f>
        <v>United States of America</v>
      </c>
      <c r="V2772">
        <f t="shared" si="350"/>
        <v>29.958333333335759</v>
      </c>
      <c r="W2772">
        <f t="shared" si="351"/>
        <v>2014</v>
      </c>
    </row>
    <row r="2773" spans="1:23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4"/>
        <v>0</v>
      </c>
      <c r="P2773" s="8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11">
        <f t="shared" si="348"/>
        <v>41257.531712962962</v>
      </c>
      <c r="T2773" s="11">
        <f t="shared" si="349"/>
        <v>41306.708333333336</v>
      </c>
      <c r="U2773" t="str">
        <f>INDEX('ED - Country code'!$A:$A,MATCH(Data!G2773,'ED - Country code'!$B:$B,0))</f>
        <v>United States of America</v>
      </c>
      <c r="V2773">
        <f t="shared" si="350"/>
        <v>49.176620370373712</v>
      </c>
      <c r="W2773">
        <f t="shared" si="351"/>
        <v>2013</v>
      </c>
    </row>
    <row r="2774" spans="1:23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4"/>
        <v>0</v>
      </c>
      <c r="P2774" s="8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11">
        <f t="shared" si="348"/>
        <v>41537.869143518517</v>
      </c>
      <c r="T2774" s="11">
        <f t="shared" si="349"/>
        <v>41552.869143518517</v>
      </c>
      <c r="U2774" t="str">
        <f>INDEX('ED - Country code'!$A:$A,MATCH(Data!G2774,'ED - Country code'!$B:$B,0))</f>
        <v>United States of America</v>
      </c>
      <c r="V2774">
        <f t="shared" si="350"/>
        <v>15</v>
      </c>
      <c r="W2774">
        <f t="shared" si="351"/>
        <v>2013</v>
      </c>
    </row>
    <row r="2775" spans="1:23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4"/>
        <v>1.8867924528301887E-3</v>
      </c>
      <c r="P2775" s="8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11">
        <f t="shared" si="348"/>
        <v>42474.86482638889</v>
      </c>
      <c r="T2775" s="11">
        <f t="shared" si="349"/>
        <v>42484.86482638889</v>
      </c>
      <c r="U2775" t="str">
        <f>INDEX('ED - Country code'!$A:$A,MATCH(Data!G2775,'ED - Country code'!$B:$B,0))</f>
        <v>Canada</v>
      </c>
      <c r="V2775">
        <f t="shared" si="350"/>
        <v>10</v>
      </c>
      <c r="W2775">
        <f t="shared" si="351"/>
        <v>2016</v>
      </c>
    </row>
    <row r="2776" spans="1:23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4"/>
        <v>0.14249999999999999</v>
      </c>
      <c r="P2776" s="8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11">
        <f t="shared" si="348"/>
        <v>41311.126481481479</v>
      </c>
      <c r="T2776" s="11">
        <f t="shared" si="349"/>
        <v>41341.126481481479</v>
      </c>
      <c r="U2776" t="str">
        <f>INDEX('ED - Country code'!$A:$A,MATCH(Data!G2776,'ED - Country code'!$B:$B,0))</f>
        <v>United States of America</v>
      </c>
      <c r="V2776">
        <f t="shared" si="350"/>
        <v>30</v>
      </c>
      <c r="W2776">
        <f t="shared" si="351"/>
        <v>2013</v>
      </c>
    </row>
    <row r="2777" spans="1:23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4"/>
        <v>0.03</v>
      </c>
      <c r="P2777" s="8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11">
        <f t="shared" si="348"/>
        <v>40863.013356481482</v>
      </c>
      <c r="T2777" s="11">
        <f t="shared" si="349"/>
        <v>40893.013356481482</v>
      </c>
      <c r="U2777" t="str">
        <f>INDEX('ED - Country code'!$A:$A,MATCH(Data!G2777,'ED - Country code'!$B:$B,0))</f>
        <v>United States of America</v>
      </c>
      <c r="V2777">
        <f t="shared" si="350"/>
        <v>30</v>
      </c>
      <c r="W2777">
        <f t="shared" si="351"/>
        <v>2011</v>
      </c>
    </row>
    <row r="2778" spans="1:23" ht="43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4"/>
        <v>7.8809523809523815E-2</v>
      </c>
      <c r="P2778" s="8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11">
        <f t="shared" si="348"/>
        <v>42136.297175925924</v>
      </c>
      <c r="T2778" s="11">
        <f t="shared" si="349"/>
        <v>42167.297175925924</v>
      </c>
      <c r="U2778" t="str">
        <f>INDEX('ED - Country code'!$A:$A,MATCH(Data!G2778,'ED - Country code'!$B:$B,0))</f>
        <v>United States of America</v>
      </c>
      <c r="V2778">
        <f t="shared" si="350"/>
        <v>31</v>
      </c>
      <c r="W2778">
        <f t="shared" si="351"/>
        <v>2015</v>
      </c>
    </row>
    <row r="2779" spans="1:23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4"/>
        <v>3.3333333333333335E-3</v>
      </c>
      <c r="P2779" s="8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11">
        <f t="shared" si="348"/>
        <v>42172.669027777782</v>
      </c>
      <c r="T2779" s="11">
        <f t="shared" si="349"/>
        <v>42202.669027777782</v>
      </c>
      <c r="U2779" t="str">
        <f>INDEX('ED - Country code'!$A:$A,MATCH(Data!G2779,'ED - Country code'!$B:$B,0))</f>
        <v>United States of America</v>
      </c>
      <c r="V2779">
        <f t="shared" si="350"/>
        <v>30</v>
      </c>
      <c r="W2779">
        <f t="shared" si="351"/>
        <v>2015</v>
      </c>
    </row>
    <row r="2780" spans="1:23" ht="43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4"/>
        <v>0.25545454545454543</v>
      </c>
      <c r="P2780" s="8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11">
        <f t="shared" si="348"/>
        <v>41846.978078703702</v>
      </c>
      <c r="T2780" s="11">
        <f t="shared" si="349"/>
        <v>41876.978078703702</v>
      </c>
      <c r="U2780" t="str">
        <f>INDEX('ED - Country code'!$A:$A,MATCH(Data!G2780,'ED - Country code'!$B:$B,0))</f>
        <v>United States of America</v>
      </c>
      <c r="V2780">
        <f t="shared" si="350"/>
        <v>30</v>
      </c>
      <c r="W2780">
        <f t="shared" si="351"/>
        <v>2014</v>
      </c>
    </row>
    <row r="2781" spans="1:23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4"/>
        <v>2.12E-2</v>
      </c>
      <c r="P2781" s="8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11">
        <f t="shared" si="348"/>
        <v>42300.585891203707</v>
      </c>
      <c r="T2781" s="11">
        <f t="shared" si="349"/>
        <v>42330.627557870372</v>
      </c>
      <c r="U2781" t="str">
        <f>INDEX('ED - Country code'!$A:$A,MATCH(Data!G2781,'ED - Country code'!$B:$B,0))</f>
        <v>United States of America</v>
      </c>
      <c r="V2781">
        <f t="shared" si="350"/>
        <v>30.041666666664241</v>
      </c>
      <c r="W2781">
        <f t="shared" si="351"/>
        <v>2015</v>
      </c>
    </row>
    <row r="2782" spans="1:23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4"/>
        <v>0</v>
      </c>
      <c r="P2782" s="8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11">
        <f t="shared" si="348"/>
        <v>42774.447777777779</v>
      </c>
      <c r="T2782" s="11">
        <f t="shared" si="349"/>
        <v>42804.447777777779</v>
      </c>
      <c r="U2782" t="str">
        <f>INDEX('ED - Country code'!$A:$A,MATCH(Data!G2782,'ED - Country code'!$B:$B,0))</f>
        <v>Italy</v>
      </c>
      <c r="V2782">
        <f t="shared" si="350"/>
        <v>30</v>
      </c>
      <c r="W2782">
        <f t="shared" si="351"/>
        <v>2017</v>
      </c>
    </row>
    <row r="2783" spans="1:23" ht="43.2" x14ac:dyDescent="0.3">
      <c r="A2783">
        <v>19</v>
      </c>
      <c r="B2783" s="3" t="s">
        <v>21</v>
      </c>
      <c r="C2783" s="3" t="s">
        <v>4130</v>
      </c>
      <c r="D2783">
        <v>850</v>
      </c>
      <c r="E2783">
        <v>1235</v>
      </c>
      <c r="F2783" t="s">
        <v>8219</v>
      </c>
      <c r="G2783" t="s">
        <v>8224</v>
      </c>
      <c r="H2783" t="s">
        <v>8246</v>
      </c>
      <c r="I2783">
        <v>1437420934</v>
      </c>
      <c r="J2783">
        <v>1434828934</v>
      </c>
      <c r="K2783" t="b">
        <v>0</v>
      </c>
      <c r="L2783">
        <v>22</v>
      </c>
      <c r="M2783" t="b">
        <v>1</v>
      </c>
      <c r="N2783" t="s">
        <v>8265</v>
      </c>
      <c r="O2783" s="5">
        <f t="shared" si="344"/>
        <v>1.4529411764705882</v>
      </c>
      <c r="P2783" s="8">
        <f t="shared" si="345"/>
        <v>56.136363636363633</v>
      </c>
      <c r="Q2783" t="str">
        <f t="shared" si="346"/>
        <v>film &amp; video</v>
      </c>
      <c r="R2783" t="str">
        <f t="shared" si="347"/>
        <v>television</v>
      </c>
      <c r="S2783" s="11">
        <f t="shared" si="348"/>
        <v>42175.816365740742</v>
      </c>
      <c r="T2783" s="11">
        <f t="shared" si="349"/>
        <v>42205.816365740742</v>
      </c>
      <c r="U2783" t="str">
        <f>INDEX('ED - Country code'!$A:$A,MATCH(Data!G21,'ED - Country code'!$B:$B,0))</f>
        <v>United States of America</v>
      </c>
      <c r="V2783">
        <f t="shared" si="350"/>
        <v>30</v>
      </c>
      <c r="W2783">
        <f t="shared" si="351"/>
        <v>2015</v>
      </c>
    </row>
    <row r="2784" spans="1:23" ht="43.2" x14ac:dyDescent="0.3">
      <c r="A2784">
        <v>2793</v>
      </c>
      <c r="B2784" s="3" t="s">
        <v>2793</v>
      </c>
      <c r="C2784" s="3" t="s">
        <v>6903</v>
      </c>
      <c r="D2784">
        <v>10000</v>
      </c>
      <c r="E2784">
        <v>11056.75</v>
      </c>
      <c r="F2784" t="s">
        <v>8219</v>
      </c>
      <c r="G2784" t="s">
        <v>8226</v>
      </c>
      <c r="H2784" t="s">
        <v>8248</v>
      </c>
      <c r="I2784">
        <v>1437473005</v>
      </c>
      <c r="J2784">
        <v>1434881005</v>
      </c>
      <c r="K2784" t="b">
        <v>0</v>
      </c>
      <c r="L2784">
        <v>73</v>
      </c>
      <c r="M2784" t="b">
        <v>1</v>
      </c>
      <c r="N2784" t="s">
        <v>8271</v>
      </c>
      <c r="O2784" s="5">
        <f t="shared" si="344"/>
        <v>1.105675</v>
      </c>
      <c r="P2784" s="8">
        <f t="shared" si="345"/>
        <v>151.4623287671233</v>
      </c>
      <c r="Q2784" t="str">
        <f t="shared" si="346"/>
        <v>theater</v>
      </c>
      <c r="R2784" t="str">
        <f t="shared" si="347"/>
        <v>plays</v>
      </c>
      <c r="S2784" s="11">
        <f t="shared" si="348"/>
        <v>42176.419039351851</v>
      </c>
      <c r="T2784" s="11">
        <f t="shared" si="349"/>
        <v>42206.419039351851</v>
      </c>
      <c r="U2784" t="str">
        <f>INDEX('ED - Country code'!$A:$A,MATCH(Data!G2795,'ED - Country code'!$B:$B,0))</f>
        <v>United States of America</v>
      </c>
      <c r="V2784">
        <f t="shared" si="350"/>
        <v>30</v>
      </c>
      <c r="W2784">
        <f t="shared" si="351"/>
        <v>2015</v>
      </c>
    </row>
    <row r="2785" spans="1:23" ht="43.2" x14ac:dyDescent="0.3">
      <c r="A2785">
        <v>0</v>
      </c>
      <c r="B2785" s="3" t="s">
        <v>2</v>
      </c>
      <c r="C2785" s="3" t="s">
        <v>4111</v>
      </c>
      <c r="D2785">
        <v>8500</v>
      </c>
      <c r="E2785">
        <v>11633</v>
      </c>
      <c r="F2785" t="s">
        <v>8219</v>
      </c>
      <c r="G2785" t="s">
        <v>8224</v>
      </c>
      <c r="H2785" t="s">
        <v>8246</v>
      </c>
      <c r="I2785">
        <v>1437620400</v>
      </c>
      <c r="J2785">
        <v>1434931811</v>
      </c>
      <c r="K2785" t="b">
        <v>0</v>
      </c>
      <c r="L2785">
        <v>182</v>
      </c>
      <c r="M2785" t="b">
        <v>1</v>
      </c>
      <c r="N2785" t="s">
        <v>8265</v>
      </c>
      <c r="O2785" s="5">
        <f t="shared" si="344"/>
        <v>1.3685882352941177</v>
      </c>
      <c r="P2785" s="8">
        <f t="shared" si="345"/>
        <v>63.917582417582416</v>
      </c>
      <c r="Q2785" t="str">
        <f t="shared" si="346"/>
        <v>film &amp; video</v>
      </c>
      <c r="R2785" t="str">
        <f t="shared" si="347"/>
        <v>television</v>
      </c>
      <c r="S2785" s="11">
        <f t="shared" si="348"/>
        <v>42177.007071759261</v>
      </c>
      <c r="T2785" s="11">
        <f t="shared" si="349"/>
        <v>42208.125</v>
      </c>
      <c r="U2785" t="str">
        <f>INDEX('ED - Country code'!$A:$A,MATCH(Data!G2,'ED - Country code'!$B:$B,0))</f>
        <v>United States of America</v>
      </c>
      <c r="V2785">
        <f t="shared" si="350"/>
        <v>31.117928240739275</v>
      </c>
      <c r="W2785">
        <f t="shared" si="351"/>
        <v>2015</v>
      </c>
    </row>
    <row r="2786" spans="1:23" ht="43.2" x14ac:dyDescent="0.3">
      <c r="A2786">
        <v>3529</v>
      </c>
      <c r="B2786" s="3" t="s">
        <v>3528</v>
      </c>
      <c r="C2786" s="3" t="s">
        <v>7639</v>
      </c>
      <c r="D2786">
        <v>500</v>
      </c>
      <c r="E2786">
        <v>660</v>
      </c>
      <c r="F2786" t="s">
        <v>8219</v>
      </c>
      <c r="G2786" t="s">
        <v>8224</v>
      </c>
      <c r="H2786" t="s">
        <v>8246</v>
      </c>
      <c r="I2786">
        <v>1436749200</v>
      </c>
      <c r="J2786">
        <v>1434997018</v>
      </c>
      <c r="K2786" t="b">
        <v>0</v>
      </c>
      <c r="L2786">
        <v>18</v>
      </c>
      <c r="M2786" t="b">
        <v>1</v>
      </c>
      <c r="N2786" t="s">
        <v>8271</v>
      </c>
      <c r="O2786" s="5">
        <f t="shared" si="344"/>
        <v>1.32</v>
      </c>
      <c r="P2786" s="8">
        <f t="shared" si="345"/>
        <v>36.666666666666664</v>
      </c>
      <c r="Q2786" t="str">
        <f t="shared" si="346"/>
        <v>theater</v>
      </c>
      <c r="R2786" t="str">
        <f t="shared" si="347"/>
        <v>plays</v>
      </c>
      <c r="S2786" s="11">
        <f t="shared" si="348"/>
        <v>42177.761782407411</v>
      </c>
      <c r="T2786" s="11">
        <f t="shared" si="349"/>
        <v>42198.041666666672</v>
      </c>
      <c r="U2786" t="str">
        <f>INDEX('ED - Country code'!$A:$A,MATCH(Data!G3531,'ED - Country code'!$B:$B,0))</f>
        <v>United States of America</v>
      </c>
      <c r="V2786">
        <f t="shared" si="350"/>
        <v>20.279884259260143</v>
      </c>
      <c r="W2786">
        <f t="shared" si="351"/>
        <v>2015</v>
      </c>
    </row>
    <row r="2787" spans="1:23" ht="28.8" x14ac:dyDescent="0.3">
      <c r="A2787">
        <v>3040</v>
      </c>
      <c r="B2787" s="3" t="s">
        <v>3040</v>
      </c>
      <c r="C2787" s="3" t="s">
        <v>7150</v>
      </c>
      <c r="D2787">
        <v>3000</v>
      </c>
      <c r="E2787">
        <v>3225</v>
      </c>
      <c r="F2787" t="s">
        <v>8219</v>
      </c>
      <c r="G2787" t="s">
        <v>8224</v>
      </c>
      <c r="H2787" t="s">
        <v>8246</v>
      </c>
      <c r="I2787">
        <v>1435359600</v>
      </c>
      <c r="J2787">
        <v>1434999621</v>
      </c>
      <c r="K2787" t="b">
        <v>0</v>
      </c>
      <c r="L2787">
        <v>42</v>
      </c>
      <c r="M2787" t="b">
        <v>1</v>
      </c>
      <c r="N2787" t="s">
        <v>8303</v>
      </c>
      <c r="O2787" s="5">
        <f t="shared" si="344"/>
        <v>1.075</v>
      </c>
      <c r="P2787" s="8">
        <f t="shared" si="345"/>
        <v>76.785714285714292</v>
      </c>
      <c r="Q2787" t="str">
        <f t="shared" si="346"/>
        <v>theater</v>
      </c>
      <c r="R2787" t="str">
        <f t="shared" si="347"/>
        <v>spaces</v>
      </c>
      <c r="S2787" s="11">
        <f t="shared" si="348"/>
        <v>42177.791909722218</v>
      </c>
      <c r="T2787" s="11">
        <f t="shared" si="349"/>
        <v>42181.958333333328</v>
      </c>
      <c r="U2787" t="str">
        <f>INDEX('ED - Country code'!$A:$A,MATCH(Data!G3042,'ED - Country code'!$B:$B,0))</f>
        <v>United States of America</v>
      </c>
      <c r="V2787">
        <f t="shared" si="350"/>
        <v>4.1664236111100763</v>
      </c>
      <c r="W2787">
        <f t="shared" si="351"/>
        <v>2015</v>
      </c>
    </row>
    <row r="2788" spans="1:23" ht="43.2" x14ac:dyDescent="0.3">
      <c r="A2788">
        <v>418</v>
      </c>
      <c r="B2788" s="3" t="s">
        <v>419</v>
      </c>
      <c r="C2788" s="3" t="s">
        <v>4528</v>
      </c>
      <c r="D2788">
        <v>22400</v>
      </c>
      <c r="E2788">
        <v>22542</v>
      </c>
      <c r="F2788" t="s">
        <v>8219</v>
      </c>
      <c r="G2788" t="s">
        <v>8224</v>
      </c>
      <c r="H2788" t="s">
        <v>8246</v>
      </c>
      <c r="I2788">
        <v>1437633997</v>
      </c>
      <c r="J2788">
        <v>1435041997</v>
      </c>
      <c r="K2788" t="b">
        <v>0</v>
      </c>
      <c r="L2788">
        <v>104</v>
      </c>
      <c r="M2788" t="b">
        <v>1</v>
      </c>
      <c r="N2788" t="s">
        <v>8269</v>
      </c>
      <c r="O2788" s="5">
        <f t="shared" si="344"/>
        <v>1.0063392857142857</v>
      </c>
      <c r="P2788" s="8">
        <f t="shared" si="345"/>
        <v>216.75</v>
      </c>
      <c r="Q2788" t="str">
        <f t="shared" si="346"/>
        <v>film &amp; video</v>
      </c>
      <c r="R2788" t="str">
        <f t="shared" si="347"/>
        <v>documentary</v>
      </c>
      <c r="S2788" s="11">
        <f t="shared" si="348"/>
        <v>42178.282372685186</v>
      </c>
      <c r="T2788" s="11">
        <f t="shared" si="349"/>
        <v>42208.282372685186</v>
      </c>
      <c r="U2788" t="str">
        <f>INDEX('ED - Country code'!$A:$A,MATCH(Data!G420,'ED - Country code'!$B:$B,0))</f>
        <v>United States of America</v>
      </c>
      <c r="V2788">
        <f t="shared" si="350"/>
        <v>30</v>
      </c>
      <c r="W2788">
        <f t="shared" si="351"/>
        <v>2015</v>
      </c>
    </row>
    <row r="2789" spans="1:23" ht="43.2" x14ac:dyDescent="0.3">
      <c r="A2789">
        <v>658</v>
      </c>
      <c r="B2789" s="3" t="s">
        <v>659</v>
      </c>
      <c r="C2789" s="3" t="s">
        <v>4768</v>
      </c>
      <c r="D2789">
        <v>28888</v>
      </c>
      <c r="E2789">
        <v>30177</v>
      </c>
      <c r="F2789" t="s">
        <v>8219</v>
      </c>
      <c r="G2789" t="s">
        <v>8224</v>
      </c>
      <c r="H2789" t="s">
        <v>8246</v>
      </c>
      <c r="I2789">
        <v>1437933600</v>
      </c>
      <c r="J2789">
        <v>1435117889</v>
      </c>
      <c r="K2789" t="b">
        <v>0</v>
      </c>
      <c r="L2789">
        <v>276</v>
      </c>
      <c r="M2789" t="b">
        <v>1</v>
      </c>
      <c r="N2789" t="s">
        <v>8273</v>
      </c>
      <c r="O2789" s="5">
        <f t="shared" si="344"/>
        <v>1.0446206037108834</v>
      </c>
      <c r="P2789" s="8">
        <f t="shared" si="345"/>
        <v>109.33695652173913</v>
      </c>
      <c r="Q2789" t="str">
        <f t="shared" si="346"/>
        <v>technology</v>
      </c>
      <c r="R2789" t="str">
        <f t="shared" si="347"/>
        <v>wearables</v>
      </c>
      <c r="S2789" s="11">
        <f t="shared" si="348"/>
        <v>42179.160752314812</v>
      </c>
      <c r="T2789" s="11">
        <f t="shared" si="349"/>
        <v>42211.75</v>
      </c>
      <c r="U2789" t="str">
        <f>INDEX('ED - Country code'!$A:$A,MATCH(Data!G660,'ED - Country code'!$B:$B,0))</f>
        <v>United States of America</v>
      </c>
      <c r="V2789">
        <f t="shared" si="350"/>
        <v>32.589247685187729</v>
      </c>
      <c r="W2789">
        <f t="shared" si="351"/>
        <v>2015</v>
      </c>
    </row>
    <row r="2790" spans="1:23" ht="43.2" x14ac:dyDescent="0.3">
      <c r="A2790">
        <v>536</v>
      </c>
      <c r="B2790" s="3" t="s">
        <v>537</v>
      </c>
      <c r="C2790" s="3" t="s">
        <v>4646</v>
      </c>
      <c r="D2790">
        <v>3300</v>
      </c>
      <c r="E2790">
        <v>3902.5</v>
      </c>
      <c r="F2790" t="s">
        <v>8219</v>
      </c>
      <c r="G2790" t="s">
        <v>8225</v>
      </c>
      <c r="H2790" t="s">
        <v>8247</v>
      </c>
      <c r="I2790">
        <v>1438624800</v>
      </c>
      <c r="J2790">
        <v>1435133807</v>
      </c>
      <c r="K2790" t="b">
        <v>0</v>
      </c>
      <c r="L2790">
        <v>39</v>
      </c>
      <c r="M2790" t="b">
        <v>1</v>
      </c>
      <c r="N2790" t="s">
        <v>8271</v>
      </c>
      <c r="O2790" s="5">
        <f t="shared" si="344"/>
        <v>1.1825757575757576</v>
      </c>
      <c r="P2790" s="8">
        <f t="shared" si="345"/>
        <v>100.06410256410257</v>
      </c>
      <c r="Q2790" t="str">
        <f t="shared" si="346"/>
        <v>theater</v>
      </c>
      <c r="R2790" t="str">
        <f t="shared" si="347"/>
        <v>plays</v>
      </c>
      <c r="S2790" s="11">
        <f t="shared" si="348"/>
        <v>42179.344988425932</v>
      </c>
      <c r="T2790" s="11">
        <f t="shared" si="349"/>
        <v>42219.75</v>
      </c>
      <c r="U2790" t="str">
        <f>INDEX('ED - Country code'!$A:$A,MATCH(Data!G538,'ED - Country code'!$B:$B,0))</f>
        <v>United States of America</v>
      </c>
      <c r="V2790">
        <f t="shared" si="350"/>
        <v>40.40501157406834</v>
      </c>
      <c r="W2790">
        <f t="shared" si="351"/>
        <v>2015</v>
      </c>
    </row>
    <row r="2791" spans="1:23" ht="43.2" x14ac:dyDescent="0.3">
      <c r="A2791">
        <v>3373</v>
      </c>
      <c r="B2791" s="3" t="s">
        <v>3372</v>
      </c>
      <c r="C2791" s="3" t="s">
        <v>7483</v>
      </c>
      <c r="D2791">
        <v>2000</v>
      </c>
      <c r="E2791">
        <v>2005</v>
      </c>
      <c r="F2791" t="s">
        <v>8219</v>
      </c>
      <c r="G2791" t="s">
        <v>8225</v>
      </c>
      <c r="H2791" t="s">
        <v>8247</v>
      </c>
      <c r="I2791">
        <v>1437235200</v>
      </c>
      <c r="J2791">
        <v>1435177840</v>
      </c>
      <c r="K2791" t="b">
        <v>0</v>
      </c>
      <c r="L2791">
        <v>30</v>
      </c>
      <c r="M2791" t="b">
        <v>1</v>
      </c>
      <c r="N2791" t="s">
        <v>8271</v>
      </c>
      <c r="O2791" s="5">
        <f t="shared" si="344"/>
        <v>1.0024999999999999</v>
      </c>
      <c r="P2791" s="8">
        <f t="shared" si="345"/>
        <v>66.833333333333329</v>
      </c>
      <c r="Q2791" t="str">
        <f t="shared" si="346"/>
        <v>theater</v>
      </c>
      <c r="R2791" t="str">
        <f t="shared" si="347"/>
        <v>plays</v>
      </c>
      <c r="S2791" s="11">
        <f t="shared" si="348"/>
        <v>42179.854629629626</v>
      </c>
      <c r="T2791" s="11">
        <f t="shared" si="349"/>
        <v>42203.666666666672</v>
      </c>
      <c r="U2791" t="str">
        <f>INDEX('ED - Country code'!$A:$A,MATCH(Data!G3375,'ED - Country code'!$B:$B,0))</f>
        <v>United States of America</v>
      </c>
      <c r="V2791">
        <f t="shared" si="350"/>
        <v>23.812037037045229</v>
      </c>
      <c r="W2791">
        <f t="shared" si="351"/>
        <v>2015</v>
      </c>
    </row>
    <row r="2792" spans="1:23" ht="28.8" x14ac:dyDescent="0.3">
      <c r="A2792">
        <v>3462</v>
      </c>
      <c r="B2792" s="3" t="s">
        <v>3461</v>
      </c>
      <c r="C2792" s="3" t="s">
        <v>7572</v>
      </c>
      <c r="D2792">
        <v>250</v>
      </c>
      <c r="E2792">
        <v>505</v>
      </c>
      <c r="F2792" t="s">
        <v>8219</v>
      </c>
      <c r="G2792" t="s">
        <v>8224</v>
      </c>
      <c r="H2792" t="s">
        <v>8246</v>
      </c>
      <c r="I2792">
        <v>1436551200</v>
      </c>
      <c r="J2792">
        <v>1435181628</v>
      </c>
      <c r="K2792" t="b">
        <v>0</v>
      </c>
      <c r="L2792">
        <v>17</v>
      </c>
      <c r="M2792" t="b">
        <v>1</v>
      </c>
      <c r="N2792" t="s">
        <v>8271</v>
      </c>
      <c r="O2792" s="5">
        <f t="shared" si="344"/>
        <v>2.02</v>
      </c>
      <c r="P2792" s="8">
        <f t="shared" si="345"/>
        <v>29.705882352941178</v>
      </c>
      <c r="Q2792" t="str">
        <f t="shared" si="346"/>
        <v>theater</v>
      </c>
      <c r="R2792" t="str">
        <f t="shared" si="347"/>
        <v>plays</v>
      </c>
      <c r="S2792" s="11">
        <f t="shared" si="348"/>
        <v>42179.898472222223</v>
      </c>
      <c r="T2792" s="11">
        <f t="shared" si="349"/>
        <v>42195.75</v>
      </c>
      <c r="U2792" t="str">
        <f>INDEX('ED - Country code'!$A:$A,MATCH(Data!G3464,'ED - Country code'!$B:$B,0))</f>
        <v>United Kingdom</v>
      </c>
      <c r="V2792">
        <f t="shared" si="350"/>
        <v>15.851527777776937</v>
      </c>
      <c r="W2792">
        <f t="shared" si="351"/>
        <v>2015</v>
      </c>
    </row>
    <row r="2793" spans="1:23" ht="28.8" x14ac:dyDescent="0.3">
      <c r="A2793">
        <v>3759</v>
      </c>
      <c r="B2793" s="3" t="s">
        <v>3756</v>
      </c>
      <c r="C2793" s="3" t="s">
        <v>7869</v>
      </c>
      <c r="D2793">
        <v>4000</v>
      </c>
      <c r="E2793">
        <v>4409.7700000000004</v>
      </c>
      <c r="F2793" t="s">
        <v>8219</v>
      </c>
      <c r="G2793" t="s">
        <v>8224</v>
      </c>
      <c r="H2793" t="s">
        <v>8246</v>
      </c>
      <c r="I2793">
        <v>1440556553</v>
      </c>
      <c r="J2793">
        <v>1435372553</v>
      </c>
      <c r="K2793" t="b">
        <v>0</v>
      </c>
      <c r="L2793">
        <v>88</v>
      </c>
      <c r="M2793" t="b">
        <v>1</v>
      </c>
      <c r="N2793" t="s">
        <v>8305</v>
      </c>
      <c r="O2793" s="5">
        <f t="shared" si="344"/>
        <v>1.1024425000000002</v>
      </c>
      <c r="P2793" s="8">
        <f t="shared" si="345"/>
        <v>50.111022727272733</v>
      </c>
      <c r="Q2793" t="str">
        <f t="shared" si="346"/>
        <v>theater</v>
      </c>
      <c r="R2793" t="str">
        <f t="shared" si="347"/>
        <v>musical</v>
      </c>
      <c r="S2793" s="11">
        <f t="shared" si="348"/>
        <v>42182.108252314814</v>
      </c>
      <c r="T2793" s="11">
        <f t="shared" si="349"/>
        <v>42242.108252314814</v>
      </c>
      <c r="U2793" t="str">
        <f>INDEX('ED - Country code'!$A:$A,MATCH(Data!G3761,'ED - Country code'!$B:$B,0))</f>
        <v>United States of America</v>
      </c>
      <c r="V2793">
        <f t="shared" si="350"/>
        <v>60</v>
      </c>
      <c r="W2793">
        <f t="shared" si="351"/>
        <v>2015</v>
      </c>
    </row>
    <row r="2794" spans="1:23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4"/>
        <v>1.0760000000000001</v>
      </c>
      <c r="P2794" s="8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11">
        <f t="shared" si="348"/>
        <v>42183.231006944443</v>
      </c>
      <c r="T2794" s="11">
        <f t="shared" si="349"/>
        <v>42228.231006944443</v>
      </c>
      <c r="U2794" t="str">
        <f>INDEX('ED - Country code'!$A:$A,MATCH(Data!G2794,'ED - Country code'!$B:$B,0))</f>
        <v>United States of America</v>
      </c>
      <c r="V2794">
        <f t="shared" si="350"/>
        <v>45</v>
      </c>
      <c r="W2794">
        <f t="shared" si="351"/>
        <v>2015</v>
      </c>
    </row>
    <row r="2795" spans="1:23" ht="28.8" x14ac:dyDescent="0.3">
      <c r="A2795">
        <v>3819</v>
      </c>
      <c r="B2795" s="3" t="s">
        <v>3816</v>
      </c>
      <c r="C2795" s="3" t="s">
        <v>7817</v>
      </c>
      <c r="D2795">
        <v>1000</v>
      </c>
      <c r="E2795">
        <v>1064</v>
      </c>
      <c r="F2795" t="s">
        <v>8219</v>
      </c>
      <c r="G2795" t="s">
        <v>8224</v>
      </c>
      <c r="H2795" t="s">
        <v>8246</v>
      </c>
      <c r="I2795">
        <v>1437166920</v>
      </c>
      <c r="J2795">
        <v>1435554104</v>
      </c>
      <c r="K2795" t="b">
        <v>0</v>
      </c>
      <c r="L2795">
        <v>26</v>
      </c>
      <c r="M2795" t="b">
        <v>1</v>
      </c>
      <c r="N2795" t="s">
        <v>8271</v>
      </c>
      <c r="O2795" s="5">
        <f t="shared" si="344"/>
        <v>1.0640000000000001</v>
      </c>
      <c r="P2795" s="8">
        <f t="shared" si="345"/>
        <v>40.92307692307692</v>
      </c>
      <c r="Q2795" t="str">
        <f t="shared" si="346"/>
        <v>theater</v>
      </c>
      <c r="R2795" t="str">
        <f t="shared" si="347"/>
        <v>plays</v>
      </c>
      <c r="S2795" s="11">
        <f t="shared" si="348"/>
        <v>42184.209537037037</v>
      </c>
      <c r="T2795" s="11">
        <f t="shared" si="349"/>
        <v>42202.876388888893</v>
      </c>
      <c r="U2795" t="str">
        <f>INDEX('ED - Country code'!$A:$A,MATCH(Data!G3821,'ED - Country code'!$B:$B,0))</f>
        <v>United Kingdom</v>
      </c>
      <c r="V2795">
        <f t="shared" si="350"/>
        <v>18.666851851856336</v>
      </c>
      <c r="W2795">
        <f t="shared" si="351"/>
        <v>2015</v>
      </c>
    </row>
    <row r="2796" spans="1:23" ht="43.2" x14ac:dyDescent="0.3">
      <c r="A2796">
        <v>1295</v>
      </c>
      <c r="B2796" s="3" t="s">
        <v>1296</v>
      </c>
      <c r="C2796" s="3" t="s">
        <v>5405</v>
      </c>
      <c r="D2796">
        <v>2500</v>
      </c>
      <c r="E2796">
        <v>2549</v>
      </c>
      <c r="F2796" t="s">
        <v>8219</v>
      </c>
      <c r="G2796" t="s">
        <v>8225</v>
      </c>
      <c r="H2796" t="s">
        <v>8247</v>
      </c>
      <c r="I2796">
        <v>1438189200</v>
      </c>
      <c r="J2796">
        <v>1435585497</v>
      </c>
      <c r="K2796" t="b">
        <v>0</v>
      </c>
      <c r="L2796">
        <v>64</v>
      </c>
      <c r="M2796" t="b">
        <v>1</v>
      </c>
      <c r="N2796" t="s">
        <v>8271</v>
      </c>
      <c r="O2796" s="5">
        <f t="shared" si="344"/>
        <v>1.0196000000000001</v>
      </c>
      <c r="P2796" s="8">
        <f t="shared" si="345"/>
        <v>39.828125</v>
      </c>
      <c r="Q2796" t="str">
        <f t="shared" si="346"/>
        <v>theater</v>
      </c>
      <c r="R2796" t="str">
        <f t="shared" si="347"/>
        <v>plays</v>
      </c>
      <c r="S2796" s="11">
        <f t="shared" si="348"/>
        <v>42184.572881944448</v>
      </c>
      <c r="T2796" s="11">
        <f t="shared" si="349"/>
        <v>42214.708333333328</v>
      </c>
      <c r="U2796" t="str">
        <f>INDEX('ED - Country code'!$A:$A,MATCH(Data!G1297,'ED - Country code'!$B:$B,0))</f>
        <v>United States of America</v>
      </c>
      <c r="V2796">
        <f t="shared" si="350"/>
        <v>30.135451388880028</v>
      </c>
      <c r="W2796">
        <f t="shared" si="351"/>
        <v>2015</v>
      </c>
    </row>
    <row r="2797" spans="1:23" ht="43.2" x14ac:dyDescent="0.3">
      <c r="A2797">
        <v>324</v>
      </c>
      <c r="B2797" s="3" t="s">
        <v>325</v>
      </c>
      <c r="C2797" s="3" t="s">
        <v>4434</v>
      </c>
      <c r="D2797">
        <v>8500</v>
      </c>
      <c r="E2797">
        <v>8636</v>
      </c>
      <c r="F2797" t="s">
        <v>8219</v>
      </c>
      <c r="G2797" t="s">
        <v>8224</v>
      </c>
      <c r="H2797" t="s">
        <v>8246</v>
      </c>
      <c r="I2797">
        <v>1438441308</v>
      </c>
      <c r="J2797">
        <v>1435590108</v>
      </c>
      <c r="K2797" t="b">
        <v>1</v>
      </c>
      <c r="L2797">
        <v>82</v>
      </c>
      <c r="M2797" t="b">
        <v>1</v>
      </c>
      <c r="N2797" t="s">
        <v>8269</v>
      </c>
      <c r="O2797" s="5">
        <f t="shared" si="344"/>
        <v>1.016</v>
      </c>
      <c r="P2797" s="8">
        <f t="shared" si="345"/>
        <v>105.3170731707317</v>
      </c>
      <c r="Q2797" t="str">
        <f t="shared" si="346"/>
        <v>film &amp; video</v>
      </c>
      <c r="R2797" t="str">
        <f t="shared" si="347"/>
        <v>documentary</v>
      </c>
      <c r="S2797" s="11">
        <f t="shared" si="348"/>
        <v>42184.626250000001</v>
      </c>
      <c r="T2797" s="11">
        <f t="shared" si="349"/>
        <v>42217.626250000001</v>
      </c>
      <c r="U2797" t="str">
        <f>INDEX('ED - Country code'!$A:$A,MATCH(Data!G326,'ED - Country code'!$B:$B,0))</f>
        <v>United States of America</v>
      </c>
      <c r="V2797">
        <f t="shared" si="350"/>
        <v>33</v>
      </c>
      <c r="W2797">
        <f t="shared" si="351"/>
        <v>2015</v>
      </c>
    </row>
    <row r="2798" spans="1:23" ht="28.8" x14ac:dyDescent="0.3">
      <c r="A2798">
        <v>1386</v>
      </c>
      <c r="B2798" s="3" t="s">
        <v>1387</v>
      </c>
      <c r="C2798" s="3" t="s">
        <v>5496</v>
      </c>
      <c r="D2798">
        <v>400</v>
      </c>
      <c r="E2798">
        <v>875</v>
      </c>
      <c r="F2798" t="s">
        <v>8219</v>
      </c>
      <c r="G2798" t="s">
        <v>8224</v>
      </c>
      <c r="H2798" t="s">
        <v>8246</v>
      </c>
      <c r="I2798">
        <v>1438183889</v>
      </c>
      <c r="J2798">
        <v>1435591889</v>
      </c>
      <c r="K2798" t="b">
        <v>0</v>
      </c>
      <c r="L2798">
        <v>14</v>
      </c>
      <c r="M2798" t="b">
        <v>1</v>
      </c>
      <c r="N2798" t="s">
        <v>8276</v>
      </c>
      <c r="O2798" s="5">
        <f t="shared" si="344"/>
        <v>2.1875</v>
      </c>
      <c r="P2798" s="8">
        <f t="shared" si="345"/>
        <v>62.5</v>
      </c>
      <c r="Q2798" t="str">
        <f t="shared" si="346"/>
        <v>music</v>
      </c>
      <c r="R2798" t="str">
        <f t="shared" si="347"/>
        <v>rock</v>
      </c>
      <c r="S2798" s="11">
        <f t="shared" si="348"/>
        <v>42184.646863425922</v>
      </c>
      <c r="T2798" s="11">
        <f t="shared" si="349"/>
        <v>42214.646863425922</v>
      </c>
      <c r="U2798" t="str">
        <f>INDEX('ED - Country code'!$A:$A,MATCH(Data!G1388,'ED - Country code'!$B:$B,0))</f>
        <v>United Kingdom</v>
      </c>
      <c r="V2798">
        <f t="shared" si="350"/>
        <v>30</v>
      </c>
      <c r="W2798">
        <f t="shared" si="351"/>
        <v>2015</v>
      </c>
    </row>
    <row r="2799" spans="1:23" ht="28.8" x14ac:dyDescent="0.3">
      <c r="A2799">
        <v>723</v>
      </c>
      <c r="B2799" s="3" t="s">
        <v>724</v>
      </c>
      <c r="C2799" s="3" t="s">
        <v>4833</v>
      </c>
      <c r="D2799">
        <v>5000</v>
      </c>
      <c r="E2799">
        <v>5469</v>
      </c>
      <c r="F2799" t="s">
        <v>8219</v>
      </c>
      <c r="G2799" t="s">
        <v>8224</v>
      </c>
      <c r="H2799" t="s">
        <v>8246</v>
      </c>
      <c r="I2799">
        <v>1438228740</v>
      </c>
      <c r="J2799">
        <v>1435606549</v>
      </c>
      <c r="K2799" t="b">
        <v>0</v>
      </c>
      <c r="L2799">
        <v>100</v>
      </c>
      <c r="M2799" t="b">
        <v>1</v>
      </c>
      <c r="N2799" t="s">
        <v>8274</v>
      </c>
      <c r="O2799" s="5">
        <f t="shared" si="344"/>
        <v>1.0938000000000001</v>
      </c>
      <c r="P2799" s="8">
        <f t="shared" si="345"/>
        <v>54.69</v>
      </c>
      <c r="Q2799" t="str">
        <f t="shared" si="346"/>
        <v>publishing</v>
      </c>
      <c r="R2799" t="str">
        <f t="shared" si="347"/>
        <v>nonfiction</v>
      </c>
      <c r="S2799" s="11">
        <f t="shared" si="348"/>
        <v>42184.816539351858</v>
      </c>
      <c r="T2799" s="11">
        <f t="shared" si="349"/>
        <v>42215.165972222225</v>
      </c>
      <c r="U2799" t="str">
        <f>INDEX('ED - Country code'!$A:$A,MATCH(Data!G725,'ED - Country code'!$B:$B,0))</f>
        <v>United States of America</v>
      </c>
      <c r="V2799">
        <f t="shared" si="350"/>
        <v>30.349432870367309</v>
      </c>
      <c r="W2799">
        <f t="shared" si="351"/>
        <v>2015</v>
      </c>
    </row>
    <row r="2800" spans="1:23" ht="43.2" x14ac:dyDescent="0.3">
      <c r="A2800">
        <v>2607</v>
      </c>
      <c r="B2800" s="3" t="s">
        <v>2607</v>
      </c>
      <c r="C2800" s="3" t="s">
        <v>6717</v>
      </c>
      <c r="D2800">
        <v>8000</v>
      </c>
      <c r="E2800">
        <v>32616</v>
      </c>
      <c r="F2800" t="s">
        <v>8219</v>
      </c>
      <c r="G2800" t="s">
        <v>8224</v>
      </c>
      <c r="H2800" t="s">
        <v>8246</v>
      </c>
      <c r="I2800">
        <v>1439344800</v>
      </c>
      <c r="J2800">
        <v>1435611572</v>
      </c>
      <c r="K2800" t="b">
        <v>1</v>
      </c>
      <c r="L2800">
        <v>398</v>
      </c>
      <c r="M2800" t="b">
        <v>1</v>
      </c>
      <c r="N2800" t="s">
        <v>8301</v>
      </c>
      <c r="O2800" s="5">
        <f t="shared" si="344"/>
        <v>4.077</v>
      </c>
      <c r="P2800" s="8">
        <f t="shared" si="345"/>
        <v>81.949748743718587</v>
      </c>
      <c r="Q2800" t="str">
        <f t="shared" si="346"/>
        <v>technology</v>
      </c>
      <c r="R2800" t="str">
        <f t="shared" si="347"/>
        <v>space exploration</v>
      </c>
      <c r="S2800" s="11">
        <f t="shared" si="348"/>
        <v>42184.874675925923</v>
      </c>
      <c r="T2800" s="11">
        <f t="shared" si="349"/>
        <v>42228.083333333328</v>
      </c>
      <c r="U2800" t="str">
        <f>INDEX('ED - Country code'!$A:$A,MATCH(Data!G2609,'ED - Country code'!$B:$B,0))</f>
        <v>United States of America</v>
      </c>
      <c r="V2800">
        <f t="shared" si="350"/>
        <v>43.208657407405553</v>
      </c>
      <c r="W2800">
        <f t="shared" si="351"/>
        <v>2015</v>
      </c>
    </row>
    <row r="2801" spans="1:23" ht="43.2" x14ac:dyDescent="0.3">
      <c r="A2801">
        <v>2806</v>
      </c>
      <c r="B2801" s="3" t="s">
        <v>2806</v>
      </c>
      <c r="C2801" s="3" t="s">
        <v>6916</v>
      </c>
      <c r="D2801">
        <v>3000</v>
      </c>
      <c r="E2801">
        <v>3363</v>
      </c>
      <c r="F2801" t="s">
        <v>8219</v>
      </c>
      <c r="G2801" t="s">
        <v>8225</v>
      </c>
      <c r="H2801" t="s">
        <v>8247</v>
      </c>
      <c r="I2801">
        <v>1438772400</v>
      </c>
      <c r="J2801">
        <v>1435645490</v>
      </c>
      <c r="K2801" t="b">
        <v>0</v>
      </c>
      <c r="L2801">
        <v>76</v>
      </c>
      <c r="M2801" t="b">
        <v>1</v>
      </c>
      <c r="N2801" t="s">
        <v>8271</v>
      </c>
      <c r="O2801" s="5">
        <f t="shared" si="344"/>
        <v>1.121</v>
      </c>
      <c r="P2801" s="8">
        <f t="shared" si="345"/>
        <v>44.25</v>
      </c>
      <c r="Q2801" t="str">
        <f t="shared" si="346"/>
        <v>theater</v>
      </c>
      <c r="R2801" t="str">
        <f t="shared" si="347"/>
        <v>plays</v>
      </c>
      <c r="S2801" s="11">
        <f t="shared" si="348"/>
        <v>42185.267245370371</v>
      </c>
      <c r="T2801" s="11">
        <f t="shared" si="349"/>
        <v>42221.458333333328</v>
      </c>
      <c r="U2801" t="str">
        <f>INDEX('ED - Country code'!$A:$A,MATCH(Data!G2808,'ED - Country code'!$B:$B,0))</f>
        <v>United Kingdom</v>
      </c>
      <c r="V2801">
        <f t="shared" si="350"/>
        <v>36.191087962957681</v>
      </c>
      <c r="W2801">
        <f t="shared" si="351"/>
        <v>2015</v>
      </c>
    </row>
    <row r="2802" spans="1:23" ht="28.8" x14ac:dyDescent="0.3">
      <c r="A2802">
        <v>3334</v>
      </c>
      <c r="B2802" s="3" t="s">
        <v>3334</v>
      </c>
      <c r="C2802" s="3" t="s">
        <v>7444</v>
      </c>
      <c r="D2802">
        <v>3871</v>
      </c>
      <c r="E2802">
        <v>5366</v>
      </c>
      <c r="F2802" t="s">
        <v>8219</v>
      </c>
      <c r="G2802" t="s">
        <v>8224</v>
      </c>
      <c r="H2802" t="s">
        <v>8246</v>
      </c>
      <c r="I2802">
        <v>1438259422</v>
      </c>
      <c r="J2802">
        <v>1435667422</v>
      </c>
      <c r="K2802" t="b">
        <v>0</v>
      </c>
      <c r="L2802">
        <v>46</v>
      </c>
      <c r="M2802" t="b">
        <v>1</v>
      </c>
      <c r="N2802" t="s">
        <v>8271</v>
      </c>
      <c r="O2802" s="5">
        <f t="shared" si="344"/>
        <v>1.3862051149573753</v>
      </c>
      <c r="P2802" s="8">
        <f t="shared" si="345"/>
        <v>116.65217391304348</v>
      </c>
      <c r="Q2802" t="str">
        <f t="shared" si="346"/>
        <v>theater</v>
      </c>
      <c r="R2802" t="str">
        <f t="shared" si="347"/>
        <v>plays</v>
      </c>
      <c r="S2802" s="11">
        <f t="shared" si="348"/>
        <v>42185.521087962959</v>
      </c>
      <c r="T2802" s="11">
        <f t="shared" si="349"/>
        <v>42215.521087962959</v>
      </c>
      <c r="U2802" t="str">
        <f>INDEX('ED - Country code'!$A:$A,MATCH(Data!G3336,'ED - Country code'!$B:$B,0))</f>
        <v>United States of America</v>
      </c>
      <c r="V2802">
        <f t="shared" si="350"/>
        <v>30</v>
      </c>
      <c r="W2802">
        <f t="shared" si="351"/>
        <v>2015</v>
      </c>
    </row>
    <row r="2803" spans="1:23" ht="43.2" x14ac:dyDescent="0.3">
      <c r="A2803">
        <v>3668</v>
      </c>
      <c r="B2803" s="3" t="s">
        <v>3665</v>
      </c>
      <c r="C2803" s="3" t="s">
        <v>7778</v>
      </c>
      <c r="D2803">
        <v>1000</v>
      </c>
      <c r="E2803">
        <v>1035</v>
      </c>
      <c r="F2803" t="s">
        <v>8219</v>
      </c>
      <c r="G2803" t="s">
        <v>8224</v>
      </c>
      <c r="H2803" t="s">
        <v>8246</v>
      </c>
      <c r="I2803">
        <v>1437676380</v>
      </c>
      <c r="J2803">
        <v>1435670452</v>
      </c>
      <c r="K2803" t="b">
        <v>0</v>
      </c>
      <c r="L2803">
        <v>28</v>
      </c>
      <c r="M2803" t="b">
        <v>1</v>
      </c>
      <c r="N2803" t="s">
        <v>8271</v>
      </c>
      <c r="O2803" s="5">
        <f t="shared" si="344"/>
        <v>1.0349999999999999</v>
      </c>
      <c r="P2803" s="8">
        <f t="shared" si="345"/>
        <v>36.964285714285715</v>
      </c>
      <c r="Q2803" t="str">
        <f t="shared" si="346"/>
        <v>theater</v>
      </c>
      <c r="R2803" t="str">
        <f t="shared" si="347"/>
        <v>plays</v>
      </c>
      <c r="S2803" s="11">
        <f t="shared" si="348"/>
        <v>42185.556157407409</v>
      </c>
      <c r="T2803" s="11">
        <f t="shared" si="349"/>
        <v>42208.772916666669</v>
      </c>
      <c r="U2803" t="str">
        <f>INDEX('ED - Country code'!$A:$A,MATCH(Data!G3670,'ED - Country code'!$B:$B,0))</f>
        <v>United States of America</v>
      </c>
      <c r="V2803">
        <f t="shared" si="350"/>
        <v>23.216759259259561</v>
      </c>
      <c r="W2803">
        <f t="shared" si="351"/>
        <v>2015</v>
      </c>
    </row>
    <row r="2804" spans="1:23" ht="43.2" x14ac:dyDescent="0.3">
      <c r="A2804">
        <v>3305</v>
      </c>
      <c r="B2804" s="3" t="s">
        <v>3305</v>
      </c>
      <c r="C2804" s="3" t="s">
        <v>7415</v>
      </c>
      <c r="D2804">
        <v>4000</v>
      </c>
      <c r="E2804">
        <v>4081</v>
      </c>
      <c r="F2804" t="s">
        <v>8219</v>
      </c>
      <c r="G2804" t="s">
        <v>8224</v>
      </c>
      <c r="H2804" t="s">
        <v>8246</v>
      </c>
      <c r="I2804">
        <v>1438374748</v>
      </c>
      <c r="J2804">
        <v>1435782748</v>
      </c>
      <c r="K2804" t="b">
        <v>0</v>
      </c>
      <c r="L2804">
        <v>20</v>
      </c>
      <c r="M2804" t="b">
        <v>1</v>
      </c>
      <c r="N2804" t="s">
        <v>8271</v>
      </c>
      <c r="O2804" s="5">
        <f t="shared" si="344"/>
        <v>1.0202500000000001</v>
      </c>
      <c r="P2804" s="8">
        <f t="shared" si="345"/>
        <v>204.05</v>
      </c>
      <c r="Q2804" t="str">
        <f t="shared" si="346"/>
        <v>theater</v>
      </c>
      <c r="R2804" t="str">
        <f t="shared" si="347"/>
        <v>plays</v>
      </c>
      <c r="S2804" s="11">
        <f t="shared" si="348"/>
        <v>42186.855879629627</v>
      </c>
      <c r="T2804" s="11">
        <f t="shared" si="349"/>
        <v>42216.855879629627</v>
      </c>
      <c r="U2804" t="str">
        <f>INDEX('ED - Country code'!$A:$A,MATCH(Data!G3307,'ED - Country code'!$B:$B,0))</f>
        <v>United States of America</v>
      </c>
      <c r="V2804">
        <f t="shared" si="350"/>
        <v>30</v>
      </c>
      <c r="W2804">
        <f t="shared" si="351"/>
        <v>2015</v>
      </c>
    </row>
    <row r="2805" spans="1:23" x14ac:dyDescent="0.3">
      <c r="A2805">
        <v>2441</v>
      </c>
      <c r="B2805" s="3" t="s">
        <v>2442</v>
      </c>
      <c r="C2805" s="3" t="s">
        <v>6551</v>
      </c>
      <c r="D2805">
        <v>7500</v>
      </c>
      <c r="E2805">
        <v>8091</v>
      </c>
      <c r="F2805" t="s">
        <v>8219</v>
      </c>
      <c r="G2805" t="s">
        <v>8224</v>
      </c>
      <c r="H2805" t="s">
        <v>8246</v>
      </c>
      <c r="I2805">
        <v>1437627540</v>
      </c>
      <c r="J2805">
        <v>1435806054</v>
      </c>
      <c r="K2805" t="b">
        <v>0</v>
      </c>
      <c r="L2805">
        <v>109</v>
      </c>
      <c r="M2805" t="b">
        <v>1</v>
      </c>
      <c r="N2805" t="s">
        <v>8298</v>
      </c>
      <c r="O2805" s="5">
        <f t="shared" si="344"/>
        <v>1.0788</v>
      </c>
      <c r="P2805" s="8">
        <f t="shared" si="345"/>
        <v>74.22935779816514</v>
      </c>
      <c r="Q2805" t="str">
        <f t="shared" si="346"/>
        <v>food</v>
      </c>
      <c r="R2805" t="str">
        <f t="shared" si="347"/>
        <v>small batch</v>
      </c>
      <c r="S2805" s="11">
        <f t="shared" si="348"/>
        <v>42187.125625000001</v>
      </c>
      <c r="T2805" s="11">
        <f t="shared" si="349"/>
        <v>42208.207638888889</v>
      </c>
      <c r="U2805" t="str">
        <f>INDEX('ED - Country code'!$A:$A,MATCH(Data!G2443,'ED - Country code'!$B:$B,0))</f>
        <v>United States of America</v>
      </c>
      <c r="V2805">
        <f t="shared" si="350"/>
        <v>21.082013888888469</v>
      </c>
      <c r="W2805">
        <f t="shared" si="351"/>
        <v>2015</v>
      </c>
    </row>
    <row r="2806" spans="1:23" ht="43.2" x14ac:dyDescent="0.3">
      <c r="A2806">
        <v>2816</v>
      </c>
      <c r="B2806" s="3" t="s">
        <v>2816</v>
      </c>
      <c r="C2806" s="3" t="s">
        <v>6926</v>
      </c>
      <c r="D2806">
        <v>3000</v>
      </c>
      <c r="E2806">
        <v>4247</v>
      </c>
      <c r="F2806" t="s">
        <v>8219</v>
      </c>
      <c r="G2806" t="s">
        <v>8225</v>
      </c>
      <c r="H2806" t="s">
        <v>8247</v>
      </c>
      <c r="I2806">
        <v>1438531200</v>
      </c>
      <c r="J2806">
        <v>1435921992</v>
      </c>
      <c r="K2806" t="b">
        <v>0</v>
      </c>
      <c r="L2806">
        <v>169</v>
      </c>
      <c r="M2806" t="b">
        <v>1</v>
      </c>
      <c r="N2806" t="s">
        <v>8271</v>
      </c>
      <c r="O2806" s="5">
        <f t="shared" si="344"/>
        <v>1.4156666666666666</v>
      </c>
      <c r="P2806" s="8">
        <f t="shared" si="345"/>
        <v>25.130177514792898</v>
      </c>
      <c r="Q2806" t="str">
        <f t="shared" si="346"/>
        <v>theater</v>
      </c>
      <c r="R2806" t="str">
        <f t="shared" si="347"/>
        <v>plays</v>
      </c>
      <c r="S2806" s="11">
        <f t="shared" si="348"/>
        <v>42188.467499999999</v>
      </c>
      <c r="T2806" s="11">
        <f t="shared" si="349"/>
        <v>42218.666666666672</v>
      </c>
      <c r="U2806" t="str">
        <f>INDEX('ED - Country code'!$A:$A,MATCH(Data!G2818,'ED - Country code'!$B:$B,0))</f>
        <v>United States of America</v>
      </c>
      <c r="V2806">
        <f t="shared" si="350"/>
        <v>30.199166666672681</v>
      </c>
      <c r="W2806">
        <f t="shared" si="351"/>
        <v>2015</v>
      </c>
    </row>
    <row r="2807" spans="1:23" ht="43.2" x14ac:dyDescent="0.3">
      <c r="A2807">
        <v>3653</v>
      </c>
      <c r="B2807" s="3" t="s">
        <v>3650</v>
      </c>
      <c r="C2807" s="3" t="s">
        <v>7763</v>
      </c>
      <c r="D2807">
        <v>2000</v>
      </c>
      <c r="E2807">
        <v>2010</v>
      </c>
      <c r="F2807" t="s">
        <v>8219</v>
      </c>
      <c r="G2807" t="s">
        <v>8225</v>
      </c>
      <c r="H2807" t="s">
        <v>8247</v>
      </c>
      <c r="I2807">
        <v>1438764207</v>
      </c>
      <c r="J2807">
        <v>1436172207</v>
      </c>
      <c r="K2807" t="b">
        <v>0</v>
      </c>
      <c r="L2807">
        <v>33</v>
      </c>
      <c r="M2807" t="b">
        <v>1</v>
      </c>
      <c r="N2807" t="s">
        <v>8271</v>
      </c>
      <c r="O2807" s="5">
        <f t="shared" si="344"/>
        <v>1.0049999999999999</v>
      </c>
      <c r="P2807" s="8">
        <f t="shared" si="345"/>
        <v>60.909090909090907</v>
      </c>
      <c r="Q2807" t="str">
        <f t="shared" si="346"/>
        <v>theater</v>
      </c>
      <c r="R2807" t="str">
        <f t="shared" si="347"/>
        <v>plays</v>
      </c>
      <c r="S2807" s="11">
        <f t="shared" si="348"/>
        <v>42191.363506944443</v>
      </c>
      <c r="T2807" s="11">
        <f t="shared" si="349"/>
        <v>42221.363506944443</v>
      </c>
      <c r="U2807" t="str">
        <f>INDEX('ED - Country code'!$A:$A,MATCH(Data!G3655,'ED - Country code'!$B:$B,0))</f>
        <v>United States of America</v>
      </c>
      <c r="V2807">
        <f t="shared" si="350"/>
        <v>30</v>
      </c>
      <c r="W2807">
        <f t="shared" si="351"/>
        <v>2015</v>
      </c>
    </row>
    <row r="2808" spans="1:23" ht="43.2" x14ac:dyDescent="0.3">
      <c r="A2808">
        <v>526</v>
      </c>
      <c r="B2808" s="3" t="s">
        <v>527</v>
      </c>
      <c r="C2808" s="3" t="s">
        <v>4636</v>
      </c>
      <c r="D2808">
        <v>1500</v>
      </c>
      <c r="E2808">
        <v>1710</v>
      </c>
      <c r="F2808" t="s">
        <v>8219</v>
      </c>
      <c r="G2808" t="s">
        <v>8225</v>
      </c>
      <c r="H2808" t="s">
        <v>8247</v>
      </c>
      <c r="I2808">
        <v>1438966800</v>
      </c>
      <c r="J2808">
        <v>1436278344</v>
      </c>
      <c r="K2808" t="b">
        <v>0</v>
      </c>
      <c r="L2808">
        <v>23</v>
      </c>
      <c r="M2808" t="b">
        <v>1</v>
      </c>
      <c r="N2808" t="s">
        <v>8271</v>
      </c>
      <c r="O2808" s="5">
        <f t="shared" si="344"/>
        <v>1.1399999999999999</v>
      </c>
      <c r="P2808" s="8">
        <f t="shared" si="345"/>
        <v>74.347826086956516</v>
      </c>
      <c r="Q2808" t="str">
        <f t="shared" si="346"/>
        <v>theater</v>
      </c>
      <c r="R2808" t="str">
        <f t="shared" si="347"/>
        <v>plays</v>
      </c>
      <c r="S2808" s="11">
        <f t="shared" si="348"/>
        <v>42192.591944444444</v>
      </c>
      <c r="T2808" s="11">
        <f t="shared" si="349"/>
        <v>42223.708333333328</v>
      </c>
      <c r="U2808" t="str">
        <f>INDEX('ED - Country code'!$A:$A,MATCH(Data!G528,'ED - Country code'!$B:$B,0))</f>
        <v>United States of America</v>
      </c>
      <c r="V2808">
        <f t="shared" si="350"/>
        <v>31.116388888884103</v>
      </c>
      <c r="W2808">
        <f t="shared" si="351"/>
        <v>2015</v>
      </c>
    </row>
    <row r="2809" spans="1:23" ht="43.2" x14ac:dyDescent="0.3">
      <c r="A2809">
        <v>2802</v>
      </c>
      <c r="B2809" s="3" t="s">
        <v>2802</v>
      </c>
      <c r="C2809" s="3" t="s">
        <v>6912</v>
      </c>
      <c r="D2809">
        <v>3000</v>
      </c>
      <c r="E2809">
        <v>3055</v>
      </c>
      <c r="F2809" t="s">
        <v>8219</v>
      </c>
      <c r="G2809" t="s">
        <v>8225</v>
      </c>
      <c r="H2809" t="s">
        <v>8247</v>
      </c>
      <c r="I2809">
        <v>1438875107</v>
      </c>
      <c r="J2809">
        <v>1436283107</v>
      </c>
      <c r="K2809" t="b">
        <v>0</v>
      </c>
      <c r="L2809">
        <v>90</v>
      </c>
      <c r="M2809" t="b">
        <v>1</v>
      </c>
      <c r="N2809" t="s">
        <v>8271</v>
      </c>
      <c r="O2809" s="5">
        <f t="shared" si="344"/>
        <v>1.0183333333333333</v>
      </c>
      <c r="P2809" s="8">
        <f t="shared" si="345"/>
        <v>33.944444444444443</v>
      </c>
      <c r="Q2809" t="str">
        <f t="shared" si="346"/>
        <v>theater</v>
      </c>
      <c r="R2809" t="str">
        <f t="shared" si="347"/>
        <v>plays</v>
      </c>
      <c r="S2809" s="11">
        <f t="shared" si="348"/>
        <v>42192.64707175926</v>
      </c>
      <c r="T2809" s="11">
        <f t="shared" si="349"/>
        <v>42222.64707175926</v>
      </c>
      <c r="U2809" t="str">
        <f>INDEX('ED - Country code'!$A:$A,MATCH(Data!G2804,'ED - Country code'!$B:$B,0))</f>
        <v>United States of America</v>
      </c>
      <c r="V2809">
        <f t="shared" si="350"/>
        <v>30</v>
      </c>
      <c r="W2809">
        <f t="shared" si="351"/>
        <v>2015</v>
      </c>
    </row>
    <row r="2810" spans="1:23" ht="43.2" x14ac:dyDescent="0.3">
      <c r="A2810">
        <v>3367</v>
      </c>
      <c r="B2810" s="3" t="s">
        <v>3366</v>
      </c>
      <c r="C2810" s="3" t="s">
        <v>7477</v>
      </c>
      <c r="D2810">
        <v>750</v>
      </c>
      <c r="E2810">
        <v>890</v>
      </c>
      <c r="F2810" t="s">
        <v>8219</v>
      </c>
      <c r="G2810" t="s">
        <v>8225</v>
      </c>
      <c r="H2810" t="s">
        <v>8247</v>
      </c>
      <c r="I2810">
        <v>1438467894</v>
      </c>
      <c r="J2810">
        <v>1436307894</v>
      </c>
      <c r="K2810" t="b">
        <v>0</v>
      </c>
      <c r="L2810">
        <v>30</v>
      </c>
      <c r="M2810" t="b">
        <v>1</v>
      </c>
      <c r="N2810" t="s">
        <v>8271</v>
      </c>
      <c r="O2810" s="5">
        <f t="shared" si="344"/>
        <v>1.1866666666666668</v>
      </c>
      <c r="P2810" s="8">
        <f t="shared" si="345"/>
        <v>29.666666666666668</v>
      </c>
      <c r="Q2810" t="str">
        <f t="shared" si="346"/>
        <v>theater</v>
      </c>
      <c r="R2810" t="str">
        <f t="shared" si="347"/>
        <v>plays</v>
      </c>
      <c r="S2810" s="11">
        <f t="shared" si="348"/>
        <v>42192.933958333335</v>
      </c>
      <c r="T2810" s="11">
        <f t="shared" si="349"/>
        <v>42217.933958333335</v>
      </c>
      <c r="U2810" t="str">
        <f>INDEX('ED - Country code'!$A:$A,MATCH(Data!G3369,'ED - Country code'!$B:$B,0))</f>
        <v>United States of America</v>
      </c>
      <c r="V2810">
        <f t="shared" si="350"/>
        <v>25</v>
      </c>
      <c r="W2810">
        <f t="shared" si="351"/>
        <v>2015</v>
      </c>
    </row>
    <row r="2811" spans="1:23" ht="28.8" x14ac:dyDescent="0.3">
      <c r="A2811">
        <v>1391</v>
      </c>
      <c r="B2811" s="3" t="s">
        <v>1392</v>
      </c>
      <c r="C2811" s="3" t="s">
        <v>5501</v>
      </c>
      <c r="D2811">
        <v>500</v>
      </c>
      <c r="E2811">
        <v>551</v>
      </c>
      <c r="F2811" t="s">
        <v>8219</v>
      </c>
      <c r="G2811" t="s">
        <v>8224</v>
      </c>
      <c r="H2811" t="s">
        <v>8246</v>
      </c>
      <c r="I2811">
        <v>1440219540</v>
      </c>
      <c r="J2811">
        <v>1436369818</v>
      </c>
      <c r="K2811" t="b">
        <v>0</v>
      </c>
      <c r="L2811">
        <v>13</v>
      </c>
      <c r="M2811" t="b">
        <v>1</v>
      </c>
      <c r="N2811" t="s">
        <v>8276</v>
      </c>
      <c r="O2811" s="5">
        <f t="shared" si="344"/>
        <v>1.1020000000000001</v>
      </c>
      <c r="P2811" s="8">
        <f t="shared" si="345"/>
        <v>42.384615384615387</v>
      </c>
      <c r="Q2811" t="str">
        <f t="shared" si="346"/>
        <v>music</v>
      </c>
      <c r="R2811" t="str">
        <f t="shared" si="347"/>
        <v>rock</v>
      </c>
      <c r="S2811" s="11">
        <f t="shared" si="348"/>
        <v>42193.650671296295</v>
      </c>
      <c r="T2811" s="11">
        <f t="shared" si="349"/>
        <v>42238.207638888889</v>
      </c>
      <c r="U2811" t="str">
        <f>INDEX('ED - Country code'!$A:$A,MATCH(Data!G1393,'ED - Country code'!$B:$B,0))</f>
        <v>United States of America</v>
      </c>
      <c r="V2811">
        <f t="shared" si="350"/>
        <v>44.556967592594447</v>
      </c>
      <c r="W2811">
        <f t="shared" si="351"/>
        <v>2015</v>
      </c>
    </row>
    <row r="2812" spans="1:23" ht="43.2" x14ac:dyDescent="0.3">
      <c r="A2812">
        <v>3401</v>
      </c>
      <c r="B2812" s="3" t="s">
        <v>3400</v>
      </c>
      <c r="C2812" s="3" t="s">
        <v>7511</v>
      </c>
      <c r="D2812">
        <v>2900</v>
      </c>
      <c r="E2812">
        <v>2954</v>
      </c>
      <c r="F2812" t="s">
        <v>8219</v>
      </c>
      <c r="G2812" t="s">
        <v>8225</v>
      </c>
      <c r="H2812" t="s">
        <v>8247</v>
      </c>
      <c r="I2812">
        <v>1438968146</v>
      </c>
      <c r="J2812">
        <v>1436376146</v>
      </c>
      <c r="K2812" t="b">
        <v>0</v>
      </c>
      <c r="L2812">
        <v>66</v>
      </c>
      <c r="M2812" t="b">
        <v>1</v>
      </c>
      <c r="N2812" t="s">
        <v>8271</v>
      </c>
      <c r="O2812" s="5">
        <f t="shared" si="344"/>
        <v>1.0186206896551724</v>
      </c>
      <c r="P2812" s="8">
        <f t="shared" si="345"/>
        <v>44.757575757575758</v>
      </c>
      <c r="Q2812" t="str">
        <f t="shared" si="346"/>
        <v>theater</v>
      </c>
      <c r="R2812" t="str">
        <f t="shared" si="347"/>
        <v>plays</v>
      </c>
      <c r="S2812" s="11">
        <f t="shared" si="348"/>
        <v>42193.723912037036</v>
      </c>
      <c r="T2812" s="11">
        <f t="shared" si="349"/>
        <v>42223.723912037036</v>
      </c>
      <c r="U2812" t="str">
        <f>INDEX('ED - Country code'!$A:$A,MATCH(Data!G3403,'ED - Country code'!$B:$B,0))</f>
        <v>United Kingdom</v>
      </c>
      <c r="V2812">
        <f t="shared" si="350"/>
        <v>30</v>
      </c>
      <c r="W2812">
        <f t="shared" si="351"/>
        <v>2015</v>
      </c>
    </row>
    <row r="2813" spans="1:23" ht="43.2" x14ac:dyDescent="0.3">
      <c r="A2813">
        <v>3297</v>
      </c>
      <c r="B2813" s="3" t="s">
        <v>3297</v>
      </c>
      <c r="C2813" s="3" t="s">
        <v>7407</v>
      </c>
      <c r="D2813">
        <v>5500</v>
      </c>
      <c r="E2813">
        <v>5504</v>
      </c>
      <c r="F2813" t="s">
        <v>8219</v>
      </c>
      <c r="G2813" t="s">
        <v>8225</v>
      </c>
      <c r="H2813" t="s">
        <v>8247</v>
      </c>
      <c r="I2813">
        <v>1438037940</v>
      </c>
      <c r="J2813">
        <v>1436380256</v>
      </c>
      <c r="K2813" t="b">
        <v>0</v>
      </c>
      <c r="L2813">
        <v>44</v>
      </c>
      <c r="M2813" t="b">
        <v>1</v>
      </c>
      <c r="N2813" t="s">
        <v>8271</v>
      </c>
      <c r="O2813" s="5">
        <f t="shared" si="344"/>
        <v>1.0007272727272727</v>
      </c>
      <c r="P2813" s="8">
        <f t="shared" si="345"/>
        <v>125.09090909090909</v>
      </c>
      <c r="Q2813" t="str">
        <f t="shared" si="346"/>
        <v>theater</v>
      </c>
      <c r="R2813" t="str">
        <f t="shared" si="347"/>
        <v>plays</v>
      </c>
      <c r="S2813" s="11">
        <f t="shared" si="348"/>
        <v>42193.771481481483</v>
      </c>
      <c r="T2813" s="11">
        <f t="shared" si="349"/>
        <v>42212.957638888889</v>
      </c>
      <c r="U2813" t="str">
        <f>INDEX('ED - Country code'!$A:$A,MATCH(Data!G3299,'ED - Country code'!$B:$B,0))</f>
        <v>United States of America</v>
      </c>
      <c r="V2813">
        <f t="shared" si="350"/>
        <v>19.186157407406427</v>
      </c>
      <c r="W2813">
        <f t="shared" si="351"/>
        <v>2015</v>
      </c>
    </row>
    <row r="2814" spans="1:23" ht="43.2" x14ac:dyDescent="0.3">
      <c r="A2814">
        <v>3762</v>
      </c>
      <c r="B2814" s="3" t="s">
        <v>3759</v>
      </c>
      <c r="C2814" s="3" t="s">
        <v>7872</v>
      </c>
      <c r="D2814">
        <v>1250</v>
      </c>
      <c r="E2814">
        <v>1328</v>
      </c>
      <c r="F2814" t="s">
        <v>8219</v>
      </c>
      <c r="G2814" t="s">
        <v>8225</v>
      </c>
      <c r="H2814" t="s">
        <v>8247</v>
      </c>
      <c r="I2814">
        <v>1438543889</v>
      </c>
      <c r="J2814">
        <v>1436383889</v>
      </c>
      <c r="K2814" t="b">
        <v>0</v>
      </c>
      <c r="L2814">
        <v>28</v>
      </c>
      <c r="M2814" t="b">
        <v>1</v>
      </c>
      <c r="N2814" t="s">
        <v>8305</v>
      </c>
      <c r="O2814" s="5">
        <f t="shared" si="344"/>
        <v>1.0624</v>
      </c>
      <c r="P2814" s="8">
        <f t="shared" si="345"/>
        <v>47.428571428571431</v>
      </c>
      <c r="Q2814" t="str">
        <f t="shared" si="346"/>
        <v>theater</v>
      </c>
      <c r="R2814" t="str">
        <f t="shared" si="347"/>
        <v>musical</v>
      </c>
      <c r="S2814" s="11">
        <f t="shared" si="348"/>
        <v>42193.813530092593</v>
      </c>
      <c r="T2814" s="11">
        <f t="shared" si="349"/>
        <v>42218.813530092593</v>
      </c>
      <c r="U2814" t="str">
        <f>INDEX('ED - Country code'!$A:$A,MATCH(Data!G3764,'ED - Country code'!$B:$B,0))</f>
        <v>United States of America</v>
      </c>
      <c r="V2814">
        <f t="shared" si="350"/>
        <v>25</v>
      </c>
      <c r="W2814">
        <f t="shared" si="351"/>
        <v>2015</v>
      </c>
    </row>
    <row r="2815" spans="1:23" ht="43.2" x14ac:dyDescent="0.3">
      <c r="A2815">
        <v>3559</v>
      </c>
      <c r="B2815" s="3" t="s">
        <v>3558</v>
      </c>
      <c r="C2815" s="3" t="s">
        <v>7669</v>
      </c>
      <c r="D2815">
        <v>1000</v>
      </c>
      <c r="E2815">
        <v>1035</v>
      </c>
      <c r="F2815" t="s">
        <v>8219</v>
      </c>
      <c r="G2815" t="s">
        <v>8226</v>
      </c>
      <c r="H2815" t="s">
        <v>8248</v>
      </c>
      <c r="I2815">
        <v>1438333080</v>
      </c>
      <c r="J2815">
        <v>1436408308</v>
      </c>
      <c r="K2815" t="b">
        <v>0</v>
      </c>
      <c r="L2815">
        <v>24</v>
      </c>
      <c r="M2815" t="b">
        <v>1</v>
      </c>
      <c r="N2815" t="s">
        <v>8271</v>
      </c>
      <c r="O2815" s="5">
        <f t="shared" si="344"/>
        <v>1.0349999999999999</v>
      </c>
      <c r="P2815" s="8">
        <f t="shared" si="345"/>
        <v>43.125</v>
      </c>
      <c r="Q2815" t="str">
        <f t="shared" si="346"/>
        <v>theater</v>
      </c>
      <c r="R2815" t="str">
        <f t="shared" si="347"/>
        <v>plays</v>
      </c>
      <c r="S2815" s="11">
        <f t="shared" si="348"/>
        <v>42194.096157407403</v>
      </c>
      <c r="T2815" s="11">
        <f t="shared" si="349"/>
        <v>42216.373611111107</v>
      </c>
      <c r="U2815" t="str">
        <f>INDEX('ED - Country code'!$A:$A,MATCH(Data!G3561,'ED - Country code'!$B:$B,0))</f>
        <v>United States of America</v>
      </c>
      <c r="V2815">
        <f t="shared" si="350"/>
        <v>22.277453703703941</v>
      </c>
      <c r="W2815">
        <f t="shared" si="351"/>
        <v>2015</v>
      </c>
    </row>
    <row r="2816" spans="1:23" ht="43.2" x14ac:dyDescent="0.3">
      <c r="A2816">
        <v>2216</v>
      </c>
      <c r="B2816" s="3" t="s">
        <v>2217</v>
      </c>
      <c r="C2816" s="3" t="s">
        <v>6326</v>
      </c>
      <c r="D2816">
        <v>300</v>
      </c>
      <c r="E2816">
        <v>317</v>
      </c>
      <c r="F2816" t="s">
        <v>8219</v>
      </c>
      <c r="G2816" t="s">
        <v>8224</v>
      </c>
      <c r="H2816" t="s">
        <v>8246</v>
      </c>
      <c r="I2816">
        <v>1437674545</v>
      </c>
      <c r="J2816">
        <v>1436464945</v>
      </c>
      <c r="K2816" t="b">
        <v>0</v>
      </c>
      <c r="L2816">
        <v>14</v>
      </c>
      <c r="M2816" t="b">
        <v>1</v>
      </c>
      <c r="N2816" t="s">
        <v>8280</v>
      </c>
      <c r="O2816" s="5">
        <f t="shared" si="344"/>
        <v>1.0566666666666666</v>
      </c>
      <c r="P2816" s="8">
        <f t="shared" si="345"/>
        <v>22.642857142857142</v>
      </c>
      <c r="Q2816" t="str">
        <f t="shared" si="346"/>
        <v>music</v>
      </c>
      <c r="R2816" t="str">
        <f t="shared" si="347"/>
        <v>electronic music</v>
      </c>
      <c r="S2816" s="11">
        <f t="shared" si="348"/>
        <v>42194.751678240747</v>
      </c>
      <c r="T2816" s="11">
        <f t="shared" si="349"/>
        <v>42208.751678240747</v>
      </c>
      <c r="U2816" t="str">
        <f>INDEX('ED - Country code'!$A:$A,MATCH(Data!G2218,'ED - Country code'!$B:$B,0))</f>
        <v>United States of America</v>
      </c>
      <c r="V2816">
        <f t="shared" si="350"/>
        <v>14</v>
      </c>
      <c r="W2816">
        <f t="shared" si="351"/>
        <v>2015</v>
      </c>
    </row>
    <row r="2817" spans="1:23" ht="43.2" x14ac:dyDescent="0.3">
      <c r="A2817">
        <v>1301</v>
      </c>
      <c r="B2817" s="3" t="s">
        <v>1302</v>
      </c>
      <c r="C2817" s="3" t="s">
        <v>5411</v>
      </c>
      <c r="D2817">
        <v>2000</v>
      </c>
      <c r="E2817">
        <v>2055</v>
      </c>
      <c r="F2817" t="s">
        <v>8219</v>
      </c>
      <c r="G2817" t="s">
        <v>8224</v>
      </c>
      <c r="H2817" t="s">
        <v>8246</v>
      </c>
      <c r="I2817">
        <v>1437447600</v>
      </c>
      <c r="J2817">
        <v>1436551178</v>
      </c>
      <c r="K2817" t="b">
        <v>0</v>
      </c>
      <c r="L2817">
        <v>29</v>
      </c>
      <c r="M2817" t="b">
        <v>1</v>
      </c>
      <c r="N2817" t="s">
        <v>8271</v>
      </c>
      <c r="O2817" s="5">
        <f t="shared" si="344"/>
        <v>1.0275000000000001</v>
      </c>
      <c r="P2817" s="8">
        <f t="shared" si="345"/>
        <v>70.862068965517238</v>
      </c>
      <c r="Q2817" t="str">
        <f t="shared" si="346"/>
        <v>theater</v>
      </c>
      <c r="R2817" t="str">
        <f t="shared" si="347"/>
        <v>plays</v>
      </c>
      <c r="S2817" s="11">
        <f t="shared" si="348"/>
        <v>42195.749745370369</v>
      </c>
      <c r="T2817" s="11">
        <f t="shared" si="349"/>
        <v>42206.125</v>
      </c>
      <c r="U2817" t="str">
        <f>INDEX('ED - Country code'!$A:$A,MATCH(Data!G1303,'ED - Country code'!$B:$B,0))</f>
        <v>United States of America</v>
      </c>
      <c r="V2817">
        <f t="shared" si="350"/>
        <v>10.375254629630945</v>
      </c>
      <c r="W2817">
        <f t="shared" si="351"/>
        <v>2015</v>
      </c>
    </row>
    <row r="2818" spans="1:23" ht="43.2" x14ac:dyDescent="0.3">
      <c r="A2818">
        <v>3553</v>
      </c>
      <c r="B2818" s="3" t="s">
        <v>3552</v>
      </c>
      <c r="C2818" s="3" t="s">
        <v>7663</v>
      </c>
      <c r="D2818">
        <v>5500</v>
      </c>
      <c r="E2818">
        <v>5845</v>
      </c>
      <c r="F2818" t="s">
        <v>8219</v>
      </c>
      <c r="G2818" t="s">
        <v>8224</v>
      </c>
      <c r="H2818" t="s">
        <v>8246</v>
      </c>
      <c r="I2818">
        <v>1439337600</v>
      </c>
      <c r="J2818">
        <v>1436575280</v>
      </c>
      <c r="K2818" t="b">
        <v>0</v>
      </c>
      <c r="L2818">
        <v>104</v>
      </c>
      <c r="M2818" t="b">
        <v>1</v>
      </c>
      <c r="N2818" t="s">
        <v>8271</v>
      </c>
      <c r="O2818" s="5">
        <f t="shared" ref="O2818:O2881" si="352">E2818/D2818</f>
        <v>1.0627272727272727</v>
      </c>
      <c r="P2818" s="8">
        <f t="shared" ref="P2818:P2881" si="353">E2818/L2818</f>
        <v>56.20192307692308</v>
      </c>
      <c r="Q2818" t="str">
        <f t="shared" ref="Q2818:Q2881" si="354">LEFT(N2818,SEARCH("/",N2818,1)-1)</f>
        <v>theater</v>
      </c>
      <c r="R2818" t="str">
        <f t="shared" ref="R2818:R2881" si="355">RIGHT(N2818,LEN(N2818)-SEARCH("/",N2818,1))</f>
        <v>plays</v>
      </c>
      <c r="S2818" s="11">
        <f t="shared" ref="S2818:S2881" si="356">(((J2818/60)/60)/24)+DATE(1970,1,1)</f>
        <v>42196.028703703705</v>
      </c>
      <c r="T2818" s="11">
        <f t="shared" ref="T2818:T2881" si="357">(((I2818/60)/60)/24)+DATE(1970,1,1)</f>
        <v>42228</v>
      </c>
      <c r="U2818" t="str">
        <f>INDEX('ED - Country code'!$A:$A,MATCH(Data!G3555,'ED - Country code'!$B:$B,0))</f>
        <v>United States of America</v>
      </c>
      <c r="V2818">
        <f t="shared" si="350"/>
        <v>31.971296296294895</v>
      </c>
      <c r="W2818">
        <f t="shared" si="351"/>
        <v>2015</v>
      </c>
    </row>
    <row r="2819" spans="1:23" ht="43.2" x14ac:dyDescent="0.3">
      <c r="A2819">
        <v>51</v>
      </c>
      <c r="B2819" s="3" t="s">
        <v>53</v>
      </c>
      <c r="C2819" s="3" t="s">
        <v>4162</v>
      </c>
      <c r="D2819">
        <v>11000</v>
      </c>
      <c r="E2819">
        <v>14082</v>
      </c>
      <c r="F2819" t="s">
        <v>8219</v>
      </c>
      <c r="G2819" t="s">
        <v>8224</v>
      </c>
      <c r="H2819" t="s">
        <v>8246</v>
      </c>
      <c r="I2819">
        <v>1439245037</v>
      </c>
      <c r="J2819">
        <v>1436653037</v>
      </c>
      <c r="K2819" t="b">
        <v>0</v>
      </c>
      <c r="L2819">
        <v>119</v>
      </c>
      <c r="M2819" t="b">
        <v>1</v>
      </c>
      <c r="N2819" t="s">
        <v>8265</v>
      </c>
      <c r="O2819" s="5">
        <f t="shared" si="352"/>
        <v>1.2801818181818181</v>
      </c>
      <c r="P2819" s="8">
        <f t="shared" si="353"/>
        <v>118.33613445378151</v>
      </c>
      <c r="Q2819" t="str">
        <f t="shared" si="354"/>
        <v>film &amp; video</v>
      </c>
      <c r="R2819" t="str">
        <f t="shared" si="355"/>
        <v>television</v>
      </c>
      <c r="S2819" s="11">
        <f t="shared" si="356"/>
        <v>42196.928668981483</v>
      </c>
      <c r="T2819" s="11">
        <f t="shared" si="357"/>
        <v>42226.928668981483</v>
      </c>
      <c r="U2819" t="str">
        <f>INDEX('ED - Country code'!$A:$A,MATCH(Data!G53,'ED - Country code'!$B:$B,0))</f>
        <v>United States of America</v>
      </c>
      <c r="V2819">
        <f t="shared" ref="V2819:V2882" si="358">T2819-S2819</f>
        <v>30</v>
      </c>
      <c r="W2819">
        <f t="shared" ref="W2819:W2882" si="359">YEAR(T2819)</f>
        <v>2015</v>
      </c>
    </row>
    <row r="2820" spans="1:23" ht="28.8" x14ac:dyDescent="0.3">
      <c r="A2820">
        <v>2195</v>
      </c>
      <c r="B2820" s="3" t="s">
        <v>2196</v>
      </c>
      <c r="C2820" s="3" t="s">
        <v>6305</v>
      </c>
      <c r="D2820">
        <v>4600</v>
      </c>
      <c r="E2820">
        <v>5535</v>
      </c>
      <c r="F2820" t="s">
        <v>8219</v>
      </c>
      <c r="G2820" t="s">
        <v>8224</v>
      </c>
      <c r="H2820" t="s">
        <v>8246</v>
      </c>
      <c r="I2820">
        <v>1439317900</v>
      </c>
      <c r="J2820">
        <v>1436725900</v>
      </c>
      <c r="K2820" t="b">
        <v>0</v>
      </c>
      <c r="L2820">
        <v>115</v>
      </c>
      <c r="M2820" t="b">
        <v>1</v>
      </c>
      <c r="N2820" t="s">
        <v>8297</v>
      </c>
      <c r="O2820" s="5">
        <f t="shared" si="352"/>
        <v>1.2032608695652174</v>
      </c>
      <c r="P2820" s="8">
        <f t="shared" si="353"/>
        <v>48.130434782608695</v>
      </c>
      <c r="Q2820" t="str">
        <f t="shared" si="354"/>
        <v>games</v>
      </c>
      <c r="R2820" t="str">
        <f t="shared" si="355"/>
        <v>tabletop games</v>
      </c>
      <c r="S2820" s="11">
        <f t="shared" si="356"/>
        <v>42197.771990740745</v>
      </c>
      <c r="T2820" s="11">
        <f t="shared" si="357"/>
        <v>42227.771990740745</v>
      </c>
      <c r="U2820" t="str">
        <f>INDEX('ED - Country code'!$A:$A,MATCH(Data!G2197,'ED - Country code'!$B:$B,0))</f>
        <v>United States of America</v>
      </c>
      <c r="V2820">
        <f t="shared" si="358"/>
        <v>30</v>
      </c>
      <c r="W2820">
        <f t="shared" si="359"/>
        <v>2015</v>
      </c>
    </row>
    <row r="2821" spans="1:23" ht="43.2" x14ac:dyDescent="0.3">
      <c r="A2821">
        <v>2727</v>
      </c>
      <c r="B2821" s="3" t="s">
        <v>2727</v>
      </c>
      <c r="C2821" s="3" t="s">
        <v>6837</v>
      </c>
      <c r="D2821">
        <v>10000</v>
      </c>
      <c r="E2821">
        <v>49321</v>
      </c>
      <c r="F2821" t="s">
        <v>8219</v>
      </c>
      <c r="G2821" t="s">
        <v>8224</v>
      </c>
      <c r="H2821" t="s">
        <v>8246</v>
      </c>
      <c r="I2821">
        <v>1438964063</v>
      </c>
      <c r="J2821">
        <v>1436804063</v>
      </c>
      <c r="K2821" t="b">
        <v>0</v>
      </c>
      <c r="L2821">
        <v>707</v>
      </c>
      <c r="M2821" t="b">
        <v>1</v>
      </c>
      <c r="N2821" t="s">
        <v>8295</v>
      </c>
      <c r="O2821" s="5">
        <f t="shared" si="352"/>
        <v>4.9321000000000002</v>
      </c>
      <c r="P2821" s="8">
        <f t="shared" si="353"/>
        <v>69.760961810466767</v>
      </c>
      <c r="Q2821" t="str">
        <f t="shared" si="354"/>
        <v>technology</v>
      </c>
      <c r="R2821" t="str">
        <f t="shared" si="355"/>
        <v>hardware</v>
      </c>
      <c r="S2821" s="11">
        <f t="shared" si="356"/>
        <v>42198.676655092597</v>
      </c>
      <c r="T2821" s="11">
        <f t="shared" si="357"/>
        <v>42223.676655092597</v>
      </c>
      <c r="U2821" t="str">
        <f>INDEX('ED - Country code'!$A:$A,MATCH(Data!G2729,'ED - Country code'!$B:$B,0))</f>
        <v>United Kingdom</v>
      </c>
      <c r="V2821">
        <f t="shared" si="358"/>
        <v>25</v>
      </c>
      <c r="W2821">
        <f t="shared" si="359"/>
        <v>2015</v>
      </c>
    </row>
    <row r="2822" spans="1:23" ht="28.8" x14ac:dyDescent="0.3">
      <c r="A2822">
        <v>2170</v>
      </c>
      <c r="B2822" s="3" t="s">
        <v>2171</v>
      </c>
      <c r="C2822" s="3" t="s">
        <v>6280</v>
      </c>
      <c r="D2822">
        <v>350</v>
      </c>
      <c r="E2822">
        <v>633</v>
      </c>
      <c r="F2822" t="s">
        <v>8219</v>
      </c>
      <c r="G2822" t="s">
        <v>8224</v>
      </c>
      <c r="H2822" t="s">
        <v>8246</v>
      </c>
      <c r="I2822">
        <v>1440266422</v>
      </c>
      <c r="J2822">
        <v>1436810422</v>
      </c>
      <c r="K2822" t="b">
        <v>0</v>
      </c>
      <c r="L2822">
        <v>19</v>
      </c>
      <c r="M2822" t="b">
        <v>1</v>
      </c>
      <c r="N2822" t="s">
        <v>8276</v>
      </c>
      <c r="O2822" s="5">
        <f t="shared" si="352"/>
        <v>1.8085714285714285</v>
      </c>
      <c r="P2822" s="8">
        <f t="shared" si="353"/>
        <v>33.315789473684212</v>
      </c>
      <c r="Q2822" t="str">
        <f t="shared" si="354"/>
        <v>music</v>
      </c>
      <c r="R2822" t="str">
        <f t="shared" si="355"/>
        <v>rock</v>
      </c>
      <c r="S2822" s="11">
        <f t="shared" si="356"/>
        <v>42198.750254629631</v>
      </c>
      <c r="T2822" s="11">
        <f t="shared" si="357"/>
        <v>42238.750254629631</v>
      </c>
      <c r="U2822" t="str">
        <f>INDEX('ED - Country code'!$A:$A,MATCH(Data!G2172,'ED - Country code'!$B:$B,0))</f>
        <v>United Kingdom</v>
      </c>
      <c r="V2822">
        <f t="shared" si="358"/>
        <v>40</v>
      </c>
      <c r="W2822">
        <f t="shared" si="359"/>
        <v>2015</v>
      </c>
    </row>
    <row r="2823" spans="1:23" ht="43.2" x14ac:dyDescent="0.3">
      <c r="A2823">
        <v>2724</v>
      </c>
      <c r="B2823" s="3" t="s">
        <v>2724</v>
      </c>
      <c r="C2823" s="3" t="s">
        <v>6834</v>
      </c>
      <c r="D2823">
        <v>2468</v>
      </c>
      <c r="E2823">
        <v>7326.88</v>
      </c>
      <c r="F2823" t="s">
        <v>8219</v>
      </c>
      <c r="G2823" t="s">
        <v>8225</v>
      </c>
      <c r="H2823" t="s">
        <v>8247</v>
      </c>
      <c r="I2823">
        <v>1439625059</v>
      </c>
      <c r="J2823">
        <v>1436860259</v>
      </c>
      <c r="K2823" t="b">
        <v>0</v>
      </c>
      <c r="L2823">
        <v>1019</v>
      </c>
      <c r="M2823" t="b">
        <v>1</v>
      </c>
      <c r="N2823" t="s">
        <v>8295</v>
      </c>
      <c r="O2823" s="5">
        <f t="shared" si="352"/>
        <v>2.9687520259319289</v>
      </c>
      <c r="P2823" s="8">
        <f t="shared" si="353"/>
        <v>7.1902649656526005</v>
      </c>
      <c r="Q2823" t="str">
        <f t="shared" si="354"/>
        <v>technology</v>
      </c>
      <c r="R2823" t="str">
        <f t="shared" si="355"/>
        <v>hardware</v>
      </c>
      <c r="S2823" s="11">
        <f t="shared" si="356"/>
        <v>42199.32707175926</v>
      </c>
      <c r="T2823" s="11">
        <f t="shared" si="357"/>
        <v>42231.32707175926</v>
      </c>
      <c r="U2823" t="str">
        <f>INDEX('ED - Country code'!$A:$A,MATCH(Data!G2726,'ED - Country code'!$B:$B,0))</f>
        <v>United Kingdom</v>
      </c>
      <c r="V2823">
        <f t="shared" si="358"/>
        <v>32</v>
      </c>
      <c r="W2823">
        <f t="shared" si="359"/>
        <v>2015</v>
      </c>
    </row>
    <row r="2824" spans="1:23" ht="43.2" x14ac:dyDescent="0.3">
      <c r="A2824">
        <v>2018</v>
      </c>
      <c r="B2824" s="3" t="s">
        <v>2019</v>
      </c>
      <c r="C2824" s="3" t="s">
        <v>6128</v>
      </c>
      <c r="D2824">
        <v>65000</v>
      </c>
      <c r="E2824">
        <v>66458.23</v>
      </c>
      <c r="F2824" t="s">
        <v>8219</v>
      </c>
      <c r="G2824" t="s">
        <v>8241</v>
      </c>
      <c r="H2824" t="s">
        <v>8249</v>
      </c>
      <c r="I2824">
        <v>1439455609</v>
      </c>
      <c r="J2824">
        <v>1436863609</v>
      </c>
      <c r="K2824" t="b">
        <v>1</v>
      </c>
      <c r="L2824">
        <v>450</v>
      </c>
      <c r="M2824" t="b">
        <v>1</v>
      </c>
      <c r="N2824" t="s">
        <v>8295</v>
      </c>
      <c r="O2824" s="5">
        <f t="shared" si="352"/>
        <v>1.0224343076923077</v>
      </c>
      <c r="P2824" s="8">
        <f t="shared" si="353"/>
        <v>147.68495555555555</v>
      </c>
      <c r="Q2824" t="str">
        <f t="shared" si="354"/>
        <v>technology</v>
      </c>
      <c r="R2824" t="str">
        <f t="shared" si="355"/>
        <v>hardware</v>
      </c>
      <c r="S2824" s="11">
        <f t="shared" si="356"/>
        <v>42199.365844907406</v>
      </c>
      <c r="T2824" s="11">
        <f t="shared" si="357"/>
        <v>42229.365844907406</v>
      </c>
      <c r="U2824" t="str">
        <f>INDEX('ED - Country code'!$A:$A,MATCH(Data!G2020,'ED - Country code'!$B:$B,0))</f>
        <v>United States of America</v>
      </c>
      <c r="V2824">
        <f t="shared" si="358"/>
        <v>30</v>
      </c>
      <c r="W2824">
        <f t="shared" si="359"/>
        <v>2015</v>
      </c>
    </row>
    <row r="2825" spans="1:23" ht="43.2" x14ac:dyDescent="0.3">
      <c r="A2825">
        <v>641</v>
      </c>
      <c r="B2825" s="3" t="s">
        <v>642</v>
      </c>
      <c r="C2825" s="3" t="s">
        <v>4751</v>
      </c>
      <c r="D2825">
        <v>40000</v>
      </c>
      <c r="E2825">
        <v>47665</v>
      </c>
      <c r="F2825" t="s">
        <v>8219</v>
      </c>
      <c r="G2825" t="s">
        <v>8224</v>
      </c>
      <c r="H2825" t="s">
        <v>8246</v>
      </c>
      <c r="I2825">
        <v>1439473248</v>
      </c>
      <c r="J2825">
        <v>1436881248</v>
      </c>
      <c r="K2825" t="b">
        <v>0</v>
      </c>
      <c r="L2825">
        <v>315</v>
      </c>
      <c r="M2825" t="b">
        <v>1</v>
      </c>
      <c r="N2825" t="s">
        <v>8273</v>
      </c>
      <c r="O2825" s="5">
        <f t="shared" si="352"/>
        <v>1.1916249999999999</v>
      </c>
      <c r="P2825" s="8">
        <f t="shared" si="353"/>
        <v>151.31746031746033</v>
      </c>
      <c r="Q2825" t="str">
        <f t="shared" si="354"/>
        <v>technology</v>
      </c>
      <c r="R2825" t="str">
        <f t="shared" si="355"/>
        <v>wearables</v>
      </c>
      <c r="S2825" s="11">
        <f t="shared" si="356"/>
        <v>42199.57</v>
      </c>
      <c r="T2825" s="11">
        <f t="shared" si="357"/>
        <v>42229.57</v>
      </c>
      <c r="U2825" t="str">
        <f>INDEX('ED - Country code'!$A:$A,MATCH(Data!G643,'ED - Country code'!$B:$B,0))</f>
        <v>United States of America</v>
      </c>
      <c r="V2825">
        <f t="shared" si="358"/>
        <v>30</v>
      </c>
      <c r="W2825">
        <f t="shared" si="359"/>
        <v>2015</v>
      </c>
    </row>
    <row r="2826" spans="1:23" ht="43.2" x14ac:dyDescent="0.3">
      <c r="A2826">
        <v>653</v>
      </c>
      <c r="B2826" s="3" t="s">
        <v>654</v>
      </c>
      <c r="C2826" s="3" t="s">
        <v>4763</v>
      </c>
      <c r="D2826">
        <v>75000</v>
      </c>
      <c r="E2826">
        <v>106084.5</v>
      </c>
      <c r="F2826" t="s">
        <v>8219</v>
      </c>
      <c r="G2826" t="s">
        <v>8224</v>
      </c>
      <c r="H2826" t="s">
        <v>8246</v>
      </c>
      <c r="I2826">
        <v>1440082240</v>
      </c>
      <c r="J2826">
        <v>1436885440</v>
      </c>
      <c r="K2826" t="b">
        <v>0</v>
      </c>
      <c r="L2826">
        <v>1107</v>
      </c>
      <c r="M2826" t="b">
        <v>1</v>
      </c>
      <c r="N2826" t="s">
        <v>8273</v>
      </c>
      <c r="O2826" s="5">
        <f t="shared" si="352"/>
        <v>1.4144600000000001</v>
      </c>
      <c r="P2826" s="8">
        <f t="shared" si="353"/>
        <v>95.830623306233065</v>
      </c>
      <c r="Q2826" t="str">
        <f t="shared" si="354"/>
        <v>technology</v>
      </c>
      <c r="R2826" t="str">
        <f t="shared" si="355"/>
        <v>wearables</v>
      </c>
      <c r="S2826" s="11">
        <f t="shared" si="356"/>
        <v>42199.618518518517</v>
      </c>
      <c r="T2826" s="11">
        <f t="shared" si="357"/>
        <v>42236.618518518517</v>
      </c>
      <c r="U2826" t="str">
        <f>INDEX('ED - Country code'!$A:$A,MATCH(Data!G655,'ED - Country code'!$B:$B,0))</f>
        <v>United States of America</v>
      </c>
      <c r="V2826">
        <f t="shared" si="358"/>
        <v>37</v>
      </c>
      <c r="W2826">
        <f t="shared" si="359"/>
        <v>2015</v>
      </c>
    </row>
    <row r="2827" spans="1:23" ht="43.2" x14ac:dyDescent="0.3">
      <c r="A2827">
        <v>642</v>
      </c>
      <c r="B2827" s="3" t="s">
        <v>643</v>
      </c>
      <c r="C2827" s="3" t="s">
        <v>4752</v>
      </c>
      <c r="D2827">
        <v>20000</v>
      </c>
      <c r="E2827">
        <v>292097</v>
      </c>
      <c r="F2827" t="s">
        <v>8219</v>
      </c>
      <c r="G2827" t="s">
        <v>8236</v>
      </c>
      <c r="H2827" t="s">
        <v>8249</v>
      </c>
      <c r="I2827">
        <v>1439998674</v>
      </c>
      <c r="J2827">
        <v>1436888274</v>
      </c>
      <c r="K2827" t="b">
        <v>0</v>
      </c>
      <c r="L2827">
        <v>2174</v>
      </c>
      <c r="M2827" t="b">
        <v>1</v>
      </c>
      <c r="N2827" t="s">
        <v>8273</v>
      </c>
      <c r="O2827" s="5">
        <f t="shared" si="352"/>
        <v>14.604850000000001</v>
      </c>
      <c r="P2827" s="8">
        <f t="shared" si="353"/>
        <v>134.3592456301748</v>
      </c>
      <c r="Q2827" t="str">
        <f t="shared" si="354"/>
        <v>technology</v>
      </c>
      <c r="R2827" t="str">
        <f t="shared" si="355"/>
        <v>wearables</v>
      </c>
      <c r="S2827" s="11">
        <f t="shared" si="356"/>
        <v>42199.651319444441</v>
      </c>
      <c r="T2827" s="11">
        <f t="shared" si="357"/>
        <v>42235.651319444441</v>
      </c>
      <c r="U2827" t="str">
        <f>INDEX('ED - Country code'!$A:$A,MATCH(Data!G644,'ED - Country code'!$B:$B,0))</f>
        <v>United States of America</v>
      </c>
      <c r="V2827">
        <f t="shared" si="358"/>
        <v>36</v>
      </c>
      <c r="W2827">
        <f t="shared" si="359"/>
        <v>2015</v>
      </c>
    </row>
    <row r="2828" spans="1:23" ht="43.2" x14ac:dyDescent="0.3">
      <c r="A2828">
        <v>1352</v>
      </c>
      <c r="B2828" s="3" t="s">
        <v>1353</v>
      </c>
      <c r="C2828" s="3" t="s">
        <v>5462</v>
      </c>
      <c r="D2828">
        <v>10000</v>
      </c>
      <c r="E2828">
        <v>13614</v>
      </c>
      <c r="F2828" t="s">
        <v>8219</v>
      </c>
      <c r="G2828" t="s">
        <v>8224</v>
      </c>
      <c r="H2828" t="s">
        <v>8246</v>
      </c>
      <c r="I2828">
        <v>1441425540</v>
      </c>
      <c r="J2828">
        <v>1436968366</v>
      </c>
      <c r="K2828" t="b">
        <v>0</v>
      </c>
      <c r="L2828">
        <v>227</v>
      </c>
      <c r="M2828" t="b">
        <v>1</v>
      </c>
      <c r="N2828" t="s">
        <v>8274</v>
      </c>
      <c r="O2828" s="5">
        <f t="shared" si="352"/>
        <v>1.3613999999999999</v>
      </c>
      <c r="P2828" s="8">
        <f t="shared" si="353"/>
        <v>59.973568281938327</v>
      </c>
      <c r="Q2828" t="str">
        <f t="shared" si="354"/>
        <v>publishing</v>
      </c>
      <c r="R2828" t="str">
        <f t="shared" si="355"/>
        <v>nonfiction</v>
      </c>
      <c r="S2828" s="11">
        <f t="shared" si="356"/>
        <v>42200.578310185185</v>
      </c>
      <c r="T2828" s="11">
        <f t="shared" si="357"/>
        <v>42252.165972222225</v>
      </c>
      <c r="U2828" t="str">
        <f>INDEX('ED - Country code'!$A:$A,MATCH(Data!G1354,'ED - Country code'!$B:$B,0))</f>
        <v>United Kingdom</v>
      </c>
      <c r="V2828">
        <f t="shared" si="358"/>
        <v>51.587662037039991</v>
      </c>
      <c r="W2828">
        <f t="shared" si="359"/>
        <v>2015</v>
      </c>
    </row>
    <row r="2829" spans="1:23" ht="43.2" x14ac:dyDescent="0.3">
      <c r="A2829">
        <v>3465</v>
      </c>
      <c r="B2829" s="3" t="s">
        <v>3464</v>
      </c>
      <c r="C2829" s="3" t="s">
        <v>7575</v>
      </c>
      <c r="D2829">
        <v>2000</v>
      </c>
      <c r="E2829">
        <v>2060</v>
      </c>
      <c r="F2829" t="s">
        <v>8219</v>
      </c>
      <c r="G2829" t="s">
        <v>8225</v>
      </c>
      <c r="H2829" t="s">
        <v>8247</v>
      </c>
      <c r="I2829">
        <v>1439136000</v>
      </c>
      <c r="J2829">
        <v>1436972472</v>
      </c>
      <c r="K2829" t="b">
        <v>0</v>
      </c>
      <c r="L2829">
        <v>36</v>
      </c>
      <c r="M2829" t="b">
        <v>1</v>
      </c>
      <c r="N2829" t="s">
        <v>8271</v>
      </c>
      <c r="O2829" s="5">
        <f t="shared" si="352"/>
        <v>1.03</v>
      </c>
      <c r="P2829" s="8">
        <f t="shared" si="353"/>
        <v>57.222222222222221</v>
      </c>
      <c r="Q2829" t="str">
        <f t="shared" si="354"/>
        <v>theater</v>
      </c>
      <c r="R2829" t="str">
        <f t="shared" si="355"/>
        <v>plays</v>
      </c>
      <c r="S2829" s="11">
        <f t="shared" si="356"/>
        <v>42200.625833333332</v>
      </c>
      <c r="T2829" s="11">
        <f t="shared" si="357"/>
        <v>42225.666666666672</v>
      </c>
      <c r="U2829" t="str">
        <f>INDEX('ED - Country code'!$A:$A,MATCH(Data!G3467,'ED - Country code'!$B:$B,0))</f>
        <v>United States of America</v>
      </c>
      <c r="V2829">
        <f t="shared" si="358"/>
        <v>25.040833333339833</v>
      </c>
      <c r="W2829">
        <f t="shared" si="359"/>
        <v>2015</v>
      </c>
    </row>
    <row r="2830" spans="1:23" ht="28.8" x14ac:dyDescent="0.3">
      <c r="A2830">
        <v>2247</v>
      </c>
      <c r="B2830" s="3" t="s">
        <v>2248</v>
      </c>
      <c r="C2830" s="3" t="s">
        <v>6357</v>
      </c>
      <c r="D2830">
        <v>18500</v>
      </c>
      <c r="E2830">
        <v>19324</v>
      </c>
      <c r="F2830" t="s">
        <v>8219</v>
      </c>
      <c r="G2830" t="s">
        <v>8224</v>
      </c>
      <c r="H2830" t="s">
        <v>8246</v>
      </c>
      <c r="I2830">
        <v>1438185565</v>
      </c>
      <c r="J2830">
        <v>1436975965</v>
      </c>
      <c r="K2830" t="b">
        <v>0</v>
      </c>
      <c r="L2830">
        <v>380</v>
      </c>
      <c r="M2830" t="b">
        <v>1</v>
      </c>
      <c r="N2830" t="s">
        <v>8297</v>
      </c>
      <c r="O2830" s="5">
        <f t="shared" si="352"/>
        <v>1.0445405405405406</v>
      </c>
      <c r="P2830" s="8">
        <f t="shared" si="353"/>
        <v>50.852631578947367</v>
      </c>
      <c r="Q2830" t="str">
        <f t="shared" si="354"/>
        <v>games</v>
      </c>
      <c r="R2830" t="str">
        <f t="shared" si="355"/>
        <v>tabletop games</v>
      </c>
      <c r="S2830" s="11">
        <f t="shared" si="356"/>
        <v>42200.666261574079</v>
      </c>
      <c r="T2830" s="11">
        <f t="shared" si="357"/>
        <v>42214.666261574079</v>
      </c>
      <c r="U2830" t="str">
        <f>INDEX('ED - Country code'!$A:$A,MATCH(Data!G2249,'ED - Country code'!$B:$B,0))</f>
        <v>United Kingdom</v>
      </c>
      <c r="V2830">
        <f t="shared" si="358"/>
        <v>14</v>
      </c>
      <c r="W2830">
        <f t="shared" si="359"/>
        <v>2015</v>
      </c>
    </row>
    <row r="2831" spans="1:23" ht="43.2" x14ac:dyDescent="0.3">
      <c r="A2831">
        <v>387</v>
      </c>
      <c r="B2831" s="3" t="s">
        <v>388</v>
      </c>
      <c r="C2831" s="3" t="s">
        <v>4497</v>
      </c>
      <c r="D2831">
        <v>38000</v>
      </c>
      <c r="E2831">
        <v>81316</v>
      </c>
      <c r="F2831" t="s">
        <v>8219</v>
      </c>
      <c r="G2831" t="s">
        <v>8224</v>
      </c>
      <c r="H2831" t="s">
        <v>8246</v>
      </c>
      <c r="I2831">
        <v>1439618400</v>
      </c>
      <c r="J2831">
        <v>1436976858</v>
      </c>
      <c r="K2831" t="b">
        <v>0</v>
      </c>
      <c r="L2831">
        <v>562</v>
      </c>
      <c r="M2831" t="b">
        <v>1</v>
      </c>
      <c r="N2831" t="s">
        <v>8269</v>
      </c>
      <c r="O2831" s="5">
        <f t="shared" si="352"/>
        <v>2.1398947368421051</v>
      </c>
      <c r="P2831" s="8">
        <f t="shared" si="353"/>
        <v>144.69039145907473</v>
      </c>
      <c r="Q2831" t="str">
        <f t="shared" si="354"/>
        <v>film &amp; video</v>
      </c>
      <c r="R2831" t="str">
        <f t="shared" si="355"/>
        <v>documentary</v>
      </c>
      <c r="S2831" s="11">
        <f t="shared" si="356"/>
        <v>42200.67659722222</v>
      </c>
      <c r="T2831" s="11">
        <f t="shared" si="357"/>
        <v>42231.25</v>
      </c>
      <c r="U2831" t="str">
        <f>INDEX('ED - Country code'!$A:$A,MATCH(Data!G389,'ED - Country code'!$B:$B,0))</f>
        <v>United States of America</v>
      </c>
      <c r="V2831">
        <f t="shared" si="358"/>
        <v>30.573402777779847</v>
      </c>
      <c r="W2831">
        <f t="shared" si="359"/>
        <v>2015</v>
      </c>
    </row>
    <row r="2832" spans="1:23" ht="28.8" x14ac:dyDescent="0.3">
      <c r="A2832">
        <v>20</v>
      </c>
      <c r="B2832" s="3" t="s">
        <v>22</v>
      </c>
      <c r="C2832" s="3" t="s">
        <v>4131</v>
      </c>
      <c r="D2832">
        <v>2000</v>
      </c>
      <c r="E2832">
        <v>2004</v>
      </c>
      <c r="F2832" t="s">
        <v>8219</v>
      </c>
      <c r="G2832" t="s">
        <v>8224</v>
      </c>
      <c r="H2832" t="s">
        <v>8246</v>
      </c>
      <c r="I2832">
        <v>1442167912</v>
      </c>
      <c r="J2832">
        <v>1436983912</v>
      </c>
      <c r="K2832" t="b">
        <v>0</v>
      </c>
      <c r="L2832">
        <v>25</v>
      </c>
      <c r="M2832" t="b">
        <v>1</v>
      </c>
      <c r="N2832" t="s">
        <v>8265</v>
      </c>
      <c r="O2832" s="5">
        <f t="shared" si="352"/>
        <v>1.002</v>
      </c>
      <c r="P2832" s="8">
        <f t="shared" si="353"/>
        <v>80.16</v>
      </c>
      <c r="Q2832" t="str">
        <f t="shared" si="354"/>
        <v>film &amp; video</v>
      </c>
      <c r="R2832" t="str">
        <f t="shared" si="355"/>
        <v>television</v>
      </c>
      <c r="S2832" s="11">
        <f t="shared" si="356"/>
        <v>42200.758240740746</v>
      </c>
      <c r="T2832" s="11">
        <f t="shared" si="357"/>
        <v>42260.758240740746</v>
      </c>
      <c r="U2832" t="str">
        <f>INDEX('ED - Country code'!$A:$A,MATCH(Data!G22,'ED - Country code'!$B:$B,0))</f>
        <v>United States of America</v>
      </c>
      <c r="V2832">
        <f t="shared" si="358"/>
        <v>60</v>
      </c>
      <c r="W2832">
        <f t="shared" si="359"/>
        <v>2015</v>
      </c>
    </row>
    <row r="2833" spans="1:23" ht="43.2" x14ac:dyDescent="0.3">
      <c r="A2833">
        <v>2798</v>
      </c>
      <c r="B2833" s="3" t="s">
        <v>2798</v>
      </c>
      <c r="C2833" s="3" t="s">
        <v>6908</v>
      </c>
      <c r="D2833">
        <v>5000</v>
      </c>
      <c r="E2833">
        <v>5070</v>
      </c>
      <c r="F2833" t="s">
        <v>8219</v>
      </c>
      <c r="G2833" t="s">
        <v>8225</v>
      </c>
      <c r="H2833" t="s">
        <v>8247</v>
      </c>
      <c r="I2833">
        <v>1438358400</v>
      </c>
      <c r="J2833">
        <v>1437063121</v>
      </c>
      <c r="K2833" t="b">
        <v>0</v>
      </c>
      <c r="L2833">
        <v>139</v>
      </c>
      <c r="M2833" t="b">
        <v>1</v>
      </c>
      <c r="N2833" t="s">
        <v>8271</v>
      </c>
      <c r="O2833" s="5">
        <f t="shared" si="352"/>
        <v>1.014</v>
      </c>
      <c r="P2833" s="8">
        <f t="shared" si="353"/>
        <v>36.474820143884891</v>
      </c>
      <c r="Q2833" t="str">
        <f t="shared" si="354"/>
        <v>theater</v>
      </c>
      <c r="R2833" t="str">
        <f t="shared" si="355"/>
        <v>plays</v>
      </c>
      <c r="S2833" s="11">
        <f t="shared" si="356"/>
        <v>42201.675011574072</v>
      </c>
      <c r="T2833" s="11">
        <f t="shared" si="357"/>
        <v>42216.666666666672</v>
      </c>
      <c r="U2833" t="str">
        <f>INDEX('ED - Country code'!$A:$A,MATCH(Data!G2800,'ED - Country code'!$B:$B,0))</f>
        <v>United States of America</v>
      </c>
      <c r="V2833">
        <f t="shared" si="358"/>
        <v>14.991655092599103</v>
      </c>
      <c r="W2833">
        <f t="shared" si="359"/>
        <v>2015</v>
      </c>
    </row>
    <row r="2834" spans="1:23" ht="43.2" x14ac:dyDescent="0.3">
      <c r="A2834">
        <v>2228</v>
      </c>
      <c r="B2834" s="3" t="s">
        <v>2229</v>
      </c>
      <c r="C2834" s="3" t="s">
        <v>6338</v>
      </c>
      <c r="D2834">
        <v>1000</v>
      </c>
      <c r="E2834">
        <v>11744.9</v>
      </c>
      <c r="F2834" t="s">
        <v>8219</v>
      </c>
      <c r="G2834" t="s">
        <v>8236</v>
      </c>
      <c r="H2834" t="s">
        <v>8249</v>
      </c>
      <c r="I2834">
        <v>1439707236</v>
      </c>
      <c r="J2834">
        <v>1437115236</v>
      </c>
      <c r="K2834" t="b">
        <v>0</v>
      </c>
      <c r="L2834">
        <v>144</v>
      </c>
      <c r="M2834" t="b">
        <v>1</v>
      </c>
      <c r="N2834" t="s">
        <v>8297</v>
      </c>
      <c r="O2834" s="5">
        <f t="shared" si="352"/>
        <v>11.744899999999999</v>
      </c>
      <c r="P2834" s="8">
        <f t="shared" si="353"/>
        <v>81.561805555555551</v>
      </c>
      <c r="Q2834" t="str">
        <f t="shared" si="354"/>
        <v>games</v>
      </c>
      <c r="R2834" t="str">
        <f t="shared" si="355"/>
        <v>tabletop games</v>
      </c>
      <c r="S2834" s="11">
        <f t="shared" si="356"/>
        <v>42202.278194444443</v>
      </c>
      <c r="T2834" s="11">
        <f t="shared" si="357"/>
        <v>42232.278194444443</v>
      </c>
      <c r="U2834" t="str">
        <f>INDEX('ED - Country code'!$A:$A,MATCH(Data!G2230,'ED - Country code'!$B:$B,0))</f>
        <v>United Kingdom</v>
      </c>
      <c r="V2834">
        <f t="shared" si="358"/>
        <v>30</v>
      </c>
      <c r="W2834">
        <f t="shared" si="359"/>
        <v>2015</v>
      </c>
    </row>
    <row r="2835" spans="1:23" ht="43.2" x14ac:dyDescent="0.3">
      <c r="A2835">
        <v>3610</v>
      </c>
      <c r="B2835" s="3" t="s">
        <v>3609</v>
      </c>
      <c r="C2835" s="3" t="s">
        <v>7720</v>
      </c>
      <c r="D2835">
        <v>1000</v>
      </c>
      <c r="E2835">
        <v>1623</v>
      </c>
      <c r="F2835" t="s">
        <v>8219</v>
      </c>
      <c r="G2835" t="s">
        <v>8225</v>
      </c>
      <c r="H2835" t="s">
        <v>8247</v>
      </c>
      <c r="I2835">
        <v>1439806936</v>
      </c>
      <c r="J2835">
        <v>1437214936</v>
      </c>
      <c r="K2835" t="b">
        <v>0</v>
      </c>
      <c r="L2835">
        <v>31</v>
      </c>
      <c r="M2835" t="b">
        <v>1</v>
      </c>
      <c r="N2835" t="s">
        <v>8271</v>
      </c>
      <c r="O2835" s="5">
        <f t="shared" si="352"/>
        <v>1.623</v>
      </c>
      <c r="P2835" s="8">
        <f t="shared" si="353"/>
        <v>52.354838709677416</v>
      </c>
      <c r="Q2835" t="str">
        <f t="shared" si="354"/>
        <v>theater</v>
      </c>
      <c r="R2835" t="str">
        <f t="shared" si="355"/>
        <v>plays</v>
      </c>
      <c r="S2835" s="11">
        <f t="shared" si="356"/>
        <v>42203.432129629626</v>
      </c>
      <c r="T2835" s="11">
        <f t="shared" si="357"/>
        <v>42233.432129629626</v>
      </c>
      <c r="U2835" t="str">
        <f>INDEX('ED - Country code'!$A:$A,MATCH(Data!G3612,'ED - Country code'!$B:$B,0))</f>
        <v>United States of America</v>
      </c>
      <c r="V2835">
        <f t="shared" si="358"/>
        <v>30</v>
      </c>
      <c r="W2835">
        <f t="shared" si="359"/>
        <v>2015</v>
      </c>
    </row>
    <row r="2836" spans="1:23" ht="100.8" x14ac:dyDescent="0.3">
      <c r="A2836">
        <v>3561</v>
      </c>
      <c r="B2836" s="3" t="s">
        <v>3560</v>
      </c>
      <c r="C2836" s="3" t="s">
        <v>7671</v>
      </c>
      <c r="D2836">
        <v>2500</v>
      </c>
      <c r="E2836">
        <v>2560</v>
      </c>
      <c r="F2836" t="s">
        <v>8219</v>
      </c>
      <c r="G2836" t="s">
        <v>8224</v>
      </c>
      <c r="H2836" t="s">
        <v>8246</v>
      </c>
      <c r="I2836">
        <v>1438799760</v>
      </c>
      <c r="J2836">
        <v>1437236378</v>
      </c>
      <c r="K2836" t="b">
        <v>0</v>
      </c>
      <c r="L2836">
        <v>54</v>
      </c>
      <c r="M2836" t="b">
        <v>1</v>
      </c>
      <c r="N2836" t="s">
        <v>8271</v>
      </c>
      <c r="O2836" s="5">
        <f t="shared" si="352"/>
        <v>1.024</v>
      </c>
      <c r="P2836" s="8">
        <f t="shared" si="353"/>
        <v>47.407407407407405</v>
      </c>
      <c r="Q2836" t="str">
        <f t="shared" si="354"/>
        <v>theater</v>
      </c>
      <c r="R2836" t="str">
        <f t="shared" si="355"/>
        <v>plays</v>
      </c>
      <c r="S2836" s="11">
        <f t="shared" si="356"/>
        <v>42203.680300925931</v>
      </c>
      <c r="T2836" s="11">
        <f t="shared" si="357"/>
        <v>42221.774999999994</v>
      </c>
      <c r="U2836" t="str">
        <f>INDEX('ED - Country code'!$A:$A,MATCH(Data!G3563,'ED - Country code'!$B:$B,0))</f>
        <v>United Kingdom</v>
      </c>
      <c r="V2836">
        <f t="shared" si="358"/>
        <v>18.094699074063101</v>
      </c>
      <c r="W2836">
        <f t="shared" si="359"/>
        <v>2015</v>
      </c>
    </row>
    <row r="2837" spans="1:23" ht="43.2" x14ac:dyDescent="0.3">
      <c r="A2837">
        <v>3437</v>
      </c>
      <c r="B2837" s="3" t="s">
        <v>3436</v>
      </c>
      <c r="C2837" s="3" t="s">
        <v>7547</v>
      </c>
      <c r="D2837">
        <v>3000</v>
      </c>
      <c r="E2837">
        <v>3030</v>
      </c>
      <c r="F2837" t="s">
        <v>8219</v>
      </c>
      <c r="G2837" t="s">
        <v>8224</v>
      </c>
      <c r="H2837" t="s">
        <v>8246</v>
      </c>
      <c r="I2837">
        <v>1440003820</v>
      </c>
      <c r="J2837">
        <v>1437411820</v>
      </c>
      <c r="K2837" t="b">
        <v>0</v>
      </c>
      <c r="L2837">
        <v>36</v>
      </c>
      <c r="M2837" t="b">
        <v>1</v>
      </c>
      <c r="N2837" t="s">
        <v>8271</v>
      </c>
      <c r="O2837" s="5">
        <f t="shared" si="352"/>
        <v>1.01</v>
      </c>
      <c r="P2837" s="8">
        <f t="shared" si="353"/>
        <v>84.166666666666671</v>
      </c>
      <c r="Q2837" t="str">
        <f t="shared" si="354"/>
        <v>theater</v>
      </c>
      <c r="R2837" t="str">
        <f t="shared" si="355"/>
        <v>plays</v>
      </c>
      <c r="S2837" s="11">
        <f t="shared" si="356"/>
        <v>42205.710879629631</v>
      </c>
      <c r="T2837" s="11">
        <f t="shared" si="357"/>
        <v>42235.710879629631</v>
      </c>
      <c r="U2837" t="str">
        <f>INDEX('ED - Country code'!$A:$A,MATCH(Data!G3439,'ED - Country code'!$B:$B,0))</f>
        <v>United States of America</v>
      </c>
      <c r="V2837">
        <f t="shared" si="358"/>
        <v>30</v>
      </c>
      <c r="W2837">
        <f t="shared" si="359"/>
        <v>2015</v>
      </c>
    </row>
    <row r="2838" spans="1:23" ht="43.2" x14ac:dyDescent="0.3">
      <c r="A2838">
        <v>2219</v>
      </c>
      <c r="B2838" s="3" t="s">
        <v>2220</v>
      </c>
      <c r="C2838" s="3" t="s">
        <v>6329</v>
      </c>
      <c r="D2838">
        <v>1000</v>
      </c>
      <c r="E2838">
        <v>1015</v>
      </c>
      <c r="F2838" t="s">
        <v>8219</v>
      </c>
      <c r="G2838" t="s">
        <v>8224</v>
      </c>
      <c r="H2838" t="s">
        <v>8246</v>
      </c>
      <c r="I2838">
        <v>1440004512</v>
      </c>
      <c r="J2838">
        <v>1437412512</v>
      </c>
      <c r="K2838" t="b">
        <v>0</v>
      </c>
      <c r="L2838">
        <v>19</v>
      </c>
      <c r="M2838" t="b">
        <v>1</v>
      </c>
      <c r="N2838" t="s">
        <v>8280</v>
      </c>
      <c r="O2838" s="5">
        <f t="shared" si="352"/>
        <v>1.0149999999999999</v>
      </c>
      <c r="P2838" s="8">
        <f t="shared" si="353"/>
        <v>53.421052631578945</v>
      </c>
      <c r="Q2838" t="str">
        <f t="shared" si="354"/>
        <v>music</v>
      </c>
      <c r="R2838" t="str">
        <f t="shared" si="355"/>
        <v>electronic music</v>
      </c>
      <c r="S2838" s="11">
        <f t="shared" si="356"/>
        <v>42205.718888888892</v>
      </c>
      <c r="T2838" s="11">
        <f t="shared" si="357"/>
        <v>42235.718888888892</v>
      </c>
      <c r="U2838" t="str">
        <f>INDEX('ED - Country code'!$A:$A,MATCH(Data!G2221,'ED - Country code'!$B:$B,0))</f>
        <v>United States of America</v>
      </c>
      <c r="V2838">
        <f t="shared" si="358"/>
        <v>30</v>
      </c>
      <c r="W2838">
        <f t="shared" si="359"/>
        <v>2015</v>
      </c>
    </row>
    <row r="2839" spans="1:23" ht="28.8" x14ac:dyDescent="0.3">
      <c r="A2839">
        <v>3223</v>
      </c>
      <c r="B2839" s="3" t="s">
        <v>3223</v>
      </c>
      <c r="C2839" s="3" t="s">
        <v>7333</v>
      </c>
      <c r="D2839">
        <v>3100</v>
      </c>
      <c r="E2839">
        <v>3395</v>
      </c>
      <c r="F2839" t="s">
        <v>8219</v>
      </c>
      <c r="G2839" t="s">
        <v>8224</v>
      </c>
      <c r="H2839" t="s">
        <v>8246</v>
      </c>
      <c r="I2839">
        <v>1440100976</v>
      </c>
      <c r="J2839">
        <v>1437508976</v>
      </c>
      <c r="K2839" t="b">
        <v>1</v>
      </c>
      <c r="L2839">
        <v>74</v>
      </c>
      <c r="M2839" t="b">
        <v>1</v>
      </c>
      <c r="N2839" t="s">
        <v>8271</v>
      </c>
      <c r="O2839" s="5">
        <f t="shared" si="352"/>
        <v>1.0951612903225807</v>
      </c>
      <c r="P2839" s="8">
        <f t="shared" si="353"/>
        <v>45.878378378378379</v>
      </c>
      <c r="Q2839" t="str">
        <f t="shared" si="354"/>
        <v>theater</v>
      </c>
      <c r="R2839" t="str">
        <f t="shared" si="355"/>
        <v>plays</v>
      </c>
      <c r="S2839" s="11">
        <f t="shared" si="356"/>
        <v>42206.835370370376</v>
      </c>
      <c r="T2839" s="11">
        <f t="shared" si="357"/>
        <v>42236.835370370376</v>
      </c>
      <c r="U2839" t="str">
        <f>INDEX('ED - Country code'!$A:$A,MATCH(Data!G3225,'ED - Country code'!$B:$B,0))</f>
        <v>United States of America</v>
      </c>
      <c r="V2839">
        <f t="shared" si="358"/>
        <v>30</v>
      </c>
      <c r="W2839">
        <f t="shared" si="359"/>
        <v>2015</v>
      </c>
    </row>
    <row r="2840" spans="1:23" ht="28.8" x14ac:dyDescent="0.3">
      <c r="A2840">
        <v>3815</v>
      </c>
      <c r="B2840" s="3" t="s">
        <v>3812</v>
      </c>
      <c r="C2840" s="3" t="s">
        <v>7925</v>
      </c>
      <c r="D2840">
        <v>1000</v>
      </c>
      <c r="E2840">
        <v>1000.01</v>
      </c>
      <c r="F2840" t="s">
        <v>8219</v>
      </c>
      <c r="G2840" t="s">
        <v>8225</v>
      </c>
      <c r="H2840" t="s">
        <v>8247</v>
      </c>
      <c r="I2840">
        <v>1440111600</v>
      </c>
      <c r="J2840">
        <v>1437545657</v>
      </c>
      <c r="K2840" t="b">
        <v>0</v>
      </c>
      <c r="L2840">
        <v>20</v>
      </c>
      <c r="M2840" t="b">
        <v>1</v>
      </c>
      <c r="N2840" t="s">
        <v>8271</v>
      </c>
      <c r="O2840" s="5">
        <f t="shared" si="352"/>
        <v>1.0000100000000001</v>
      </c>
      <c r="P2840" s="8">
        <f t="shared" si="353"/>
        <v>50.000500000000002</v>
      </c>
      <c r="Q2840" t="str">
        <f t="shared" si="354"/>
        <v>theater</v>
      </c>
      <c r="R2840" t="str">
        <f t="shared" si="355"/>
        <v>plays</v>
      </c>
      <c r="S2840" s="11">
        <f t="shared" si="356"/>
        <v>42207.259918981479</v>
      </c>
      <c r="T2840" s="11">
        <f t="shared" si="357"/>
        <v>42236.958333333328</v>
      </c>
      <c r="U2840" t="str">
        <f>INDEX('ED - Country code'!$A:$A,MATCH(Data!G3817,'ED - Country code'!$B:$B,0))</f>
        <v>United States of America</v>
      </c>
      <c r="V2840">
        <f t="shared" si="358"/>
        <v>29.698414351849351</v>
      </c>
      <c r="W2840">
        <f t="shared" si="359"/>
        <v>2015</v>
      </c>
    </row>
    <row r="2841" spans="1:23" ht="43.2" x14ac:dyDescent="0.3">
      <c r="A2841">
        <v>348</v>
      </c>
      <c r="B2841" s="3" t="s">
        <v>349</v>
      </c>
      <c r="C2841" s="3" t="s">
        <v>4458</v>
      </c>
      <c r="D2841">
        <v>10000</v>
      </c>
      <c r="E2841">
        <v>10300</v>
      </c>
      <c r="F2841" t="s">
        <v>8219</v>
      </c>
      <c r="G2841" t="s">
        <v>8224</v>
      </c>
      <c r="H2841" t="s">
        <v>8246</v>
      </c>
      <c r="I2841">
        <v>1440165916</v>
      </c>
      <c r="J2841">
        <v>1437573916</v>
      </c>
      <c r="K2841" t="b">
        <v>1</v>
      </c>
      <c r="L2841">
        <v>119</v>
      </c>
      <c r="M2841" t="b">
        <v>1</v>
      </c>
      <c r="N2841" t="s">
        <v>8269</v>
      </c>
      <c r="O2841" s="5">
        <f t="shared" si="352"/>
        <v>1.03</v>
      </c>
      <c r="P2841" s="8">
        <f t="shared" si="353"/>
        <v>86.554621848739501</v>
      </c>
      <c r="Q2841" t="str">
        <f t="shared" si="354"/>
        <v>film &amp; video</v>
      </c>
      <c r="R2841" t="str">
        <f t="shared" si="355"/>
        <v>documentary</v>
      </c>
      <c r="S2841" s="11">
        <f t="shared" si="356"/>
        <v>42207.58699074074</v>
      </c>
      <c r="T2841" s="11">
        <f t="shared" si="357"/>
        <v>42237.58699074074</v>
      </c>
      <c r="U2841" t="str">
        <f>INDEX('ED - Country code'!$A:$A,MATCH(Data!G350,'ED - Country code'!$B:$B,0))</f>
        <v>United States of America</v>
      </c>
      <c r="V2841">
        <f t="shared" si="358"/>
        <v>30</v>
      </c>
      <c r="W2841">
        <f t="shared" si="359"/>
        <v>2015</v>
      </c>
    </row>
    <row r="2842" spans="1:23" ht="43.2" x14ac:dyDescent="0.3">
      <c r="A2842">
        <v>2662</v>
      </c>
      <c r="B2842" s="3" t="s">
        <v>2662</v>
      </c>
      <c r="C2842" s="3" t="s">
        <v>6772</v>
      </c>
      <c r="D2842">
        <v>20000</v>
      </c>
      <c r="E2842">
        <v>21360</v>
      </c>
      <c r="F2842" t="s">
        <v>8219</v>
      </c>
      <c r="G2842" t="s">
        <v>8224</v>
      </c>
      <c r="H2842" t="s">
        <v>8246</v>
      </c>
      <c r="I2842">
        <v>1440179713</v>
      </c>
      <c r="J2842">
        <v>1437587713</v>
      </c>
      <c r="K2842" t="b">
        <v>0</v>
      </c>
      <c r="L2842">
        <v>80</v>
      </c>
      <c r="M2842" t="b">
        <v>1</v>
      </c>
      <c r="N2842" t="s">
        <v>8302</v>
      </c>
      <c r="O2842" s="5">
        <f t="shared" si="352"/>
        <v>1.0680000000000001</v>
      </c>
      <c r="P2842" s="8">
        <f t="shared" si="353"/>
        <v>267</v>
      </c>
      <c r="Q2842" t="str">
        <f t="shared" si="354"/>
        <v>technology</v>
      </c>
      <c r="R2842" t="str">
        <f t="shared" si="355"/>
        <v>makerspaces</v>
      </c>
      <c r="S2842" s="11">
        <f t="shared" si="356"/>
        <v>42207.746678240743</v>
      </c>
      <c r="T2842" s="11">
        <f t="shared" si="357"/>
        <v>42237.746678240743</v>
      </c>
      <c r="U2842" t="str">
        <f>INDEX('ED - Country code'!$A:$A,MATCH(Data!G2664,'ED - Country code'!$B:$B,0))</f>
        <v>United States of America</v>
      </c>
      <c r="V2842">
        <f t="shared" si="358"/>
        <v>30</v>
      </c>
      <c r="W2842">
        <f t="shared" si="359"/>
        <v>2015</v>
      </c>
    </row>
    <row r="2843" spans="1:23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2"/>
        <v>0.01</v>
      </c>
      <c r="P2843" s="8">
        <f t="shared" si="353"/>
        <v>10</v>
      </c>
      <c r="Q2843" t="str">
        <f t="shared" si="354"/>
        <v>theater</v>
      </c>
      <c r="R2843" t="str">
        <f t="shared" si="355"/>
        <v>plays</v>
      </c>
      <c r="S2843" s="11">
        <f t="shared" si="356"/>
        <v>42291.739548611105</v>
      </c>
      <c r="T2843" s="11">
        <f t="shared" si="357"/>
        <v>42351.781215277777</v>
      </c>
      <c r="U2843" t="str">
        <f>INDEX('ED - Country code'!$A:$A,MATCH(Data!G2843,'ED - Country code'!$B:$B,0))</f>
        <v>United Kingdom</v>
      </c>
      <c r="V2843">
        <f t="shared" si="358"/>
        <v>60.041666666671517</v>
      </c>
      <c r="W2843">
        <f t="shared" si="359"/>
        <v>2015</v>
      </c>
    </row>
    <row r="2844" spans="1:23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2"/>
        <v>0</v>
      </c>
      <c r="P2844" s="8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11">
        <f t="shared" si="356"/>
        <v>41784.952488425923</v>
      </c>
      <c r="T2844" s="11">
        <f t="shared" si="357"/>
        <v>41811.458333333336</v>
      </c>
      <c r="U2844" t="str">
        <f>INDEX('ED - Country code'!$A:$A,MATCH(Data!G2844,'ED - Country code'!$B:$B,0))</f>
        <v>United Kingdom</v>
      </c>
      <c r="V2844">
        <f t="shared" si="358"/>
        <v>26.50584490741312</v>
      </c>
      <c r="W2844">
        <f t="shared" si="359"/>
        <v>2014</v>
      </c>
    </row>
    <row r="2845" spans="1:23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2"/>
        <v>0</v>
      </c>
      <c r="P2845" s="8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11">
        <f t="shared" si="356"/>
        <v>42492.737847222219</v>
      </c>
      <c r="T2845" s="11">
        <f t="shared" si="357"/>
        <v>42534.166666666672</v>
      </c>
      <c r="U2845" t="str">
        <f>INDEX('ED - Country code'!$A:$A,MATCH(Data!G2845,'ED - Country code'!$B:$B,0))</f>
        <v>United States of America</v>
      </c>
      <c r="V2845">
        <f t="shared" si="358"/>
        <v>41.428819444452529</v>
      </c>
      <c r="W2845">
        <f t="shared" si="359"/>
        <v>2016</v>
      </c>
    </row>
    <row r="2846" spans="1:23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2"/>
        <v>5.4545454545454543E-2</v>
      </c>
      <c r="P2846" s="8">
        <f t="shared" si="353"/>
        <v>30</v>
      </c>
      <c r="Q2846" t="str">
        <f t="shared" si="354"/>
        <v>theater</v>
      </c>
      <c r="R2846" t="str">
        <f t="shared" si="355"/>
        <v>plays</v>
      </c>
      <c r="S2846" s="11">
        <f t="shared" si="356"/>
        <v>42709.546064814815</v>
      </c>
      <c r="T2846" s="11">
        <f t="shared" si="357"/>
        <v>42739.546064814815</v>
      </c>
      <c r="U2846" t="str">
        <f>INDEX('ED - Country code'!$A:$A,MATCH(Data!G2846,'ED - Country code'!$B:$B,0))</f>
        <v>Austria</v>
      </c>
      <c r="V2846">
        <f t="shared" si="358"/>
        <v>30</v>
      </c>
      <c r="W2846">
        <f t="shared" si="359"/>
        <v>2017</v>
      </c>
    </row>
    <row r="2847" spans="1:23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2"/>
        <v>0.31546666666666667</v>
      </c>
      <c r="P2847" s="8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11">
        <f t="shared" si="356"/>
        <v>42103.016585648147</v>
      </c>
      <c r="T2847" s="11">
        <f t="shared" si="357"/>
        <v>42163.016585648147</v>
      </c>
      <c r="U2847" t="str">
        <f>INDEX('ED - Country code'!$A:$A,MATCH(Data!G2847,'ED - Country code'!$B:$B,0))</f>
        <v>United States of America</v>
      </c>
      <c r="V2847">
        <f t="shared" si="358"/>
        <v>60</v>
      </c>
      <c r="W2847">
        <f t="shared" si="359"/>
        <v>2015</v>
      </c>
    </row>
    <row r="2848" spans="1:23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2"/>
        <v>0</v>
      </c>
      <c r="P2848" s="8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11">
        <f t="shared" si="356"/>
        <v>42108.692060185189</v>
      </c>
      <c r="T2848" s="11">
        <f t="shared" si="357"/>
        <v>42153.692060185189</v>
      </c>
      <c r="U2848" t="str">
        <f>INDEX('ED - Country code'!$A:$A,MATCH(Data!G2848,'ED - Country code'!$B:$B,0))</f>
        <v>United States of America</v>
      </c>
      <c r="V2848">
        <f t="shared" si="358"/>
        <v>45</v>
      </c>
      <c r="W2848">
        <f t="shared" si="359"/>
        <v>2015</v>
      </c>
    </row>
    <row r="2849" spans="1:23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2"/>
        <v>0</v>
      </c>
      <c r="P2849" s="8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11">
        <f t="shared" si="356"/>
        <v>42453.806307870371</v>
      </c>
      <c r="T2849" s="11">
        <f t="shared" si="357"/>
        <v>42513.806307870371</v>
      </c>
      <c r="U2849" t="str">
        <f>INDEX('ED - Country code'!$A:$A,MATCH(Data!G2849,'ED - Country code'!$B:$B,0))</f>
        <v>United States of America</v>
      </c>
      <c r="V2849">
        <f t="shared" si="358"/>
        <v>60</v>
      </c>
      <c r="W2849">
        <f t="shared" si="359"/>
        <v>2016</v>
      </c>
    </row>
    <row r="2850" spans="1:23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2"/>
        <v>2E-3</v>
      </c>
      <c r="P2850" s="8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11">
        <f t="shared" si="356"/>
        <v>42123.648831018523</v>
      </c>
      <c r="T2850" s="11">
        <f t="shared" si="357"/>
        <v>42153.648831018523</v>
      </c>
      <c r="U2850" t="str">
        <f>INDEX('ED - Country code'!$A:$A,MATCH(Data!G2850,'ED - Country code'!$B:$B,0))</f>
        <v>United States of America</v>
      </c>
      <c r="V2850">
        <f t="shared" si="358"/>
        <v>30</v>
      </c>
      <c r="W2850">
        <f t="shared" si="359"/>
        <v>2015</v>
      </c>
    </row>
    <row r="2851" spans="1:23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2"/>
        <v>0.01</v>
      </c>
      <c r="P2851" s="8">
        <f t="shared" si="353"/>
        <v>5</v>
      </c>
      <c r="Q2851" t="str">
        <f t="shared" si="354"/>
        <v>theater</v>
      </c>
      <c r="R2851" t="str">
        <f t="shared" si="355"/>
        <v>plays</v>
      </c>
      <c r="S2851" s="11">
        <f t="shared" si="356"/>
        <v>42453.428240740745</v>
      </c>
      <c r="T2851" s="11">
        <f t="shared" si="357"/>
        <v>42483.428240740745</v>
      </c>
      <c r="U2851" t="str">
        <f>INDEX('ED - Country code'!$A:$A,MATCH(Data!G2851,'ED - Country code'!$B:$B,0))</f>
        <v>United Kingdom</v>
      </c>
      <c r="V2851">
        <f t="shared" si="358"/>
        <v>30</v>
      </c>
      <c r="W2851">
        <f t="shared" si="359"/>
        <v>2016</v>
      </c>
    </row>
    <row r="2852" spans="1:23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2"/>
        <v>3.8875E-2</v>
      </c>
      <c r="P2852" s="8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11">
        <f t="shared" si="356"/>
        <v>41858.007071759261</v>
      </c>
      <c r="T2852" s="11">
        <f t="shared" si="357"/>
        <v>41888.007071759261</v>
      </c>
      <c r="U2852" t="str">
        <f>INDEX('ED - Country code'!$A:$A,MATCH(Data!G2852,'ED - Country code'!$B:$B,0))</f>
        <v>United States of America</v>
      </c>
      <c r="V2852">
        <f t="shared" si="358"/>
        <v>30</v>
      </c>
      <c r="W2852">
        <f t="shared" si="359"/>
        <v>2014</v>
      </c>
    </row>
    <row r="2853" spans="1:23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2"/>
        <v>0</v>
      </c>
      <c r="P2853" s="8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11">
        <f t="shared" si="356"/>
        <v>42390.002650462964</v>
      </c>
      <c r="T2853" s="11">
        <f t="shared" si="357"/>
        <v>42398.970138888893</v>
      </c>
      <c r="U2853" t="str">
        <f>INDEX('ED - Country code'!$A:$A,MATCH(Data!G2853,'ED - Country code'!$B:$B,0))</f>
        <v>Ireland</v>
      </c>
      <c r="V2853">
        <f t="shared" si="358"/>
        <v>8.9674884259293322</v>
      </c>
      <c r="W2853">
        <f t="shared" si="359"/>
        <v>2016</v>
      </c>
    </row>
    <row r="2854" spans="1:23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2"/>
        <v>1.9E-2</v>
      </c>
      <c r="P2854" s="8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11">
        <f t="shared" si="356"/>
        <v>41781.045173611114</v>
      </c>
      <c r="T2854" s="11">
        <f t="shared" si="357"/>
        <v>41811.045173611114</v>
      </c>
      <c r="U2854" t="str">
        <f>INDEX('ED - Country code'!$A:$A,MATCH(Data!G2854,'ED - Country code'!$B:$B,0))</f>
        <v>United States of America</v>
      </c>
      <c r="V2854">
        <f t="shared" si="358"/>
        <v>30</v>
      </c>
      <c r="W2854">
        <f t="shared" si="359"/>
        <v>2014</v>
      </c>
    </row>
    <row r="2855" spans="1:23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2"/>
        <v>0</v>
      </c>
      <c r="P2855" s="8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11">
        <f t="shared" si="356"/>
        <v>41836.190937499996</v>
      </c>
      <c r="T2855" s="11">
        <f t="shared" si="357"/>
        <v>41896.190937499996</v>
      </c>
      <c r="U2855" t="str">
        <f>INDEX('ED - Country code'!$A:$A,MATCH(Data!G2855,'ED - Country code'!$B:$B,0))</f>
        <v>Canada</v>
      </c>
      <c r="V2855">
        <f t="shared" si="358"/>
        <v>60</v>
      </c>
      <c r="W2855">
        <f t="shared" si="359"/>
        <v>2014</v>
      </c>
    </row>
    <row r="2856" spans="1:23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2"/>
        <v>0.41699999999999998</v>
      </c>
      <c r="P2856" s="8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11">
        <f t="shared" si="356"/>
        <v>42111.71665509259</v>
      </c>
      <c r="T2856" s="11">
        <f t="shared" si="357"/>
        <v>42131.71665509259</v>
      </c>
      <c r="U2856" t="str">
        <f>INDEX('ED - Country code'!$A:$A,MATCH(Data!G2856,'ED - Country code'!$B:$B,0))</f>
        <v>United Kingdom</v>
      </c>
      <c r="V2856">
        <f t="shared" si="358"/>
        <v>20</v>
      </c>
      <c r="W2856">
        <f t="shared" si="359"/>
        <v>2015</v>
      </c>
    </row>
    <row r="2857" spans="1:23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2"/>
        <v>0.5</v>
      </c>
      <c r="P2857" s="8">
        <f t="shared" si="353"/>
        <v>60</v>
      </c>
      <c r="Q2857" t="str">
        <f t="shared" si="354"/>
        <v>theater</v>
      </c>
      <c r="R2857" t="str">
        <f t="shared" si="355"/>
        <v>plays</v>
      </c>
      <c r="S2857" s="11">
        <f t="shared" si="356"/>
        <v>42370.007766203707</v>
      </c>
      <c r="T2857" s="11">
        <f t="shared" si="357"/>
        <v>42398.981944444444</v>
      </c>
      <c r="U2857" t="str">
        <f>INDEX('ED - Country code'!$A:$A,MATCH(Data!G2857,'ED - Country code'!$B:$B,0))</f>
        <v>United States of America</v>
      </c>
      <c r="V2857">
        <f t="shared" si="358"/>
        <v>28.974178240736364</v>
      </c>
      <c r="W2857">
        <f t="shared" si="359"/>
        <v>2016</v>
      </c>
    </row>
    <row r="2858" spans="1:23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2"/>
        <v>4.8666666666666664E-2</v>
      </c>
      <c r="P2858" s="8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11">
        <f t="shared" si="356"/>
        <v>42165.037581018521</v>
      </c>
      <c r="T2858" s="11">
        <f t="shared" si="357"/>
        <v>42224.898611111115</v>
      </c>
      <c r="U2858" t="str">
        <f>INDEX('ED - Country code'!$A:$A,MATCH(Data!G2858,'ED - Country code'!$B:$B,0))</f>
        <v>United States of America</v>
      </c>
      <c r="V2858">
        <f t="shared" si="358"/>
        <v>59.861030092593865</v>
      </c>
      <c r="W2858">
        <f t="shared" si="359"/>
        <v>2015</v>
      </c>
    </row>
    <row r="2859" spans="1:23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2"/>
        <v>0.19736842105263158</v>
      </c>
      <c r="P2859" s="8">
        <f t="shared" si="353"/>
        <v>500</v>
      </c>
      <c r="Q2859" t="str">
        <f t="shared" si="354"/>
        <v>theater</v>
      </c>
      <c r="R2859" t="str">
        <f t="shared" si="355"/>
        <v>plays</v>
      </c>
      <c r="S2859" s="11">
        <f t="shared" si="356"/>
        <v>42726.920081018514</v>
      </c>
      <c r="T2859" s="11">
        <f t="shared" si="357"/>
        <v>42786.75</v>
      </c>
      <c r="U2859" t="str">
        <f>INDEX('ED - Country code'!$A:$A,MATCH(Data!G2859,'ED - Country code'!$B:$B,0))</f>
        <v>Mexico</v>
      </c>
      <c r="V2859">
        <f t="shared" si="358"/>
        <v>59.829918981486117</v>
      </c>
      <c r="W2859">
        <f t="shared" si="359"/>
        <v>2017</v>
      </c>
    </row>
    <row r="2860" spans="1:23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2"/>
        <v>0</v>
      </c>
      <c r="P2860" s="8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11">
        <f t="shared" si="356"/>
        <v>41954.545081018514</v>
      </c>
      <c r="T2860" s="11">
        <f t="shared" si="357"/>
        <v>41978.477777777778</v>
      </c>
      <c r="U2860" t="str">
        <f>INDEX('ED - Country code'!$A:$A,MATCH(Data!G2860,'ED - Country code'!$B:$B,0))</f>
        <v>Netherlands</v>
      </c>
      <c r="V2860">
        <f t="shared" si="358"/>
        <v>23.932696759264218</v>
      </c>
      <c r="W2860">
        <f t="shared" si="359"/>
        <v>2014</v>
      </c>
    </row>
    <row r="2861" spans="1:23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2"/>
        <v>1.7500000000000002E-2</v>
      </c>
      <c r="P2861" s="8">
        <f t="shared" si="353"/>
        <v>35</v>
      </c>
      <c r="Q2861" t="str">
        <f t="shared" si="354"/>
        <v>theater</v>
      </c>
      <c r="R2861" t="str">
        <f t="shared" si="355"/>
        <v>plays</v>
      </c>
      <c r="S2861" s="11">
        <f t="shared" si="356"/>
        <v>42233.362314814818</v>
      </c>
      <c r="T2861" s="11">
        <f t="shared" si="357"/>
        <v>42293.362314814818</v>
      </c>
      <c r="U2861" t="str">
        <f>INDEX('ED - Country code'!$A:$A,MATCH(Data!G2861,'ED - Country code'!$B:$B,0))</f>
        <v>Australia</v>
      </c>
      <c r="V2861">
        <f t="shared" si="358"/>
        <v>60</v>
      </c>
      <c r="W2861">
        <f t="shared" si="359"/>
        <v>2015</v>
      </c>
    </row>
    <row r="2862" spans="1:23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2"/>
        <v>6.6500000000000004E-2</v>
      </c>
      <c r="P2862" s="8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11">
        <f t="shared" si="356"/>
        <v>42480.800648148142</v>
      </c>
      <c r="T2862" s="11">
        <f t="shared" si="357"/>
        <v>42540.800648148142</v>
      </c>
      <c r="U2862" t="str">
        <f>INDEX('ED - Country code'!$A:$A,MATCH(Data!G2862,'ED - Country code'!$B:$B,0))</f>
        <v>United States of America</v>
      </c>
      <c r="V2862">
        <f t="shared" si="358"/>
        <v>60</v>
      </c>
      <c r="W2862">
        <f t="shared" si="359"/>
        <v>2016</v>
      </c>
    </row>
    <row r="2863" spans="1:23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2"/>
        <v>0.32</v>
      </c>
      <c r="P2863" s="8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11">
        <f t="shared" si="356"/>
        <v>42257.590833333335</v>
      </c>
      <c r="T2863" s="11">
        <f t="shared" si="357"/>
        <v>42271.590833333335</v>
      </c>
      <c r="U2863" t="str">
        <f>INDEX('ED - Country code'!$A:$A,MATCH(Data!G2863,'ED - Country code'!$B:$B,0))</f>
        <v>Australia</v>
      </c>
      <c r="V2863">
        <f t="shared" si="358"/>
        <v>14</v>
      </c>
      <c r="W2863">
        <f t="shared" si="359"/>
        <v>2015</v>
      </c>
    </row>
    <row r="2864" spans="1:23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2"/>
        <v>4.3307086614173228E-3</v>
      </c>
      <c r="P2864" s="8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11">
        <f t="shared" si="356"/>
        <v>41784.789687500001</v>
      </c>
      <c r="T2864" s="11">
        <f t="shared" si="357"/>
        <v>41814.789687500001</v>
      </c>
      <c r="U2864" t="str">
        <f>INDEX('ED - Country code'!$A:$A,MATCH(Data!G2864,'ED - Country code'!$B:$B,0))</f>
        <v>United States of America</v>
      </c>
      <c r="V2864">
        <f t="shared" si="358"/>
        <v>30</v>
      </c>
      <c r="W2864">
        <f t="shared" si="359"/>
        <v>2014</v>
      </c>
    </row>
    <row r="2865" spans="1:23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2"/>
        <v>4.0000000000000002E-4</v>
      </c>
      <c r="P2865" s="8">
        <f t="shared" si="353"/>
        <v>20</v>
      </c>
      <c r="Q2865" t="str">
        <f t="shared" si="354"/>
        <v>theater</v>
      </c>
      <c r="R2865" t="str">
        <f t="shared" si="355"/>
        <v>plays</v>
      </c>
      <c r="S2865" s="11">
        <f t="shared" si="356"/>
        <v>41831.675034722226</v>
      </c>
      <c r="T2865" s="11">
        <f t="shared" si="357"/>
        <v>41891.675034722226</v>
      </c>
      <c r="U2865" t="str">
        <f>INDEX('ED - Country code'!$A:$A,MATCH(Data!G2865,'ED - Country code'!$B:$B,0))</f>
        <v>United States of America</v>
      </c>
      <c r="V2865">
        <f t="shared" si="358"/>
        <v>60</v>
      </c>
      <c r="W2865">
        <f t="shared" si="359"/>
        <v>2014</v>
      </c>
    </row>
    <row r="2866" spans="1:23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2"/>
        <v>1.6E-2</v>
      </c>
      <c r="P2866" s="8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11">
        <f t="shared" si="356"/>
        <v>42172.613506944443</v>
      </c>
      <c r="T2866" s="11">
        <f t="shared" si="357"/>
        <v>42202.554166666669</v>
      </c>
      <c r="U2866" t="str">
        <f>INDEX('ED - Country code'!$A:$A,MATCH(Data!G2866,'ED - Country code'!$B:$B,0))</f>
        <v>United Kingdom</v>
      </c>
      <c r="V2866">
        <f t="shared" si="358"/>
        <v>29.940659722225973</v>
      </c>
      <c r="W2866">
        <f t="shared" si="359"/>
        <v>2015</v>
      </c>
    </row>
    <row r="2867" spans="1:23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2"/>
        <v>0</v>
      </c>
      <c r="P2867" s="8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11">
        <f t="shared" si="356"/>
        <v>41950.114108796297</v>
      </c>
      <c r="T2867" s="11">
        <f t="shared" si="357"/>
        <v>42010.114108796297</v>
      </c>
      <c r="U2867" t="str">
        <f>INDEX('ED - Country code'!$A:$A,MATCH(Data!G2867,'ED - Country code'!$B:$B,0))</f>
        <v>United States of America</v>
      </c>
      <c r="V2867">
        <f t="shared" si="358"/>
        <v>60</v>
      </c>
      <c r="W2867">
        <f t="shared" si="359"/>
        <v>2015</v>
      </c>
    </row>
    <row r="2868" spans="1:23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2"/>
        <v>8.9999999999999993E-3</v>
      </c>
      <c r="P2868" s="8">
        <f t="shared" si="353"/>
        <v>22.5</v>
      </c>
      <c r="Q2868" t="str">
        <f t="shared" si="354"/>
        <v>theater</v>
      </c>
      <c r="R2868" t="str">
        <f t="shared" si="355"/>
        <v>plays</v>
      </c>
      <c r="S2868" s="11">
        <f t="shared" si="356"/>
        <v>42627.955104166671</v>
      </c>
      <c r="T2868" s="11">
        <f t="shared" si="357"/>
        <v>42657.916666666672</v>
      </c>
      <c r="U2868" t="str">
        <f>INDEX('ED - Country code'!$A:$A,MATCH(Data!G2868,'ED - Country code'!$B:$B,0))</f>
        <v>United States of America</v>
      </c>
      <c r="V2868">
        <f t="shared" si="358"/>
        <v>29.961562500000582</v>
      </c>
      <c r="W2868">
        <f t="shared" si="359"/>
        <v>2016</v>
      </c>
    </row>
    <row r="2869" spans="1:23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2"/>
        <v>0.2016</v>
      </c>
      <c r="P2869" s="8">
        <f t="shared" si="353"/>
        <v>50.4</v>
      </c>
      <c r="Q2869" t="str">
        <f t="shared" si="354"/>
        <v>theater</v>
      </c>
      <c r="R2869" t="str">
        <f t="shared" si="355"/>
        <v>plays</v>
      </c>
      <c r="S2869" s="11">
        <f t="shared" si="356"/>
        <v>42531.195277777777</v>
      </c>
      <c r="T2869" s="11">
        <f t="shared" si="357"/>
        <v>42555.166666666672</v>
      </c>
      <c r="U2869" t="str">
        <f>INDEX('ED - Country code'!$A:$A,MATCH(Data!G2869,'ED - Country code'!$B:$B,0))</f>
        <v>United States of America</v>
      </c>
      <c r="V2869">
        <f t="shared" si="358"/>
        <v>23.97138888889458</v>
      </c>
      <c r="W2869">
        <f t="shared" si="359"/>
        <v>2016</v>
      </c>
    </row>
    <row r="2870" spans="1:23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2"/>
        <v>0.42011733333333334</v>
      </c>
      <c r="P2870" s="8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11">
        <f t="shared" si="356"/>
        <v>42618.827013888891</v>
      </c>
      <c r="T2870" s="11">
        <f t="shared" si="357"/>
        <v>42648.827013888891</v>
      </c>
      <c r="U2870" t="str">
        <f>INDEX('ED - Country code'!$A:$A,MATCH(Data!G2870,'ED - Country code'!$B:$B,0))</f>
        <v>United States of America</v>
      </c>
      <c r="V2870">
        <f t="shared" si="358"/>
        <v>30</v>
      </c>
      <c r="W2870">
        <f t="shared" si="359"/>
        <v>2016</v>
      </c>
    </row>
    <row r="2871" spans="1:23" ht="43.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2"/>
        <v>8.8500000000000002E-3</v>
      </c>
      <c r="P2871" s="8">
        <f t="shared" si="353"/>
        <v>35.4</v>
      </c>
      <c r="Q2871" t="str">
        <f t="shared" si="354"/>
        <v>theater</v>
      </c>
      <c r="R2871" t="str">
        <f t="shared" si="355"/>
        <v>plays</v>
      </c>
      <c r="S2871" s="11">
        <f t="shared" si="356"/>
        <v>42540.593530092592</v>
      </c>
      <c r="T2871" s="11">
        <f t="shared" si="357"/>
        <v>42570.593530092592</v>
      </c>
      <c r="U2871" t="str">
        <f>INDEX('ED - Country code'!$A:$A,MATCH(Data!G2871,'ED - Country code'!$B:$B,0))</f>
        <v>United States of America</v>
      </c>
      <c r="V2871">
        <f t="shared" si="358"/>
        <v>30</v>
      </c>
      <c r="W2871">
        <f t="shared" si="359"/>
        <v>2016</v>
      </c>
    </row>
    <row r="2872" spans="1:23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2"/>
        <v>0.15</v>
      </c>
      <c r="P2872" s="8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11">
        <f t="shared" si="356"/>
        <v>41746.189409722225</v>
      </c>
      <c r="T2872" s="11">
        <f t="shared" si="357"/>
        <v>41776.189409722225</v>
      </c>
      <c r="U2872" t="str">
        <f>INDEX('ED - Country code'!$A:$A,MATCH(Data!G2872,'ED - Country code'!$B:$B,0))</f>
        <v>United States of America</v>
      </c>
      <c r="V2872">
        <f t="shared" si="358"/>
        <v>30</v>
      </c>
      <c r="W2872">
        <f t="shared" si="359"/>
        <v>2014</v>
      </c>
    </row>
    <row r="2873" spans="1:23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2"/>
        <v>4.6699999999999998E-2</v>
      </c>
      <c r="P2873" s="8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11">
        <f t="shared" si="356"/>
        <v>41974.738576388889</v>
      </c>
      <c r="T2873" s="11">
        <f t="shared" si="357"/>
        <v>41994.738576388889</v>
      </c>
      <c r="U2873" t="str">
        <f>INDEX('ED - Country code'!$A:$A,MATCH(Data!G2873,'ED - Country code'!$B:$B,0))</f>
        <v>United States of America</v>
      </c>
      <c r="V2873">
        <f t="shared" si="358"/>
        <v>20</v>
      </c>
      <c r="W2873">
        <f t="shared" si="359"/>
        <v>2014</v>
      </c>
    </row>
    <row r="2874" spans="1:23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2"/>
        <v>0</v>
      </c>
      <c r="P2874" s="8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11">
        <f t="shared" si="356"/>
        <v>42115.11618055556</v>
      </c>
      <c r="T2874" s="11">
        <f t="shared" si="357"/>
        <v>42175.11618055556</v>
      </c>
      <c r="U2874" t="str">
        <f>INDEX('ED - Country code'!$A:$A,MATCH(Data!G2874,'ED - Country code'!$B:$B,0))</f>
        <v>United States of America</v>
      </c>
      <c r="V2874">
        <f t="shared" si="358"/>
        <v>60</v>
      </c>
      <c r="W2874">
        <f t="shared" si="359"/>
        <v>2015</v>
      </c>
    </row>
    <row r="2875" spans="1:23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2"/>
        <v>0.38119999999999998</v>
      </c>
      <c r="P2875" s="8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11">
        <f t="shared" si="356"/>
        <v>42002.817488425921</v>
      </c>
      <c r="T2875" s="11">
        <f t="shared" si="357"/>
        <v>42032.817488425921</v>
      </c>
      <c r="U2875" t="str">
        <f>INDEX('ED - Country code'!$A:$A,MATCH(Data!G2875,'ED - Country code'!$B:$B,0))</f>
        <v>United States of America</v>
      </c>
      <c r="V2875">
        <f t="shared" si="358"/>
        <v>30</v>
      </c>
      <c r="W2875">
        <f t="shared" si="359"/>
        <v>2015</v>
      </c>
    </row>
    <row r="2876" spans="1:23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2"/>
        <v>5.4199999999999998E-2</v>
      </c>
      <c r="P2876" s="8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11">
        <f t="shared" si="356"/>
        <v>42722.84474537037</v>
      </c>
      <c r="T2876" s="11">
        <f t="shared" si="357"/>
        <v>42752.84474537037</v>
      </c>
      <c r="U2876" t="str">
        <f>INDEX('ED - Country code'!$A:$A,MATCH(Data!G2876,'ED - Country code'!$B:$B,0))</f>
        <v>United States of America</v>
      </c>
      <c r="V2876">
        <f t="shared" si="358"/>
        <v>30</v>
      </c>
      <c r="W2876">
        <f t="shared" si="359"/>
        <v>2017</v>
      </c>
    </row>
    <row r="2877" spans="1:23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2"/>
        <v>3.5E-4</v>
      </c>
      <c r="P2877" s="8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11">
        <f t="shared" si="356"/>
        <v>42465.128391203703</v>
      </c>
      <c r="T2877" s="11">
        <f t="shared" si="357"/>
        <v>42495.128391203703</v>
      </c>
      <c r="U2877" t="str">
        <f>INDEX('ED - Country code'!$A:$A,MATCH(Data!G2877,'ED - Country code'!$B:$B,0))</f>
        <v>United States of America</v>
      </c>
      <c r="V2877">
        <f t="shared" si="358"/>
        <v>30</v>
      </c>
      <c r="W2877">
        <f t="shared" si="359"/>
        <v>2016</v>
      </c>
    </row>
    <row r="2878" spans="1:23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2"/>
        <v>0</v>
      </c>
      <c r="P2878" s="8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11">
        <f t="shared" si="356"/>
        <v>42171.743969907402</v>
      </c>
      <c r="T2878" s="11">
        <f t="shared" si="357"/>
        <v>42201.743969907402</v>
      </c>
      <c r="U2878" t="str">
        <f>INDEX('ED - Country code'!$A:$A,MATCH(Data!G2878,'ED - Country code'!$B:$B,0))</f>
        <v>United States of America</v>
      </c>
      <c r="V2878">
        <f t="shared" si="358"/>
        <v>30</v>
      </c>
      <c r="W2878">
        <f t="shared" si="359"/>
        <v>2015</v>
      </c>
    </row>
    <row r="2879" spans="1:23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2"/>
        <v>0.10833333333333334</v>
      </c>
      <c r="P2879" s="8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11">
        <f t="shared" si="356"/>
        <v>42672.955138888887</v>
      </c>
      <c r="T2879" s="11">
        <f t="shared" si="357"/>
        <v>42704.708333333328</v>
      </c>
      <c r="U2879" t="str">
        <f>INDEX('ED - Country code'!$A:$A,MATCH(Data!G2879,'ED - Country code'!$B:$B,0))</f>
        <v>United States of America</v>
      </c>
      <c r="V2879">
        <f t="shared" si="358"/>
        <v>31.75319444444176</v>
      </c>
      <c r="W2879">
        <f t="shared" si="359"/>
        <v>2016</v>
      </c>
    </row>
    <row r="2880" spans="1:23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2"/>
        <v>2.1000000000000001E-2</v>
      </c>
      <c r="P2880" s="8">
        <f t="shared" si="353"/>
        <v>15.75</v>
      </c>
      <c r="Q2880" t="str">
        <f t="shared" si="354"/>
        <v>theater</v>
      </c>
      <c r="R2880" t="str">
        <f t="shared" si="355"/>
        <v>plays</v>
      </c>
      <c r="S2880" s="11">
        <f t="shared" si="356"/>
        <v>42128.615682870368</v>
      </c>
      <c r="T2880" s="11">
        <f t="shared" si="357"/>
        <v>42188.615682870368</v>
      </c>
      <c r="U2880" t="str">
        <f>INDEX('ED - Country code'!$A:$A,MATCH(Data!G2880,'ED - Country code'!$B:$B,0))</f>
        <v>United Kingdom</v>
      </c>
      <c r="V2880">
        <f t="shared" si="358"/>
        <v>60</v>
      </c>
      <c r="W2880">
        <f t="shared" si="359"/>
        <v>2015</v>
      </c>
    </row>
    <row r="2881" spans="1:23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2"/>
        <v>2.5892857142857141E-3</v>
      </c>
      <c r="P2881" s="8">
        <f t="shared" si="353"/>
        <v>29</v>
      </c>
      <c r="Q2881" t="str">
        <f t="shared" si="354"/>
        <v>theater</v>
      </c>
      <c r="R2881" t="str">
        <f t="shared" si="355"/>
        <v>plays</v>
      </c>
      <c r="S2881" s="11">
        <f t="shared" si="356"/>
        <v>42359.725243055553</v>
      </c>
      <c r="T2881" s="11">
        <f t="shared" si="357"/>
        <v>42389.725243055553</v>
      </c>
      <c r="U2881" t="str">
        <f>INDEX('ED - Country code'!$A:$A,MATCH(Data!G2881,'ED - Country code'!$B:$B,0))</f>
        <v>United States of America</v>
      </c>
      <c r="V2881">
        <f t="shared" si="358"/>
        <v>30</v>
      </c>
      <c r="W2881">
        <f t="shared" si="359"/>
        <v>2016</v>
      </c>
    </row>
    <row r="2882" spans="1:23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360">E2882/D2882</f>
        <v>0.23333333333333334</v>
      </c>
      <c r="P2882" s="8">
        <f t="shared" ref="P2882:P2945" si="361">E2882/L2882</f>
        <v>96.551724137931032</v>
      </c>
      <c r="Q2882" t="str">
        <f t="shared" ref="Q2882:Q2945" si="362">LEFT(N2882,SEARCH("/",N2882,1)-1)</f>
        <v>theater</v>
      </c>
      <c r="R2882" t="str">
        <f t="shared" ref="R2882:R2945" si="363">RIGHT(N2882,LEN(N2882)-SEARCH("/",N2882,1))</f>
        <v>plays</v>
      </c>
      <c r="S2882" s="11">
        <f t="shared" ref="S2882:S2945" si="364">(((J2882/60)/60)/24)+DATE(1970,1,1)</f>
        <v>42192.905694444446</v>
      </c>
      <c r="T2882" s="11">
        <f t="shared" ref="T2882:T2945" si="365">(((I2882/60)/60)/24)+DATE(1970,1,1)</f>
        <v>42236.711805555555</v>
      </c>
      <c r="U2882" t="str">
        <f>INDEX('ED - Country code'!$A:$A,MATCH(Data!G2882,'ED - Country code'!$B:$B,0))</f>
        <v>United States of America</v>
      </c>
      <c r="V2882">
        <f t="shared" si="358"/>
        <v>43.806111111109203</v>
      </c>
      <c r="W2882">
        <f t="shared" si="359"/>
        <v>2015</v>
      </c>
    </row>
    <row r="2883" spans="1:23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360"/>
        <v>0</v>
      </c>
      <c r="P2883" s="8" t="e">
        <f t="shared" si="361"/>
        <v>#DIV/0!</v>
      </c>
      <c r="Q2883" t="str">
        <f t="shared" si="362"/>
        <v>theater</v>
      </c>
      <c r="R2883" t="str">
        <f t="shared" si="363"/>
        <v>plays</v>
      </c>
      <c r="S2883" s="11">
        <f t="shared" si="364"/>
        <v>41916.597638888888</v>
      </c>
      <c r="T2883" s="11">
        <f t="shared" si="365"/>
        <v>41976.639305555553</v>
      </c>
      <c r="U2883" t="str">
        <f>INDEX('ED - Country code'!$A:$A,MATCH(Data!G2883,'ED - Country code'!$B:$B,0))</f>
        <v>United States of America</v>
      </c>
      <c r="V2883">
        <f t="shared" ref="V2883:V2946" si="366">T2883-S2883</f>
        <v>60.041666666664241</v>
      </c>
      <c r="W2883">
        <f t="shared" ref="W2883:W2946" si="367">YEAR(T2883)</f>
        <v>2014</v>
      </c>
    </row>
    <row r="2884" spans="1:23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0"/>
        <v>0.33600000000000002</v>
      </c>
      <c r="P2884" s="8">
        <f t="shared" si="361"/>
        <v>63</v>
      </c>
      <c r="Q2884" t="str">
        <f t="shared" si="362"/>
        <v>theater</v>
      </c>
      <c r="R2884" t="str">
        <f t="shared" si="363"/>
        <v>plays</v>
      </c>
      <c r="S2884" s="11">
        <f t="shared" si="364"/>
        <v>42461.596273148149</v>
      </c>
      <c r="T2884" s="11">
        <f t="shared" si="365"/>
        <v>42491.596273148149</v>
      </c>
      <c r="U2884" t="str">
        <f>INDEX('ED - Country code'!$A:$A,MATCH(Data!G2884,'ED - Country code'!$B:$B,0))</f>
        <v>United States of America</v>
      </c>
      <c r="V2884">
        <f t="shared" si="366"/>
        <v>30</v>
      </c>
      <c r="W2884">
        <f t="shared" si="367"/>
        <v>2016</v>
      </c>
    </row>
    <row r="2885" spans="1:23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0"/>
        <v>0.1908</v>
      </c>
      <c r="P2885" s="8">
        <f t="shared" si="361"/>
        <v>381.6</v>
      </c>
      <c r="Q2885" t="str">
        <f t="shared" si="362"/>
        <v>theater</v>
      </c>
      <c r="R2885" t="str">
        <f t="shared" si="363"/>
        <v>plays</v>
      </c>
      <c r="S2885" s="11">
        <f t="shared" si="364"/>
        <v>42370.90320601852</v>
      </c>
      <c r="T2885" s="11">
        <f t="shared" si="365"/>
        <v>42406.207638888889</v>
      </c>
      <c r="U2885" t="str">
        <f>INDEX('ED - Country code'!$A:$A,MATCH(Data!G2885,'ED - Country code'!$B:$B,0))</f>
        <v>United States of America</v>
      </c>
      <c r="V2885">
        <f t="shared" si="366"/>
        <v>35.304432870369055</v>
      </c>
      <c r="W2885">
        <f t="shared" si="367"/>
        <v>2016</v>
      </c>
    </row>
    <row r="2886" spans="1:23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0"/>
        <v>4.1111111111111114E-3</v>
      </c>
      <c r="P2886" s="8">
        <f t="shared" si="361"/>
        <v>46.25</v>
      </c>
      <c r="Q2886" t="str">
        <f t="shared" si="362"/>
        <v>theater</v>
      </c>
      <c r="R2886" t="str">
        <f t="shared" si="363"/>
        <v>plays</v>
      </c>
      <c r="S2886" s="11">
        <f t="shared" si="364"/>
        <v>41948.727256944447</v>
      </c>
      <c r="T2886" s="11">
        <f t="shared" si="365"/>
        <v>41978.727256944447</v>
      </c>
      <c r="U2886" t="str">
        <f>INDEX('ED - Country code'!$A:$A,MATCH(Data!G2886,'ED - Country code'!$B:$B,0))</f>
        <v>United States of America</v>
      </c>
      <c r="V2886">
        <f t="shared" si="366"/>
        <v>30</v>
      </c>
      <c r="W2886">
        <f t="shared" si="367"/>
        <v>2014</v>
      </c>
    </row>
    <row r="2887" spans="1:23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0"/>
        <v>0.32500000000000001</v>
      </c>
      <c r="P2887" s="8">
        <f t="shared" si="361"/>
        <v>26</v>
      </c>
      <c r="Q2887" t="str">
        <f t="shared" si="362"/>
        <v>theater</v>
      </c>
      <c r="R2887" t="str">
        <f t="shared" si="363"/>
        <v>plays</v>
      </c>
      <c r="S2887" s="11">
        <f t="shared" si="364"/>
        <v>42047.07640046296</v>
      </c>
      <c r="T2887" s="11">
        <f t="shared" si="365"/>
        <v>42077.034733796296</v>
      </c>
      <c r="U2887" t="str">
        <f>INDEX('ED - Country code'!$A:$A,MATCH(Data!G2887,'ED - Country code'!$B:$B,0))</f>
        <v>United States of America</v>
      </c>
      <c r="V2887">
        <f t="shared" si="366"/>
        <v>29.958333333335759</v>
      </c>
      <c r="W2887">
        <f t="shared" si="367"/>
        <v>2015</v>
      </c>
    </row>
    <row r="2888" spans="1:23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0"/>
        <v>0.05</v>
      </c>
      <c r="P2888" s="8">
        <f t="shared" si="361"/>
        <v>10</v>
      </c>
      <c r="Q2888" t="str">
        <f t="shared" si="362"/>
        <v>theater</v>
      </c>
      <c r="R2888" t="str">
        <f t="shared" si="363"/>
        <v>plays</v>
      </c>
      <c r="S2888" s="11">
        <f t="shared" si="364"/>
        <v>42261.632916666669</v>
      </c>
      <c r="T2888" s="11">
        <f t="shared" si="365"/>
        <v>42266.165972222225</v>
      </c>
      <c r="U2888" t="str">
        <f>INDEX('ED - Country code'!$A:$A,MATCH(Data!G2888,'ED - Country code'!$B:$B,0))</f>
        <v>United States of America</v>
      </c>
      <c r="V2888">
        <f t="shared" si="366"/>
        <v>4.5330555555556202</v>
      </c>
      <c r="W2888">
        <f t="shared" si="367"/>
        <v>2015</v>
      </c>
    </row>
    <row r="2889" spans="1:23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0"/>
        <v>1.6666666666666668E-3</v>
      </c>
      <c r="P2889" s="8">
        <f t="shared" si="361"/>
        <v>5</v>
      </c>
      <c r="Q2889" t="str">
        <f t="shared" si="362"/>
        <v>theater</v>
      </c>
      <c r="R2889" t="str">
        <f t="shared" si="363"/>
        <v>plays</v>
      </c>
      <c r="S2889" s="11">
        <f t="shared" si="364"/>
        <v>41985.427361111113</v>
      </c>
      <c r="T2889" s="11">
        <f t="shared" si="365"/>
        <v>42015.427361111113</v>
      </c>
      <c r="U2889" t="str">
        <f>INDEX('ED - Country code'!$A:$A,MATCH(Data!G2889,'ED - Country code'!$B:$B,0))</f>
        <v>United States of America</v>
      </c>
      <c r="V2889">
        <f t="shared" si="366"/>
        <v>30</v>
      </c>
      <c r="W2889">
        <f t="shared" si="367"/>
        <v>2015</v>
      </c>
    </row>
    <row r="2890" spans="1:23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0"/>
        <v>0</v>
      </c>
      <c r="P2890" s="8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11">
        <f t="shared" si="364"/>
        <v>41922.535185185188</v>
      </c>
      <c r="T2890" s="11">
        <f t="shared" si="365"/>
        <v>41930.207638888889</v>
      </c>
      <c r="U2890" t="str">
        <f>INDEX('ED - Country code'!$A:$A,MATCH(Data!G2890,'ED - Country code'!$B:$B,0))</f>
        <v>United States of America</v>
      </c>
      <c r="V2890">
        <f t="shared" si="366"/>
        <v>7.6724537037007394</v>
      </c>
      <c r="W2890">
        <f t="shared" si="367"/>
        <v>2014</v>
      </c>
    </row>
    <row r="2891" spans="1:23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0"/>
        <v>0.38066666666666665</v>
      </c>
      <c r="P2891" s="8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11">
        <f t="shared" si="364"/>
        <v>41850.863252314812</v>
      </c>
      <c r="T2891" s="11">
        <f t="shared" si="365"/>
        <v>41880.863252314812</v>
      </c>
      <c r="U2891" t="str">
        <f>INDEX('ED - Country code'!$A:$A,MATCH(Data!G2891,'ED - Country code'!$B:$B,0))</f>
        <v>United States of America</v>
      </c>
      <c r="V2891">
        <f t="shared" si="366"/>
        <v>30</v>
      </c>
      <c r="W2891">
        <f t="shared" si="367"/>
        <v>2014</v>
      </c>
    </row>
    <row r="2892" spans="1:23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0"/>
        <v>1.0500000000000001E-2</v>
      </c>
      <c r="P2892" s="8">
        <f t="shared" si="361"/>
        <v>7</v>
      </c>
      <c r="Q2892" t="str">
        <f t="shared" si="362"/>
        <v>theater</v>
      </c>
      <c r="R2892" t="str">
        <f t="shared" si="363"/>
        <v>plays</v>
      </c>
      <c r="S2892" s="11">
        <f t="shared" si="364"/>
        <v>41831.742962962962</v>
      </c>
      <c r="T2892" s="11">
        <f t="shared" si="365"/>
        <v>41860.125</v>
      </c>
      <c r="U2892" t="str">
        <f>INDEX('ED - Country code'!$A:$A,MATCH(Data!G2892,'ED - Country code'!$B:$B,0))</f>
        <v>United States of America</v>
      </c>
      <c r="V2892">
        <f t="shared" si="366"/>
        <v>28.382037037037662</v>
      </c>
      <c r="W2892">
        <f t="shared" si="367"/>
        <v>2014</v>
      </c>
    </row>
    <row r="2893" spans="1:23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0"/>
        <v>2.7300000000000001E-2</v>
      </c>
      <c r="P2893" s="8">
        <f t="shared" si="361"/>
        <v>27.3</v>
      </c>
      <c r="Q2893" t="str">
        <f t="shared" si="362"/>
        <v>theater</v>
      </c>
      <c r="R2893" t="str">
        <f t="shared" si="363"/>
        <v>plays</v>
      </c>
      <c r="S2893" s="11">
        <f t="shared" si="364"/>
        <v>42415.883425925931</v>
      </c>
      <c r="T2893" s="11">
        <f t="shared" si="365"/>
        <v>42475.84175925926</v>
      </c>
      <c r="U2893" t="str">
        <f>INDEX('ED - Country code'!$A:$A,MATCH(Data!G2893,'ED - Country code'!$B:$B,0))</f>
        <v>United States of America</v>
      </c>
      <c r="V2893">
        <f t="shared" si="366"/>
        <v>59.958333333328483</v>
      </c>
      <c r="W2893">
        <f t="shared" si="367"/>
        <v>2016</v>
      </c>
    </row>
    <row r="2894" spans="1:23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0"/>
        <v>9.0909090909090912E-2</v>
      </c>
      <c r="P2894" s="8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11">
        <f t="shared" si="364"/>
        <v>41869.714166666665</v>
      </c>
      <c r="T2894" s="11">
        <f t="shared" si="365"/>
        <v>41876.875</v>
      </c>
      <c r="U2894" t="str">
        <f>INDEX('ED - Country code'!$A:$A,MATCH(Data!G2894,'ED - Country code'!$B:$B,0))</f>
        <v>United States of America</v>
      </c>
      <c r="V2894">
        <f t="shared" si="366"/>
        <v>7.1608333333351766</v>
      </c>
      <c r="W2894">
        <f t="shared" si="367"/>
        <v>2014</v>
      </c>
    </row>
    <row r="2895" spans="1:23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0"/>
        <v>5.0000000000000001E-3</v>
      </c>
      <c r="P2895" s="8">
        <f t="shared" si="361"/>
        <v>12.5</v>
      </c>
      <c r="Q2895" t="str">
        <f t="shared" si="362"/>
        <v>theater</v>
      </c>
      <c r="R2895" t="str">
        <f t="shared" si="363"/>
        <v>plays</v>
      </c>
      <c r="S2895" s="11">
        <f t="shared" si="364"/>
        <v>41953.773090277777</v>
      </c>
      <c r="T2895" s="11">
        <f t="shared" si="365"/>
        <v>42013.083333333328</v>
      </c>
      <c r="U2895" t="str">
        <f>INDEX('ED - Country code'!$A:$A,MATCH(Data!G2895,'ED - Country code'!$B:$B,0))</f>
        <v>United States of America</v>
      </c>
      <c r="V2895">
        <f t="shared" si="366"/>
        <v>59.310243055551837</v>
      </c>
      <c r="W2895">
        <f t="shared" si="367"/>
        <v>2015</v>
      </c>
    </row>
    <row r="2896" spans="1:23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0"/>
        <v>0</v>
      </c>
      <c r="P2896" s="8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11">
        <f t="shared" si="364"/>
        <v>42037.986284722225</v>
      </c>
      <c r="T2896" s="11">
        <f t="shared" si="365"/>
        <v>42097.944618055553</v>
      </c>
      <c r="U2896" t="str">
        <f>INDEX('ED - Country code'!$A:$A,MATCH(Data!G2896,'ED - Country code'!$B:$B,0))</f>
        <v>United States of America</v>
      </c>
      <c r="V2896">
        <f t="shared" si="366"/>
        <v>59.958333333328483</v>
      </c>
      <c r="W2896">
        <f t="shared" si="367"/>
        <v>2015</v>
      </c>
    </row>
    <row r="2897" spans="1:23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0"/>
        <v>4.5999999999999999E-2</v>
      </c>
      <c r="P2897" s="8">
        <f t="shared" si="361"/>
        <v>5.75</v>
      </c>
      <c r="Q2897" t="str">
        <f t="shared" si="362"/>
        <v>theater</v>
      </c>
      <c r="R2897" t="str">
        <f t="shared" si="363"/>
        <v>plays</v>
      </c>
      <c r="S2897" s="11">
        <f t="shared" si="364"/>
        <v>41811.555462962962</v>
      </c>
      <c r="T2897" s="11">
        <f t="shared" si="365"/>
        <v>41812.875</v>
      </c>
      <c r="U2897" t="str">
        <f>INDEX('ED - Country code'!$A:$A,MATCH(Data!G2897,'ED - Country code'!$B:$B,0))</f>
        <v>United States of America</v>
      </c>
      <c r="V2897">
        <f t="shared" si="366"/>
        <v>1.3195370370376622</v>
      </c>
      <c r="W2897">
        <f t="shared" si="367"/>
        <v>2014</v>
      </c>
    </row>
    <row r="2898" spans="1:23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0"/>
        <v>0.20833333333333334</v>
      </c>
      <c r="P2898" s="8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11">
        <f t="shared" si="364"/>
        <v>42701.908807870372</v>
      </c>
      <c r="T2898" s="11">
        <f t="shared" si="365"/>
        <v>42716.25</v>
      </c>
      <c r="U2898" t="str">
        <f>INDEX('ED - Country code'!$A:$A,MATCH(Data!G2898,'ED - Country code'!$B:$B,0))</f>
        <v>United States of America</v>
      </c>
      <c r="V2898">
        <f t="shared" si="366"/>
        <v>14.341192129628325</v>
      </c>
      <c r="W2898">
        <f t="shared" si="367"/>
        <v>2016</v>
      </c>
    </row>
    <row r="2899" spans="1:23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0"/>
        <v>4.583333333333333E-2</v>
      </c>
      <c r="P2899" s="8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11">
        <f t="shared" si="364"/>
        <v>42258.646504629629</v>
      </c>
      <c r="T2899" s="11">
        <f t="shared" si="365"/>
        <v>42288.645196759258</v>
      </c>
      <c r="U2899" t="str">
        <f>INDEX('ED - Country code'!$A:$A,MATCH(Data!G2899,'ED - Country code'!$B:$B,0))</f>
        <v>United States of America</v>
      </c>
      <c r="V2899">
        <f t="shared" si="366"/>
        <v>29.99869212962949</v>
      </c>
      <c r="W2899">
        <f t="shared" si="367"/>
        <v>2015</v>
      </c>
    </row>
    <row r="2900" spans="1:23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0"/>
        <v>4.2133333333333335E-2</v>
      </c>
      <c r="P2900" s="8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11">
        <f t="shared" si="364"/>
        <v>42278.664965277778</v>
      </c>
      <c r="T2900" s="11">
        <f t="shared" si="365"/>
        <v>42308.664965277778</v>
      </c>
      <c r="U2900" t="str">
        <f>INDEX('ED - Country code'!$A:$A,MATCH(Data!G2900,'ED - Country code'!$B:$B,0))</f>
        <v>United States of America</v>
      </c>
      <c r="V2900">
        <f t="shared" si="366"/>
        <v>30</v>
      </c>
      <c r="W2900">
        <f t="shared" si="367"/>
        <v>2015</v>
      </c>
    </row>
    <row r="2901" spans="1:23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0"/>
        <v>0</v>
      </c>
      <c r="P2901" s="8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11">
        <f t="shared" si="364"/>
        <v>42515.078217592592</v>
      </c>
      <c r="T2901" s="11">
        <f t="shared" si="365"/>
        <v>42575.078217592592</v>
      </c>
      <c r="U2901" t="str">
        <f>INDEX('ED - Country code'!$A:$A,MATCH(Data!G2901,'ED - Country code'!$B:$B,0))</f>
        <v>United States of America</v>
      </c>
      <c r="V2901">
        <f t="shared" si="366"/>
        <v>60</v>
      </c>
      <c r="W2901">
        <f t="shared" si="367"/>
        <v>2016</v>
      </c>
    </row>
    <row r="2902" spans="1:23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0"/>
        <v>0.61909090909090914</v>
      </c>
      <c r="P2902" s="8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11">
        <f t="shared" si="364"/>
        <v>41830.234166666669</v>
      </c>
      <c r="T2902" s="11">
        <f t="shared" si="365"/>
        <v>41860.234166666669</v>
      </c>
      <c r="U2902" t="str">
        <f>INDEX('ED - Country code'!$A:$A,MATCH(Data!G2902,'ED - Country code'!$B:$B,0))</f>
        <v>United States of America</v>
      </c>
      <c r="V2902">
        <f t="shared" si="366"/>
        <v>30</v>
      </c>
      <c r="W2902">
        <f t="shared" si="367"/>
        <v>2014</v>
      </c>
    </row>
    <row r="2903" spans="1:23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0"/>
        <v>8.0000000000000002E-3</v>
      </c>
      <c r="P2903" s="8">
        <f t="shared" si="361"/>
        <v>3</v>
      </c>
      <c r="Q2903" t="str">
        <f t="shared" si="362"/>
        <v>theater</v>
      </c>
      <c r="R2903" t="str">
        <f t="shared" si="363"/>
        <v>plays</v>
      </c>
      <c r="S2903" s="11">
        <f t="shared" si="364"/>
        <v>41982.904386574075</v>
      </c>
      <c r="T2903" s="11">
        <f t="shared" si="365"/>
        <v>42042.904386574075</v>
      </c>
      <c r="U2903" t="str">
        <f>INDEX('ED - Country code'!$A:$A,MATCH(Data!G2903,'ED - Country code'!$B:$B,0))</f>
        <v>United States of America</v>
      </c>
      <c r="V2903">
        <f t="shared" si="366"/>
        <v>60</v>
      </c>
      <c r="W2903">
        <f t="shared" si="367"/>
        <v>2015</v>
      </c>
    </row>
    <row r="2904" spans="1:23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0"/>
        <v>1.6666666666666666E-4</v>
      </c>
      <c r="P2904" s="8">
        <f t="shared" si="361"/>
        <v>25</v>
      </c>
      <c r="Q2904" t="str">
        <f t="shared" si="362"/>
        <v>theater</v>
      </c>
      <c r="R2904" t="str">
        <f t="shared" si="363"/>
        <v>plays</v>
      </c>
      <c r="S2904" s="11">
        <f t="shared" si="364"/>
        <v>42210.439768518518</v>
      </c>
      <c r="T2904" s="11">
        <f t="shared" si="365"/>
        <v>42240.439768518518</v>
      </c>
      <c r="U2904" t="str">
        <f>INDEX('ED - Country code'!$A:$A,MATCH(Data!G2904,'ED - Country code'!$B:$B,0))</f>
        <v>United States of America</v>
      </c>
      <c r="V2904">
        <f t="shared" si="366"/>
        <v>30</v>
      </c>
      <c r="W2904">
        <f t="shared" si="367"/>
        <v>2015</v>
      </c>
    </row>
    <row r="2905" spans="1:23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0"/>
        <v>7.7999999999999996E-3</v>
      </c>
      <c r="P2905" s="8">
        <f t="shared" si="361"/>
        <v>9.75</v>
      </c>
      <c r="Q2905" t="str">
        <f t="shared" si="362"/>
        <v>theater</v>
      </c>
      <c r="R2905" t="str">
        <f t="shared" si="363"/>
        <v>plays</v>
      </c>
      <c r="S2905" s="11">
        <f t="shared" si="364"/>
        <v>42196.166874999995</v>
      </c>
      <c r="T2905" s="11">
        <f t="shared" si="365"/>
        <v>42256.166874999995</v>
      </c>
      <c r="U2905" t="str">
        <f>INDEX('ED - Country code'!$A:$A,MATCH(Data!G2905,'ED - Country code'!$B:$B,0))</f>
        <v>United States of America</v>
      </c>
      <c r="V2905">
        <f t="shared" si="366"/>
        <v>60</v>
      </c>
      <c r="W2905">
        <f t="shared" si="367"/>
        <v>2015</v>
      </c>
    </row>
    <row r="2906" spans="1:23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0"/>
        <v>0.05</v>
      </c>
      <c r="P2906" s="8">
        <f t="shared" si="361"/>
        <v>18.75</v>
      </c>
      <c r="Q2906" t="str">
        <f t="shared" si="362"/>
        <v>theater</v>
      </c>
      <c r="R2906" t="str">
        <f t="shared" si="363"/>
        <v>plays</v>
      </c>
      <c r="S2906" s="11">
        <f t="shared" si="364"/>
        <v>41940.967951388891</v>
      </c>
      <c r="T2906" s="11">
        <f t="shared" si="365"/>
        <v>41952.5</v>
      </c>
      <c r="U2906" t="str">
        <f>INDEX('ED - Country code'!$A:$A,MATCH(Data!G2906,'ED - Country code'!$B:$B,0))</f>
        <v>United Kingdom</v>
      </c>
      <c r="V2906">
        <f t="shared" si="366"/>
        <v>11.532048611108621</v>
      </c>
      <c r="W2906">
        <f t="shared" si="367"/>
        <v>2014</v>
      </c>
    </row>
    <row r="2907" spans="1:23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0"/>
        <v>0.17771428571428571</v>
      </c>
      <c r="P2907" s="8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11">
        <f t="shared" si="364"/>
        <v>42606.056863425925</v>
      </c>
      <c r="T2907" s="11">
        <f t="shared" si="365"/>
        <v>42620.056863425925</v>
      </c>
      <c r="U2907" t="str">
        <f>INDEX('ED - Country code'!$A:$A,MATCH(Data!G2907,'ED - Country code'!$B:$B,0))</f>
        <v>United States of America</v>
      </c>
      <c r="V2907">
        <f t="shared" si="366"/>
        <v>14</v>
      </c>
      <c r="W2907">
        <f t="shared" si="367"/>
        <v>2016</v>
      </c>
    </row>
    <row r="2908" spans="1:23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0"/>
        <v>9.4166666666666662E-2</v>
      </c>
      <c r="P2908" s="8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11">
        <f t="shared" si="364"/>
        <v>42199.648912037039</v>
      </c>
      <c r="T2908" s="11">
        <f t="shared" si="365"/>
        <v>42217.041666666672</v>
      </c>
      <c r="U2908" t="str">
        <f>INDEX('ED - Country code'!$A:$A,MATCH(Data!G2908,'ED - Country code'!$B:$B,0))</f>
        <v>United States of America</v>
      </c>
      <c r="V2908">
        <f t="shared" si="366"/>
        <v>17.392754629632691</v>
      </c>
      <c r="W2908">
        <f t="shared" si="367"/>
        <v>2015</v>
      </c>
    </row>
    <row r="2909" spans="1:23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0"/>
        <v>8.0000000000000004E-4</v>
      </c>
      <c r="P2909" s="8">
        <f t="shared" si="361"/>
        <v>1</v>
      </c>
      <c r="Q2909" t="str">
        <f t="shared" si="362"/>
        <v>theater</v>
      </c>
      <c r="R2909" t="str">
        <f t="shared" si="363"/>
        <v>plays</v>
      </c>
      <c r="S2909" s="11">
        <f t="shared" si="364"/>
        <v>42444.877743055549</v>
      </c>
      <c r="T2909" s="11">
        <f t="shared" si="365"/>
        <v>42504.877743055549</v>
      </c>
      <c r="U2909" t="str">
        <f>INDEX('ED - Country code'!$A:$A,MATCH(Data!G2909,'ED - Country code'!$B:$B,0))</f>
        <v>United States of America</v>
      </c>
      <c r="V2909">
        <f t="shared" si="366"/>
        <v>60</v>
      </c>
      <c r="W2909">
        <f t="shared" si="367"/>
        <v>2016</v>
      </c>
    </row>
    <row r="2910" spans="1:23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0"/>
        <v>2.75E-2</v>
      </c>
      <c r="P2910" s="8">
        <f t="shared" si="361"/>
        <v>52.8</v>
      </c>
      <c r="Q2910" t="str">
        <f t="shared" si="362"/>
        <v>theater</v>
      </c>
      <c r="R2910" t="str">
        <f t="shared" si="363"/>
        <v>plays</v>
      </c>
      <c r="S2910" s="11">
        <f t="shared" si="364"/>
        <v>42499.731701388882</v>
      </c>
      <c r="T2910" s="11">
        <f t="shared" si="365"/>
        <v>42529.731701388882</v>
      </c>
      <c r="U2910" t="str">
        <f>INDEX('ED - Country code'!$A:$A,MATCH(Data!G2910,'ED - Country code'!$B:$B,0))</f>
        <v>United States of America</v>
      </c>
      <c r="V2910">
        <f t="shared" si="366"/>
        <v>30</v>
      </c>
      <c r="W2910">
        <f t="shared" si="367"/>
        <v>2016</v>
      </c>
    </row>
    <row r="2911" spans="1:23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0"/>
        <v>1.1111111111111112E-4</v>
      </c>
      <c r="P2911" s="8">
        <f t="shared" si="361"/>
        <v>20</v>
      </c>
      <c r="Q2911" t="str">
        <f t="shared" si="362"/>
        <v>theater</v>
      </c>
      <c r="R2911" t="str">
        <f t="shared" si="363"/>
        <v>plays</v>
      </c>
      <c r="S2911" s="11">
        <f t="shared" si="364"/>
        <v>41929.266215277778</v>
      </c>
      <c r="T2911" s="11">
        <f t="shared" si="365"/>
        <v>41968.823611111111</v>
      </c>
      <c r="U2911" t="str">
        <f>INDEX('ED - Country code'!$A:$A,MATCH(Data!G2911,'ED - Country code'!$B:$B,0))</f>
        <v>United States of America</v>
      </c>
      <c r="V2911">
        <f t="shared" si="366"/>
        <v>39.55739583333343</v>
      </c>
      <c r="W2911">
        <f t="shared" si="367"/>
        <v>2014</v>
      </c>
    </row>
    <row r="2912" spans="1:23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0"/>
        <v>3.3333333333333335E-5</v>
      </c>
      <c r="P2912" s="8">
        <f t="shared" si="361"/>
        <v>1</v>
      </c>
      <c r="Q2912" t="str">
        <f t="shared" si="362"/>
        <v>theater</v>
      </c>
      <c r="R2912" t="str">
        <f t="shared" si="363"/>
        <v>plays</v>
      </c>
      <c r="S2912" s="11">
        <f t="shared" si="364"/>
        <v>42107.841284722221</v>
      </c>
      <c r="T2912" s="11">
        <f t="shared" si="365"/>
        <v>42167.841284722221</v>
      </c>
      <c r="U2912" t="str">
        <f>INDEX('ED - Country code'!$A:$A,MATCH(Data!G2912,'ED - Country code'!$B:$B,0))</f>
        <v>United Kingdom</v>
      </c>
      <c r="V2912">
        <f t="shared" si="366"/>
        <v>60</v>
      </c>
      <c r="W2912">
        <f t="shared" si="367"/>
        <v>2015</v>
      </c>
    </row>
    <row r="2913" spans="1:23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0"/>
        <v>0.36499999999999999</v>
      </c>
      <c r="P2913" s="8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11">
        <f t="shared" si="364"/>
        <v>42142.768819444449</v>
      </c>
      <c r="T2913" s="11">
        <f t="shared" si="365"/>
        <v>42182.768819444449</v>
      </c>
      <c r="U2913" t="str">
        <f>INDEX('ED - Country code'!$A:$A,MATCH(Data!G2913,'ED - Country code'!$B:$B,0))</f>
        <v>United States of America</v>
      </c>
      <c r="V2913">
        <f t="shared" si="366"/>
        <v>40</v>
      </c>
      <c r="W2913">
        <f t="shared" si="367"/>
        <v>2015</v>
      </c>
    </row>
    <row r="2914" spans="1:23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0"/>
        <v>0.14058171745152354</v>
      </c>
      <c r="P2914" s="8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11">
        <f t="shared" si="364"/>
        <v>42354.131643518514</v>
      </c>
      <c r="T2914" s="11">
        <f t="shared" si="365"/>
        <v>42384.131643518514</v>
      </c>
      <c r="U2914" t="str">
        <f>INDEX('ED - Country code'!$A:$A,MATCH(Data!G2914,'ED - Country code'!$B:$B,0))</f>
        <v>United States of America</v>
      </c>
      <c r="V2914">
        <f t="shared" si="366"/>
        <v>30</v>
      </c>
      <c r="W2914">
        <f t="shared" si="367"/>
        <v>2016</v>
      </c>
    </row>
    <row r="2915" spans="1:23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0"/>
        <v>2.0000000000000001E-4</v>
      </c>
      <c r="P2915" s="8">
        <f t="shared" si="361"/>
        <v>1</v>
      </c>
      <c r="Q2915" t="str">
        <f t="shared" si="362"/>
        <v>theater</v>
      </c>
      <c r="R2915" t="str">
        <f t="shared" si="363"/>
        <v>plays</v>
      </c>
      <c r="S2915" s="11">
        <f t="shared" si="364"/>
        <v>41828.922905092593</v>
      </c>
      <c r="T2915" s="11">
        <f t="shared" si="365"/>
        <v>41888.922905092593</v>
      </c>
      <c r="U2915" t="str">
        <f>INDEX('ED - Country code'!$A:$A,MATCH(Data!G2915,'ED - Country code'!$B:$B,0))</f>
        <v>United States of America</v>
      </c>
      <c r="V2915">
        <f t="shared" si="366"/>
        <v>60</v>
      </c>
      <c r="W2915">
        <f t="shared" si="367"/>
        <v>2014</v>
      </c>
    </row>
    <row r="2916" spans="1:23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0"/>
        <v>4.0000000000000003E-5</v>
      </c>
      <c r="P2916" s="8">
        <f t="shared" si="361"/>
        <v>1</v>
      </c>
      <c r="Q2916" t="str">
        <f t="shared" si="362"/>
        <v>theater</v>
      </c>
      <c r="R2916" t="str">
        <f t="shared" si="363"/>
        <v>plays</v>
      </c>
      <c r="S2916" s="11">
        <f t="shared" si="364"/>
        <v>42017.907337962963</v>
      </c>
      <c r="T2916" s="11">
        <f t="shared" si="365"/>
        <v>42077.865671296298</v>
      </c>
      <c r="U2916" t="str">
        <f>INDEX('ED - Country code'!$A:$A,MATCH(Data!G2916,'ED - Country code'!$B:$B,0))</f>
        <v>United Kingdom</v>
      </c>
      <c r="V2916">
        <f t="shared" si="366"/>
        <v>59.958333333335759</v>
      </c>
      <c r="W2916">
        <f t="shared" si="367"/>
        <v>2015</v>
      </c>
    </row>
    <row r="2917" spans="1:23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0"/>
        <v>0.61099999999999999</v>
      </c>
      <c r="P2917" s="8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11">
        <f t="shared" si="364"/>
        <v>42415.398032407407</v>
      </c>
      <c r="T2917" s="11">
        <f t="shared" si="365"/>
        <v>42445.356365740736</v>
      </c>
      <c r="U2917" t="str">
        <f>INDEX('ED - Country code'!$A:$A,MATCH(Data!G2917,'ED - Country code'!$B:$B,0))</f>
        <v>United Kingdom</v>
      </c>
      <c r="V2917">
        <f t="shared" si="366"/>
        <v>29.958333333328483</v>
      </c>
      <c r="W2917">
        <f t="shared" si="367"/>
        <v>2016</v>
      </c>
    </row>
    <row r="2918" spans="1:23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0"/>
        <v>7.8378378378378383E-2</v>
      </c>
      <c r="P2918" s="8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11">
        <f t="shared" si="364"/>
        <v>41755.476724537039</v>
      </c>
      <c r="T2918" s="11">
        <f t="shared" si="365"/>
        <v>41778.476724537039</v>
      </c>
      <c r="U2918" t="str">
        <f>INDEX('ED - Country code'!$A:$A,MATCH(Data!G2918,'ED - Country code'!$B:$B,0))</f>
        <v>United Kingdom</v>
      </c>
      <c r="V2918">
        <f t="shared" si="366"/>
        <v>23</v>
      </c>
      <c r="W2918">
        <f t="shared" si="367"/>
        <v>2014</v>
      </c>
    </row>
    <row r="2919" spans="1:23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0"/>
        <v>0.2185</v>
      </c>
      <c r="P2919" s="8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11">
        <f t="shared" si="364"/>
        <v>42245.234340277777</v>
      </c>
      <c r="T2919" s="11">
        <f t="shared" si="365"/>
        <v>42263.234340277777</v>
      </c>
      <c r="U2919" t="str">
        <f>INDEX('ED - Country code'!$A:$A,MATCH(Data!G2919,'ED - Country code'!$B:$B,0))</f>
        <v>United States of America</v>
      </c>
      <c r="V2919">
        <f t="shared" si="366"/>
        <v>18</v>
      </c>
      <c r="W2919">
        <f t="shared" si="367"/>
        <v>2015</v>
      </c>
    </row>
    <row r="2920" spans="1:23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0"/>
        <v>0.27239999999999998</v>
      </c>
      <c r="P2920" s="8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11">
        <f t="shared" si="364"/>
        <v>42278.629710648151</v>
      </c>
      <c r="T2920" s="11">
        <f t="shared" si="365"/>
        <v>42306.629710648151</v>
      </c>
      <c r="U2920" t="str">
        <f>INDEX('ED - Country code'!$A:$A,MATCH(Data!G2920,'ED - Country code'!$B:$B,0))</f>
        <v>United States of America</v>
      </c>
      <c r="V2920">
        <f t="shared" si="366"/>
        <v>28</v>
      </c>
      <c r="W2920">
        <f t="shared" si="367"/>
        <v>2015</v>
      </c>
    </row>
    <row r="2921" spans="1:23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0"/>
        <v>8.5000000000000006E-2</v>
      </c>
      <c r="P2921" s="8">
        <f t="shared" si="361"/>
        <v>8.5</v>
      </c>
      <c r="Q2921" t="str">
        <f t="shared" si="362"/>
        <v>theater</v>
      </c>
      <c r="R2921" t="str">
        <f t="shared" si="363"/>
        <v>plays</v>
      </c>
      <c r="S2921" s="11">
        <f t="shared" si="364"/>
        <v>41826.61954861111</v>
      </c>
      <c r="T2921" s="11">
        <f t="shared" si="365"/>
        <v>41856.61954861111</v>
      </c>
      <c r="U2921" t="str">
        <f>INDEX('ED - Country code'!$A:$A,MATCH(Data!G2921,'ED - Country code'!$B:$B,0))</f>
        <v>United States of America</v>
      </c>
      <c r="V2921">
        <f t="shared" si="366"/>
        <v>30</v>
      </c>
      <c r="W2921">
        <f t="shared" si="367"/>
        <v>2014</v>
      </c>
    </row>
    <row r="2922" spans="1:23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0"/>
        <v>0.26840000000000003</v>
      </c>
      <c r="P2922" s="8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11">
        <f t="shared" si="364"/>
        <v>42058.792476851857</v>
      </c>
      <c r="T2922" s="11">
        <f t="shared" si="365"/>
        <v>42088.750810185185</v>
      </c>
      <c r="U2922" t="str">
        <f>INDEX('ED - Country code'!$A:$A,MATCH(Data!G2922,'ED - Country code'!$B:$B,0))</f>
        <v>Canada</v>
      </c>
      <c r="V2922">
        <f t="shared" si="366"/>
        <v>29.958333333328483</v>
      </c>
      <c r="W2922">
        <f t="shared" si="367"/>
        <v>2015</v>
      </c>
    </row>
    <row r="2923" spans="1:23" ht="43.2" x14ac:dyDescent="0.3">
      <c r="A2923">
        <v>2531</v>
      </c>
      <c r="B2923" s="3" t="s">
        <v>2531</v>
      </c>
      <c r="C2923" s="3" t="s">
        <v>6641</v>
      </c>
      <c r="D2923">
        <v>4500</v>
      </c>
      <c r="E2923">
        <v>4518</v>
      </c>
      <c r="F2923" t="s">
        <v>8219</v>
      </c>
      <c r="G2923" t="s">
        <v>8224</v>
      </c>
      <c r="H2923" t="s">
        <v>8246</v>
      </c>
      <c r="I2923">
        <v>1439611140</v>
      </c>
      <c r="J2923">
        <v>1437668354</v>
      </c>
      <c r="K2923" t="b">
        <v>0</v>
      </c>
      <c r="L2923">
        <v>61</v>
      </c>
      <c r="M2923" t="b">
        <v>1</v>
      </c>
      <c r="N2923" t="s">
        <v>8300</v>
      </c>
      <c r="O2923" s="5">
        <f t="shared" si="360"/>
        <v>1.004</v>
      </c>
      <c r="P2923" s="8">
        <f t="shared" si="361"/>
        <v>74.06557377049181</v>
      </c>
      <c r="Q2923" t="str">
        <f t="shared" si="362"/>
        <v>music</v>
      </c>
      <c r="R2923" t="str">
        <f t="shared" si="363"/>
        <v>classical music</v>
      </c>
      <c r="S2923" s="11">
        <f t="shared" si="364"/>
        <v>42208.680023148147</v>
      </c>
      <c r="T2923" s="11">
        <f t="shared" si="365"/>
        <v>42231.165972222225</v>
      </c>
      <c r="U2923" t="str">
        <f>INDEX('ED - Country code'!$A:$A,MATCH(Data!G2533,'ED - Country code'!$B:$B,0))</f>
        <v>United States of America</v>
      </c>
      <c r="V2923">
        <f t="shared" si="366"/>
        <v>22.485949074078235</v>
      </c>
      <c r="W2923">
        <f t="shared" si="367"/>
        <v>2015</v>
      </c>
    </row>
    <row r="2924" spans="1:23" ht="43.2" x14ac:dyDescent="0.3">
      <c r="A2924">
        <v>2808</v>
      </c>
      <c r="B2924" s="3" t="s">
        <v>2808</v>
      </c>
      <c r="C2924" s="3" t="s">
        <v>6918</v>
      </c>
      <c r="D2924">
        <v>4500</v>
      </c>
      <c r="E2924">
        <v>4511</v>
      </c>
      <c r="F2924" t="s">
        <v>8219</v>
      </c>
      <c r="G2924" t="s">
        <v>8224</v>
      </c>
      <c r="H2924" t="s">
        <v>8246</v>
      </c>
      <c r="I2924">
        <v>1440274735</v>
      </c>
      <c r="J2924">
        <v>1437682735</v>
      </c>
      <c r="K2924" t="b">
        <v>0</v>
      </c>
      <c r="L2924">
        <v>69</v>
      </c>
      <c r="M2924" t="b">
        <v>1</v>
      </c>
      <c r="N2924" t="s">
        <v>8271</v>
      </c>
      <c r="O2924" s="5">
        <f t="shared" si="360"/>
        <v>1.0024444444444445</v>
      </c>
      <c r="P2924" s="8">
        <f t="shared" si="361"/>
        <v>65.376811594202906</v>
      </c>
      <c r="Q2924" t="str">
        <f t="shared" si="362"/>
        <v>theater</v>
      </c>
      <c r="R2924" t="str">
        <f t="shared" si="363"/>
        <v>plays</v>
      </c>
      <c r="S2924" s="11">
        <f t="shared" si="364"/>
        <v>42208.84646990741</v>
      </c>
      <c r="T2924" s="11">
        <f t="shared" si="365"/>
        <v>42238.84646990741</v>
      </c>
      <c r="U2924" t="str">
        <f>INDEX('ED - Country code'!$A:$A,MATCH(Data!G2810,'ED - Country code'!$B:$B,0))</f>
        <v>United Kingdom</v>
      </c>
      <c r="V2924">
        <f t="shared" si="366"/>
        <v>30</v>
      </c>
      <c r="W2924">
        <f t="shared" si="367"/>
        <v>2015</v>
      </c>
    </row>
    <row r="2925" spans="1:23" ht="28.8" x14ac:dyDescent="0.3">
      <c r="A2925">
        <v>1761</v>
      </c>
      <c r="B2925" s="3" t="s">
        <v>1762</v>
      </c>
      <c r="C2925" s="3" t="s">
        <v>5871</v>
      </c>
      <c r="D2925">
        <v>100</v>
      </c>
      <c r="E2925">
        <v>155</v>
      </c>
      <c r="F2925" t="s">
        <v>8219</v>
      </c>
      <c r="G2925" t="s">
        <v>8225</v>
      </c>
      <c r="H2925" t="s">
        <v>8247</v>
      </c>
      <c r="I2925">
        <v>1442065060</v>
      </c>
      <c r="J2925">
        <v>1437745060</v>
      </c>
      <c r="K2925" t="b">
        <v>0</v>
      </c>
      <c r="L2925">
        <v>3</v>
      </c>
      <c r="M2925" t="b">
        <v>1</v>
      </c>
      <c r="N2925" t="s">
        <v>8285</v>
      </c>
      <c r="O2925" s="5">
        <f t="shared" si="360"/>
        <v>1.55</v>
      </c>
      <c r="P2925" s="8">
        <f t="shared" si="361"/>
        <v>51.666666666666664</v>
      </c>
      <c r="Q2925" t="str">
        <f t="shared" si="362"/>
        <v>photography</v>
      </c>
      <c r="R2925" t="str">
        <f t="shared" si="363"/>
        <v>photobooks</v>
      </c>
      <c r="S2925" s="11">
        <f t="shared" si="364"/>
        <v>42209.567824074074</v>
      </c>
      <c r="T2925" s="11">
        <f t="shared" si="365"/>
        <v>42259.567824074074</v>
      </c>
      <c r="U2925" t="str">
        <f>INDEX('ED - Country code'!$A:$A,MATCH(Data!G1763,'ED - Country code'!$B:$B,0))</f>
        <v>United States of America</v>
      </c>
      <c r="V2925">
        <f t="shared" si="366"/>
        <v>50</v>
      </c>
      <c r="W2925">
        <f t="shared" si="367"/>
        <v>2015</v>
      </c>
    </row>
    <row r="2926" spans="1:23" x14ac:dyDescent="0.3">
      <c r="A2926">
        <v>659</v>
      </c>
      <c r="B2926" s="3" t="s">
        <v>660</v>
      </c>
      <c r="C2926" s="3" t="s">
        <v>4769</v>
      </c>
      <c r="D2926">
        <v>3000</v>
      </c>
      <c r="E2926">
        <v>3017</v>
      </c>
      <c r="F2926" t="s">
        <v>8219</v>
      </c>
      <c r="G2926" t="s">
        <v>8224</v>
      </c>
      <c r="H2926" t="s">
        <v>8246</v>
      </c>
      <c r="I2926">
        <v>1440339295</v>
      </c>
      <c r="J2926">
        <v>1437747295</v>
      </c>
      <c r="K2926" t="b">
        <v>0</v>
      </c>
      <c r="L2926">
        <v>21</v>
      </c>
      <c r="M2926" t="b">
        <v>1</v>
      </c>
      <c r="N2926" t="s">
        <v>8273</v>
      </c>
      <c r="O2926" s="5">
        <f t="shared" si="360"/>
        <v>1.0056666666666667</v>
      </c>
      <c r="P2926" s="8">
        <f t="shared" si="361"/>
        <v>143.66666666666666</v>
      </c>
      <c r="Q2926" t="str">
        <f t="shared" si="362"/>
        <v>technology</v>
      </c>
      <c r="R2926" t="str">
        <f t="shared" si="363"/>
        <v>wearables</v>
      </c>
      <c r="S2926" s="11">
        <f t="shared" si="364"/>
        <v>42209.593692129631</v>
      </c>
      <c r="T2926" s="11">
        <f t="shared" si="365"/>
        <v>42239.593692129631</v>
      </c>
      <c r="U2926" t="str">
        <f>INDEX('ED - Country code'!$A:$A,MATCH(Data!G661,'ED - Country code'!$B:$B,0))</f>
        <v>United States of America</v>
      </c>
      <c r="V2926">
        <f t="shared" si="366"/>
        <v>30</v>
      </c>
      <c r="W2926">
        <f t="shared" si="367"/>
        <v>2015</v>
      </c>
    </row>
    <row r="2927" spans="1:23" ht="28.8" x14ac:dyDescent="0.3">
      <c r="A2927">
        <v>1220</v>
      </c>
      <c r="B2927" s="3" t="s">
        <v>1221</v>
      </c>
      <c r="C2927" s="3" t="s">
        <v>5330</v>
      </c>
      <c r="D2927">
        <v>15000</v>
      </c>
      <c r="E2927">
        <v>15565</v>
      </c>
      <c r="F2927" t="s">
        <v>8219</v>
      </c>
      <c r="G2927" t="s">
        <v>8236</v>
      </c>
      <c r="H2927" t="s">
        <v>8249</v>
      </c>
      <c r="I2927">
        <v>1440515112</v>
      </c>
      <c r="J2927">
        <v>1437923112</v>
      </c>
      <c r="K2927" t="b">
        <v>0</v>
      </c>
      <c r="L2927">
        <v>140</v>
      </c>
      <c r="M2927" t="b">
        <v>1</v>
      </c>
      <c r="N2927" t="s">
        <v>8285</v>
      </c>
      <c r="O2927" s="5">
        <f t="shared" si="360"/>
        <v>1.0376666666666667</v>
      </c>
      <c r="P2927" s="8">
        <f t="shared" si="361"/>
        <v>111.17857142857143</v>
      </c>
      <c r="Q2927" t="str">
        <f t="shared" si="362"/>
        <v>photography</v>
      </c>
      <c r="R2927" t="str">
        <f t="shared" si="363"/>
        <v>photobooks</v>
      </c>
      <c r="S2927" s="11">
        <f t="shared" si="364"/>
        <v>42211.628611111111</v>
      </c>
      <c r="T2927" s="11">
        <f t="shared" si="365"/>
        <v>42241.628611111111</v>
      </c>
      <c r="U2927" t="str">
        <f>INDEX('ED - Country code'!$A:$A,MATCH(Data!G1222,'ED - Country code'!$B:$B,0))</f>
        <v>United States of America</v>
      </c>
      <c r="V2927">
        <f t="shared" si="366"/>
        <v>30</v>
      </c>
      <c r="W2927">
        <f t="shared" si="367"/>
        <v>2015</v>
      </c>
    </row>
    <row r="2928" spans="1:23" ht="43.2" x14ac:dyDescent="0.3">
      <c r="A2928">
        <v>386</v>
      </c>
      <c r="B2928" s="3" t="s">
        <v>387</v>
      </c>
      <c r="C2928" s="3" t="s">
        <v>4496</v>
      </c>
      <c r="D2928">
        <v>600</v>
      </c>
      <c r="E2928">
        <v>601</v>
      </c>
      <c r="F2928" t="s">
        <v>8219</v>
      </c>
      <c r="G2928" t="s">
        <v>8224</v>
      </c>
      <c r="H2928" t="s">
        <v>8246</v>
      </c>
      <c r="I2928">
        <v>1439246991</v>
      </c>
      <c r="J2928">
        <v>1437950991</v>
      </c>
      <c r="K2928" t="b">
        <v>0</v>
      </c>
      <c r="L2928">
        <v>13</v>
      </c>
      <c r="M2928" t="b">
        <v>1</v>
      </c>
      <c r="N2928" t="s">
        <v>8269</v>
      </c>
      <c r="O2928" s="5">
        <f t="shared" si="360"/>
        <v>1.0016666666666667</v>
      </c>
      <c r="P2928" s="8">
        <f t="shared" si="361"/>
        <v>46.230769230769234</v>
      </c>
      <c r="Q2928" t="str">
        <f t="shared" si="362"/>
        <v>film &amp; video</v>
      </c>
      <c r="R2928" t="str">
        <f t="shared" si="363"/>
        <v>documentary</v>
      </c>
      <c r="S2928" s="11">
        <f t="shared" si="364"/>
        <v>42211.951284722221</v>
      </c>
      <c r="T2928" s="11">
        <f t="shared" si="365"/>
        <v>42226.951284722221</v>
      </c>
      <c r="U2928" t="str">
        <f>INDEX('ED - Country code'!$A:$A,MATCH(Data!G388,'ED - Country code'!$B:$B,0))</f>
        <v>United States of America</v>
      </c>
      <c r="V2928">
        <f t="shared" si="366"/>
        <v>15</v>
      </c>
      <c r="W2928">
        <f t="shared" si="367"/>
        <v>2015</v>
      </c>
    </row>
    <row r="2929" spans="1:23" ht="43.2" x14ac:dyDescent="0.3">
      <c r="A2929">
        <v>2616</v>
      </c>
      <c r="B2929" s="3" t="s">
        <v>2616</v>
      </c>
      <c r="C2929" s="3" t="s">
        <v>6726</v>
      </c>
      <c r="D2929">
        <v>25000</v>
      </c>
      <c r="E2929">
        <v>28633.5</v>
      </c>
      <c r="F2929" t="s">
        <v>8219</v>
      </c>
      <c r="G2929" t="s">
        <v>8224</v>
      </c>
      <c r="H2929" t="s">
        <v>8246</v>
      </c>
      <c r="I2929">
        <v>1440546729</v>
      </c>
      <c r="J2929">
        <v>1437954729</v>
      </c>
      <c r="K2929" t="b">
        <v>1</v>
      </c>
      <c r="L2929">
        <v>238</v>
      </c>
      <c r="M2929" t="b">
        <v>1</v>
      </c>
      <c r="N2929" t="s">
        <v>8301</v>
      </c>
      <c r="O2929" s="5">
        <f t="shared" si="360"/>
        <v>1.14534</v>
      </c>
      <c r="P2929" s="8">
        <f t="shared" si="361"/>
        <v>120.30882352941177</v>
      </c>
      <c r="Q2929" t="str">
        <f t="shared" si="362"/>
        <v>technology</v>
      </c>
      <c r="R2929" t="str">
        <f t="shared" si="363"/>
        <v>space exploration</v>
      </c>
      <c r="S2929" s="11">
        <f t="shared" si="364"/>
        <v>42211.99454861111</v>
      </c>
      <c r="T2929" s="11">
        <f t="shared" si="365"/>
        <v>42241.99454861111</v>
      </c>
      <c r="U2929" t="str">
        <f>INDEX('ED - Country code'!$A:$A,MATCH(Data!G2618,'ED - Country code'!$B:$B,0))</f>
        <v>United States of America</v>
      </c>
      <c r="V2929">
        <f t="shared" si="366"/>
        <v>30</v>
      </c>
      <c r="W2929">
        <f t="shared" si="367"/>
        <v>2015</v>
      </c>
    </row>
    <row r="2930" spans="1:23" ht="57.6" x14ac:dyDescent="0.3">
      <c r="A2930">
        <v>2805</v>
      </c>
      <c r="B2930" s="3" t="s">
        <v>2805</v>
      </c>
      <c r="C2930" s="3" t="s">
        <v>6915</v>
      </c>
      <c r="D2930">
        <v>400</v>
      </c>
      <c r="E2930">
        <v>440</v>
      </c>
      <c r="F2930" t="s">
        <v>8219</v>
      </c>
      <c r="G2930" t="s">
        <v>8225</v>
      </c>
      <c r="H2930" t="s">
        <v>8247</v>
      </c>
      <c r="I2930">
        <v>1440245273</v>
      </c>
      <c r="J2930">
        <v>1438085273</v>
      </c>
      <c r="K2930" t="b">
        <v>0</v>
      </c>
      <c r="L2930">
        <v>18</v>
      </c>
      <c r="M2930" t="b">
        <v>1</v>
      </c>
      <c r="N2930" t="s">
        <v>8271</v>
      </c>
      <c r="O2930" s="5">
        <f t="shared" si="360"/>
        <v>1.1000000000000001</v>
      </c>
      <c r="P2930" s="8">
        <f t="shared" si="361"/>
        <v>24.444444444444443</v>
      </c>
      <c r="Q2930" t="str">
        <f t="shared" si="362"/>
        <v>theater</v>
      </c>
      <c r="R2930" t="str">
        <f t="shared" si="363"/>
        <v>plays</v>
      </c>
      <c r="S2930" s="11">
        <f t="shared" si="364"/>
        <v>42213.505474537036</v>
      </c>
      <c r="T2930" s="11">
        <f t="shared" si="365"/>
        <v>42238.505474537036</v>
      </c>
      <c r="U2930" t="str">
        <f>INDEX('ED - Country code'!$A:$A,MATCH(Data!G2807,'ED - Country code'!$B:$B,0))</f>
        <v>United Kingdom</v>
      </c>
      <c r="V2930">
        <f t="shared" si="366"/>
        <v>25</v>
      </c>
      <c r="W2930">
        <f t="shared" si="367"/>
        <v>2015</v>
      </c>
    </row>
    <row r="2931" spans="1:23" ht="43.2" x14ac:dyDescent="0.3">
      <c r="A2931">
        <v>1536</v>
      </c>
      <c r="B2931" s="3" t="s">
        <v>1537</v>
      </c>
      <c r="C2931" s="3" t="s">
        <v>5646</v>
      </c>
      <c r="D2931">
        <v>12000</v>
      </c>
      <c r="E2931">
        <v>30037.01</v>
      </c>
      <c r="F2931" t="s">
        <v>8219</v>
      </c>
      <c r="G2931" t="s">
        <v>8224</v>
      </c>
      <c r="H2931" t="s">
        <v>8246</v>
      </c>
      <c r="I2931">
        <v>1440702910</v>
      </c>
      <c r="J2931">
        <v>1438110910</v>
      </c>
      <c r="K2931" t="b">
        <v>1</v>
      </c>
      <c r="L2931">
        <v>455</v>
      </c>
      <c r="M2931" t="b">
        <v>1</v>
      </c>
      <c r="N2931" t="s">
        <v>8285</v>
      </c>
      <c r="O2931" s="5">
        <f t="shared" si="360"/>
        <v>2.5030841666666666</v>
      </c>
      <c r="P2931" s="8">
        <f t="shared" si="361"/>
        <v>66.015406593406595</v>
      </c>
      <c r="Q2931" t="str">
        <f t="shared" si="362"/>
        <v>photography</v>
      </c>
      <c r="R2931" t="str">
        <f t="shared" si="363"/>
        <v>photobooks</v>
      </c>
      <c r="S2931" s="11">
        <f t="shared" si="364"/>
        <v>42213.802199074074</v>
      </c>
      <c r="T2931" s="11">
        <f t="shared" si="365"/>
        <v>42243.802199074074</v>
      </c>
      <c r="U2931" t="str">
        <f>INDEX('ED - Country code'!$A:$A,MATCH(Data!G1538,'ED - Country code'!$B:$B,0))</f>
        <v>United States of America</v>
      </c>
      <c r="V2931">
        <f t="shared" si="366"/>
        <v>30</v>
      </c>
      <c r="W2931">
        <f t="shared" si="367"/>
        <v>2015</v>
      </c>
    </row>
    <row r="2932" spans="1:23" ht="43.2" x14ac:dyDescent="0.3">
      <c r="A2932">
        <v>3525</v>
      </c>
      <c r="B2932" s="3" t="s">
        <v>3524</v>
      </c>
      <c r="C2932" s="3" t="s">
        <v>7635</v>
      </c>
      <c r="D2932">
        <v>500</v>
      </c>
      <c r="E2932">
        <v>530</v>
      </c>
      <c r="F2932" t="s">
        <v>8219</v>
      </c>
      <c r="G2932" t="s">
        <v>8224</v>
      </c>
      <c r="H2932" t="s">
        <v>8246</v>
      </c>
      <c r="I2932">
        <v>1439136000</v>
      </c>
      <c r="J2932">
        <v>1438188106</v>
      </c>
      <c r="K2932" t="b">
        <v>0</v>
      </c>
      <c r="L2932">
        <v>7</v>
      </c>
      <c r="M2932" t="b">
        <v>1</v>
      </c>
      <c r="N2932" t="s">
        <v>8271</v>
      </c>
      <c r="O2932" s="5">
        <f t="shared" si="360"/>
        <v>1.06</v>
      </c>
      <c r="P2932" s="8">
        <f t="shared" si="361"/>
        <v>75.714285714285708</v>
      </c>
      <c r="Q2932" t="str">
        <f t="shared" si="362"/>
        <v>theater</v>
      </c>
      <c r="R2932" t="str">
        <f t="shared" si="363"/>
        <v>plays</v>
      </c>
      <c r="S2932" s="11">
        <f t="shared" si="364"/>
        <v>42214.6956712963</v>
      </c>
      <c r="T2932" s="11">
        <f t="shared" si="365"/>
        <v>42225.666666666672</v>
      </c>
      <c r="U2932" t="str">
        <f>INDEX('ED - Country code'!$A:$A,MATCH(Data!G3527,'ED - Country code'!$B:$B,0))</f>
        <v>United States of America</v>
      </c>
      <c r="V2932">
        <f t="shared" si="366"/>
        <v>10.970995370371384</v>
      </c>
      <c r="W2932">
        <f t="shared" si="367"/>
        <v>2015</v>
      </c>
    </row>
    <row r="2933" spans="1:23" ht="43.2" x14ac:dyDescent="0.3">
      <c r="A2933">
        <v>2528</v>
      </c>
      <c r="B2933" s="3" t="s">
        <v>2528</v>
      </c>
      <c r="C2933" s="3" t="s">
        <v>6638</v>
      </c>
      <c r="D2933">
        <v>4000</v>
      </c>
      <c r="E2933">
        <v>4289.99</v>
      </c>
      <c r="F2933" t="s">
        <v>8219</v>
      </c>
      <c r="G2933" t="s">
        <v>8225</v>
      </c>
      <c r="H2933" t="s">
        <v>8247</v>
      </c>
      <c r="I2933">
        <v>1440068400</v>
      </c>
      <c r="J2933">
        <v>1438459303</v>
      </c>
      <c r="K2933" t="b">
        <v>0</v>
      </c>
      <c r="L2933">
        <v>81</v>
      </c>
      <c r="M2933" t="b">
        <v>1</v>
      </c>
      <c r="N2933" t="s">
        <v>8300</v>
      </c>
      <c r="O2933" s="5">
        <f t="shared" si="360"/>
        <v>1.0724974999999999</v>
      </c>
      <c r="P2933" s="8">
        <f t="shared" si="361"/>
        <v>52.962839506172834</v>
      </c>
      <c r="Q2933" t="str">
        <f t="shared" si="362"/>
        <v>music</v>
      </c>
      <c r="R2933" t="str">
        <f t="shared" si="363"/>
        <v>classical music</v>
      </c>
      <c r="S2933" s="11">
        <f t="shared" si="364"/>
        <v>42217.834525462968</v>
      </c>
      <c r="T2933" s="11">
        <f t="shared" si="365"/>
        <v>42236.458333333328</v>
      </c>
      <c r="U2933" t="str">
        <f>INDEX('ED - Country code'!$A:$A,MATCH(Data!G2530,'ED - Country code'!$B:$B,0))</f>
        <v>United States of America</v>
      </c>
      <c r="V2933">
        <f t="shared" si="366"/>
        <v>18.623807870360906</v>
      </c>
      <c r="W2933">
        <f t="shared" si="367"/>
        <v>2015</v>
      </c>
    </row>
    <row r="2934" spans="1:23" ht="28.8" x14ac:dyDescent="0.3">
      <c r="A2934">
        <v>2631</v>
      </c>
      <c r="B2934" s="3" t="s">
        <v>2631</v>
      </c>
      <c r="C2934" s="3" t="s">
        <v>6741</v>
      </c>
      <c r="D2934">
        <v>20000</v>
      </c>
      <c r="E2934">
        <v>22933.05</v>
      </c>
      <c r="F2934" t="s">
        <v>8219</v>
      </c>
      <c r="G2934" t="s">
        <v>8224</v>
      </c>
      <c r="H2934" t="s">
        <v>8246</v>
      </c>
      <c r="I2934">
        <v>1440907427</v>
      </c>
      <c r="J2934">
        <v>1438488227</v>
      </c>
      <c r="K2934" t="b">
        <v>0</v>
      </c>
      <c r="L2934">
        <v>286</v>
      </c>
      <c r="M2934" t="b">
        <v>1</v>
      </c>
      <c r="N2934" t="s">
        <v>8301</v>
      </c>
      <c r="O2934" s="5">
        <f t="shared" si="360"/>
        <v>1.1466525000000001</v>
      </c>
      <c r="P2934" s="8">
        <f t="shared" si="361"/>
        <v>80.185489510489504</v>
      </c>
      <c r="Q2934" t="str">
        <f t="shared" si="362"/>
        <v>technology</v>
      </c>
      <c r="R2934" t="str">
        <f t="shared" si="363"/>
        <v>space exploration</v>
      </c>
      <c r="S2934" s="11">
        <f t="shared" si="364"/>
        <v>42218.169293981482</v>
      </c>
      <c r="T2934" s="11">
        <f t="shared" si="365"/>
        <v>42246.169293981482</v>
      </c>
      <c r="U2934" t="str">
        <f>INDEX('ED - Country code'!$A:$A,MATCH(Data!G2633,'ED - Country code'!$B:$B,0))</f>
        <v>United Kingdom</v>
      </c>
      <c r="V2934">
        <f t="shared" si="366"/>
        <v>28</v>
      </c>
      <c r="W2934">
        <f t="shared" si="367"/>
        <v>2015</v>
      </c>
    </row>
    <row r="2935" spans="1:23" ht="28.8" x14ac:dyDescent="0.3">
      <c r="A2935">
        <v>3281</v>
      </c>
      <c r="B2935" s="3" t="s">
        <v>3281</v>
      </c>
      <c r="C2935" s="3" t="s">
        <v>7391</v>
      </c>
      <c r="D2935">
        <v>5000</v>
      </c>
      <c r="E2935">
        <v>6080</v>
      </c>
      <c r="F2935" t="s">
        <v>8219</v>
      </c>
      <c r="G2935" t="s">
        <v>8224</v>
      </c>
      <c r="H2935" t="s">
        <v>8246</v>
      </c>
      <c r="I2935">
        <v>1441153705</v>
      </c>
      <c r="J2935">
        <v>1438561705</v>
      </c>
      <c r="K2935" t="b">
        <v>0</v>
      </c>
      <c r="L2935">
        <v>47</v>
      </c>
      <c r="M2935" t="b">
        <v>1</v>
      </c>
      <c r="N2935" t="s">
        <v>8271</v>
      </c>
      <c r="O2935" s="5">
        <f t="shared" si="360"/>
        <v>1.216</v>
      </c>
      <c r="P2935" s="8">
        <f t="shared" si="361"/>
        <v>129.36170212765958</v>
      </c>
      <c r="Q2935" t="str">
        <f t="shared" si="362"/>
        <v>theater</v>
      </c>
      <c r="R2935" t="str">
        <f t="shared" si="363"/>
        <v>plays</v>
      </c>
      <c r="S2935" s="11">
        <f t="shared" si="364"/>
        <v>42219.019733796296</v>
      </c>
      <c r="T2935" s="11">
        <f t="shared" si="365"/>
        <v>42249.019733796296</v>
      </c>
      <c r="U2935" t="str">
        <f>INDEX('ED - Country code'!$A:$A,MATCH(Data!G3283,'ED - Country code'!$B:$B,0))</f>
        <v>United Kingdom</v>
      </c>
      <c r="V2935">
        <f t="shared" si="366"/>
        <v>30</v>
      </c>
      <c r="W2935">
        <f t="shared" si="367"/>
        <v>2015</v>
      </c>
    </row>
    <row r="2936" spans="1:23" ht="43.2" x14ac:dyDescent="0.3">
      <c r="A2936">
        <v>3684</v>
      </c>
      <c r="B2936" s="3" t="s">
        <v>3681</v>
      </c>
      <c r="C2936" s="3" t="s">
        <v>7794</v>
      </c>
      <c r="D2936">
        <v>750</v>
      </c>
      <c r="E2936">
        <v>1043</v>
      </c>
      <c r="F2936" t="s">
        <v>8219</v>
      </c>
      <c r="G2936" t="s">
        <v>8224</v>
      </c>
      <c r="H2936" t="s">
        <v>8246</v>
      </c>
      <c r="I2936">
        <v>1441167586</v>
      </c>
      <c r="J2936">
        <v>1438575586</v>
      </c>
      <c r="K2936" t="b">
        <v>0</v>
      </c>
      <c r="L2936">
        <v>23</v>
      </c>
      <c r="M2936" t="b">
        <v>1</v>
      </c>
      <c r="N2936" t="s">
        <v>8271</v>
      </c>
      <c r="O2936" s="5">
        <f t="shared" si="360"/>
        <v>1.3906666666666667</v>
      </c>
      <c r="P2936" s="8">
        <f t="shared" si="361"/>
        <v>45.347826086956523</v>
      </c>
      <c r="Q2936" t="str">
        <f t="shared" si="362"/>
        <v>theater</v>
      </c>
      <c r="R2936" t="str">
        <f t="shared" si="363"/>
        <v>plays</v>
      </c>
      <c r="S2936" s="11">
        <f t="shared" si="364"/>
        <v>42219.180393518516</v>
      </c>
      <c r="T2936" s="11">
        <f t="shared" si="365"/>
        <v>42249.180393518516</v>
      </c>
      <c r="U2936" t="str">
        <f>INDEX('ED - Country code'!$A:$A,MATCH(Data!G3686,'ED - Country code'!$B:$B,0))</f>
        <v>France</v>
      </c>
      <c r="V2936">
        <f t="shared" si="366"/>
        <v>30</v>
      </c>
      <c r="W2936">
        <f t="shared" si="367"/>
        <v>2015</v>
      </c>
    </row>
    <row r="2937" spans="1:23" ht="57.6" x14ac:dyDescent="0.3">
      <c r="A2937">
        <v>3215</v>
      </c>
      <c r="B2937" s="3" t="s">
        <v>3215</v>
      </c>
      <c r="C2937" s="3" t="s">
        <v>7325</v>
      </c>
      <c r="D2937">
        <v>35000</v>
      </c>
      <c r="E2937">
        <v>35123</v>
      </c>
      <c r="F2937" t="s">
        <v>8219</v>
      </c>
      <c r="G2937" t="s">
        <v>8224</v>
      </c>
      <c r="H2937" t="s">
        <v>8246</v>
      </c>
      <c r="I2937">
        <v>1441857540</v>
      </c>
      <c r="J2937">
        <v>1438617471</v>
      </c>
      <c r="K2937" t="b">
        <v>1</v>
      </c>
      <c r="L2937">
        <v>134</v>
      </c>
      <c r="M2937" t="b">
        <v>1</v>
      </c>
      <c r="N2937" t="s">
        <v>8271</v>
      </c>
      <c r="O2937" s="5">
        <f t="shared" si="360"/>
        <v>1.0035142857142858</v>
      </c>
      <c r="P2937" s="8">
        <f t="shared" si="361"/>
        <v>262.11194029850748</v>
      </c>
      <c r="Q2937" t="str">
        <f t="shared" si="362"/>
        <v>theater</v>
      </c>
      <c r="R2937" t="str">
        <f t="shared" si="363"/>
        <v>plays</v>
      </c>
      <c r="S2937" s="11">
        <f t="shared" si="364"/>
        <v>42219.665173611109</v>
      </c>
      <c r="T2937" s="11">
        <f t="shared" si="365"/>
        <v>42257.165972222225</v>
      </c>
      <c r="U2937" t="str">
        <f>INDEX('ED - Country code'!$A:$A,MATCH(Data!G3217,'ED - Country code'!$B:$B,0))</f>
        <v>United Kingdom</v>
      </c>
      <c r="V2937">
        <f t="shared" si="366"/>
        <v>37.500798611115897</v>
      </c>
      <c r="W2937">
        <f t="shared" si="367"/>
        <v>2015</v>
      </c>
    </row>
    <row r="2938" spans="1:23" ht="28.8" x14ac:dyDescent="0.3">
      <c r="A2938">
        <v>2980</v>
      </c>
      <c r="B2938" s="3" t="s">
        <v>2980</v>
      </c>
      <c r="C2938" s="3" t="s">
        <v>7090</v>
      </c>
      <c r="D2938">
        <v>3000</v>
      </c>
      <c r="E2938">
        <v>3275</v>
      </c>
      <c r="F2938" t="s">
        <v>8219</v>
      </c>
      <c r="G2938" t="s">
        <v>8224</v>
      </c>
      <c r="H2938" t="s">
        <v>8246</v>
      </c>
      <c r="I2938">
        <v>1440381600</v>
      </c>
      <c r="J2938">
        <v>1438639130</v>
      </c>
      <c r="K2938" t="b">
        <v>0</v>
      </c>
      <c r="L2938">
        <v>24</v>
      </c>
      <c r="M2938" t="b">
        <v>1</v>
      </c>
      <c r="N2938" t="s">
        <v>8271</v>
      </c>
      <c r="O2938" s="5">
        <f t="shared" si="360"/>
        <v>1.0916666666666666</v>
      </c>
      <c r="P2938" s="8">
        <f t="shared" si="361"/>
        <v>136.45833333333334</v>
      </c>
      <c r="Q2938" t="str">
        <f t="shared" si="362"/>
        <v>theater</v>
      </c>
      <c r="R2938" t="str">
        <f t="shared" si="363"/>
        <v>plays</v>
      </c>
      <c r="S2938" s="11">
        <f t="shared" si="364"/>
        <v>42219.915856481486</v>
      </c>
      <c r="T2938" s="11">
        <f t="shared" si="365"/>
        <v>42240.083333333328</v>
      </c>
      <c r="U2938" t="str">
        <f>INDEX('ED - Country code'!$A:$A,MATCH(Data!G2982,'ED - Country code'!$B:$B,0))</f>
        <v>United Kingdom</v>
      </c>
      <c r="V2938">
        <f t="shared" si="366"/>
        <v>20.167476851842366</v>
      </c>
      <c r="W2938">
        <f t="shared" si="367"/>
        <v>2015</v>
      </c>
    </row>
    <row r="2939" spans="1:23" ht="28.8" x14ac:dyDescent="0.3">
      <c r="A2939">
        <v>1748</v>
      </c>
      <c r="B2939" s="3" t="s">
        <v>1749</v>
      </c>
      <c r="C2939" s="3" t="s">
        <v>5858</v>
      </c>
      <c r="D2939">
        <v>50000</v>
      </c>
      <c r="E2939">
        <v>64974</v>
      </c>
      <c r="F2939" t="s">
        <v>8219</v>
      </c>
      <c r="G2939" t="s">
        <v>8229</v>
      </c>
      <c r="H2939" t="s">
        <v>8251</v>
      </c>
      <c r="I2939">
        <v>1441234143</v>
      </c>
      <c r="J2939">
        <v>1438642143</v>
      </c>
      <c r="K2939" t="b">
        <v>0</v>
      </c>
      <c r="L2939">
        <v>181</v>
      </c>
      <c r="M2939" t="b">
        <v>1</v>
      </c>
      <c r="N2939" t="s">
        <v>8285</v>
      </c>
      <c r="O2939" s="5">
        <f t="shared" si="360"/>
        <v>1.29948</v>
      </c>
      <c r="P2939" s="8">
        <f t="shared" si="361"/>
        <v>358.97237569060775</v>
      </c>
      <c r="Q2939" t="str">
        <f t="shared" si="362"/>
        <v>photography</v>
      </c>
      <c r="R2939" t="str">
        <f t="shared" si="363"/>
        <v>photobooks</v>
      </c>
      <c r="S2939" s="11">
        <f t="shared" si="364"/>
        <v>42219.950729166667</v>
      </c>
      <c r="T2939" s="11">
        <f t="shared" si="365"/>
        <v>42249.950729166667</v>
      </c>
      <c r="U2939" t="str">
        <f>INDEX('ED - Country code'!$A:$A,MATCH(Data!G1750,'ED - Country code'!$B:$B,0))</f>
        <v>United States of America</v>
      </c>
      <c r="V2939">
        <f t="shared" si="366"/>
        <v>30</v>
      </c>
      <c r="W2939">
        <f t="shared" si="367"/>
        <v>2015</v>
      </c>
    </row>
    <row r="2940" spans="1:23" ht="43.2" x14ac:dyDescent="0.3">
      <c r="A2940">
        <v>3599</v>
      </c>
      <c r="B2940" s="3" t="s">
        <v>3598</v>
      </c>
      <c r="C2940" s="3" t="s">
        <v>7709</v>
      </c>
      <c r="D2940">
        <v>500</v>
      </c>
      <c r="E2940">
        <v>1010</v>
      </c>
      <c r="F2940" t="s">
        <v>8219</v>
      </c>
      <c r="G2940" t="s">
        <v>8224</v>
      </c>
      <c r="H2940" t="s">
        <v>8246</v>
      </c>
      <c r="I2940">
        <v>1440892800</v>
      </c>
      <c r="J2940">
        <v>1438715077</v>
      </c>
      <c r="K2940" t="b">
        <v>0</v>
      </c>
      <c r="L2940">
        <v>17</v>
      </c>
      <c r="M2940" t="b">
        <v>1</v>
      </c>
      <c r="N2940" t="s">
        <v>8271</v>
      </c>
      <c r="O2940" s="5">
        <f t="shared" si="360"/>
        <v>2.02</v>
      </c>
      <c r="P2940" s="8">
        <f t="shared" si="361"/>
        <v>59.411764705882355</v>
      </c>
      <c r="Q2940" t="str">
        <f t="shared" si="362"/>
        <v>theater</v>
      </c>
      <c r="R2940" t="str">
        <f t="shared" si="363"/>
        <v>plays</v>
      </c>
      <c r="S2940" s="11">
        <f t="shared" si="364"/>
        <v>42220.79487268519</v>
      </c>
      <c r="T2940" s="11">
        <f t="shared" si="365"/>
        <v>42246</v>
      </c>
      <c r="U2940" t="str">
        <f>INDEX('ED - Country code'!$A:$A,MATCH(Data!G3601,'ED - Country code'!$B:$B,0))</f>
        <v>United States of America</v>
      </c>
      <c r="V2940">
        <f t="shared" si="366"/>
        <v>25.205127314809943</v>
      </c>
      <c r="W2940">
        <f t="shared" si="367"/>
        <v>2015</v>
      </c>
    </row>
    <row r="2941" spans="1:23" ht="43.2" x14ac:dyDescent="0.3">
      <c r="A2941">
        <v>1534</v>
      </c>
      <c r="B2941" s="3" t="s">
        <v>1535</v>
      </c>
      <c r="C2941" s="3" t="s">
        <v>5644</v>
      </c>
      <c r="D2941">
        <v>7500</v>
      </c>
      <c r="E2941">
        <v>31330</v>
      </c>
      <c r="F2941" t="s">
        <v>8219</v>
      </c>
      <c r="G2941" t="s">
        <v>8224</v>
      </c>
      <c r="H2941" t="s">
        <v>8246</v>
      </c>
      <c r="I2941">
        <v>1441383062</v>
      </c>
      <c r="J2941">
        <v>1438791062</v>
      </c>
      <c r="K2941" t="b">
        <v>1</v>
      </c>
      <c r="L2941">
        <v>369</v>
      </c>
      <c r="M2941" t="b">
        <v>1</v>
      </c>
      <c r="N2941" t="s">
        <v>8285</v>
      </c>
      <c r="O2941" s="5">
        <f t="shared" si="360"/>
        <v>4.1773333333333333</v>
      </c>
      <c r="P2941" s="8">
        <f t="shared" si="361"/>
        <v>84.905149051490511</v>
      </c>
      <c r="Q2941" t="str">
        <f t="shared" si="362"/>
        <v>photography</v>
      </c>
      <c r="R2941" t="str">
        <f t="shared" si="363"/>
        <v>photobooks</v>
      </c>
      <c r="S2941" s="11">
        <f t="shared" si="364"/>
        <v>42221.67432870371</v>
      </c>
      <c r="T2941" s="11">
        <f t="shared" si="365"/>
        <v>42251.67432870371</v>
      </c>
      <c r="U2941" t="str">
        <f>INDEX('ED - Country code'!$A:$A,MATCH(Data!G1536,'ED - Country code'!$B:$B,0))</f>
        <v>United States of America</v>
      </c>
      <c r="V2941">
        <f t="shared" si="366"/>
        <v>30</v>
      </c>
      <c r="W2941">
        <f t="shared" si="367"/>
        <v>2015</v>
      </c>
    </row>
    <row r="2942" spans="1:23" ht="43.2" x14ac:dyDescent="0.3">
      <c r="A2942">
        <v>2246</v>
      </c>
      <c r="B2942" s="3" t="s">
        <v>2247</v>
      </c>
      <c r="C2942" s="3" t="s">
        <v>6356</v>
      </c>
      <c r="D2942">
        <v>2500</v>
      </c>
      <c r="E2942">
        <v>2503</v>
      </c>
      <c r="F2942" t="s">
        <v>8219</v>
      </c>
      <c r="G2942" t="s">
        <v>8225</v>
      </c>
      <c r="H2942" t="s">
        <v>8247</v>
      </c>
      <c r="I2942">
        <v>1441393210</v>
      </c>
      <c r="J2942">
        <v>1438801210</v>
      </c>
      <c r="K2942" t="b">
        <v>0</v>
      </c>
      <c r="L2942">
        <v>57</v>
      </c>
      <c r="M2942" t="b">
        <v>1</v>
      </c>
      <c r="N2942" t="s">
        <v>8297</v>
      </c>
      <c r="O2942" s="5">
        <f t="shared" si="360"/>
        <v>1.0012000000000001</v>
      </c>
      <c r="P2942" s="8">
        <f t="shared" si="361"/>
        <v>43.912280701754383</v>
      </c>
      <c r="Q2942" t="str">
        <f t="shared" si="362"/>
        <v>games</v>
      </c>
      <c r="R2942" t="str">
        <f t="shared" si="363"/>
        <v>tabletop games</v>
      </c>
      <c r="S2942" s="11">
        <f t="shared" si="364"/>
        <v>42221.79178240741</v>
      </c>
      <c r="T2942" s="11">
        <f t="shared" si="365"/>
        <v>42251.79178240741</v>
      </c>
      <c r="U2942" t="str">
        <f>INDEX('ED - Country code'!$A:$A,MATCH(Data!G2248,'ED - Country code'!$B:$B,0))</f>
        <v>United Kingdom</v>
      </c>
      <c r="V2942">
        <f t="shared" si="366"/>
        <v>30</v>
      </c>
      <c r="W2942">
        <f t="shared" si="367"/>
        <v>2015</v>
      </c>
    </row>
    <row r="2943" spans="1:23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0"/>
        <v>4.0000000000000003E-5</v>
      </c>
      <c r="P2943" s="8">
        <f t="shared" si="361"/>
        <v>1</v>
      </c>
      <c r="Q2943" t="str">
        <f t="shared" si="362"/>
        <v>theater</v>
      </c>
      <c r="R2943" t="str">
        <f t="shared" si="363"/>
        <v>spaces</v>
      </c>
      <c r="S2943" s="11">
        <f t="shared" si="364"/>
        <v>42034.960127314815</v>
      </c>
      <c r="T2943" s="11">
        <f t="shared" si="365"/>
        <v>42064.960127314815</v>
      </c>
      <c r="U2943" t="str">
        <f>INDEX('ED - Country code'!$A:$A,MATCH(Data!G2943,'ED - Country code'!$B:$B,0))</f>
        <v>United States of America</v>
      </c>
      <c r="V2943">
        <f t="shared" si="366"/>
        <v>30</v>
      </c>
      <c r="W2943">
        <f t="shared" si="367"/>
        <v>2015</v>
      </c>
    </row>
    <row r="2944" spans="1:23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0"/>
        <v>0.20424999999999999</v>
      </c>
      <c r="P2944" s="8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11">
        <f t="shared" si="364"/>
        <v>42334.803923611107</v>
      </c>
      <c r="T2944" s="11">
        <f t="shared" si="365"/>
        <v>42354.845833333333</v>
      </c>
      <c r="U2944" t="str">
        <f>INDEX('ED - Country code'!$A:$A,MATCH(Data!G2944,'ED - Country code'!$B:$B,0))</f>
        <v>Canada</v>
      </c>
      <c r="V2944">
        <f t="shared" si="366"/>
        <v>20.041909722225682</v>
      </c>
      <c r="W2944">
        <f t="shared" si="367"/>
        <v>2015</v>
      </c>
    </row>
    <row r="2945" spans="1:23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0"/>
        <v>0</v>
      </c>
      <c r="P2945" s="8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11">
        <f t="shared" si="364"/>
        <v>42077.129398148143</v>
      </c>
      <c r="T2945" s="11">
        <f t="shared" si="365"/>
        <v>42107.129398148143</v>
      </c>
      <c r="U2945" t="str">
        <f>INDEX('ED - Country code'!$A:$A,MATCH(Data!G2945,'ED - Country code'!$B:$B,0))</f>
        <v>United States of America</v>
      </c>
      <c r="V2945">
        <f t="shared" si="366"/>
        <v>30</v>
      </c>
      <c r="W2945">
        <f t="shared" si="367"/>
        <v>2015</v>
      </c>
    </row>
    <row r="2946" spans="1:23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368">E2946/D2946</f>
        <v>0.01</v>
      </c>
      <c r="P2946" s="8">
        <f t="shared" ref="P2946:P3009" si="369">E2946/L2946</f>
        <v>100</v>
      </c>
      <c r="Q2946" t="str">
        <f t="shared" ref="Q2946:Q3009" si="370">LEFT(N2946,SEARCH("/",N2946,1)-1)</f>
        <v>theater</v>
      </c>
      <c r="R2946" t="str">
        <f t="shared" ref="R2946:R3009" si="371">RIGHT(N2946,LEN(N2946)-SEARCH("/",N2946,1))</f>
        <v>spaces</v>
      </c>
      <c r="S2946" s="11">
        <f t="shared" ref="S2946:S3009" si="372">(((J2946/60)/60)/24)+DATE(1970,1,1)</f>
        <v>42132.9143287037</v>
      </c>
      <c r="T2946" s="11">
        <f t="shared" ref="T2946:T3009" si="373">(((I2946/60)/60)/24)+DATE(1970,1,1)</f>
        <v>42162.9143287037</v>
      </c>
      <c r="U2946" t="str">
        <f>INDEX('ED - Country code'!$A:$A,MATCH(Data!G2946,'ED - Country code'!$B:$B,0))</f>
        <v>United States of America</v>
      </c>
      <c r="V2946">
        <f t="shared" si="366"/>
        <v>30</v>
      </c>
      <c r="W2946">
        <f t="shared" si="367"/>
        <v>2015</v>
      </c>
    </row>
    <row r="2947" spans="1:23" ht="43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368"/>
        <v>0</v>
      </c>
      <c r="P2947" s="8" t="e">
        <f t="shared" si="369"/>
        <v>#DIV/0!</v>
      </c>
      <c r="Q2947" t="str">
        <f t="shared" si="370"/>
        <v>theater</v>
      </c>
      <c r="R2947" t="str">
        <f t="shared" si="371"/>
        <v>spaces</v>
      </c>
      <c r="S2947" s="11">
        <f t="shared" si="372"/>
        <v>42118.139583333337</v>
      </c>
      <c r="T2947" s="11">
        <f t="shared" si="373"/>
        <v>42148.139583333337</v>
      </c>
      <c r="U2947" t="str">
        <f>INDEX('ED - Country code'!$A:$A,MATCH(Data!G2947,'ED - Country code'!$B:$B,0))</f>
        <v>United States of America</v>
      </c>
      <c r="V2947">
        <f t="shared" ref="V2947:V3010" si="374">T2947-S2947</f>
        <v>30</v>
      </c>
      <c r="W2947">
        <f t="shared" ref="W2947:W3010" si="375">YEAR(T2947)</f>
        <v>2015</v>
      </c>
    </row>
    <row r="2948" spans="1:23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8"/>
        <v>1E-3</v>
      </c>
      <c r="P2948" s="8">
        <f t="shared" si="369"/>
        <v>1</v>
      </c>
      <c r="Q2948" t="str">
        <f t="shared" si="370"/>
        <v>theater</v>
      </c>
      <c r="R2948" t="str">
        <f t="shared" si="371"/>
        <v>spaces</v>
      </c>
      <c r="S2948" s="11">
        <f t="shared" si="372"/>
        <v>42567.531157407408</v>
      </c>
      <c r="T2948" s="11">
        <f t="shared" si="373"/>
        <v>42597.531157407408</v>
      </c>
      <c r="U2948" t="str">
        <f>INDEX('ED - Country code'!$A:$A,MATCH(Data!G2948,'ED - Country code'!$B:$B,0))</f>
        <v>United Kingdom</v>
      </c>
      <c r="V2948">
        <f t="shared" si="374"/>
        <v>30</v>
      </c>
      <c r="W2948">
        <f t="shared" si="375"/>
        <v>2016</v>
      </c>
    </row>
    <row r="2949" spans="1:23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8"/>
        <v>4.2880000000000001E-2</v>
      </c>
      <c r="P2949" s="8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11">
        <f t="shared" si="372"/>
        <v>42649.562118055561</v>
      </c>
      <c r="T2949" s="11">
        <f t="shared" si="373"/>
        <v>42698.715972222228</v>
      </c>
      <c r="U2949" t="str">
        <f>INDEX('ED - Country code'!$A:$A,MATCH(Data!G2949,'ED - Country code'!$B:$B,0))</f>
        <v>United States of America</v>
      </c>
      <c r="V2949">
        <f t="shared" si="374"/>
        <v>49.153854166666861</v>
      </c>
      <c r="W2949">
        <f t="shared" si="375"/>
        <v>2016</v>
      </c>
    </row>
    <row r="2950" spans="1:23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8"/>
        <v>4.8000000000000001E-5</v>
      </c>
      <c r="P2950" s="8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11">
        <f t="shared" si="372"/>
        <v>42097.649224537032</v>
      </c>
      <c r="T2950" s="11">
        <f t="shared" si="373"/>
        <v>42157.649224537032</v>
      </c>
      <c r="U2950" t="str">
        <f>INDEX('ED - Country code'!$A:$A,MATCH(Data!G2950,'ED - Country code'!$B:$B,0))</f>
        <v>United States of America</v>
      </c>
      <c r="V2950">
        <f t="shared" si="374"/>
        <v>60</v>
      </c>
      <c r="W2950">
        <f t="shared" si="375"/>
        <v>2015</v>
      </c>
    </row>
    <row r="2951" spans="1:23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8"/>
        <v>2.5000000000000001E-2</v>
      </c>
      <c r="P2951" s="8">
        <f t="shared" si="369"/>
        <v>12.5</v>
      </c>
      <c r="Q2951" t="str">
        <f t="shared" si="370"/>
        <v>theater</v>
      </c>
      <c r="R2951" t="str">
        <f t="shared" si="371"/>
        <v>spaces</v>
      </c>
      <c r="S2951" s="11">
        <f t="shared" si="372"/>
        <v>42297.823113425926</v>
      </c>
      <c r="T2951" s="11">
        <f t="shared" si="373"/>
        <v>42327.864780092597</v>
      </c>
      <c r="U2951" t="str">
        <f>INDEX('ED - Country code'!$A:$A,MATCH(Data!G2951,'ED - Country code'!$B:$B,0))</f>
        <v>United States of America</v>
      </c>
      <c r="V2951">
        <f t="shared" si="374"/>
        <v>30.041666666671517</v>
      </c>
      <c r="W2951">
        <f t="shared" si="375"/>
        <v>2015</v>
      </c>
    </row>
    <row r="2952" spans="1:23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8"/>
        <v>0</v>
      </c>
      <c r="P2952" s="8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11">
        <f t="shared" si="372"/>
        <v>42362.36518518519</v>
      </c>
      <c r="T2952" s="11">
        <f t="shared" si="373"/>
        <v>42392.36518518519</v>
      </c>
      <c r="U2952" t="str">
        <f>INDEX('ED - Country code'!$A:$A,MATCH(Data!G2952,'ED - Country code'!$B:$B,0))</f>
        <v>United States of America</v>
      </c>
      <c r="V2952">
        <f t="shared" si="374"/>
        <v>30</v>
      </c>
      <c r="W2952">
        <f t="shared" si="375"/>
        <v>2016</v>
      </c>
    </row>
    <row r="2953" spans="1:23" ht="43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8"/>
        <v>2.1919999999999999E-2</v>
      </c>
      <c r="P2953" s="8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11">
        <f t="shared" si="372"/>
        <v>41872.802928240737</v>
      </c>
      <c r="T2953" s="11">
        <f t="shared" si="373"/>
        <v>41917.802928240737</v>
      </c>
      <c r="U2953" t="str">
        <f>INDEX('ED - Country code'!$A:$A,MATCH(Data!G2953,'ED - Country code'!$B:$B,0))</f>
        <v>United States of America</v>
      </c>
      <c r="V2953">
        <f t="shared" si="374"/>
        <v>45</v>
      </c>
      <c r="W2953">
        <f t="shared" si="375"/>
        <v>2014</v>
      </c>
    </row>
    <row r="2954" spans="1:23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8"/>
        <v>8.0250000000000002E-2</v>
      </c>
      <c r="P2954" s="8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11">
        <f t="shared" si="372"/>
        <v>42628.690266203703</v>
      </c>
      <c r="T2954" s="11">
        <f t="shared" si="373"/>
        <v>42660.166666666672</v>
      </c>
      <c r="U2954" t="str">
        <f>INDEX('ED - Country code'!$A:$A,MATCH(Data!G2954,'ED - Country code'!$B:$B,0))</f>
        <v>United States of America</v>
      </c>
      <c r="V2954">
        <f t="shared" si="374"/>
        <v>31.476400462968741</v>
      </c>
      <c r="W2954">
        <f t="shared" si="375"/>
        <v>2016</v>
      </c>
    </row>
    <row r="2955" spans="1:23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8"/>
        <v>1.5125E-3</v>
      </c>
      <c r="P2955" s="8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11">
        <f t="shared" si="372"/>
        <v>42255.791909722218</v>
      </c>
      <c r="T2955" s="11">
        <f t="shared" si="373"/>
        <v>42285.791909722218</v>
      </c>
      <c r="U2955" t="str">
        <f>INDEX('ED - Country code'!$A:$A,MATCH(Data!G2955,'ED - Country code'!$B:$B,0))</f>
        <v>United States of America</v>
      </c>
      <c r="V2955">
        <f t="shared" si="374"/>
        <v>30</v>
      </c>
      <c r="W2955">
        <f t="shared" si="375"/>
        <v>2015</v>
      </c>
    </row>
    <row r="2956" spans="1:23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8"/>
        <v>0</v>
      </c>
      <c r="P2956" s="8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11">
        <f t="shared" si="372"/>
        <v>42790.583368055552</v>
      </c>
      <c r="T2956" s="11">
        <f t="shared" si="373"/>
        <v>42810.541701388895</v>
      </c>
      <c r="U2956" t="str">
        <f>INDEX('ED - Country code'!$A:$A,MATCH(Data!G2956,'ED - Country code'!$B:$B,0))</f>
        <v>United States of America</v>
      </c>
      <c r="V2956">
        <f t="shared" si="374"/>
        <v>19.958333333343035</v>
      </c>
      <c r="W2956">
        <f t="shared" si="375"/>
        <v>2017</v>
      </c>
    </row>
    <row r="2957" spans="1:23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8"/>
        <v>0.59583333333333333</v>
      </c>
      <c r="P2957" s="8">
        <f t="shared" si="369"/>
        <v>65</v>
      </c>
      <c r="Q2957" t="str">
        <f t="shared" si="370"/>
        <v>theater</v>
      </c>
      <c r="R2957" t="str">
        <f t="shared" si="371"/>
        <v>spaces</v>
      </c>
      <c r="S2957" s="11">
        <f t="shared" si="372"/>
        <v>42141.741307870368</v>
      </c>
      <c r="T2957" s="11">
        <f t="shared" si="373"/>
        <v>42171.741307870368</v>
      </c>
      <c r="U2957" t="str">
        <f>INDEX('ED - Country code'!$A:$A,MATCH(Data!G2957,'ED - Country code'!$B:$B,0))</f>
        <v>United States of America</v>
      </c>
      <c r="V2957">
        <f t="shared" si="374"/>
        <v>30</v>
      </c>
      <c r="W2957">
        <f t="shared" si="375"/>
        <v>2015</v>
      </c>
    </row>
    <row r="2958" spans="1:23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8"/>
        <v>0.16734177215189874</v>
      </c>
      <c r="P2958" s="8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11">
        <f t="shared" si="372"/>
        <v>42464.958912037036</v>
      </c>
      <c r="T2958" s="11">
        <f t="shared" si="373"/>
        <v>42494.958912037036</v>
      </c>
      <c r="U2958" t="str">
        <f>INDEX('ED - Country code'!$A:$A,MATCH(Data!G2958,'ED - Country code'!$B:$B,0))</f>
        <v>United States of America</v>
      </c>
      <c r="V2958">
        <f t="shared" si="374"/>
        <v>30</v>
      </c>
      <c r="W2958">
        <f t="shared" si="375"/>
        <v>2016</v>
      </c>
    </row>
    <row r="2959" spans="1:23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8"/>
        <v>1.8666666666666668E-2</v>
      </c>
      <c r="P2959" s="8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11">
        <f t="shared" si="372"/>
        <v>42031.011249999996</v>
      </c>
      <c r="T2959" s="11">
        <f t="shared" si="373"/>
        <v>42090.969583333332</v>
      </c>
      <c r="U2959" t="str">
        <f>INDEX('ED - Country code'!$A:$A,MATCH(Data!G2959,'ED - Country code'!$B:$B,0))</f>
        <v>United States of America</v>
      </c>
      <c r="V2959">
        <f t="shared" si="374"/>
        <v>59.958333333335759</v>
      </c>
      <c r="W2959">
        <f t="shared" si="375"/>
        <v>2015</v>
      </c>
    </row>
    <row r="2960" spans="1:23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8"/>
        <v>0</v>
      </c>
      <c r="P2960" s="8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11">
        <f t="shared" si="372"/>
        <v>42438.779131944444</v>
      </c>
      <c r="T2960" s="11">
        <f t="shared" si="373"/>
        <v>42498.73746527778</v>
      </c>
      <c r="U2960" t="str">
        <f>INDEX('ED - Country code'!$A:$A,MATCH(Data!G2960,'ED - Country code'!$B:$B,0))</f>
        <v>United States of America</v>
      </c>
      <c r="V2960">
        <f t="shared" si="374"/>
        <v>59.958333333335759</v>
      </c>
      <c r="W2960">
        <f t="shared" si="375"/>
        <v>2016</v>
      </c>
    </row>
    <row r="2961" spans="1:23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8"/>
        <v>0</v>
      </c>
      <c r="P2961" s="8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11">
        <f t="shared" si="372"/>
        <v>42498.008391203708</v>
      </c>
      <c r="T2961" s="11">
        <f t="shared" si="373"/>
        <v>42528.008391203708</v>
      </c>
      <c r="U2961" t="str">
        <f>INDEX('ED - Country code'!$A:$A,MATCH(Data!G2961,'ED - Country code'!$B:$B,0))</f>
        <v>United Kingdom</v>
      </c>
      <c r="V2961">
        <f t="shared" si="374"/>
        <v>30</v>
      </c>
      <c r="W2961">
        <f t="shared" si="375"/>
        <v>2016</v>
      </c>
    </row>
    <row r="2962" spans="1:23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8"/>
        <v>0</v>
      </c>
      <c r="P2962" s="8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11">
        <f t="shared" si="372"/>
        <v>41863.757210648146</v>
      </c>
      <c r="T2962" s="11">
        <f t="shared" si="373"/>
        <v>41893.757210648146</v>
      </c>
      <c r="U2962" t="str">
        <f>INDEX('ED - Country code'!$A:$A,MATCH(Data!G2962,'ED - Country code'!$B:$B,0))</f>
        <v>United States of America</v>
      </c>
      <c r="V2962">
        <f t="shared" si="374"/>
        <v>30</v>
      </c>
      <c r="W2962">
        <f t="shared" si="375"/>
        <v>2014</v>
      </c>
    </row>
    <row r="2963" spans="1:23" ht="43.2" x14ac:dyDescent="0.3">
      <c r="A2963">
        <v>2663</v>
      </c>
      <c r="B2963" s="3" t="s">
        <v>2663</v>
      </c>
      <c r="C2963" s="3" t="s">
        <v>6773</v>
      </c>
      <c r="D2963">
        <v>20000</v>
      </c>
      <c r="E2963">
        <v>20919.25</v>
      </c>
      <c r="F2963" t="s">
        <v>8219</v>
      </c>
      <c r="G2963" t="s">
        <v>8229</v>
      </c>
      <c r="H2963" t="s">
        <v>8251</v>
      </c>
      <c r="I2963">
        <v>1441378800</v>
      </c>
      <c r="J2963">
        <v>1438873007</v>
      </c>
      <c r="K2963" t="b">
        <v>0</v>
      </c>
      <c r="L2963">
        <v>56</v>
      </c>
      <c r="M2963" t="b">
        <v>1</v>
      </c>
      <c r="N2963" t="s">
        <v>8302</v>
      </c>
      <c r="O2963" s="5">
        <f t="shared" si="368"/>
        <v>1.0459624999999999</v>
      </c>
      <c r="P2963" s="8">
        <f t="shared" si="369"/>
        <v>373.55803571428572</v>
      </c>
      <c r="Q2963" t="str">
        <f t="shared" si="370"/>
        <v>technology</v>
      </c>
      <c r="R2963" t="str">
        <f t="shared" si="371"/>
        <v>makerspaces</v>
      </c>
      <c r="S2963" s="11">
        <f t="shared" si="372"/>
        <v>42222.622766203705</v>
      </c>
      <c r="T2963" s="11">
        <f t="shared" si="373"/>
        <v>42251.625</v>
      </c>
      <c r="U2963" t="str">
        <f>INDEX('ED - Country code'!$A:$A,MATCH(Data!G2665,'ED - Country code'!$B:$B,0))</f>
        <v>United Kingdom</v>
      </c>
      <c r="V2963">
        <f t="shared" si="374"/>
        <v>29.002233796294604</v>
      </c>
      <c r="W2963">
        <f t="shared" si="375"/>
        <v>2015</v>
      </c>
    </row>
    <row r="2964" spans="1:23" ht="43.2" x14ac:dyDescent="0.3">
      <c r="A2964">
        <v>3541</v>
      </c>
      <c r="B2964" s="3" t="s">
        <v>3540</v>
      </c>
      <c r="C2964" s="3" t="s">
        <v>7651</v>
      </c>
      <c r="D2964">
        <v>1200</v>
      </c>
      <c r="E2964">
        <v>1260</v>
      </c>
      <c r="F2964" t="s">
        <v>8219</v>
      </c>
      <c r="G2964" t="s">
        <v>8225</v>
      </c>
      <c r="H2964" t="s">
        <v>8247</v>
      </c>
      <c r="I2964">
        <v>1441042275</v>
      </c>
      <c r="J2964">
        <v>1438882275</v>
      </c>
      <c r="K2964" t="b">
        <v>0</v>
      </c>
      <c r="L2964">
        <v>32</v>
      </c>
      <c r="M2964" t="b">
        <v>1</v>
      </c>
      <c r="N2964" t="s">
        <v>8271</v>
      </c>
      <c r="O2964" s="5">
        <f t="shared" si="368"/>
        <v>1.05</v>
      </c>
      <c r="P2964" s="8">
        <f t="shared" si="369"/>
        <v>39.375</v>
      </c>
      <c r="Q2964" t="str">
        <f t="shared" si="370"/>
        <v>theater</v>
      </c>
      <c r="R2964" t="str">
        <f t="shared" si="371"/>
        <v>plays</v>
      </c>
      <c r="S2964" s="11">
        <f t="shared" si="372"/>
        <v>42222.730034722219</v>
      </c>
      <c r="T2964" s="11">
        <f t="shared" si="373"/>
        <v>42247.730034722219</v>
      </c>
      <c r="U2964" t="str">
        <f>INDEX('ED - Country code'!$A:$A,MATCH(Data!G3543,'ED - Country code'!$B:$B,0))</f>
        <v>United States of America</v>
      </c>
      <c r="V2964">
        <f t="shared" si="374"/>
        <v>25</v>
      </c>
      <c r="W2964">
        <f t="shared" si="375"/>
        <v>2015</v>
      </c>
    </row>
    <row r="2965" spans="1:23" ht="43.2" x14ac:dyDescent="0.3">
      <c r="A2965">
        <v>3549</v>
      </c>
      <c r="B2965" s="3" t="s">
        <v>3548</v>
      </c>
      <c r="C2965" s="3" t="s">
        <v>7659</v>
      </c>
      <c r="D2965">
        <v>1000</v>
      </c>
      <c r="E2965">
        <v>1020</v>
      </c>
      <c r="F2965" t="s">
        <v>8219</v>
      </c>
      <c r="G2965" t="s">
        <v>8225</v>
      </c>
      <c r="H2965" t="s">
        <v>8247</v>
      </c>
      <c r="I2965">
        <v>1441358873</v>
      </c>
      <c r="J2965">
        <v>1438939673</v>
      </c>
      <c r="K2965" t="b">
        <v>0</v>
      </c>
      <c r="L2965">
        <v>42</v>
      </c>
      <c r="M2965" t="b">
        <v>1</v>
      </c>
      <c r="N2965" t="s">
        <v>8271</v>
      </c>
      <c r="O2965" s="5">
        <f t="shared" si="368"/>
        <v>1.02</v>
      </c>
      <c r="P2965" s="8">
        <f t="shared" si="369"/>
        <v>24.285714285714285</v>
      </c>
      <c r="Q2965" t="str">
        <f t="shared" si="370"/>
        <v>theater</v>
      </c>
      <c r="R2965" t="str">
        <f t="shared" si="371"/>
        <v>plays</v>
      </c>
      <c r="S2965" s="11">
        <f t="shared" si="372"/>
        <v>42223.394363425927</v>
      </c>
      <c r="T2965" s="11">
        <f t="shared" si="373"/>
        <v>42251.394363425927</v>
      </c>
      <c r="U2965" t="str">
        <f>INDEX('ED - Country code'!$A:$A,MATCH(Data!G3551,'ED - Country code'!$B:$B,0))</f>
        <v>United States of America</v>
      </c>
      <c r="V2965">
        <f t="shared" si="374"/>
        <v>28</v>
      </c>
      <c r="W2965">
        <f t="shared" si="375"/>
        <v>2015</v>
      </c>
    </row>
    <row r="2966" spans="1:23" ht="43.2" x14ac:dyDescent="0.3">
      <c r="A2966">
        <v>3379</v>
      </c>
      <c r="B2966" s="3" t="s">
        <v>3378</v>
      </c>
      <c r="C2966" s="3" t="s">
        <v>7489</v>
      </c>
      <c r="D2966">
        <v>2000</v>
      </c>
      <c r="E2966">
        <v>2073</v>
      </c>
      <c r="F2966" t="s">
        <v>8219</v>
      </c>
      <c r="G2966" t="s">
        <v>8225</v>
      </c>
      <c r="H2966" t="s">
        <v>8247</v>
      </c>
      <c r="I2966">
        <v>1440630000</v>
      </c>
      <c r="J2966">
        <v>1439122800</v>
      </c>
      <c r="K2966" t="b">
        <v>0</v>
      </c>
      <c r="L2966">
        <v>38</v>
      </c>
      <c r="M2966" t="b">
        <v>1</v>
      </c>
      <c r="N2966" t="s">
        <v>8271</v>
      </c>
      <c r="O2966" s="5">
        <f t="shared" si="368"/>
        <v>1.0365</v>
      </c>
      <c r="P2966" s="8">
        <f t="shared" si="369"/>
        <v>54.55263157894737</v>
      </c>
      <c r="Q2966" t="str">
        <f t="shared" si="370"/>
        <v>theater</v>
      </c>
      <c r="R2966" t="str">
        <f t="shared" si="371"/>
        <v>plays</v>
      </c>
      <c r="S2966" s="11">
        <f t="shared" si="372"/>
        <v>42225.513888888891</v>
      </c>
      <c r="T2966" s="11">
        <f t="shared" si="373"/>
        <v>42242.958333333328</v>
      </c>
      <c r="U2966" t="str">
        <f>INDEX('ED - Country code'!$A:$A,MATCH(Data!G3381,'ED - Country code'!$B:$B,0))</f>
        <v>United States of America</v>
      </c>
      <c r="V2966">
        <f t="shared" si="374"/>
        <v>17.444444444437977</v>
      </c>
      <c r="W2966">
        <f t="shared" si="375"/>
        <v>2015</v>
      </c>
    </row>
    <row r="2967" spans="1:23" ht="43.2" x14ac:dyDescent="0.3">
      <c r="A2967">
        <v>2981</v>
      </c>
      <c r="B2967" s="3" t="s">
        <v>2981</v>
      </c>
      <c r="C2967" s="3" t="s">
        <v>7091</v>
      </c>
      <c r="D2967">
        <v>4000</v>
      </c>
      <c r="E2967">
        <v>5157</v>
      </c>
      <c r="F2967" t="s">
        <v>8219</v>
      </c>
      <c r="G2967" t="s">
        <v>8241</v>
      </c>
      <c r="H2967" t="s">
        <v>8249</v>
      </c>
      <c r="I2967">
        <v>1443014756</v>
      </c>
      <c r="J2967">
        <v>1439126756</v>
      </c>
      <c r="K2967" t="b">
        <v>1</v>
      </c>
      <c r="L2967">
        <v>97</v>
      </c>
      <c r="M2967" t="b">
        <v>1</v>
      </c>
      <c r="N2967" t="s">
        <v>8303</v>
      </c>
      <c r="O2967" s="5">
        <f t="shared" si="368"/>
        <v>1.28925</v>
      </c>
      <c r="P2967" s="8">
        <f t="shared" si="369"/>
        <v>53.164948453608247</v>
      </c>
      <c r="Q2967" t="str">
        <f t="shared" si="370"/>
        <v>theater</v>
      </c>
      <c r="R2967" t="str">
        <f t="shared" si="371"/>
        <v>spaces</v>
      </c>
      <c r="S2967" s="11">
        <f t="shared" si="372"/>
        <v>42225.559675925921</v>
      </c>
      <c r="T2967" s="11">
        <f t="shared" si="373"/>
        <v>42270.559675925921</v>
      </c>
      <c r="U2967" t="str">
        <f>INDEX('ED - Country code'!$A:$A,MATCH(Data!G2983,'ED - Country code'!$B:$B,0))</f>
        <v>United States of America</v>
      </c>
      <c r="V2967">
        <f t="shared" si="374"/>
        <v>45</v>
      </c>
      <c r="W2967">
        <f t="shared" si="375"/>
        <v>2015</v>
      </c>
    </row>
    <row r="2968" spans="1:23" ht="28.8" x14ac:dyDescent="0.3">
      <c r="A2968">
        <v>3520</v>
      </c>
      <c r="B2968" s="3" t="s">
        <v>3519</v>
      </c>
      <c r="C2968" s="3" t="s">
        <v>7630</v>
      </c>
      <c r="D2968">
        <v>2000</v>
      </c>
      <c r="E2968">
        <v>2015</v>
      </c>
      <c r="F2968" t="s">
        <v>8219</v>
      </c>
      <c r="G2968" t="s">
        <v>8225</v>
      </c>
      <c r="H2968" t="s">
        <v>8247</v>
      </c>
      <c r="I2968">
        <v>1441547220</v>
      </c>
      <c r="J2968">
        <v>1439322412</v>
      </c>
      <c r="K2968" t="b">
        <v>0</v>
      </c>
      <c r="L2968">
        <v>21</v>
      </c>
      <c r="M2968" t="b">
        <v>1</v>
      </c>
      <c r="N2968" t="s">
        <v>8271</v>
      </c>
      <c r="O2968" s="5">
        <f t="shared" si="368"/>
        <v>1.0075000000000001</v>
      </c>
      <c r="P2968" s="8">
        <f t="shared" si="369"/>
        <v>95.952380952380949</v>
      </c>
      <c r="Q2968" t="str">
        <f t="shared" si="370"/>
        <v>theater</v>
      </c>
      <c r="R2968" t="str">
        <f t="shared" si="371"/>
        <v>plays</v>
      </c>
      <c r="S2968" s="11">
        <f t="shared" si="372"/>
        <v>42227.824212962965</v>
      </c>
      <c r="T2968" s="11">
        <f t="shared" si="373"/>
        <v>42253.57430555555</v>
      </c>
      <c r="U2968" t="str">
        <f>INDEX('ED - Country code'!$A:$A,MATCH(Data!G3522,'ED - Country code'!$B:$B,0))</f>
        <v>United States of America</v>
      </c>
      <c r="V2968">
        <f t="shared" si="374"/>
        <v>25.750092592585133</v>
      </c>
      <c r="W2968">
        <f t="shared" si="375"/>
        <v>2015</v>
      </c>
    </row>
    <row r="2969" spans="1:23" ht="43.2" x14ac:dyDescent="0.3">
      <c r="A2969">
        <v>2480</v>
      </c>
      <c r="B2969" s="3" t="s">
        <v>2480</v>
      </c>
      <c r="C2969" s="3" t="s">
        <v>6590</v>
      </c>
      <c r="D2969">
        <v>2000</v>
      </c>
      <c r="E2969">
        <v>2000</v>
      </c>
      <c r="F2969" t="s">
        <v>8219</v>
      </c>
      <c r="G2969" t="s">
        <v>8224</v>
      </c>
      <c r="H2969" t="s">
        <v>8246</v>
      </c>
      <c r="I2969">
        <v>1444516084</v>
      </c>
      <c r="J2969">
        <v>1439332084</v>
      </c>
      <c r="K2969" t="b">
        <v>0</v>
      </c>
      <c r="L2969">
        <v>8</v>
      </c>
      <c r="M2969" t="b">
        <v>1</v>
      </c>
      <c r="N2969" t="s">
        <v>8279</v>
      </c>
      <c r="O2969" s="5">
        <f t="shared" si="368"/>
        <v>1</v>
      </c>
      <c r="P2969" s="8">
        <f t="shared" si="369"/>
        <v>250</v>
      </c>
      <c r="Q2969" t="str">
        <f t="shared" si="370"/>
        <v>music</v>
      </c>
      <c r="R2969" t="str">
        <f t="shared" si="371"/>
        <v>indie rock</v>
      </c>
      <c r="S2969" s="11">
        <f t="shared" si="372"/>
        <v>42227.936157407406</v>
      </c>
      <c r="T2969" s="11">
        <f t="shared" si="373"/>
        <v>42287.936157407406</v>
      </c>
      <c r="U2969" t="str">
        <f>INDEX('ED - Country code'!$A:$A,MATCH(Data!G2482,'ED - Country code'!$B:$B,0))</f>
        <v>United States of America</v>
      </c>
      <c r="V2969">
        <f t="shared" si="374"/>
        <v>60</v>
      </c>
      <c r="W2969">
        <f t="shared" si="375"/>
        <v>2015</v>
      </c>
    </row>
    <row r="2970" spans="1:23" ht="43.2" x14ac:dyDescent="0.3">
      <c r="A2970">
        <v>3032</v>
      </c>
      <c r="B2970" s="3" t="s">
        <v>3032</v>
      </c>
      <c r="C2970" s="3" t="s">
        <v>7142</v>
      </c>
      <c r="D2970">
        <v>1000</v>
      </c>
      <c r="E2970">
        <v>1272</v>
      </c>
      <c r="F2970" t="s">
        <v>8219</v>
      </c>
      <c r="G2970" t="s">
        <v>8224</v>
      </c>
      <c r="H2970" t="s">
        <v>8246</v>
      </c>
      <c r="I2970">
        <v>1441933459</v>
      </c>
      <c r="J2970">
        <v>1439341459</v>
      </c>
      <c r="K2970" t="b">
        <v>0</v>
      </c>
      <c r="L2970">
        <v>25</v>
      </c>
      <c r="M2970" t="b">
        <v>1</v>
      </c>
      <c r="N2970" t="s">
        <v>8303</v>
      </c>
      <c r="O2970" s="5">
        <f t="shared" si="368"/>
        <v>1.272</v>
      </c>
      <c r="P2970" s="8">
        <f t="shared" si="369"/>
        <v>50.88</v>
      </c>
      <c r="Q2970" t="str">
        <f t="shared" si="370"/>
        <v>theater</v>
      </c>
      <c r="R2970" t="str">
        <f t="shared" si="371"/>
        <v>spaces</v>
      </c>
      <c r="S2970" s="11">
        <f t="shared" si="372"/>
        <v>42228.044664351852</v>
      </c>
      <c r="T2970" s="11">
        <f t="shared" si="373"/>
        <v>42258.044664351852</v>
      </c>
      <c r="U2970" t="str">
        <f>INDEX('ED - Country code'!$A:$A,MATCH(Data!G3034,'ED - Country code'!$B:$B,0))</f>
        <v>United States of America</v>
      </c>
      <c r="V2970">
        <f t="shared" si="374"/>
        <v>30</v>
      </c>
      <c r="W2970">
        <f t="shared" si="375"/>
        <v>2015</v>
      </c>
    </row>
    <row r="2971" spans="1:23" ht="43.2" x14ac:dyDescent="0.3">
      <c r="A2971">
        <v>2550</v>
      </c>
      <c r="B2971" s="3" t="s">
        <v>2550</v>
      </c>
      <c r="C2971" s="3" t="s">
        <v>6660</v>
      </c>
      <c r="D2971">
        <v>6500</v>
      </c>
      <c r="E2971">
        <v>6555</v>
      </c>
      <c r="F2971" t="s">
        <v>8219</v>
      </c>
      <c r="G2971" t="s">
        <v>8224</v>
      </c>
      <c r="H2971" t="s">
        <v>8246</v>
      </c>
      <c r="I2971">
        <v>1444276740</v>
      </c>
      <c r="J2971">
        <v>1439392406</v>
      </c>
      <c r="K2971" t="b">
        <v>0</v>
      </c>
      <c r="L2971">
        <v>150</v>
      </c>
      <c r="M2971" t="b">
        <v>1</v>
      </c>
      <c r="N2971" t="s">
        <v>8300</v>
      </c>
      <c r="O2971" s="5">
        <f t="shared" si="368"/>
        <v>1.0084615384615385</v>
      </c>
      <c r="P2971" s="8">
        <f t="shared" si="369"/>
        <v>43.7</v>
      </c>
      <c r="Q2971" t="str">
        <f t="shared" si="370"/>
        <v>music</v>
      </c>
      <c r="R2971" t="str">
        <f t="shared" si="371"/>
        <v>classical music</v>
      </c>
      <c r="S2971" s="11">
        <f t="shared" si="372"/>
        <v>42228.634328703702</v>
      </c>
      <c r="T2971" s="11">
        <f t="shared" si="373"/>
        <v>42285.165972222225</v>
      </c>
      <c r="U2971" t="str">
        <f>INDEX('ED - Country code'!$A:$A,MATCH(Data!G2552,'ED - Country code'!$B:$B,0))</f>
        <v>United Kingdom</v>
      </c>
      <c r="V2971">
        <f t="shared" si="374"/>
        <v>56.531643518523197</v>
      </c>
      <c r="W2971">
        <f t="shared" si="375"/>
        <v>2015</v>
      </c>
    </row>
    <row r="2972" spans="1:23" ht="28.8" x14ac:dyDescent="0.3">
      <c r="A2972">
        <v>24</v>
      </c>
      <c r="B2972" s="3" t="s">
        <v>26</v>
      </c>
      <c r="C2972" s="3" t="s">
        <v>4135</v>
      </c>
      <c r="D2972">
        <v>35000</v>
      </c>
      <c r="E2972">
        <v>38082.69</v>
      </c>
      <c r="F2972" t="s">
        <v>8219</v>
      </c>
      <c r="G2972" t="s">
        <v>8224</v>
      </c>
      <c r="H2972" t="s">
        <v>8246</v>
      </c>
      <c r="I2972">
        <v>1442345940</v>
      </c>
      <c r="J2972">
        <v>1439494863</v>
      </c>
      <c r="K2972" t="b">
        <v>0</v>
      </c>
      <c r="L2972">
        <v>574</v>
      </c>
      <c r="M2972" t="b">
        <v>1</v>
      </c>
      <c r="N2972" t="s">
        <v>8265</v>
      </c>
      <c r="O2972" s="5">
        <f t="shared" si="368"/>
        <v>1.0880768571428572</v>
      </c>
      <c r="P2972" s="8">
        <f t="shared" si="369"/>
        <v>66.346149825783982</v>
      </c>
      <c r="Q2972" t="str">
        <f t="shared" si="370"/>
        <v>film &amp; video</v>
      </c>
      <c r="R2972" t="str">
        <f t="shared" si="371"/>
        <v>television</v>
      </c>
      <c r="S2972" s="11">
        <f t="shared" si="372"/>
        <v>42229.820173611108</v>
      </c>
      <c r="T2972" s="11">
        <f t="shared" si="373"/>
        <v>42262.818750000006</v>
      </c>
      <c r="U2972" t="str">
        <f>INDEX('ED - Country code'!$A:$A,MATCH(Data!G26,'ED - Country code'!$B:$B,0))</f>
        <v>United States of America</v>
      </c>
      <c r="V2972">
        <f t="shared" si="374"/>
        <v>32.998576388898073</v>
      </c>
      <c r="W2972">
        <f t="shared" si="375"/>
        <v>2015</v>
      </c>
    </row>
    <row r="2973" spans="1:23" ht="43.2" x14ac:dyDescent="0.3">
      <c r="A2973">
        <v>59</v>
      </c>
      <c r="B2973" s="3" t="s">
        <v>61</v>
      </c>
      <c r="C2973" s="3" t="s">
        <v>4170</v>
      </c>
      <c r="D2973">
        <v>20000</v>
      </c>
      <c r="E2973">
        <v>20025.14</v>
      </c>
      <c r="F2973" t="s">
        <v>8219</v>
      </c>
      <c r="G2973" t="s">
        <v>8224</v>
      </c>
      <c r="H2973" t="s">
        <v>8246</v>
      </c>
      <c r="I2973">
        <v>1442264400</v>
      </c>
      <c r="J2973">
        <v>1439530776</v>
      </c>
      <c r="K2973" t="b">
        <v>0</v>
      </c>
      <c r="L2973">
        <v>33</v>
      </c>
      <c r="M2973" t="b">
        <v>1</v>
      </c>
      <c r="N2973" t="s">
        <v>8265</v>
      </c>
      <c r="O2973" s="5">
        <f t="shared" si="368"/>
        <v>1.0012570000000001</v>
      </c>
      <c r="P2973" s="8">
        <f t="shared" si="369"/>
        <v>606.82242424242418</v>
      </c>
      <c r="Q2973" t="str">
        <f t="shared" si="370"/>
        <v>film &amp; video</v>
      </c>
      <c r="R2973" t="str">
        <f t="shared" si="371"/>
        <v>television</v>
      </c>
      <c r="S2973" s="11">
        <f t="shared" si="372"/>
        <v>42230.23583333334</v>
      </c>
      <c r="T2973" s="11">
        <f t="shared" si="373"/>
        <v>42261.875</v>
      </c>
      <c r="U2973" t="str">
        <f>INDEX('ED - Country code'!$A:$A,MATCH(Data!G61,'ED - Country code'!$B:$B,0))</f>
        <v>United States of America</v>
      </c>
      <c r="V2973">
        <f t="shared" si="374"/>
        <v>31.639166666660458</v>
      </c>
      <c r="W2973">
        <f t="shared" si="375"/>
        <v>2015</v>
      </c>
    </row>
    <row r="2974" spans="1:23" ht="43.2" x14ac:dyDescent="0.3">
      <c r="A2974">
        <v>3246</v>
      </c>
      <c r="B2974" s="3" t="s">
        <v>3246</v>
      </c>
      <c r="C2974" s="3" t="s">
        <v>7356</v>
      </c>
      <c r="D2974">
        <v>10000</v>
      </c>
      <c r="E2974">
        <v>11122</v>
      </c>
      <c r="F2974" t="s">
        <v>8219</v>
      </c>
      <c r="G2974" t="s">
        <v>8224</v>
      </c>
      <c r="H2974" t="s">
        <v>8246</v>
      </c>
      <c r="I2974">
        <v>1442030340</v>
      </c>
      <c r="J2974">
        <v>1439551200</v>
      </c>
      <c r="K2974" t="b">
        <v>1</v>
      </c>
      <c r="L2974">
        <v>193</v>
      </c>
      <c r="M2974" t="b">
        <v>1</v>
      </c>
      <c r="N2974" t="s">
        <v>8271</v>
      </c>
      <c r="O2974" s="5">
        <f t="shared" si="368"/>
        <v>1.1122000000000001</v>
      </c>
      <c r="P2974" s="8">
        <f t="shared" si="369"/>
        <v>57.626943005181346</v>
      </c>
      <c r="Q2974" t="str">
        <f t="shared" si="370"/>
        <v>theater</v>
      </c>
      <c r="R2974" t="str">
        <f t="shared" si="371"/>
        <v>plays</v>
      </c>
      <c r="S2974" s="11">
        <f t="shared" si="372"/>
        <v>42230.472222222219</v>
      </c>
      <c r="T2974" s="11">
        <f t="shared" si="373"/>
        <v>42259.165972222225</v>
      </c>
      <c r="U2974" t="str">
        <f>INDEX('ED - Country code'!$A:$A,MATCH(Data!G3248,'ED - Country code'!$B:$B,0))</f>
        <v>United States of America</v>
      </c>
      <c r="V2974">
        <f t="shared" si="374"/>
        <v>28.693750000005821</v>
      </c>
      <c r="W2974">
        <f t="shared" si="375"/>
        <v>2015</v>
      </c>
    </row>
    <row r="2975" spans="1:23" ht="28.8" x14ac:dyDescent="0.3">
      <c r="A2975">
        <v>3686</v>
      </c>
      <c r="B2975" s="3" t="s">
        <v>3683</v>
      </c>
      <c r="C2975" s="3" t="s">
        <v>7796</v>
      </c>
      <c r="D2975">
        <v>350</v>
      </c>
      <c r="E2975">
        <v>355</v>
      </c>
      <c r="F2975" t="s">
        <v>8219</v>
      </c>
      <c r="G2975" t="s">
        <v>8224</v>
      </c>
      <c r="H2975" t="s">
        <v>8246</v>
      </c>
      <c r="I2975">
        <v>1440820740</v>
      </c>
      <c r="J2975">
        <v>1439567660</v>
      </c>
      <c r="K2975" t="b">
        <v>0</v>
      </c>
      <c r="L2975">
        <v>6</v>
      </c>
      <c r="M2975" t="b">
        <v>1</v>
      </c>
      <c r="N2975" t="s">
        <v>8271</v>
      </c>
      <c r="O2975" s="5">
        <f t="shared" si="368"/>
        <v>1.0142857142857142</v>
      </c>
      <c r="P2975" s="8">
        <f t="shared" si="369"/>
        <v>59.166666666666664</v>
      </c>
      <c r="Q2975" t="str">
        <f t="shared" si="370"/>
        <v>theater</v>
      </c>
      <c r="R2975" t="str">
        <f t="shared" si="371"/>
        <v>plays</v>
      </c>
      <c r="S2975" s="11">
        <f t="shared" si="372"/>
        <v>42230.662731481483</v>
      </c>
      <c r="T2975" s="11">
        <f t="shared" si="373"/>
        <v>42245.165972222225</v>
      </c>
      <c r="U2975" t="str">
        <f>INDEX('ED - Country code'!$A:$A,MATCH(Data!G3688,'ED - Country code'!$B:$B,0))</f>
        <v>United States of America</v>
      </c>
      <c r="V2975">
        <f t="shared" si="374"/>
        <v>14.503240740741603</v>
      </c>
      <c r="W2975">
        <f t="shared" si="375"/>
        <v>2015</v>
      </c>
    </row>
    <row r="2976" spans="1:23" ht="43.2" x14ac:dyDescent="0.3">
      <c r="A2976">
        <v>3291</v>
      </c>
      <c r="B2976" s="3" t="s">
        <v>3291</v>
      </c>
      <c r="C2976" s="3" t="s">
        <v>7401</v>
      </c>
      <c r="D2976">
        <v>500</v>
      </c>
      <c r="E2976">
        <v>570</v>
      </c>
      <c r="F2976" t="s">
        <v>8219</v>
      </c>
      <c r="G2976" t="s">
        <v>8224</v>
      </c>
      <c r="H2976" t="s">
        <v>8246</v>
      </c>
      <c r="I2976">
        <v>1442462340</v>
      </c>
      <c r="J2976">
        <v>1439743900</v>
      </c>
      <c r="K2976" t="b">
        <v>0</v>
      </c>
      <c r="L2976">
        <v>14</v>
      </c>
      <c r="M2976" t="b">
        <v>1</v>
      </c>
      <c r="N2976" t="s">
        <v>8271</v>
      </c>
      <c r="O2976" s="5">
        <f t="shared" si="368"/>
        <v>1.1399999999999999</v>
      </c>
      <c r="P2976" s="8">
        <f t="shared" si="369"/>
        <v>40.714285714285715</v>
      </c>
      <c r="Q2976" t="str">
        <f t="shared" si="370"/>
        <v>theater</v>
      </c>
      <c r="R2976" t="str">
        <f t="shared" si="371"/>
        <v>plays</v>
      </c>
      <c r="S2976" s="11">
        <f t="shared" si="372"/>
        <v>42232.702546296292</v>
      </c>
      <c r="T2976" s="11">
        <f t="shared" si="373"/>
        <v>42264.165972222225</v>
      </c>
      <c r="U2976" t="str">
        <f>INDEX('ED - Country code'!$A:$A,MATCH(Data!G3293,'ED - Country code'!$B:$B,0))</f>
        <v>United States of America</v>
      </c>
      <c r="V2976">
        <f t="shared" si="374"/>
        <v>31.463425925932825</v>
      </c>
      <c r="W2976">
        <f t="shared" si="375"/>
        <v>2015</v>
      </c>
    </row>
    <row r="2977" spans="1:23" ht="43.2" x14ac:dyDescent="0.3">
      <c r="A2977">
        <v>2966</v>
      </c>
      <c r="B2977" s="3" t="s">
        <v>2966</v>
      </c>
      <c r="C2977" s="3" t="s">
        <v>7076</v>
      </c>
      <c r="D2977">
        <v>10000</v>
      </c>
      <c r="E2977">
        <v>11363</v>
      </c>
      <c r="F2977" t="s">
        <v>8219</v>
      </c>
      <c r="G2977" t="s">
        <v>8224</v>
      </c>
      <c r="H2977" t="s">
        <v>8246</v>
      </c>
      <c r="I2977">
        <v>1442425412</v>
      </c>
      <c r="J2977">
        <v>1439833412</v>
      </c>
      <c r="K2977" t="b">
        <v>0</v>
      </c>
      <c r="L2977">
        <v>128</v>
      </c>
      <c r="M2977" t="b">
        <v>1</v>
      </c>
      <c r="N2977" t="s">
        <v>8271</v>
      </c>
      <c r="O2977" s="5">
        <f t="shared" si="368"/>
        <v>1.1363000000000001</v>
      </c>
      <c r="P2977" s="8">
        <f t="shared" si="369"/>
        <v>88.7734375</v>
      </c>
      <c r="Q2977" t="str">
        <f t="shared" si="370"/>
        <v>theater</v>
      </c>
      <c r="R2977" t="str">
        <f t="shared" si="371"/>
        <v>plays</v>
      </c>
      <c r="S2977" s="11">
        <f t="shared" si="372"/>
        <v>42233.738564814819</v>
      </c>
      <c r="T2977" s="11">
        <f t="shared" si="373"/>
        <v>42263.738564814819</v>
      </c>
      <c r="U2977" t="str">
        <f>INDEX('ED - Country code'!$A:$A,MATCH(Data!G2968,'ED - Country code'!$B:$B,0))</f>
        <v>United Kingdom</v>
      </c>
      <c r="V2977">
        <f t="shared" si="374"/>
        <v>30</v>
      </c>
      <c r="W2977">
        <f t="shared" si="375"/>
        <v>2015</v>
      </c>
    </row>
    <row r="2978" spans="1:23" ht="43.2" x14ac:dyDescent="0.3">
      <c r="A2978">
        <v>3030</v>
      </c>
      <c r="B2978" s="3" t="s">
        <v>3030</v>
      </c>
      <c r="C2978" s="3" t="s">
        <v>7140</v>
      </c>
      <c r="D2978">
        <v>1750</v>
      </c>
      <c r="E2978">
        <v>1867</v>
      </c>
      <c r="F2978" t="s">
        <v>8219</v>
      </c>
      <c r="G2978" t="s">
        <v>8224</v>
      </c>
      <c r="H2978" t="s">
        <v>8246</v>
      </c>
      <c r="I2978">
        <v>1442426171</v>
      </c>
      <c r="J2978">
        <v>1439834171</v>
      </c>
      <c r="K2978" t="b">
        <v>0</v>
      </c>
      <c r="L2978">
        <v>41</v>
      </c>
      <c r="M2978" t="b">
        <v>1</v>
      </c>
      <c r="N2978" t="s">
        <v>8303</v>
      </c>
      <c r="O2978" s="5">
        <f t="shared" si="368"/>
        <v>1.0668571428571429</v>
      </c>
      <c r="P2978" s="8">
        <f t="shared" si="369"/>
        <v>45.536585365853661</v>
      </c>
      <c r="Q2978" t="str">
        <f t="shared" si="370"/>
        <v>theater</v>
      </c>
      <c r="R2978" t="str">
        <f t="shared" si="371"/>
        <v>spaces</v>
      </c>
      <c r="S2978" s="11">
        <f t="shared" si="372"/>
        <v>42233.747349537036</v>
      </c>
      <c r="T2978" s="11">
        <f t="shared" si="373"/>
        <v>42263.747349537036</v>
      </c>
      <c r="U2978" t="str">
        <f>INDEX('ED - Country code'!$A:$A,MATCH(Data!G3032,'ED - Country code'!$B:$B,0))</f>
        <v>United States of America</v>
      </c>
      <c r="V2978">
        <f t="shared" si="374"/>
        <v>30</v>
      </c>
      <c r="W2978">
        <f t="shared" si="375"/>
        <v>2015</v>
      </c>
    </row>
    <row r="2979" spans="1:23" ht="43.2" x14ac:dyDescent="0.3">
      <c r="A2979">
        <v>3501</v>
      </c>
      <c r="B2979" s="3" t="s">
        <v>3500</v>
      </c>
      <c r="C2979" s="3" t="s">
        <v>7611</v>
      </c>
      <c r="D2979">
        <v>1500</v>
      </c>
      <c r="E2979">
        <v>1510</v>
      </c>
      <c r="F2979" t="s">
        <v>8219</v>
      </c>
      <c r="G2979" t="s">
        <v>8225</v>
      </c>
      <c r="H2979" t="s">
        <v>8247</v>
      </c>
      <c r="I2979">
        <v>1441995595</v>
      </c>
      <c r="J2979">
        <v>1439835595</v>
      </c>
      <c r="K2979" t="b">
        <v>0</v>
      </c>
      <c r="L2979">
        <v>42</v>
      </c>
      <c r="M2979" t="b">
        <v>1</v>
      </c>
      <c r="N2979" t="s">
        <v>8271</v>
      </c>
      <c r="O2979" s="5">
        <f t="shared" si="368"/>
        <v>1.0066666666666666</v>
      </c>
      <c r="P2979" s="8">
        <f t="shared" si="369"/>
        <v>35.952380952380949</v>
      </c>
      <c r="Q2979" t="str">
        <f t="shared" si="370"/>
        <v>theater</v>
      </c>
      <c r="R2979" t="str">
        <f t="shared" si="371"/>
        <v>plays</v>
      </c>
      <c r="S2979" s="11">
        <f t="shared" si="372"/>
        <v>42233.763831018514</v>
      </c>
      <c r="T2979" s="11">
        <f t="shared" si="373"/>
        <v>42258.763831018514</v>
      </c>
      <c r="U2979" t="str">
        <f>INDEX('ED - Country code'!$A:$A,MATCH(Data!G3503,'ED - Country code'!$B:$B,0))</f>
        <v>United Kingdom</v>
      </c>
      <c r="V2979">
        <f t="shared" si="374"/>
        <v>25</v>
      </c>
      <c r="W2979">
        <f t="shared" si="375"/>
        <v>2015</v>
      </c>
    </row>
    <row r="2980" spans="1:23" ht="43.2" x14ac:dyDescent="0.3">
      <c r="A2980">
        <v>1514</v>
      </c>
      <c r="B2980" s="3" t="s">
        <v>1515</v>
      </c>
      <c r="C2980" s="3" t="s">
        <v>5624</v>
      </c>
      <c r="D2980">
        <v>25000</v>
      </c>
      <c r="E2980">
        <v>26619</v>
      </c>
      <c r="F2980" t="s">
        <v>8219</v>
      </c>
      <c r="G2980" t="s">
        <v>8224</v>
      </c>
      <c r="H2980" t="s">
        <v>8246</v>
      </c>
      <c r="I2980">
        <v>1443363640</v>
      </c>
      <c r="J2980">
        <v>1439907640</v>
      </c>
      <c r="K2980" t="b">
        <v>1</v>
      </c>
      <c r="L2980">
        <v>176</v>
      </c>
      <c r="M2980" t="b">
        <v>1</v>
      </c>
      <c r="N2980" t="s">
        <v>8285</v>
      </c>
      <c r="O2980" s="5">
        <f t="shared" si="368"/>
        <v>1.0647599999999999</v>
      </c>
      <c r="P2980" s="8">
        <f t="shared" si="369"/>
        <v>151.24431818181819</v>
      </c>
      <c r="Q2980" t="str">
        <f t="shared" si="370"/>
        <v>photography</v>
      </c>
      <c r="R2980" t="str">
        <f t="shared" si="371"/>
        <v>photobooks</v>
      </c>
      <c r="S2980" s="11">
        <f t="shared" si="372"/>
        <v>42234.597685185188</v>
      </c>
      <c r="T2980" s="11">
        <f t="shared" si="373"/>
        <v>42274.597685185188</v>
      </c>
      <c r="U2980" t="str">
        <f>INDEX('ED - Country code'!$A:$A,MATCH(Data!G1516,'ED - Country code'!$B:$B,0))</f>
        <v>United States of America</v>
      </c>
      <c r="V2980">
        <f t="shared" si="374"/>
        <v>40</v>
      </c>
      <c r="W2980">
        <f t="shared" si="375"/>
        <v>2015</v>
      </c>
    </row>
    <row r="2981" spans="1:23" ht="43.2" x14ac:dyDescent="0.3">
      <c r="A2981">
        <v>2280</v>
      </c>
      <c r="B2981" s="3" t="s">
        <v>2281</v>
      </c>
      <c r="C2981" s="3" t="s">
        <v>6390</v>
      </c>
      <c r="D2981">
        <v>9800</v>
      </c>
      <c r="E2981">
        <v>39550.5</v>
      </c>
      <c r="F2981" t="s">
        <v>8219</v>
      </c>
      <c r="G2981" t="s">
        <v>8224</v>
      </c>
      <c r="H2981" t="s">
        <v>8246</v>
      </c>
      <c r="I2981">
        <v>1442501991</v>
      </c>
      <c r="J2981">
        <v>1439909991</v>
      </c>
      <c r="K2981" t="b">
        <v>0</v>
      </c>
      <c r="L2981">
        <v>480</v>
      </c>
      <c r="M2981" t="b">
        <v>1</v>
      </c>
      <c r="N2981" t="s">
        <v>8297</v>
      </c>
      <c r="O2981" s="5">
        <f t="shared" si="368"/>
        <v>4.0357653061224488</v>
      </c>
      <c r="P2981" s="8">
        <f t="shared" si="369"/>
        <v>82.396874999999994</v>
      </c>
      <c r="Q2981" t="str">
        <f t="shared" si="370"/>
        <v>games</v>
      </c>
      <c r="R2981" t="str">
        <f t="shared" si="371"/>
        <v>tabletop games</v>
      </c>
      <c r="S2981" s="11">
        <f t="shared" si="372"/>
        <v>42234.624895833331</v>
      </c>
      <c r="T2981" s="11">
        <f t="shared" si="373"/>
        <v>42264.624895833331</v>
      </c>
      <c r="U2981" t="str">
        <f>INDEX('ED - Country code'!$A:$A,MATCH(Data!G2282,'ED - Country code'!$B:$B,0))</f>
        <v>United Kingdom</v>
      </c>
      <c r="V2981">
        <f t="shared" si="374"/>
        <v>30</v>
      </c>
      <c r="W2981">
        <f t="shared" si="375"/>
        <v>2015</v>
      </c>
    </row>
    <row r="2982" spans="1:23" ht="43.2" x14ac:dyDescent="0.3">
      <c r="A2982">
        <v>3522</v>
      </c>
      <c r="B2982" s="3" t="s">
        <v>3521</v>
      </c>
      <c r="C2982" s="3" t="s">
        <v>7632</v>
      </c>
      <c r="D2982">
        <v>1395</v>
      </c>
      <c r="E2982">
        <v>1395</v>
      </c>
      <c r="F2982" t="s">
        <v>8219</v>
      </c>
      <c r="G2982" t="s">
        <v>8225</v>
      </c>
      <c r="H2982" t="s">
        <v>8247</v>
      </c>
      <c r="I2982">
        <v>1442311560</v>
      </c>
      <c r="J2982">
        <v>1439924246</v>
      </c>
      <c r="K2982" t="b">
        <v>0</v>
      </c>
      <c r="L2982">
        <v>34</v>
      </c>
      <c r="M2982" t="b">
        <v>1</v>
      </c>
      <c r="N2982" t="s">
        <v>8271</v>
      </c>
      <c r="O2982" s="5">
        <f t="shared" si="368"/>
        <v>1</v>
      </c>
      <c r="P2982" s="8">
        <f t="shared" si="369"/>
        <v>41.029411764705884</v>
      </c>
      <c r="Q2982" t="str">
        <f t="shared" si="370"/>
        <v>theater</v>
      </c>
      <c r="R2982" t="str">
        <f t="shared" si="371"/>
        <v>plays</v>
      </c>
      <c r="S2982" s="11">
        <f t="shared" si="372"/>
        <v>42234.789884259255</v>
      </c>
      <c r="T2982" s="11">
        <f t="shared" si="373"/>
        <v>42262.420833333337</v>
      </c>
      <c r="U2982" t="str">
        <f>INDEX('ED - Country code'!$A:$A,MATCH(Data!G3524,'ED - Country code'!$B:$B,0))</f>
        <v>Germany</v>
      </c>
      <c r="V2982">
        <f t="shared" si="374"/>
        <v>27.630949074082309</v>
      </c>
      <c r="W2982">
        <f t="shared" si="375"/>
        <v>2015</v>
      </c>
    </row>
    <row r="2983" spans="1:23" ht="43.2" x14ac:dyDescent="0.3">
      <c r="A2983">
        <v>2666</v>
      </c>
      <c r="B2983" s="3" t="s">
        <v>2666</v>
      </c>
      <c r="C2983" s="3" t="s">
        <v>6776</v>
      </c>
      <c r="D2983">
        <v>10000</v>
      </c>
      <c r="E2983">
        <v>15929.51</v>
      </c>
      <c r="F2983" t="s">
        <v>8219</v>
      </c>
      <c r="G2983" t="s">
        <v>8224</v>
      </c>
      <c r="H2983" t="s">
        <v>8246</v>
      </c>
      <c r="I2983">
        <v>1443214800</v>
      </c>
      <c r="J2983">
        <v>1440008439</v>
      </c>
      <c r="K2983" t="b">
        <v>0</v>
      </c>
      <c r="L2983">
        <v>206</v>
      </c>
      <c r="M2983" t="b">
        <v>1</v>
      </c>
      <c r="N2983" t="s">
        <v>8302</v>
      </c>
      <c r="O2983" s="5">
        <f t="shared" si="368"/>
        <v>1.592951</v>
      </c>
      <c r="P2983" s="8">
        <f t="shared" si="369"/>
        <v>77.327718446601949</v>
      </c>
      <c r="Q2983" t="str">
        <f t="shared" si="370"/>
        <v>technology</v>
      </c>
      <c r="R2983" t="str">
        <f t="shared" si="371"/>
        <v>makerspaces</v>
      </c>
      <c r="S2983" s="11">
        <f t="shared" si="372"/>
        <v>42235.764340277776</v>
      </c>
      <c r="T2983" s="11">
        <f t="shared" si="373"/>
        <v>42272.875</v>
      </c>
      <c r="U2983" t="str">
        <f>INDEX('ED - Country code'!$A:$A,MATCH(Data!G2668,'ED - Country code'!$B:$B,0))</f>
        <v>Spain</v>
      </c>
      <c r="V2983">
        <f t="shared" si="374"/>
        <v>37.110659722224227</v>
      </c>
      <c r="W2983">
        <f t="shared" si="375"/>
        <v>2015</v>
      </c>
    </row>
    <row r="2984" spans="1:23" ht="28.8" x14ac:dyDescent="0.3">
      <c r="A2984">
        <v>3564</v>
      </c>
      <c r="B2984" s="3" t="s">
        <v>3563</v>
      </c>
      <c r="C2984" s="3" t="s">
        <v>7674</v>
      </c>
      <c r="D2984">
        <v>1000</v>
      </c>
      <c r="E2984">
        <v>1005</v>
      </c>
      <c r="F2984" t="s">
        <v>8219</v>
      </c>
      <c r="G2984" t="s">
        <v>8225</v>
      </c>
      <c r="H2984" t="s">
        <v>8247</v>
      </c>
      <c r="I2984">
        <v>1444060800</v>
      </c>
      <c r="J2984">
        <v>1440082649</v>
      </c>
      <c r="K2984" t="b">
        <v>0</v>
      </c>
      <c r="L2984">
        <v>17</v>
      </c>
      <c r="M2984" t="b">
        <v>1</v>
      </c>
      <c r="N2984" t="s">
        <v>8271</v>
      </c>
      <c r="O2984" s="5">
        <f t="shared" si="368"/>
        <v>1.0049999999999999</v>
      </c>
      <c r="P2984" s="8">
        <f t="shared" si="369"/>
        <v>59.117647058823529</v>
      </c>
      <c r="Q2984" t="str">
        <f t="shared" si="370"/>
        <v>theater</v>
      </c>
      <c r="R2984" t="str">
        <f t="shared" si="371"/>
        <v>plays</v>
      </c>
      <c r="S2984" s="11">
        <f t="shared" si="372"/>
        <v>42236.623252314821</v>
      </c>
      <c r="T2984" s="11">
        <f t="shared" si="373"/>
        <v>42282.666666666672</v>
      </c>
      <c r="U2984" t="str">
        <f>INDEX('ED - Country code'!$A:$A,MATCH(Data!G3566,'ED - Country code'!$B:$B,0))</f>
        <v>United Kingdom</v>
      </c>
      <c r="V2984">
        <f t="shared" si="374"/>
        <v>46.043414351850515</v>
      </c>
      <c r="W2984">
        <f t="shared" si="375"/>
        <v>2015</v>
      </c>
    </row>
    <row r="2985" spans="1:23" ht="43.2" x14ac:dyDescent="0.3">
      <c r="A2985">
        <v>523</v>
      </c>
      <c r="B2985" s="3" t="s">
        <v>524</v>
      </c>
      <c r="C2985" s="3" t="s">
        <v>4633</v>
      </c>
      <c r="D2985">
        <v>5000</v>
      </c>
      <c r="E2985">
        <v>6030</v>
      </c>
      <c r="F2985" t="s">
        <v>8219</v>
      </c>
      <c r="G2985" t="s">
        <v>8224</v>
      </c>
      <c r="H2985" t="s">
        <v>8246</v>
      </c>
      <c r="I2985">
        <v>1442805076</v>
      </c>
      <c r="J2985">
        <v>1440213076</v>
      </c>
      <c r="K2985" t="b">
        <v>0</v>
      </c>
      <c r="L2985">
        <v>84</v>
      </c>
      <c r="M2985" t="b">
        <v>1</v>
      </c>
      <c r="N2985" t="s">
        <v>8271</v>
      </c>
      <c r="O2985" s="5">
        <f t="shared" si="368"/>
        <v>1.206</v>
      </c>
      <c r="P2985" s="8">
        <f t="shared" si="369"/>
        <v>71.785714285714292</v>
      </c>
      <c r="Q2985" t="str">
        <f t="shared" si="370"/>
        <v>theater</v>
      </c>
      <c r="R2985" t="str">
        <f t="shared" si="371"/>
        <v>plays</v>
      </c>
      <c r="S2985" s="11">
        <f t="shared" si="372"/>
        <v>42238.13282407407</v>
      </c>
      <c r="T2985" s="11">
        <f t="shared" si="373"/>
        <v>42268.13282407407</v>
      </c>
      <c r="U2985" t="str">
        <f>INDEX('ED - Country code'!$A:$A,MATCH(Data!G525,'ED - Country code'!$B:$B,0))</f>
        <v>United States of America</v>
      </c>
      <c r="V2985">
        <f t="shared" si="374"/>
        <v>30</v>
      </c>
      <c r="W2985">
        <f t="shared" si="375"/>
        <v>2015</v>
      </c>
    </row>
    <row r="2986" spans="1:23" ht="43.2" x14ac:dyDescent="0.3">
      <c r="A2986">
        <v>3298</v>
      </c>
      <c r="B2986" s="3" t="s">
        <v>3298</v>
      </c>
      <c r="C2986" s="3" t="s">
        <v>7408</v>
      </c>
      <c r="D2986">
        <v>10000</v>
      </c>
      <c r="E2986">
        <v>10173</v>
      </c>
      <c r="F2986" t="s">
        <v>8219</v>
      </c>
      <c r="G2986" t="s">
        <v>8224</v>
      </c>
      <c r="H2986" t="s">
        <v>8246</v>
      </c>
      <c r="I2986">
        <v>1442102400</v>
      </c>
      <c r="J2986">
        <v>1440370768</v>
      </c>
      <c r="K2986" t="b">
        <v>0</v>
      </c>
      <c r="L2986">
        <v>72</v>
      </c>
      <c r="M2986" t="b">
        <v>1</v>
      </c>
      <c r="N2986" t="s">
        <v>8271</v>
      </c>
      <c r="O2986" s="5">
        <f t="shared" si="368"/>
        <v>1.0173000000000001</v>
      </c>
      <c r="P2986" s="8">
        <f t="shared" si="369"/>
        <v>141.29166666666666</v>
      </c>
      <c r="Q2986" t="str">
        <f t="shared" si="370"/>
        <v>theater</v>
      </c>
      <c r="R2986" t="str">
        <f t="shared" si="371"/>
        <v>plays</v>
      </c>
      <c r="S2986" s="11">
        <f t="shared" si="372"/>
        <v>42239.957962962959</v>
      </c>
      <c r="T2986" s="11">
        <f t="shared" si="373"/>
        <v>42260</v>
      </c>
      <c r="U2986" t="str">
        <f>INDEX('ED - Country code'!$A:$A,MATCH(Data!G3300,'ED - Country code'!$B:$B,0))</f>
        <v>Spain</v>
      </c>
      <c r="V2986">
        <f t="shared" si="374"/>
        <v>20.042037037041155</v>
      </c>
      <c r="W2986">
        <f t="shared" si="375"/>
        <v>2015</v>
      </c>
    </row>
    <row r="2987" spans="1:23" x14ac:dyDescent="0.3">
      <c r="A2987">
        <v>2161</v>
      </c>
      <c r="B2987" s="3" t="s">
        <v>2162</v>
      </c>
      <c r="C2987" s="3" t="s">
        <v>6271</v>
      </c>
      <c r="D2987">
        <v>400</v>
      </c>
      <c r="E2987">
        <v>463</v>
      </c>
      <c r="F2987" t="s">
        <v>8219</v>
      </c>
      <c r="G2987" t="s">
        <v>8224</v>
      </c>
      <c r="H2987" t="s">
        <v>8246</v>
      </c>
      <c r="I2987">
        <v>1443040059</v>
      </c>
      <c r="J2987">
        <v>1440448059</v>
      </c>
      <c r="K2987" t="b">
        <v>0</v>
      </c>
      <c r="L2987">
        <v>13</v>
      </c>
      <c r="M2987" t="b">
        <v>1</v>
      </c>
      <c r="N2987" t="s">
        <v>8276</v>
      </c>
      <c r="O2987" s="5">
        <f t="shared" si="368"/>
        <v>1.1575</v>
      </c>
      <c r="P2987" s="8">
        <f t="shared" si="369"/>
        <v>35.615384615384613</v>
      </c>
      <c r="Q2987" t="str">
        <f t="shared" si="370"/>
        <v>music</v>
      </c>
      <c r="R2987" t="str">
        <f t="shared" si="371"/>
        <v>rock</v>
      </c>
      <c r="S2987" s="11">
        <f t="shared" si="372"/>
        <v>42240.852534722217</v>
      </c>
      <c r="T2987" s="11">
        <f t="shared" si="373"/>
        <v>42270.852534722217</v>
      </c>
      <c r="U2987" t="str">
        <f>INDEX('ED - Country code'!$A:$A,MATCH(Data!G2163,'ED - Country code'!$B:$B,0))</f>
        <v>United States of America</v>
      </c>
      <c r="V2987">
        <f t="shared" si="374"/>
        <v>30</v>
      </c>
      <c r="W2987">
        <f t="shared" si="375"/>
        <v>2015</v>
      </c>
    </row>
    <row r="2988" spans="1:23" ht="43.2" x14ac:dyDescent="0.3">
      <c r="A2988">
        <v>2203</v>
      </c>
      <c r="B2988" s="3" t="s">
        <v>2204</v>
      </c>
      <c r="C2988" s="3" t="s">
        <v>6313</v>
      </c>
      <c r="D2988">
        <v>2000</v>
      </c>
      <c r="E2988">
        <v>2191</v>
      </c>
      <c r="F2988" t="s">
        <v>8219</v>
      </c>
      <c r="G2988" t="s">
        <v>8229</v>
      </c>
      <c r="H2988" t="s">
        <v>8251</v>
      </c>
      <c r="I2988">
        <v>1443127082</v>
      </c>
      <c r="J2988">
        <v>1440535082</v>
      </c>
      <c r="K2988" t="b">
        <v>0</v>
      </c>
      <c r="L2988">
        <v>50</v>
      </c>
      <c r="M2988" t="b">
        <v>1</v>
      </c>
      <c r="N2988" t="s">
        <v>8280</v>
      </c>
      <c r="O2988" s="5">
        <f t="shared" si="368"/>
        <v>1.0954999999999999</v>
      </c>
      <c r="P2988" s="8">
        <f t="shared" si="369"/>
        <v>43.82</v>
      </c>
      <c r="Q2988" t="str">
        <f t="shared" si="370"/>
        <v>music</v>
      </c>
      <c r="R2988" t="str">
        <f t="shared" si="371"/>
        <v>electronic music</v>
      </c>
      <c r="S2988" s="11">
        <f t="shared" si="372"/>
        <v>42241.85974537037</v>
      </c>
      <c r="T2988" s="11">
        <f t="shared" si="373"/>
        <v>42271.85974537037</v>
      </c>
      <c r="U2988" t="str">
        <f>INDEX('ED - Country code'!$A:$A,MATCH(Data!G2205,'ED - Country code'!$B:$B,0))</f>
        <v>United States of America</v>
      </c>
      <c r="V2988">
        <f t="shared" si="374"/>
        <v>30</v>
      </c>
      <c r="W2988">
        <f t="shared" si="375"/>
        <v>2015</v>
      </c>
    </row>
    <row r="2989" spans="1:23" ht="57.6" x14ac:dyDescent="0.3">
      <c r="A2989">
        <v>2445</v>
      </c>
      <c r="B2989" s="3" t="s">
        <v>2446</v>
      </c>
      <c r="C2989" s="3" t="s">
        <v>6555</v>
      </c>
      <c r="D2989">
        <v>5000</v>
      </c>
      <c r="E2989">
        <v>8640</v>
      </c>
      <c r="F2989" t="s">
        <v>8219</v>
      </c>
      <c r="G2989" t="s">
        <v>8224</v>
      </c>
      <c r="H2989" t="s">
        <v>8246</v>
      </c>
      <c r="I2989">
        <v>1443242021</v>
      </c>
      <c r="J2989">
        <v>1440650021</v>
      </c>
      <c r="K2989" t="b">
        <v>0</v>
      </c>
      <c r="L2989">
        <v>115</v>
      </c>
      <c r="M2989" t="b">
        <v>1</v>
      </c>
      <c r="N2989" t="s">
        <v>8298</v>
      </c>
      <c r="O2989" s="5">
        <f t="shared" si="368"/>
        <v>1.728</v>
      </c>
      <c r="P2989" s="8">
        <f t="shared" si="369"/>
        <v>75.130434782608702</v>
      </c>
      <c r="Q2989" t="str">
        <f t="shared" si="370"/>
        <v>food</v>
      </c>
      <c r="R2989" t="str">
        <f t="shared" si="371"/>
        <v>small batch</v>
      </c>
      <c r="S2989" s="11">
        <f t="shared" si="372"/>
        <v>42243.190057870372</v>
      </c>
      <c r="T2989" s="11">
        <f t="shared" si="373"/>
        <v>42273.190057870372</v>
      </c>
      <c r="U2989" t="str">
        <f>INDEX('ED - Country code'!$A:$A,MATCH(Data!G2447,'ED - Country code'!$B:$B,0))</f>
        <v>Canada</v>
      </c>
      <c r="V2989">
        <f t="shared" si="374"/>
        <v>30</v>
      </c>
      <c r="W2989">
        <f t="shared" si="375"/>
        <v>2015</v>
      </c>
    </row>
    <row r="2990" spans="1:23" ht="28.8" x14ac:dyDescent="0.3">
      <c r="A2990">
        <v>3534</v>
      </c>
      <c r="B2990" s="3" t="s">
        <v>3533</v>
      </c>
      <c r="C2990" s="3" t="s">
        <v>7644</v>
      </c>
      <c r="D2990">
        <v>5000</v>
      </c>
      <c r="E2990">
        <v>7810</v>
      </c>
      <c r="F2990" t="s">
        <v>8219</v>
      </c>
      <c r="G2990" t="s">
        <v>8224</v>
      </c>
      <c r="H2990" t="s">
        <v>8246</v>
      </c>
      <c r="I2990">
        <v>1443711623</v>
      </c>
      <c r="J2990">
        <v>1440687623</v>
      </c>
      <c r="K2990" t="b">
        <v>0</v>
      </c>
      <c r="L2990">
        <v>204</v>
      </c>
      <c r="M2990" t="b">
        <v>1</v>
      </c>
      <c r="N2990" t="s">
        <v>8271</v>
      </c>
      <c r="O2990" s="5">
        <f t="shared" si="368"/>
        <v>1.5620000000000001</v>
      </c>
      <c r="P2990" s="8">
        <f t="shared" si="369"/>
        <v>38.284313725490193</v>
      </c>
      <c r="Q2990" t="str">
        <f t="shared" si="370"/>
        <v>theater</v>
      </c>
      <c r="R2990" t="str">
        <f t="shared" si="371"/>
        <v>plays</v>
      </c>
      <c r="S2990" s="11">
        <f t="shared" si="372"/>
        <v>42243.6252662037</v>
      </c>
      <c r="T2990" s="11">
        <f t="shared" si="373"/>
        <v>42278.6252662037</v>
      </c>
      <c r="U2990" t="str">
        <f>INDEX('ED - Country code'!$A:$A,MATCH(Data!G3536,'ED - Country code'!$B:$B,0))</f>
        <v>United States of America</v>
      </c>
      <c r="V2990">
        <f t="shared" si="374"/>
        <v>35</v>
      </c>
      <c r="W2990">
        <f t="shared" si="375"/>
        <v>2015</v>
      </c>
    </row>
    <row r="2991" spans="1:23" ht="28.8" x14ac:dyDescent="0.3">
      <c r="A2991">
        <v>1216</v>
      </c>
      <c r="B2991" s="3" t="s">
        <v>1217</v>
      </c>
      <c r="C2991" s="3" t="s">
        <v>5326</v>
      </c>
      <c r="D2991">
        <v>14000</v>
      </c>
      <c r="E2991">
        <v>20398</v>
      </c>
      <c r="F2991" t="s">
        <v>8219</v>
      </c>
      <c r="G2991" t="s">
        <v>8224</v>
      </c>
      <c r="H2991" t="s">
        <v>8246</v>
      </c>
      <c r="I2991">
        <v>1443826980</v>
      </c>
      <c r="J2991">
        <v>1441032457</v>
      </c>
      <c r="K2991" t="b">
        <v>0</v>
      </c>
      <c r="L2991">
        <v>222</v>
      </c>
      <c r="M2991" t="b">
        <v>1</v>
      </c>
      <c r="N2991" t="s">
        <v>8285</v>
      </c>
      <c r="O2991" s="5">
        <f t="shared" si="368"/>
        <v>1.4570000000000001</v>
      </c>
      <c r="P2991" s="8">
        <f t="shared" si="369"/>
        <v>91.882882882882882</v>
      </c>
      <c r="Q2991" t="str">
        <f t="shared" si="370"/>
        <v>photography</v>
      </c>
      <c r="R2991" t="str">
        <f t="shared" si="371"/>
        <v>photobooks</v>
      </c>
      <c r="S2991" s="11">
        <f t="shared" si="372"/>
        <v>42247.616400462968</v>
      </c>
      <c r="T2991" s="11">
        <f t="shared" si="373"/>
        <v>42279.960416666669</v>
      </c>
      <c r="U2991" t="str">
        <f>INDEX('ED - Country code'!$A:$A,MATCH(Data!G1218,'ED - Country code'!$B:$B,0))</f>
        <v>United States of America</v>
      </c>
      <c r="V2991">
        <f t="shared" si="374"/>
        <v>32.344016203700448</v>
      </c>
      <c r="W2991">
        <f t="shared" si="375"/>
        <v>2015</v>
      </c>
    </row>
    <row r="2992" spans="1:23" ht="43.2" x14ac:dyDescent="0.3">
      <c r="A2992">
        <v>3535</v>
      </c>
      <c r="B2992" s="3" t="s">
        <v>3534</v>
      </c>
      <c r="C2992" s="3" t="s">
        <v>7645</v>
      </c>
      <c r="D2992">
        <v>2000</v>
      </c>
      <c r="E2992">
        <v>2063</v>
      </c>
      <c r="F2992" t="s">
        <v>8219</v>
      </c>
      <c r="G2992" t="s">
        <v>8225</v>
      </c>
      <c r="H2992" t="s">
        <v>8247</v>
      </c>
      <c r="I2992">
        <v>1443808800</v>
      </c>
      <c r="J2992">
        <v>1441120910</v>
      </c>
      <c r="K2992" t="b">
        <v>0</v>
      </c>
      <c r="L2992">
        <v>46</v>
      </c>
      <c r="M2992" t="b">
        <v>1</v>
      </c>
      <c r="N2992" t="s">
        <v>8271</v>
      </c>
      <c r="O2992" s="5">
        <f t="shared" si="368"/>
        <v>1.0315000000000001</v>
      </c>
      <c r="P2992" s="8">
        <f t="shared" si="369"/>
        <v>44.847826086956523</v>
      </c>
      <c r="Q2992" t="str">
        <f t="shared" si="370"/>
        <v>theater</v>
      </c>
      <c r="R2992" t="str">
        <f t="shared" si="371"/>
        <v>plays</v>
      </c>
      <c r="S2992" s="11">
        <f t="shared" si="372"/>
        <v>42248.640162037031</v>
      </c>
      <c r="T2992" s="11">
        <f t="shared" si="373"/>
        <v>42279.75</v>
      </c>
      <c r="U2992" t="str">
        <f>INDEX('ED - Country code'!$A:$A,MATCH(Data!G3537,'ED - Country code'!$B:$B,0))</f>
        <v>Canada</v>
      </c>
      <c r="V2992">
        <f t="shared" si="374"/>
        <v>31.109837962969323</v>
      </c>
      <c r="W2992">
        <f t="shared" si="375"/>
        <v>2015</v>
      </c>
    </row>
    <row r="2993" spans="1:23" ht="43.2" x14ac:dyDescent="0.3">
      <c r="A2993">
        <v>3331</v>
      </c>
      <c r="B2993" s="3" t="s">
        <v>3331</v>
      </c>
      <c r="C2993" s="3" t="s">
        <v>7441</v>
      </c>
      <c r="D2993">
        <v>5000</v>
      </c>
      <c r="E2993">
        <v>5226</v>
      </c>
      <c r="F2993" t="s">
        <v>8219</v>
      </c>
      <c r="G2993" t="s">
        <v>8224</v>
      </c>
      <c r="H2993" t="s">
        <v>8246</v>
      </c>
      <c r="I2993">
        <v>1444149886</v>
      </c>
      <c r="J2993">
        <v>1441125886</v>
      </c>
      <c r="K2993" t="b">
        <v>0</v>
      </c>
      <c r="L2993">
        <v>65</v>
      </c>
      <c r="M2993" t="b">
        <v>1</v>
      </c>
      <c r="N2993" t="s">
        <v>8271</v>
      </c>
      <c r="O2993" s="5">
        <f t="shared" si="368"/>
        <v>1.0451999999999999</v>
      </c>
      <c r="P2993" s="8">
        <f t="shared" si="369"/>
        <v>80.400000000000006</v>
      </c>
      <c r="Q2993" t="str">
        <f t="shared" si="370"/>
        <v>theater</v>
      </c>
      <c r="R2993" t="str">
        <f t="shared" si="371"/>
        <v>plays</v>
      </c>
      <c r="S2993" s="11">
        <f t="shared" si="372"/>
        <v>42248.697754629626</v>
      </c>
      <c r="T2993" s="11">
        <f t="shared" si="373"/>
        <v>42283.697754629626</v>
      </c>
      <c r="U2993" t="str">
        <f>INDEX('ED - Country code'!$A:$A,MATCH(Data!G3333,'ED - Country code'!$B:$B,0))</f>
        <v>United Kingdom</v>
      </c>
      <c r="V2993">
        <f t="shared" si="374"/>
        <v>35</v>
      </c>
      <c r="W2993">
        <f t="shared" si="375"/>
        <v>2015</v>
      </c>
    </row>
    <row r="2994" spans="1:23" ht="28.8" x14ac:dyDescent="0.3">
      <c r="A2994">
        <v>2464</v>
      </c>
      <c r="B2994" s="3" t="s">
        <v>2465</v>
      </c>
      <c r="C2994" s="3" t="s">
        <v>6574</v>
      </c>
      <c r="D2994">
        <v>2000</v>
      </c>
      <c r="E2994">
        <v>2222</v>
      </c>
      <c r="F2994" t="s">
        <v>8219</v>
      </c>
      <c r="G2994" t="s">
        <v>8229</v>
      </c>
      <c r="H2994" t="s">
        <v>8251</v>
      </c>
      <c r="I2994">
        <v>1443641340</v>
      </c>
      <c r="J2994">
        <v>1441143397</v>
      </c>
      <c r="K2994" t="b">
        <v>0</v>
      </c>
      <c r="L2994">
        <v>43</v>
      </c>
      <c r="M2994" t="b">
        <v>1</v>
      </c>
      <c r="N2994" t="s">
        <v>8279</v>
      </c>
      <c r="O2994" s="5">
        <f t="shared" si="368"/>
        <v>1.111</v>
      </c>
      <c r="P2994" s="8">
        <f t="shared" si="369"/>
        <v>51.674418604651166</v>
      </c>
      <c r="Q2994" t="str">
        <f t="shared" si="370"/>
        <v>music</v>
      </c>
      <c r="R2994" t="str">
        <f t="shared" si="371"/>
        <v>indie rock</v>
      </c>
      <c r="S2994" s="11">
        <f t="shared" si="372"/>
        <v>42248.90042824074</v>
      </c>
      <c r="T2994" s="11">
        <f t="shared" si="373"/>
        <v>42277.811805555553</v>
      </c>
      <c r="U2994" t="str">
        <f>INDEX('ED - Country code'!$A:$A,MATCH(Data!G2466,'ED - Country code'!$B:$B,0))</f>
        <v>United States of America</v>
      </c>
      <c r="V2994">
        <f t="shared" si="374"/>
        <v>28.911377314812853</v>
      </c>
      <c r="W2994">
        <f t="shared" si="375"/>
        <v>2015</v>
      </c>
    </row>
    <row r="2995" spans="1:23" ht="43.2" x14ac:dyDescent="0.3">
      <c r="A2995">
        <v>2818</v>
      </c>
      <c r="B2995" s="3" t="s">
        <v>2818</v>
      </c>
      <c r="C2995" s="3" t="s">
        <v>6928</v>
      </c>
      <c r="D2995">
        <v>10000</v>
      </c>
      <c r="E2995">
        <v>10603</v>
      </c>
      <c r="F2995" t="s">
        <v>8219</v>
      </c>
      <c r="G2995" t="s">
        <v>8224</v>
      </c>
      <c r="H2995" t="s">
        <v>8246</v>
      </c>
      <c r="I2995">
        <v>1443018086</v>
      </c>
      <c r="J2995">
        <v>1441290086</v>
      </c>
      <c r="K2995" t="b">
        <v>0</v>
      </c>
      <c r="L2995">
        <v>102</v>
      </c>
      <c r="M2995" t="b">
        <v>1</v>
      </c>
      <c r="N2995" t="s">
        <v>8271</v>
      </c>
      <c r="O2995" s="5">
        <f t="shared" si="368"/>
        <v>1.0603</v>
      </c>
      <c r="P2995" s="8">
        <f t="shared" si="369"/>
        <v>103.95098039215686</v>
      </c>
      <c r="Q2995" t="str">
        <f t="shared" si="370"/>
        <v>theater</v>
      </c>
      <c r="R2995" t="str">
        <f t="shared" si="371"/>
        <v>plays</v>
      </c>
      <c r="S2995" s="11">
        <f t="shared" si="372"/>
        <v>42250.598217592589</v>
      </c>
      <c r="T2995" s="11">
        <f t="shared" si="373"/>
        <v>42270.598217592589</v>
      </c>
      <c r="U2995" t="str">
        <f>INDEX('ED - Country code'!$A:$A,MATCH(Data!G2820,'ED - Country code'!$B:$B,0))</f>
        <v>United States of America</v>
      </c>
      <c r="V2995">
        <f t="shared" si="374"/>
        <v>20</v>
      </c>
      <c r="W2995">
        <f t="shared" si="375"/>
        <v>2015</v>
      </c>
    </row>
    <row r="2996" spans="1:23" ht="43.2" x14ac:dyDescent="0.3">
      <c r="A2996">
        <v>2620</v>
      </c>
      <c r="B2996" s="3" t="s">
        <v>2620</v>
      </c>
      <c r="C2996" s="3" t="s">
        <v>6730</v>
      </c>
      <c r="D2996">
        <v>65000</v>
      </c>
      <c r="E2996">
        <v>93374</v>
      </c>
      <c r="F2996" t="s">
        <v>8219</v>
      </c>
      <c r="G2996" t="s">
        <v>8226</v>
      </c>
      <c r="H2996" t="s">
        <v>8248</v>
      </c>
      <c r="I2996">
        <v>1444525200</v>
      </c>
      <c r="J2996">
        <v>1441339242</v>
      </c>
      <c r="K2996" t="b">
        <v>1</v>
      </c>
      <c r="L2996">
        <v>1251</v>
      </c>
      <c r="M2996" t="b">
        <v>1</v>
      </c>
      <c r="N2996" t="s">
        <v>8301</v>
      </c>
      <c r="O2996" s="5">
        <f t="shared" si="368"/>
        <v>1.436523076923077</v>
      </c>
      <c r="P2996" s="8">
        <f t="shared" si="369"/>
        <v>74.639488409272587</v>
      </c>
      <c r="Q2996" t="str">
        <f t="shared" si="370"/>
        <v>technology</v>
      </c>
      <c r="R2996" t="str">
        <f t="shared" si="371"/>
        <v>space exploration</v>
      </c>
      <c r="S2996" s="11">
        <f t="shared" si="372"/>
        <v>42251.16715277778</v>
      </c>
      <c r="T2996" s="11">
        <f t="shared" si="373"/>
        <v>42288.041666666672</v>
      </c>
      <c r="U2996" t="str">
        <f>INDEX('ED - Country code'!$A:$A,MATCH(Data!G2622,'ED - Country code'!$B:$B,0))</f>
        <v>United States of America</v>
      </c>
      <c r="V2996">
        <f t="shared" si="374"/>
        <v>36.87451388889167</v>
      </c>
      <c r="W2996">
        <f t="shared" si="375"/>
        <v>2015</v>
      </c>
    </row>
    <row r="2997" spans="1:23" ht="28.8" x14ac:dyDescent="0.3">
      <c r="A2997">
        <v>3237</v>
      </c>
      <c r="B2997" s="3" t="s">
        <v>3237</v>
      </c>
      <c r="C2997" s="3" t="s">
        <v>7347</v>
      </c>
      <c r="D2997">
        <v>35000</v>
      </c>
      <c r="E2997">
        <v>35275.64</v>
      </c>
      <c r="F2997" t="s">
        <v>8219</v>
      </c>
      <c r="G2997" t="s">
        <v>8224</v>
      </c>
      <c r="H2997" t="s">
        <v>8246</v>
      </c>
      <c r="I2997">
        <v>1443499140</v>
      </c>
      <c r="J2997">
        <v>1441452184</v>
      </c>
      <c r="K2997" t="b">
        <v>1</v>
      </c>
      <c r="L2997">
        <v>269</v>
      </c>
      <c r="M2997" t="b">
        <v>1</v>
      </c>
      <c r="N2997" t="s">
        <v>8271</v>
      </c>
      <c r="O2997" s="5">
        <f t="shared" si="368"/>
        <v>1.0078754285714286</v>
      </c>
      <c r="P2997" s="8">
        <f t="shared" si="369"/>
        <v>131.13620817843866</v>
      </c>
      <c r="Q2997" t="str">
        <f t="shared" si="370"/>
        <v>theater</v>
      </c>
      <c r="R2997" t="str">
        <f t="shared" si="371"/>
        <v>plays</v>
      </c>
      <c r="S2997" s="11">
        <f t="shared" si="372"/>
        <v>42252.474351851852</v>
      </c>
      <c r="T2997" s="11">
        <f t="shared" si="373"/>
        <v>42276.165972222225</v>
      </c>
      <c r="U2997" t="str">
        <f>INDEX('ED - Country code'!$A:$A,MATCH(Data!G3239,'ED - Country code'!$B:$B,0))</f>
        <v>United States of America</v>
      </c>
      <c r="V2997">
        <f t="shared" si="374"/>
        <v>23.69162037037313</v>
      </c>
      <c r="W2997">
        <f t="shared" si="375"/>
        <v>2015</v>
      </c>
    </row>
    <row r="2998" spans="1:23" ht="43.2" x14ac:dyDescent="0.3">
      <c r="A2998">
        <v>1755</v>
      </c>
      <c r="B2998" s="3" t="s">
        <v>1756</v>
      </c>
      <c r="C2998" s="3" t="s">
        <v>5865</v>
      </c>
      <c r="D2998">
        <v>25</v>
      </c>
      <c r="E2998">
        <v>30</v>
      </c>
      <c r="F2998" t="s">
        <v>8219</v>
      </c>
      <c r="G2998" t="s">
        <v>8224</v>
      </c>
      <c r="H2998" t="s">
        <v>8246</v>
      </c>
      <c r="I2998">
        <v>1444071361</v>
      </c>
      <c r="J2998">
        <v>1441479361</v>
      </c>
      <c r="K2998" t="b">
        <v>0</v>
      </c>
      <c r="L2998">
        <v>4</v>
      </c>
      <c r="M2998" t="b">
        <v>1</v>
      </c>
      <c r="N2998" t="s">
        <v>8285</v>
      </c>
      <c r="O2998" s="5">
        <f t="shared" si="368"/>
        <v>1.2</v>
      </c>
      <c r="P2998" s="8">
        <f t="shared" si="369"/>
        <v>7.5</v>
      </c>
      <c r="Q2998" t="str">
        <f t="shared" si="370"/>
        <v>photography</v>
      </c>
      <c r="R2998" t="str">
        <f t="shared" si="371"/>
        <v>photobooks</v>
      </c>
      <c r="S2998" s="11">
        <f t="shared" si="372"/>
        <v>42252.788900462961</v>
      </c>
      <c r="T2998" s="11">
        <f t="shared" si="373"/>
        <v>42282.788900462961</v>
      </c>
      <c r="U2998" t="str">
        <f>INDEX('ED - Country code'!$A:$A,MATCH(Data!G1757,'ED - Country code'!$B:$B,0))</f>
        <v>United States of America</v>
      </c>
      <c r="V2998">
        <f t="shared" si="374"/>
        <v>30</v>
      </c>
      <c r="W2998">
        <f t="shared" si="375"/>
        <v>2015</v>
      </c>
    </row>
    <row r="2999" spans="1:23" ht="43.2" x14ac:dyDescent="0.3">
      <c r="A2999">
        <v>3042</v>
      </c>
      <c r="B2999" s="3" t="s">
        <v>3042</v>
      </c>
      <c r="C2999" s="3" t="s">
        <v>7152</v>
      </c>
      <c r="D2999">
        <v>1500</v>
      </c>
      <c r="E2999">
        <v>1920</v>
      </c>
      <c r="F2999" t="s">
        <v>8219</v>
      </c>
      <c r="G2999" t="s">
        <v>8225</v>
      </c>
      <c r="H2999" t="s">
        <v>8247</v>
      </c>
      <c r="I2999">
        <v>1444149047</v>
      </c>
      <c r="J2999">
        <v>1441557047</v>
      </c>
      <c r="K2999" t="b">
        <v>0</v>
      </c>
      <c r="L2999">
        <v>37</v>
      </c>
      <c r="M2999" t="b">
        <v>1</v>
      </c>
      <c r="N2999" t="s">
        <v>8303</v>
      </c>
      <c r="O2999" s="5">
        <f t="shared" si="368"/>
        <v>1.28</v>
      </c>
      <c r="P2999" s="8">
        <f t="shared" si="369"/>
        <v>51.891891891891895</v>
      </c>
      <c r="Q2999" t="str">
        <f t="shared" si="370"/>
        <v>theater</v>
      </c>
      <c r="R2999" t="str">
        <f t="shared" si="371"/>
        <v>spaces</v>
      </c>
      <c r="S2999" s="11">
        <f t="shared" si="372"/>
        <v>42253.688043981485</v>
      </c>
      <c r="T2999" s="11">
        <f t="shared" si="373"/>
        <v>42283.688043981485</v>
      </c>
      <c r="U2999" t="str">
        <f>INDEX('ED - Country code'!$A:$A,MATCH(Data!G3044,'ED - Country code'!$B:$B,0))</f>
        <v>United States of America</v>
      </c>
      <c r="V2999">
        <f t="shared" si="374"/>
        <v>30</v>
      </c>
      <c r="W2999">
        <f t="shared" si="375"/>
        <v>2015</v>
      </c>
    </row>
    <row r="3000" spans="1:23" ht="28.8" x14ac:dyDescent="0.3">
      <c r="A3000">
        <v>3310</v>
      </c>
      <c r="B3000" s="3" t="s">
        <v>3310</v>
      </c>
      <c r="C3000" s="3" t="s">
        <v>7420</v>
      </c>
      <c r="D3000">
        <v>6500</v>
      </c>
      <c r="E3000">
        <v>6505</v>
      </c>
      <c r="F3000" t="s">
        <v>8219</v>
      </c>
      <c r="G3000" t="s">
        <v>8224</v>
      </c>
      <c r="H3000" t="s">
        <v>8246</v>
      </c>
      <c r="I3000">
        <v>1444169825</v>
      </c>
      <c r="J3000">
        <v>1441577825</v>
      </c>
      <c r="K3000" t="b">
        <v>0</v>
      </c>
      <c r="L3000">
        <v>31</v>
      </c>
      <c r="M3000" t="b">
        <v>1</v>
      </c>
      <c r="N3000" t="s">
        <v>8271</v>
      </c>
      <c r="O3000" s="5">
        <f t="shared" si="368"/>
        <v>1.0007692307692309</v>
      </c>
      <c r="P3000" s="8">
        <f t="shared" si="369"/>
        <v>209.83870967741936</v>
      </c>
      <c r="Q3000" t="str">
        <f t="shared" si="370"/>
        <v>theater</v>
      </c>
      <c r="R3000" t="str">
        <f t="shared" si="371"/>
        <v>plays</v>
      </c>
      <c r="S3000" s="11">
        <f t="shared" si="372"/>
        <v>42253.928530092591</v>
      </c>
      <c r="T3000" s="11">
        <f t="shared" si="373"/>
        <v>42283.928530092591</v>
      </c>
      <c r="U3000" t="str">
        <f>INDEX('ED - Country code'!$A:$A,MATCH(Data!G3312,'ED - Country code'!$B:$B,0))</f>
        <v>United States of America</v>
      </c>
      <c r="V3000">
        <f t="shared" si="374"/>
        <v>30</v>
      </c>
      <c r="W3000">
        <f t="shared" si="375"/>
        <v>2015</v>
      </c>
    </row>
    <row r="3001" spans="1:23" ht="43.2" x14ac:dyDescent="0.3">
      <c r="A3001">
        <v>2828</v>
      </c>
      <c r="B3001" s="3" t="s">
        <v>2828</v>
      </c>
      <c r="C3001" s="3" t="s">
        <v>6938</v>
      </c>
      <c r="D3001">
        <v>9500</v>
      </c>
      <c r="E3001">
        <v>9536</v>
      </c>
      <c r="F3001" t="s">
        <v>8219</v>
      </c>
      <c r="G3001" t="s">
        <v>8225</v>
      </c>
      <c r="H3001" t="s">
        <v>8247</v>
      </c>
      <c r="I3001">
        <v>1443826800</v>
      </c>
      <c r="J3001">
        <v>1441606869</v>
      </c>
      <c r="K3001" t="b">
        <v>0</v>
      </c>
      <c r="L3001">
        <v>97</v>
      </c>
      <c r="M3001" t="b">
        <v>1</v>
      </c>
      <c r="N3001" t="s">
        <v>8271</v>
      </c>
      <c r="O3001" s="5">
        <f t="shared" si="368"/>
        <v>1.0037894736842106</v>
      </c>
      <c r="P3001" s="8">
        <f t="shared" si="369"/>
        <v>98.30927835051547</v>
      </c>
      <c r="Q3001" t="str">
        <f t="shared" si="370"/>
        <v>theater</v>
      </c>
      <c r="R3001" t="str">
        <f t="shared" si="371"/>
        <v>plays</v>
      </c>
      <c r="S3001" s="11">
        <f t="shared" si="372"/>
        <v>42254.264687499999</v>
      </c>
      <c r="T3001" s="11">
        <f t="shared" si="373"/>
        <v>42279.958333333328</v>
      </c>
      <c r="U3001" t="str">
        <f>INDEX('ED - Country code'!$A:$A,MATCH(Data!G2830,'ED - Country code'!$B:$B,0))</f>
        <v>United States of America</v>
      </c>
      <c r="V3001">
        <f t="shared" si="374"/>
        <v>25.693645833329356</v>
      </c>
      <c r="W3001">
        <f t="shared" si="375"/>
        <v>2015</v>
      </c>
    </row>
    <row r="3002" spans="1:23" ht="57.6" x14ac:dyDescent="0.3">
      <c r="A3002">
        <v>2716</v>
      </c>
      <c r="B3002" s="3" t="s">
        <v>2716</v>
      </c>
      <c r="C3002" s="3" t="s">
        <v>6826</v>
      </c>
      <c r="D3002">
        <v>10000</v>
      </c>
      <c r="E3002">
        <v>11998.01</v>
      </c>
      <c r="F3002" t="s">
        <v>8219</v>
      </c>
      <c r="G3002" t="s">
        <v>8236</v>
      </c>
      <c r="H3002" t="s">
        <v>8249</v>
      </c>
      <c r="I3002">
        <v>1444291193</v>
      </c>
      <c r="J3002">
        <v>1441699193</v>
      </c>
      <c r="K3002" t="b">
        <v>1</v>
      </c>
      <c r="L3002">
        <v>187</v>
      </c>
      <c r="M3002" t="b">
        <v>1</v>
      </c>
      <c r="N3002" t="s">
        <v>8303</v>
      </c>
      <c r="O3002" s="5">
        <f t="shared" si="368"/>
        <v>1.1998010000000001</v>
      </c>
      <c r="P3002" s="8">
        <f t="shared" si="369"/>
        <v>64.160481283422456</v>
      </c>
      <c r="Q3002" t="str">
        <f t="shared" si="370"/>
        <v>theater</v>
      </c>
      <c r="R3002" t="str">
        <f t="shared" si="371"/>
        <v>spaces</v>
      </c>
      <c r="S3002" s="11">
        <f t="shared" si="372"/>
        <v>42255.333252314813</v>
      </c>
      <c r="T3002" s="11">
        <f t="shared" si="373"/>
        <v>42285.333252314813</v>
      </c>
      <c r="U3002" t="str">
        <f>INDEX('ED - Country code'!$A:$A,MATCH(Data!G2718,'ED - Country code'!$B:$B,0))</f>
        <v>United Kingdom</v>
      </c>
      <c r="V3002">
        <f t="shared" si="374"/>
        <v>30</v>
      </c>
      <c r="W3002">
        <f t="shared" si="375"/>
        <v>2015</v>
      </c>
    </row>
    <row r="3003" spans="1:23" ht="43.2" x14ac:dyDescent="0.3">
      <c r="A3003">
        <v>15</v>
      </c>
      <c r="B3003" s="3" t="s">
        <v>17</v>
      </c>
      <c r="C3003" s="3" t="s">
        <v>4126</v>
      </c>
      <c r="D3003">
        <v>2000</v>
      </c>
      <c r="E3003">
        <v>2132</v>
      </c>
      <c r="F3003" t="s">
        <v>8219</v>
      </c>
      <c r="G3003" t="s">
        <v>8227</v>
      </c>
      <c r="H3003" t="s">
        <v>8249</v>
      </c>
      <c r="I3003">
        <v>1443384840</v>
      </c>
      <c r="J3003">
        <v>1441790658</v>
      </c>
      <c r="K3003" t="b">
        <v>0</v>
      </c>
      <c r="L3003">
        <v>98</v>
      </c>
      <c r="M3003" t="b">
        <v>1</v>
      </c>
      <c r="N3003" t="s">
        <v>8265</v>
      </c>
      <c r="O3003" s="5">
        <f t="shared" si="368"/>
        <v>1.0660000000000001</v>
      </c>
      <c r="P3003" s="8">
        <f t="shared" si="369"/>
        <v>21.755102040816325</v>
      </c>
      <c r="Q3003" t="str">
        <f t="shared" si="370"/>
        <v>film &amp; video</v>
      </c>
      <c r="R3003" t="str">
        <f t="shared" si="371"/>
        <v>television</v>
      </c>
      <c r="S3003" s="11">
        <f t="shared" si="372"/>
        <v>42256.391875000001</v>
      </c>
      <c r="T3003" s="11">
        <f t="shared" si="373"/>
        <v>42274.843055555553</v>
      </c>
      <c r="U3003" t="str">
        <f>INDEX('ED - Country code'!$A:$A,MATCH(Data!G17,'ED - Country code'!$B:$B,0))</f>
        <v>United States of America</v>
      </c>
      <c r="V3003">
        <f t="shared" si="374"/>
        <v>18.451180555552128</v>
      </c>
      <c r="W3003">
        <f t="shared" si="375"/>
        <v>2015</v>
      </c>
    </row>
    <row r="3004" spans="1:23" ht="43.2" x14ac:dyDescent="0.3">
      <c r="A3004">
        <v>1292</v>
      </c>
      <c r="B3004" s="3" t="s">
        <v>1293</v>
      </c>
      <c r="C3004" s="3" t="s">
        <v>5402</v>
      </c>
      <c r="D3004">
        <v>1700</v>
      </c>
      <c r="E3004">
        <v>1870</v>
      </c>
      <c r="F3004" t="s">
        <v>8219</v>
      </c>
      <c r="G3004" t="s">
        <v>8225</v>
      </c>
      <c r="H3004" t="s">
        <v>8247</v>
      </c>
      <c r="I3004">
        <v>1444172340</v>
      </c>
      <c r="J3004">
        <v>1441822828</v>
      </c>
      <c r="K3004" t="b">
        <v>0</v>
      </c>
      <c r="L3004">
        <v>52</v>
      </c>
      <c r="M3004" t="b">
        <v>1</v>
      </c>
      <c r="N3004" t="s">
        <v>8271</v>
      </c>
      <c r="O3004" s="5">
        <f t="shared" si="368"/>
        <v>1.1000000000000001</v>
      </c>
      <c r="P3004" s="8">
        <f t="shared" si="369"/>
        <v>35.96153846153846</v>
      </c>
      <c r="Q3004" t="str">
        <f t="shared" si="370"/>
        <v>theater</v>
      </c>
      <c r="R3004" t="str">
        <f t="shared" si="371"/>
        <v>plays</v>
      </c>
      <c r="S3004" s="11">
        <f t="shared" si="372"/>
        <v>42256.764212962968</v>
      </c>
      <c r="T3004" s="11">
        <f t="shared" si="373"/>
        <v>42283.957638888889</v>
      </c>
      <c r="U3004" t="str">
        <f>INDEX('ED - Country code'!$A:$A,MATCH(Data!G1294,'ED - Country code'!$B:$B,0))</f>
        <v>United States of America</v>
      </c>
      <c r="V3004">
        <f t="shared" si="374"/>
        <v>27.193425925921474</v>
      </c>
      <c r="W3004">
        <f t="shared" si="375"/>
        <v>2015</v>
      </c>
    </row>
    <row r="3005" spans="1:23" ht="43.2" x14ac:dyDescent="0.3">
      <c r="A3005">
        <v>346</v>
      </c>
      <c r="B3005" s="3" t="s">
        <v>347</v>
      </c>
      <c r="C3005" s="3" t="s">
        <v>4456</v>
      </c>
      <c r="D3005">
        <v>10000</v>
      </c>
      <c r="E3005">
        <v>17028.88</v>
      </c>
      <c r="F3005" t="s">
        <v>8219</v>
      </c>
      <c r="G3005" t="s">
        <v>8224</v>
      </c>
      <c r="H3005" t="s">
        <v>8246</v>
      </c>
      <c r="I3005">
        <v>1444824021</v>
      </c>
      <c r="J3005">
        <v>1442232021</v>
      </c>
      <c r="K3005" t="b">
        <v>1</v>
      </c>
      <c r="L3005">
        <v>188</v>
      </c>
      <c r="M3005" t="b">
        <v>1</v>
      </c>
      <c r="N3005" t="s">
        <v>8269</v>
      </c>
      <c r="O3005" s="5">
        <f t="shared" si="368"/>
        <v>1.7028880000000002</v>
      </c>
      <c r="P3005" s="8">
        <f t="shared" si="369"/>
        <v>90.579148936170213</v>
      </c>
      <c r="Q3005" t="str">
        <f t="shared" si="370"/>
        <v>film &amp; video</v>
      </c>
      <c r="R3005" t="str">
        <f t="shared" si="371"/>
        <v>documentary</v>
      </c>
      <c r="S3005" s="11">
        <f t="shared" si="372"/>
        <v>42261.500243055561</v>
      </c>
      <c r="T3005" s="11">
        <f t="shared" si="373"/>
        <v>42291.500243055561</v>
      </c>
      <c r="U3005" t="str">
        <f>INDEX('ED - Country code'!$A:$A,MATCH(Data!G348,'ED - Country code'!$B:$B,0))</f>
        <v>United States of America</v>
      </c>
      <c r="V3005">
        <f t="shared" si="374"/>
        <v>30</v>
      </c>
      <c r="W3005">
        <f t="shared" si="375"/>
        <v>2015</v>
      </c>
    </row>
    <row r="3006" spans="1:23" ht="43.2" x14ac:dyDescent="0.3">
      <c r="A3006">
        <v>3299</v>
      </c>
      <c r="B3006" s="3" t="s">
        <v>3299</v>
      </c>
      <c r="C3006" s="3" t="s">
        <v>7409</v>
      </c>
      <c r="D3006">
        <v>3000</v>
      </c>
      <c r="E3006">
        <v>3486</v>
      </c>
      <c r="F3006" t="s">
        <v>8219</v>
      </c>
      <c r="G3006" t="s">
        <v>8224</v>
      </c>
      <c r="H3006" t="s">
        <v>8246</v>
      </c>
      <c r="I3006">
        <v>1444860063</v>
      </c>
      <c r="J3006">
        <v>1442268063</v>
      </c>
      <c r="K3006" t="b">
        <v>0</v>
      </c>
      <c r="L3006">
        <v>63</v>
      </c>
      <c r="M3006" t="b">
        <v>1</v>
      </c>
      <c r="N3006" t="s">
        <v>8271</v>
      </c>
      <c r="O3006" s="5">
        <f t="shared" si="368"/>
        <v>1.1619999999999999</v>
      </c>
      <c r="P3006" s="8">
        <f t="shared" si="369"/>
        <v>55.333333333333336</v>
      </c>
      <c r="Q3006" t="str">
        <f t="shared" si="370"/>
        <v>theater</v>
      </c>
      <c r="R3006" t="str">
        <f t="shared" si="371"/>
        <v>plays</v>
      </c>
      <c r="S3006" s="11">
        <f t="shared" si="372"/>
        <v>42261.917395833334</v>
      </c>
      <c r="T3006" s="11">
        <f t="shared" si="373"/>
        <v>42291.917395833334</v>
      </c>
      <c r="U3006" t="str">
        <f>INDEX('ED - Country code'!$A:$A,MATCH(Data!G3301,'ED - Country code'!$B:$B,0))</f>
        <v>United Kingdom</v>
      </c>
      <c r="V3006">
        <f t="shared" si="374"/>
        <v>30</v>
      </c>
      <c r="W3006">
        <f t="shared" si="375"/>
        <v>2015</v>
      </c>
    </row>
    <row r="3007" spans="1:23" ht="43.2" x14ac:dyDescent="0.3">
      <c r="A3007">
        <v>3243</v>
      </c>
      <c r="B3007" s="3" t="s">
        <v>3243</v>
      </c>
      <c r="C3007" s="3" t="s">
        <v>7353</v>
      </c>
      <c r="D3007">
        <v>8000</v>
      </c>
      <c r="E3007">
        <v>8227</v>
      </c>
      <c r="F3007" t="s">
        <v>8219</v>
      </c>
      <c r="G3007" t="s">
        <v>8224</v>
      </c>
      <c r="H3007" t="s">
        <v>8246</v>
      </c>
      <c r="I3007">
        <v>1444348800</v>
      </c>
      <c r="J3007">
        <v>1442283562</v>
      </c>
      <c r="K3007" t="b">
        <v>1</v>
      </c>
      <c r="L3007">
        <v>71</v>
      </c>
      <c r="M3007" t="b">
        <v>1</v>
      </c>
      <c r="N3007" t="s">
        <v>8271</v>
      </c>
      <c r="O3007" s="5">
        <f t="shared" si="368"/>
        <v>1.028375</v>
      </c>
      <c r="P3007" s="8">
        <f t="shared" si="369"/>
        <v>115.87323943661971</v>
      </c>
      <c r="Q3007" t="str">
        <f t="shared" si="370"/>
        <v>theater</v>
      </c>
      <c r="R3007" t="str">
        <f t="shared" si="371"/>
        <v>plays</v>
      </c>
      <c r="S3007" s="11">
        <f t="shared" si="372"/>
        <v>42262.096782407403</v>
      </c>
      <c r="T3007" s="11">
        <f t="shared" si="373"/>
        <v>42286</v>
      </c>
      <c r="U3007" t="str">
        <f>INDEX('ED - Country code'!$A:$A,MATCH(Data!G3245,'ED - Country code'!$B:$B,0))</f>
        <v>United States of America</v>
      </c>
      <c r="V3007">
        <f t="shared" si="374"/>
        <v>23.903217592596775</v>
      </c>
      <c r="W3007">
        <f t="shared" si="375"/>
        <v>2015</v>
      </c>
    </row>
    <row r="3008" spans="1:23" ht="28.8" x14ac:dyDescent="0.3">
      <c r="A3008">
        <v>2199</v>
      </c>
      <c r="B3008" s="3" t="s">
        <v>2200</v>
      </c>
      <c r="C3008" s="3" t="s">
        <v>6309</v>
      </c>
      <c r="D3008">
        <v>9000</v>
      </c>
      <c r="E3008">
        <v>13228</v>
      </c>
      <c r="F3008" t="s">
        <v>8219</v>
      </c>
      <c r="G3008" t="s">
        <v>8241</v>
      </c>
      <c r="H3008" t="s">
        <v>8249</v>
      </c>
      <c r="I3008">
        <v>1444903198</v>
      </c>
      <c r="J3008">
        <v>1442311198</v>
      </c>
      <c r="K3008" t="b">
        <v>1</v>
      </c>
      <c r="L3008">
        <v>251</v>
      </c>
      <c r="M3008" t="b">
        <v>1</v>
      </c>
      <c r="N3008" t="s">
        <v>8297</v>
      </c>
      <c r="O3008" s="5">
        <f t="shared" si="368"/>
        <v>1.4697777777777778</v>
      </c>
      <c r="P3008" s="8">
        <f t="shared" si="369"/>
        <v>52.701195219123505</v>
      </c>
      <c r="Q3008" t="str">
        <f t="shared" si="370"/>
        <v>games</v>
      </c>
      <c r="R3008" t="str">
        <f t="shared" si="371"/>
        <v>tabletop games</v>
      </c>
      <c r="S3008" s="11">
        <f t="shared" si="372"/>
        <v>42262.416643518518</v>
      </c>
      <c r="T3008" s="11">
        <f t="shared" si="373"/>
        <v>42292.416643518518</v>
      </c>
      <c r="U3008" t="str">
        <f>INDEX('ED - Country code'!$A:$A,MATCH(Data!G2201,'ED - Country code'!$B:$B,0))</f>
        <v>United Kingdom</v>
      </c>
      <c r="V3008">
        <f t="shared" si="374"/>
        <v>30</v>
      </c>
      <c r="W3008">
        <f t="shared" si="375"/>
        <v>2015</v>
      </c>
    </row>
    <row r="3009" spans="1:23" ht="43.2" x14ac:dyDescent="0.3">
      <c r="A3009">
        <v>332</v>
      </c>
      <c r="B3009" s="3" t="s">
        <v>333</v>
      </c>
      <c r="C3009" s="3" t="s">
        <v>4442</v>
      </c>
      <c r="D3009">
        <v>100000</v>
      </c>
      <c r="E3009">
        <v>113015</v>
      </c>
      <c r="F3009" t="s">
        <v>8219</v>
      </c>
      <c r="G3009" t="s">
        <v>8224</v>
      </c>
      <c r="H3009" t="s">
        <v>8246</v>
      </c>
      <c r="I3009">
        <v>1446019200</v>
      </c>
      <c r="J3009">
        <v>1442420377</v>
      </c>
      <c r="K3009" t="b">
        <v>1</v>
      </c>
      <c r="L3009">
        <v>555</v>
      </c>
      <c r="M3009" t="b">
        <v>1</v>
      </c>
      <c r="N3009" t="s">
        <v>8269</v>
      </c>
      <c r="O3009" s="5">
        <f t="shared" si="368"/>
        <v>1.13015</v>
      </c>
      <c r="P3009" s="8">
        <f t="shared" si="369"/>
        <v>203.63063063063063</v>
      </c>
      <c r="Q3009" t="str">
        <f t="shared" si="370"/>
        <v>film &amp; video</v>
      </c>
      <c r="R3009" t="str">
        <f t="shared" si="371"/>
        <v>documentary</v>
      </c>
      <c r="S3009" s="11">
        <f t="shared" si="372"/>
        <v>42263.680289351847</v>
      </c>
      <c r="T3009" s="11">
        <f t="shared" si="373"/>
        <v>42305.333333333328</v>
      </c>
      <c r="U3009" t="str">
        <f>INDEX('ED - Country code'!$A:$A,MATCH(Data!G334,'ED - Country code'!$B:$B,0))</f>
        <v>United States of America</v>
      </c>
      <c r="V3009">
        <f t="shared" si="374"/>
        <v>41.65304398148146</v>
      </c>
      <c r="W3009">
        <f t="shared" si="375"/>
        <v>2015</v>
      </c>
    </row>
    <row r="3010" spans="1:23" ht="28.8" x14ac:dyDescent="0.3">
      <c r="A3010">
        <v>254</v>
      </c>
      <c r="B3010" s="3" t="s">
        <v>255</v>
      </c>
      <c r="C3010" s="3" t="s">
        <v>4364</v>
      </c>
      <c r="D3010">
        <v>24000</v>
      </c>
      <c r="E3010">
        <v>28067.34</v>
      </c>
      <c r="F3010" t="s">
        <v>8219</v>
      </c>
      <c r="G3010" t="s">
        <v>8224</v>
      </c>
      <c r="H3010" t="s">
        <v>8246</v>
      </c>
      <c r="I3010">
        <v>1445047200</v>
      </c>
      <c r="J3010">
        <v>1442443910</v>
      </c>
      <c r="K3010" t="b">
        <v>1</v>
      </c>
      <c r="L3010">
        <v>314</v>
      </c>
      <c r="M3010" t="b">
        <v>1</v>
      </c>
      <c r="N3010" t="s">
        <v>8269</v>
      </c>
      <c r="O3010" s="5">
        <f t="shared" ref="O3010:O3073" si="376">E3010/D3010</f>
        <v>1.1694724999999999</v>
      </c>
      <c r="P3010" s="8">
        <f t="shared" ref="P3010:P3073" si="377">E3010/L3010</f>
        <v>89.38643312101911</v>
      </c>
      <c r="Q3010" t="str">
        <f t="shared" ref="Q3010:Q3073" si="378">LEFT(N3010,SEARCH("/",N3010,1)-1)</f>
        <v>film &amp; video</v>
      </c>
      <c r="R3010" t="str">
        <f t="shared" ref="R3010:R3073" si="379">RIGHT(N3010,LEN(N3010)-SEARCH("/",N3010,1))</f>
        <v>documentary</v>
      </c>
      <c r="S3010" s="11">
        <f t="shared" ref="S3010:S3073" si="380">(((J3010/60)/60)/24)+DATE(1970,1,1)</f>
        <v>42263.952662037031</v>
      </c>
      <c r="T3010" s="11">
        <f t="shared" ref="T3010:T3073" si="381">(((I3010/60)/60)/24)+DATE(1970,1,1)</f>
        <v>42294.083333333328</v>
      </c>
      <c r="U3010" t="str">
        <f>INDEX('ED - Country code'!$A:$A,MATCH(Data!G256,'ED - Country code'!$B:$B,0))</f>
        <v>United States of America</v>
      </c>
      <c r="V3010">
        <f t="shared" si="374"/>
        <v>30.130671296297805</v>
      </c>
      <c r="W3010">
        <f t="shared" si="375"/>
        <v>2015</v>
      </c>
    </row>
    <row r="3011" spans="1:23" ht="43.2" x14ac:dyDescent="0.3">
      <c r="A3011">
        <v>3311</v>
      </c>
      <c r="B3011" s="3" t="s">
        <v>3311</v>
      </c>
      <c r="C3011" s="3" t="s">
        <v>7421</v>
      </c>
      <c r="D3011">
        <v>2500</v>
      </c>
      <c r="E3011">
        <v>2746</v>
      </c>
      <c r="F3011" t="s">
        <v>8219</v>
      </c>
      <c r="G3011" t="s">
        <v>8224</v>
      </c>
      <c r="H3011" t="s">
        <v>8246</v>
      </c>
      <c r="I3011">
        <v>1445065210</v>
      </c>
      <c r="J3011">
        <v>1442473210</v>
      </c>
      <c r="K3011" t="b">
        <v>0</v>
      </c>
      <c r="L3011">
        <v>45</v>
      </c>
      <c r="M3011" t="b">
        <v>1</v>
      </c>
      <c r="N3011" t="s">
        <v>8271</v>
      </c>
      <c r="O3011" s="5">
        <f t="shared" si="376"/>
        <v>1.0984</v>
      </c>
      <c r="P3011" s="8">
        <f t="shared" si="377"/>
        <v>61.022222222222226</v>
      </c>
      <c r="Q3011" t="str">
        <f t="shared" si="378"/>
        <v>theater</v>
      </c>
      <c r="R3011" t="str">
        <f t="shared" si="379"/>
        <v>plays</v>
      </c>
      <c r="S3011" s="11">
        <f t="shared" si="380"/>
        <v>42264.29178240741</v>
      </c>
      <c r="T3011" s="11">
        <f t="shared" si="381"/>
        <v>42294.29178240741</v>
      </c>
      <c r="U3011" t="str">
        <f>INDEX('ED - Country code'!$A:$A,MATCH(Data!G3313,'ED - Country code'!$B:$B,0))</f>
        <v>United States of America</v>
      </c>
      <c r="V3011">
        <f t="shared" ref="V3011:V3074" si="382">T3011-S3011</f>
        <v>30</v>
      </c>
      <c r="W3011">
        <f t="shared" ref="W3011:W3074" si="383">YEAR(T3011)</f>
        <v>2015</v>
      </c>
    </row>
    <row r="3012" spans="1:23" ht="43.2" x14ac:dyDescent="0.3">
      <c r="A3012">
        <v>3411</v>
      </c>
      <c r="B3012" s="3" t="s">
        <v>3410</v>
      </c>
      <c r="C3012" s="3" t="s">
        <v>7521</v>
      </c>
      <c r="D3012">
        <v>15000</v>
      </c>
      <c r="E3012">
        <v>15535</v>
      </c>
      <c r="F3012" t="s">
        <v>8219</v>
      </c>
      <c r="G3012" t="s">
        <v>8224</v>
      </c>
      <c r="H3012" t="s">
        <v>8246</v>
      </c>
      <c r="I3012">
        <v>1444264372</v>
      </c>
      <c r="J3012">
        <v>1442536372</v>
      </c>
      <c r="K3012" t="b">
        <v>0</v>
      </c>
      <c r="L3012">
        <v>78</v>
      </c>
      <c r="M3012" t="b">
        <v>1</v>
      </c>
      <c r="N3012" t="s">
        <v>8271</v>
      </c>
      <c r="O3012" s="5">
        <f t="shared" si="376"/>
        <v>1.0356666666666667</v>
      </c>
      <c r="P3012" s="8">
        <f t="shared" si="377"/>
        <v>199.16666666666666</v>
      </c>
      <c r="Q3012" t="str">
        <f t="shared" si="378"/>
        <v>theater</v>
      </c>
      <c r="R3012" t="str">
        <f t="shared" si="379"/>
        <v>plays</v>
      </c>
      <c r="S3012" s="11">
        <f t="shared" si="380"/>
        <v>42265.022824074069</v>
      </c>
      <c r="T3012" s="11">
        <f t="shared" si="381"/>
        <v>42285.022824074069</v>
      </c>
      <c r="U3012" t="str">
        <f>INDEX('ED - Country code'!$A:$A,MATCH(Data!G3413,'ED - Country code'!$B:$B,0))</f>
        <v>United States of America</v>
      </c>
      <c r="V3012">
        <f t="shared" si="382"/>
        <v>20</v>
      </c>
      <c r="W3012">
        <f t="shared" si="383"/>
        <v>2015</v>
      </c>
    </row>
    <row r="3013" spans="1:23" ht="43.2" x14ac:dyDescent="0.3">
      <c r="A3013">
        <v>1895</v>
      </c>
      <c r="B3013" s="3" t="s">
        <v>1896</v>
      </c>
      <c r="C3013" s="3" t="s">
        <v>6005</v>
      </c>
      <c r="D3013">
        <v>9072</v>
      </c>
      <c r="E3013">
        <v>9228</v>
      </c>
      <c r="F3013" t="s">
        <v>8219</v>
      </c>
      <c r="G3013" t="s">
        <v>8224</v>
      </c>
      <c r="H3013" t="s">
        <v>8246</v>
      </c>
      <c r="I3013">
        <v>1445363722</v>
      </c>
      <c r="J3013">
        <v>1442771722</v>
      </c>
      <c r="K3013" t="b">
        <v>0</v>
      </c>
      <c r="L3013">
        <v>47</v>
      </c>
      <c r="M3013" t="b">
        <v>1</v>
      </c>
      <c r="N3013" t="s">
        <v>8279</v>
      </c>
      <c r="O3013" s="5">
        <f t="shared" si="376"/>
        <v>1.0171957671957672</v>
      </c>
      <c r="P3013" s="8">
        <f t="shared" si="377"/>
        <v>196.34042553191489</v>
      </c>
      <c r="Q3013" t="str">
        <f t="shared" si="378"/>
        <v>music</v>
      </c>
      <c r="R3013" t="str">
        <f t="shared" si="379"/>
        <v>indie rock</v>
      </c>
      <c r="S3013" s="11">
        <f t="shared" si="380"/>
        <v>42267.746782407412</v>
      </c>
      <c r="T3013" s="11">
        <f t="shared" si="381"/>
        <v>42297.746782407412</v>
      </c>
      <c r="U3013" t="str">
        <f>INDEX('ED - Country code'!$A:$A,MATCH(Data!G1897,'ED - Country code'!$B:$B,0))</f>
        <v>United States of America</v>
      </c>
      <c r="V3013">
        <f t="shared" si="382"/>
        <v>30</v>
      </c>
      <c r="W3013">
        <f t="shared" si="383"/>
        <v>2015</v>
      </c>
    </row>
    <row r="3014" spans="1:23" ht="43.2" x14ac:dyDescent="0.3">
      <c r="A3014">
        <v>3492</v>
      </c>
      <c r="B3014" s="3" t="s">
        <v>3491</v>
      </c>
      <c r="C3014" s="3" t="s">
        <v>7602</v>
      </c>
      <c r="D3014">
        <v>3800</v>
      </c>
      <c r="E3014">
        <v>4000.22</v>
      </c>
      <c r="F3014" t="s">
        <v>8219</v>
      </c>
      <c r="G3014" t="s">
        <v>8224</v>
      </c>
      <c r="H3014" t="s">
        <v>8246</v>
      </c>
      <c r="I3014">
        <v>1445818397</v>
      </c>
      <c r="J3014">
        <v>1442794397</v>
      </c>
      <c r="K3014" t="b">
        <v>0</v>
      </c>
      <c r="L3014">
        <v>35</v>
      </c>
      <c r="M3014" t="b">
        <v>1</v>
      </c>
      <c r="N3014" t="s">
        <v>8271</v>
      </c>
      <c r="O3014" s="5">
        <f t="shared" si="376"/>
        <v>1.0526894736842105</v>
      </c>
      <c r="P3014" s="8">
        <f t="shared" si="377"/>
        <v>114.29199999999999</v>
      </c>
      <c r="Q3014" t="str">
        <f t="shared" si="378"/>
        <v>theater</v>
      </c>
      <c r="R3014" t="str">
        <f t="shared" si="379"/>
        <v>plays</v>
      </c>
      <c r="S3014" s="11">
        <f t="shared" si="380"/>
        <v>42268.009224537032</v>
      </c>
      <c r="T3014" s="11">
        <f t="shared" si="381"/>
        <v>42303.009224537032</v>
      </c>
      <c r="U3014" t="str">
        <f>INDEX('ED - Country code'!$A:$A,MATCH(Data!G3494,'ED - Country code'!$B:$B,0))</f>
        <v>Australia</v>
      </c>
      <c r="V3014">
        <f t="shared" si="382"/>
        <v>35</v>
      </c>
      <c r="W3014">
        <f t="shared" si="383"/>
        <v>2015</v>
      </c>
    </row>
    <row r="3015" spans="1:23" x14ac:dyDescent="0.3">
      <c r="A3015">
        <v>2833</v>
      </c>
      <c r="B3015" s="3" t="s">
        <v>2833</v>
      </c>
      <c r="C3015" s="3" t="s">
        <v>6943</v>
      </c>
      <c r="D3015">
        <v>2700</v>
      </c>
      <c r="E3015">
        <v>2923</v>
      </c>
      <c r="F3015" t="s">
        <v>8219</v>
      </c>
      <c r="G3015" t="s">
        <v>8224</v>
      </c>
      <c r="H3015" t="s">
        <v>8246</v>
      </c>
      <c r="I3015">
        <v>1444528800</v>
      </c>
      <c r="J3015">
        <v>1442804633</v>
      </c>
      <c r="K3015" t="b">
        <v>0</v>
      </c>
      <c r="L3015">
        <v>35</v>
      </c>
      <c r="M3015" t="b">
        <v>1</v>
      </c>
      <c r="N3015" t="s">
        <v>8271</v>
      </c>
      <c r="O3015" s="5">
        <f t="shared" si="376"/>
        <v>1.0825925925925926</v>
      </c>
      <c r="P3015" s="8">
        <f t="shared" si="377"/>
        <v>83.51428571428572</v>
      </c>
      <c r="Q3015" t="str">
        <f t="shared" si="378"/>
        <v>theater</v>
      </c>
      <c r="R3015" t="str">
        <f t="shared" si="379"/>
        <v>plays</v>
      </c>
      <c r="S3015" s="11">
        <f t="shared" si="380"/>
        <v>42268.127696759257</v>
      </c>
      <c r="T3015" s="11">
        <f t="shared" si="381"/>
        <v>42288.083333333328</v>
      </c>
      <c r="U3015" t="str">
        <f>INDEX('ED - Country code'!$A:$A,MATCH(Data!G2835,'ED - Country code'!$B:$B,0))</f>
        <v>United Kingdom</v>
      </c>
      <c r="V3015">
        <f t="shared" si="382"/>
        <v>19.955636574071832</v>
      </c>
      <c r="W3015">
        <f t="shared" si="383"/>
        <v>2015</v>
      </c>
    </row>
    <row r="3016" spans="1:23" ht="43.2" x14ac:dyDescent="0.3">
      <c r="A3016">
        <v>2521</v>
      </c>
      <c r="B3016" s="3" t="s">
        <v>2521</v>
      </c>
      <c r="C3016" s="3" t="s">
        <v>6631</v>
      </c>
      <c r="D3016">
        <v>12500</v>
      </c>
      <c r="E3016">
        <v>13685.99</v>
      </c>
      <c r="F3016" t="s">
        <v>8219</v>
      </c>
      <c r="G3016" t="s">
        <v>8224</v>
      </c>
      <c r="H3016" t="s">
        <v>8246</v>
      </c>
      <c r="I3016">
        <v>1444778021</v>
      </c>
      <c r="J3016">
        <v>1442963621</v>
      </c>
      <c r="K3016" t="b">
        <v>0</v>
      </c>
      <c r="L3016">
        <v>132</v>
      </c>
      <c r="M3016" t="b">
        <v>1</v>
      </c>
      <c r="N3016" t="s">
        <v>8300</v>
      </c>
      <c r="O3016" s="5">
        <f t="shared" si="376"/>
        <v>1.0948792000000001</v>
      </c>
      <c r="P3016" s="8">
        <f t="shared" si="377"/>
        <v>103.68174242424243</v>
      </c>
      <c r="Q3016" t="str">
        <f t="shared" si="378"/>
        <v>music</v>
      </c>
      <c r="R3016" t="str">
        <f t="shared" si="379"/>
        <v>classical music</v>
      </c>
      <c r="S3016" s="11">
        <f t="shared" si="380"/>
        <v>42269.967835648145</v>
      </c>
      <c r="T3016" s="11">
        <f t="shared" si="381"/>
        <v>42290.967835648145</v>
      </c>
      <c r="U3016" t="str">
        <f>INDEX('ED - Country code'!$A:$A,MATCH(Data!G2523,'ED - Country code'!$B:$B,0))</f>
        <v>United States of America</v>
      </c>
      <c r="V3016">
        <f t="shared" si="382"/>
        <v>21</v>
      </c>
      <c r="W3016">
        <f t="shared" si="383"/>
        <v>2015</v>
      </c>
    </row>
    <row r="3017" spans="1:23" ht="28.8" x14ac:dyDescent="0.3">
      <c r="A3017">
        <v>3222</v>
      </c>
      <c r="B3017" s="3" t="s">
        <v>3222</v>
      </c>
      <c r="C3017" s="3" t="s">
        <v>7332</v>
      </c>
      <c r="D3017">
        <v>2500</v>
      </c>
      <c r="E3017">
        <v>3120</v>
      </c>
      <c r="F3017" t="s">
        <v>8219</v>
      </c>
      <c r="G3017" t="s">
        <v>8224</v>
      </c>
      <c r="H3017" t="s">
        <v>8246</v>
      </c>
      <c r="I3017">
        <v>1445722140</v>
      </c>
      <c r="J3017">
        <v>1443016697</v>
      </c>
      <c r="K3017" t="b">
        <v>1</v>
      </c>
      <c r="L3017">
        <v>84</v>
      </c>
      <c r="M3017" t="b">
        <v>1</v>
      </c>
      <c r="N3017" t="s">
        <v>8271</v>
      </c>
      <c r="O3017" s="5">
        <f t="shared" si="376"/>
        <v>1.248</v>
      </c>
      <c r="P3017" s="8">
        <f t="shared" si="377"/>
        <v>37.142857142857146</v>
      </c>
      <c r="Q3017" t="str">
        <f t="shared" si="378"/>
        <v>theater</v>
      </c>
      <c r="R3017" t="str">
        <f t="shared" si="379"/>
        <v>plays</v>
      </c>
      <c r="S3017" s="11">
        <f t="shared" si="380"/>
        <v>42270.582141203704</v>
      </c>
      <c r="T3017" s="11">
        <f t="shared" si="381"/>
        <v>42301.895138888889</v>
      </c>
      <c r="U3017" t="str">
        <f>INDEX('ED - Country code'!$A:$A,MATCH(Data!G3224,'ED - Country code'!$B:$B,0))</f>
        <v>United States of America</v>
      </c>
      <c r="V3017">
        <f t="shared" si="382"/>
        <v>31.31299768518511</v>
      </c>
      <c r="W3017">
        <f t="shared" si="383"/>
        <v>2015</v>
      </c>
    </row>
    <row r="3018" spans="1:23" ht="28.8" x14ac:dyDescent="0.3">
      <c r="A3018">
        <v>3354</v>
      </c>
      <c r="B3018" s="3" t="s">
        <v>3353</v>
      </c>
      <c r="C3018" s="3" t="s">
        <v>7464</v>
      </c>
      <c r="D3018">
        <v>3000</v>
      </c>
      <c r="E3018">
        <v>3058</v>
      </c>
      <c r="F3018" t="s">
        <v>8219</v>
      </c>
      <c r="G3018" t="s">
        <v>8224</v>
      </c>
      <c r="H3018" t="s">
        <v>8246</v>
      </c>
      <c r="I3018">
        <v>1446091260</v>
      </c>
      <c r="J3018">
        <v>1443029206</v>
      </c>
      <c r="K3018" t="b">
        <v>0</v>
      </c>
      <c r="L3018">
        <v>55</v>
      </c>
      <c r="M3018" t="b">
        <v>1</v>
      </c>
      <c r="N3018" t="s">
        <v>8271</v>
      </c>
      <c r="O3018" s="5">
        <f t="shared" si="376"/>
        <v>1.0193333333333334</v>
      </c>
      <c r="P3018" s="8">
        <f t="shared" si="377"/>
        <v>55.6</v>
      </c>
      <c r="Q3018" t="str">
        <f t="shared" si="378"/>
        <v>theater</v>
      </c>
      <c r="R3018" t="str">
        <f t="shared" si="379"/>
        <v>plays</v>
      </c>
      <c r="S3018" s="11">
        <f t="shared" si="380"/>
        <v>42270.7269212963</v>
      </c>
      <c r="T3018" s="11">
        <f t="shared" si="381"/>
        <v>42306.167361111111</v>
      </c>
      <c r="U3018" t="str">
        <f>INDEX('ED - Country code'!$A:$A,MATCH(Data!G3356,'ED - Country code'!$B:$B,0))</f>
        <v>United Kingdom</v>
      </c>
      <c r="V3018">
        <f t="shared" si="382"/>
        <v>35.440439814810816</v>
      </c>
      <c r="W3018">
        <f t="shared" si="383"/>
        <v>2015</v>
      </c>
    </row>
    <row r="3019" spans="1:23" ht="43.2" x14ac:dyDescent="0.3">
      <c r="A3019">
        <v>534</v>
      </c>
      <c r="B3019" s="3" t="s">
        <v>535</v>
      </c>
      <c r="C3019" s="3" t="s">
        <v>4644</v>
      </c>
      <c r="D3019">
        <v>15000</v>
      </c>
      <c r="E3019">
        <v>15700</v>
      </c>
      <c r="F3019" t="s">
        <v>8219</v>
      </c>
      <c r="G3019" t="s">
        <v>8234</v>
      </c>
      <c r="H3019" t="s">
        <v>8254</v>
      </c>
      <c r="I3019">
        <v>1446418800</v>
      </c>
      <c r="J3019">
        <v>1443036470</v>
      </c>
      <c r="K3019" t="b">
        <v>0</v>
      </c>
      <c r="L3019">
        <v>48</v>
      </c>
      <c r="M3019" t="b">
        <v>1</v>
      </c>
      <c r="N3019" t="s">
        <v>8271</v>
      </c>
      <c r="O3019" s="5">
        <f t="shared" si="376"/>
        <v>1.0466666666666666</v>
      </c>
      <c r="P3019" s="8">
        <f t="shared" si="377"/>
        <v>327.08333333333331</v>
      </c>
      <c r="Q3019" t="str">
        <f t="shared" si="378"/>
        <v>theater</v>
      </c>
      <c r="R3019" t="str">
        <f t="shared" si="379"/>
        <v>plays</v>
      </c>
      <c r="S3019" s="11">
        <f t="shared" si="380"/>
        <v>42270.810995370368</v>
      </c>
      <c r="T3019" s="11">
        <f t="shared" si="381"/>
        <v>42309.958333333328</v>
      </c>
      <c r="U3019" t="str">
        <f>INDEX('ED - Country code'!$A:$A,MATCH(Data!G536,'ED - Country code'!$B:$B,0))</f>
        <v>United States of America</v>
      </c>
      <c r="V3019">
        <f t="shared" si="382"/>
        <v>39.147337962960592</v>
      </c>
      <c r="W3019">
        <f t="shared" si="383"/>
        <v>2015</v>
      </c>
    </row>
    <row r="3020" spans="1:23" x14ac:dyDescent="0.3">
      <c r="A3020">
        <v>49</v>
      </c>
      <c r="B3020" s="3" t="s">
        <v>51</v>
      </c>
      <c r="C3020" s="3" t="s">
        <v>4160</v>
      </c>
      <c r="D3020">
        <v>12000</v>
      </c>
      <c r="E3020">
        <v>12000</v>
      </c>
      <c r="F3020" t="s">
        <v>8219</v>
      </c>
      <c r="G3020" t="s">
        <v>8224</v>
      </c>
      <c r="H3020" t="s">
        <v>8246</v>
      </c>
      <c r="I3020">
        <v>1445660045</v>
      </c>
      <c r="J3020">
        <v>1443068045</v>
      </c>
      <c r="K3020" t="b">
        <v>0</v>
      </c>
      <c r="L3020">
        <v>87</v>
      </c>
      <c r="M3020" t="b">
        <v>1</v>
      </c>
      <c r="N3020" t="s">
        <v>8265</v>
      </c>
      <c r="O3020" s="5">
        <f t="shared" si="376"/>
        <v>1</v>
      </c>
      <c r="P3020" s="8">
        <f t="shared" si="377"/>
        <v>137.93103448275863</v>
      </c>
      <c r="Q3020" t="str">
        <f t="shared" si="378"/>
        <v>film &amp; video</v>
      </c>
      <c r="R3020" t="str">
        <f t="shared" si="379"/>
        <v>television</v>
      </c>
      <c r="S3020" s="11">
        <f t="shared" si="380"/>
        <v>42271.176446759258</v>
      </c>
      <c r="T3020" s="11">
        <f t="shared" si="381"/>
        <v>42301.176446759258</v>
      </c>
      <c r="U3020" t="str">
        <f>INDEX('ED - Country code'!$A:$A,MATCH(Data!G51,'ED - Country code'!$B:$B,0))</f>
        <v>United States of America</v>
      </c>
      <c r="V3020">
        <f t="shared" si="382"/>
        <v>30</v>
      </c>
      <c r="W3020">
        <f t="shared" si="383"/>
        <v>2015</v>
      </c>
    </row>
    <row r="3021" spans="1:23" ht="28.8" x14ac:dyDescent="0.3">
      <c r="A3021">
        <v>1021</v>
      </c>
      <c r="B3021" s="3" t="s">
        <v>1022</v>
      </c>
      <c r="C3021" s="3" t="s">
        <v>5131</v>
      </c>
      <c r="D3021">
        <v>3000</v>
      </c>
      <c r="E3021">
        <v>10554.11</v>
      </c>
      <c r="F3021" t="s">
        <v>8219</v>
      </c>
      <c r="G3021" t="s">
        <v>8224</v>
      </c>
      <c r="H3021" t="s">
        <v>8246</v>
      </c>
      <c r="I3021">
        <v>1445054400</v>
      </c>
      <c r="J3021">
        <v>1443074571</v>
      </c>
      <c r="K3021" t="b">
        <v>1</v>
      </c>
      <c r="L3021">
        <v>478</v>
      </c>
      <c r="M3021" t="b">
        <v>1</v>
      </c>
      <c r="N3021" t="s">
        <v>8280</v>
      </c>
      <c r="O3021" s="5">
        <f t="shared" si="376"/>
        <v>3.5180366666666667</v>
      </c>
      <c r="P3021" s="8">
        <f t="shared" si="377"/>
        <v>22.079728033472804</v>
      </c>
      <c r="Q3021" t="str">
        <f t="shared" si="378"/>
        <v>music</v>
      </c>
      <c r="R3021" t="str">
        <f t="shared" si="379"/>
        <v>electronic music</v>
      </c>
      <c r="S3021" s="11">
        <f t="shared" si="380"/>
        <v>42271.251979166671</v>
      </c>
      <c r="T3021" s="11">
        <f t="shared" si="381"/>
        <v>42294.166666666672</v>
      </c>
      <c r="U3021" t="str">
        <f>INDEX('ED - Country code'!$A:$A,MATCH(Data!G1023,'ED - Country code'!$B:$B,0))</f>
        <v>United States of America</v>
      </c>
      <c r="V3021">
        <f t="shared" si="382"/>
        <v>22.914687500000582</v>
      </c>
      <c r="W3021">
        <f t="shared" si="383"/>
        <v>2015</v>
      </c>
    </row>
    <row r="3022" spans="1:23" ht="28.8" x14ac:dyDescent="0.3">
      <c r="A3022">
        <v>3445</v>
      </c>
      <c r="B3022" s="3" t="s">
        <v>3444</v>
      </c>
      <c r="C3022" s="3" t="s">
        <v>7555</v>
      </c>
      <c r="D3022">
        <v>2000</v>
      </c>
      <c r="E3022">
        <v>2000</v>
      </c>
      <c r="F3022" t="s">
        <v>8219</v>
      </c>
      <c r="G3022" t="s">
        <v>8225</v>
      </c>
      <c r="H3022" t="s">
        <v>8247</v>
      </c>
      <c r="I3022">
        <v>1445604236</v>
      </c>
      <c r="J3022">
        <v>1443185036</v>
      </c>
      <c r="K3022" t="b">
        <v>0</v>
      </c>
      <c r="L3022">
        <v>31</v>
      </c>
      <c r="M3022" t="b">
        <v>1</v>
      </c>
      <c r="N3022" t="s">
        <v>8271</v>
      </c>
      <c r="O3022" s="5">
        <f t="shared" si="376"/>
        <v>1</v>
      </c>
      <c r="P3022" s="8">
        <f t="shared" si="377"/>
        <v>64.516129032258064</v>
      </c>
      <c r="Q3022" t="str">
        <f t="shared" si="378"/>
        <v>theater</v>
      </c>
      <c r="R3022" t="str">
        <f t="shared" si="379"/>
        <v>plays</v>
      </c>
      <c r="S3022" s="11">
        <f t="shared" si="380"/>
        <v>42272.530509259261</v>
      </c>
      <c r="T3022" s="11">
        <f t="shared" si="381"/>
        <v>42300.530509259261</v>
      </c>
      <c r="U3022" t="str">
        <f>INDEX('ED - Country code'!$A:$A,MATCH(Data!G3447,'ED - Country code'!$B:$B,0))</f>
        <v>United Kingdom</v>
      </c>
      <c r="V3022">
        <f t="shared" si="382"/>
        <v>28</v>
      </c>
      <c r="W3022">
        <f t="shared" si="383"/>
        <v>2015</v>
      </c>
    </row>
    <row r="3023" spans="1:23" ht="43.2" x14ac:dyDescent="0.3">
      <c r="A3023">
        <v>2619</v>
      </c>
      <c r="B3023" s="3" t="s">
        <v>2619</v>
      </c>
      <c r="C3023" s="3" t="s">
        <v>6729</v>
      </c>
      <c r="D3023">
        <v>1000</v>
      </c>
      <c r="E3023">
        <v>1884</v>
      </c>
      <c r="F3023" t="s">
        <v>8219</v>
      </c>
      <c r="G3023" t="s">
        <v>8224</v>
      </c>
      <c r="H3023" t="s">
        <v>8246</v>
      </c>
      <c r="I3023">
        <v>1445598000</v>
      </c>
      <c r="J3023">
        <v>1443302004</v>
      </c>
      <c r="K3023" t="b">
        <v>1</v>
      </c>
      <c r="L3023">
        <v>53</v>
      </c>
      <c r="M3023" t="b">
        <v>1</v>
      </c>
      <c r="N3023" t="s">
        <v>8301</v>
      </c>
      <c r="O3023" s="5">
        <f t="shared" si="376"/>
        <v>1.8839999999999999</v>
      </c>
      <c r="P3023" s="8">
        <f t="shared" si="377"/>
        <v>35.547169811320757</v>
      </c>
      <c r="Q3023" t="str">
        <f t="shared" si="378"/>
        <v>technology</v>
      </c>
      <c r="R3023" t="str">
        <f t="shared" si="379"/>
        <v>space exploration</v>
      </c>
      <c r="S3023" s="11">
        <f t="shared" si="380"/>
        <v>42273.884305555555</v>
      </c>
      <c r="T3023" s="11">
        <f t="shared" si="381"/>
        <v>42300.458333333328</v>
      </c>
      <c r="U3023" t="str">
        <f>INDEX('ED - Country code'!$A:$A,MATCH(Data!G2621,'ED - Country code'!$B:$B,0))</f>
        <v>United Kingdom</v>
      </c>
      <c r="V3023">
        <f t="shared" si="382"/>
        <v>26.574027777773154</v>
      </c>
      <c r="W3023">
        <f t="shared" si="383"/>
        <v>2015</v>
      </c>
    </row>
    <row r="3024" spans="1:23" ht="28.8" x14ac:dyDescent="0.3">
      <c r="A3024">
        <v>2668</v>
      </c>
      <c r="B3024" s="3" t="s">
        <v>2668</v>
      </c>
      <c r="C3024" s="3" t="s">
        <v>6778</v>
      </c>
      <c r="D3024">
        <v>1000</v>
      </c>
      <c r="E3024">
        <v>1707</v>
      </c>
      <c r="F3024" t="s">
        <v>8219</v>
      </c>
      <c r="G3024" t="s">
        <v>8229</v>
      </c>
      <c r="H3024" t="s">
        <v>8251</v>
      </c>
      <c r="I3024">
        <v>1447079520</v>
      </c>
      <c r="J3024">
        <v>1443449265</v>
      </c>
      <c r="K3024" t="b">
        <v>0</v>
      </c>
      <c r="L3024">
        <v>28</v>
      </c>
      <c r="M3024" t="b">
        <v>1</v>
      </c>
      <c r="N3024" t="s">
        <v>8302</v>
      </c>
      <c r="O3024" s="5">
        <f t="shared" si="376"/>
        <v>1.7070000000000001</v>
      </c>
      <c r="P3024" s="8">
        <f t="shared" si="377"/>
        <v>60.964285714285715</v>
      </c>
      <c r="Q3024" t="str">
        <f t="shared" si="378"/>
        <v>technology</v>
      </c>
      <c r="R3024" t="str">
        <f t="shared" si="379"/>
        <v>makerspaces</v>
      </c>
      <c r="S3024" s="11">
        <f t="shared" si="380"/>
        <v>42275.588715277772</v>
      </c>
      <c r="T3024" s="11">
        <f t="shared" si="381"/>
        <v>42317.60555555555</v>
      </c>
      <c r="U3024" t="str">
        <f>INDEX('ED - Country code'!$A:$A,MATCH(Data!G2670,'ED - Country code'!$B:$B,0))</f>
        <v>United States of America</v>
      </c>
      <c r="V3024">
        <f t="shared" si="382"/>
        <v>42.016840277778101</v>
      </c>
      <c r="W3024">
        <f t="shared" si="383"/>
        <v>2015</v>
      </c>
    </row>
    <row r="3025" spans="1:23" ht="43.2" x14ac:dyDescent="0.3">
      <c r="A3025">
        <v>3374</v>
      </c>
      <c r="B3025" s="3" t="s">
        <v>3373</v>
      </c>
      <c r="C3025" s="3" t="s">
        <v>7484</v>
      </c>
      <c r="D3025">
        <v>3500</v>
      </c>
      <c r="E3025">
        <v>3730</v>
      </c>
      <c r="F3025" t="s">
        <v>8219</v>
      </c>
      <c r="G3025" t="s">
        <v>8229</v>
      </c>
      <c r="H3025" t="s">
        <v>8251</v>
      </c>
      <c r="I3025">
        <v>1446053616</v>
      </c>
      <c r="J3025">
        <v>1443461616</v>
      </c>
      <c r="K3025" t="b">
        <v>0</v>
      </c>
      <c r="L3025">
        <v>52</v>
      </c>
      <c r="M3025" t="b">
        <v>1</v>
      </c>
      <c r="N3025" t="s">
        <v>8271</v>
      </c>
      <c r="O3025" s="5">
        <f t="shared" si="376"/>
        <v>1.0657142857142856</v>
      </c>
      <c r="P3025" s="8">
        <f t="shared" si="377"/>
        <v>71.730769230769226</v>
      </c>
      <c r="Q3025" t="str">
        <f t="shared" si="378"/>
        <v>theater</v>
      </c>
      <c r="R3025" t="str">
        <f t="shared" si="379"/>
        <v>plays</v>
      </c>
      <c r="S3025" s="11">
        <f t="shared" si="380"/>
        <v>42275.731666666667</v>
      </c>
      <c r="T3025" s="11">
        <f t="shared" si="381"/>
        <v>42305.731666666667</v>
      </c>
      <c r="U3025" t="str">
        <f>INDEX('ED - Country code'!$A:$A,MATCH(Data!G3376,'ED - Country code'!$B:$B,0))</f>
        <v>United States of America</v>
      </c>
      <c r="V3025">
        <f t="shared" si="382"/>
        <v>30</v>
      </c>
      <c r="W3025">
        <f t="shared" si="383"/>
        <v>2015</v>
      </c>
    </row>
    <row r="3026" spans="1:23" ht="43.2" x14ac:dyDescent="0.3">
      <c r="A3026">
        <v>1530</v>
      </c>
      <c r="B3026" s="3" t="s">
        <v>1531</v>
      </c>
      <c r="C3026" s="3" t="s">
        <v>5640</v>
      </c>
      <c r="D3026">
        <v>35000</v>
      </c>
      <c r="E3026">
        <v>47189</v>
      </c>
      <c r="F3026" t="s">
        <v>8219</v>
      </c>
      <c r="G3026" t="s">
        <v>8224</v>
      </c>
      <c r="H3026" t="s">
        <v>8246</v>
      </c>
      <c r="I3026">
        <v>1445624695</v>
      </c>
      <c r="J3026">
        <v>1443464695</v>
      </c>
      <c r="K3026" t="b">
        <v>1</v>
      </c>
      <c r="L3026">
        <v>874</v>
      </c>
      <c r="M3026" t="b">
        <v>1</v>
      </c>
      <c r="N3026" t="s">
        <v>8285</v>
      </c>
      <c r="O3026" s="5">
        <f t="shared" si="376"/>
        <v>1.3482571428571428</v>
      </c>
      <c r="P3026" s="8">
        <f t="shared" si="377"/>
        <v>53.991990846681922</v>
      </c>
      <c r="Q3026" t="str">
        <f t="shared" si="378"/>
        <v>photography</v>
      </c>
      <c r="R3026" t="str">
        <f t="shared" si="379"/>
        <v>photobooks</v>
      </c>
      <c r="S3026" s="11">
        <f t="shared" si="380"/>
        <v>42275.767303240747</v>
      </c>
      <c r="T3026" s="11">
        <f t="shared" si="381"/>
        <v>42300.767303240747</v>
      </c>
      <c r="U3026" t="str">
        <f>INDEX('ED - Country code'!$A:$A,MATCH(Data!G1532,'ED - Country code'!$B:$B,0))</f>
        <v>United States of America</v>
      </c>
      <c r="V3026">
        <f t="shared" si="382"/>
        <v>25</v>
      </c>
      <c r="W3026">
        <f t="shared" si="383"/>
        <v>2015</v>
      </c>
    </row>
    <row r="3027" spans="1:23" ht="43.2" x14ac:dyDescent="0.3">
      <c r="A3027">
        <v>3226</v>
      </c>
      <c r="B3027" s="3" t="s">
        <v>3226</v>
      </c>
      <c r="C3027" s="3" t="s">
        <v>7336</v>
      </c>
      <c r="D3027">
        <v>1200</v>
      </c>
      <c r="E3027">
        <v>1250</v>
      </c>
      <c r="F3027" t="s">
        <v>8219</v>
      </c>
      <c r="G3027" t="s">
        <v>8225</v>
      </c>
      <c r="H3027" t="s">
        <v>8247</v>
      </c>
      <c r="I3027">
        <v>1446213612</v>
      </c>
      <c r="J3027">
        <v>1443621612</v>
      </c>
      <c r="K3027" t="b">
        <v>1</v>
      </c>
      <c r="L3027">
        <v>21</v>
      </c>
      <c r="M3027" t="b">
        <v>1</v>
      </c>
      <c r="N3027" t="s">
        <v>8271</v>
      </c>
      <c r="O3027" s="5">
        <f t="shared" si="376"/>
        <v>1.0416666666666667</v>
      </c>
      <c r="P3027" s="8">
        <f t="shared" si="377"/>
        <v>59.523809523809526</v>
      </c>
      <c r="Q3027" t="str">
        <f t="shared" si="378"/>
        <v>theater</v>
      </c>
      <c r="R3027" t="str">
        <f t="shared" si="379"/>
        <v>plays</v>
      </c>
      <c r="S3027" s="11">
        <f t="shared" si="380"/>
        <v>42277.583472222221</v>
      </c>
      <c r="T3027" s="11">
        <f t="shared" si="381"/>
        <v>42307.583472222221</v>
      </c>
      <c r="U3027" t="str">
        <f>INDEX('ED - Country code'!$A:$A,MATCH(Data!G3228,'ED - Country code'!$B:$B,0))</f>
        <v>Spain</v>
      </c>
      <c r="V3027">
        <f t="shared" si="382"/>
        <v>30</v>
      </c>
      <c r="W3027">
        <f t="shared" si="383"/>
        <v>2015</v>
      </c>
    </row>
    <row r="3028" spans="1:23" ht="43.2" x14ac:dyDescent="0.3">
      <c r="A3028">
        <v>3239</v>
      </c>
      <c r="B3028" s="3" t="s">
        <v>3239</v>
      </c>
      <c r="C3028" s="3" t="s">
        <v>7349</v>
      </c>
      <c r="D3028">
        <v>5862</v>
      </c>
      <c r="E3028">
        <v>6208.98</v>
      </c>
      <c r="F3028" t="s">
        <v>8219</v>
      </c>
      <c r="G3028" t="s">
        <v>8225</v>
      </c>
      <c r="H3028" t="s">
        <v>8247</v>
      </c>
      <c r="I3028">
        <v>1445817540</v>
      </c>
      <c r="J3028">
        <v>1443665293</v>
      </c>
      <c r="K3028" t="b">
        <v>1</v>
      </c>
      <c r="L3028">
        <v>104</v>
      </c>
      <c r="M3028" t="b">
        <v>1</v>
      </c>
      <c r="N3028" t="s">
        <v>8271</v>
      </c>
      <c r="O3028" s="5">
        <f t="shared" si="376"/>
        <v>1.0591914022517912</v>
      </c>
      <c r="P3028" s="8">
        <f t="shared" si="377"/>
        <v>59.701730769230764</v>
      </c>
      <c r="Q3028" t="str">
        <f t="shared" si="378"/>
        <v>theater</v>
      </c>
      <c r="R3028" t="str">
        <f t="shared" si="379"/>
        <v>plays</v>
      </c>
      <c r="S3028" s="11">
        <f t="shared" si="380"/>
        <v>42278.089039351849</v>
      </c>
      <c r="T3028" s="11">
        <f t="shared" si="381"/>
        <v>42302.999305555553</v>
      </c>
      <c r="U3028" t="str">
        <f>INDEX('ED - Country code'!$A:$A,MATCH(Data!G3241,'ED - Country code'!$B:$B,0))</f>
        <v>Austria</v>
      </c>
      <c r="V3028">
        <f t="shared" si="382"/>
        <v>24.910266203703941</v>
      </c>
      <c r="W3028">
        <f t="shared" si="383"/>
        <v>2015</v>
      </c>
    </row>
    <row r="3029" spans="1:23" ht="43.2" x14ac:dyDescent="0.3">
      <c r="A3029">
        <v>1294</v>
      </c>
      <c r="B3029" s="3" t="s">
        <v>1295</v>
      </c>
      <c r="C3029" s="3" t="s">
        <v>5404</v>
      </c>
      <c r="D3029">
        <v>500</v>
      </c>
      <c r="E3029">
        <v>610</v>
      </c>
      <c r="F3029" t="s">
        <v>8219</v>
      </c>
      <c r="G3029" t="s">
        <v>8225</v>
      </c>
      <c r="H3029" t="s">
        <v>8247</v>
      </c>
      <c r="I3029">
        <v>1445252400</v>
      </c>
      <c r="J3029">
        <v>1443696797</v>
      </c>
      <c r="K3029" t="b">
        <v>0</v>
      </c>
      <c r="L3029">
        <v>22</v>
      </c>
      <c r="M3029" t="b">
        <v>1</v>
      </c>
      <c r="N3029" t="s">
        <v>8271</v>
      </c>
      <c r="O3029" s="5">
        <f t="shared" si="376"/>
        <v>1.22</v>
      </c>
      <c r="P3029" s="8">
        <f t="shared" si="377"/>
        <v>27.727272727272727</v>
      </c>
      <c r="Q3029" t="str">
        <f t="shared" si="378"/>
        <v>theater</v>
      </c>
      <c r="R3029" t="str">
        <f t="shared" si="379"/>
        <v>plays</v>
      </c>
      <c r="S3029" s="11">
        <f t="shared" si="380"/>
        <v>42278.453668981485</v>
      </c>
      <c r="T3029" s="11">
        <f t="shared" si="381"/>
        <v>42296.458333333328</v>
      </c>
      <c r="U3029" t="str">
        <f>INDEX('ED - Country code'!$A:$A,MATCH(Data!G1296,'ED - Country code'!$B:$B,0))</f>
        <v>United States of America</v>
      </c>
      <c r="V3029">
        <f t="shared" si="382"/>
        <v>18.00466435184353</v>
      </c>
      <c r="W3029">
        <f t="shared" si="383"/>
        <v>2015</v>
      </c>
    </row>
    <row r="3030" spans="1:23" ht="43.2" x14ac:dyDescent="0.3">
      <c r="A3030">
        <v>1218</v>
      </c>
      <c r="B3030" s="3" t="s">
        <v>1219</v>
      </c>
      <c r="C3030" s="3" t="s">
        <v>5328</v>
      </c>
      <c r="D3030">
        <v>9000</v>
      </c>
      <c r="E3030">
        <v>15505</v>
      </c>
      <c r="F3030" t="s">
        <v>8219</v>
      </c>
      <c r="G3030" t="s">
        <v>8224</v>
      </c>
      <c r="H3030" t="s">
        <v>8246</v>
      </c>
      <c r="I3030">
        <v>1446346800</v>
      </c>
      <c r="J3030">
        <v>1443714800</v>
      </c>
      <c r="K3030" t="b">
        <v>0</v>
      </c>
      <c r="L3030">
        <v>89</v>
      </c>
      <c r="M3030" t="b">
        <v>1</v>
      </c>
      <c r="N3030" t="s">
        <v>8285</v>
      </c>
      <c r="O3030" s="5">
        <f t="shared" si="376"/>
        <v>1.7227777777777777</v>
      </c>
      <c r="P3030" s="8">
        <f t="shared" si="377"/>
        <v>174.2134831460674</v>
      </c>
      <c r="Q3030" t="str">
        <f t="shared" si="378"/>
        <v>photography</v>
      </c>
      <c r="R3030" t="str">
        <f t="shared" si="379"/>
        <v>photobooks</v>
      </c>
      <c r="S3030" s="11">
        <f t="shared" si="380"/>
        <v>42278.662037037036</v>
      </c>
      <c r="T3030" s="11">
        <f t="shared" si="381"/>
        <v>42309.125</v>
      </c>
      <c r="U3030" t="str">
        <f>INDEX('ED - Country code'!$A:$A,MATCH(Data!G1220,'ED - Country code'!$B:$B,0))</f>
        <v>United States of America</v>
      </c>
      <c r="V3030">
        <f t="shared" si="382"/>
        <v>30.462962962963502</v>
      </c>
      <c r="W3030">
        <f t="shared" si="383"/>
        <v>2015</v>
      </c>
    </row>
    <row r="3031" spans="1:23" ht="43.2" x14ac:dyDescent="0.3">
      <c r="A3031">
        <v>328</v>
      </c>
      <c r="B3031" s="3" t="s">
        <v>329</v>
      </c>
      <c r="C3031" s="3" t="s">
        <v>4438</v>
      </c>
      <c r="D3031">
        <v>75000</v>
      </c>
      <c r="E3031">
        <v>77710.8</v>
      </c>
      <c r="F3031" t="s">
        <v>8219</v>
      </c>
      <c r="G3031" t="s">
        <v>8224</v>
      </c>
      <c r="H3031" t="s">
        <v>8246</v>
      </c>
      <c r="I3031">
        <v>1446350400</v>
      </c>
      <c r="J3031">
        <v>1443739388</v>
      </c>
      <c r="K3031" t="b">
        <v>1</v>
      </c>
      <c r="L3031">
        <v>498</v>
      </c>
      <c r="M3031" t="b">
        <v>1</v>
      </c>
      <c r="N3031" t="s">
        <v>8269</v>
      </c>
      <c r="O3031" s="5">
        <f t="shared" si="376"/>
        <v>1.036144</v>
      </c>
      <c r="P3031" s="8">
        <f t="shared" si="377"/>
        <v>156.04578313253012</v>
      </c>
      <c r="Q3031" t="str">
        <f t="shared" si="378"/>
        <v>film &amp; video</v>
      </c>
      <c r="R3031" t="str">
        <f t="shared" si="379"/>
        <v>documentary</v>
      </c>
      <c r="S3031" s="11">
        <f t="shared" si="380"/>
        <v>42278.946620370371</v>
      </c>
      <c r="T3031" s="11">
        <f t="shared" si="381"/>
        <v>42309.166666666672</v>
      </c>
      <c r="U3031" t="str">
        <f>INDEX('ED - Country code'!$A:$A,MATCH(Data!G330,'ED - Country code'!$B:$B,0))</f>
        <v>United States of America</v>
      </c>
      <c r="V3031">
        <f t="shared" si="382"/>
        <v>30.220046296301007</v>
      </c>
      <c r="W3031">
        <f t="shared" si="383"/>
        <v>2015</v>
      </c>
    </row>
    <row r="3032" spans="1:23" ht="28.8" x14ac:dyDescent="0.3">
      <c r="A3032">
        <v>2180</v>
      </c>
      <c r="B3032" s="3" t="s">
        <v>2181</v>
      </c>
      <c r="C3032" s="3" t="s">
        <v>6290</v>
      </c>
      <c r="D3032">
        <v>5000</v>
      </c>
      <c r="E3032">
        <v>5359.21</v>
      </c>
      <c r="F3032" t="s">
        <v>8219</v>
      </c>
      <c r="G3032" t="s">
        <v>8224</v>
      </c>
      <c r="H3032" t="s">
        <v>8246</v>
      </c>
      <c r="I3032">
        <v>1447434268</v>
      </c>
      <c r="J3032">
        <v>1443801868</v>
      </c>
      <c r="K3032" t="b">
        <v>0</v>
      </c>
      <c r="L3032">
        <v>78</v>
      </c>
      <c r="M3032" t="b">
        <v>1</v>
      </c>
      <c r="N3032" t="s">
        <v>8276</v>
      </c>
      <c r="O3032" s="5">
        <f t="shared" si="376"/>
        <v>1.071842</v>
      </c>
      <c r="P3032" s="8">
        <f t="shared" si="377"/>
        <v>68.707820512820518</v>
      </c>
      <c r="Q3032" t="str">
        <f t="shared" si="378"/>
        <v>music</v>
      </c>
      <c r="R3032" t="str">
        <f t="shared" si="379"/>
        <v>rock</v>
      </c>
      <c r="S3032" s="11">
        <f t="shared" si="380"/>
        <v>42279.669768518521</v>
      </c>
      <c r="T3032" s="11">
        <f t="shared" si="381"/>
        <v>42321.711435185185</v>
      </c>
      <c r="U3032" t="str">
        <f>INDEX('ED - Country code'!$A:$A,MATCH(Data!G2182,'ED - Country code'!$B:$B,0))</f>
        <v>United States of America</v>
      </c>
      <c r="V3032">
        <f t="shared" si="382"/>
        <v>42.041666666664241</v>
      </c>
      <c r="W3032">
        <f t="shared" si="383"/>
        <v>2015</v>
      </c>
    </row>
    <row r="3033" spans="1:23" ht="28.8" x14ac:dyDescent="0.3">
      <c r="A3033">
        <v>2618</v>
      </c>
      <c r="B3033" s="3" t="s">
        <v>2618</v>
      </c>
      <c r="C3033" s="3" t="s">
        <v>6728</v>
      </c>
      <c r="D3033">
        <v>15000</v>
      </c>
      <c r="E3033">
        <v>15808</v>
      </c>
      <c r="F3033" t="s">
        <v>8219</v>
      </c>
      <c r="G3033" t="s">
        <v>8224</v>
      </c>
      <c r="H3033" t="s">
        <v>8246</v>
      </c>
      <c r="I3033">
        <v>1449000061</v>
      </c>
      <c r="J3033">
        <v>1443812461</v>
      </c>
      <c r="K3033" t="b">
        <v>1</v>
      </c>
      <c r="L3033">
        <v>77</v>
      </c>
      <c r="M3033" t="b">
        <v>1</v>
      </c>
      <c r="N3033" t="s">
        <v>8301</v>
      </c>
      <c r="O3033" s="5">
        <f t="shared" si="376"/>
        <v>1.0538666666666667</v>
      </c>
      <c r="P3033" s="8">
        <f t="shared" si="377"/>
        <v>205.2987012987013</v>
      </c>
      <c r="Q3033" t="str">
        <f t="shared" si="378"/>
        <v>technology</v>
      </c>
      <c r="R3033" t="str">
        <f t="shared" si="379"/>
        <v>space exploration</v>
      </c>
      <c r="S3033" s="11">
        <f t="shared" si="380"/>
        <v>42279.792372685188</v>
      </c>
      <c r="T3033" s="11">
        <f t="shared" si="381"/>
        <v>42339.834039351852</v>
      </c>
      <c r="U3033" t="str">
        <f>INDEX('ED - Country code'!$A:$A,MATCH(Data!G2620,'ED - Country code'!$B:$B,0))</f>
        <v>United Kingdom</v>
      </c>
      <c r="V3033">
        <f t="shared" si="382"/>
        <v>60.041666666664241</v>
      </c>
      <c r="W3033">
        <f t="shared" si="383"/>
        <v>2015</v>
      </c>
    </row>
    <row r="3034" spans="1:23" ht="43.2" x14ac:dyDescent="0.3">
      <c r="A3034">
        <v>537</v>
      </c>
      <c r="B3034" s="3" t="s">
        <v>538</v>
      </c>
      <c r="C3034" s="3" t="s">
        <v>4647</v>
      </c>
      <c r="D3034">
        <v>2000</v>
      </c>
      <c r="E3034">
        <v>2410</v>
      </c>
      <c r="F3034" t="s">
        <v>8219</v>
      </c>
      <c r="G3034" t="s">
        <v>8224</v>
      </c>
      <c r="H3034" t="s">
        <v>8246</v>
      </c>
      <c r="I3034">
        <v>1446665191</v>
      </c>
      <c r="J3034">
        <v>1444069591</v>
      </c>
      <c r="K3034" t="b">
        <v>0</v>
      </c>
      <c r="L3034">
        <v>59</v>
      </c>
      <c r="M3034" t="b">
        <v>1</v>
      </c>
      <c r="N3034" t="s">
        <v>8271</v>
      </c>
      <c r="O3034" s="5">
        <f t="shared" si="376"/>
        <v>1.2050000000000001</v>
      </c>
      <c r="P3034" s="8">
        <f t="shared" si="377"/>
        <v>40.847457627118644</v>
      </c>
      <c r="Q3034" t="str">
        <f t="shared" si="378"/>
        <v>theater</v>
      </c>
      <c r="R3034" t="str">
        <f t="shared" si="379"/>
        <v>plays</v>
      </c>
      <c r="S3034" s="11">
        <f t="shared" si="380"/>
        <v>42282.768414351856</v>
      </c>
      <c r="T3034" s="11">
        <f t="shared" si="381"/>
        <v>42312.810081018513</v>
      </c>
      <c r="U3034" t="str">
        <f>INDEX('ED - Country code'!$A:$A,MATCH(Data!G539,'ED - Country code'!$B:$B,0))</f>
        <v>United States of America</v>
      </c>
      <c r="V3034">
        <f t="shared" si="382"/>
        <v>30.041666666656965</v>
      </c>
      <c r="W3034">
        <f t="shared" si="383"/>
        <v>2015</v>
      </c>
    </row>
    <row r="3035" spans="1:23" ht="43.2" x14ac:dyDescent="0.3">
      <c r="A3035">
        <v>3292</v>
      </c>
      <c r="B3035" s="3" t="s">
        <v>3292</v>
      </c>
      <c r="C3035" s="3" t="s">
        <v>7402</v>
      </c>
      <c r="D3035">
        <v>101</v>
      </c>
      <c r="E3035">
        <v>289</v>
      </c>
      <c r="F3035" t="s">
        <v>8219</v>
      </c>
      <c r="G3035" t="s">
        <v>8225</v>
      </c>
      <c r="H3035" t="s">
        <v>8247</v>
      </c>
      <c r="I3035">
        <v>1449257348</v>
      </c>
      <c r="J3035">
        <v>1444069748</v>
      </c>
      <c r="K3035" t="b">
        <v>0</v>
      </c>
      <c r="L3035">
        <v>15</v>
      </c>
      <c r="M3035" t="b">
        <v>1</v>
      </c>
      <c r="N3035" t="s">
        <v>8271</v>
      </c>
      <c r="O3035" s="5">
        <f t="shared" si="376"/>
        <v>2.8613861386138613</v>
      </c>
      <c r="P3035" s="8">
        <f t="shared" si="377"/>
        <v>19.266666666666666</v>
      </c>
      <c r="Q3035" t="str">
        <f t="shared" si="378"/>
        <v>theater</v>
      </c>
      <c r="R3035" t="str">
        <f t="shared" si="379"/>
        <v>plays</v>
      </c>
      <c r="S3035" s="11">
        <f t="shared" si="380"/>
        <v>42282.770231481481</v>
      </c>
      <c r="T3035" s="11">
        <f t="shared" si="381"/>
        <v>42342.811898148153</v>
      </c>
      <c r="U3035" t="str">
        <f>INDEX('ED - Country code'!$A:$A,MATCH(Data!G3294,'ED - Country code'!$B:$B,0))</f>
        <v>United Kingdom</v>
      </c>
      <c r="V3035">
        <f t="shared" si="382"/>
        <v>60.041666666671517</v>
      </c>
      <c r="W3035">
        <f t="shared" si="383"/>
        <v>2015</v>
      </c>
    </row>
    <row r="3036" spans="1:23" ht="43.2" x14ac:dyDescent="0.3">
      <c r="A3036">
        <v>3603</v>
      </c>
      <c r="B3036" s="3" t="s">
        <v>3602</v>
      </c>
      <c r="C3036" s="3" t="s">
        <v>7713</v>
      </c>
      <c r="D3036">
        <v>1500</v>
      </c>
      <c r="E3036">
        <v>2560</v>
      </c>
      <c r="F3036" t="s">
        <v>8219</v>
      </c>
      <c r="G3036" t="s">
        <v>8224</v>
      </c>
      <c r="H3036" t="s">
        <v>8246</v>
      </c>
      <c r="I3036">
        <v>1446759880</v>
      </c>
      <c r="J3036">
        <v>1444164280</v>
      </c>
      <c r="K3036" t="b">
        <v>0</v>
      </c>
      <c r="L3036">
        <v>57</v>
      </c>
      <c r="M3036" t="b">
        <v>1</v>
      </c>
      <c r="N3036" t="s">
        <v>8271</v>
      </c>
      <c r="O3036" s="5">
        <f t="shared" si="376"/>
        <v>1.7066666666666668</v>
      </c>
      <c r="P3036" s="8">
        <f t="shared" si="377"/>
        <v>44.912280701754383</v>
      </c>
      <c r="Q3036" t="str">
        <f t="shared" si="378"/>
        <v>theater</v>
      </c>
      <c r="R3036" t="str">
        <f t="shared" si="379"/>
        <v>plays</v>
      </c>
      <c r="S3036" s="11">
        <f t="shared" si="380"/>
        <v>42283.864351851851</v>
      </c>
      <c r="T3036" s="11">
        <f t="shared" si="381"/>
        <v>42313.906018518523</v>
      </c>
      <c r="U3036" t="str">
        <f>INDEX('ED - Country code'!$A:$A,MATCH(Data!G3605,'ED - Country code'!$B:$B,0))</f>
        <v>United States of America</v>
      </c>
      <c r="V3036">
        <f t="shared" si="382"/>
        <v>30.041666666671517</v>
      </c>
      <c r="W3036">
        <f t="shared" si="383"/>
        <v>2015</v>
      </c>
    </row>
    <row r="3037" spans="1:23" ht="43.2" x14ac:dyDescent="0.3">
      <c r="A3037">
        <v>3272</v>
      </c>
      <c r="B3037" s="3" t="s">
        <v>3272</v>
      </c>
      <c r="C3037" s="3" t="s">
        <v>7382</v>
      </c>
      <c r="D3037">
        <v>10000</v>
      </c>
      <c r="E3037">
        <v>15443</v>
      </c>
      <c r="F3037" t="s">
        <v>8219</v>
      </c>
      <c r="G3037" t="s">
        <v>8224</v>
      </c>
      <c r="H3037" t="s">
        <v>8246</v>
      </c>
      <c r="I3037">
        <v>1446814809</v>
      </c>
      <c r="J3037">
        <v>1444219209</v>
      </c>
      <c r="K3037" t="b">
        <v>1</v>
      </c>
      <c r="L3037">
        <v>145</v>
      </c>
      <c r="M3037" t="b">
        <v>1</v>
      </c>
      <c r="N3037" t="s">
        <v>8271</v>
      </c>
      <c r="O3037" s="5">
        <f t="shared" si="376"/>
        <v>1.5443</v>
      </c>
      <c r="P3037" s="8">
        <f t="shared" si="377"/>
        <v>106.50344827586207</v>
      </c>
      <c r="Q3037" t="str">
        <f t="shared" si="378"/>
        <v>theater</v>
      </c>
      <c r="R3037" t="str">
        <f t="shared" si="379"/>
        <v>plays</v>
      </c>
      <c r="S3037" s="11">
        <f t="shared" si="380"/>
        <v>42284.500104166669</v>
      </c>
      <c r="T3037" s="11">
        <f t="shared" si="381"/>
        <v>42314.541770833333</v>
      </c>
      <c r="U3037" t="str">
        <f>INDEX('ED - Country code'!$A:$A,MATCH(Data!G3274,'ED - Country code'!$B:$B,0))</f>
        <v>United States of America</v>
      </c>
      <c r="V3037">
        <f t="shared" si="382"/>
        <v>30.041666666664241</v>
      </c>
      <c r="W3037">
        <f t="shared" si="383"/>
        <v>2015</v>
      </c>
    </row>
    <row r="3038" spans="1:23" ht="28.8" x14ac:dyDescent="0.3">
      <c r="A3038">
        <v>3263</v>
      </c>
      <c r="B3038" s="3" t="s">
        <v>3263</v>
      </c>
      <c r="C3038" s="3" t="s">
        <v>7373</v>
      </c>
      <c r="D3038">
        <v>2500</v>
      </c>
      <c r="E3038">
        <v>2804.16</v>
      </c>
      <c r="F3038" t="s">
        <v>8219</v>
      </c>
      <c r="G3038" t="s">
        <v>8224</v>
      </c>
      <c r="H3038" t="s">
        <v>8246</v>
      </c>
      <c r="I3038">
        <v>1446238800</v>
      </c>
      <c r="J3038">
        <v>1444220588</v>
      </c>
      <c r="K3038" t="b">
        <v>1</v>
      </c>
      <c r="L3038">
        <v>68</v>
      </c>
      <c r="M3038" t="b">
        <v>1</v>
      </c>
      <c r="N3038" t="s">
        <v>8271</v>
      </c>
      <c r="O3038" s="5">
        <f t="shared" si="376"/>
        <v>1.121664</v>
      </c>
      <c r="P3038" s="8">
        <f t="shared" si="377"/>
        <v>41.237647058823526</v>
      </c>
      <c r="Q3038" t="str">
        <f t="shared" si="378"/>
        <v>theater</v>
      </c>
      <c r="R3038" t="str">
        <f t="shared" si="379"/>
        <v>plays</v>
      </c>
      <c r="S3038" s="11">
        <f t="shared" si="380"/>
        <v>42284.516064814816</v>
      </c>
      <c r="T3038" s="11">
        <f t="shared" si="381"/>
        <v>42307.875</v>
      </c>
      <c r="U3038" t="str">
        <f>INDEX('ED - Country code'!$A:$A,MATCH(Data!G3265,'ED - Country code'!$B:$B,0))</f>
        <v>United Kingdom</v>
      </c>
      <c r="V3038">
        <f t="shared" si="382"/>
        <v>23.358935185184237</v>
      </c>
      <c r="W3038">
        <f t="shared" si="383"/>
        <v>2015</v>
      </c>
    </row>
    <row r="3039" spans="1:23" ht="43.2" x14ac:dyDescent="0.3">
      <c r="A3039">
        <v>3817</v>
      </c>
      <c r="B3039" s="3" t="s">
        <v>3814</v>
      </c>
      <c r="C3039" s="3" t="s">
        <v>7927</v>
      </c>
      <c r="D3039">
        <v>2000</v>
      </c>
      <c r="E3039">
        <v>2145</v>
      </c>
      <c r="F3039" t="s">
        <v>8219</v>
      </c>
      <c r="G3039" t="s">
        <v>8224</v>
      </c>
      <c r="H3039" t="s">
        <v>8246</v>
      </c>
      <c r="I3039">
        <v>1445659140</v>
      </c>
      <c r="J3039">
        <v>1444236216</v>
      </c>
      <c r="K3039" t="b">
        <v>0</v>
      </c>
      <c r="L3039">
        <v>20</v>
      </c>
      <c r="M3039" t="b">
        <v>1</v>
      </c>
      <c r="N3039" t="s">
        <v>8271</v>
      </c>
      <c r="O3039" s="5">
        <f t="shared" si="376"/>
        <v>1.0725</v>
      </c>
      <c r="P3039" s="8">
        <f t="shared" si="377"/>
        <v>107.25</v>
      </c>
      <c r="Q3039" t="str">
        <f t="shared" si="378"/>
        <v>theater</v>
      </c>
      <c r="R3039" t="str">
        <f t="shared" si="379"/>
        <v>plays</v>
      </c>
      <c r="S3039" s="11">
        <f t="shared" si="380"/>
        <v>42284.69694444444</v>
      </c>
      <c r="T3039" s="11">
        <f t="shared" si="381"/>
        <v>42301.165972222225</v>
      </c>
      <c r="U3039" t="str">
        <f>INDEX('ED - Country code'!$A:$A,MATCH(Data!G3819,'ED - Country code'!$B:$B,0))</f>
        <v>United States of America</v>
      </c>
      <c r="V3039">
        <f t="shared" si="382"/>
        <v>16.469027777784504</v>
      </c>
      <c r="W3039">
        <f t="shared" si="383"/>
        <v>2015</v>
      </c>
    </row>
    <row r="3040" spans="1:23" ht="43.2" x14ac:dyDescent="0.3">
      <c r="A3040">
        <v>33</v>
      </c>
      <c r="B3040" s="3" t="s">
        <v>35</v>
      </c>
      <c r="C3040" s="3" t="s">
        <v>4144</v>
      </c>
      <c r="D3040">
        <v>5250</v>
      </c>
      <c r="E3040">
        <v>5360</v>
      </c>
      <c r="F3040" t="s">
        <v>8219</v>
      </c>
      <c r="G3040" t="s">
        <v>8224</v>
      </c>
      <c r="H3040" t="s">
        <v>8246</v>
      </c>
      <c r="I3040">
        <v>1447001501</v>
      </c>
      <c r="J3040">
        <v>1444405901</v>
      </c>
      <c r="K3040" t="b">
        <v>0</v>
      </c>
      <c r="L3040">
        <v>64</v>
      </c>
      <c r="M3040" t="b">
        <v>1</v>
      </c>
      <c r="N3040" t="s">
        <v>8265</v>
      </c>
      <c r="O3040" s="5">
        <f t="shared" si="376"/>
        <v>1.0209523809523811</v>
      </c>
      <c r="P3040" s="8">
        <f t="shared" si="377"/>
        <v>83.75</v>
      </c>
      <c r="Q3040" t="str">
        <f t="shared" si="378"/>
        <v>film &amp; video</v>
      </c>
      <c r="R3040" t="str">
        <f t="shared" si="379"/>
        <v>television</v>
      </c>
      <c r="S3040" s="11">
        <f t="shared" si="380"/>
        <v>42286.660891203705</v>
      </c>
      <c r="T3040" s="11">
        <f t="shared" si="381"/>
        <v>42316.702557870376</v>
      </c>
      <c r="U3040" t="str">
        <f>INDEX('ED - Country code'!$A:$A,MATCH(Data!G35,'ED - Country code'!$B:$B,0))</f>
        <v>United States of America</v>
      </c>
      <c r="V3040">
        <f t="shared" si="382"/>
        <v>30.041666666671517</v>
      </c>
      <c r="W3040">
        <f t="shared" si="383"/>
        <v>2015</v>
      </c>
    </row>
    <row r="3041" spans="1:23" ht="43.2" x14ac:dyDescent="0.3">
      <c r="A3041">
        <v>3533</v>
      </c>
      <c r="B3041" s="3" t="s">
        <v>3532</v>
      </c>
      <c r="C3041" s="3" t="s">
        <v>7643</v>
      </c>
      <c r="D3041">
        <v>500</v>
      </c>
      <c r="E3041">
        <v>631</v>
      </c>
      <c r="F3041" t="s">
        <v>8219</v>
      </c>
      <c r="G3041" t="s">
        <v>8224</v>
      </c>
      <c r="H3041" t="s">
        <v>8246</v>
      </c>
      <c r="I3041">
        <v>1447269367</v>
      </c>
      <c r="J3041">
        <v>1444673767</v>
      </c>
      <c r="K3041" t="b">
        <v>0</v>
      </c>
      <c r="L3041">
        <v>8</v>
      </c>
      <c r="M3041" t="b">
        <v>1</v>
      </c>
      <c r="N3041" t="s">
        <v>8271</v>
      </c>
      <c r="O3041" s="5">
        <f t="shared" si="376"/>
        <v>1.262</v>
      </c>
      <c r="P3041" s="8">
        <f t="shared" si="377"/>
        <v>78.875</v>
      </c>
      <c r="Q3041" t="str">
        <f t="shared" si="378"/>
        <v>theater</v>
      </c>
      <c r="R3041" t="str">
        <f t="shared" si="379"/>
        <v>plays</v>
      </c>
      <c r="S3041" s="11">
        <f t="shared" si="380"/>
        <v>42289.761192129634</v>
      </c>
      <c r="T3041" s="11">
        <f t="shared" si="381"/>
        <v>42319.802858796291</v>
      </c>
      <c r="U3041" t="str">
        <f>INDEX('ED - Country code'!$A:$A,MATCH(Data!G3535,'ED - Country code'!$B:$B,0))</f>
        <v>United Kingdom</v>
      </c>
      <c r="V3041">
        <f t="shared" si="382"/>
        <v>30.041666666656965</v>
      </c>
      <c r="W3041">
        <f t="shared" si="383"/>
        <v>2015</v>
      </c>
    </row>
    <row r="3042" spans="1:23" ht="43.2" x14ac:dyDescent="0.3">
      <c r="A3042">
        <v>2080</v>
      </c>
      <c r="B3042" s="3" t="s">
        <v>2081</v>
      </c>
      <c r="C3042" s="3" t="s">
        <v>6190</v>
      </c>
      <c r="D3042">
        <v>1000</v>
      </c>
      <c r="E3042">
        <v>5078</v>
      </c>
      <c r="F3042" t="s">
        <v>8219</v>
      </c>
      <c r="G3042" t="s">
        <v>8224</v>
      </c>
      <c r="H3042" t="s">
        <v>8246</v>
      </c>
      <c r="I3042">
        <v>1447286300</v>
      </c>
      <c r="J3042">
        <v>1444690700</v>
      </c>
      <c r="K3042" t="b">
        <v>0</v>
      </c>
      <c r="L3042">
        <v>50</v>
      </c>
      <c r="M3042" t="b">
        <v>1</v>
      </c>
      <c r="N3042" t="s">
        <v>8295</v>
      </c>
      <c r="O3042" s="5">
        <f t="shared" si="376"/>
        <v>5.0780000000000003</v>
      </c>
      <c r="P3042" s="8">
        <f t="shared" si="377"/>
        <v>101.56</v>
      </c>
      <c r="Q3042" t="str">
        <f t="shared" si="378"/>
        <v>technology</v>
      </c>
      <c r="R3042" t="str">
        <f t="shared" si="379"/>
        <v>hardware</v>
      </c>
      <c r="S3042" s="11">
        <f t="shared" si="380"/>
        <v>42289.957175925927</v>
      </c>
      <c r="T3042" s="11">
        <f t="shared" si="381"/>
        <v>42319.998842592591</v>
      </c>
      <c r="U3042" t="str">
        <f>INDEX('ED - Country code'!$A:$A,MATCH(Data!G2082,'ED - Country code'!$B:$B,0))</f>
        <v>United States of America</v>
      </c>
      <c r="V3042">
        <f t="shared" si="382"/>
        <v>30.041666666664241</v>
      </c>
      <c r="W3042">
        <f t="shared" si="383"/>
        <v>2015</v>
      </c>
    </row>
    <row r="3043" spans="1:23" ht="43.2" x14ac:dyDescent="0.3">
      <c r="A3043">
        <v>2117</v>
      </c>
      <c r="B3043" s="3" t="s">
        <v>2118</v>
      </c>
      <c r="C3043" s="3" t="s">
        <v>6227</v>
      </c>
      <c r="D3043">
        <v>1200</v>
      </c>
      <c r="E3043">
        <v>1773</v>
      </c>
      <c r="F3043" t="s">
        <v>8219</v>
      </c>
      <c r="G3043" t="s">
        <v>8224</v>
      </c>
      <c r="H3043" t="s">
        <v>8246</v>
      </c>
      <c r="I3043">
        <v>1445921940</v>
      </c>
      <c r="J3043">
        <v>1444699549</v>
      </c>
      <c r="K3043" t="b">
        <v>0</v>
      </c>
      <c r="L3043">
        <v>35</v>
      </c>
      <c r="M3043" t="b">
        <v>1</v>
      </c>
      <c r="N3043" t="s">
        <v>8279</v>
      </c>
      <c r="O3043" s="5">
        <f t="shared" si="376"/>
        <v>1.4775</v>
      </c>
      <c r="P3043" s="8">
        <f t="shared" si="377"/>
        <v>50.657142857142858</v>
      </c>
      <c r="Q3043" t="str">
        <f t="shared" si="378"/>
        <v>music</v>
      </c>
      <c r="R3043" t="str">
        <f t="shared" si="379"/>
        <v>indie rock</v>
      </c>
      <c r="S3043" s="11">
        <f t="shared" si="380"/>
        <v>42290.059594907405</v>
      </c>
      <c r="T3043" s="11">
        <f t="shared" si="381"/>
        <v>42304.207638888889</v>
      </c>
      <c r="U3043" t="str">
        <f>INDEX('ED - Country code'!$A:$A,MATCH(Data!G2119,'ED - Country code'!$B:$B,0))</f>
        <v>United States of America</v>
      </c>
      <c r="V3043">
        <f t="shared" si="382"/>
        <v>14.148043981484079</v>
      </c>
      <c r="W3043">
        <f t="shared" si="383"/>
        <v>2015</v>
      </c>
    </row>
    <row r="3044" spans="1:23" ht="28.8" x14ac:dyDescent="0.3">
      <c r="A3044">
        <v>1979</v>
      </c>
      <c r="B3044" s="3" t="s">
        <v>1980</v>
      </c>
      <c r="C3044" s="3" t="s">
        <v>6089</v>
      </c>
      <c r="D3044">
        <v>200000</v>
      </c>
      <c r="E3044">
        <v>229802.31</v>
      </c>
      <c r="F3044" t="s">
        <v>8219</v>
      </c>
      <c r="G3044" t="s">
        <v>8224</v>
      </c>
      <c r="H3044" t="s">
        <v>8246</v>
      </c>
      <c r="I3044">
        <v>1447909140</v>
      </c>
      <c r="J3044">
        <v>1444734146</v>
      </c>
      <c r="K3044" t="b">
        <v>1</v>
      </c>
      <c r="L3044">
        <v>813</v>
      </c>
      <c r="M3044" t="b">
        <v>1</v>
      </c>
      <c r="N3044" t="s">
        <v>8295</v>
      </c>
      <c r="O3044" s="5">
        <f t="shared" si="376"/>
        <v>1.14901155</v>
      </c>
      <c r="P3044" s="8">
        <f t="shared" si="377"/>
        <v>282.65966789667897</v>
      </c>
      <c r="Q3044" t="str">
        <f t="shared" si="378"/>
        <v>technology</v>
      </c>
      <c r="R3044" t="str">
        <f t="shared" si="379"/>
        <v>hardware</v>
      </c>
      <c r="S3044" s="11">
        <f t="shared" si="380"/>
        <v>42290.460023148145</v>
      </c>
      <c r="T3044" s="11">
        <f t="shared" si="381"/>
        <v>42327.207638888889</v>
      </c>
      <c r="U3044" t="str">
        <f>INDEX('ED - Country code'!$A:$A,MATCH(Data!G1981,'ED - Country code'!$B:$B,0))</f>
        <v>United States of America</v>
      </c>
      <c r="V3044">
        <f t="shared" si="382"/>
        <v>36.74761574074364</v>
      </c>
      <c r="W3044">
        <f t="shared" si="383"/>
        <v>2015</v>
      </c>
    </row>
    <row r="3045" spans="1:23" ht="43.2" x14ac:dyDescent="0.3">
      <c r="A3045">
        <v>3402</v>
      </c>
      <c r="B3045" s="3" t="s">
        <v>3401</v>
      </c>
      <c r="C3045" s="3" t="s">
        <v>7512</v>
      </c>
      <c r="D3045">
        <v>15000</v>
      </c>
      <c r="E3045">
        <v>16465</v>
      </c>
      <c r="F3045" t="s">
        <v>8219</v>
      </c>
      <c r="G3045" t="s">
        <v>8224</v>
      </c>
      <c r="H3045" t="s">
        <v>8246</v>
      </c>
      <c r="I3045">
        <v>1447295460</v>
      </c>
      <c r="J3045">
        <v>1444747843</v>
      </c>
      <c r="K3045" t="b">
        <v>0</v>
      </c>
      <c r="L3045">
        <v>165</v>
      </c>
      <c r="M3045" t="b">
        <v>1</v>
      </c>
      <c r="N3045" t="s">
        <v>8271</v>
      </c>
      <c r="O3045" s="5">
        <f t="shared" si="376"/>
        <v>1.0976666666666666</v>
      </c>
      <c r="P3045" s="8">
        <f t="shared" si="377"/>
        <v>99.787878787878782</v>
      </c>
      <c r="Q3045" t="str">
        <f t="shared" si="378"/>
        <v>theater</v>
      </c>
      <c r="R3045" t="str">
        <f t="shared" si="379"/>
        <v>plays</v>
      </c>
      <c r="S3045" s="11">
        <f t="shared" si="380"/>
        <v>42290.61855324074</v>
      </c>
      <c r="T3045" s="11">
        <f t="shared" si="381"/>
        <v>42320.104861111111</v>
      </c>
      <c r="U3045" t="str">
        <f>INDEX('ED - Country code'!$A:$A,MATCH(Data!G3404,'ED - Country code'!$B:$B,0))</f>
        <v>United States of America</v>
      </c>
      <c r="V3045">
        <f t="shared" si="382"/>
        <v>29.486307870371093</v>
      </c>
      <c r="W3045">
        <f t="shared" si="383"/>
        <v>2015</v>
      </c>
    </row>
    <row r="3046" spans="1:23" ht="43.2" x14ac:dyDescent="0.3">
      <c r="A3046">
        <v>329</v>
      </c>
      <c r="B3046" s="3" t="s">
        <v>330</v>
      </c>
      <c r="C3046" s="3" t="s">
        <v>4439</v>
      </c>
      <c r="D3046">
        <v>10000</v>
      </c>
      <c r="E3046">
        <v>10550</v>
      </c>
      <c r="F3046" t="s">
        <v>8219</v>
      </c>
      <c r="G3046" t="s">
        <v>8224</v>
      </c>
      <c r="H3046" t="s">
        <v>8246</v>
      </c>
      <c r="I3046">
        <v>1446868800</v>
      </c>
      <c r="J3046">
        <v>1444821127</v>
      </c>
      <c r="K3046" t="b">
        <v>1</v>
      </c>
      <c r="L3046">
        <v>167</v>
      </c>
      <c r="M3046" t="b">
        <v>1</v>
      </c>
      <c r="N3046" t="s">
        <v>8269</v>
      </c>
      <c r="O3046" s="5">
        <f t="shared" si="376"/>
        <v>1.0549999999999999</v>
      </c>
      <c r="P3046" s="8">
        <f t="shared" si="377"/>
        <v>63.17365269461078</v>
      </c>
      <c r="Q3046" t="str">
        <f t="shared" si="378"/>
        <v>film &amp; video</v>
      </c>
      <c r="R3046" t="str">
        <f t="shared" si="379"/>
        <v>documentary</v>
      </c>
      <c r="S3046" s="11">
        <f t="shared" si="380"/>
        <v>42291.46674768519</v>
      </c>
      <c r="T3046" s="11">
        <f t="shared" si="381"/>
        <v>42315.166666666672</v>
      </c>
      <c r="U3046" t="str">
        <f>INDEX('ED - Country code'!$A:$A,MATCH(Data!G331,'ED - Country code'!$B:$B,0))</f>
        <v>United States of America</v>
      </c>
      <c r="V3046">
        <f t="shared" si="382"/>
        <v>23.69991898148146</v>
      </c>
      <c r="W3046">
        <f t="shared" si="383"/>
        <v>2015</v>
      </c>
    </row>
    <row r="3047" spans="1:23" ht="43.2" x14ac:dyDescent="0.3">
      <c r="A3047">
        <v>86</v>
      </c>
      <c r="B3047" s="3" t="s">
        <v>88</v>
      </c>
      <c r="C3047" s="3" t="s">
        <v>4197</v>
      </c>
      <c r="D3047">
        <v>6000</v>
      </c>
      <c r="E3047">
        <v>6388</v>
      </c>
      <c r="F3047" t="s">
        <v>8219</v>
      </c>
      <c r="G3047" t="s">
        <v>8230</v>
      </c>
      <c r="H3047" t="s">
        <v>8249</v>
      </c>
      <c r="I3047">
        <v>1451226045</v>
      </c>
      <c r="J3047">
        <v>1444828845</v>
      </c>
      <c r="K3047" t="b">
        <v>0</v>
      </c>
      <c r="L3047">
        <v>17</v>
      </c>
      <c r="M3047" t="b">
        <v>1</v>
      </c>
      <c r="N3047" t="s">
        <v>8266</v>
      </c>
      <c r="O3047" s="5">
        <f t="shared" si="376"/>
        <v>1.0646666666666667</v>
      </c>
      <c r="P3047" s="8">
        <f t="shared" si="377"/>
        <v>375.76470588235293</v>
      </c>
      <c r="Q3047" t="str">
        <f t="shared" si="378"/>
        <v>film &amp; video</v>
      </c>
      <c r="R3047" t="str">
        <f t="shared" si="379"/>
        <v>shorts</v>
      </c>
      <c r="S3047" s="11">
        <f t="shared" si="380"/>
        <v>42291.556076388893</v>
      </c>
      <c r="T3047" s="11">
        <f t="shared" si="381"/>
        <v>42365.59774305555</v>
      </c>
      <c r="U3047" t="str">
        <f>INDEX('ED - Country code'!$A:$A,MATCH(Data!G88,'ED - Country code'!$B:$B,0))</f>
        <v>United States of America</v>
      </c>
      <c r="V3047">
        <f t="shared" si="382"/>
        <v>74.041666666656965</v>
      </c>
      <c r="W3047">
        <f t="shared" si="383"/>
        <v>2015</v>
      </c>
    </row>
    <row r="3048" spans="1:23" ht="28.8" x14ac:dyDescent="0.3">
      <c r="A3048">
        <v>857</v>
      </c>
      <c r="B3048" s="3" t="s">
        <v>858</v>
      </c>
      <c r="C3048" s="3" t="s">
        <v>4967</v>
      </c>
      <c r="D3048">
        <v>1200</v>
      </c>
      <c r="E3048">
        <v>1200</v>
      </c>
      <c r="F3048" t="s">
        <v>8219</v>
      </c>
      <c r="G3048" t="s">
        <v>8227</v>
      </c>
      <c r="H3048" t="s">
        <v>8249</v>
      </c>
      <c r="I3048">
        <v>1448463431</v>
      </c>
      <c r="J3048">
        <v>1444831031</v>
      </c>
      <c r="K3048" t="b">
        <v>0</v>
      </c>
      <c r="L3048">
        <v>24</v>
      </c>
      <c r="M3048" t="b">
        <v>1</v>
      </c>
      <c r="N3048" t="s">
        <v>8277</v>
      </c>
      <c r="O3048" s="5">
        <f t="shared" si="376"/>
        <v>1</v>
      </c>
      <c r="P3048" s="8">
        <f t="shared" si="377"/>
        <v>50</v>
      </c>
      <c r="Q3048" t="str">
        <f t="shared" si="378"/>
        <v>music</v>
      </c>
      <c r="R3048" t="str">
        <f t="shared" si="379"/>
        <v>metal</v>
      </c>
      <c r="S3048" s="11">
        <f t="shared" si="380"/>
        <v>42291.581377314811</v>
      </c>
      <c r="T3048" s="11">
        <f t="shared" si="381"/>
        <v>42333.623043981483</v>
      </c>
      <c r="U3048" t="str">
        <f>INDEX('ED - Country code'!$A:$A,MATCH(Data!G859,'ED - Country code'!$B:$B,0))</f>
        <v>United States of America</v>
      </c>
      <c r="V3048">
        <f t="shared" si="382"/>
        <v>42.041666666671517</v>
      </c>
      <c r="W3048">
        <f t="shared" si="383"/>
        <v>2015</v>
      </c>
    </row>
    <row r="3049" spans="1:23" ht="43.2" x14ac:dyDescent="0.3">
      <c r="A3049">
        <v>336</v>
      </c>
      <c r="B3049" s="3" t="s">
        <v>337</v>
      </c>
      <c r="C3049" s="3" t="s">
        <v>4446</v>
      </c>
      <c r="D3049">
        <v>25000</v>
      </c>
      <c r="E3049">
        <v>29209.78</v>
      </c>
      <c r="F3049" t="s">
        <v>8219</v>
      </c>
      <c r="G3049" t="s">
        <v>8224</v>
      </c>
      <c r="H3049" t="s">
        <v>8246</v>
      </c>
      <c r="I3049">
        <v>1447427918</v>
      </c>
      <c r="J3049">
        <v>1444832318</v>
      </c>
      <c r="K3049" t="b">
        <v>1</v>
      </c>
      <c r="L3049">
        <v>493</v>
      </c>
      <c r="M3049" t="b">
        <v>1</v>
      </c>
      <c r="N3049" t="s">
        <v>8269</v>
      </c>
      <c r="O3049" s="5">
        <f t="shared" si="376"/>
        <v>1.1683911999999999</v>
      </c>
      <c r="P3049" s="8">
        <f t="shared" si="377"/>
        <v>59.249046653144013</v>
      </c>
      <c r="Q3049" t="str">
        <f t="shared" si="378"/>
        <v>film &amp; video</v>
      </c>
      <c r="R3049" t="str">
        <f t="shared" si="379"/>
        <v>documentary</v>
      </c>
      <c r="S3049" s="11">
        <f t="shared" si="380"/>
        <v>42291.596273148149</v>
      </c>
      <c r="T3049" s="11">
        <f t="shared" si="381"/>
        <v>42321.637939814813</v>
      </c>
      <c r="U3049" t="str">
        <f>INDEX('ED - Country code'!$A:$A,MATCH(Data!G338,'ED - Country code'!$B:$B,0))</f>
        <v>United States of America</v>
      </c>
      <c r="V3049">
        <f t="shared" si="382"/>
        <v>30.041666666664241</v>
      </c>
      <c r="W3049">
        <f t="shared" si="383"/>
        <v>2015</v>
      </c>
    </row>
    <row r="3050" spans="1:23" ht="43.2" x14ac:dyDescent="0.3">
      <c r="A3050">
        <v>1367</v>
      </c>
      <c r="B3050" s="3" t="s">
        <v>1368</v>
      </c>
      <c r="C3050" s="3" t="s">
        <v>5477</v>
      </c>
      <c r="D3050">
        <v>5000</v>
      </c>
      <c r="E3050">
        <v>5713</v>
      </c>
      <c r="F3050" t="s">
        <v>8219</v>
      </c>
      <c r="G3050" t="s">
        <v>8224</v>
      </c>
      <c r="H3050" t="s">
        <v>8246</v>
      </c>
      <c r="I3050">
        <v>1447463050</v>
      </c>
      <c r="J3050">
        <v>1444867450</v>
      </c>
      <c r="K3050" t="b">
        <v>0</v>
      </c>
      <c r="L3050">
        <v>90</v>
      </c>
      <c r="M3050" t="b">
        <v>1</v>
      </c>
      <c r="N3050" t="s">
        <v>8276</v>
      </c>
      <c r="O3050" s="5">
        <f t="shared" si="376"/>
        <v>1.1426000000000001</v>
      </c>
      <c r="P3050" s="8">
        <f t="shared" si="377"/>
        <v>63.477777777777774</v>
      </c>
      <c r="Q3050" t="str">
        <f t="shared" si="378"/>
        <v>music</v>
      </c>
      <c r="R3050" t="str">
        <f t="shared" si="379"/>
        <v>rock</v>
      </c>
      <c r="S3050" s="11">
        <f t="shared" si="380"/>
        <v>42292.002893518518</v>
      </c>
      <c r="T3050" s="11">
        <f t="shared" si="381"/>
        <v>42322.044560185182</v>
      </c>
      <c r="U3050" t="str">
        <f>INDEX('ED - Country code'!$A:$A,MATCH(Data!G1369,'ED - Country code'!$B:$B,0))</f>
        <v>United States of America</v>
      </c>
      <c r="V3050">
        <f t="shared" si="382"/>
        <v>30.041666666664241</v>
      </c>
      <c r="W3050">
        <f t="shared" si="383"/>
        <v>2015</v>
      </c>
    </row>
    <row r="3051" spans="1:23" ht="43.2" x14ac:dyDescent="0.3">
      <c r="A3051">
        <v>3384</v>
      </c>
      <c r="B3051" s="3" t="s">
        <v>3383</v>
      </c>
      <c r="C3051" s="3" t="s">
        <v>7494</v>
      </c>
      <c r="D3051">
        <v>6000</v>
      </c>
      <c r="E3051">
        <v>6000.66</v>
      </c>
      <c r="F3051" t="s">
        <v>8219</v>
      </c>
      <c r="G3051" t="s">
        <v>8224</v>
      </c>
      <c r="H3051" t="s">
        <v>8246</v>
      </c>
      <c r="I3051">
        <v>1448074800</v>
      </c>
      <c r="J3051">
        <v>1444874768</v>
      </c>
      <c r="K3051" t="b">
        <v>0</v>
      </c>
      <c r="L3051">
        <v>64</v>
      </c>
      <c r="M3051" t="b">
        <v>1</v>
      </c>
      <c r="N3051" t="s">
        <v>8271</v>
      </c>
      <c r="O3051" s="5">
        <f t="shared" si="376"/>
        <v>1.0001100000000001</v>
      </c>
      <c r="P3051" s="8">
        <f t="shared" si="377"/>
        <v>93.760312499999998</v>
      </c>
      <c r="Q3051" t="str">
        <f t="shared" si="378"/>
        <v>theater</v>
      </c>
      <c r="R3051" t="str">
        <f t="shared" si="379"/>
        <v>plays</v>
      </c>
      <c r="S3051" s="11">
        <f t="shared" si="380"/>
        <v>42292.087592592594</v>
      </c>
      <c r="T3051" s="11">
        <f t="shared" si="381"/>
        <v>42329.125</v>
      </c>
      <c r="U3051" t="str">
        <f>INDEX('ED - Country code'!$A:$A,MATCH(Data!G3386,'ED - Country code'!$B:$B,0))</f>
        <v>United States of America</v>
      </c>
      <c r="V3051">
        <f t="shared" si="382"/>
        <v>37.037407407406135</v>
      </c>
      <c r="W3051">
        <f t="shared" si="383"/>
        <v>2015</v>
      </c>
    </row>
    <row r="3052" spans="1:23" ht="43.2" x14ac:dyDescent="0.3">
      <c r="A3052">
        <v>377</v>
      </c>
      <c r="B3052" s="3" t="s">
        <v>378</v>
      </c>
      <c r="C3052" s="3" t="s">
        <v>4487</v>
      </c>
      <c r="D3052">
        <v>12000</v>
      </c>
      <c r="E3052">
        <v>13728</v>
      </c>
      <c r="F3052" t="s">
        <v>8219</v>
      </c>
      <c r="G3052" t="s">
        <v>8224</v>
      </c>
      <c r="H3052" t="s">
        <v>8246</v>
      </c>
      <c r="I3052">
        <v>1447484460</v>
      </c>
      <c r="J3052">
        <v>1444888868</v>
      </c>
      <c r="K3052" t="b">
        <v>0</v>
      </c>
      <c r="L3052">
        <v>133</v>
      </c>
      <c r="M3052" t="b">
        <v>1</v>
      </c>
      <c r="N3052" t="s">
        <v>8269</v>
      </c>
      <c r="O3052" s="5">
        <f t="shared" si="376"/>
        <v>1.1439999999999999</v>
      </c>
      <c r="P3052" s="8">
        <f t="shared" si="377"/>
        <v>103.21804511278195</v>
      </c>
      <c r="Q3052" t="str">
        <f t="shared" si="378"/>
        <v>film &amp; video</v>
      </c>
      <c r="R3052" t="str">
        <f t="shared" si="379"/>
        <v>documentary</v>
      </c>
      <c r="S3052" s="11">
        <f t="shared" si="380"/>
        <v>42292.250787037032</v>
      </c>
      <c r="T3052" s="11">
        <f t="shared" si="381"/>
        <v>42322.292361111111</v>
      </c>
      <c r="U3052" t="str">
        <f>INDEX('ED - Country code'!$A:$A,MATCH(Data!G379,'ED - Country code'!$B:$B,0))</f>
        <v>United States of America</v>
      </c>
      <c r="V3052">
        <f t="shared" si="382"/>
        <v>30.041574074079108</v>
      </c>
      <c r="W3052">
        <f t="shared" si="383"/>
        <v>2015</v>
      </c>
    </row>
    <row r="3053" spans="1:23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6"/>
        <v>0.23628571428571429</v>
      </c>
      <c r="P3053" s="8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11">
        <f t="shared" si="380"/>
        <v>42744.416030092587</v>
      </c>
      <c r="T3053" s="11">
        <f t="shared" si="381"/>
        <v>42774.416030092587</v>
      </c>
      <c r="U3053" t="str">
        <f>INDEX('ED - Country code'!$A:$A,MATCH(Data!G3053,'ED - Country code'!$B:$B,0))</f>
        <v>United Kingdom</v>
      </c>
      <c r="V3053">
        <f t="shared" si="382"/>
        <v>30</v>
      </c>
      <c r="W3053">
        <f t="shared" si="383"/>
        <v>2017</v>
      </c>
    </row>
    <row r="3054" spans="1:23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6"/>
        <v>1.5E-3</v>
      </c>
      <c r="P3054" s="8">
        <f t="shared" si="377"/>
        <v>37.5</v>
      </c>
      <c r="Q3054" t="str">
        <f t="shared" si="378"/>
        <v>theater</v>
      </c>
      <c r="R3054" t="str">
        <f t="shared" si="379"/>
        <v>spaces</v>
      </c>
      <c r="S3054" s="11">
        <f t="shared" si="380"/>
        <v>42122.670069444444</v>
      </c>
      <c r="T3054" s="11">
        <f t="shared" si="381"/>
        <v>42152.665972222225</v>
      </c>
      <c r="U3054" t="str">
        <f>INDEX('ED - Country code'!$A:$A,MATCH(Data!G3054,'ED - Country code'!$B:$B,0))</f>
        <v>United States of America</v>
      </c>
      <c r="V3054">
        <f t="shared" si="382"/>
        <v>29.995902777780429</v>
      </c>
      <c r="W3054">
        <f t="shared" si="383"/>
        <v>2015</v>
      </c>
    </row>
    <row r="3055" spans="1:23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6"/>
        <v>4.0000000000000001E-3</v>
      </c>
      <c r="P3055" s="8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11">
        <f t="shared" si="380"/>
        <v>41862.761724537035</v>
      </c>
      <c r="T3055" s="11">
        <f t="shared" si="381"/>
        <v>41914.165972222225</v>
      </c>
      <c r="U3055" t="str">
        <f>INDEX('ED - Country code'!$A:$A,MATCH(Data!G3055,'ED - Country code'!$B:$B,0))</f>
        <v>United States of America</v>
      </c>
      <c r="V3055">
        <f t="shared" si="382"/>
        <v>51.404247685190057</v>
      </c>
      <c r="W3055">
        <f t="shared" si="383"/>
        <v>2014</v>
      </c>
    </row>
    <row r="3056" spans="1:23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6"/>
        <v>0</v>
      </c>
      <c r="P3056" s="8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11">
        <f t="shared" si="380"/>
        <v>42027.832800925928</v>
      </c>
      <c r="T3056" s="11">
        <f t="shared" si="381"/>
        <v>42065.044444444444</v>
      </c>
      <c r="U3056" t="str">
        <f>INDEX('ED - Country code'!$A:$A,MATCH(Data!G3056,'ED - Country code'!$B:$B,0))</f>
        <v>United States of America</v>
      </c>
      <c r="V3056">
        <f t="shared" si="382"/>
        <v>37.211643518516212</v>
      </c>
      <c r="W3056">
        <f t="shared" si="383"/>
        <v>2015</v>
      </c>
    </row>
    <row r="3057" spans="1:23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6"/>
        <v>5.0000000000000002E-5</v>
      </c>
      <c r="P3057" s="8">
        <f t="shared" si="377"/>
        <v>1</v>
      </c>
      <c r="Q3057" t="str">
        <f t="shared" si="378"/>
        <v>theater</v>
      </c>
      <c r="R3057" t="str">
        <f t="shared" si="379"/>
        <v>spaces</v>
      </c>
      <c r="S3057" s="11">
        <f t="shared" si="380"/>
        <v>41953.95821759259</v>
      </c>
      <c r="T3057" s="11">
        <f t="shared" si="381"/>
        <v>42013.95821759259</v>
      </c>
      <c r="U3057" t="str">
        <f>INDEX('ED - Country code'!$A:$A,MATCH(Data!G3057,'ED - Country code'!$B:$B,0))</f>
        <v>United States of America</v>
      </c>
      <c r="V3057">
        <f t="shared" si="382"/>
        <v>60</v>
      </c>
      <c r="W3057">
        <f t="shared" si="383"/>
        <v>2015</v>
      </c>
    </row>
    <row r="3058" spans="1:23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6"/>
        <v>0</v>
      </c>
      <c r="P3058" s="8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11">
        <f t="shared" si="380"/>
        <v>41851.636388888888</v>
      </c>
      <c r="T3058" s="11">
        <f t="shared" si="381"/>
        <v>41911.636388888888</v>
      </c>
      <c r="U3058" t="str">
        <f>INDEX('ED - Country code'!$A:$A,MATCH(Data!G3058,'ED - Country code'!$B:$B,0))</f>
        <v>United States of America</v>
      </c>
      <c r="V3058">
        <f t="shared" si="382"/>
        <v>60</v>
      </c>
      <c r="W3058">
        <f t="shared" si="383"/>
        <v>2014</v>
      </c>
    </row>
    <row r="3059" spans="1:23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6"/>
        <v>0</v>
      </c>
      <c r="P3059" s="8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11">
        <f t="shared" si="380"/>
        <v>42433.650590277779</v>
      </c>
      <c r="T3059" s="11">
        <f t="shared" si="381"/>
        <v>42463.608923611115</v>
      </c>
      <c r="U3059" t="str">
        <f>INDEX('ED - Country code'!$A:$A,MATCH(Data!G3059,'ED - Country code'!$B:$B,0))</f>
        <v>United Kingdom</v>
      </c>
      <c r="V3059">
        <f t="shared" si="382"/>
        <v>29.958333333335759</v>
      </c>
      <c r="W3059">
        <f t="shared" si="383"/>
        <v>2016</v>
      </c>
    </row>
    <row r="3060" spans="1:23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6"/>
        <v>1.6666666666666666E-4</v>
      </c>
      <c r="P3060" s="8">
        <f t="shared" si="377"/>
        <v>1</v>
      </c>
      <c r="Q3060" t="str">
        <f t="shared" si="378"/>
        <v>theater</v>
      </c>
      <c r="R3060" t="str">
        <f t="shared" si="379"/>
        <v>spaces</v>
      </c>
      <c r="S3060" s="11">
        <f t="shared" si="380"/>
        <v>42460.374305555553</v>
      </c>
      <c r="T3060" s="11">
        <f t="shared" si="381"/>
        <v>42510.374305555553</v>
      </c>
      <c r="U3060" t="str">
        <f>INDEX('ED - Country code'!$A:$A,MATCH(Data!G3060,'ED - Country code'!$B:$B,0))</f>
        <v>Italy</v>
      </c>
      <c r="V3060">
        <f t="shared" si="382"/>
        <v>50</v>
      </c>
      <c r="W3060">
        <f t="shared" si="383"/>
        <v>2016</v>
      </c>
    </row>
    <row r="3061" spans="1:23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6"/>
        <v>3.0066666666666665E-2</v>
      </c>
      <c r="P3061" s="8">
        <f t="shared" si="377"/>
        <v>41</v>
      </c>
      <c r="Q3061" t="str">
        <f t="shared" si="378"/>
        <v>theater</v>
      </c>
      <c r="R3061" t="str">
        <f t="shared" si="379"/>
        <v>spaces</v>
      </c>
      <c r="S3061" s="11">
        <f t="shared" si="380"/>
        <v>41829.935717592591</v>
      </c>
      <c r="T3061" s="11">
        <f t="shared" si="381"/>
        <v>41859.935717592591</v>
      </c>
      <c r="U3061" t="str">
        <f>INDEX('ED - Country code'!$A:$A,MATCH(Data!G3061,'ED - Country code'!$B:$B,0))</f>
        <v>United States of America</v>
      </c>
      <c r="V3061">
        <f t="shared" si="382"/>
        <v>30</v>
      </c>
      <c r="W3061">
        <f t="shared" si="383"/>
        <v>2014</v>
      </c>
    </row>
    <row r="3062" spans="1:23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6"/>
        <v>1.5227272727272728E-3</v>
      </c>
      <c r="P3062" s="8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11">
        <f t="shared" si="380"/>
        <v>42245.274699074071</v>
      </c>
      <c r="T3062" s="11">
        <f t="shared" si="381"/>
        <v>42275.274699074071</v>
      </c>
      <c r="U3062" t="str">
        <f>INDEX('ED - Country code'!$A:$A,MATCH(Data!G3062,'ED - Country code'!$B:$B,0))</f>
        <v>United States of America</v>
      </c>
      <c r="V3062">
        <f t="shared" si="382"/>
        <v>30</v>
      </c>
      <c r="W3062">
        <f t="shared" si="383"/>
        <v>2015</v>
      </c>
    </row>
    <row r="3063" spans="1:23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6"/>
        <v>0</v>
      </c>
      <c r="P3063" s="8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11">
        <f t="shared" si="380"/>
        <v>41834.784120370372</v>
      </c>
      <c r="T3063" s="11">
        <f t="shared" si="381"/>
        <v>41864.784120370372</v>
      </c>
      <c r="U3063" t="str">
        <f>INDEX('ED - Country code'!$A:$A,MATCH(Data!G3063,'ED - Country code'!$B:$B,0))</f>
        <v>United States of America</v>
      </c>
      <c r="V3063">
        <f t="shared" si="382"/>
        <v>30</v>
      </c>
      <c r="W3063">
        <f t="shared" si="383"/>
        <v>2014</v>
      </c>
    </row>
    <row r="3064" spans="1:23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6"/>
        <v>0.66839999999999999</v>
      </c>
      <c r="P3064" s="8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11">
        <f t="shared" si="380"/>
        <v>42248.535787037035</v>
      </c>
      <c r="T3064" s="11">
        <f t="shared" si="381"/>
        <v>42277.75</v>
      </c>
      <c r="U3064" t="str">
        <f>INDEX('ED - Country code'!$A:$A,MATCH(Data!G3064,'ED - Country code'!$B:$B,0))</f>
        <v>United States of America</v>
      </c>
      <c r="V3064">
        <f t="shared" si="382"/>
        <v>29.214212962964666</v>
      </c>
      <c r="W3064">
        <f t="shared" si="383"/>
        <v>2015</v>
      </c>
    </row>
    <row r="3065" spans="1:23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6"/>
        <v>0.19566666666666666</v>
      </c>
      <c r="P3065" s="8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11">
        <f t="shared" si="380"/>
        <v>42630.922893518517</v>
      </c>
      <c r="T3065" s="11">
        <f t="shared" si="381"/>
        <v>42665.922893518517</v>
      </c>
      <c r="U3065" t="str">
        <f>INDEX('ED - Country code'!$A:$A,MATCH(Data!G3065,'ED - Country code'!$B:$B,0))</f>
        <v>United States of America</v>
      </c>
      <c r="V3065">
        <f t="shared" si="382"/>
        <v>35</v>
      </c>
      <c r="W3065">
        <f t="shared" si="383"/>
        <v>2016</v>
      </c>
    </row>
    <row r="3066" spans="1:23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6"/>
        <v>0.11294666666666667</v>
      </c>
      <c r="P3066" s="8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11">
        <f t="shared" si="380"/>
        <v>42299.130162037036</v>
      </c>
      <c r="T3066" s="11">
        <f t="shared" si="381"/>
        <v>42330.290972222225</v>
      </c>
      <c r="U3066" t="str">
        <f>INDEX('ED - Country code'!$A:$A,MATCH(Data!G3066,'ED - Country code'!$B:$B,0))</f>
        <v>United States of America</v>
      </c>
      <c r="V3066">
        <f t="shared" si="382"/>
        <v>31.160810185188893</v>
      </c>
      <c r="W3066">
        <f t="shared" si="383"/>
        <v>2015</v>
      </c>
    </row>
    <row r="3067" spans="1:23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6"/>
        <v>4.0000000000000002E-4</v>
      </c>
      <c r="P3067" s="8">
        <f t="shared" si="377"/>
        <v>5</v>
      </c>
      <c r="Q3067" t="str">
        <f t="shared" si="378"/>
        <v>theater</v>
      </c>
      <c r="R3067" t="str">
        <f t="shared" si="379"/>
        <v>spaces</v>
      </c>
      <c r="S3067" s="11">
        <f t="shared" si="380"/>
        <v>41825.055231481485</v>
      </c>
      <c r="T3067" s="11">
        <f t="shared" si="381"/>
        <v>41850.055231481485</v>
      </c>
      <c r="U3067" t="str">
        <f>INDEX('ED - Country code'!$A:$A,MATCH(Data!G3067,'ED - Country code'!$B:$B,0))</f>
        <v>United States of America</v>
      </c>
      <c r="V3067">
        <f t="shared" si="382"/>
        <v>25</v>
      </c>
      <c r="W3067">
        <f t="shared" si="383"/>
        <v>2014</v>
      </c>
    </row>
    <row r="3068" spans="1:23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6"/>
        <v>0.11985714285714286</v>
      </c>
      <c r="P3068" s="8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11">
        <f t="shared" si="380"/>
        <v>42531.228437500002</v>
      </c>
      <c r="T3068" s="11">
        <f t="shared" si="381"/>
        <v>42561.228437500002</v>
      </c>
      <c r="U3068" t="str">
        <f>INDEX('ED - Country code'!$A:$A,MATCH(Data!G3068,'ED - Country code'!$B:$B,0))</f>
        <v>Australia</v>
      </c>
      <c r="V3068">
        <f t="shared" si="382"/>
        <v>30</v>
      </c>
      <c r="W3068">
        <f t="shared" si="383"/>
        <v>2016</v>
      </c>
    </row>
    <row r="3069" spans="1:23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6"/>
        <v>2.5000000000000001E-2</v>
      </c>
      <c r="P3069" s="8">
        <f t="shared" si="377"/>
        <v>200</v>
      </c>
      <c r="Q3069" t="str">
        <f t="shared" si="378"/>
        <v>theater</v>
      </c>
      <c r="R3069" t="str">
        <f t="shared" si="379"/>
        <v>spaces</v>
      </c>
      <c r="S3069" s="11">
        <f t="shared" si="380"/>
        <v>42226.938414351855</v>
      </c>
      <c r="T3069" s="11">
        <f t="shared" si="381"/>
        <v>42256.938414351855</v>
      </c>
      <c r="U3069" t="str">
        <f>INDEX('ED - Country code'!$A:$A,MATCH(Data!G3069,'ED - Country code'!$B:$B,0))</f>
        <v>New Zealand</v>
      </c>
      <c r="V3069">
        <f t="shared" si="382"/>
        <v>30</v>
      </c>
      <c r="W3069">
        <f t="shared" si="383"/>
        <v>2015</v>
      </c>
    </row>
    <row r="3070" spans="1:23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6"/>
        <v>6.9999999999999999E-4</v>
      </c>
      <c r="P3070" s="8">
        <f t="shared" si="377"/>
        <v>87.5</v>
      </c>
      <c r="Q3070" t="str">
        <f t="shared" si="378"/>
        <v>theater</v>
      </c>
      <c r="R3070" t="str">
        <f t="shared" si="379"/>
        <v>spaces</v>
      </c>
      <c r="S3070" s="11">
        <f t="shared" si="380"/>
        <v>42263.691574074073</v>
      </c>
      <c r="T3070" s="11">
        <f t="shared" si="381"/>
        <v>42293.691574074073</v>
      </c>
      <c r="U3070" t="str">
        <f>INDEX('ED - Country code'!$A:$A,MATCH(Data!G3070,'ED - Country code'!$B:$B,0))</f>
        <v>United States of America</v>
      </c>
      <c r="V3070">
        <f t="shared" si="382"/>
        <v>30</v>
      </c>
      <c r="W3070">
        <f t="shared" si="383"/>
        <v>2015</v>
      </c>
    </row>
    <row r="3071" spans="1:23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6"/>
        <v>0.14099999999999999</v>
      </c>
      <c r="P3071" s="8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11">
        <f t="shared" si="380"/>
        <v>41957.833726851852</v>
      </c>
      <c r="T3071" s="11">
        <f t="shared" si="381"/>
        <v>41987.833726851852</v>
      </c>
      <c r="U3071" t="str">
        <f>INDEX('ED - Country code'!$A:$A,MATCH(Data!G3071,'ED - Country code'!$B:$B,0))</f>
        <v>United States of America</v>
      </c>
      <c r="V3071">
        <f t="shared" si="382"/>
        <v>30</v>
      </c>
      <c r="W3071">
        <f t="shared" si="383"/>
        <v>2014</v>
      </c>
    </row>
    <row r="3072" spans="1:23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6"/>
        <v>3.3399999999999999E-2</v>
      </c>
      <c r="P3072" s="8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11">
        <f t="shared" si="380"/>
        <v>42690.733437499999</v>
      </c>
      <c r="T3072" s="11">
        <f t="shared" si="381"/>
        <v>42711.733437499999</v>
      </c>
      <c r="U3072" t="str">
        <f>INDEX('ED - Country code'!$A:$A,MATCH(Data!G3072,'ED - Country code'!$B:$B,0))</f>
        <v>United Kingdom</v>
      </c>
      <c r="V3072">
        <f t="shared" si="382"/>
        <v>21</v>
      </c>
      <c r="W3072">
        <f t="shared" si="383"/>
        <v>2016</v>
      </c>
    </row>
    <row r="3073" spans="1:23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6"/>
        <v>0.59775</v>
      </c>
      <c r="P3073" s="8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11">
        <f t="shared" si="380"/>
        <v>42097.732418981483</v>
      </c>
      <c r="T3073" s="11">
        <f t="shared" si="381"/>
        <v>42115.249305555553</v>
      </c>
      <c r="U3073" t="str">
        <f>INDEX('ED - Country code'!$A:$A,MATCH(Data!G3073,'ED - Country code'!$B:$B,0))</f>
        <v>United States of America</v>
      </c>
      <c r="V3073">
        <f t="shared" si="382"/>
        <v>17.516886574070668</v>
      </c>
      <c r="W3073">
        <f t="shared" si="383"/>
        <v>2015</v>
      </c>
    </row>
    <row r="3074" spans="1:23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384">E3074/D3074</f>
        <v>1.6666666666666666E-4</v>
      </c>
      <c r="P3074" s="8">
        <f t="shared" ref="P3074:P3137" si="385">E3074/L3074</f>
        <v>1</v>
      </c>
      <c r="Q3074" t="str">
        <f t="shared" ref="Q3074:Q3137" si="386">LEFT(N3074,SEARCH("/",N3074,1)-1)</f>
        <v>theater</v>
      </c>
      <c r="R3074" t="str">
        <f t="shared" ref="R3074:R3137" si="387">RIGHT(N3074,LEN(N3074)-SEARCH("/",N3074,1))</f>
        <v>spaces</v>
      </c>
      <c r="S3074" s="11">
        <f t="shared" ref="S3074:S3137" si="388">(((J3074/60)/60)/24)+DATE(1970,1,1)</f>
        <v>42658.690532407403</v>
      </c>
      <c r="T3074" s="11">
        <f t="shared" ref="T3074:T3137" si="389">(((I3074/60)/60)/24)+DATE(1970,1,1)</f>
        <v>42673.073611111111</v>
      </c>
      <c r="U3074" t="str">
        <f>INDEX('ED - Country code'!$A:$A,MATCH(Data!G3074,'ED - Country code'!$B:$B,0))</f>
        <v>United States of America</v>
      </c>
      <c r="V3074">
        <f t="shared" si="382"/>
        <v>14.383078703707724</v>
      </c>
      <c r="W3074">
        <f t="shared" si="383"/>
        <v>2016</v>
      </c>
    </row>
    <row r="3075" spans="1:23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384"/>
        <v>2.3035714285714285E-4</v>
      </c>
      <c r="P3075" s="8">
        <f t="shared" si="385"/>
        <v>92.142857142857139</v>
      </c>
      <c r="Q3075" t="str">
        <f t="shared" si="386"/>
        <v>theater</v>
      </c>
      <c r="R3075" t="str">
        <f t="shared" si="387"/>
        <v>spaces</v>
      </c>
      <c r="S3075" s="11">
        <f t="shared" si="388"/>
        <v>42111.684027777781</v>
      </c>
      <c r="T3075" s="11">
        <f t="shared" si="389"/>
        <v>42169.804861111115</v>
      </c>
      <c r="U3075" t="str">
        <f>INDEX('ED - Country code'!$A:$A,MATCH(Data!G3075,'ED - Country code'!$B:$B,0))</f>
        <v>United States of America</v>
      </c>
      <c r="V3075">
        <f t="shared" ref="V3075:V3138" si="390">T3075-S3075</f>
        <v>58.120833333334303</v>
      </c>
      <c r="W3075">
        <f t="shared" ref="W3075:W3138" si="391">YEAR(T3075)</f>
        <v>2015</v>
      </c>
    </row>
    <row r="3076" spans="1:23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4"/>
        <v>8.8000000000000003E-4</v>
      </c>
      <c r="P3076" s="8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11">
        <f t="shared" si="388"/>
        <v>42409.571284722217</v>
      </c>
      <c r="T3076" s="11">
        <f t="shared" si="389"/>
        <v>42439.571284722217</v>
      </c>
      <c r="U3076" t="str">
        <f>INDEX('ED - Country code'!$A:$A,MATCH(Data!G3076,'ED - Country code'!$B:$B,0))</f>
        <v>France</v>
      </c>
      <c r="V3076">
        <f t="shared" si="390"/>
        <v>30</v>
      </c>
      <c r="W3076">
        <f t="shared" si="391"/>
        <v>2016</v>
      </c>
    </row>
    <row r="3077" spans="1:23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4"/>
        <v>8.6400000000000005E-2</v>
      </c>
      <c r="P3077" s="8">
        <f t="shared" si="385"/>
        <v>64.8</v>
      </c>
      <c r="Q3077" t="str">
        <f t="shared" si="386"/>
        <v>theater</v>
      </c>
      <c r="R3077" t="str">
        <f t="shared" si="387"/>
        <v>spaces</v>
      </c>
      <c r="S3077" s="11">
        <f t="shared" si="388"/>
        <v>42551.102314814809</v>
      </c>
      <c r="T3077" s="11">
        <f t="shared" si="389"/>
        <v>42601.102314814809</v>
      </c>
      <c r="U3077" t="str">
        <f>INDEX('ED - Country code'!$A:$A,MATCH(Data!G3077,'ED - Country code'!$B:$B,0))</f>
        <v>United States of America</v>
      </c>
      <c r="V3077">
        <f t="shared" si="390"/>
        <v>50</v>
      </c>
      <c r="W3077">
        <f t="shared" si="391"/>
        <v>2016</v>
      </c>
    </row>
    <row r="3078" spans="1:23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4"/>
        <v>0.15060000000000001</v>
      </c>
      <c r="P3078" s="8">
        <f t="shared" si="385"/>
        <v>30.12</v>
      </c>
      <c r="Q3078" t="str">
        <f t="shared" si="386"/>
        <v>theater</v>
      </c>
      <c r="R3078" t="str">
        <f t="shared" si="387"/>
        <v>spaces</v>
      </c>
      <c r="S3078" s="11">
        <f t="shared" si="388"/>
        <v>42226.651886574073</v>
      </c>
      <c r="T3078" s="11">
        <f t="shared" si="389"/>
        <v>42286.651886574073</v>
      </c>
      <c r="U3078" t="str">
        <f>INDEX('ED - Country code'!$A:$A,MATCH(Data!G3078,'ED - Country code'!$B:$B,0))</f>
        <v>United States of America</v>
      </c>
      <c r="V3078">
        <f t="shared" si="390"/>
        <v>60</v>
      </c>
      <c r="W3078">
        <f t="shared" si="391"/>
        <v>2015</v>
      </c>
    </row>
    <row r="3079" spans="1:23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4"/>
        <v>4.7727272727272731E-3</v>
      </c>
      <c r="P3079" s="8">
        <f t="shared" si="385"/>
        <v>52.5</v>
      </c>
      <c r="Q3079" t="str">
        <f t="shared" si="386"/>
        <v>theater</v>
      </c>
      <c r="R3079" t="str">
        <f t="shared" si="387"/>
        <v>spaces</v>
      </c>
      <c r="S3079" s="11">
        <f t="shared" si="388"/>
        <v>42766.956921296296</v>
      </c>
      <c r="T3079" s="11">
        <f t="shared" si="389"/>
        <v>42796.956921296296</v>
      </c>
      <c r="U3079" t="str">
        <f>INDEX('ED - Country code'!$A:$A,MATCH(Data!G3079,'ED - Country code'!$B:$B,0))</f>
        <v>Canada</v>
      </c>
      <c r="V3079">
        <f t="shared" si="390"/>
        <v>30</v>
      </c>
      <c r="W3079">
        <f t="shared" si="391"/>
        <v>2017</v>
      </c>
    </row>
    <row r="3080" spans="1:23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4"/>
        <v>1.1833333333333333E-3</v>
      </c>
      <c r="P3080" s="8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11">
        <f t="shared" si="388"/>
        <v>42031.138831018514</v>
      </c>
      <c r="T3080" s="11">
        <f t="shared" si="389"/>
        <v>42061.138831018514</v>
      </c>
      <c r="U3080" t="str">
        <f>INDEX('ED - Country code'!$A:$A,MATCH(Data!G3080,'ED - Country code'!$B:$B,0))</f>
        <v>United States of America</v>
      </c>
      <c r="V3080">
        <f t="shared" si="390"/>
        <v>30</v>
      </c>
      <c r="W3080">
        <f t="shared" si="391"/>
        <v>2015</v>
      </c>
    </row>
    <row r="3081" spans="1:23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4"/>
        <v>8.4173998587352451E-3</v>
      </c>
      <c r="P3081" s="8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11">
        <f t="shared" si="388"/>
        <v>42055.713368055556</v>
      </c>
      <c r="T3081" s="11">
        <f t="shared" si="389"/>
        <v>42085.671701388885</v>
      </c>
      <c r="U3081" t="str">
        <f>INDEX('ED - Country code'!$A:$A,MATCH(Data!G3081,'ED - Country code'!$B:$B,0))</f>
        <v>United States of America</v>
      </c>
      <c r="V3081">
        <f t="shared" si="390"/>
        <v>29.958333333328483</v>
      </c>
      <c r="W3081">
        <f t="shared" si="391"/>
        <v>2015</v>
      </c>
    </row>
    <row r="3082" spans="1:23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4"/>
        <v>1.8799999999999999E-4</v>
      </c>
      <c r="P3082" s="8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11">
        <f t="shared" si="388"/>
        <v>41940.028287037036</v>
      </c>
      <c r="T3082" s="11">
        <f t="shared" si="389"/>
        <v>42000.0699537037</v>
      </c>
      <c r="U3082" t="str">
        <f>INDEX('ED - Country code'!$A:$A,MATCH(Data!G3082,'ED - Country code'!$B:$B,0))</f>
        <v>United States of America</v>
      </c>
      <c r="V3082">
        <f t="shared" si="390"/>
        <v>60.041666666664241</v>
      </c>
      <c r="W3082">
        <f t="shared" si="391"/>
        <v>2014</v>
      </c>
    </row>
    <row r="3083" spans="1:23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4"/>
        <v>2.1029999999999998E-3</v>
      </c>
      <c r="P3083" s="8">
        <f t="shared" si="385"/>
        <v>420.6</v>
      </c>
      <c r="Q3083" t="str">
        <f t="shared" si="386"/>
        <v>theater</v>
      </c>
      <c r="R3083" t="str">
        <f t="shared" si="387"/>
        <v>spaces</v>
      </c>
      <c r="S3083" s="11">
        <f t="shared" si="388"/>
        <v>42237.181608796294</v>
      </c>
      <c r="T3083" s="11">
        <f t="shared" si="389"/>
        <v>42267.181608796294</v>
      </c>
      <c r="U3083" t="str">
        <f>INDEX('ED - Country code'!$A:$A,MATCH(Data!G3083,'ED - Country code'!$B:$B,0))</f>
        <v>United States of America</v>
      </c>
      <c r="V3083">
        <f t="shared" si="390"/>
        <v>30</v>
      </c>
      <c r="W3083">
        <f t="shared" si="391"/>
        <v>2015</v>
      </c>
    </row>
    <row r="3084" spans="1:23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4"/>
        <v>0</v>
      </c>
      <c r="P3084" s="8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11">
        <f t="shared" si="388"/>
        <v>42293.922986111109</v>
      </c>
      <c r="T3084" s="11">
        <f t="shared" si="389"/>
        <v>42323.96465277778</v>
      </c>
      <c r="U3084" t="str">
        <f>INDEX('ED - Country code'!$A:$A,MATCH(Data!G3084,'ED - Country code'!$B:$B,0))</f>
        <v>United States of America</v>
      </c>
      <c r="V3084">
        <f t="shared" si="390"/>
        <v>30.041666666671517</v>
      </c>
      <c r="W3084">
        <f t="shared" si="391"/>
        <v>2015</v>
      </c>
    </row>
    <row r="3085" spans="1:23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4"/>
        <v>2.8E-3</v>
      </c>
      <c r="P3085" s="8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11">
        <f t="shared" si="388"/>
        <v>41853.563402777778</v>
      </c>
      <c r="T3085" s="11">
        <f t="shared" si="389"/>
        <v>41883.208333333336</v>
      </c>
      <c r="U3085" t="str">
        <f>INDEX('ED - Country code'!$A:$A,MATCH(Data!G3085,'ED - Country code'!$B:$B,0))</f>
        <v>United States of America</v>
      </c>
      <c r="V3085">
        <f t="shared" si="390"/>
        <v>29.644930555557949</v>
      </c>
      <c r="W3085">
        <f t="shared" si="391"/>
        <v>2014</v>
      </c>
    </row>
    <row r="3086" spans="1:23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4"/>
        <v>0.11579206701157921</v>
      </c>
      <c r="P3086" s="8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11">
        <f t="shared" si="388"/>
        <v>42100.723738425921</v>
      </c>
      <c r="T3086" s="11">
        <f t="shared" si="389"/>
        <v>42129.783333333333</v>
      </c>
      <c r="U3086" t="str">
        <f>INDEX('ED - Country code'!$A:$A,MATCH(Data!G3086,'ED - Country code'!$B:$B,0))</f>
        <v>United States of America</v>
      </c>
      <c r="V3086">
        <f t="shared" si="390"/>
        <v>29.059594907412247</v>
      </c>
      <c r="W3086">
        <f t="shared" si="391"/>
        <v>2015</v>
      </c>
    </row>
    <row r="3087" spans="1:23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4"/>
        <v>2.4400000000000002E-2</v>
      </c>
      <c r="P3087" s="8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11">
        <f t="shared" si="388"/>
        <v>42246.883784722217</v>
      </c>
      <c r="T3087" s="11">
        <f t="shared" si="389"/>
        <v>42276.883784722217</v>
      </c>
      <c r="U3087" t="str">
        <f>INDEX('ED - Country code'!$A:$A,MATCH(Data!G3087,'ED - Country code'!$B:$B,0))</f>
        <v>United States of America</v>
      </c>
      <c r="V3087">
        <f t="shared" si="390"/>
        <v>30</v>
      </c>
      <c r="W3087">
        <f t="shared" si="391"/>
        <v>2015</v>
      </c>
    </row>
    <row r="3088" spans="1:23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4"/>
        <v>2.5000000000000001E-3</v>
      </c>
      <c r="P3088" s="8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11">
        <f t="shared" si="388"/>
        <v>42173.67082175926</v>
      </c>
      <c r="T3088" s="11">
        <f t="shared" si="389"/>
        <v>42233.67082175926</v>
      </c>
      <c r="U3088" t="str">
        <f>INDEX('ED - Country code'!$A:$A,MATCH(Data!G3088,'ED - Country code'!$B:$B,0))</f>
        <v>Italy</v>
      </c>
      <c r="V3088">
        <f t="shared" si="390"/>
        <v>60</v>
      </c>
      <c r="W3088">
        <f t="shared" si="391"/>
        <v>2015</v>
      </c>
    </row>
    <row r="3089" spans="1:23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4"/>
        <v>6.2500000000000003E-3</v>
      </c>
      <c r="P3089" s="8">
        <f t="shared" si="385"/>
        <v>62.5</v>
      </c>
      <c r="Q3089" t="str">
        <f t="shared" si="386"/>
        <v>theater</v>
      </c>
      <c r="R3089" t="str">
        <f t="shared" si="387"/>
        <v>spaces</v>
      </c>
      <c r="S3089" s="11">
        <f t="shared" si="388"/>
        <v>42665.150347222225</v>
      </c>
      <c r="T3089" s="11">
        <f t="shared" si="389"/>
        <v>42725.192013888889</v>
      </c>
      <c r="U3089" t="str">
        <f>INDEX('ED - Country code'!$A:$A,MATCH(Data!G3089,'ED - Country code'!$B:$B,0))</f>
        <v>United States of America</v>
      </c>
      <c r="V3089">
        <f t="shared" si="390"/>
        <v>60.041666666664241</v>
      </c>
      <c r="W3089">
        <f t="shared" si="391"/>
        <v>2016</v>
      </c>
    </row>
    <row r="3090" spans="1:23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4"/>
        <v>1.9384615384615384E-3</v>
      </c>
      <c r="P3090" s="8">
        <f t="shared" si="385"/>
        <v>42</v>
      </c>
      <c r="Q3090" t="str">
        <f t="shared" si="386"/>
        <v>theater</v>
      </c>
      <c r="R3090" t="str">
        <f t="shared" si="387"/>
        <v>spaces</v>
      </c>
      <c r="S3090" s="11">
        <f t="shared" si="388"/>
        <v>41981.57230324074</v>
      </c>
      <c r="T3090" s="11">
        <f t="shared" si="389"/>
        <v>42012.570138888885</v>
      </c>
      <c r="U3090" t="str">
        <f>INDEX('ED - Country code'!$A:$A,MATCH(Data!G3090,'ED - Country code'!$B:$B,0))</f>
        <v>United States of America</v>
      </c>
      <c r="V3090">
        <f t="shared" si="390"/>
        <v>30.997835648144246</v>
      </c>
      <c r="W3090">
        <f t="shared" si="391"/>
        <v>2015</v>
      </c>
    </row>
    <row r="3091" spans="1:23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4"/>
        <v>0.23416000000000001</v>
      </c>
      <c r="P3091" s="8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11">
        <f t="shared" si="388"/>
        <v>42528.542627314819</v>
      </c>
      <c r="T3091" s="11">
        <f t="shared" si="389"/>
        <v>42560.082638888889</v>
      </c>
      <c r="U3091" t="str">
        <f>INDEX('ED - Country code'!$A:$A,MATCH(Data!G3091,'ED - Country code'!$B:$B,0))</f>
        <v>United States of America</v>
      </c>
      <c r="V3091">
        <f t="shared" si="390"/>
        <v>31.540011574070377</v>
      </c>
      <c r="W3091">
        <f t="shared" si="391"/>
        <v>2016</v>
      </c>
    </row>
    <row r="3092" spans="1:23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4"/>
        <v>5.080888888888889E-2</v>
      </c>
      <c r="P3092" s="8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11">
        <f t="shared" si="388"/>
        <v>42065.818807870368</v>
      </c>
      <c r="T3092" s="11">
        <f t="shared" si="389"/>
        <v>42125.777141203704</v>
      </c>
      <c r="U3092" t="str">
        <f>INDEX('ED - Country code'!$A:$A,MATCH(Data!G3092,'ED - Country code'!$B:$B,0))</f>
        <v>United States of America</v>
      </c>
      <c r="V3092">
        <f t="shared" si="390"/>
        <v>59.958333333335759</v>
      </c>
      <c r="W3092">
        <f t="shared" si="391"/>
        <v>2015</v>
      </c>
    </row>
    <row r="3093" spans="1:23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4"/>
        <v>0.15920000000000001</v>
      </c>
      <c r="P3093" s="8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11">
        <f t="shared" si="388"/>
        <v>42566.948414351849</v>
      </c>
      <c r="T3093" s="11">
        <f t="shared" si="389"/>
        <v>42596.948414351849</v>
      </c>
      <c r="U3093" t="str">
        <f>INDEX('ED - Country code'!$A:$A,MATCH(Data!G3093,'ED - Country code'!$B:$B,0))</f>
        <v>United States of America</v>
      </c>
      <c r="V3093">
        <f t="shared" si="390"/>
        <v>30</v>
      </c>
      <c r="W3093">
        <f t="shared" si="391"/>
        <v>2016</v>
      </c>
    </row>
    <row r="3094" spans="1:23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4"/>
        <v>1.1831900000000001E-2</v>
      </c>
      <c r="P3094" s="8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11">
        <f t="shared" si="388"/>
        <v>42255.619351851856</v>
      </c>
      <c r="T3094" s="11">
        <f t="shared" si="389"/>
        <v>42292.916666666672</v>
      </c>
      <c r="U3094" t="str">
        <f>INDEX('ED - Country code'!$A:$A,MATCH(Data!G3094,'ED - Country code'!$B:$B,0))</f>
        <v>United States of America</v>
      </c>
      <c r="V3094">
        <f t="shared" si="390"/>
        <v>37.297314814815763</v>
      </c>
      <c r="W3094">
        <f t="shared" si="391"/>
        <v>2015</v>
      </c>
    </row>
    <row r="3095" spans="1:23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4"/>
        <v>0.22750000000000001</v>
      </c>
      <c r="P3095" s="8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11">
        <f t="shared" si="388"/>
        <v>41760.909039351849</v>
      </c>
      <c r="T3095" s="11">
        <f t="shared" si="389"/>
        <v>41791.165972222225</v>
      </c>
      <c r="U3095" t="str">
        <f>INDEX('ED - Country code'!$A:$A,MATCH(Data!G3095,'ED - Country code'!$B:$B,0))</f>
        <v>Canada</v>
      </c>
      <c r="V3095">
        <f t="shared" si="390"/>
        <v>30.256932870375749</v>
      </c>
      <c r="W3095">
        <f t="shared" si="391"/>
        <v>2014</v>
      </c>
    </row>
    <row r="3096" spans="1:23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4"/>
        <v>2.5000000000000001E-4</v>
      </c>
      <c r="P3096" s="8">
        <f t="shared" si="385"/>
        <v>25</v>
      </c>
      <c r="Q3096" t="str">
        <f t="shared" si="386"/>
        <v>theater</v>
      </c>
      <c r="R3096" t="str">
        <f t="shared" si="387"/>
        <v>spaces</v>
      </c>
      <c r="S3096" s="11">
        <f t="shared" si="388"/>
        <v>42207.795787037037</v>
      </c>
      <c r="T3096" s="11">
        <f t="shared" si="389"/>
        <v>42267.795787037037</v>
      </c>
      <c r="U3096" t="str">
        <f>INDEX('ED - Country code'!$A:$A,MATCH(Data!G3096,'ED - Country code'!$B:$B,0))</f>
        <v>United States of America</v>
      </c>
      <c r="V3096">
        <f t="shared" si="390"/>
        <v>60</v>
      </c>
      <c r="W3096">
        <f t="shared" si="391"/>
        <v>2015</v>
      </c>
    </row>
    <row r="3097" spans="1:23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4"/>
        <v>3.351206434316354E-3</v>
      </c>
      <c r="P3097" s="8">
        <f t="shared" si="385"/>
        <v>50</v>
      </c>
      <c r="Q3097" t="str">
        <f t="shared" si="386"/>
        <v>theater</v>
      </c>
      <c r="R3097" t="str">
        <f t="shared" si="387"/>
        <v>spaces</v>
      </c>
      <c r="S3097" s="11">
        <f t="shared" si="388"/>
        <v>42523.025231481486</v>
      </c>
      <c r="T3097" s="11">
        <f t="shared" si="389"/>
        <v>42583.025231481486</v>
      </c>
      <c r="U3097" t="str">
        <f>INDEX('ED - Country code'!$A:$A,MATCH(Data!G3097,'ED - Country code'!$B:$B,0))</f>
        <v>United States of America</v>
      </c>
      <c r="V3097">
        <f t="shared" si="390"/>
        <v>60</v>
      </c>
      <c r="W3097">
        <f t="shared" si="391"/>
        <v>2016</v>
      </c>
    </row>
    <row r="3098" spans="1:23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4"/>
        <v>3.9750000000000001E-2</v>
      </c>
      <c r="P3098" s="8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11">
        <f t="shared" si="388"/>
        <v>42114.825532407413</v>
      </c>
      <c r="T3098" s="11">
        <f t="shared" si="389"/>
        <v>42144.825532407413</v>
      </c>
      <c r="U3098" t="str">
        <f>INDEX('ED - Country code'!$A:$A,MATCH(Data!G3098,'ED - Country code'!$B:$B,0))</f>
        <v>United States of America</v>
      </c>
      <c r="V3098">
        <f t="shared" si="390"/>
        <v>30</v>
      </c>
      <c r="W3098">
        <f t="shared" si="391"/>
        <v>2015</v>
      </c>
    </row>
    <row r="3099" spans="1:23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4"/>
        <v>0.17150000000000001</v>
      </c>
      <c r="P3099" s="8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11">
        <f t="shared" si="388"/>
        <v>42629.503483796296</v>
      </c>
      <c r="T3099" s="11">
        <f t="shared" si="389"/>
        <v>42650.583333333328</v>
      </c>
      <c r="U3099" t="str">
        <f>INDEX('ED - Country code'!$A:$A,MATCH(Data!G3099,'ED - Country code'!$B:$B,0))</f>
        <v>United Kingdom</v>
      </c>
      <c r="V3099">
        <f t="shared" si="390"/>
        <v>21.079849537032715</v>
      </c>
      <c r="W3099">
        <f t="shared" si="391"/>
        <v>2016</v>
      </c>
    </row>
    <row r="3100" spans="1:23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4"/>
        <v>3.608004104669061E-2</v>
      </c>
      <c r="P3100" s="8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11">
        <f t="shared" si="388"/>
        <v>42359.792233796295</v>
      </c>
      <c r="T3100" s="11">
        <f t="shared" si="389"/>
        <v>42408.01180555555</v>
      </c>
      <c r="U3100" t="str">
        <f>INDEX('ED - Country code'!$A:$A,MATCH(Data!G3100,'ED - Country code'!$B:$B,0))</f>
        <v>United States of America</v>
      </c>
      <c r="V3100">
        <f t="shared" si="390"/>
        <v>48.219571759254904</v>
      </c>
      <c r="W3100">
        <f t="shared" si="391"/>
        <v>2016</v>
      </c>
    </row>
    <row r="3101" spans="1:23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4"/>
        <v>0.13900000000000001</v>
      </c>
      <c r="P3101" s="8">
        <f t="shared" si="385"/>
        <v>55.6</v>
      </c>
      <c r="Q3101" t="str">
        <f t="shared" si="386"/>
        <v>theater</v>
      </c>
      <c r="R3101" t="str">
        <f t="shared" si="387"/>
        <v>spaces</v>
      </c>
      <c r="S3101" s="11">
        <f t="shared" si="388"/>
        <v>42382.189710648148</v>
      </c>
      <c r="T3101" s="11">
        <f t="shared" si="389"/>
        <v>42412.189710648148</v>
      </c>
      <c r="U3101" t="str">
        <f>INDEX('ED - Country code'!$A:$A,MATCH(Data!G3101,'ED - Country code'!$B:$B,0))</f>
        <v>United States of America</v>
      </c>
      <c r="V3101">
        <f t="shared" si="390"/>
        <v>30</v>
      </c>
      <c r="W3101">
        <f t="shared" si="391"/>
        <v>2016</v>
      </c>
    </row>
    <row r="3102" spans="1:23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4"/>
        <v>0.15225</v>
      </c>
      <c r="P3102" s="8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11">
        <f t="shared" si="388"/>
        <v>41902.622395833336</v>
      </c>
      <c r="T3102" s="11">
        <f t="shared" si="389"/>
        <v>41932.622395833336</v>
      </c>
      <c r="U3102" t="str">
        <f>INDEX('ED - Country code'!$A:$A,MATCH(Data!G3102,'ED - Country code'!$B:$B,0))</f>
        <v>United States of America</v>
      </c>
      <c r="V3102">
        <f t="shared" si="390"/>
        <v>30</v>
      </c>
      <c r="W3102">
        <f t="shared" si="391"/>
        <v>2014</v>
      </c>
    </row>
    <row r="3103" spans="1:23" ht="43.2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4"/>
        <v>0.12</v>
      </c>
      <c r="P3103" s="8">
        <f t="shared" si="385"/>
        <v>25</v>
      </c>
      <c r="Q3103" t="str">
        <f t="shared" si="386"/>
        <v>theater</v>
      </c>
      <c r="R3103" t="str">
        <f t="shared" si="387"/>
        <v>spaces</v>
      </c>
      <c r="S3103" s="11">
        <f t="shared" si="388"/>
        <v>42171.383530092593</v>
      </c>
      <c r="T3103" s="11">
        <f t="shared" si="389"/>
        <v>42201.330555555556</v>
      </c>
      <c r="U3103" t="str">
        <f>INDEX('ED - Country code'!$A:$A,MATCH(Data!G3103,'ED - Country code'!$B:$B,0))</f>
        <v>France</v>
      </c>
      <c r="V3103">
        <f t="shared" si="390"/>
        <v>29.947025462963211</v>
      </c>
      <c r="W3103">
        <f t="shared" si="391"/>
        <v>2015</v>
      </c>
    </row>
    <row r="3104" spans="1:23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4"/>
        <v>0.391125</v>
      </c>
      <c r="P3104" s="8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11">
        <f t="shared" si="388"/>
        <v>42555.340486111112</v>
      </c>
      <c r="T3104" s="11">
        <f t="shared" si="389"/>
        <v>42605.340486111112</v>
      </c>
      <c r="U3104" t="str">
        <f>INDEX('ED - Country code'!$A:$A,MATCH(Data!G3104,'ED - Country code'!$B:$B,0))</f>
        <v>United Kingdom</v>
      </c>
      <c r="V3104">
        <f t="shared" si="390"/>
        <v>50</v>
      </c>
      <c r="W3104">
        <f t="shared" si="391"/>
        <v>2016</v>
      </c>
    </row>
    <row r="3105" spans="1:23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4"/>
        <v>2.6829268292682929E-3</v>
      </c>
      <c r="P3105" s="8">
        <f t="shared" si="385"/>
        <v>5.5</v>
      </c>
      <c r="Q3105" t="str">
        <f t="shared" si="386"/>
        <v>theater</v>
      </c>
      <c r="R3105" t="str">
        <f t="shared" si="387"/>
        <v>spaces</v>
      </c>
      <c r="S3105" s="11">
        <f t="shared" si="388"/>
        <v>42107.156319444446</v>
      </c>
      <c r="T3105" s="11">
        <f t="shared" si="389"/>
        <v>42167.156319444446</v>
      </c>
      <c r="U3105" t="str">
        <f>INDEX('ED - Country code'!$A:$A,MATCH(Data!G3105,'ED - Country code'!$B:$B,0))</f>
        <v>United States of America</v>
      </c>
      <c r="V3105">
        <f t="shared" si="390"/>
        <v>60</v>
      </c>
      <c r="W3105">
        <f t="shared" si="391"/>
        <v>2015</v>
      </c>
    </row>
    <row r="3106" spans="1:23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4"/>
        <v>0.29625000000000001</v>
      </c>
      <c r="P3106" s="8">
        <f t="shared" si="385"/>
        <v>237</v>
      </c>
      <c r="Q3106" t="str">
        <f t="shared" si="386"/>
        <v>theater</v>
      </c>
      <c r="R3106" t="str">
        <f t="shared" si="387"/>
        <v>spaces</v>
      </c>
      <c r="S3106" s="11">
        <f t="shared" si="388"/>
        <v>42006.908692129626</v>
      </c>
      <c r="T3106" s="11">
        <f t="shared" si="389"/>
        <v>42038.083333333328</v>
      </c>
      <c r="U3106" t="str">
        <f>INDEX('ED - Country code'!$A:$A,MATCH(Data!G3106,'ED - Country code'!$B:$B,0))</f>
        <v>Australia</v>
      </c>
      <c r="V3106">
        <f t="shared" si="390"/>
        <v>31.174641203702777</v>
      </c>
      <c r="W3106">
        <f t="shared" si="391"/>
        <v>2015</v>
      </c>
    </row>
    <row r="3107" spans="1:23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4"/>
        <v>0.4236099230111206</v>
      </c>
      <c r="P3107" s="8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11">
        <f t="shared" si="388"/>
        <v>41876.718935185185</v>
      </c>
      <c r="T3107" s="11">
        <f t="shared" si="389"/>
        <v>41931.208333333336</v>
      </c>
      <c r="U3107" t="str">
        <f>INDEX('ED - Country code'!$A:$A,MATCH(Data!G3107,'ED - Country code'!$B:$B,0))</f>
        <v>United States of America</v>
      </c>
      <c r="V3107">
        <f t="shared" si="390"/>
        <v>54.48939814815094</v>
      </c>
      <c r="W3107">
        <f t="shared" si="391"/>
        <v>2014</v>
      </c>
    </row>
    <row r="3108" spans="1:23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4"/>
        <v>4.1000000000000002E-2</v>
      </c>
      <c r="P3108" s="8">
        <f t="shared" si="385"/>
        <v>10.25</v>
      </c>
      <c r="Q3108" t="str">
        <f t="shared" si="386"/>
        <v>theater</v>
      </c>
      <c r="R3108" t="str">
        <f t="shared" si="387"/>
        <v>spaces</v>
      </c>
      <c r="S3108" s="11">
        <f t="shared" si="388"/>
        <v>42241.429120370376</v>
      </c>
      <c r="T3108" s="11">
        <f t="shared" si="389"/>
        <v>42263.916666666672</v>
      </c>
      <c r="U3108" t="str">
        <f>INDEX('ED - Country code'!$A:$A,MATCH(Data!G3108,'ED - Country code'!$B:$B,0))</f>
        <v>United Kingdom</v>
      </c>
      <c r="V3108">
        <f t="shared" si="390"/>
        <v>22.487546296295477</v>
      </c>
      <c r="W3108">
        <f t="shared" si="391"/>
        <v>2015</v>
      </c>
    </row>
    <row r="3109" spans="1:23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4"/>
        <v>0.197625</v>
      </c>
      <c r="P3109" s="8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11">
        <f t="shared" si="388"/>
        <v>42128.814247685179</v>
      </c>
      <c r="T3109" s="11">
        <f t="shared" si="389"/>
        <v>42135.814247685179</v>
      </c>
      <c r="U3109" t="str">
        <f>INDEX('ED - Country code'!$A:$A,MATCH(Data!G3109,'ED - Country code'!$B:$B,0))</f>
        <v>United States of America</v>
      </c>
      <c r="V3109">
        <f t="shared" si="390"/>
        <v>7</v>
      </c>
      <c r="W3109">
        <f t="shared" si="391"/>
        <v>2015</v>
      </c>
    </row>
    <row r="3110" spans="1:23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4"/>
        <v>5.1999999999999995E-4</v>
      </c>
      <c r="P3110" s="8">
        <f t="shared" si="385"/>
        <v>13</v>
      </c>
      <c r="Q3110" t="str">
        <f t="shared" si="386"/>
        <v>theater</v>
      </c>
      <c r="R3110" t="str">
        <f t="shared" si="387"/>
        <v>spaces</v>
      </c>
      <c r="S3110" s="11">
        <f t="shared" si="388"/>
        <v>42062.680486111116</v>
      </c>
      <c r="T3110" s="11">
        <f t="shared" si="389"/>
        <v>42122.638819444444</v>
      </c>
      <c r="U3110" t="str">
        <f>INDEX('ED - Country code'!$A:$A,MATCH(Data!G3110,'ED - Country code'!$B:$B,0))</f>
        <v>United States of America</v>
      </c>
      <c r="V3110">
        <f t="shared" si="390"/>
        <v>59.958333333328483</v>
      </c>
      <c r="W3110">
        <f t="shared" si="391"/>
        <v>2015</v>
      </c>
    </row>
    <row r="3111" spans="1:23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4"/>
        <v>0.25030188679245285</v>
      </c>
      <c r="P3111" s="8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11">
        <f t="shared" si="388"/>
        <v>41844.125115740739</v>
      </c>
      <c r="T3111" s="11">
        <f t="shared" si="389"/>
        <v>41879.125115740739</v>
      </c>
      <c r="U3111" t="str">
        <f>INDEX('ED - Country code'!$A:$A,MATCH(Data!G3111,'ED - Country code'!$B:$B,0))</f>
        <v>United States of America</v>
      </c>
      <c r="V3111">
        <f t="shared" si="390"/>
        <v>35</v>
      </c>
      <c r="W3111">
        <f t="shared" si="391"/>
        <v>2014</v>
      </c>
    </row>
    <row r="3112" spans="1:23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4"/>
        <v>4.0000000000000002E-4</v>
      </c>
      <c r="P3112" s="8">
        <f t="shared" si="385"/>
        <v>10</v>
      </c>
      <c r="Q3112" t="str">
        <f t="shared" si="386"/>
        <v>theater</v>
      </c>
      <c r="R3112" t="str">
        <f t="shared" si="387"/>
        <v>spaces</v>
      </c>
      <c r="S3112" s="11">
        <f t="shared" si="388"/>
        <v>42745.031469907408</v>
      </c>
      <c r="T3112" s="11">
        <f t="shared" si="389"/>
        <v>42785.031469907408</v>
      </c>
      <c r="U3112" t="str">
        <f>INDEX('ED - Country code'!$A:$A,MATCH(Data!G3112,'ED - Country code'!$B:$B,0))</f>
        <v>United States of America</v>
      </c>
      <c r="V3112">
        <f t="shared" si="390"/>
        <v>40</v>
      </c>
      <c r="W3112">
        <f t="shared" si="391"/>
        <v>2017</v>
      </c>
    </row>
    <row r="3113" spans="1:23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4"/>
        <v>0.26640000000000003</v>
      </c>
      <c r="P3113" s="8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11">
        <f t="shared" si="388"/>
        <v>41885.595138888886</v>
      </c>
      <c r="T3113" s="11">
        <f t="shared" si="389"/>
        <v>41916.595138888886</v>
      </c>
      <c r="U3113" t="str">
        <f>INDEX('ED - Country code'!$A:$A,MATCH(Data!G3113,'ED - Country code'!$B:$B,0))</f>
        <v>United States of America</v>
      </c>
      <c r="V3113">
        <f t="shared" si="390"/>
        <v>31</v>
      </c>
      <c r="W3113">
        <f t="shared" si="391"/>
        <v>2014</v>
      </c>
    </row>
    <row r="3114" spans="1:23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4"/>
        <v>4.7363636363636365E-2</v>
      </c>
      <c r="P3114" s="8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11">
        <f t="shared" si="388"/>
        <v>42615.121921296297</v>
      </c>
      <c r="T3114" s="11">
        <f t="shared" si="389"/>
        <v>42675.121921296297</v>
      </c>
      <c r="U3114" t="str">
        <f>INDEX('ED - Country code'!$A:$A,MATCH(Data!G3114,'ED - Country code'!$B:$B,0))</f>
        <v>United States of America</v>
      </c>
      <c r="V3114">
        <f t="shared" si="390"/>
        <v>60</v>
      </c>
      <c r="W3114">
        <f t="shared" si="391"/>
        <v>2016</v>
      </c>
    </row>
    <row r="3115" spans="1:23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4"/>
        <v>4.2435339894712751E-2</v>
      </c>
      <c r="P3115" s="8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11">
        <f t="shared" si="388"/>
        <v>42081.731273148151</v>
      </c>
      <c r="T3115" s="11">
        <f t="shared" si="389"/>
        <v>42111.731273148151</v>
      </c>
      <c r="U3115" t="str">
        <f>INDEX('ED - Country code'!$A:$A,MATCH(Data!G3115,'ED - Country code'!$B:$B,0))</f>
        <v>United States of America</v>
      </c>
      <c r="V3115">
        <f t="shared" si="390"/>
        <v>30</v>
      </c>
      <c r="W3115">
        <f t="shared" si="391"/>
        <v>2015</v>
      </c>
    </row>
    <row r="3116" spans="1:23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4"/>
        <v>0</v>
      </c>
      <c r="P3116" s="8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11">
        <f t="shared" si="388"/>
        <v>41843.632523148146</v>
      </c>
      <c r="T3116" s="11">
        <f t="shared" si="389"/>
        <v>41903.632523148146</v>
      </c>
      <c r="U3116" t="str">
        <f>INDEX('ED - Country code'!$A:$A,MATCH(Data!G3116,'ED - Country code'!$B:$B,0))</f>
        <v>United States of America</v>
      </c>
      <c r="V3116">
        <f t="shared" si="390"/>
        <v>60</v>
      </c>
      <c r="W3116">
        <f t="shared" si="391"/>
        <v>2014</v>
      </c>
    </row>
    <row r="3117" spans="1:23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4"/>
        <v>0.03</v>
      </c>
      <c r="P3117" s="8">
        <f t="shared" si="385"/>
        <v>300</v>
      </c>
      <c r="Q3117" t="str">
        <f t="shared" si="386"/>
        <v>theater</v>
      </c>
      <c r="R3117" t="str">
        <f t="shared" si="387"/>
        <v>spaces</v>
      </c>
      <c r="S3117" s="11">
        <f t="shared" si="388"/>
        <v>42496.447071759263</v>
      </c>
      <c r="T3117" s="11">
        <f t="shared" si="389"/>
        <v>42526.447071759263</v>
      </c>
      <c r="U3117" t="str">
        <f>INDEX('ED - Country code'!$A:$A,MATCH(Data!G3117,'ED - Country code'!$B:$B,0))</f>
        <v>Sweden</v>
      </c>
      <c r="V3117">
        <f t="shared" si="390"/>
        <v>30</v>
      </c>
      <c r="W3117">
        <f t="shared" si="391"/>
        <v>2016</v>
      </c>
    </row>
    <row r="3118" spans="1:23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4"/>
        <v>0.57333333333333336</v>
      </c>
      <c r="P3118" s="8">
        <f t="shared" si="385"/>
        <v>43</v>
      </c>
      <c r="Q3118" t="str">
        <f t="shared" si="386"/>
        <v>theater</v>
      </c>
      <c r="R3118" t="str">
        <f t="shared" si="387"/>
        <v>spaces</v>
      </c>
      <c r="S3118" s="11">
        <f t="shared" si="388"/>
        <v>42081.515335648146</v>
      </c>
      <c r="T3118" s="11">
        <f t="shared" si="389"/>
        <v>42095.515335648146</v>
      </c>
      <c r="U3118" t="str">
        <f>INDEX('ED - Country code'!$A:$A,MATCH(Data!G3118,'ED - Country code'!$B:$B,0))</f>
        <v>United States of America</v>
      </c>
      <c r="V3118">
        <f t="shared" si="390"/>
        <v>14</v>
      </c>
      <c r="W3118">
        <f t="shared" si="391"/>
        <v>2015</v>
      </c>
    </row>
    <row r="3119" spans="1:23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4"/>
        <v>1E-3</v>
      </c>
      <c r="P3119" s="8">
        <f t="shared" si="385"/>
        <v>1</v>
      </c>
      <c r="Q3119" t="str">
        <f t="shared" si="386"/>
        <v>theater</v>
      </c>
      <c r="R3119" t="str">
        <f t="shared" si="387"/>
        <v>spaces</v>
      </c>
      <c r="S3119" s="11">
        <f t="shared" si="388"/>
        <v>42509.374537037031</v>
      </c>
      <c r="T3119" s="11">
        <f t="shared" si="389"/>
        <v>42517.55</v>
      </c>
      <c r="U3119" t="str">
        <f>INDEX('ED - Country code'!$A:$A,MATCH(Data!G3119,'ED - Country code'!$B:$B,0))</f>
        <v>United Kingdom</v>
      </c>
      <c r="V3119">
        <f t="shared" si="390"/>
        <v>8.1754629629722331</v>
      </c>
      <c r="W3119">
        <f t="shared" si="391"/>
        <v>2016</v>
      </c>
    </row>
    <row r="3120" spans="1:23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4"/>
        <v>3.0999999999999999E-3</v>
      </c>
      <c r="P3120" s="8">
        <f t="shared" si="385"/>
        <v>775</v>
      </c>
      <c r="Q3120" t="str">
        <f t="shared" si="386"/>
        <v>theater</v>
      </c>
      <c r="R3120" t="str">
        <f t="shared" si="387"/>
        <v>spaces</v>
      </c>
      <c r="S3120" s="11">
        <f t="shared" si="388"/>
        <v>42534.649571759262</v>
      </c>
      <c r="T3120" s="11">
        <f t="shared" si="389"/>
        <v>42553.649571759262</v>
      </c>
      <c r="U3120" t="str">
        <f>INDEX('ED - Country code'!$A:$A,MATCH(Data!G3120,'ED - Country code'!$B:$B,0))</f>
        <v>Sweden</v>
      </c>
      <c r="V3120">
        <f t="shared" si="390"/>
        <v>19</v>
      </c>
      <c r="W3120">
        <f t="shared" si="391"/>
        <v>2016</v>
      </c>
    </row>
    <row r="3121" spans="1:23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4"/>
        <v>5.0000000000000001E-4</v>
      </c>
      <c r="P3121" s="8">
        <f t="shared" si="385"/>
        <v>5</v>
      </c>
      <c r="Q3121" t="str">
        <f t="shared" si="386"/>
        <v>theater</v>
      </c>
      <c r="R3121" t="str">
        <f t="shared" si="387"/>
        <v>spaces</v>
      </c>
      <c r="S3121" s="11">
        <f t="shared" si="388"/>
        <v>42060.04550925926</v>
      </c>
      <c r="T3121" s="11">
        <f t="shared" si="389"/>
        <v>42090.003842592589</v>
      </c>
      <c r="U3121" t="str">
        <f>INDEX('ED - Country code'!$A:$A,MATCH(Data!G3121,'ED - Country code'!$B:$B,0))</f>
        <v>United States of America</v>
      </c>
      <c r="V3121">
        <f t="shared" si="390"/>
        <v>29.958333333328483</v>
      </c>
      <c r="W3121">
        <f t="shared" si="391"/>
        <v>2015</v>
      </c>
    </row>
    <row r="3122" spans="1:23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4"/>
        <v>9.8461538461538464E-5</v>
      </c>
      <c r="P3122" s="8">
        <f t="shared" si="385"/>
        <v>12.8</v>
      </c>
      <c r="Q3122" t="str">
        <f t="shared" si="386"/>
        <v>theater</v>
      </c>
      <c r="R3122" t="str">
        <f t="shared" si="387"/>
        <v>spaces</v>
      </c>
      <c r="S3122" s="11">
        <f t="shared" si="388"/>
        <v>42435.942083333335</v>
      </c>
      <c r="T3122" s="11">
        <f t="shared" si="389"/>
        <v>42495.900416666671</v>
      </c>
      <c r="U3122" t="str">
        <f>INDEX('ED - Country code'!$A:$A,MATCH(Data!G3122,'ED - Country code'!$B:$B,0))</f>
        <v>Netherlands</v>
      </c>
      <c r="V3122">
        <f t="shared" si="390"/>
        <v>59.958333333335759</v>
      </c>
      <c r="W3122">
        <f t="shared" si="391"/>
        <v>2016</v>
      </c>
    </row>
    <row r="3123" spans="1:23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4"/>
        <v>6.6666666666666671E-3</v>
      </c>
      <c r="P3123" s="8">
        <f t="shared" si="385"/>
        <v>10</v>
      </c>
      <c r="Q3123" t="str">
        <f t="shared" si="386"/>
        <v>theater</v>
      </c>
      <c r="R3123" t="str">
        <f t="shared" si="387"/>
        <v>spaces</v>
      </c>
      <c r="S3123" s="11">
        <f t="shared" si="388"/>
        <v>41848.679803240739</v>
      </c>
      <c r="T3123" s="11">
        <f t="shared" si="389"/>
        <v>41908.679803240739</v>
      </c>
      <c r="U3123" t="str">
        <f>INDEX('ED - Country code'!$A:$A,MATCH(Data!G3123,'ED - Country code'!$B:$B,0))</f>
        <v>Canada</v>
      </c>
      <c r="V3123">
        <f t="shared" si="390"/>
        <v>60</v>
      </c>
      <c r="W3123">
        <f t="shared" si="391"/>
        <v>2014</v>
      </c>
    </row>
    <row r="3124" spans="1:23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4"/>
        <v>0.58291457286432158</v>
      </c>
      <c r="P3124" s="8">
        <f t="shared" si="385"/>
        <v>58</v>
      </c>
      <c r="Q3124" t="str">
        <f t="shared" si="386"/>
        <v>theater</v>
      </c>
      <c r="R3124" t="str">
        <f t="shared" si="387"/>
        <v>spaces</v>
      </c>
      <c r="S3124" s="11">
        <f t="shared" si="388"/>
        <v>42678.932083333333</v>
      </c>
      <c r="T3124" s="11">
        <f t="shared" si="389"/>
        <v>42683.973750000005</v>
      </c>
      <c r="U3124" t="str">
        <f>INDEX('ED - Country code'!$A:$A,MATCH(Data!G3124,'ED - Country code'!$B:$B,0))</f>
        <v>United States of America</v>
      </c>
      <c r="V3124">
        <f t="shared" si="390"/>
        <v>5.0416666666715173</v>
      </c>
      <c r="W3124">
        <f t="shared" si="391"/>
        <v>2016</v>
      </c>
    </row>
    <row r="3125" spans="1:23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4"/>
        <v>0.68153600000000003</v>
      </c>
      <c r="P3125" s="8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11">
        <f t="shared" si="388"/>
        <v>42530.993032407408</v>
      </c>
      <c r="T3125" s="11">
        <f t="shared" si="389"/>
        <v>42560.993032407408</v>
      </c>
      <c r="U3125" t="str">
        <f>INDEX('ED - Country code'!$A:$A,MATCH(Data!G3125,'ED - Country code'!$B:$B,0))</f>
        <v>United States of America</v>
      </c>
      <c r="V3125">
        <f t="shared" si="390"/>
        <v>30</v>
      </c>
      <c r="W3125">
        <f t="shared" si="391"/>
        <v>2016</v>
      </c>
    </row>
    <row r="3126" spans="1:23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4"/>
        <v>3.2499999999999997E-5</v>
      </c>
      <c r="P3126" s="8">
        <f t="shared" si="385"/>
        <v>6.5</v>
      </c>
      <c r="Q3126" t="str">
        <f t="shared" si="386"/>
        <v>theater</v>
      </c>
      <c r="R3126" t="str">
        <f t="shared" si="387"/>
        <v>spaces</v>
      </c>
      <c r="S3126" s="11">
        <f t="shared" si="388"/>
        <v>41977.780104166668</v>
      </c>
      <c r="T3126" s="11">
        <f t="shared" si="389"/>
        <v>42037.780104166668</v>
      </c>
      <c r="U3126" t="str">
        <f>INDEX('ED - Country code'!$A:$A,MATCH(Data!G3126,'ED - Country code'!$B:$B,0))</f>
        <v>United States of America</v>
      </c>
      <c r="V3126">
        <f t="shared" si="390"/>
        <v>60</v>
      </c>
      <c r="W3126">
        <f t="shared" si="391"/>
        <v>2015</v>
      </c>
    </row>
    <row r="3127" spans="1:23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4"/>
        <v>0</v>
      </c>
      <c r="P3127" s="8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11">
        <f t="shared" si="388"/>
        <v>42346.20685185185</v>
      </c>
      <c r="T3127" s="11">
        <f t="shared" si="389"/>
        <v>42376.20685185185</v>
      </c>
      <c r="U3127" t="str">
        <f>INDEX('ED - Country code'!$A:$A,MATCH(Data!G3127,'ED - Country code'!$B:$B,0))</f>
        <v>United States of America</v>
      </c>
      <c r="V3127">
        <f t="shared" si="390"/>
        <v>30</v>
      </c>
      <c r="W3127">
        <f t="shared" si="391"/>
        <v>2016</v>
      </c>
    </row>
    <row r="3128" spans="1:23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4"/>
        <v>4.1599999999999998E-2</v>
      </c>
      <c r="P3128" s="8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11">
        <f t="shared" si="388"/>
        <v>42427.01807870371</v>
      </c>
      <c r="T3128" s="11">
        <f t="shared" si="389"/>
        <v>42456.976412037038</v>
      </c>
      <c r="U3128" t="str">
        <f>INDEX('ED - Country code'!$A:$A,MATCH(Data!G3128,'ED - Country code'!$B:$B,0))</f>
        <v>United States of America</v>
      </c>
      <c r="V3128">
        <f t="shared" si="390"/>
        <v>29.958333333328483</v>
      </c>
      <c r="W3128">
        <f t="shared" si="391"/>
        <v>2016</v>
      </c>
    </row>
    <row r="3129" spans="1:23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4"/>
        <v>0</v>
      </c>
      <c r="P3129" s="8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11">
        <f t="shared" si="388"/>
        <v>42034.856817129628</v>
      </c>
      <c r="T3129" s="11">
        <f t="shared" si="389"/>
        <v>42064.856817129628</v>
      </c>
      <c r="U3129" t="str">
        <f>INDEX('ED - Country code'!$A:$A,MATCH(Data!G3129,'ED - Country code'!$B:$B,0))</f>
        <v>United States of America</v>
      </c>
      <c r="V3129">
        <f t="shared" si="390"/>
        <v>30</v>
      </c>
      <c r="W3129">
        <f t="shared" si="391"/>
        <v>2015</v>
      </c>
    </row>
    <row r="3130" spans="1:23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4"/>
        <v>1.0860666666666667</v>
      </c>
      <c r="P3130" s="8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11">
        <f t="shared" si="388"/>
        <v>42780.825706018513</v>
      </c>
      <c r="T3130" s="11">
        <f t="shared" si="389"/>
        <v>42810.784039351856</v>
      </c>
      <c r="U3130" t="str">
        <f>INDEX('ED - Country code'!$A:$A,MATCH(Data!G3130,'ED - Country code'!$B:$B,0))</f>
        <v>United States of America</v>
      </c>
      <c r="V3130">
        <f t="shared" si="390"/>
        <v>29.958333333343035</v>
      </c>
      <c r="W3130">
        <f t="shared" si="391"/>
        <v>2017</v>
      </c>
    </row>
    <row r="3131" spans="1:23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4"/>
        <v>8.0000000000000002E-3</v>
      </c>
      <c r="P3131" s="8">
        <f t="shared" si="385"/>
        <v>10</v>
      </c>
      <c r="Q3131" t="str">
        <f t="shared" si="386"/>
        <v>theater</v>
      </c>
      <c r="R3131" t="str">
        <f t="shared" si="387"/>
        <v>plays</v>
      </c>
      <c r="S3131" s="11">
        <f t="shared" si="388"/>
        <v>42803.842812499999</v>
      </c>
      <c r="T3131" s="11">
        <f t="shared" si="389"/>
        <v>42843.801145833335</v>
      </c>
      <c r="U3131" t="str">
        <f>INDEX('ED - Country code'!$A:$A,MATCH(Data!G3131,'ED - Country code'!$B:$B,0))</f>
        <v>United States of America</v>
      </c>
      <c r="V3131">
        <f t="shared" si="390"/>
        <v>39.958333333335759</v>
      </c>
      <c r="W3131">
        <f t="shared" si="391"/>
        <v>2017</v>
      </c>
    </row>
    <row r="3132" spans="1:23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4"/>
        <v>3.7499999999999999E-2</v>
      </c>
      <c r="P3132" s="8">
        <f t="shared" si="385"/>
        <v>93.75</v>
      </c>
      <c r="Q3132" t="str">
        <f t="shared" si="386"/>
        <v>theater</v>
      </c>
      <c r="R3132" t="str">
        <f t="shared" si="387"/>
        <v>plays</v>
      </c>
      <c r="S3132" s="11">
        <f t="shared" si="388"/>
        <v>42808.640231481477</v>
      </c>
      <c r="T3132" s="11">
        <f t="shared" si="389"/>
        <v>42839.207638888889</v>
      </c>
      <c r="U3132" t="str">
        <f>INDEX('ED - Country code'!$A:$A,MATCH(Data!G3132,'ED - Country code'!$B:$B,0))</f>
        <v>United States of America</v>
      </c>
      <c r="V3132">
        <f t="shared" si="390"/>
        <v>30.567407407412247</v>
      </c>
      <c r="W3132">
        <f t="shared" si="391"/>
        <v>2017</v>
      </c>
    </row>
    <row r="3133" spans="1:23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4"/>
        <v>0.15731707317073171</v>
      </c>
      <c r="P3133" s="8">
        <f t="shared" si="385"/>
        <v>53.75</v>
      </c>
      <c r="Q3133" t="str">
        <f t="shared" si="386"/>
        <v>theater</v>
      </c>
      <c r="R3133" t="str">
        <f t="shared" si="387"/>
        <v>plays</v>
      </c>
      <c r="S3133" s="11">
        <f t="shared" si="388"/>
        <v>42803.579224537039</v>
      </c>
      <c r="T3133" s="11">
        <f t="shared" si="389"/>
        <v>42833.537557870368</v>
      </c>
      <c r="U3133" t="str">
        <f>INDEX('ED - Country code'!$A:$A,MATCH(Data!G3133,'ED - Country code'!$B:$B,0))</f>
        <v>United States of America</v>
      </c>
      <c r="V3133">
        <f t="shared" si="390"/>
        <v>29.958333333328483</v>
      </c>
      <c r="W3133">
        <f t="shared" si="391"/>
        <v>2017</v>
      </c>
    </row>
    <row r="3134" spans="1:23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4"/>
        <v>3.3333333333333332E-4</v>
      </c>
      <c r="P3134" s="8">
        <f t="shared" si="385"/>
        <v>10</v>
      </c>
      <c r="Q3134" t="str">
        <f t="shared" si="386"/>
        <v>theater</v>
      </c>
      <c r="R3134" t="str">
        <f t="shared" si="387"/>
        <v>plays</v>
      </c>
      <c r="S3134" s="11">
        <f t="shared" si="388"/>
        <v>42786.350231481483</v>
      </c>
      <c r="T3134" s="11">
        <f t="shared" si="389"/>
        <v>42846.308564814812</v>
      </c>
      <c r="U3134" t="str">
        <f>INDEX('ED - Country code'!$A:$A,MATCH(Data!G3134,'ED - Country code'!$B:$B,0))</f>
        <v>United States of America</v>
      </c>
      <c r="V3134">
        <f t="shared" si="390"/>
        <v>59.958333333328483</v>
      </c>
      <c r="W3134">
        <f t="shared" si="391"/>
        <v>2017</v>
      </c>
    </row>
    <row r="3135" spans="1:23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4"/>
        <v>1.08</v>
      </c>
      <c r="P3135" s="8">
        <f t="shared" si="385"/>
        <v>33.75</v>
      </c>
      <c r="Q3135" t="str">
        <f t="shared" si="386"/>
        <v>theater</v>
      </c>
      <c r="R3135" t="str">
        <f t="shared" si="387"/>
        <v>plays</v>
      </c>
      <c r="S3135" s="11">
        <f t="shared" si="388"/>
        <v>42788.565208333333</v>
      </c>
      <c r="T3135" s="11">
        <f t="shared" si="389"/>
        <v>42818.523541666669</v>
      </c>
      <c r="U3135" t="str">
        <f>INDEX('ED - Country code'!$A:$A,MATCH(Data!G3135,'ED - Country code'!$B:$B,0))</f>
        <v>United Kingdom</v>
      </c>
      <c r="V3135">
        <f t="shared" si="390"/>
        <v>29.958333333335759</v>
      </c>
      <c r="W3135">
        <f t="shared" si="391"/>
        <v>2017</v>
      </c>
    </row>
    <row r="3136" spans="1:23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4"/>
        <v>0.22500000000000001</v>
      </c>
      <c r="P3136" s="8">
        <f t="shared" si="385"/>
        <v>18.75</v>
      </c>
      <c r="Q3136" t="str">
        <f t="shared" si="386"/>
        <v>theater</v>
      </c>
      <c r="R3136" t="str">
        <f t="shared" si="387"/>
        <v>plays</v>
      </c>
      <c r="S3136" s="11">
        <f t="shared" si="388"/>
        <v>42800.720127314817</v>
      </c>
      <c r="T3136" s="11">
        <f t="shared" si="389"/>
        <v>42821.678460648152</v>
      </c>
      <c r="U3136" t="str">
        <f>INDEX('ED - Country code'!$A:$A,MATCH(Data!G3136,'ED - Country code'!$B:$B,0))</f>
        <v>United Kingdom</v>
      </c>
      <c r="V3136">
        <f t="shared" si="390"/>
        <v>20.958333333335759</v>
      </c>
      <c r="W3136">
        <f t="shared" si="391"/>
        <v>2017</v>
      </c>
    </row>
    <row r="3137" spans="1:23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4"/>
        <v>0.20849420849420849</v>
      </c>
      <c r="P3137" s="8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11">
        <f t="shared" si="388"/>
        <v>42807.151863425926</v>
      </c>
      <c r="T3137" s="11">
        <f t="shared" si="389"/>
        <v>42829.151863425926</v>
      </c>
      <c r="U3137" t="str">
        <f>INDEX('ED - Country code'!$A:$A,MATCH(Data!G3137,'ED - Country code'!$B:$B,0))</f>
        <v>United States of America</v>
      </c>
      <c r="V3137">
        <f t="shared" si="390"/>
        <v>22</v>
      </c>
      <c r="W3137">
        <f t="shared" si="391"/>
        <v>2017</v>
      </c>
    </row>
    <row r="3138" spans="1:23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392">E3138/D3138</f>
        <v>1.278</v>
      </c>
      <c r="P3138" s="8">
        <f t="shared" ref="P3138:P3201" si="393">E3138/L3138</f>
        <v>29.045454545454547</v>
      </c>
      <c r="Q3138" t="str">
        <f t="shared" ref="Q3138:Q3201" si="394">LEFT(N3138,SEARCH("/",N3138,1)-1)</f>
        <v>theater</v>
      </c>
      <c r="R3138" t="str">
        <f t="shared" ref="R3138:R3201" si="395">RIGHT(N3138,LEN(N3138)-SEARCH("/",N3138,1))</f>
        <v>plays</v>
      </c>
      <c r="S3138" s="11">
        <f t="shared" ref="S3138:S3201" si="396">(((J3138/60)/60)/24)+DATE(1970,1,1)</f>
        <v>42789.462430555555</v>
      </c>
      <c r="T3138" s="11">
        <f t="shared" ref="T3138:T3201" si="397">(((I3138/60)/60)/24)+DATE(1970,1,1)</f>
        <v>42825.957638888889</v>
      </c>
      <c r="U3138" t="str">
        <f>INDEX('ED - Country code'!$A:$A,MATCH(Data!G3138,'ED - Country code'!$B:$B,0))</f>
        <v>United Kingdom</v>
      </c>
      <c r="V3138">
        <f t="shared" si="390"/>
        <v>36.495208333333721</v>
      </c>
      <c r="W3138">
        <f t="shared" si="391"/>
        <v>2017</v>
      </c>
    </row>
    <row r="3139" spans="1:23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392"/>
        <v>3.3333333333333333E-2</v>
      </c>
      <c r="P3139" s="8">
        <f t="shared" si="393"/>
        <v>50</v>
      </c>
      <c r="Q3139" t="str">
        <f t="shared" si="394"/>
        <v>theater</v>
      </c>
      <c r="R3139" t="str">
        <f t="shared" si="395"/>
        <v>plays</v>
      </c>
      <c r="S3139" s="11">
        <f t="shared" si="396"/>
        <v>42807.885057870371</v>
      </c>
      <c r="T3139" s="11">
        <f t="shared" si="397"/>
        <v>42858.8</v>
      </c>
      <c r="U3139" t="str">
        <f>INDEX('ED - Country code'!$A:$A,MATCH(Data!G3139,'ED - Country code'!$B:$B,0))</f>
        <v>United States of America</v>
      </c>
      <c r="V3139">
        <f t="shared" ref="V3139:V3202" si="398">T3139-S3139</f>
        <v>50.914942129631527</v>
      </c>
      <c r="W3139">
        <f t="shared" ref="W3139:W3202" si="399">YEAR(T3139)</f>
        <v>2017</v>
      </c>
    </row>
    <row r="3140" spans="1:23" ht="43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2"/>
        <v>0</v>
      </c>
      <c r="P3140" s="8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11">
        <f t="shared" si="396"/>
        <v>42809.645914351851</v>
      </c>
      <c r="T3140" s="11">
        <f t="shared" si="397"/>
        <v>42828.645914351851</v>
      </c>
      <c r="U3140" t="str">
        <f>INDEX('ED - Country code'!$A:$A,MATCH(Data!G3140,'ED - Country code'!$B:$B,0))</f>
        <v>United Kingdom</v>
      </c>
      <c r="V3140">
        <f t="shared" si="398"/>
        <v>19</v>
      </c>
      <c r="W3140">
        <f t="shared" si="399"/>
        <v>2017</v>
      </c>
    </row>
    <row r="3141" spans="1:23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2"/>
        <v>5.3999999999999999E-2</v>
      </c>
      <c r="P3141" s="8">
        <f t="shared" si="393"/>
        <v>450</v>
      </c>
      <c r="Q3141" t="str">
        <f t="shared" si="394"/>
        <v>theater</v>
      </c>
      <c r="R3141" t="str">
        <f t="shared" si="395"/>
        <v>plays</v>
      </c>
      <c r="S3141" s="11">
        <f t="shared" si="396"/>
        <v>42785.270370370374</v>
      </c>
      <c r="T3141" s="11">
        <f t="shared" si="397"/>
        <v>42819.189583333333</v>
      </c>
      <c r="U3141" t="str">
        <f>INDEX('ED - Country code'!$A:$A,MATCH(Data!G3141,'ED - Country code'!$B:$B,0))</f>
        <v>Mexico</v>
      </c>
      <c r="V3141">
        <f t="shared" si="398"/>
        <v>33.919212962959136</v>
      </c>
      <c r="W3141">
        <f t="shared" si="399"/>
        <v>2017</v>
      </c>
    </row>
    <row r="3142" spans="1:23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2"/>
        <v>9.5999999999999992E-3</v>
      </c>
      <c r="P3142" s="8">
        <f t="shared" si="393"/>
        <v>24</v>
      </c>
      <c r="Q3142" t="str">
        <f t="shared" si="394"/>
        <v>theater</v>
      </c>
      <c r="R3142" t="str">
        <f t="shared" si="395"/>
        <v>plays</v>
      </c>
      <c r="S3142" s="11">
        <f t="shared" si="396"/>
        <v>42802.718784722223</v>
      </c>
      <c r="T3142" s="11">
        <f t="shared" si="397"/>
        <v>42832.677118055552</v>
      </c>
      <c r="U3142" t="str">
        <f>INDEX('ED - Country code'!$A:$A,MATCH(Data!G3142,'ED - Country code'!$B:$B,0))</f>
        <v>France</v>
      </c>
      <c r="V3142">
        <f t="shared" si="398"/>
        <v>29.958333333328483</v>
      </c>
      <c r="W3142">
        <f t="shared" si="399"/>
        <v>2017</v>
      </c>
    </row>
    <row r="3143" spans="1:23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2"/>
        <v>0.51600000000000001</v>
      </c>
      <c r="P3143" s="8">
        <f t="shared" si="393"/>
        <v>32.25</v>
      </c>
      <c r="Q3143" t="str">
        <f t="shared" si="394"/>
        <v>theater</v>
      </c>
      <c r="R3143" t="str">
        <f t="shared" si="395"/>
        <v>plays</v>
      </c>
      <c r="S3143" s="11">
        <f t="shared" si="396"/>
        <v>42800.753333333334</v>
      </c>
      <c r="T3143" s="11">
        <f t="shared" si="397"/>
        <v>42841.833333333328</v>
      </c>
      <c r="U3143" t="str">
        <f>INDEX('ED - Country code'!$A:$A,MATCH(Data!G3143,'ED - Country code'!$B:$B,0))</f>
        <v>Netherlands</v>
      </c>
      <c r="V3143">
        <f t="shared" si="398"/>
        <v>41.07999999999447</v>
      </c>
      <c r="W3143">
        <f t="shared" si="399"/>
        <v>2017</v>
      </c>
    </row>
    <row r="3144" spans="1:23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2"/>
        <v>1.6363636363636365E-2</v>
      </c>
      <c r="P3144" s="8">
        <f t="shared" si="393"/>
        <v>15</v>
      </c>
      <c r="Q3144" t="str">
        <f t="shared" si="394"/>
        <v>theater</v>
      </c>
      <c r="R3144" t="str">
        <f t="shared" si="395"/>
        <v>plays</v>
      </c>
      <c r="S3144" s="11">
        <f t="shared" si="396"/>
        <v>42783.513182870374</v>
      </c>
      <c r="T3144" s="11">
        <f t="shared" si="397"/>
        <v>42813.471516203703</v>
      </c>
      <c r="U3144" t="str">
        <f>INDEX('ED - Country code'!$A:$A,MATCH(Data!G3144,'ED - Country code'!$B:$B,0))</f>
        <v>United Kingdom</v>
      </c>
      <c r="V3144">
        <f t="shared" si="398"/>
        <v>29.958333333328483</v>
      </c>
      <c r="W3144">
        <f t="shared" si="399"/>
        <v>2017</v>
      </c>
    </row>
    <row r="3145" spans="1:23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2"/>
        <v>0</v>
      </c>
      <c r="P3145" s="8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11">
        <f t="shared" si="396"/>
        <v>42808.358287037037</v>
      </c>
      <c r="T3145" s="11">
        <f t="shared" si="397"/>
        <v>42834.358287037037</v>
      </c>
      <c r="U3145" t="str">
        <f>INDEX('ED - Country code'!$A:$A,MATCH(Data!G3145,'ED - Country code'!$B:$B,0))</f>
        <v>United Kingdom</v>
      </c>
      <c r="V3145">
        <f t="shared" si="398"/>
        <v>26</v>
      </c>
      <c r="W3145">
        <f t="shared" si="399"/>
        <v>2017</v>
      </c>
    </row>
    <row r="3146" spans="1:23" ht="43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2"/>
        <v>0.754</v>
      </c>
      <c r="P3146" s="8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11">
        <f t="shared" si="396"/>
        <v>42796.538275462968</v>
      </c>
      <c r="T3146" s="11">
        <f t="shared" si="397"/>
        <v>42813.25</v>
      </c>
      <c r="U3146" t="str">
        <f>INDEX('ED - Country code'!$A:$A,MATCH(Data!G3146,'ED - Country code'!$B:$B,0))</f>
        <v>United States of America</v>
      </c>
      <c r="V3146">
        <f t="shared" si="398"/>
        <v>16.711724537031841</v>
      </c>
      <c r="W3146">
        <f t="shared" si="399"/>
        <v>2017</v>
      </c>
    </row>
    <row r="3147" spans="1:23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2"/>
        <v>0</v>
      </c>
      <c r="P3147" s="8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11">
        <f t="shared" si="396"/>
        <v>42762.040902777779</v>
      </c>
      <c r="T3147" s="11">
        <f t="shared" si="397"/>
        <v>42821.999236111107</v>
      </c>
      <c r="U3147" t="str">
        <f>INDEX('ED - Country code'!$A:$A,MATCH(Data!G3147,'ED - Country code'!$B:$B,0))</f>
        <v>United States of America</v>
      </c>
      <c r="V3147">
        <f t="shared" si="398"/>
        <v>59.958333333328483</v>
      </c>
      <c r="W3147">
        <f t="shared" si="399"/>
        <v>2017</v>
      </c>
    </row>
    <row r="3148" spans="1:23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2"/>
        <v>0.105</v>
      </c>
      <c r="P3148" s="8">
        <f t="shared" si="393"/>
        <v>437.5</v>
      </c>
      <c r="Q3148" t="str">
        <f t="shared" si="394"/>
        <v>theater</v>
      </c>
      <c r="R3148" t="str">
        <f t="shared" si="395"/>
        <v>plays</v>
      </c>
      <c r="S3148" s="11">
        <f t="shared" si="396"/>
        <v>42796.682476851856</v>
      </c>
      <c r="T3148" s="11">
        <f t="shared" si="397"/>
        <v>42841.640810185185</v>
      </c>
      <c r="U3148" t="str">
        <f>INDEX('ED - Country code'!$A:$A,MATCH(Data!G3148,'ED - Country code'!$B:$B,0))</f>
        <v>Mexico</v>
      </c>
      <c r="V3148">
        <f t="shared" si="398"/>
        <v>44.958333333328483</v>
      </c>
      <c r="W3148">
        <f t="shared" si="399"/>
        <v>2017</v>
      </c>
    </row>
    <row r="3149" spans="1:23" ht="43.2" x14ac:dyDescent="0.3">
      <c r="A3149">
        <v>1747</v>
      </c>
      <c r="B3149" s="3" t="s">
        <v>1748</v>
      </c>
      <c r="C3149" s="3" t="s">
        <v>5857</v>
      </c>
      <c r="D3149">
        <v>9000</v>
      </c>
      <c r="E3149">
        <v>9446</v>
      </c>
      <c r="F3149" t="s">
        <v>8219</v>
      </c>
      <c r="G3149" t="s">
        <v>8225</v>
      </c>
      <c r="H3149" t="s">
        <v>8247</v>
      </c>
      <c r="I3149">
        <v>1447426800</v>
      </c>
      <c r="J3149">
        <v>1444904830</v>
      </c>
      <c r="K3149" t="b">
        <v>0</v>
      </c>
      <c r="L3149">
        <v>159</v>
      </c>
      <c r="M3149" t="b">
        <v>1</v>
      </c>
      <c r="N3149" t="s">
        <v>8285</v>
      </c>
      <c r="O3149" s="5">
        <f t="shared" si="392"/>
        <v>1.0495555555555556</v>
      </c>
      <c r="P3149" s="8">
        <f t="shared" si="393"/>
        <v>59.408805031446541</v>
      </c>
      <c r="Q3149" t="str">
        <f t="shared" si="394"/>
        <v>photography</v>
      </c>
      <c r="R3149" t="str">
        <f t="shared" si="395"/>
        <v>photobooks</v>
      </c>
      <c r="S3149" s="11">
        <f t="shared" si="396"/>
        <v>42292.435532407413</v>
      </c>
      <c r="T3149" s="11">
        <f t="shared" si="397"/>
        <v>42321.625</v>
      </c>
      <c r="U3149" t="str">
        <f>INDEX('ED - Country code'!$A:$A,MATCH(Data!G1749,'ED - Country code'!$B:$B,0))</f>
        <v>United States of America</v>
      </c>
      <c r="V3149">
        <f t="shared" si="398"/>
        <v>29.18946759258688</v>
      </c>
      <c r="W3149">
        <f t="shared" si="399"/>
        <v>2015</v>
      </c>
    </row>
    <row r="3150" spans="1:23" ht="43.2" x14ac:dyDescent="0.3">
      <c r="A3150">
        <v>347</v>
      </c>
      <c r="B3150" s="3" t="s">
        <v>348</v>
      </c>
      <c r="C3150" s="3" t="s">
        <v>4457</v>
      </c>
      <c r="D3150">
        <v>40000</v>
      </c>
      <c r="E3150">
        <v>44636.2</v>
      </c>
      <c r="F3150" t="s">
        <v>8219</v>
      </c>
      <c r="G3150" t="s">
        <v>8224</v>
      </c>
      <c r="H3150" t="s">
        <v>8246</v>
      </c>
      <c r="I3150">
        <v>1447505609</v>
      </c>
      <c r="J3150">
        <v>1444910009</v>
      </c>
      <c r="K3150" t="b">
        <v>1</v>
      </c>
      <c r="L3150">
        <v>379</v>
      </c>
      <c r="M3150" t="b">
        <v>1</v>
      </c>
      <c r="N3150" t="s">
        <v>8269</v>
      </c>
      <c r="O3150" s="5">
        <f t="shared" si="392"/>
        <v>1.1159049999999999</v>
      </c>
      <c r="P3150" s="8">
        <f t="shared" si="393"/>
        <v>117.77361477572559</v>
      </c>
      <c r="Q3150" t="str">
        <f t="shared" si="394"/>
        <v>film &amp; video</v>
      </c>
      <c r="R3150" t="str">
        <f t="shared" si="395"/>
        <v>documentary</v>
      </c>
      <c r="S3150" s="11">
        <f t="shared" si="396"/>
        <v>42292.495474537034</v>
      </c>
      <c r="T3150" s="11">
        <f t="shared" si="397"/>
        <v>42322.537141203706</v>
      </c>
      <c r="U3150" t="str">
        <f>INDEX('ED - Country code'!$A:$A,MATCH(Data!G349,'ED - Country code'!$B:$B,0))</f>
        <v>United States of America</v>
      </c>
      <c r="V3150">
        <f t="shared" si="398"/>
        <v>30.041666666671517</v>
      </c>
      <c r="W3150">
        <f t="shared" si="399"/>
        <v>2015</v>
      </c>
    </row>
    <row r="3151" spans="1:23" ht="43.2" x14ac:dyDescent="0.3">
      <c r="A3151">
        <v>2198</v>
      </c>
      <c r="B3151" s="3" t="s">
        <v>2199</v>
      </c>
      <c r="C3151" s="3" t="s">
        <v>6308</v>
      </c>
      <c r="D3151">
        <v>40000</v>
      </c>
      <c r="E3151">
        <v>53157</v>
      </c>
      <c r="F3151" t="s">
        <v>8219</v>
      </c>
      <c r="G3151" t="s">
        <v>8224</v>
      </c>
      <c r="H3151" t="s">
        <v>8246</v>
      </c>
      <c r="I3151">
        <v>1447507200</v>
      </c>
      <c r="J3151">
        <v>1444911600</v>
      </c>
      <c r="K3151" t="b">
        <v>0</v>
      </c>
      <c r="L3151">
        <v>651</v>
      </c>
      <c r="M3151" t="b">
        <v>1</v>
      </c>
      <c r="N3151" t="s">
        <v>8297</v>
      </c>
      <c r="O3151" s="5">
        <f t="shared" si="392"/>
        <v>1.3289249999999999</v>
      </c>
      <c r="P3151" s="8">
        <f t="shared" si="393"/>
        <v>81.654377880184327</v>
      </c>
      <c r="Q3151" t="str">
        <f t="shared" si="394"/>
        <v>games</v>
      </c>
      <c r="R3151" t="str">
        <f t="shared" si="395"/>
        <v>tabletop games</v>
      </c>
      <c r="S3151" s="11">
        <f t="shared" si="396"/>
        <v>42292.513888888891</v>
      </c>
      <c r="T3151" s="11">
        <f t="shared" si="397"/>
        <v>42322.555555555555</v>
      </c>
      <c r="U3151" t="str">
        <f>INDEX('ED - Country code'!$A:$A,MATCH(Data!G2200,'ED - Country code'!$B:$B,0))</f>
        <v>United States of America</v>
      </c>
      <c r="V3151">
        <f t="shared" si="398"/>
        <v>30.041666666664241</v>
      </c>
      <c r="W3151">
        <f t="shared" si="399"/>
        <v>2015</v>
      </c>
    </row>
    <row r="3152" spans="1:23" ht="43.2" x14ac:dyDescent="0.3">
      <c r="A3152">
        <v>402</v>
      </c>
      <c r="B3152" s="3" t="s">
        <v>403</v>
      </c>
      <c r="C3152" s="3" t="s">
        <v>4512</v>
      </c>
      <c r="D3152">
        <v>2000</v>
      </c>
      <c r="E3152">
        <v>2833</v>
      </c>
      <c r="F3152" t="s">
        <v>8219</v>
      </c>
      <c r="G3152" t="s">
        <v>8224</v>
      </c>
      <c r="H3152" t="s">
        <v>8246</v>
      </c>
      <c r="I3152">
        <v>1446731817</v>
      </c>
      <c r="J3152">
        <v>1444913817</v>
      </c>
      <c r="K3152" t="b">
        <v>0</v>
      </c>
      <c r="L3152">
        <v>43</v>
      </c>
      <c r="M3152" t="b">
        <v>1</v>
      </c>
      <c r="N3152" t="s">
        <v>8269</v>
      </c>
      <c r="O3152" s="5">
        <f t="shared" si="392"/>
        <v>1.4165000000000001</v>
      </c>
      <c r="P3152" s="8">
        <f t="shared" si="393"/>
        <v>65.883720930232556</v>
      </c>
      <c r="Q3152" t="str">
        <f t="shared" si="394"/>
        <v>film &amp; video</v>
      </c>
      <c r="R3152" t="str">
        <f t="shared" si="395"/>
        <v>documentary</v>
      </c>
      <c r="S3152" s="11">
        <f t="shared" si="396"/>
        <v>42292.539548611108</v>
      </c>
      <c r="T3152" s="11">
        <f t="shared" si="397"/>
        <v>42313.58121527778</v>
      </c>
      <c r="U3152" t="str">
        <f>INDEX('ED - Country code'!$A:$A,MATCH(Data!G404,'ED - Country code'!$B:$B,0))</f>
        <v>United States of America</v>
      </c>
      <c r="V3152">
        <f t="shared" si="398"/>
        <v>21.041666666671517</v>
      </c>
      <c r="W3152">
        <f t="shared" si="399"/>
        <v>2015</v>
      </c>
    </row>
    <row r="3153" spans="1:23" ht="43.2" x14ac:dyDescent="0.3">
      <c r="A3153">
        <v>1293</v>
      </c>
      <c r="B3153" s="3" t="s">
        <v>1294</v>
      </c>
      <c r="C3153" s="3" t="s">
        <v>5403</v>
      </c>
      <c r="D3153">
        <v>15000</v>
      </c>
      <c r="E3153">
        <v>15335</v>
      </c>
      <c r="F3153" t="s">
        <v>8219</v>
      </c>
      <c r="G3153" t="s">
        <v>8224</v>
      </c>
      <c r="H3153" t="s">
        <v>8246</v>
      </c>
      <c r="I3153">
        <v>1447523371</v>
      </c>
      <c r="J3153">
        <v>1444927771</v>
      </c>
      <c r="K3153" t="b">
        <v>0</v>
      </c>
      <c r="L3153">
        <v>120</v>
      </c>
      <c r="M3153" t="b">
        <v>1</v>
      </c>
      <c r="N3153" t="s">
        <v>8271</v>
      </c>
      <c r="O3153" s="5">
        <f t="shared" si="392"/>
        <v>1.0223333333333333</v>
      </c>
      <c r="P3153" s="8">
        <f t="shared" si="393"/>
        <v>127.79166666666667</v>
      </c>
      <c r="Q3153" t="str">
        <f t="shared" si="394"/>
        <v>theater</v>
      </c>
      <c r="R3153" t="str">
        <f t="shared" si="395"/>
        <v>plays</v>
      </c>
      <c r="S3153" s="11">
        <f t="shared" si="396"/>
        <v>42292.701053240744</v>
      </c>
      <c r="T3153" s="11">
        <f t="shared" si="397"/>
        <v>42322.742719907401</v>
      </c>
      <c r="U3153" t="str">
        <f>INDEX('ED - Country code'!$A:$A,MATCH(Data!G1295,'ED - Country code'!$B:$B,0))</f>
        <v>United Kingdom</v>
      </c>
      <c r="V3153">
        <f t="shared" si="398"/>
        <v>30.041666666656965</v>
      </c>
      <c r="W3153">
        <f t="shared" si="399"/>
        <v>2015</v>
      </c>
    </row>
    <row r="3154" spans="1:23" ht="43.2" x14ac:dyDescent="0.3">
      <c r="A3154">
        <v>3441</v>
      </c>
      <c r="B3154" s="3" t="s">
        <v>3440</v>
      </c>
      <c r="C3154" s="3" t="s">
        <v>7551</v>
      </c>
      <c r="D3154">
        <v>2500</v>
      </c>
      <c r="E3154">
        <v>2565</v>
      </c>
      <c r="F3154" t="s">
        <v>8219</v>
      </c>
      <c r="G3154" t="s">
        <v>8224</v>
      </c>
      <c r="H3154" t="s">
        <v>8246</v>
      </c>
      <c r="I3154">
        <v>1447445820</v>
      </c>
      <c r="J3154">
        <v>1445077121</v>
      </c>
      <c r="K3154" t="b">
        <v>0</v>
      </c>
      <c r="L3154">
        <v>43</v>
      </c>
      <c r="M3154" t="b">
        <v>1</v>
      </c>
      <c r="N3154" t="s">
        <v>8271</v>
      </c>
      <c r="O3154" s="5">
        <f t="shared" si="392"/>
        <v>1.026</v>
      </c>
      <c r="P3154" s="8">
        <f t="shared" si="393"/>
        <v>59.651162790697676</v>
      </c>
      <c r="Q3154" t="str">
        <f t="shared" si="394"/>
        <v>theater</v>
      </c>
      <c r="R3154" t="str">
        <f t="shared" si="395"/>
        <v>plays</v>
      </c>
      <c r="S3154" s="11">
        <f t="shared" si="396"/>
        <v>42294.429641203707</v>
      </c>
      <c r="T3154" s="11">
        <f t="shared" si="397"/>
        <v>42321.845138888893</v>
      </c>
      <c r="U3154" t="str">
        <f>INDEX('ED - Country code'!$A:$A,MATCH(Data!G3443,'ED - Country code'!$B:$B,0))</f>
        <v>United Kingdom</v>
      </c>
      <c r="V3154">
        <f t="shared" si="398"/>
        <v>27.415497685185983</v>
      </c>
      <c r="W3154">
        <f t="shared" si="399"/>
        <v>2015</v>
      </c>
    </row>
    <row r="3155" spans="1:23" ht="43.2" x14ac:dyDescent="0.3">
      <c r="A3155">
        <v>3665</v>
      </c>
      <c r="B3155" s="3" t="s">
        <v>3662</v>
      </c>
      <c r="C3155" s="3" t="s">
        <v>7775</v>
      </c>
      <c r="D3155">
        <v>620</v>
      </c>
      <c r="E3155">
        <v>714</v>
      </c>
      <c r="F3155" t="s">
        <v>8219</v>
      </c>
      <c r="G3155" t="s">
        <v>8230</v>
      </c>
      <c r="H3155" t="s">
        <v>8249</v>
      </c>
      <c r="I3155">
        <v>1446062040</v>
      </c>
      <c r="J3155">
        <v>1445109822</v>
      </c>
      <c r="K3155" t="b">
        <v>0</v>
      </c>
      <c r="L3155">
        <v>14</v>
      </c>
      <c r="M3155" t="b">
        <v>1</v>
      </c>
      <c r="N3155" t="s">
        <v>8271</v>
      </c>
      <c r="O3155" s="5">
        <f t="shared" si="392"/>
        <v>1.1516129032258065</v>
      </c>
      <c r="P3155" s="8">
        <f t="shared" si="393"/>
        <v>51</v>
      </c>
      <c r="Q3155" t="str">
        <f t="shared" si="394"/>
        <v>theater</v>
      </c>
      <c r="R3155" t="str">
        <f t="shared" si="395"/>
        <v>plays</v>
      </c>
      <c r="S3155" s="11">
        <f t="shared" si="396"/>
        <v>42294.808124999996</v>
      </c>
      <c r="T3155" s="11">
        <f t="shared" si="397"/>
        <v>42305.829166666663</v>
      </c>
      <c r="U3155" t="str">
        <f>INDEX('ED - Country code'!$A:$A,MATCH(Data!G3667,'ED - Country code'!$B:$B,0))</f>
        <v>United States of America</v>
      </c>
      <c r="V3155">
        <f t="shared" si="398"/>
        <v>11.021041666666861</v>
      </c>
      <c r="W3155">
        <f t="shared" si="399"/>
        <v>2015</v>
      </c>
    </row>
    <row r="3156" spans="1:23" ht="43.2" x14ac:dyDescent="0.3">
      <c r="A3156">
        <v>1511</v>
      </c>
      <c r="B3156" s="3" t="s">
        <v>1512</v>
      </c>
      <c r="C3156" s="3" t="s">
        <v>5621</v>
      </c>
      <c r="D3156">
        <v>14000</v>
      </c>
      <c r="E3156">
        <v>15651</v>
      </c>
      <c r="F3156" t="s">
        <v>8219</v>
      </c>
      <c r="G3156" t="s">
        <v>8224</v>
      </c>
      <c r="H3156" t="s">
        <v>8246</v>
      </c>
      <c r="I3156">
        <v>1447858804</v>
      </c>
      <c r="J3156">
        <v>1445263204</v>
      </c>
      <c r="K3156" t="b">
        <v>1</v>
      </c>
      <c r="L3156">
        <v>206</v>
      </c>
      <c r="M3156" t="b">
        <v>1</v>
      </c>
      <c r="N3156" t="s">
        <v>8285</v>
      </c>
      <c r="O3156" s="5">
        <f t="shared" si="392"/>
        <v>1.1179285714285714</v>
      </c>
      <c r="P3156" s="8">
        <f t="shared" si="393"/>
        <v>75.975728155339809</v>
      </c>
      <c r="Q3156" t="str">
        <f t="shared" si="394"/>
        <v>photography</v>
      </c>
      <c r="R3156" t="str">
        <f t="shared" si="395"/>
        <v>photobooks</v>
      </c>
      <c r="S3156" s="11">
        <f t="shared" si="396"/>
        <v>42296.583379629628</v>
      </c>
      <c r="T3156" s="11">
        <f t="shared" si="397"/>
        <v>42326.625046296293</v>
      </c>
      <c r="U3156" t="str">
        <f>INDEX('ED - Country code'!$A:$A,MATCH(Data!G1513,'ED - Country code'!$B:$B,0))</f>
        <v>United States of America</v>
      </c>
      <c r="V3156">
        <f t="shared" si="398"/>
        <v>30.041666666664241</v>
      </c>
      <c r="W3156">
        <f t="shared" si="399"/>
        <v>2015</v>
      </c>
    </row>
    <row r="3157" spans="1:23" ht="43.2" x14ac:dyDescent="0.3">
      <c r="A3157">
        <v>2253</v>
      </c>
      <c r="B3157" s="3" t="s">
        <v>2254</v>
      </c>
      <c r="C3157" s="3" t="s">
        <v>6363</v>
      </c>
      <c r="D3157">
        <v>8000</v>
      </c>
      <c r="E3157">
        <v>9015</v>
      </c>
      <c r="F3157" t="s">
        <v>8219</v>
      </c>
      <c r="G3157" t="s">
        <v>8224</v>
      </c>
      <c r="H3157" t="s">
        <v>8246</v>
      </c>
      <c r="I3157">
        <v>1447862947</v>
      </c>
      <c r="J3157">
        <v>1445267347</v>
      </c>
      <c r="K3157" t="b">
        <v>0</v>
      </c>
      <c r="L3157">
        <v>84</v>
      </c>
      <c r="M3157" t="b">
        <v>1</v>
      </c>
      <c r="N3157" t="s">
        <v>8297</v>
      </c>
      <c r="O3157" s="5">
        <f t="shared" si="392"/>
        <v>1.1268750000000001</v>
      </c>
      <c r="P3157" s="8">
        <f t="shared" si="393"/>
        <v>107.32142857142857</v>
      </c>
      <c r="Q3157" t="str">
        <f t="shared" si="394"/>
        <v>games</v>
      </c>
      <c r="R3157" t="str">
        <f t="shared" si="395"/>
        <v>tabletop games</v>
      </c>
      <c r="S3157" s="11">
        <f t="shared" si="396"/>
        <v>42296.631331018521</v>
      </c>
      <c r="T3157" s="11">
        <f t="shared" si="397"/>
        <v>42326.672997685186</v>
      </c>
      <c r="U3157" t="str">
        <f>INDEX('ED - Country code'!$A:$A,MATCH(Data!G2255,'ED - Country code'!$B:$B,0))</f>
        <v>United States of America</v>
      </c>
      <c r="V3157">
        <f t="shared" si="398"/>
        <v>30.041666666664241</v>
      </c>
      <c r="W3157">
        <f t="shared" si="399"/>
        <v>2015</v>
      </c>
    </row>
    <row r="3158" spans="1:23" ht="43.2" x14ac:dyDescent="0.3">
      <c r="A3158">
        <v>1204</v>
      </c>
      <c r="B3158" s="3" t="s">
        <v>1205</v>
      </c>
      <c r="C3158" s="3" t="s">
        <v>5314</v>
      </c>
      <c r="D3158">
        <v>13000</v>
      </c>
      <c r="E3158">
        <v>13383</v>
      </c>
      <c r="F3158" t="s">
        <v>8219</v>
      </c>
      <c r="G3158" t="s">
        <v>8224</v>
      </c>
      <c r="H3158" t="s">
        <v>8246</v>
      </c>
      <c r="I3158">
        <v>1449205200</v>
      </c>
      <c r="J3158">
        <v>1445363833</v>
      </c>
      <c r="K3158" t="b">
        <v>0</v>
      </c>
      <c r="L3158">
        <v>57</v>
      </c>
      <c r="M3158" t="b">
        <v>1</v>
      </c>
      <c r="N3158" t="s">
        <v>8285</v>
      </c>
      <c r="O3158" s="5">
        <f t="shared" si="392"/>
        <v>1.0294615384615384</v>
      </c>
      <c r="P3158" s="8">
        <f t="shared" si="393"/>
        <v>234.78947368421052</v>
      </c>
      <c r="Q3158" t="str">
        <f t="shared" si="394"/>
        <v>photography</v>
      </c>
      <c r="R3158" t="str">
        <f t="shared" si="395"/>
        <v>photobooks</v>
      </c>
      <c r="S3158" s="11">
        <f t="shared" si="396"/>
        <v>42297.748067129629</v>
      </c>
      <c r="T3158" s="11">
        <f t="shared" si="397"/>
        <v>42342.208333333328</v>
      </c>
      <c r="U3158" t="str">
        <f>INDEX('ED - Country code'!$A:$A,MATCH(Data!G1206,'ED - Country code'!$B:$B,0))</f>
        <v>United States of America</v>
      </c>
      <c r="V3158">
        <f t="shared" si="398"/>
        <v>44.460266203699575</v>
      </c>
      <c r="W3158">
        <f t="shared" si="399"/>
        <v>2015</v>
      </c>
    </row>
    <row r="3159" spans="1:23" ht="43.2" x14ac:dyDescent="0.3">
      <c r="A3159">
        <v>3504</v>
      </c>
      <c r="B3159" s="3" t="s">
        <v>3503</v>
      </c>
      <c r="C3159" s="3" t="s">
        <v>7614</v>
      </c>
      <c r="D3159">
        <v>1000</v>
      </c>
      <c r="E3159">
        <v>1000</v>
      </c>
      <c r="F3159" t="s">
        <v>8219</v>
      </c>
      <c r="G3159" t="s">
        <v>8224</v>
      </c>
      <c r="H3159" t="s">
        <v>8246</v>
      </c>
      <c r="I3159">
        <v>1447959491</v>
      </c>
      <c r="J3159">
        <v>1445363891</v>
      </c>
      <c r="K3159" t="b">
        <v>0</v>
      </c>
      <c r="L3159">
        <v>8</v>
      </c>
      <c r="M3159" t="b">
        <v>1</v>
      </c>
      <c r="N3159" t="s">
        <v>8271</v>
      </c>
      <c r="O3159" s="5">
        <f t="shared" si="392"/>
        <v>1</v>
      </c>
      <c r="P3159" s="8">
        <f t="shared" si="393"/>
        <v>125</v>
      </c>
      <c r="Q3159" t="str">
        <f t="shared" si="394"/>
        <v>theater</v>
      </c>
      <c r="R3159" t="str">
        <f t="shared" si="395"/>
        <v>plays</v>
      </c>
      <c r="S3159" s="11">
        <f t="shared" si="396"/>
        <v>42297.748738425929</v>
      </c>
      <c r="T3159" s="11">
        <f t="shared" si="397"/>
        <v>42327.790405092594</v>
      </c>
      <c r="U3159" t="str">
        <f>INDEX('ED - Country code'!$A:$A,MATCH(Data!G3506,'ED - Country code'!$B:$B,0))</f>
        <v>United Kingdom</v>
      </c>
      <c r="V3159">
        <f t="shared" si="398"/>
        <v>30.041666666664241</v>
      </c>
      <c r="W3159">
        <f t="shared" si="399"/>
        <v>2015</v>
      </c>
    </row>
    <row r="3160" spans="1:23" ht="43.2" x14ac:dyDescent="0.3">
      <c r="A3160">
        <v>353</v>
      </c>
      <c r="B3160" s="3" t="s">
        <v>354</v>
      </c>
      <c r="C3160" s="3" t="s">
        <v>4463</v>
      </c>
      <c r="D3160">
        <v>58425</v>
      </c>
      <c r="E3160">
        <v>63460.18</v>
      </c>
      <c r="F3160" t="s">
        <v>8219</v>
      </c>
      <c r="G3160" t="s">
        <v>8224</v>
      </c>
      <c r="H3160" t="s">
        <v>8246</v>
      </c>
      <c r="I3160">
        <v>1447963219</v>
      </c>
      <c r="J3160">
        <v>1445367619</v>
      </c>
      <c r="K3160" t="b">
        <v>1</v>
      </c>
      <c r="L3160">
        <v>613</v>
      </c>
      <c r="M3160" t="b">
        <v>1</v>
      </c>
      <c r="N3160" t="s">
        <v>8269</v>
      </c>
      <c r="O3160" s="5">
        <f t="shared" si="392"/>
        <v>1.0861819426615318</v>
      </c>
      <c r="P3160" s="8">
        <f t="shared" si="393"/>
        <v>103.52394779771615</v>
      </c>
      <c r="Q3160" t="str">
        <f t="shared" si="394"/>
        <v>film &amp; video</v>
      </c>
      <c r="R3160" t="str">
        <f t="shared" si="395"/>
        <v>documentary</v>
      </c>
      <c r="S3160" s="11">
        <f t="shared" si="396"/>
        <v>42297.791886574079</v>
      </c>
      <c r="T3160" s="11">
        <f t="shared" si="397"/>
        <v>42327.833553240736</v>
      </c>
      <c r="U3160" t="str">
        <f>INDEX('ED - Country code'!$A:$A,MATCH(Data!G355,'ED - Country code'!$B:$B,0))</f>
        <v>United States of America</v>
      </c>
      <c r="V3160">
        <f t="shared" si="398"/>
        <v>30.041666666656965</v>
      </c>
      <c r="W3160">
        <f t="shared" si="399"/>
        <v>2015</v>
      </c>
    </row>
    <row r="3161" spans="1:23" ht="57.6" x14ac:dyDescent="0.3">
      <c r="A3161">
        <v>1195</v>
      </c>
      <c r="B3161" s="3" t="s">
        <v>1196</v>
      </c>
      <c r="C3161" s="3" t="s">
        <v>5305</v>
      </c>
      <c r="D3161">
        <v>10000</v>
      </c>
      <c r="E3161">
        <v>13500</v>
      </c>
      <c r="F3161" t="s">
        <v>8219</v>
      </c>
      <c r="G3161" t="s">
        <v>8237</v>
      </c>
      <c r="H3161" t="s">
        <v>8249</v>
      </c>
      <c r="I3161">
        <v>1450602000</v>
      </c>
      <c r="J3161">
        <v>1445415653</v>
      </c>
      <c r="K3161" t="b">
        <v>0</v>
      </c>
      <c r="L3161">
        <v>170</v>
      </c>
      <c r="M3161" t="b">
        <v>1</v>
      </c>
      <c r="N3161" t="s">
        <v>8285</v>
      </c>
      <c r="O3161" s="5">
        <f t="shared" si="392"/>
        <v>1.35</v>
      </c>
      <c r="P3161" s="8">
        <f t="shared" si="393"/>
        <v>79.411764705882348</v>
      </c>
      <c r="Q3161" t="str">
        <f t="shared" si="394"/>
        <v>photography</v>
      </c>
      <c r="R3161" t="str">
        <f t="shared" si="395"/>
        <v>photobooks</v>
      </c>
      <c r="S3161" s="11">
        <f t="shared" si="396"/>
        <v>42298.34783564815</v>
      </c>
      <c r="T3161" s="11">
        <f t="shared" si="397"/>
        <v>42358.375</v>
      </c>
      <c r="U3161" t="str">
        <f>INDEX('ED - Country code'!$A:$A,MATCH(Data!G1197,'ED - Country code'!$B:$B,0))</f>
        <v>United States of America</v>
      </c>
      <c r="V3161">
        <f t="shared" si="398"/>
        <v>60.027164351849933</v>
      </c>
      <c r="W3161">
        <f t="shared" si="399"/>
        <v>2015</v>
      </c>
    </row>
    <row r="3162" spans="1:23" ht="43.2" x14ac:dyDescent="0.3">
      <c r="A3162">
        <v>2217</v>
      </c>
      <c r="B3162" s="3" t="s">
        <v>2218</v>
      </c>
      <c r="C3162" s="3" t="s">
        <v>6327</v>
      </c>
      <c r="D3162">
        <v>420</v>
      </c>
      <c r="E3162">
        <v>425</v>
      </c>
      <c r="F3162" t="s">
        <v>8219</v>
      </c>
      <c r="G3162" t="s">
        <v>8224</v>
      </c>
      <c r="H3162" t="s">
        <v>8246</v>
      </c>
      <c r="I3162">
        <v>1446451200</v>
      </c>
      <c r="J3162">
        <v>1445539113</v>
      </c>
      <c r="K3162" t="b">
        <v>0</v>
      </c>
      <c r="L3162">
        <v>9</v>
      </c>
      <c r="M3162" t="b">
        <v>1</v>
      </c>
      <c r="N3162" t="s">
        <v>8280</v>
      </c>
      <c r="O3162" s="5">
        <f t="shared" si="392"/>
        <v>1.0119047619047619</v>
      </c>
      <c r="P3162" s="8">
        <f t="shared" si="393"/>
        <v>47.222222222222221</v>
      </c>
      <c r="Q3162" t="str">
        <f t="shared" si="394"/>
        <v>music</v>
      </c>
      <c r="R3162" t="str">
        <f t="shared" si="395"/>
        <v>electronic music</v>
      </c>
      <c r="S3162" s="11">
        <f t="shared" si="396"/>
        <v>42299.776770833334</v>
      </c>
      <c r="T3162" s="11">
        <f t="shared" si="397"/>
        <v>42310.333333333328</v>
      </c>
      <c r="U3162" t="str">
        <f>INDEX('ED - Country code'!$A:$A,MATCH(Data!G2219,'ED - Country code'!$B:$B,0))</f>
        <v>United States of America</v>
      </c>
      <c r="V3162">
        <f t="shared" si="398"/>
        <v>10.55656249999447</v>
      </c>
      <c r="W3162">
        <f t="shared" si="399"/>
        <v>2015</v>
      </c>
    </row>
    <row r="3163" spans="1:23" ht="43.2" x14ac:dyDescent="0.3">
      <c r="A3163">
        <v>3350</v>
      </c>
      <c r="B3163" s="3" t="s">
        <v>3349</v>
      </c>
      <c r="C3163" s="3" t="s">
        <v>7460</v>
      </c>
      <c r="D3163">
        <v>3500</v>
      </c>
      <c r="E3163">
        <v>3655</v>
      </c>
      <c r="F3163" t="s">
        <v>8219</v>
      </c>
      <c r="G3163" t="s">
        <v>8243</v>
      </c>
      <c r="H3163" t="s">
        <v>8249</v>
      </c>
      <c r="I3163">
        <v>1448838000</v>
      </c>
      <c r="J3163">
        <v>1445791811</v>
      </c>
      <c r="K3163" t="b">
        <v>0</v>
      </c>
      <c r="L3163">
        <v>51</v>
      </c>
      <c r="M3163" t="b">
        <v>1</v>
      </c>
      <c r="N3163" t="s">
        <v>8271</v>
      </c>
      <c r="O3163" s="5">
        <f t="shared" si="392"/>
        <v>1.0442857142857143</v>
      </c>
      <c r="P3163" s="8">
        <f t="shared" si="393"/>
        <v>71.666666666666671</v>
      </c>
      <c r="Q3163" t="str">
        <f t="shared" si="394"/>
        <v>theater</v>
      </c>
      <c r="R3163" t="str">
        <f t="shared" si="395"/>
        <v>plays</v>
      </c>
      <c r="S3163" s="11">
        <f t="shared" si="396"/>
        <v>42302.701516203699</v>
      </c>
      <c r="T3163" s="11">
        <f t="shared" si="397"/>
        <v>42337.958333333328</v>
      </c>
      <c r="U3163" t="str">
        <f>INDEX('ED - Country code'!$A:$A,MATCH(Data!G3352,'ED - Country code'!$B:$B,0))</f>
        <v>United States of America</v>
      </c>
      <c r="V3163">
        <f t="shared" si="398"/>
        <v>35.256817129629781</v>
      </c>
      <c r="W3163">
        <f t="shared" si="399"/>
        <v>2015</v>
      </c>
    </row>
    <row r="3164" spans="1:23" ht="43.2" x14ac:dyDescent="0.3">
      <c r="A3164">
        <v>2053</v>
      </c>
      <c r="B3164" s="3" t="s">
        <v>2054</v>
      </c>
      <c r="C3164" s="3" t="s">
        <v>6163</v>
      </c>
      <c r="D3164">
        <v>5000</v>
      </c>
      <c r="E3164">
        <v>5051</v>
      </c>
      <c r="F3164" t="s">
        <v>8219</v>
      </c>
      <c r="G3164" t="s">
        <v>8224</v>
      </c>
      <c r="H3164" t="s">
        <v>8246</v>
      </c>
      <c r="I3164">
        <v>1448466551</v>
      </c>
      <c r="J3164">
        <v>1445870951</v>
      </c>
      <c r="K3164" t="b">
        <v>0</v>
      </c>
      <c r="L3164">
        <v>121</v>
      </c>
      <c r="M3164" t="b">
        <v>1</v>
      </c>
      <c r="N3164" t="s">
        <v>8295</v>
      </c>
      <c r="O3164" s="5">
        <f t="shared" si="392"/>
        <v>1.0102</v>
      </c>
      <c r="P3164" s="8">
        <f t="shared" si="393"/>
        <v>41.743801652892564</v>
      </c>
      <c r="Q3164" t="str">
        <f t="shared" si="394"/>
        <v>technology</v>
      </c>
      <c r="R3164" t="str">
        <f t="shared" si="395"/>
        <v>hardware</v>
      </c>
      <c r="S3164" s="11">
        <f t="shared" si="396"/>
        <v>42303.617488425924</v>
      </c>
      <c r="T3164" s="11">
        <f t="shared" si="397"/>
        <v>42333.659155092595</v>
      </c>
      <c r="U3164" t="str">
        <f>INDEX('ED - Country code'!$A:$A,MATCH(Data!G2055,'ED - Country code'!$B:$B,0))</f>
        <v>United States of America</v>
      </c>
      <c r="V3164">
        <f t="shared" si="398"/>
        <v>30.041666666671517</v>
      </c>
      <c r="W3164">
        <f t="shared" si="399"/>
        <v>2015</v>
      </c>
    </row>
    <row r="3165" spans="1:23" ht="28.8" x14ac:dyDescent="0.3">
      <c r="A3165">
        <v>3260</v>
      </c>
      <c r="B3165" s="3" t="s">
        <v>3260</v>
      </c>
      <c r="C3165" s="3" t="s">
        <v>7370</v>
      </c>
      <c r="D3165">
        <v>5000</v>
      </c>
      <c r="E3165">
        <v>5462</v>
      </c>
      <c r="F3165" t="s">
        <v>8219</v>
      </c>
      <c r="G3165" t="s">
        <v>8224</v>
      </c>
      <c r="H3165" t="s">
        <v>8246</v>
      </c>
      <c r="I3165">
        <v>1448903318</v>
      </c>
      <c r="J3165">
        <v>1445875718</v>
      </c>
      <c r="K3165" t="b">
        <v>1</v>
      </c>
      <c r="L3165">
        <v>73</v>
      </c>
      <c r="M3165" t="b">
        <v>1</v>
      </c>
      <c r="N3165" t="s">
        <v>8271</v>
      </c>
      <c r="O3165" s="5">
        <f t="shared" si="392"/>
        <v>1.0924</v>
      </c>
      <c r="P3165" s="8">
        <f t="shared" si="393"/>
        <v>74.821917808219183</v>
      </c>
      <c r="Q3165" t="str">
        <f t="shared" si="394"/>
        <v>theater</v>
      </c>
      <c r="R3165" t="str">
        <f t="shared" si="395"/>
        <v>plays</v>
      </c>
      <c r="S3165" s="11">
        <f t="shared" si="396"/>
        <v>42303.672662037032</v>
      </c>
      <c r="T3165" s="11">
        <f t="shared" si="397"/>
        <v>42338.714328703703</v>
      </c>
      <c r="U3165" t="str">
        <f>INDEX('ED - Country code'!$A:$A,MATCH(Data!G3262,'ED - Country code'!$B:$B,0))</f>
        <v>United States of America</v>
      </c>
      <c r="V3165">
        <f t="shared" si="398"/>
        <v>35.041666666671517</v>
      </c>
      <c r="W3165">
        <f t="shared" si="399"/>
        <v>2015</v>
      </c>
    </row>
    <row r="3166" spans="1:23" ht="43.2" x14ac:dyDescent="0.3">
      <c r="A3166">
        <v>2627</v>
      </c>
      <c r="B3166" s="3" t="s">
        <v>2627</v>
      </c>
      <c r="C3166" s="3" t="s">
        <v>6737</v>
      </c>
      <c r="D3166">
        <v>150</v>
      </c>
      <c r="E3166">
        <v>970</v>
      </c>
      <c r="F3166" t="s">
        <v>8219</v>
      </c>
      <c r="G3166" t="s">
        <v>8224</v>
      </c>
      <c r="H3166" t="s">
        <v>8246</v>
      </c>
      <c r="I3166">
        <v>1448571261</v>
      </c>
      <c r="J3166">
        <v>1445975661</v>
      </c>
      <c r="K3166" t="b">
        <v>0</v>
      </c>
      <c r="L3166">
        <v>45</v>
      </c>
      <c r="M3166" t="b">
        <v>1</v>
      </c>
      <c r="N3166" t="s">
        <v>8301</v>
      </c>
      <c r="O3166" s="5">
        <f t="shared" si="392"/>
        <v>6.4666666666666668</v>
      </c>
      <c r="P3166" s="8">
        <f t="shared" si="393"/>
        <v>21.555555555555557</v>
      </c>
      <c r="Q3166" t="str">
        <f t="shared" si="394"/>
        <v>technology</v>
      </c>
      <c r="R3166" t="str">
        <f t="shared" si="395"/>
        <v>space exploration</v>
      </c>
      <c r="S3166" s="11">
        <f t="shared" si="396"/>
        <v>42304.829409722224</v>
      </c>
      <c r="T3166" s="11">
        <f t="shared" si="397"/>
        <v>42334.871076388896</v>
      </c>
      <c r="U3166" t="str">
        <f>INDEX('ED - Country code'!$A:$A,MATCH(Data!G2629,'ED - Country code'!$B:$B,0))</f>
        <v>United States of America</v>
      </c>
      <c r="V3166">
        <f t="shared" si="398"/>
        <v>30.041666666671517</v>
      </c>
      <c r="W3166">
        <f t="shared" si="399"/>
        <v>2015</v>
      </c>
    </row>
    <row r="3167" spans="1:23" ht="43.2" x14ac:dyDescent="0.3">
      <c r="A3167">
        <v>2837</v>
      </c>
      <c r="B3167" s="3" t="s">
        <v>2837</v>
      </c>
      <c r="C3167" s="3" t="s">
        <v>6947</v>
      </c>
      <c r="D3167">
        <v>850</v>
      </c>
      <c r="E3167">
        <v>850</v>
      </c>
      <c r="F3167" t="s">
        <v>8219</v>
      </c>
      <c r="G3167" t="s">
        <v>8229</v>
      </c>
      <c r="H3167" t="s">
        <v>8251</v>
      </c>
      <c r="I3167">
        <v>1449701284</v>
      </c>
      <c r="J3167">
        <v>1446241684</v>
      </c>
      <c r="K3167" t="b">
        <v>0</v>
      </c>
      <c r="L3167">
        <v>21</v>
      </c>
      <c r="M3167" t="b">
        <v>1</v>
      </c>
      <c r="N3167" t="s">
        <v>8271</v>
      </c>
      <c r="O3167" s="5">
        <f t="shared" si="392"/>
        <v>1</v>
      </c>
      <c r="P3167" s="8">
        <f t="shared" si="393"/>
        <v>40.476190476190474</v>
      </c>
      <c r="Q3167" t="str">
        <f t="shared" si="394"/>
        <v>theater</v>
      </c>
      <c r="R3167" t="str">
        <f t="shared" si="395"/>
        <v>plays</v>
      </c>
      <c r="S3167" s="11">
        <f t="shared" si="396"/>
        <v>42307.908379629633</v>
      </c>
      <c r="T3167" s="11">
        <f t="shared" si="397"/>
        <v>42347.950046296297</v>
      </c>
      <c r="U3167" t="str">
        <f>INDEX('ED - Country code'!$A:$A,MATCH(Data!G2839,'ED - Country code'!$B:$B,0))</f>
        <v>United States of America</v>
      </c>
      <c r="V3167">
        <f t="shared" si="398"/>
        <v>40.041666666664241</v>
      </c>
      <c r="W3167">
        <f t="shared" si="399"/>
        <v>2015</v>
      </c>
    </row>
    <row r="3168" spans="1:23" ht="43.2" x14ac:dyDescent="0.3">
      <c r="A3168">
        <v>3693</v>
      </c>
      <c r="B3168" s="3" t="s">
        <v>3690</v>
      </c>
      <c r="C3168" s="3" t="s">
        <v>7803</v>
      </c>
      <c r="D3168">
        <v>333</v>
      </c>
      <c r="E3168">
        <v>430</v>
      </c>
      <c r="F3168" t="s">
        <v>8219</v>
      </c>
      <c r="G3168" t="s">
        <v>8225</v>
      </c>
      <c r="H3168" t="s">
        <v>8247</v>
      </c>
      <c r="I3168">
        <v>1448922600</v>
      </c>
      <c r="J3168">
        <v>1446352529</v>
      </c>
      <c r="K3168" t="b">
        <v>0</v>
      </c>
      <c r="L3168">
        <v>14</v>
      </c>
      <c r="M3168" t="b">
        <v>1</v>
      </c>
      <c r="N3168" t="s">
        <v>8271</v>
      </c>
      <c r="O3168" s="5">
        <f t="shared" si="392"/>
        <v>1.2912912912912913</v>
      </c>
      <c r="P3168" s="8">
        <f t="shared" si="393"/>
        <v>30.714285714285715</v>
      </c>
      <c r="Q3168" t="str">
        <f t="shared" si="394"/>
        <v>theater</v>
      </c>
      <c r="R3168" t="str">
        <f t="shared" si="395"/>
        <v>plays</v>
      </c>
      <c r="S3168" s="11">
        <f t="shared" si="396"/>
        <v>42309.191307870366</v>
      </c>
      <c r="T3168" s="11">
        <f t="shared" si="397"/>
        <v>42338.9375</v>
      </c>
      <c r="U3168" t="str">
        <f>INDEX('ED - Country code'!$A:$A,MATCH(Data!G3695,'ED - Country code'!$B:$B,0))</f>
        <v>Italy</v>
      </c>
      <c r="V3168">
        <f t="shared" si="398"/>
        <v>29.746192129634437</v>
      </c>
      <c r="W3168">
        <f t="shared" si="399"/>
        <v>2015</v>
      </c>
    </row>
    <row r="3169" spans="1:23" ht="43.2" x14ac:dyDescent="0.3">
      <c r="A3169">
        <v>3296</v>
      </c>
      <c r="B3169" s="3" t="s">
        <v>3296</v>
      </c>
      <c r="C3169" s="3" t="s">
        <v>7406</v>
      </c>
      <c r="D3169">
        <v>1500</v>
      </c>
      <c r="E3169">
        <v>2161</v>
      </c>
      <c r="F3169" t="s">
        <v>8219</v>
      </c>
      <c r="G3169" t="s">
        <v>8225</v>
      </c>
      <c r="H3169" t="s">
        <v>8247</v>
      </c>
      <c r="I3169">
        <v>1448229600</v>
      </c>
      <c r="J3169">
        <v>1446401372</v>
      </c>
      <c r="K3169" t="b">
        <v>0</v>
      </c>
      <c r="L3169">
        <v>47</v>
      </c>
      <c r="M3169" t="b">
        <v>1</v>
      </c>
      <c r="N3169" t="s">
        <v>8271</v>
      </c>
      <c r="O3169" s="5">
        <f t="shared" si="392"/>
        <v>1.4406666666666668</v>
      </c>
      <c r="P3169" s="8">
        <f t="shared" si="393"/>
        <v>45.978723404255319</v>
      </c>
      <c r="Q3169" t="str">
        <f t="shared" si="394"/>
        <v>theater</v>
      </c>
      <c r="R3169" t="str">
        <f t="shared" si="395"/>
        <v>plays</v>
      </c>
      <c r="S3169" s="11">
        <f t="shared" si="396"/>
        <v>42309.756620370375</v>
      </c>
      <c r="T3169" s="11">
        <f t="shared" si="397"/>
        <v>42330.916666666672</v>
      </c>
      <c r="U3169" t="str">
        <f>INDEX('ED - Country code'!$A:$A,MATCH(Data!G3298,'ED - Country code'!$B:$B,0))</f>
        <v>Norway</v>
      </c>
      <c r="V3169">
        <f t="shared" si="398"/>
        <v>21.160046296296059</v>
      </c>
      <c r="W3169">
        <f t="shared" si="399"/>
        <v>2015</v>
      </c>
    </row>
    <row r="3170" spans="1:23" ht="28.8" x14ac:dyDescent="0.3">
      <c r="A3170">
        <v>1977</v>
      </c>
      <c r="B3170" s="3" t="s">
        <v>1978</v>
      </c>
      <c r="C3170" s="3" t="s">
        <v>6087</v>
      </c>
      <c r="D3170">
        <v>50000</v>
      </c>
      <c r="E3170">
        <v>201165</v>
      </c>
      <c r="F3170" t="s">
        <v>8219</v>
      </c>
      <c r="G3170" t="s">
        <v>8224</v>
      </c>
      <c r="H3170" t="s">
        <v>8246</v>
      </c>
      <c r="I3170">
        <v>1450511940</v>
      </c>
      <c r="J3170">
        <v>1446527540</v>
      </c>
      <c r="K3170" t="b">
        <v>1</v>
      </c>
      <c r="L3170">
        <v>821</v>
      </c>
      <c r="M3170" t="b">
        <v>1</v>
      </c>
      <c r="N3170" t="s">
        <v>8295</v>
      </c>
      <c r="O3170" s="5">
        <f t="shared" si="392"/>
        <v>4.0232999999999999</v>
      </c>
      <c r="P3170" s="8">
        <f t="shared" si="393"/>
        <v>245.02436053593178</v>
      </c>
      <c r="Q3170" t="str">
        <f t="shared" si="394"/>
        <v>technology</v>
      </c>
      <c r="R3170" t="str">
        <f t="shared" si="395"/>
        <v>hardware</v>
      </c>
      <c r="S3170" s="11">
        <f t="shared" si="396"/>
        <v>42311.216898148152</v>
      </c>
      <c r="T3170" s="11">
        <f t="shared" si="397"/>
        <v>42357.332638888889</v>
      </c>
      <c r="U3170" t="str">
        <f>INDEX('ED - Country code'!$A:$A,MATCH(Data!G1979,'ED - Country code'!$B:$B,0))</f>
        <v>United States of America</v>
      </c>
      <c r="V3170">
        <f t="shared" si="398"/>
        <v>46.115740740737238</v>
      </c>
      <c r="W3170">
        <f t="shared" si="399"/>
        <v>2015</v>
      </c>
    </row>
    <row r="3171" spans="1:23" ht="43.2" x14ac:dyDescent="0.3">
      <c r="A3171">
        <v>2035</v>
      </c>
      <c r="B3171" s="3" t="s">
        <v>2036</v>
      </c>
      <c r="C3171" s="3" t="s">
        <v>6145</v>
      </c>
      <c r="D3171">
        <v>80000</v>
      </c>
      <c r="E3171">
        <v>168829.14</v>
      </c>
      <c r="F3171" t="s">
        <v>8219</v>
      </c>
      <c r="G3171" t="s">
        <v>8224</v>
      </c>
      <c r="H3171" t="s">
        <v>8246</v>
      </c>
      <c r="I3171">
        <v>1450486800</v>
      </c>
      <c r="J3171">
        <v>1446562807</v>
      </c>
      <c r="K3171" t="b">
        <v>1</v>
      </c>
      <c r="L3171">
        <v>644</v>
      </c>
      <c r="M3171" t="b">
        <v>1</v>
      </c>
      <c r="N3171" t="s">
        <v>8295</v>
      </c>
      <c r="O3171" s="5">
        <f t="shared" si="392"/>
        <v>2.1103642500000004</v>
      </c>
      <c r="P3171" s="8">
        <f t="shared" si="393"/>
        <v>262.15704968944101</v>
      </c>
      <c r="Q3171" t="str">
        <f t="shared" si="394"/>
        <v>technology</v>
      </c>
      <c r="R3171" t="str">
        <f t="shared" si="395"/>
        <v>hardware</v>
      </c>
      <c r="S3171" s="11">
        <f t="shared" si="396"/>
        <v>42311.625081018516</v>
      </c>
      <c r="T3171" s="11">
        <f t="shared" si="397"/>
        <v>42357.041666666672</v>
      </c>
      <c r="U3171" t="str">
        <f>INDEX('ED - Country code'!$A:$A,MATCH(Data!G2037,'ED - Country code'!$B:$B,0))</f>
        <v>United States of America</v>
      </c>
      <c r="V3171">
        <f t="shared" si="398"/>
        <v>45.416585648155888</v>
      </c>
      <c r="W3171">
        <f t="shared" si="399"/>
        <v>2015</v>
      </c>
    </row>
    <row r="3172" spans="1:23" ht="28.8" x14ac:dyDescent="0.3">
      <c r="A3172">
        <v>3265</v>
      </c>
      <c r="B3172" s="3" t="s">
        <v>3265</v>
      </c>
      <c r="C3172" s="3" t="s">
        <v>7375</v>
      </c>
      <c r="D3172">
        <v>2700</v>
      </c>
      <c r="E3172">
        <v>4428</v>
      </c>
      <c r="F3172" t="s">
        <v>8219</v>
      </c>
      <c r="G3172" t="s">
        <v>8241</v>
      </c>
      <c r="H3172" t="s">
        <v>8249</v>
      </c>
      <c r="I3172">
        <v>1449162000</v>
      </c>
      <c r="J3172">
        <v>1446570315</v>
      </c>
      <c r="K3172" t="b">
        <v>1</v>
      </c>
      <c r="L3172">
        <v>63</v>
      </c>
      <c r="M3172" t="b">
        <v>1</v>
      </c>
      <c r="N3172" t="s">
        <v>8271</v>
      </c>
      <c r="O3172" s="5">
        <f t="shared" si="392"/>
        <v>1.64</v>
      </c>
      <c r="P3172" s="8">
        <f t="shared" si="393"/>
        <v>70.285714285714292</v>
      </c>
      <c r="Q3172" t="str">
        <f t="shared" si="394"/>
        <v>theater</v>
      </c>
      <c r="R3172" t="str">
        <f t="shared" si="395"/>
        <v>plays</v>
      </c>
      <c r="S3172" s="11">
        <f t="shared" si="396"/>
        <v>42311.711979166663</v>
      </c>
      <c r="T3172" s="11">
        <f t="shared" si="397"/>
        <v>42341.708333333328</v>
      </c>
      <c r="U3172" t="str">
        <f>INDEX('ED - Country code'!$A:$A,MATCH(Data!G3267,'ED - Country code'!$B:$B,0))</f>
        <v>United Kingdom</v>
      </c>
      <c r="V3172">
        <f t="shared" si="398"/>
        <v>29.996354166665697</v>
      </c>
      <c r="W3172">
        <f t="shared" si="399"/>
        <v>2015</v>
      </c>
    </row>
    <row r="3173" spans="1:23" ht="28.8" x14ac:dyDescent="0.3">
      <c r="A3173">
        <v>3287</v>
      </c>
      <c r="B3173" s="3" t="s">
        <v>3287</v>
      </c>
      <c r="C3173" s="3" t="s">
        <v>7397</v>
      </c>
      <c r="D3173">
        <v>2500</v>
      </c>
      <c r="E3173">
        <v>2500</v>
      </c>
      <c r="F3173" t="s">
        <v>8219</v>
      </c>
      <c r="G3173" t="s">
        <v>8229</v>
      </c>
      <c r="H3173" t="s">
        <v>8251</v>
      </c>
      <c r="I3173">
        <v>1448733628</v>
      </c>
      <c r="J3173">
        <v>1446573628</v>
      </c>
      <c r="K3173" t="b">
        <v>0</v>
      </c>
      <c r="L3173">
        <v>34</v>
      </c>
      <c r="M3173" t="b">
        <v>1</v>
      </c>
      <c r="N3173" t="s">
        <v>8271</v>
      </c>
      <c r="O3173" s="5">
        <f t="shared" si="392"/>
        <v>1</v>
      </c>
      <c r="P3173" s="8">
        <f t="shared" si="393"/>
        <v>73.529411764705884</v>
      </c>
      <c r="Q3173" t="str">
        <f t="shared" si="394"/>
        <v>theater</v>
      </c>
      <c r="R3173" t="str">
        <f t="shared" si="395"/>
        <v>plays</v>
      </c>
      <c r="S3173" s="11">
        <f t="shared" si="396"/>
        <v>42311.750324074077</v>
      </c>
      <c r="T3173" s="11">
        <f t="shared" si="397"/>
        <v>42336.750324074077</v>
      </c>
      <c r="U3173" t="str">
        <f>INDEX('ED - Country code'!$A:$A,MATCH(Data!G3289,'ED - Country code'!$B:$B,0))</f>
        <v>United Kingdom</v>
      </c>
      <c r="V3173">
        <f t="shared" si="398"/>
        <v>25</v>
      </c>
      <c r="W3173">
        <f t="shared" si="399"/>
        <v>2015</v>
      </c>
    </row>
    <row r="3174" spans="1:23" ht="43.2" x14ac:dyDescent="0.3">
      <c r="A3174">
        <v>2825</v>
      </c>
      <c r="B3174" s="3" t="s">
        <v>2825</v>
      </c>
      <c r="C3174" s="3" t="s">
        <v>6935</v>
      </c>
      <c r="D3174">
        <v>3000</v>
      </c>
      <c r="E3174">
        <v>3100</v>
      </c>
      <c r="F3174" t="s">
        <v>8219</v>
      </c>
      <c r="G3174" t="s">
        <v>8225</v>
      </c>
      <c r="H3174" t="s">
        <v>8247</v>
      </c>
      <c r="I3174">
        <v>1449255686</v>
      </c>
      <c r="J3174">
        <v>1446663686</v>
      </c>
      <c r="K3174" t="b">
        <v>0</v>
      </c>
      <c r="L3174">
        <v>51</v>
      </c>
      <c r="M3174" t="b">
        <v>1</v>
      </c>
      <c r="N3174" t="s">
        <v>8271</v>
      </c>
      <c r="O3174" s="5">
        <f t="shared" si="392"/>
        <v>1.0333333333333334</v>
      </c>
      <c r="P3174" s="8">
        <f t="shared" si="393"/>
        <v>60.784313725490193</v>
      </c>
      <c r="Q3174" t="str">
        <f t="shared" si="394"/>
        <v>theater</v>
      </c>
      <c r="R3174" t="str">
        <f t="shared" si="395"/>
        <v>plays</v>
      </c>
      <c r="S3174" s="11">
        <f t="shared" si="396"/>
        <v>42312.792662037042</v>
      </c>
      <c r="T3174" s="11">
        <f t="shared" si="397"/>
        <v>42342.792662037042</v>
      </c>
      <c r="U3174" t="str">
        <f>INDEX('ED - Country code'!$A:$A,MATCH(Data!G2827,'ED - Country code'!$B:$B,0))</f>
        <v>Germany</v>
      </c>
      <c r="V3174">
        <f t="shared" si="398"/>
        <v>30</v>
      </c>
      <c r="W3174">
        <f t="shared" si="399"/>
        <v>2015</v>
      </c>
    </row>
    <row r="3175" spans="1:23" ht="28.8" x14ac:dyDescent="0.3">
      <c r="A3175">
        <v>3371</v>
      </c>
      <c r="B3175" s="3" t="s">
        <v>3370</v>
      </c>
      <c r="C3175" s="3" t="s">
        <v>7481</v>
      </c>
      <c r="D3175">
        <v>200</v>
      </c>
      <c r="E3175">
        <v>277</v>
      </c>
      <c r="F3175" t="s">
        <v>8219</v>
      </c>
      <c r="G3175" t="s">
        <v>8224</v>
      </c>
      <c r="H3175" t="s">
        <v>8246</v>
      </c>
      <c r="I3175">
        <v>1449089965</v>
      </c>
      <c r="J3175">
        <v>1446670765</v>
      </c>
      <c r="K3175" t="b">
        <v>0</v>
      </c>
      <c r="L3175">
        <v>9</v>
      </c>
      <c r="M3175" t="b">
        <v>1</v>
      </c>
      <c r="N3175" t="s">
        <v>8271</v>
      </c>
      <c r="O3175" s="5">
        <f t="shared" si="392"/>
        <v>1.385</v>
      </c>
      <c r="P3175" s="8">
        <f t="shared" si="393"/>
        <v>30.777777777777779</v>
      </c>
      <c r="Q3175" t="str">
        <f t="shared" si="394"/>
        <v>theater</v>
      </c>
      <c r="R3175" t="str">
        <f t="shared" si="395"/>
        <v>plays</v>
      </c>
      <c r="S3175" s="11">
        <f t="shared" si="396"/>
        <v>42312.874594907407</v>
      </c>
      <c r="T3175" s="11">
        <f t="shared" si="397"/>
        <v>42340.874594907407</v>
      </c>
      <c r="U3175" t="str">
        <f>INDEX('ED - Country code'!$A:$A,MATCH(Data!G3373,'ED - Country code'!$B:$B,0))</f>
        <v>United States of America</v>
      </c>
      <c r="V3175">
        <f t="shared" si="398"/>
        <v>28</v>
      </c>
      <c r="W3175">
        <f t="shared" si="399"/>
        <v>2015</v>
      </c>
    </row>
    <row r="3176" spans="1:23" ht="43.2" x14ac:dyDescent="0.3">
      <c r="A3176">
        <v>2664</v>
      </c>
      <c r="B3176" s="3" t="s">
        <v>2664</v>
      </c>
      <c r="C3176" s="3" t="s">
        <v>6774</v>
      </c>
      <c r="D3176">
        <v>17500</v>
      </c>
      <c r="E3176">
        <v>18100</v>
      </c>
      <c r="F3176" t="s">
        <v>8219</v>
      </c>
      <c r="G3176" t="s">
        <v>8224</v>
      </c>
      <c r="H3176" t="s">
        <v>8246</v>
      </c>
      <c r="I3176">
        <v>1449644340</v>
      </c>
      <c r="J3176">
        <v>1446683797</v>
      </c>
      <c r="K3176" t="b">
        <v>0</v>
      </c>
      <c r="L3176">
        <v>104</v>
      </c>
      <c r="M3176" t="b">
        <v>1</v>
      </c>
      <c r="N3176" t="s">
        <v>8302</v>
      </c>
      <c r="O3176" s="5">
        <f t="shared" si="392"/>
        <v>1.0342857142857143</v>
      </c>
      <c r="P3176" s="8">
        <f t="shared" si="393"/>
        <v>174.03846153846155</v>
      </c>
      <c r="Q3176" t="str">
        <f t="shared" si="394"/>
        <v>technology</v>
      </c>
      <c r="R3176" t="str">
        <f t="shared" si="395"/>
        <v>makerspaces</v>
      </c>
      <c r="S3176" s="11">
        <f t="shared" si="396"/>
        <v>42313.02542824074</v>
      </c>
      <c r="T3176" s="11">
        <f t="shared" si="397"/>
        <v>42347.290972222225</v>
      </c>
      <c r="U3176" t="str">
        <f>INDEX('ED - Country code'!$A:$A,MATCH(Data!G2666,'ED - Country code'!$B:$B,0))</f>
        <v>United States of America</v>
      </c>
      <c r="V3176">
        <f t="shared" si="398"/>
        <v>34.26554398148437</v>
      </c>
      <c r="W3176">
        <f t="shared" si="399"/>
        <v>2015</v>
      </c>
    </row>
    <row r="3177" spans="1:23" ht="43.2" x14ac:dyDescent="0.3">
      <c r="A3177">
        <v>2835</v>
      </c>
      <c r="B3177" s="3" t="s">
        <v>2835</v>
      </c>
      <c r="C3177" s="3" t="s">
        <v>6945</v>
      </c>
      <c r="D3177">
        <v>1000</v>
      </c>
      <c r="E3177">
        <v>1870.99</v>
      </c>
      <c r="F3177" t="s">
        <v>8219</v>
      </c>
      <c r="G3177" t="s">
        <v>8225</v>
      </c>
      <c r="H3177" t="s">
        <v>8247</v>
      </c>
      <c r="I3177">
        <v>1449273600</v>
      </c>
      <c r="J3177">
        <v>1446742417</v>
      </c>
      <c r="K3177" t="b">
        <v>0</v>
      </c>
      <c r="L3177">
        <v>93</v>
      </c>
      <c r="M3177" t="b">
        <v>1</v>
      </c>
      <c r="N3177" t="s">
        <v>8271</v>
      </c>
      <c r="O3177" s="5">
        <f t="shared" si="392"/>
        <v>1.8709899999999999</v>
      </c>
      <c r="P3177" s="8">
        <f t="shared" si="393"/>
        <v>20.118172043010752</v>
      </c>
      <c r="Q3177" t="str">
        <f t="shared" si="394"/>
        <v>theater</v>
      </c>
      <c r="R3177" t="str">
        <f t="shared" si="395"/>
        <v>plays</v>
      </c>
      <c r="S3177" s="11">
        <f t="shared" si="396"/>
        <v>42313.703900462962</v>
      </c>
      <c r="T3177" s="11">
        <f t="shared" si="397"/>
        <v>42343</v>
      </c>
      <c r="U3177" t="str">
        <f>INDEX('ED - Country code'!$A:$A,MATCH(Data!G2837,'ED - Country code'!$B:$B,0))</f>
        <v>United States of America</v>
      </c>
      <c r="V3177">
        <f t="shared" si="398"/>
        <v>29.296099537037662</v>
      </c>
      <c r="W3177">
        <f t="shared" si="399"/>
        <v>2015</v>
      </c>
    </row>
    <row r="3178" spans="1:23" ht="43.2" x14ac:dyDescent="0.3">
      <c r="A3178">
        <v>2272</v>
      </c>
      <c r="B3178" s="3" t="s">
        <v>2273</v>
      </c>
      <c r="C3178" s="3" t="s">
        <v>6382</v>
      </c>
      <c r="D3178">
        <v>1000</v>
      </c>
      <c r="E3178">
        <v>13566</v>
      </c>
      <c r="F3178" t="s">
        <v>8219</v>
      </c>
      <c r="G3178" t="s">
        <v>8224</v>
      </c>
      <c r="H3178" t="s">
        <v>8246</v>
      </c>
      <c r="I3178">
        <v>1449506836</v>
      </c>
      <c r="J3178">
        <v>1446914836</v>
      </c>
      <c r="K3178" t="b">
        <v>0</v>
      </c>
      <c r="L3178">
        <v>944</v>
      </c>
      <c r="M3178" t="b">
        <v>1</v>
      </c>
      <c r="N3178" t="s">
        <v>8297</v>
      </c>
      <c r="O3178" s="5">
        <f t="shared" si="392"/>
        <v>13.566000000000001</v>
      </c>
      <c r="P3178" s="8">
        <f t="shared" si="393"/>
        <v>14.370762711864407</v>
      </c>
      <c r="Q3178" t="str">
        <f t="shared" si="394"/>
        <v>games</v>
      </c>
      <c r="R3178" t="str">
        <f t="shared" si="395"/>
        <v>tabletop games</v>
      </c>
      <c r="S3178" s="11">
        <f t="shared" si="396"/>
        <v>42315.699490740735</v>
      </c>
      <c r="T3178" s="11">
        <f t="shared" si="397"/>
        <v>42345.699490740735</v>
      </c>
      <c r="U3178" t="str">
        <f>INDEX('ED - Country code'!$A:$A,MATCH(Data!G2274,'ED - Country code'!$B:$B,0))</f>
        <v>United States of America</v>
      </c>
      <c r="V3178">
        <f t="shared" si="398"/>
        <v>30</v>
      </c>
      <c r="W3178">
        <f t="shared" si="399"/>
        <v>2015</v>
      </c>
    </row>
    <row r="3179" spans="1:23" ht="43.2" x14ac:dyDescent="0.3">
      <c r="A3179">
        <v>1349</v>
      </c>
      <c r="B3179" s="3" t="s">
        <v>1350</v>
      </c>
      <c r="C3179" s="3" t="s">
        <v>5459</v>
      </c>
      <c r="D3179">
        <v>5000</v>
      </c>
      <c r="E3179">
        <v>10210</v>
      </c>
      <c r="F3179" t="s">
        <v>8219</v>
      </c>
      <c r="G3179" t="s">
        <v>8229</v>
      </c>
      <c r="H3179" t="s">
        <v>8251</v>
      </c>
      <c r="I3179">
        <v>1450249140</v>
      </c>
      <c r="J3179">
        <v>1447055935</v>
      </c>
      <c r="K3179" t="b">
        <v>0</v>
      </c>
      <c r="L3179">
        <v>172</v>
      </c>
      <c r="M3179" t="b">
        <v>1</v>
      </c>
      <c r="N3179" t="s">
        <v>8274</v>
      </c>
      <c r="O3179" s="5">
        <f t="shared" si="392"/>
        <v>2.0419999999999998</v>
      </c>
      <c r="P3179" s="8">
        <f t="shared" si="393"/>
        <v>59.360465116279073</v>
      </c>
      <c r="Q3179" t="str">
        <f t="shared" si="394"/>
        <v>publishing</v>
      </c>
      <c r="R3179" t="str">
        <f t="shared" si="395"/>
        <v>nonfiction</v>
      </c>
      <c r="S3179" s="11">
        <f t="shared" si="396"/>
        <v>42317.33258101852</v>
      </c>
      <c r="T3179" s="11">
        <f t="shared" si="397"/>
        <v>42354.290972222225</v>
      </c>
      <c r="U3179" t="str">
        <f>INDEX('ED - Country code'!$A:$A,MATCH(Data!G1351,'ED - Country code'!$B:$B,0))</f>
        <v>United States of America</v>
      </c>
      <c r="V3179">
        <f t="shared" si="398"/>
        <v>36.958391203705105</v>
      </c>
      <c r="W3179">
        <f t="shared" si="399"/>
        <v>2015</v>
      </c>
    </row>
    <row r="3180" spans="1:23" ht="43.2" x14ac:dyDescent="0.3">
      <c r="A3180">
        <v>25</v>
      </c>
      <c r="B3180" s="3" t="s">
        <v>27</v>
      </c>
      <c r="C3180" s="3" t="s">
        <v>4136</v>
      </c>
      <c r="D3180">
        <v>600</v>
      </c>
      <c r="E3180">
        <v>800</v>
      </c>
      <c r="F3180" t="s">
        <v>8219</v>
      </c>
      <c r="G3180" t="s">
        <v>8224</v>
      </c>
      <c r="H3180" t="s">
        <v>8246</v>
      </c>
      <c r="I3180">
        <v>1452299761</v>
      </c>
      <c r="J3180">
        <v>1447115761</v>
      </c>
      <c r="K3180" t="b">
        <v>0</v>
      </c>
      <c r="L3180">
        <v>14</v>
      </c>
      <c r="M3180" t="b">
        <v>1</v>
      </c>
      <c r="N3180" t="s">
        <v>8265</v>
      </c>
      <c r="O3180" s="5">
        <f t="shared" si="392"/>
        <v>1.3333333333333333</v>
      </c>
      <c r="P3180" s="8">
        <f t="shared" si="393"/>
        <v>57.142857142857146</v>
      </c>
      <c r="Q3180" t="str">
        <f t="shared" si="394"/>
        <v>film &amp; video</v>
      </c>
      <c r="R3180" t="str">
        <f t="shared" si="395"/>
        <v>television</v>
      </c>
      <c r="S3180" s="11">
        <f t="shared" si="396"/>
        <v>42318.025011574078</v>
      </c>
      <c r="T3180" s="11">
        <f t="shared" si="397"/>
        <v>42378.025011574078</v>
      </c>
      <c r="U3180" t="str">
        <f>INDEX('ED - Country code'!$A:$A,MATCH(Data!G27,'ED - Country code'!$B:$B,0))</f>
        <v>United States of America</v>
      </c>
      <c r="V3180">
        <f t="shared" si="398"/>
        <v>60</v>
      </c>
      <c r="W3180">
        <f t="shared" si="399"/>
        <v>2016</v>
      </c>
    </row>
    <row r="3181" spans="1:23" ht="43.2" x14ac:dyDescent="0.3">
      <c r="A3181">
        <v>3615</v>
      </c>
      <c r="B3181" s="3" t="s">
        <v>3613</v>
      </c>
      <c r="C3181" s="3" t="s">
        <v>7725</v>
      </c>
      <c r="D3181">
        <v>2500</v>
      </c>
      <c r="E3181">
        <v>2670</v>
      </c>
      <c r="F3181" t="s">
        <v>8219</v>
      </c>
      <c r="G3181" t="s">
        <v>8225</v>
      </c>
      <c r="H3181" t="s">
        <v>8247</v>
      </c>
      <c r="I3181">
        <v>1449756896</v>
      </c>
      <c r="J3181">
        <v>1447164896</v>
      </c>
      <c r="K3181" t="b">
        <v>0</v>
      </c>
      <c r="L3181">
        <v>72</v>
      </c>
      <c r="M3181" t="b">
        <v>1</v>
      </c>
      <c r="N3181" t="s">
        <v>8271</v>
      </c>
      <c r="O3181" s="5">
        <f t="shared" si="392"/>
        <v>1.0680000000000001</v>
      </c>
      <c r="P3181" s="8">
        <f t="shared" si="393"/>
        <v>37.083333333333336</v>
      </c>
      <c r="Q3181" t="str">
        <f t="shared" si="394"/>
        <v>theater</v>
      </c>
      <c r="R3181" t="str">
        <f t="shared" si="395"/>
        <v>plays</v>
      </c>
      <c r="S3181" s="11">
        <f t="shared" si="396"/>
        <v>42318.593703703707</v>
      </c>
      <c r="T3181" s="11">
        <f t="shared" si="397"/>
        <v>42348.593703703707</v>
      </c>
      <c r="U3181" t="str">
        <f>INDEX('ED - Country code'!$A:$A,MATCH(Data!G3617,'ED - Country code'!$B:$B,0))</f>
        <v>United States of America</v>
      </c>
      <c r="V3181">
        <f t="shared" si="398"/>
        <v>30</v>
      </c>
      <c r="W3181">
        <f t="shared" si="399"/>
        <v>2015</v>
      </c>
    </row>
    <row r="3182" spans="1:23" ht="43.2" x14ac:dyDescent="0.3">
      <c r="A3182">
        <v>520</v>
      </c>
      <c r="B3182" s="3" t="s">
        <v>521</v>
      </c>
      <c r="C3182" s="3" t="s">
        <v>4630</v>
      </c>
      <c r="D3182">
        <v>5000</v>
      </c>
      <c r="E3182">
        <v>5105</v>
      </c>
      <c r="F3182" t="s">
        <v>8219</v>
      </c>
      <c r="G3182" t="s">
        <v>8225</v>
      </c>
      <c r="H3182" t="s">
        <v>8247</v>
      </c>
      <c r="I3182">
        <v>1449766261</v>
      </c>
      <c r="J3182">
        <v>1447174261</v>
      </c>
      <c r="K3182" t="b">
        <v>0</v>
      </c>
      <c r="L3182">
        <v>34</v>
      </c>
      <c r="M3182" t="b">
        <v>1</v>
      </c>
      <c r="N3182" t="s">
        <v>8271</v>
      </c>
      <c r="O3182" s="5">
        <f t="shared" si="392"/>
        <v>1.0209999999999999</v>
      </c>
      <c r="P3182" s="8">
        <f t="shared" si="393"/>
        <v>150.14705882352942</v>
      </c>
      <c r="Q3182" t="str">
        <f t="shared" si="394"/>
        <v>theater</v>
      </c>
      <c r="R3182" t="str">
        <f t="shared" si="395"/>
        <v>plays</v>
      </c>
      <c r="S3182" s="11">
        <f t="shared" si="396"/>
        <v>42318.702094907407</v>
      </c>
      <c r="T3182" s="11">
        <f t="shared" si="397"/>
        <v>42348.702094907407</v>
      </c>
      <c r="U3182" t="str">
        <f>INDEX('ED - Country code'!$A:$A,MATCH(Data!G522,'ED - Country code'!$B:$B,0))</f>
        <v>United States of America</v>
      </c>
      <c r="V3182">
        <f t="shared" si="398"/>
        <v>30</v>
      </c>
      <c r="W3182">
        <f t="shared" si="399"/>
        <v>2015</v>
      </c>
    </row>
    <row r="3183" spans="1:23" ht="43.2" x14ac:dyDescent="0.3">
      <c r="A3183">
        <v>1212</v>
      </c>
      <c r="B3183" s="3" t="s">
        <v>1213</v>
      </c>
      <c r="C3183" s="3" t="s">
        <v>5322</v>
      </c>
      <c r="D3183">
        <v>2500</v>
      </c>
      <c r="E3183">
        <v>3226</v>
      </c>
      <c r="F3183" t="s">
        <v>8219</v>
      </c>
      <c r="G3183" t="s">
        <v>8224</v>
      </c>
      <c r="H3183" t="s">
        <v>8246</v>
      </c>
      <c r="I3183">
        <v>1448586000</v>
      </c>
      <c r="J3183">
        <v>1447195695</v>
      </c>
      <c r="K3183" t="b">
        <v>0</v>
      </c>
      <c r="L3183">
        <v>83</v>
      </c>
      <c r="M3183" t="b">
        <v>1</v>
      </c>
      <c r="N3183" t="s">
        <v>8285</v>
      </c>
      <c r="O3183" s="5">
        <f t="shared" si="392"/>
        <v>1.2904</v>
      </c>
      <c r="P3183" s="8">
        <f t="shared" si="393"/>
        <v>38.867469879518069</v>
      </c>
      <c r="Q3183" t="str">
        <f t="shared" si="394"/>
        <v>photography</v>
      </c>
      <c r="R3183" t="str">
        <f t="shared" si="395"/>
        <v>photobooks</v>
      </c>
      <c r="S3183" s="11">
        <f t="shared" si="396"/>
        <v>42318.950173611112</v>
      </c>
      <c r="T3183" s="11">
        <f t="shared" si="397"/>
        <v>42335.041666666672</v>
      </c>
      <c r="U3183" t="str">
        <f>INDEX('ED - Country code'!$A:$A,MATCH(Data!G1214,'ED - Country code'!$B:$B,0))</f>
        <v>United States of America</v>
      </c>
      <c r="V3183">
        <f t="shared" si="398"/>
        <v>16.091493055559113</v>
      </c>
      <c r="W3183">
        <f t="shared" si="399"/>
        <v>2015</v>
      </c>
    </row>
    <row r="3184" spans="1:23" ht="43.2" x14ac:dyDescent="0.3">
      <c r="A3184">
        <v>2669</v>
      </c>
      <c r="B3184" s="3" t="s">
        <v>2669</v>
      </c>
      <c r="C3184" s="3" t="s">
        <v>6779</v>
      </c>
      <c r="D3184">
        <v>800</v>
      </c>
      <c r="E3184">
        <v>1001</v>
      </c>
      <c r="F3184" t="s">
        <v>8219</v>
      </c>
      <c r="G3184" t="s">
        <v>8224</v>
      </c>
      <c r="H3184" t="s">
        <v>8246</v>
      </c>
      <c r="I3184">
        <v>1452387096</v>
      </c>
      <c r="J3184">
        <v>1447203096</v>
      </c>
      <c r="K3184" t="b">
        <v>0</v>
      </c>
      <c r="L3184">
        <v>11</v>
      </c>
      <c r="M3184" t="b">
        <v>1</v>
      </c>
      <c r="N3184" t="s">
        <v>8302</v>
      </c>
      <c r="O3184" s="5">
        <f t="shared" si="392"/>
        <v>1.25125</v>
      </c>
      <c r="P3184" s="8">
        <f t="shared" si="393"/>
        <v>91</v>
      </c>
      <c r="Q3184" t="str">
        <f t="shared" si="394"/>
        <v>technology</v>
      </c>
      <c r="R3184" t="str">
        <f t="shared" si="395"/>
        <v>makerspaces</v>
      </c>
      <c r="S3184" s="11">
        <f t="shared" si="396"/>
        <v>42319.035833333335</v>
      </c>
      <c r="T3184" s="11">
        <f t="shared" si="397"/>
        <v>42379.035833333335</v>
      </c>
      <c r="U3184" t="str">
        <f>INDEX('ED - Country code'!$A:$A,MATCH(Data!G2671,'ED - Country code'!$B:$B,0))</f>
        <v>United Kingdom</v>
      </c>
      <c r="V3184">
        <f t="shared" si="398"/>
        <v>60</v>
      </c>
      <c r="W3184">
        <f t="shared" si="399"/>
        <v>2016</v>
      </c>
    </row>
    <row r="3185" spans="1:23" ht="43.2" x14ac:dyDescent="0.3">
      <c r="A3185">
        <v>3365</v>
      </c>
      <c r="B3185" s="3" t="s">
        <v>3364</v>
      </c>
      <c r="C3185" s="3" t="s">
        <v>7475</v>
      </c>
      <c r="D3185">
        <v>2500</v>
      </c>
      <c r="E3185">
        <v>2600</v>
      </c>
      <c r="F3185" t="s">
        <v>8219</v>
      </c>
      <c r="G3185" t="s">
        <v>8224</v>
      </c>
      <c r="H3185" t="s">
        <v>8246</v>
      </c>
      <c r="I3185">
        <v>1449973592</v>
      </c>
      <c r="J3185">
        <v>1447381592</v>
      </c>
      <c r="K3185" t="b">
        <v>0</v>
      </c>
      <c r="L3185">
        <v>3</v>
      </c>
      <c r="M3185" t="b">
        <v>1</v>
      </c>
      <c r="N3185" t="s">
        <v>8271</v>
      </c>
      <c r="O3185" s="5">
        <f t="shared" si="392"/>
        <v>1.04</v>
      </c>
      <c r="P3185" s="8">
        <f t="shared" si="393"/>
        <v>866.66666666666663</v>
      </c>
      <c r="Q3185" t="str">
        <f t="shared" si="394"/>
        <v>theater</v>
      </c>
      <c r="R3185" t="str">
        <f t="shared" si="395"/>
        <v>plays</v>
      </c>
      <c r="S3185" s="11">
        <f t="shared" si="396"/>
        <v>42321.101759259262</v>
      </c>
      <c r="T3185" s="11">
        <f t="shared" si="397"/>
        <v>42351.101759259262</v>
      </c>
      <c r="U3185" t="str">
        <f>INDEX('ED - Country code'!$A:$A,MATCH(Data!G3367,'ED - Country code'!$B:$B,0))</f>
        <v>United States of America</v>
      </c>
      <c r="V3185">
        <f t="shared" si="398"/>
        <v>30</v>
      </c>
      <c r="W3185">
        <f t="shared" si="399"/>
        <v>2015</v>
      </c>
    </row>
    <row r="3186" spans="1:23" ht="43.2" x14ac:dyDescent="0.3">
      <c r="A3186">
        <v>725</v>
      </c>
      <c r="B3186" s="3" t="s">
        <v>726</v>
      </c>
      <c r="C3186" s="3" t="s">
        <v>4835</v>
      </c>
      <c r="D3186">
        <v>20000</v>
      </c>
      <c r="E3186">
        <v>20070</v>
      </c>
      <c r="F3186" t="s">
        <v>8219</v>
      </c>
      <c r="G3186" t="s">
        <v>8224</v>
      </c>
      <c r="H3186" t="s">
        <v>8246</v>
      </c>
      <c r="I3186">
        <v>1450018912</v>
      </c>
      <c r="J3186">
        <v>1447426912</v>
      </c>
      <c r="K3186" t="b">
        <v>0</v>
      </c>
      <c r="L3186">
        <v>140</v>
      </c>
      <c r="M3186" t="b">
        <v>1</v>
      </c>
      <c r="N3186" t="s">
        <v>8274</v>
      </c>
      <c r="O3186" s="5">
        <f t="shared" si="392"/>
        <v>1.0035000000000001</v>
      </c>
      <c r="P3186" s="8">
        <f t="shared" si="393"/>
        <v>143.35714285714286</v>
      </c>
      <c r="Q3186" t="str">
        <f t="shared" si="394"/>
        <v>publishing</v>
      </c>
      <c r="R3186" t="str">
        <f t="shared" si="395"/>
        <v>nonfiction</v>
      </c>
      <c r="S3186" s="11">
        <f t="shared" si="396"/>
        <v>42321.626296296294</v>
      </c>
      <c r="T3186" s="11">
        <f t="shared" si="397"/>
        <v>42351.626296296294</v>
      </c>
      <c r="U3186" t="str">
        <f>INDEX('ED - Country code'!$A:$A,MATCH(Data!G727,'ED - Country code'!$B:$B,0))</f>
        <v>United States of America</v>
      </c>
      <c r="V3186">
        <f t="shared" si="398"/>
        <v>30</v>
      </c>
      <c r="W3186">
        <f t="shared" si="399"/>
        <v>2015</v>
      </c>
    </row>
    <row r="3187" spans="1:23" ht="43.2" x14ac:dyDescent="0.3">
      <c r="A3187">
        <v>2713</v>
      </c>
      <c r="B3187" s="3" t="s">
        <v>2713</v>
      </c>
      <c r="C3187" s="3" t="s">
        <v>6823</v>
      </c>
      <c r="D3187">
        <v>150000</v>
      </c>
      <c r="E3187">
        <v>153362</v>
      </c>
      <c r="F3187" t="s">
        <v>8219</v>
      </c>
      <c r="G3187" t="s">
        <v>8224</v>
      </c>
      <c r="H3187" t="s">
        <v>8246</v>
      </c>
      <c r="I3187">
        <v>1450971684</v>
      </c>
      <c r="J3187">
        <v>1447515684</v>
      </c>
      <c r="K3187" t="b">
        <v>1</v>
      </c>
      <c r="L3187">
        <v>1420</v>
      </c>
      <c r="M3187" t="b">
        <v>1</v>
      </c>
      <c r="N3187" t="s">
        <v>8303</v>
      </c>
      <c r="O3187" s="5">
        <f t="shared" si="392"/>
        <v>1.0224133333333334</v>
      </c>
      <c r="P3187" s="8">
        <f t="shared" si="393"/>
        <v>108.00140845070422</v>
      </c>
      <c r="Q3187" t="str">
        <f t="shared" si="394"/>
        <v>theater</v>
      </c>
      <c r="R3187" t="str">
        <f t="shared" si="395"/>
        <v>spaces</v>
      </c>
      <c r="S3187" s="11">
        <f t="shared" si="396"/>
        <v>42322.653749999998</v>
      </c>
      <c r="T3187" s="11">
        <f t="shared" si="397"/>
        <v>42362.653749999998</v>
      </c>
      <c r="U3187" t="str">
        <f>INDEX('ED - Country code'!$A:$A,MATCH(Data!G2715,'ED - Country code'!$B:$B,0))</f>
        <v>United States of America</v>
      </c>
      <c r="V3187">
        <f t="shared" si="398"/>
        <v>40</v>
      </c>
      <c r="W3187">
        <f t="shared" si="399"/>
        <v>2015</v>
      </c>
    </row>
    <row r="3188" spans="1:23" ht="28.8" x14ac:dyDescent="0.3">
      <c r="A3188">
        <v>2282</v>
      </c>
      <c r="B3188" s="3" t="s">
        <v>2283</v>
      </c>
      <c r="C3188" s="3" t="s">
        <v>6392</v>
      </c>
      <c r="D3188">
        <v>750</v>
      </c>
      <c r="E3188">
        <v>1390</v>
      </c>
      <c r="F3188" t="s">
        <v>8219</v>
      </c>
      <c r="G3188" t="s">
        <v>8224</v>
      </c>
      <c r="H3188" t="s">
        <v>8246</v>
      </c>
      <c r="I3188">
        <v>1452744686</v>
      </c>
      <c r="J3188">
        <v>1447560686</v>
      </c>
      <c r="K3188" t="b">
        <v>0</v>
      </c>
      <c r="L3188">
        <v>12</v>
      </c>
      <c r="M3188" t="b">
        <v>1</v>
      </c>
      <c r="N3188" t="s">
        <v>8276</v>
      </c>
      <c r="O3188" s="5">
        <f t="shared" si="392"/>
        <v>1.8533333333333333</v>
      </c>
      <c r="P3188" s="8">
        <f t="shared" si="393"/>
        <v>115.83333333333333</v>
      </c>
      <c r="Q3188" t="str">
        <f t="shared" si="394"/>
        <v>music</v>
      </c>
      <c r="R3188" t="str">
        <f t="shared" si="395"/>
        <v>rock</v>
      </c>
      <c r="S3188" s="11">
        <f t="shared" si="396"/>
        <v>42323.17460648148</v>
      </c>
      <c r="T3188" s="11">
        <f t="shared" si="397"/>
        <v>42383.17460648148</v>
      </c>
      <c r="U3188" t="str">
        <f>INDEX('ED - Country code'!$A:$A,MATCH(Data!G2284,'ED - Country code'!$B:$B,0))</f>
        <v>United States of America</v>
      </c>
      <c r="V3188">
        <f t="shared" si="398"/>
        <v>60</v>
      </c>
      <c r="W3188">
        <f t="shared" si="399"/>
        <v>2016</v>
      </c>
    </row>
    <row r="3189" spans="1:23" ht="43.2" x14ac:dyDescent="0.3">
      <c r="A3189">
        <v>3422</v>
      </c>
      <c r="B3189" s="3" t="s">
        <v>3421</v>
      </c>
      <c r="C3189" s="3" t="s">
        <v>7532</v>
      </c>
      <c r="D3189">
        <v>3000</v>
      </c>
      <c r="E3189">
        <v>3273</v>
      </c>
      <c r="F3189" t="s">
        <v>8219</v>
      </c>
      <c r="G3189" t="s">
        <v>8225</v>
      </c>
      <c r="H3189" t="s">
        <v>8247</v>
      </c>
      <c r="I3189">
        <v>1450051200</v>
      </c>
      <c r="J3189">
        <v>1447594176</v>
      </c>
      <c r="K3189" t="b">
        <v>0</v>
      </c>
      <c r="L3189">
        <v>46</v>
      </c>
      <c r="M3189" t="b">
        <v>1</v>
      </c>
      <c r="N3189" t="s">
        <v>8271</v>
      </c>
      <c r="O3189" s="5">
        <f t="shared" si="392"/>
        <v>1.091</v>
      </c>
      <c r="P3189" s="8">
        <f t="shared" si="393"/>
        <v>71.152173913043484</v>
      </c>
      <c r="Q3189" t="str">
        <f t="shared" si="394"/>
        <v>theater</v>
      </c>
      <c r="R3189" t="str">
        <f t="shared" si="395"/>
        <v>plays</v>
      </c>
      <c r="S3189" s="11">
        <f t="shared" si="396"/>
        <v>42323.562222222223</v>
      </c>
      <c r="T3189" s="11">
        <f t="shared" si="397"/>
        <v>42352</v>
      </c>
      <c r="U3189" t="str">
        <f>INDEX('ED - Country code'!$A:$A,MATCH(Data!G3424,'ED - Country code'!$B:$B,0))</f>
        <v>United States of America</v>
      </c>
      <c r="V3189">
        <f t="shared" si="398"/>
        <v>28.437777777777228</v>
      </c>
      <c r="W3189">
        <f t="shared" si="399"/>
        <v>2015</v>
      </c>
    </row>
    <row r="3190" spans="1:23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2"/>
        <v>0.65</v>
      </c>
      <c r="P3190" s="8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11">
        <f t="shared" si="396"/>
        <v>42144.415532407409</v>
      </c>
      <c r="T3190" s="11">
        <f t="shared" si="397"/>
        <v>42165.415532407409</v>
      </c>
      <c r="U3190" t="str">
        <f>INDEX('ED - Country code'!$A:$A,MATCH(Data!G3190,'ED - Country code'!$B:$B,0))</f>
        <v>United Kingdom</v>
      </c>
      <c r="V3190">
        <f t="shared" si="398"/>
        <v>21</v>
      </c>
      <c r="W3190">
        <f t="shared" si="399"/>
        <v>2015</v>
      </c>
    </row>
    <row r="3191" spans="1:23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2"/>
        <v>0.12327272727272727</v>
      </c>
      <c r="P3191" s="8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11">
        <f t="shared" si="396"/>
        <v>42118.346435185187</v>
      </c>
      <c r="T3191" s="11">
        <f t="shared" si="397"/>
        <v>42148.346435185187</v>
      </c>
      <c r="U3191" t="str">
        <f>INDEX('ED - Country code'!$A:$A,MATCH(Data!G3191,'ED - Country code'!$B:$B,0))</f>
        <v>Sweden</v>
      </c>
      <c r="V3191">
        <f t="shared" si="398"/>
        <v>30</v>
      </c>
      <c r="W3191">
        <f t="shared" si="399"/>
        <v>2015</v>
      </c>
    </row>
    <row r="3192" spans="1:23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2"/>
        <v>0</v>
      </c>
      <c r="P3192" s="8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11">
        <f t="shared" si="396"/>
        <v>42683.151331018518</v>
      </c>
      <c r="T3192" s="11">
        <f t="shared" si="397"/>
        <v>42713.192997685182</v>
      </c>
      <c r="U3192" t="str">
        <f>INDEX('ED - Country code'!$A:$A,MATCH(Data!G3192,'ED - Country code'!$B:$B,0))</f>
        <v>Canada</v>
      </c>
      <c r="V3192">
        <f t="shared" si="398"/>
        <v>30.041666666664241</v>
      </c>
      <c r="W3192">
        <f t="shared" si="399"/>
        <v>2016</v>
      </c>
    </row>
    <row r="3193" spans="1:23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2"/>
        <v>4.0266666666666666E-2</v>
      </c>
      <c r="P3193" s="8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11">
        <f t="shared" si="396"/>
        <v>42538.755428240736</v>
      </c>
      <c r="T3193" s="11">
        <f t="shared" si="397"/>
        <v>42598.755428240736</v>
      </c>
      <c r="U3193" t="str">
        <f>INDEX('ED - Country code'!$A:$A,MATCH(Data!G3193,'ED - Country code'!$B:$B,0))</f>
        <v>United States of America</v>
      </c>
      <c r="V3193">
        <f t="shared" si="398"/>
        <v>60</v>
      </c>
      <c r="W3193">
        <f t="shared" si="399"/>
        <v>2016</v>
      </c>
    </row>
    <row r="3194" spans="1:23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2"/>
        <v>1.0200000000000001E-2</v>
      </c>
      <c r="P3194" s="8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11">
        <f t="shared" si="396"/>
        <v>42018.94049768518</v>
      </c>
      <c r="T3194" s="11">
        <f t="shared" si="397"/>
        <v>42063.916666666672</v>
      </c>
      <c r="U3194" t="str">
        <f>INDEX('ED - Country code'!$A:$A,MATCH(Data!G3194,'ED - Country code'!$B:$B,0))</f>
        <v>United Kingdom</v>
      </c>
      <c r="V3194">
        <f t="shared" si="398"/>
        <v>44.976168981491355</v>
      </c>
      <c r="W3194">
        <f t="shared" si="399"/>
        <v>2015</v>
      </c>
    </row>
    <row r="3195" spans="1:23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2"/>
        <v>0.1174</v>
      </c>
      <c r="P3195" s="8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11">
        <f t="shared" si="396"/>
        <v>42010.968240740738</v>
      </c>
      <c r="T3195" s="11">
        <f t="shared" si="397"/>
        <v>42055.968240740738</v>
      </c>
      <c r="U3195" t="str">
        <f>INDEX('ED - Country code'!$A:$A,MATCH(Data!G3195,'ED - Country code'!$B:$B,0))</f>
        <v>United Kingdom</v>
      </c>
      <c r="V3195">
        <f t="shared" si="398"/>
        <v>45</v>
      </c>
      <c r="W3195">
        <f t="shared" si="399"/>
        <v>2015</v>
      </c>
    </row>
    <row r="3196" spans="1:23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2"/>
        <v>0</v>
      </c>
      <c r="P3196" s="8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11">
        <f t="shared" si="396"/>
        <v>42182.062476851846</v>
      </c>
      <c r="T3196" s="11">
        <f t="shared" si="397"/>
        <v>42212.062476851846</v>
      </c>
      <c r="U3196" t="str">
        <f>INDEX('ED - Country code'!$A:$A,MATCH(Data!G3196,'ED - Country code'!$B:$B,0))</f>
        <v>United States of America</v>
      </c>
      <c r="V3196">
        <f t="shared" si="398"/>
        <v>30</v>
      </c>
      <c r="W3196">
        <f t="shared" si="399"/>
        <v>2015</v>
      </c>
    </row>
    <row r="3197" spans="1:23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2"/>
        <v>0.59142857142857141</v>
      </c>
      <c r="P3197" s="8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11">
        <f t="shared" si="396"/>
        <v>42017.594236111108</v>
      </c>
      <c r="T3197" s="11">
        <f t="shared" si="397"/>
        <v>42047.594236111108</v>
      </c>
      <c r="U3197" t="str">
        <f>INDEX('ED - Country code'!$A:$A,MATCH(Data!G3197,'ED - Country code'!$B:$B,0))</f>
        <v>United States of America</v>
      </c>
      <c r="V3197">
        <f t="shared" si="398"/>
        <v>30</v>
      </c>
      <c r="W3197">
        <f t="shared" si="399"/>
        <v>2015</v>
      </c>
    </row>
    <row r="3198" spans="1:23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2"/>
        <v>5.9999999999999995E-4</v>
      </c>
      <c r="P3198" s="8">
        <f t="shared" si="393"/>
        <v>300</v>
      </c>
      <c r="Q3198" t="str">
        <f t="shared" si="394"/>
        <v>theater</v>
      </c>
      <c r="R3198" t="str">
        <f t="shared" si="395"/>
        <v>musical</v>
      </c>
      <c r="S3198" s="11">
        <f t="shared" si="396"/>
        <v>42157.598090277781</v>
      </c>
      <c r="T3198" s="11">
        <f t="shared" si="397"/>
        <v>42217.583333333328</v>
      </c>
      <c r="U3198" t="str">
        <f>INDEX('ED - Country code'!$A:$A,MATCH(Data!G3198,'ED - Country code'!$B:$B,0))</f>
        <v>United States of America</v>
      </c>
      <c r="V3198">
        <f t="shared" si="398"/>
        <v>59.985243055547471</v>
      </c>
      <c r="W3198">
        <f t="shared" si="399"/>
        <v>2015</v>
      </c>
    </row>
    <row r="3199" spans="1:23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2"/>
        <v>0.1145</v>
      </c>
      <c r="P3199" s="8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11">
        <f t="shared" si="396"/>
        <v>42009.493263888886</v>
      </c>
      <c r="T3199" s="11">
        <f t="shared" si="397"/>
        <v>42039.493263888886</v>
      </c>
      <c r="U3199" t="str">
        <f>INDEX('ED - Country code'!$A:$A,MATCH(Data!G3199,'ED - Country code'!$B:$B,0))</f>
        <v>Norway</v>
      </c>
      <c r="V3199">
        <f t="shared" si="398"/>
        <v>30</v>
      </c>
      <c r="W3199">
        <f t="shared" si="399"/>
        <v>2015</v>
      </c>
    </row>
    <row r="3200" spans="1:23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2"/>
        <v>3.6666666666666666E-3</v>
      </c>
      <c r="P3200" s="8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11">
        <f t="shared" si="396"/>
        <v>42013.424502314811</v>
      </c>
      <c r="T3200" s="11">
        <f t="shared" si="397"/>
        <v>42051.424502314811</v>
      </c>
      <c r="U3200" t="str">
        <f>INDEX('ED - Country code'!$A:$A,MATCH(Data!G3200,'ED - Country code'!$B:$B,0))</f>
        <v>Denmark</v>
      </c>
      <c r="V3200">
        <f t="shared" si="398"/>
        <v>38</v>
      </c>
      <c r="W3200">
        <f t="shared" si="399"/>
        <v>2015</v>
      </c>
    </row>
    <row r="3201" spans="1:23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2"/>
        <v>0.52159999999999995</v>
      </c>
      <c r="P3201" s="8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11">
        <f t="shared" si="396"/>
        <v>41858.761782407404</v>
      </c>
      <c r="T3201" s="11">
        <f t="shared" si="397"/>
        <v>41888.875</v>
      </c>
      <c r="U3201" t="str">
        <f>INDEX('ED - Country code'!$A:$A,MATCH(Data!G3201,'ED - Country code'!$B:$B,0))</f>
        <v>United States of America</v>
      </c>
      <c r="V3201">
        <f t="shared" si="398"/>
        <v>30.113217592595902</v>
      </c>
      <c r="W3201">
        <f t="shared" si="399"/>
        <v>2014</v>
      </c>
    </row>
    <row r="3202" spans="1:23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400">E3202/D3202</f>
        <v>2.0000000000000002E-5</v>
      </c>
      <c r="P3202" s="8">
        <f t="shared" ref="P3202:P3265" si="401">E3202/L3202</f>
        <v>1</v>
      </c>
      <c r="Q3202" t="str">
        <f t="shared" ref="Q3202:Q3265" si="402">LEFT(N3202,SEARCH("/",N3202,1)-1)</f>
        <v>theater</v>
      </c>
      <c r="R3202" t="str">
        <f t="shared" ref="R3202:R3265" si="403">RIGHT(N3202,LEN(N3202)-SEARCH("/",N3202,1))</f>
        <v>musical</v>
      </c>
      <c r="S3202" s="11">
        <f t="shared" ref="S3202:S3265" si="404">(((J3202/60)/60)/24)+DATE(1970,1,1)</f>
        <v>42460.320613425924</v>
      </c>
      <c r="T3202" s="11">
        <f t="shared" ref="T3202:T3265" si="405">(((I3202/60)/60)/24)+DATE(1970,1,1)</f>
        <v>42490.231944444444</v>
      </c>
      <c r="U3202" t="str">
        <f>INDEX('ED - Country code'!$A:$A,MATCH(Data!G3202,'ED - Country code'!$B:$B,0))</f>
        <v>United States of America</v>
      </c>
      <c r="V3202">
        <f t="shared" si="398"/>
        <v>29.911331018520286</v>
      </c>
      <c r="W3202">
        <f t="shared" si="399"/>
        <v>2016</v>
      </c>
    </row>
    <row r="3203" spans="1:23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400"/>
        <v>1.2500000000000001E-2</v>
      </c>
      <c r="P3203" s="8">
        <f t="shared" si="401"/>
        <v>12.5</v>
      </c>
      <c r="Q3203" t="str">
        <f t="shared" si="402"/>
        <v>theater</v>
      </c>
      <c r="R3203" t="str">
        <f t="shared" si="403"/>
        <v>musical</v>
      </c>
      <c r="S3203" s="11">
        <f t="shared" si="404"/>
        <v>41861.767094907409</v>
      </c>
      <c r="T3203" s="11">
        <f t="shared" si="405"/>
        <v>41882.767094907409</v>
      </c>
      <c r="U3203" t="str">
        <f>INDEX('ED - Country code'!$A:$A,MATCH(Data!G3203,'ED - Country code'!$B:$B,0))</f>
        <v>United Kingdom</v>
      </c>
      <c r="V3203">
        <f t="shared" ref="V3203:V3266" si="406">T3203-S3203</f>
        <v>21</v>
      </c>
      <c r="W3203">
        <f t="shared" ref="W3203:W3266" si="407">YEAR(T3203)</f>
        <v>2014</v>
      </c>
    </row>
    <row r="3204" spans="1:23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0"/>
        <v>0.54520000000000002</v>
      </c>
      <c r="P3204" s="8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11">
        <f t="shared" si="404"/>
        <v>42293.853541666671</v>
      </c>
      <c r="T3204" s="11">
        <f t="shared" si="405"/>
        <v>42352.249305555553</v>
      </c>
      <c r="U3204" t="str">
        <f>INDEX('ED - Country code'!$A:$A,MATCH(Data!G3204,'ED - Country code'!$B:$B,0))</f>
        <v>United States of America</v>
      </c>
      <c r="V3204">
        <f t="shared" si="406"/>
        <v>58.395763888882357</v>
      </c>
      <c r="W3204">
        <f t="shared" si="407"/>
        <v>2015</v>
      </c>
    </row>
    <row r="3205" spans="1:23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0"/>
        <v>0.25</v>
      </c>
      <c r="P3205" s="8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11">
        <f t="shared" si="404"/>
        <v>42242.988680555558</v>
      </c>
      <c r="T3205" s="11">
        <f t="shared" si="405"/>
        <v>42272.988680555558</v>
      </c>
      <c r="U3205" t="str">
        <f>INDEX('ED - Country code'!$A:$A,MATCH(Data!G3205,'ED - Country code'!$B:$B,0))</f>
        <v>United States of America</v>
      </c>
      <c r="V3205">
        <f t="shared" si="406"/>
        <v>30</v>
      </c>
      <c r="W3205">
        <f t="shared" si="407"/>
        <v>2015</v>
      </c>
    </row>
    <row r="3206" spans="1:23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0"/>
        <v>0</v>
      </c>
      <c r="P3206" s="8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11">
        <f t="shared" si="404"/>
        <v>42172.686099537037</v>
      </c>
      <c r="T3206" s="11">
        <f t="shared" si="405"/>
        <v>42202.676388888889</v>
      </c>
      <c r="U3206" t="str">
        <f>INDEX('ED - Country code'!$A:$A,MATCH(Data!G3206,'ED - Country code'!$B:$B,0))</f>
        <v>United States of America</v>
      </c>
      <c r="V3206">
        <f t="shared" si="406"/>
        <v>29.99028935185197</v>
      </c>
      <c r="W3206">
        <f t="shared" si="407"/>
        <v>2015</v>
      </c>
    </row>
    <row r="3207" spans="1:23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0"/>
        <v>3.4125000000000003E-2</v>
      </c>
      <c r="P3207" s="8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11">
        <f t="shared" si="404"/>
        <v>42095.374675925923</v>
      </c>
      <c r="T3207" s="11">
        <f t="shared" si="405"/>
        <v>42125.374675925923</v>
      </c>
      <c r="U3207" t="str">
        <f>INDEX('ED - Country code'!$A:$A,MATCH(Data!G3207,'ED - Country code'!$B:$B,0))</f>
        <v>United Kingdom</v>
      </c>
      <c r="V3207">
        <f t="shared" si="406"/>
        <v>30</v>
      </c>
      <c r="W3207">
        <f t="shared" si="407"/>
        <v>2015</v>
      </c>
    </row>
    <row r="3208" spans="1:23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0"/>
        <v>0</v>
      </c>
      <c r="P3208" s="8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11">
        <f t="shared" si="404"/>
        <v>42236.276053240741</v>
      </c>
      <c r="T3208" s="11">
        <f t="shared" si="405"/>
        <v>42266.276053240741</v>
      </c>
      <c r="U3208" t="str">
        <f>INDEX('ED - Country code'!$A:$A,MATCH(Data!G3208,'ED - Country code'!$B:$B,0))</f>
        <v>United States of America</v>
      </c>
      <c r="V3208">
        <f t="shared" si="406"/>
        <v>30</v>
      </c>
      <c r="W3208">
        <f t="shared" si="407"/>
        <v>2015</v>
      </c>
    </row>
    <row r="3209" spans="1:23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0"/>
        <v>0.46363636363636362</v>
      </c>
      <c r="P3209" s="8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11">
        <f t="shared" si="404"/>
        <v>42057.277858796297</v>
      </c>
      <c r="T3209" s="11">
        <f t="shared" si="405"/>
        <v>42117.236192129625</v>
      </c>
      <c r="U3209" t="str">
        <f>INDEX('ED - Country code'!$A:$A,MATCH(Data!G3209,'ED - Country code'!$B:$B,0))</f>
        <v>United States of America</v>
      </c>
      <c r="V3209">
        <f t="shared" si="406"/>
        <v>59.958333333328483</v>
      </c>
      <c r="W3209">
        <f t="shared" si="407"/>
        <v>2015</v>
      </c>
    </row>
    <row r="3210" spans="1:23" x14ac:dyDescent="0.3">
      <c r="A3210">
        <v>3228</v>
      </c>
      <c r="B3210" s="3" t="s">
        <v>3228</v>
      </c>
      <c r="C3210" s="3" t="s">
        <v>7338</v>
      </c>
      <c r="D3210">
        <v>7000</v>
      </c>
      <c r="E3210">
        <v>7164</v>
      </c>
      <c r="F3210" t="s">
        <v>8219</v>
      </c>
      <c r="G3210" t="s">
        <v>8224</v>
      </c>
      <c r="H3210" t="s">
        <v>8246</v>
      </c>
      <c r="I3210">
        <v>1450328340</v>
      </c>
      <c r="J3210">
        <v>1447606884</v>
      </c>
      <c r="K3210" t="b">
        <v>1</v>
      </c>
      <c r="L3210">
        <v>37</v>
      </c>
      <c r="M3210" t="b">
        <v>1</v>
      </c>
      <c r="N3210" t="s">
        <v>8271</v>
      </c>
      <c r="O3210" s="5">
        <f t="shared" si="400"/>
        <v>1.0234285714285714</v>
      </c>
      <c r="P3210" s="8">
        <f t="shared" si="401"/>
        <v>193.62162162162161</v>
      </c>
      <c r="Q3210" t="str">
        <f t="shared" si="402"/>
        <v>theater</v>
      </c>
      <c r="R3210" t="str">
        <f t="shared" si="403"/>
        <v>plays</v>
      </c>
      <c r="S3210" s="11">
        <f t="shared" si="404"/>
        <v>42323.70930555556</v>
      </c>
      <c r="T3210" s="11">
        <f t="shared" si="405"/>
        <v>42355.207638888889</v>
      </c>
      <c r="U3210" t="str">
        <f>INDEX('ED - Country code'!$A:$A,MATCH(Data!G3230,'ED - Country code'!$B:$B,0))</f>
        <v>United Kingdom</v>
      </c>
      <c r="V3210">
        <f t="shared" si="406"/>
        <v>31.498333333329356</v>
      </c>
      <c r="W3210">
        <f t="shared" si="407"/>
        <v>2015</v>
      </c>
    </row>
    <row r="3211" spans="1:23" ht="43.2" x14ac:dyDescent="0.3">
      <c r="A3211">
        <v>1887</v>
      </c>
      <c r="B3211" s="3" t="s">
        <v>1888</v>
      </c>
      <c r="C3211" s="3" t="s">
        <v>5997</v>
      </c>
      <c r="D3211">
        <v>3000</v>
      </c>
      <c r="E3211">
        <v>3335</v>
      </c>
      <c r="F3211" t="s">
        <v>8219</v>
      </c>
      <c r="G3211" t="s">
        <v>8227</v>
      </c>
      <c r="H3211" t="s">
        <v>8249</v>
      </c>
      <c r="I3211">
        <v>1449178200</v>
      </c>
      <c r="J3211">
        <v>1447614732</v>
      </c>
      <c r="K3211" t="b">
        <v>0</v>
      </c>
      <c r="L3211">
        <v>8</v>
      </c>
      <c r="M3211" t="b">
        <v>1</v>
      </c>
      <c r="N3211" t="s">
        <v>8279</v>
      </c>
      <c r="O3211" s="5">
        <f t="shared" si="400"/>
        <v>1.1116666666666666</v>
      </c>
      <c r="P3211" s="8">
        <f t="shared" si="401"/>
        <v>416.875</v>
      </c>
      <c r="Q3211" t="str">
        <f t="shared" si="402"/>
        <v>music</v>
      </c>
      <c r="R3211" t="str">
        <f t="shared" si="403"/>
        <v>indie rock</v>
      </c>
      <c r="S3211" s="11">
        <f t="shared" si="404"/>
        <v>42323.800138888888</v>
      </c>
      <c r="T3211" s="11">
        <f t="shared" si="405"/>
        <v>42341.895833333328</v>
      </c>
      <c r="U3211" t="str">
        <f>INDEX('ED - Country code'!$A:$A,MATCH(Data!G1889,'ED - Country code'!$B:$B,0))</f>
        <v>United States of America</v>
      </c>
      <c r="V3211">
        <f t="shared" si="406"/>
        <v>18.095694444440596</v>
      </c>
      <c r="W3211">
        <f t="shared" si="407"/>
        <v>2015</v>
      </c>
    </row>
    <row r="3212" spans="1:23" ht="43.2" x14ac:dyDescent="0.3">
      <c r="A3212">
        <v>46</v>
      </c>
      <c r="B3212" s="3" t="s">
        <v>48</v>
      </c>
      <c r="C3212" s="3" t="s">
        <v>4157</v>
      </c>
      <c r="D3212">
        <v>8400</v>
      </c>
      <c r="E3212">
        <v>8750</v>
      </c>
      <c r="F3212" t="s">
        <v>8219</v>
      </c>
      <c r="G3212" t="s">
        <v>8226</v>
      </c>
      <c r="H3212" t="s">
        <v>8248</v>
      </c>
      <c r="I3212">
        <v>1450220974</v>
      </c>
      <c r="J3212">
        <v>1447628974</v>
      </c>
      <c r="K3212" t="b">
        <v>0</v>
      </c>
      <c r="L3212">
        <v>45</v>
      </c>
      <c r="M3212" t="b">
        <v>1</v>
      </c>
      <c r="N3212" t="s">
        <v>8265</v>
      </c>
      <c r="O3212" s="5">
        <f t="shared" si="400"/>
        <v>1.0416666666666667</v>
      </c>
      <c r="P3212" s="8">
        <f t="shared" si="401"/>
        <v>194.44444444444446</v>
      </c>
      <c r="Q3212" t="str">
        <f t="shared" si="402"/>
        <v>film &amp; video</v>
      </c>
      <c r="R3212" t="str">
        <f t="shared" si="403"/>
        <v>television</v>
      </c>
      <c r="S3212" s="11">
        <f t="shared" si="404"/>
        <v>42323.964976851858</v>
      </c>
      <c r="T3212" s="11">
        <f t="shared" si="405"/>
        <v>42353.964976851858</v>
      </c>
      <c r="U3212" t="str">
        <f>INDEX('ED - Country code'!$A:$A,MATCH(Data!G48,'ED - Country code'!$B:$B,0))</f>
        <v>United States of America</v>
      </c>
      <c r="V3212">
        <f t="shared" si="406"/>
        <v>30</v>
      </c>
      <c r="W3212">
        <f t="shared" si="407"/>
        <v>2015</v>
      </c>
    </row>
    <row r="3213" spans="1:23" ht="43.2" x14ac:dyDescent="0.3">
      <c r="A3213">
        <v>1031</v>
      </c>
      <c r="B3213" s="3" t="s">
        <v>1032</v>
      </c>
      <c r="C3213" s="3" t="s">
        <v>5141</v>
      </c>
      <c r="D3213">
        <v>10000</v>
      </c>
      <c r="E3213">
        <v>10740</v>
      </c>
      <c r="F3213" t="s">
        <v>8219</v>
      </c>
      <c r="G3213" t="s">
        <v>8224</v>
      </c>
      <c r="H3213" t="s">
        <v>8246</v>
      </c>
      <c r="I3213">
        <v>1450290010</v>
      </c>
      <c r="J3213">
        <v>1447698010</v>
      </c>
      <c r="K3213" t="b">
        <v>0</v>
      </c>
      <c r="L3213">
        <v>99</v>
      </c>
      <c r="M3213" t="b">
        <v>1</v>
      </c>
      <c r="N3213" t="s">
        <v>8280</v>
      </c>
      <c r="O3213" s="5">
        <f t="shared" si="400"/>
        <v>1.0740000000000001</v>
      </c>
      <c r="P3213" s="8">
        <f t="shared" si="401"/>
        <v>108.48484848484848</v>
      </c>
      <c r="Q3213" t="str">
        <f t="shared" si="402"/>
        <v>music</v>
      </c>
      <c r="R3213" t="str">
        <f t="shared" si="403"/>
        <v>electronic music</v>
      </c>
      <c r="S3213" s="11">
        <f t="shared" si="404"/>
        <v>42324.764004629629</v>
      </c>
      <c r="T3213" s="11">
        <f t="shared" si="405"/>
        <v>42354.764004629629</v>
      </c>
      <c r="U3213" t="str">
        <f>INDEX('ED - Country code'!$A:$A,MATCH(Data!G1033,'ED - Country code'!$B:$B,0))</f>
        <v>United States of America</v>
      </c>
      <c r="V3213">
        <f t="shared" si="406"/>
        <v>30</v>
      </c>
      <c r="W3213">
        <f t="shared" si="407"/>
        <v>2015</v>
      </c>
    </row>
    <row r="3214" spans="1:23" ht="28.8" x14ac:dyDescent="0.3">
      <c r="A3214">
        <v>28</v>
      </c>
      <c r="B3214" s="3" t="s">
        <v>30</v>
      </c>
      <c r="C3214" s="3" t="s">
        <v>4139</v>
      </c>
      <c r="D3214">
        <v>12000</v>
      </c>
      <c r="E3214">
        <v>12042</v>
      </c>
      <c r="F3214" t="s">
        <v>8219</v>
      </c>
      <c r="G3214" t="s">
        <v>8224</v>
      </c>
      <c r="H3214" t="s">
        <v>8246</v>
      </c>
      <c r="I3214">
        <v>1450307284</v>
      </c>
      <c r="J3214">
        <v>1447715284</v>
      </c>
      <c r="K3214" t="b">
        <v>0</v>
      </c>
      <c r="L3214">
        <v>71</v>
      </c>
      <c r="M3214" t="b">
        <v>1</v>
      </c>
      <c r="N3214" t="s">
        <v>8265</v>
      </c>
      <c r="O3214" s="5">
        <f t="shared" si="400"/>
        <v>1.0035000000000001</v>
      </c>
      <c r="P3214" s="8">
        <f t="shared" si="401"/>
        <v>169.6056338028169</v>
      </c>
      <c r="Q3214" t="str">
        <f t="shared" si="402"/>
        <v>film &amp; video</v>
      </c>
      <c r="R3214" t="str">
        <f t="shared" si="403"/>
        <v>television</v>
      </c>
      <c r="S3214" s="11">
        <f t="shared" si="404"/>
        <v>42324.96393518518</v>
      </c>
      <c r="T3214" s="11">
        <f t="shared" si="405"/>
        <v>42354.96393518518</v>
      </c>
      <c r="U3214" t="str">
        <f>INDEX('ED - Country code'!$A:$A,MATCH(Data!G30,'ED - Country code'!$B:$B,0))</f>
        <v>United States of America</v>
      </c>
      <c r="V3214">
        <f t="shared" si="406"/>
        <v>30</v>
      </c>
      <c r="W3214">
        <f t="shared" si="407"/>
        <v>2015</v>
      </c>
    </row>
    <row r="3215" spans="1:23" ht="28.8" x14ac:dyDescent="0.3">
      <c r="A3215">
        <v>1196</v>
      </c>
      <c r="B3215" s="3" t="s">
        <v>1197</v>
      </c>
      <c r="C3215" s="3" t="s">
        <v>5306</v>
      </c>
      <c r="D3215">
        <v>14500</v>
      </c>
      <c r="E3215">
        <v>39137</v>
      </c>
      <c r="F3215" t="s">
        <v>8219</v>
      </c>
      <c r="G3215" t="s">
        <v>8225</v>
      </c>
      <c r="H3215" t="s">
        <v>8247</v>
      </c>
      <c r="I3215">
        <v>1450467539</v>
      </c>
      <c r="J3215">
        <v>1447875539</v>
      </c>
      <c r="K3215" t="b">
        <v>0</v>
      </c>
      <c r="L3215">
        <v>512</v>
      </c>
      <c r="M3215" t="b">
        <v>1</v>
      </c>
      <c r="N3215" t="s">
        <v>8285</v>
      </c>
      <c r="O3215" s="5">
        <f t="shared" si="400"/>
        <v>2.6991034482758622</v>
      </c>
      <c r="P3215" s="8">
        <f t="shared" si="401"/>
        <v>76.439453125</v>
      </c>
      <c r="Q3215" t="str">
        <f t="shared" si="402"/>
        <v>photography</v>
      </c>
      <c r="R3215" t="str">
        <f t="shared" si="403"/>
        <v>photobooks</v>
      </c>
      <c r="S3215" s="11">
        <f t="shared" si="404"/>
        <v>42326.818738425922</v>
      </c>
      <c r="T3215" s="11">
        <f t="shared" si="405"/>
        <v>42356.818738425922</v>
      </c>
      <c r="U3215" t="str">
        <f>INDEX('ED - Country code'!$A:$A,MATCH(Data!G1198,'ED - Country code'!$B:$B,0))</f>
        <v>United States of America</v>
      </c>
      <c r="V3215">
        <f t="shared" si="406"/>
        <v>30</v>
      </c>
      <c r="W3215">
        <f t="shared" si="407"/>
        <v>2015</v>
      </c>
    </row>
    <row r="3216" spans="1:23" ht="43.2" x14ac:dyDescent="0.3">
      <c r="A3216">
        <v>4</v>
      </c>
      <c r="B3216" s="3" t="s">
        <v>6</v>
      </c>
      <c r="C3216" s="3" t="s">
        <v>4115</v>
      </c>
      <c r="D3216">
        <v>44000</v>
      </c>
      <c r="E3216">
        <v>54116.28</v>
      </c>
      <c r="F3216" t="s">
        <v>8219</v>
      </c>
      <c r="G3216" t="s">
        <v>8224</v>
      </c>
      <c r="H3216" t="s">
        <v>8246</v>
      </c>
      <c r="I3216">
        <v>1450555279</v>
      </c>
      <c r="J3216">
        <v>1447963279</v>
      </c>
      <c r="K3216" t="b">
        <v>0</v>
      </c>
      <c r="L3216">
        <v>284</v>
      </c>
      <c r="M3216" t="b">
        <v>1</v>
      </c>
      <c r="N3216" t="s">
        <v>8265</v>
      </c>
      <c r="O3216" s="5">
        <f t="shared" si="400"/>
        <v>1.2299154545454545</v>
      </c>
      <c r="P3216" s="8">
        <f t="shared" si="401"/>
        <v>190.55028169014085</v>
      </c>
      <c r="Q3216" t="str">
        <f t="shared" si="402"/>
        <v>film &amp; video</v>
      </c>
      <c r="R3216" t="str">
        <f t="shared" si="403"/>
        <v>television</v>
      </c>
      <c r="S3216" s="11">
        <f t="shared" si="404"/>
        <v>42327.834247685183</v>
      </c>
      <c r="T3216" s="11">
        <f t="shared" si="405"/>
        <v>42357.834247685183</v>
      </c>
      <c r="U3216" t="str">
        <f>INDEX('ED - Country code'!$A:$A,MATCH(Data!G6,'ED - Country code'!$B:$B,0))</f>
        <v>United States of America</v>
      </c>
      <c r="V3216">
        <f t="shared" si="406"/>
        <v>30</v>
      </c>
      <c r="W3216">
        <f t="shared" si="407"/>
        <v>2015</v>
      </c>
    </row>
    <row r="3217" spans="1:23" ht="43.2" x14ac:dyDescent="0.3">
      <c r="A3217">
        <v>3536</v>
      </c>
      <c r="B3217" s="3" t="s">
        <v>3535</v>
      </c>
      <c r="C3217" s="3" t="s">
        <v>7646</v>
      </c>
      <c r="D3217">
        <v>150</v>
      </c>
      <c r="E3217">
        <v>230</v>
      </c>
      <c r="F3217" t="s">
        <v>8219</v>
      </c>
      <c r="G3217" t="s">
        <v>8225</v>
      </c>
      <c r="H3217" t="s">
        <v>8247</v>
      </c>
      <c r="I3217">
        <v>1450612740</v>
      </c>
      <c r="J3217">
        <v>1448040425</v>
      </c>
      <c r="K3217" t="b">
        <v>0</v>
      </c>
      <c r="L3217">
        <v>17</v>
      </c>
      <c r="M3217" t="b">
        <v>1</v>
      </c>
      <c r="N3217" t="s">
        <v>8271</v>
      </c>
      <c r="O3217" s="5">
        <f t="shared" si="400"/>
        <v>1.5333333333333334</v>
      </c>
      <c r="P3217" s="8">
        <f t="shared" si="401"/>
        <v>13.529411764705882</v>
      </c>
      <c r="Q3217" t="str">
        <f t="shared" si="402"/>
        <v>theater</v>
      </c>
      <c r="R3217" t="str">
        <f t="shared" si="403"/>
        <v>plays</v>
      </c>
      <c r="S3217" s="11">
        <f t="shared" si="404"/>
        <v>42328.727141203708</v>
      </c>
      <c r="T3217" s="11">
        <f t="shared" si="405"/>
        <v>42358.499305555553</v>
      </c>
      <c r="U3217" t="str">
        <f>INDEX('ED - Country code'!$A:$A,MATCH(Data!G3538,'ED - Country code'!$B:$B,0))</f>
        <v>United States of America</v>
      </c>
      <c r="V3217">
        <f t="shared" si="406"/>
        <v>29.772164351845277</v>
      </c>
      <c r="W3217">
        <f t="shared" si="407"/>
        <v>2015</v>
      </c>
    </row>
    <row r="3218" spans="1:23" ht="43.2" x14ac:dyDescent="0.3">
      <c r="A3218">
        <v>3822</v>
      </c>
      <c r="B3218" s="3" t="s">
        <v>3819</v>
      </c>
      <c r="C3218" s="3" t="s">
        <v>7931</v>
      </c>
      <c r="D3218">
        <v>5000</v>
      </c>
      <c r="E3218">
        <v>5501</v>
      </c>
      <c r="F3218" t="s">
        <v>8219</v>
      </c>
      <c r="G3218" t="s">
        <v>8236</v>
      </c>
      <c r="H3218" t="s">
        <v>8249</v>
      </c>
      <c r="I3218">
        <v>1453244340</v>
      </c>
      <c r="J3218">
        <v>1448136417</v>
      </c>
      <c r="K3218" t="b">
        <v>0</v>
      </c>
      <c r="L3218">
        <v>76</v>
      </c>
      <c r="M3218" t="b">
        <v>1</v>
      </c>
      <c r="N3218" t="s">
        <v>8271</v>
      </c>
      <c r="O3218" s="5">
        <f t="shared" si="400"/>
        <v>1.1002000000000001</v>
      </c>
      <c r="P3218" s="8">
        <f t="shared" si="401"/>
        <v>72.381578947368425</v>
      </c>
      <c r="Q3218" t="str">
        <f t="shared" si="402"/>
        <v>theater</v>
      </c>
      <c r="R3218" t="str">
        <f t="shared" si="403"/>
        <v>plays</v>
      </c>
      <c r="S3218" s="11">
        <f t="shared" si="404"/>
        <v>42329.838159722218</v>
      </c>
      <c r="T3218" s="11">
        <f t="shared" si="405"/>
        <v>42388.957638888889</v>
      </c>
      <c r="U3218" t="str">
        <f>INDEX('ED - Country code'!$A:$A,MATCH(Data!G3824,'ED - Country code'!$B:$B,0))</f>
        <v>United States of America</v>
      </c>
      <c r="V3218">
        <f t="shared" si="406"/>
        <v>59.119479166671226</v>
      </c>
      <c r="W3218">
        <f t="shared" si="407"/>
        <v>2016</v>
      </c>
    </row>
    <row r="3219" spans="1:23" ht="28.8" x14ac:dyDescent="0.3">
      <c r="A3219">
        <v>2233</v>
      </c>
      <c r="B3219" s="3" t="s">
        <v>2234</v>
      </c>
      <c r="C3219" s="3" t="s">
        <v>6343</v>
      </c>
      <c r="D3219">
        <v>2500</v>
      </c>
      <c r="E3219">
        <v>8301</v>
      </c>
      <c r="F3219" t="s">
        <v>8219</v>
      </c>
      <c r="G3219" t="s">
        <v>8225</v>
      </c>
      <c r="H3219" t="s">
        <v>8247</v>
      </c>
      <c r="I3219">
        <v>1450051200</v>
      </c>
      <c r="J3219">
        <v>1448269539</v>
      </c>
      <c r="K3219" t="b">
        <v>0</v>
      </c>
      <c r="L3219">
        <v>391</v>
      </c>
      <c r="M3219" t="b">
        <v>1</v>
      </c>
      <c r="N3219" t="s">
        <v>8297</v>
      </c>
      <c r="O3219" s="5">
        <f t="shared" si="400"/>
        <v>3.3203999999999998</v>
      </c>
      <c r="P3219" s="8">
        <f t="shared" si="401"/>
        <v>21.230179028132991</v>
      </c>
      <c r="Q3219" t="str">
        <f t="shared" si="402"/>
        <v>games</v>
      </c>
      <c r="R3219" t="str">
        <f t="shared" si="403"/>
        <v>tabletop games</v>
      </c>
      <c r="S3219" s="11">
        <f t="shared" si="404"/>
        <v>42331.378923611104</v>
      </c>
      <c r="T3219" s="11">
        <f t="shared" si="405"/>
        <v>42352</v>
      </c>
      <c r="U3219" t="str">
        <f>INDEX('ED - Country code'!$A:$A,MATCH(Data!G2235,'ED - Country code'!$B:$B,0))</f>
        <v>United States of America</v>
      </c>
      <c r="V3219">
        <f t="shared" si="406"/>
        <v>20.621076388895744</v>
      </c>
      <c r="W3219">
        <f t="shared" si="407"/>
        <v>2015</v>
      </c>
    </row>
    <row r="3220" spans="1:23" ht="43.2" x14ac:dyDescent="0.3">
      <c r="A3220">
        <v>320</v>
      </c>
      <c r="B3220" s="3" t="s">
        <v>321</v>
      </c>
      <c r="C3220" s="3" t="s">
        <v>4430</v>
      </c>
      <c r="D3220">
        <v>20000</v>
      </c>
      <c r="E3220">
        <v>21316</v>
      </c>
      <c r="F3220" t="s">
        <v>8219</v>
      </c>
      <c r="G3220" t="s">
        <v>8225</v>
      </c>
      <c r="H3220" t="s">
        <v>8247</v>
      </c>
      <c r="I3220">
        <v>1450825200</v>
      </c>
      <c r="J3220">
        <v>1448284433</v>
      </c>
      <c r="K3220" t="b">
        <v>1</v>
      </c>
      <c r="L3220">
        <v>158</v>
      </c>
      <c r="M3220" t="b">
        <v>1</v>
      </c>
      <c r="N3220" t="s">
        <v>8269</v>
      </c>
      <c r="O3220" s="5">
        <f t="shared" si="400"/>
        <v>1.0658000000000001</v>
      </c>
      <c r="P3220" s="8">
        <f t="shared" si="401"/>
        <v>134.91139240506328</v>
      </c>
      <c r="Q3220" t="str">
        <f t="shared" si="402"/>
        <v>film &amp; video</v>
      </c>
      <c r="R3220" t="str">
        <f t="shared" si="403"/>
        <v>documentary</v>
      </c>
      <c r="S3220" s="11">
        <f t="shared" si="404"/>
        <v>42331.551307870366</v>
      </c>
      <c r="T3220" s="11">
        <f t="shared" si="405"/>
        <v>42360.958333333328</v>
      </c>
      <c r="U3220" t="str">
        <f>INDEX('ED - Country code'!$A:$A,MATCH(Data!G322,'ED - Country code'!$B:$B,0))</f>
        <v>United States of America</v>
      </c>
      <c r="V3220">
        <f t="shared" si="406"/>
        <v>29.407025462962338</v>
      </c>
      <c r="W3220">
        <f t="shared" si="407"/>
        <v>2015</v>
      </c>
    </row>
    <row r="3221" spans="1:23" ht="43.2" x14ac:dyDescent="0.3">
      <c r="A3221">
        <v>2042</v>
      </c>
      <c r="B3221" s="3" t="s">
        <v>2043</v>
      </c>
      <c r="C3221" s="3" t="s">
        <v>6152</v>
      </c>
      <c r="D3221">
        <v>10000</v>
      </c>
      <c r="E3221">
        <v>12353</v>
      </c>
      <c r="F3221" t="s">
        <v>8219</v>
      </c>
      <c r="G3221" t="s">
        <v>8224</v>
      </c>
      <c r="H3221" t="s">
        <v>8246</v>
      </c>
      <c r="I3221">
        <v>1453481974</v>
      </c>
      <c r="J3221">
        <v>1448297974</v>
      </c>
      <c r="K3221" t="b">
        <v>0</v>
      </c>
      <c r="L3221">
        <v>140</v>
      </c>
      <c r="M3221" t="b">
        <v>1</v>
      </c>
      <c r="N3221" t="s">
        <v>8295</v>
      </c>
      <c r="O3221" s="5">
        <f t="shared" si="400"/>
        <v>1.2353000000000001</v>
      </c>
      <c r="P3221" s="8">
        <f t="shared" si="401"/>
        <v>88.23571428571428</v>
      </c>
      <c r="Q3221" t="str">
        <f t="shared" si="402"/>
        <v>technology</v>
      </c>
      <c r="R3221" t="str">
        <f t="shared" si="403"/>
        <v>hardware</v>
      </c>
      <c r="S3221" s="11">
        <f t="shared" si="404"/>
        <v>42331.708032407405</v>
      </c>
      <c r="T3221" s="11">
        <f t="shared" si="405"/>
        <v>42391.708032407405</v>
      </c>
      <c r="U3221" t="str">
        <f>INDEX('ED - Country code'!$A:$A,MATCH(Data!G2044,'ED - Country code'!$B:$B,0))</f>
        <v>Canada</v>
      </c>
      <c r="V3221">
        <f t="shared" si="406"/>
        <v>60</v>
      </c>
      <c r="W3221">
        <f t="shared" si="407"/>
        <v>2016</v>
      </c>
    </row>
    <row r="3222" spans="1:23" ht="43.2" x14ac:dyDescent="0.3">
      <c r="A3222">
        <v>657</v>
      </c>
      <c r="B3222" s="3" t="s">
        <v>658</v>
      </c>
      <c r="C3222" s="3" t="s">
        <v>4767</v>
      </c>
      <c r="D3222">
        <v>15000</v>
      </c>
      <c r="E3222">
        <v>18855</v>
      </c>
      <c r="F3222" t="s">
        <v>8219</v>
      </c>
      <c r="G3222" t="s">
        <v>8224</v>
      </c>
      <c r="H3222" t="s">
        <v>8246</v>
      </c>
      <c r="I3222">
        <v>1450901872</v>
      </c>
      <c r="J3222">
        <v>1448309872</v>
      </c>
      <c r="K3222" t="b">
        <v>0</v>
      </c>
      <c r="L3222">
        <v>99</v>
      </c>
      <c r="M3222" t="b">
        <v>1</v>
      </c>
      <c r="N3222" t="s">
        <v>8273</v>
      </c>
      <c r="O3222" s="5">
        <f t="shared" si="400"/>
        <v>1.2569999999999999</v>
      </c>
      <c r="P3222" s="8">
        <f t="shared" si="401"/>
        <v>190.45454545454547</v>
      </c>
      <c r="Q3222" t="str">
        <f t="shared" si="402"/>
        <v>technology</v>
      </c>
      <c r="R3222" t="str">
        <f t="shared" si="403"/>
        <v>wearables</v>
      </c>
      <c r="S3222" s="11">
        <f t="shared" si="404"/>
        <v>42331.84574074074</v>
      </c>
      <c r="T3222" s="11">
        <f t="shared" si="405"/>
        <v>42361.84574074074</v>
      </c>
      <c r="U3222" t="str">
        <f>INDEX('ED - Country code'!$A:$A,MATCH(Data!G659,'ED - Country code'!$B:$B,0))</f>
        <v>United States of America</v>
      </c>
      <c r="V3222">
        <f t="shared" si="406"/>
        <v>30</v>
      </c>
      <c r="W3222">
        <f t="shared" si="407"/>
        <v>2015</v>
      </c>
    </row>
    <row r="3223" spans="1:23" ht="43.2" x14ac:dyDescent="0.3">
      <c r="A3223">
        <v>2330</v>
      </c>
      <c r="B3223" s="3" t="s">
        <v>2331</v>
      </c>
      <c r="C3223" s="3" t="s">
        <v>6440</v>
      </c>
      <c r="D3223">
        <v>35000</v>
      </c>
      <c r="E3223">
        <v>35848</v>
      </c>
      <c r="F3223" t="s">
        <v>8219</v>
      </c>
      <c r="G3223" t="s">
        <v>8224</v>
      </c>
      <c r="H3223" t="s">
        <v>8246</v>
      </c>
      <c r="I3223">
        <v>1451001600</v>
      </c>
      <c r="J3223">
        <v>1448400943</v>
      </c>
      <c r="K3223" t="b">
        <v>1</v>
      </c>
      <c r="L3223">
        <v>163</v>
      </c>
      <c r="M3223" t="b">
        <v>1</v>
      </c>
      <c r="N3223" t="s">
        <v>8298</v>
      </c>
      <c r="O3223" s="5">
        <f t="shared" si="400"/>
        <v>1.0242285714285715</v>
      </c>
      <c r="P3223" s="8">
        <f t="shared" si="401"/>
        <v>219.92638036809817</v>
      </c>
      <c r="Q3223" t="str">
        <f t="shared" si="402"/>
        <v>food</v>
      </c>
      <c r="R3223" t="str">
        <f t="shared" si="403"/>
        <v>small batch</v>
      </c>
      <c r="S3223" s="11">
        <f t="shared" si="404"/>
        <v>42332.89980324074</v>
      </c>
      <c r="T3223" s="11">
        <f t="shared" si="405"/>
        <v>42363</v>
      </c>
      <c r="U3223" t="str">
        <f>INDEX('ED - Country code'!$A:$A,MATCH(Data!G2332,'ED - Country code'!$B:$B,0))</f>
        <v>United States of America</v>
      </c>
      <c r="V3223">
        <f t="shared" si="406"/>
        <v>30.100196759260143</v>
      </c>
      <c r="W3223">
        <f t="shared" si="407"/>
        <v>2015</v>
      </c>
    </row>
    <row r="3224" spans="1:23" ht="28.8" x14ac:dyDescent="0.3">
      <c r="A3224">
        <v>2728</v>
      </c>
      <c r="B3224" s="3" t="s">
        <v>2728</v>
      </c>
      <c r="C3224" s="3" t="s">
        <v>6838</v>
      </c>
      <c r="D3224">
        <v>15000</v>
      </c>
      <c r="E3224">
        <v>30274</v>
      </c>
      <c r="F3224" t="s">
        <v>8219</v>
      </c>
      <c r="G3224" t="s">
        <v>8224</v>
      </c>
      <c r="H3224" t="s">
        <v>8246</v>
      </c>
      <c r="I3224">
        <v>1451485434</v>
      </c>
      <c r="J3224">
        <v>1448461434</v>
      </c>
      <c r="K3224" t="b">
        <v>0</v>
      </c>
      <c r="L3224">
        <v>392</v>
      </c>
      <c r="M3224" t="b">
        <v>1</v>
      </c>
      <c r="N3224" t="s">
        <v>8295</v>
      </c>
      <c r="O3224" s="5">
        <f t="shared" si="400"/>
        <v>2.0182666666666669</v>
      </c>
      <c r="P3224" s="8">
        <f t="shared" si="401"/>
        <v>77.229591836734699</v>
      </c>
      <c r="Q3224" t="str">
        <f t="shared" si="402"/>
        <v>technology</v>
      </c>
      <c r="R3224" t="str">
        <f t="shared" si="403"/>
        <v>hardware</v>
      </c>
      <c r="S3224" s="11">
        <f t="shared" si="404"/>
        <v>42333.59993055556</v>
      </c>
      <c r="T3224" s="11">
        <f t="shared" si="405"/>
        <v>42368.59993055556</v>
      </c>
      <c r="U3224" t="str">
        <f>INDEX('ED - Country code'!$A:$A,MATCH(Data!G2730,'ED - Country code'!$B:$B,0))</f>
        <v>United States of America</v>
      </c>
      <c r="V3224">
        <f t="shared" si="406"/>
        <v>35</v>
      </c>
      <c r="W3224">
        <f t="shared" si="407"/>
        <v>2015</v>
      </c>
    </row>
    <row r="3225" spans="1:23" ht="43.2" x14ac:dyDescent="0.3">
      <c r="A3225">
        <v>1198</v>
      </c>
      <c r="B3225" s="3" t="s">
        <v>1199</v>
      </c>
      <c r="C3225" s="3" t="s">
        <v>5308</v>
      </c>
      <c r="D3225">
        <v>3500</v>
      </c>
      <c r="E3225">
        <v>9121</v>
      </c>
      <c r="F3225" t="s">
        <v>8219</v>
      </c>
      <c r="G3225" t="s">
        <v>8224</v>
      </c>
      <c r="H3225" t="s">
        <v>8246</v>
      </c>
      <c r="I3225">
        <v>1451530800</v>
      </c>
      <c r="J3225">
        <v>1448463086</v>
      </c>
      <c r="K3225" t="b">
        <v>0</v>
      </c>
      <c r="L3225">
        <v>167</v>
      </c>
      <c r="M3225" t="b">
        <v>1</v>
      </c>
      <c r="N3225" t="s">
        <v>8285</v>
      </c>
      <c r="O3225" s="5">
        <f t="shared" si="400"/>
        <v>2.6059999999999999</v>
      </c>
      <c r="P3225" s="8">
        <f t="shared" si="401"/>
        <v>54.616766467065865</v>
      </c>
      <c r="Q3225" t="str">
        <f t="shared" si="402"/>
        <v>photography</v>
      </c>
      <c r="R3225" t="str">
        <f t="shared" si="403"/>
        <v>photobooks</v>
      </c>
      <c r="S3225" s="11">
        <f t="shared" si="404"/>
        <v>42333.619050925925</v>
      </c>
      <c r="T3225" s="11">
        <f t="shared" si="405"/>
        <v>42369.125</v>
      </c>
      <c r="U3225" t="str">
        <f>INDEX('ED - Country code'!$A:$A,MATCH(Data!G1200,'ED - Country code'!$B:$B,0))</f>
        <v>United States of America</v>
      </c>
      <c r="V3225">
        <f t="shared" si="406"/>
        <v>35.505949074075033</v>
      </c>
      <c r="W3225">
        <f t="shared" si="407"/>
        <v>2015</v>
      </c>
    </row>
    <row r="3226" spans="1:23" ht="43.2" x14ac:dyDescent="0.3">
      <c r="A3226">
        <v>54</v>
      </c>
      <c r="B3226" s="3" t="s">
        <v>56</v>
      </c>
      <c r="C3226" s="3" t="s">
        <v>4165</v>
      </c>
      <c r="D3226">
        <v>10000</v>
      </c>
      <c r="E3226">
        <v>10100</v>
      </c>
      <c r="F3226" t="s">
        <v>8219</v>
      </c>
      <c r="G3226" t="s">
        <v>8224</v>
      </c>
      <c r="H3226" t="s">
        <v>8246</v>
      </c>
      <c r="I3226">
        <v>1451063221</v>
      </c>
      <c r="J3226">
        <v>1448471221</v>
      </c>
      <c r="K3226" t="b">
        <v>0</v>
      </c>
      <c r="L3226">
        <v>52</v>
      </c>
      <c r="M3226" t="b">
        <v>1</v>
      </c>
      <c r="N3226" t="s">
        <v>8265</v>
      </c>
      <c r="O3226" s="5">
        <f t="shared" si="400"/>
        <v>1.01</v>
      </c>
      <c r="P3226" s="8">
        <f t="shared" si="401"/>
        <v>194.23076923076923</v>
      </c>
      <c r="Q3226" t="str">
        <f t="shared" si="402"/>
        <v>film &amp; video</v>
      </c>
      <c r="R3226" t="str">
        <f t="shared" si="403"/>
        <v>television</v>
      </c>
      <c r="S3226" s="11">
        <f t="shared" si="404"/>
        <v>42333.713206018518</v>
      </c>
      <c r="T3226" s="11">
        <f t="shared" si="405"/>
        <v>42363.713206018518</v>
      </c>
      <c r="U3226" t="str">
        <f>INDEX('ED - Country code'!$A:$A,MATCH(Data!G56,'ED - Country code'!$B:$B,0))</f>
        <v>United States of America</v>
      </c>
      <c r="V3226">
        <f t="shared" si="406"/>
        <v>30</v>
      </c>
      <c r="W3226">
        <f t="shared" si="407"/>
        <v>2015</v>
      </c>
    </row>
    <row r="3227" spans="1:23" ht="43.2" x14ac:dyDescent="0.3">
      <c r="A3227">
        <v>1350</v>
      </c>
      <c r="B3227" s="3" t="s">
        <v>1351</v>
      </c>
      <c r="C3227" s="3" t="s">
        <v>5460</v>
      </c>
      <c r="D3227">
        <v>5000</v>
      </c>
      <c r="E3227">
        <v>5202.5</v>
      </c>
      <c r="F3227" t="s">
        <v>8219</v>
      </c>
      <c r="G3227" t="s">
        <v>8224</v>
      </c>
      <c r="H3227" t="s">
        <v>8246</v>
      </c>
      <c r="I3227">
        <v>1451089134</v>
      </c>
      <c r="J3227">
        <v>1448497134</v>
      </c>
      <c r="K3227" t="b">
        <v>0</v>
      </c>
      <c r="L3227">
        <v>78</v>
      </c>
      <c r="M3227" t="b">
        <v>1</v>
      </c>
      <c r="N3227" t="s">
        <v>8274</v>
      </c>
      <c r="O3227" s="5">
        <f t="shared" si="400"/>
        <v>1.0405</v>
      </c>
      <c r="P3227" s="8">
        <f t="shared" si="401"/>
        <v>66.698717948717942</v>
      </c>
      <c r="Q3227" t="str">
        <f t="shared" si="402"/>
        <v>publishing</v>
      </c>
      <c r="R3227" t="str">
        <f t="shared" si="403"/>
        <v>nonfiction</v>
      </c>
      <c r="S3227" s="11">
        <f t="shared" si="404"/>
        <v>42334.013124999998</v>
      </c>
      <c r="T3227" s="11">
        <f t="shared" si="405"/>
        <v>42364.013124999998</v>
      </c>
      <c r="U3227" t="str">
        <f>INDEX('ED - Country code'!$A:$A,MATCH(Data!G1352,'ED - Country code'!$B:$B,0))</f>
        <v>United States of America</v>
      </c>
      <c r="V3227">
        <f t="shared" si="406"/>
        <v>30</v>
      </c>
      <c r="W3227">
        <f t="shared" si="407"/>
        <v>2015</v>
      </c>
    </row>
    <row r="3228" spans="1:23" ht="43.2" x14ac:dyDescent="0.3">
      <c r="A3228">
        <v>3011</v>
      </c>
      <c r="B3228" s="3" t="s">
        <v>3011</v>
      </c>
      <c r="C3228" s="3" t="s">
        <v>7121</v>
      </c>
      <c r="D3228">
        <v>300</v>
      </c>
      <c r="E3228">
        <v>371</v>
      </c>
      <c r="F3228" t="s">
        <v>8219</v>
      </c>
      <c r="G3228" t="s">
        <v>8227</v>
      </c>
      <c r="H3228" t="s">
        <v>8249</v>
      </c>
      <c r="I3228">
        <v>1450911540</v>
      </c>
      <c r="J3228">
        <v>1448536516</v>
      </c>
      <c r="K3228" t="b">
        <v>0</v>
      </c>
      <c r="L3228">
        <v>25</v>
      </c>
      <c r="M3228" t="b">
        <v>1</v>
      </c>
      <c r="N3228" t="s">
        <v>8303</v>
      </c>
      <c r="O3228" s="5">
        <f t="shared" si="400"/>
        <v>1.2366666666666666</v>
      </c>
      <c r="P3228" s="8">
        <f t="shared" si="401"/>
        <v>14.84</v>
      </c>
      <c r="Q3228" t="str">
        <f t="shared" si="402"/>
        <v>theater</v>
      </c>
      <c r="R3228" t="str">
        <f t="shared" si="403"/>
        <v>spaces</v>
      </c>
      <c r="S3228" s="11">
        <f t="shared" si="404"/>
        <v>42334.468935185185</v>
      </c>
      <c r="T3228" s="11">
        <f t="shared" si="405"/>
        <v>42361.957638888889</v>
      </c>
      <c r="U3228" t="str">
        <f>INDEX('ED - Country code'!$A:$A,MATCH(Data!G3013,'ED - Country code'!$B:$B,0))</f>
        <v>United States of America</v>
      </c>
      <c r="V3228">
        <f t="shared" si="406"/>
        <v>27.488703703704232</v>
      </c>
      <c r="W3228">
        <f t="shared" si="407"/>
        <v>2015</v>
      </c>
    </row>
    <row r="3229" spans="1:23" x14ac:dyDescent="0.3">
      <c r="A3229">
        <v>2989</v>
      </c>
      <c r="B3229" s="3" t="s">
        <v>2989</v>
      </c>
      <c r="C3229" s="3" t="s">
        <v>7099</v>
      </c>
      <c r="D3229">
        <v>20000</v>
      </c>
      <c r="E3229">
        <v>35307</v>
      </c>
      <c r="F3229" t="s">
        <v>8219</v>
      </c>
      <c r="G3229" t="s">
        <v>8224</v>
      </c>
      <c r="H3229" t="s">
        <v>8246</v>
      </c>
      <c r="I3229">
        <v>1450673940</v>
      </c>
      <c r="J3229">
        <v>1448756962</v>
      </c>
      <c r="K3229" t="b">
        <v>0</v>
      </c>
      <c r="L3229">
        <v>364</v>
      </c>
      <c r="M3229" t="b">
        <v>1</v>
      </c>
      <c r="N3229" t="s">
        <v>8303</v>
      </c>
      <c r="O3229" s="5">
        <f t="shared" si="400"/>
        <v>1.76535</v>
      </c>
      <c r="P3229" s="8">
        <f t="shared" si="401"/>
        <v>96.997252747252745</v>
      </c>
      <c r="Q3229" t="str">
        <f t="shared" si="402"/>
        <v>theater</v>
      </c>
      <c r="R3229" t="str">
        <f t="shared" si="403"/>
        <v>spaces</v>
      </c>
      <c r="S3229" s="11">
        <f t="shared" si="404"/>
        <v>42337.02039351852</v>
      </c>
      <c r="T3229" s="11">
        <f t="shared" si="405"/>
        <v>42359.207638888889</v>
      </c>
      <c r="U3229" t="str">
        <f>INDEX('ED - Country code'!$A:$A,MATCH(Data!G2991,'ED - Country code'!$B:$B,0))</f>
        <v>United States of America</v>
      </c>
      <c r="V3229">
        <f t="shared" si="406"/>
        <v>22.187245370369055</v>
      </c>
      <c r="W3229">
        <f t="shared" si="407"/>
        <v>2015</v>
      </c>
    </row>
    <row r="3230" spans="1:23" ht="43.2" x14ac:dyDescent="0.3">
      <c r="A3230">
        <v>3214</v>
      </c>
      <c r="B3230" s="3" t="s">
        <v>3214</v>
      </c>
      <c r="C3230" s="3" t="s">
        <v>7324</v>
      </c>
      <c r="D3230">
        <v>12000</v>
      </c>
      <c r="E3230">
        <v>12256</v>
      </c>
      <c r="F3230" t="s">
        <v>8219</v>
      </c>
      <c r="G3230" t="s">
        <v>8225</v>
      </c>
      <c r="H3230" t="s">
        <v>8247</v>
      </c>
      <c r="I3230">
        <v>1452038100</v>
      </c>
      <c r="J3230">
        <v>1448823673</v>
      </c>
      <c r="K3230" t="b">
        <v>1</v>
      </c>
      <c r="L3230">
        <v>115</v>
      </c>
      <c r="M3230" t="b">
        <v>1</v>
      </c>
      <c r="N3230" t="s">
        <v>8271</v>
      </c>
      <c r="O3230" s="5">
        <f t="shared" si="400"/>
        <v>1.0213333333333334</v>
      </c>
      <c r="P3230" s="8">
        <f t="shared" si="401"/>
        <v>106.57391304347826</v>
      </c>
      <c r="Q3230" t="str">
        <f t="shared" si="402"/>
        <v>theater</v>
      </c>
      <c r="R3230" t="str">
        <f t="shared" si="403"/>
        <v>plays</v>
      </c>
      <c r="S3230" s="11">
        <f t="shared" si="404"/>
        <v>42337.792511574073</v>
      </c>
      <c r="T3230" s="11">
        <f t="shared" si="405"/>
        <v>42374.996527777781</v>
      </c>
      <c r="U3230" t="str">
        <f>INDEX('ED - Country code'!$A:$A,MATCH(Data!G3216,'ED - Country code'!$B:$B,0))</f>
        <v>United States of America</v>
      </c>
      <c r="V3230">
        <f t="shared" si="406"/>
        <v>37.204016203708306</v>
      </c>
      <c r="W3230">
        <f t="shared" si="407"/>
        <v>2016</v>
      </c>
    </row>
    <row r="3231" spans="1:23" ht="28.8" x14ac:dyDescent="0.3">
      <c r="A3231">
        <v>2278</v>
      </c>
      <c r="B3231" s="3" t="s">
        <v>2279</v>
      </c>
      <c r="C3231" s="3" t="s">
        <v>6388</v>
      </c>
      <c r="D3231">
        <v>2000</v>
      </c>
      <c r="E3231">
        <v>5414</v>
      </c>
      <c r="F3231" t="s">
        <v>8219</v>
      </c>
      <c r="G3231" t="s">
        <v>8237</v>
      </c>
      <c r="H3231" t="s">
        <v>8249</v>
      </c>
      <c r="I3231">
        <v>1451861940</v>
      </c>
      <c r="J3231">
        <v>1448902867</v>
      </c>
      <c r="K3231" t="b">
        <v>0</v>
      </c>
      <c r="L3231">
        <v>102</v>
      </c>
      <c r="M3231" t="b">
        <v>1</v>
      </c>
      <c r="N3231" t="s">
        <v>8297</v>
      </c>
      <c r="O3231" s="5">
        <f t="shared" si="400"/>
        <v>2.7069999999999999</v>
      </c>
      <c r="P3231" s="8">
        <f t="shared" si="401"/>
        <v>53.078431372549019</v>
      </c>
      <c r="Q3231" t="str">
        <f t="shared" si="402"/>
        <v>games</v>
      </c>
      <c r="R3231" t="str">
        <f t="shared" si="403"/>
        <v>tabletop games</v>
      </c>
      <c r="S3231" s="11">
        <f t="shared" si="404"/>
        <v>42338.709108796291</v>
      </c>
      <c r="T3231" s="11">
        <f t="shared" si="405"/>
        <v>42372.957638888889</v>
      </c>
      <c r="U3231" t="str">
        <f>INDEX('ED - Country code'!$A:$A,MATCH(Data!G2280,'ED - Country code'!$B:$B,0))</f>
        <v>United States of America</v>
      </c>
      <c r="V3231">
        <f t="shared" si="406"/>
        <v>34.24853009259823</v>
      </c>
      <c r="W3231">
        <f t="shared" si="407"/>
        <v>2016</v>
      </c>
    </row>
    <row r="3232" spans="1:23" ht="43.2" x14ac:dyDescent="0.3">
      <c r="A3232">
        <v>2452</v>
      </c>
      <c r="B3232" s="3" t="s">
        <v>2453</v>
      </c>
      <c r="C3232" s="3" t="s">
        <v>6562</v>
      </c>
      <c r="D3232">
        <v>600</v>
      </c>
      <c r="E3232">
        <v>801</v>
      </c>
      <c r="F3232" t="s">
        <v>8219</v>
      </c>
      <c r="G3232" t="s">
        <v>8224</v>
      </c>
      <c r="H3232" t="s">
        <v>8246</v>
      </c>
      <c r="I3232">
        <v>1451430000</v>
      </c>
      <c r="J3232">
        <v>1448914500</v>
      </c>
      <c r="K3232" t="b">
        <v>0</v>
      </c>
      <c r="L3232">
        <v>15</v>
      </c>
      <c r="M3232" t="b">
        <v>1</v>
      </c>
      <c r="N3232" t="s">
        <v>8298</v>
      </c>
      <c r="O3232" s="5">
        <f t="shared" si="400"/>
        <v>1.335</v>
      </c>
      <c r="P3232" s="8">
        <f t="shared" si="401"/>
        <v>53.4</v>
      </c>
      <c r="Q3232" t="str">
        <f t="shared" si="402"/>
        <v>food</v>
      </c>
      <c r="R3232" t="str">
        <f t="shared" si="403"/>
        <v>small batch</v>
      </c>
      <c r="S3232" s="11">
        <f t="shared" si="404"/>
        <v>42338.84375</v>
      </c>
      <c r="T3232" s="11">
        <f t="shared" si="405"/>
        <v>42367.958333333328</v>
      </c>
      <c r="U3232" t="str">
        <f>INDEX('ED - Country code'!$A:$A,MATCH(Data!G2454,'ED - Country code'!$B:$B,0))</f>
        <v>United States of America</v>
      </c>
      <c r="V3232">
        <f t="shared" si="406"/>
        <v>29.114583333328483</v>
      </c>
      <c r="W3232">
        <f t="shared" si="407"/>
        <v>2015</v>
      </c>
    </row>
    <row r="3233" spans="1:23" ht="28.8" x14ac:dyDescent="0.3">
      <c r="A3233">
        <v>3607</v>
      </c>
      <c r="B3233" s="3" t="s">
        <v>3606</v>
      </c>
      <c r="C3233" s="3" t="s">
        <v>7717</v>
      </c>
      <c r="D3233">
        <v>550</v>
      </c>
      <c r="E3233">
        <v>580</v>
      </c>
      <c r="F3233" t="s">
        <v>8219</v>
      </c>
      <c r="G3233" t="s">
        <v>8225</v>
      </c>
      <c r="H3233" t="s">
        <v>8247</v>
      </c>
      <c r="I3233">
        <v>1450137600</v>
      </c>
      <c r="J3233">
        <v>1448924882</v>
      </c>
      <c r="K3233" t="b">
        <v>0</v>
      </c>
      <c r="L3233">
        <v>20</v>
      </c>
      <c r="M3233" t="b">
        <v>1</v>
      </c>
      <c r="N3233" t="s">
        <v>8271</v>
      </c>
      <c r="O3233" s="5">
        <f t="shared" si="400"/>
        <v>1.0545454545454545</v>
      </c>
      <c r="P3233" s="8">
        <f t="shared" si="401"/>
        <v>29</v>
      </c>
      <c r="Q3233" t="str">
        <f t="shared" si="402"/>
        <v>theater</v>
      </c>
      <c r="R3233" t="str">
        <f t="shared" si="403"/>
        <v>plays</v>
      </c>
      <c r="S3233" s="11">
        <f t="shared" si="404"/>
        <v>42338.963912037041</v>
      </c>
      <c r="T3233" s="11">
        <f t="shared" si="405"/>
        <v>42353</v>
      </c>
      <c r="U3233" t="str">
        <f>INDEX('ED - Country code'!$A:$A,MATCH(Data!G3609,'ED - Country code'!$B:$B,0))</f>
        <v>United Kingdom</v>
      </c>
      <c r="V3233">
        <f t="shared" si="406"/>
        <v>14.036087962958845</v>
      </c>
      <c r="W3233">
        <f t="shared" si="407"/>
        <v>2015</v>
      </c>
    </row>
    <row r="3234" spans="1:23" ht="43.2" x14ac:dyDescent="0.3">
      <c r="A3234">
        <v>1526</v>
      </c>
      <c r="B3234" s="3" t="s">
        <v>1527</v>
      </c>
      <c r="C3234" s="3" t="s">
        <v>5636</v>
      </c>
      <c r="D3234">
        <v>23000</v>
      </c>
      <c r="E3234">
        <v>27675</v>
      </c>
      <c r="F3234" t="s">
        <v>8219</v>
      </c>
      <c r="G3234" t="s">
        <v>8224</v>
      </c>
      <c r="H3234" t="s">
        <v>8246</v>
      </c>
      <c r="I3234">
        <v>1453185447</v>
      </c>
      <c r="J3234">
        <v>1448951847</v>
      </c>
      <c r="K3234" t="b">
        <v>1</v>
      </c>
      <c r="L3234">
        <v>280</v>
      </c>
      <c r="M3234" t="b">
        <v>1</v>
      </c>
      <c r="N3234" t="s">
        <v>8285</v>
      </c>
      <c r="O3234" s="5">
        <f t="shared" si="400"/>
        <v>1.2032608695652174</v>
      </c>
      <c r="P3234" s="8">
        <f t="shared" si="401"/>
        <v>98.839285714285708</v>
      </c>
      <c r="Q3234" t="str">
        <f t="shared" si="402"/>
        <v>photography</v>
      </c>
      <c r="R3234" t="str">
        <f t="shared" si="403"/>
        <v>photobooks</v>
      </c>
      <c r="S3234" s="11">
        <f t="shared" si="404"/>
        <v>42339.276006944448</v>
      </c>
      <c r="T3234" s="11">
        <f t="shared" si="405"/>
        <v>42388.276006944448</v>
      </c>
      <c r="U3234" t="str">
        <f>INDEX('ED - Country code'!$A:$A,MATCH(Data!G1528,'ED - Country code'!$B:$B,0))</f>
        <v>United Kingdom</v>
      </c>
      <c r="V3234">
        <f t="shared" si="406"/>
        <v>49</v>
      </c>
      <c r="W3234">
        <f t="shared" si="407"/>
        <v>2016</v>
      </c>
    </row>
    <row r="3235" spans="1:23" ht="43.2" x14ac:dyDescent="0.3">
      <c r="A3235">
        <v>1466</v>
      </c>
      <c r="B3235" s="3" t="s">
        <v>1467</v>
      </c>
      <c r="C3235" s="3" t="s">
        <v>5576</v>
      </c>
      <c r="D3235">
        <v>16000</v>
      </c>
      <c r="E3235">
        <v>17260.37</v>
      </c>
      <c r="F3235" t="s">
        <v>8219</v>
      </c>
      <c r="G3235" t="s">
        <v>8224</v>
      </c>
      <c r="H3235" t="s">
        <v>8246</v>
      </c>
      <c r="I3235">
        <v>1452574800</v>
      </c>
      <c r="J3235">
        <v>1449029266</v>
      </c>
      <c r="K3235" t="b">
        <v>1</v>
      </c>
      <c r="L3235">
        <v>248</v>
      </c>
      <c r="M3235" t="b">
        <v>1</v>
      </c>
      <c r="N3235" t="s">
        <v>8288</v>
      </c>
      <c r="O3235" s="5">
        <f t="shared" si="400"/>
        <v>1.0787731249999999</v>
      </c>
      <c r="P3235" s="8">
        <f t="shared" si="401"/>
        <v>69.598266129032254</v>
      </c>
      <c r="Q3235" t="str">
        <f t="shared" si="402"/>
        <v>publishing</v>
      </c>
      <c r="R3235" t="str">
        <f t="shared" si="403"/>
        <v>radio &amp; podcasts</v>
      </c>
      <c r="S3235" s="11">
        <f t="shared" si="404"/>
        <v>42340.172060185185</v>
      </c>
      <c r="T3235" s="11">
        <f t="shared" si="405"/>
        <v>42381.208333333328</v>
      </c>
      <c r="U3235" t="str">
        <f>INDEX('ED - Country code'!$A:$A,MATCH(Data!G1468,'ED - Country code'!$B:$B,0))</f>
        <v>United States of America</v>
      </c>
      <c r="V3235">
        <f t="shared" si="406"/>
        <v>41.036273148143664</v>
      </c>
      <c r="W3235">
        <f t="shared" si="407"/>
        <v>2016</v>
      </c>
    </row>
    <row r="3236" spans="1:23" ht="43.2" x14ac:dyDescent="0.3">
      <c r="A3236">
        <v>2069</v>
      </c>
      <c r="B3236" s="3" t="s">
        <v>2070</v>
      </c>
      <c r="C3236" s="3" t="s">
        <v>6179</v>
      </c>
      <c r="D3236">
        <v>50000</v>
      </c>
      <c r="E3236">
        <v>64203.33</v>
      </c>
      <c r="F3236" t="s">
        <v>8219</v>
      </c>
      <c r="G3236" t="s">
        <v>8224</v>
      </c>
      <c r="H3236" t="s">
        <v>8246</v>
      </c>
      <c r="I3236">
        <v>1451776791</v>
      </c>
      <c r="J3236">
        <v>1449098391</v>
      </c>
      <c r="K3236" t="b">
        <v>0</v>
      </c>
      <c r="L3236">
        <v>263</v>
      </c>
      <c r="M3236" t="b">
        <v>1</v>
      </c>
      <c r="N3236" t="s">
        <v>8295</v>
      </c>
      <c r="O3236" s="5">
        <f t="shared" si="400"/>
        <v>1.2840666000000001</v>
      </c>
      <c r="P3236" s="8">
        <f t="shared" si="401"/>
        <v>244.11912547528519</v>
      </c>
      <c r="Q3236" t="str">
        <f t="shared" si="402"/>
        <v>technology</v>
      </c>
      <c r="R3236" t="str">
        <f t="shared" si="403"/>
        <v>hardware</v>
      </c>
      <c r="S3236" s="11">
        <f t="shared" si="404"/>
        <v>42340.972118055557</v>
      </c>
      <c r="T3236" s="11">
        <f t="shared" si="405"/>
        <v>42371.972118055557</v>
      </c>
      <c r="U3236" t="str">
        <f>INDEX('ED - Country code'!$A:$A,MATCH(Data!G2071,'ED - Country code'!$B:$B,0))</f>
        <v>United States of America</v>
      </c>
      <c r="V3236">
        <f t="shared" si="406"/>
        <v>31</v>
      </c>
      <c r="W3236">
        <f t="shared" si="407"/>
        <v>2016</v>
      </c>
    </row>
    <row r="3237" spans="1:23" ht="43.2" x14ac:dyDescent="0.3">
      <c r="A3237">
        <v>3821</v>
      </c>
      <c r="B3237" s="3" t="s">
        <v>3818</v>
      </c>
      <c r="C3237" s="3" t="s">
        <v>7930</v>
      </c>
      <c r="D3237">
        <v>3500</v>
      </c>
      <c r="E3237">
        <v>3659</v>
      </c>
      <c r="F3237" t="s">
        <v>8219</v>
      </c>
      <c r="G3237" t="s">
        <v>8224</v>
      </c>
      <c r="H3237" t="s">
        <v>8246</v>
      </c>
      <c r="I3237">
        <v>1451881207</v>
      </c>
      <c r="J3237">
        <v>1449116407</v>
      </c>
      <c r="K3237" t="b">
        <v>0</v>
      </c>
      <c r="L3237">
        <v>46</v>
      </c>
      <c r="M3237" t="b">
        <v>1</v>
      </c>
      <c r="N3237" t="s">
        <v>8271</v>
      </c>
      <c r="O3237" s="5">
        <f t="shared" si="400"/>
        <v>1.0454285714285714</v>
      </c>
      <c r="P3237" s="8">
        <f t="shared" si="401"/>
        <v>79.543478260869563</v>
      </c>
      <c r="Q3237" t="str">
        <f t="shared" si="402"/>
        <v>theater</v>
      </c>
      <c r="R3237" t="str">
        <f t="shared" si="403"/>
        <v>plays</v>
      </c>
      <c r="S3237" s="11">
        <f t="shared" si="404"/>
        <v>42341.180636574078</v>
      </c>
      <c r="T3237" s="11">
        <f t="shared" si="405"/>
        <v>42373.180636574078</v>
      </c>
      <c r="U3237" t="str">
        <f>INDEX('ED - Country code'!$A:$A,MATCH(Data!G3823,'ED - Country code'!$B:$B,0))</f>
        <v>United States of America</v>
      </c>
      <c r="V3237">
        <f t="shared" si="406"/>
        <v>32</v>
      </c>
      <c r="W3237">
        <f t="shared" si="407"/>
        <v>2016</v>
      </c>
    </row>
    <row r="3238" spans="1:23" ht="43.2" x14ac:dyDescent="0.3">
      <c r="A3238">
        <v>2990</v>
      </c>
      <c r="B3238" s="3" t="s">
        <v>2990</v>
      </c>
      <c r="C3238" s="3" t="s">
        <v>7100</v>
      </c>
      <c r="D3238">
        <v>10000</v>
      </c>
      <c r="E3238">
        <v>10000</v>
      </c>
      <c r="F3238" t="s">
        <v>8219</v>
      </c>
      <c r="G3238" t="s">
        <v>8224</v>
      </c>
      <c r="H3238" t="s">
        <v>8246</v>
      </c>
      <c r="I3238">
        <v>1452174420</v>
      </c>
      <c r="J3238">
        <v>1449150420</v>
      </c>
      <c r="K3238" t="b">
        <v>0</v>
      </c>
      <c r="L3238">
        <v>27</v>
      </c>
      <c r="M3238" t="b">
        <v>1</v>
      </c>
      <c r="N3238" t="s">
        <v>8303</v>
      </c>
      <c r="O3238" s="5">
        <f t="shared" si="400"/>
        <v>1</v>
      </c>
      <c r="P3238" s="8">
        <f t="shared" si="401"/>
        <v>370.37037037037038</v>
      </c>
      <c r="Q3238" t="str">
        <f t="shared" si="402"/>
        <v>theater</v>
      </c>
      <c r="R3238" t="str">
        <f t="shared" si="403"/>
        <v>spaces</v>
      </c>
      <c r="S3238" s="11">
        <f t="shared" si="404"/>
        <v>42341.57430555555</v>
      </c>
      <c r="T3238" s="11">
        <f t="shared" si="405"/>
        <v>42376.57430555555</v>
      </c>
      <c r="U3238" t="str">
        <f>INDEX('ED - Country code'!$A:$A,MATCH(Data!G2992,'ED - Country code'!$B:$B,0))</f>
        <v>United Kingdom</v>
      </c>
      <c r="V3238">
        <f t="shared" si="406"/>
        <v>35</v>
      </c>
      <c r="W3238">
        <f t="shared" si="407"/>
        <v>2016</v>
      </c>
    </row>
    <row r="3239" spans="1:23" ht="43.2" x14ac:dyDescent="0.3">
      <c r="A3239">
        <v>2973</v>
      </c>
      <c r="B3239" s="3" t="s">
        <v>2973</v>
      </c>
      <c r="C3239" s="3" t="s">
        <v>7083</v>
      </c>
      <c r="D3239">
        <v>5000</v>
      </c>
      <c r="E3239">
        <v>8740</v>
      </c>
      <c r="F3239" t="s">
        <v>8219</v>
      </c>
      <c r="G3239" t="s">
        <v>8224</v>
      </c>
      <c r="H3239" t="s">
        <v>8246</v>
      </c>
      <c r="I3239">
        <v>1451620800</v>
      </c>
      <c r="J3239">
        <v>1449171508</v>
      </c>
      <c r="K3239" t="b">
        <v>0</v>
      </c>
      <c r="L3239">
        <v>33</v>
      </c>
      <c r="M3239" t="b">
        <v>1</v>
      </c>
      <c r="N3239" t="s">
        <v>8271</v>
      </c>
      <c r="O3239" s="5">
        <f t="shared" si="400"/>
        <v>1.748</v>
      </c>
      <c r="P3239" s="8">
        <f t="shared" si="401"/>
        <v>264.84848484848487</v>
      </c>
      <c r="Q3239" t="str">
        <f t="shared" si="402"/>
        <v>theater</v>
      </c>
      <c r="R3239" t="str">
        <f t="shared" si="403"/>
        <v>plays</v>
      </c>
      <c r="S3239" s="11">
        <f t="shared" si="404"/>
        <v>42341.818379629629</v>
      </c>
      <c r="T3239" s="11">
        <f t="shared" si="405"/>
        <v>42370.166666666672</v>
      </c>
      <c r="U3239" t="str">
        <f>INDEX('ED - Country code'!$A:$A,MATCH(Data!G2975,'ED - Country code'!$B:$B,0))</f>
        <v>United States of America</v>
      </c>
      <c r="V3239">
        <f t="shared" si="406"/>
        <v>28.34828703704261</v>
      </c>
      <c r="W3239">
        <f t="shared" si="407"/>
        <v>2016</v>
      </c>
    </row>
    <row r="3240" spans="1:23" ht="43.2" x14ac:dyDescent="0.3">
      <c r="A3240">
        <v>1661</v>
      </c>
      <c r="B3240" s="3" t="s">
        <v>1662</v>
      </c>
      <c r="C3240" s="3" t="s">
        <v>5771</v>
      </c>
      <c r="D3240">
        <v>7900</v>
      </c>
      <c r="E3240">
        <v>8098</v>
      </c>
      <c r="F3240" t="s">
        <v>8219</v>
      </c>
      <c r="G3240" t="s">
        <v>8239</v>
      </c>
      <c r="H3240" t="s">
        <v>8249</v>
      </c>
      <c r="I3240">
        <v>1453064400</v>
      </c>
      <c r="J3240">
        <v>1449359831</v>
      </c>
      <c r="K3240" t="b">
        <v>0</v>
      </c>
      <c r="L3240">
        <v>101</v>
      </c>
      <c r="M3240" t="b">
        <v>1</v>
      </c>
      <c r="N3240" t="s">
        <v>8292</v>
      </c>
      <c r="O3240" s="5">
        <f t="shared" si="400"/>
        <v>1.0250632911392406</v>
      </c>
      <c r="P3240" s="8">
        <f t="shared" si="401"/>
        <v>80.178217821782184</v>
      </c>
      <c r="Q3240" t="str">
        <f t="shared" si="402"/>
        <v>music</v>
      </c>
      <c r="R3240" t="str">
        <f t="shared" si="403"/>
        <v>pop</v>
      </c>
      <c r="S3240" s="11">
        <f t="shared" si="404"/>
        <v>42343.998043981483</v>
      </c>
      <c r="T3240" s="11">
        <f t="shared" si="405"/>
        <v>42386.875</v>
      </c>
      <c r="U3240" t="str">
        <f>INDEX('ED - Country code'!$A:$A,MATCH(Data!G1663,'ED - Country code'!$B:$B,0))</f>
        <v>United Kingdom</v>
      </c>
      <c r="V3240">
        <f t="shared" si="406"/>
        <v>42.876956018517376</v>
      </c>
      <c r="W3240">
        <f t="shared" si="407"/>
        <v>2016</v>
      </c>
    </row>
    <row r="3241" spans="1:23" ht="43.2" x14ac:dyDescent="0.3">
      <c r="A3241">
        <v>2011</v>
      </c>
      <c r="B3241" s="3" t="s">
        <v>2012</v>
      </c>
      <c r="C3241" s="3" t="s">
        <v>6121</v>
      </c>
      <c r="D3241">
        <v>50000</v>
      </c>
      <c r="E3241">
        <v>409782</v>
      </c>
      <c r="F3241" t="s">
        <v>8219</v>
      </c>
      <c r="G3241" t="s">
        <v>8239</v>
      </c>
      <c r="H3241" t="s">
        <v>8249</v>
      </c>
      <c r="I3241">
        <v>1452553200</v>
      </c>
      <c r="J3241">
        <v>1449650173</v>
      </c>
      <c r="K3241" t="b">
        <v>1</v>
      </c>
      <c r="L3241">
        <v>971</v>
      </c>
      <c r="M3241" t="b">
        <v>1</v>
      </c>
      <c r="N3241" t="s">
        <v>8295</v>
      </c>
      <c r="O3241" s="5">
        <f t="shared" si="400"/>
        <v>8.1956399999999991</v>
      </c>
      <c r="P3241" s="8">
        <f t="shared" si="401"/>
        <v>422.02059732234807</v>
      </c>
      <c r="Q3241" t="str">
        <f t="shared" si="402"/>
        <v>technology</v>
      </c>
      <c r="R3241" t="str">
        <f t="shared" si="403"/>
        <v>hardware</v>
      </c>
      <c r="S3241" s="11">
        <f t="shared" si="404"/>
        <v>42347.358483796299</v>
      </c>
      <c r="T3241" s="11">
        <f t="shared" si="405"/>
        <v>42380.958333333328</v>
      </c>
      <c r="U3241" t="str">
        <f>INDEX('ED - Country code'!$A:$A,MATCH(Data!G2013,'ED - Country code'!$B:$B,0))</f>
        <v>United States of America</v>
      </c>
      <c r="V3241">
        <f t="shared" si="406"/>
        <v>33.599849537029513</v>
      </c>
      <c r="W3241">
        <f t="shared" si="407"/>
        <v>2016</v>
      </c>
    </row>
    <row r="3242" spans="1:23" ht="28.8" x14ac:dyDescent="0.3">
      <c r="A3242">
        <v>3041</v>
      </c>
      <c r="B3242" s="3" t="s">
        <v>3041</v>
      </c>
      <c r="C3242" s="3" t="s">
        <v>7151</v>
      </c>
      <c r="D3242">
        <v>8300</v>
      </c>
      <c r="E3242">
        <v>9170</v>
      </c>
      <c r="F3242" t="s">
        <v>8219</v>
      </c>
      <c r="G3242" t="s">
        <v>8224</v>
      </c>
      <c r="H3242" t="s">
        <v>8246</v>
      </c>
      <c r="I3242">
        <v>1453323048</v>
      </c>
      <c r="J3242">
        <v>1450731048</v>
      </c>
      <c r="K3242" t="b">
        <v>0</v>
      </c>
      <c r="L3242">
        <v>95</v>
      </c>
      <c r="M3242" t="b">
        <v>1</v>
      </c>
      <c r="N3242" t="s">
        <v>8303</v>
      </c>
      <c r="O3242" s="5">
        <f t="shared" si="400"/>
        <v>1.1048192771084338</v>
      </c>
      <c r="P3242" s="8">
        <f t="shared" si="401"/>
        <v>96.526315789473685</v>
      </c>
      <c r="Q3242" t="str">
        <f t="shared" si="402"/>
        <v>theater</v>
      </c>
      <c r="R3242" t="str">
        <f t="shared" si="403"/>
        <v>spaces</v>
      </c>
      <c r="S3242" s="11">
        <f t="shared" si="404"/>
        <v>42359.868611111116</v>
      </c>
      <c r="T3242" s="11">
        <f t="shared" si="405"/>
        <v>42389.868611111116</v>
      </c>
      <c r="U3242" t="str">
        <f>INDEX('ED - Country code'!$A:$A,MATCH(Data!G3043,'ED - Country code'!$B:$B,0))</f>
        <v>United States of America</v>
      </c>
      <c r="V3242">
        <f t="shared" si="406"/>
        <v>30</v>
      </c>
      <c r="W3242">
        <f t="shared" si="407"/>
        <v>2016</v>
      </c>
    </row>
    <row r="3243" spans="1:23" ht="43.2" x14ac:dyDescent="0.3">
      <c r="A3243">
        <v>3008</v>
      </c>
      <c r="B3243" s="3" t="s">
        <v>3008</v>
      </c>
      <c r="C3243" s="3" t="s">
        <v>7118</v>
      </c>
      <c r="D3243">
        <v>3000</v>
      </c>
      <c r="E3243">
        <v>3035</v>
      </c>
      <c r="F3243" t="s">
        <v>8219</v>
      </c>
      <c r="G3243" t="s">
        <v>8224</v>
      </c>
      <c r="H3243" t="s">
        <v>8246</v>
      </c>
      <c r="I3243">
        <v>1453352719</v>
      </c>
      <c r="J3243">
        <v>1450760719</v>
      </c>
      <c r="K3243" t="b">
        <v>0</v>
      </c>
      <c r="L3243">
        <v>26</v>
      </c>
      <c r="M3243" t="b">
        <v>1</v>
      </c>
      <c r="N3243" t="s">
        <v>8303</v>
      </c>
      <c r="O3243" s="5">
        <f t="shared" si="400"/>
        <v>1.0116666666666667</v>
      </c>
      <c r="P3243" s="8">
        <f t="shared" si="401"/>
        <v>116.73076923076923</v>
      </c>
      <c r="Q3243" t="str">
        <f t="shared" si="402"/>
        <v>theater</v>
      </c>
      <c r="R3243" t="str">
        <f t="shared" si="403"/>
        <v>spaces</v>
      </c>
      <c r="S3243" s="11">
        <f t="shared" si="404"/>
        <v>42360.212025462963</v>
      </c>
      <c r="T3243" s="11">
        <f t="shared" si="405"/>
        <v>42390.212025462963</v>
      </c>
      <c r="U3243" t="str">
        <f>INDEX('ED - Country code'!$A:$A,MATCH(Data!G3010,'ED - Country code'!$B:$B,0))</f>
        <v>United States of America</v>
      </c>
      <c r="V3243">
        <f t="shared" si="406"/>
        <v>30</v>
      </c>
      <c r="W3243">
        <f t="shared" si="407"/>
        <v>2016</v>
      </c>
    </row>
    <row r="3244" spans="1:23" ht="43.2" x14ac:dyDescent="0.3">
      <c r="A3244">
        <v>74</v>
      </c>
      <c r="B3244" s="3" t="s">
        <v>76</v>
      </c>
      <c r="C3244" s="3" t="s">
        <v>4185</v>
      </c>
      <c r="D3244">
        <v>500</v>
      </c>
      <c r="E3244">
        <v>564.66</v>
      </c>
      <c r="F3244" t="s">
        <v>8219</v>
      </c>
      <c r="G3244" t="s">
        <v>8230</v>
      </c>
      <c r="H3244" t="s">
        <v>8249</v>
      </c>
      <c r="I3244">
        <v>1453376495</v>
      </c>
      <c r="J3244">
        <v>1450784495</v>
      </c>
      <c r="K3244" t="b">
        <v>0</v>
      </c>
      <c r="L3244">
        <v>29</v>
      </c>
      <c r="M3244" t="b">
        <v>1</v>
      </c>
      <c r="N3244" t="s">
        <v>8266</v>
      </c>
      <c r="O3244" s="5">
        <f t="shared" si="400"/>
        <v>1.1293199999999999</v>
      </c>
      <c r="P3244" s="8">
        <f t="shared" si="401"/>
        <v>19.471034482758618</v>
      </c>
      <c r="Q3244" t="str">
        <f t="shared" si="402"/>
        <v>film &amp; video</v>
      </c>
      <c r="R3244" t="str">
        <f t="shared" si="403"/>
        <v>shorts</v>
      </c>
      <c r="S3244" s="11">
        <f t="shared" si="404"/>
        <v>42360.487210648149</v>
      </c>
      <c r="T3244" s="11">
        <f t="shared" si="405"/>
        <v>42390.487210648149</v>
      </c>
      <c r="U3244" t="str">
        <f>INDEX('ED - Country code'!$A:$A,MATCH(Data!G76,'ED - Country code'!$B:$B,0))</f>
        <v>United States of America</v>
      </c>
      <c r="V3244">
        <f t="shared" si="406"/>
        <v>30</v>
      </c>
      <c r="W3244">
        <f t="shared" si="407"/>
        <v>2016</v>
      </c>
    </row>
    <row r="3245" spans="1:23" ht="43.2" x14ac:dyDescent="0.3">
      <c r="A3245">
        <v>3716</v>
      </c>
      <c r="B3245" s="3" t="s">
        <v>3713</v>
      </c>
      <c r="C3245" s="3" t="s">
        <v>7826</v>
      </c>
      <c r="D3245">
        <v>800</v>
      </c>
      <c r="E3245">
        <v>1246</v>
      </c>
      <c r="F3245" t="s">
        <v>8219</v>
      </c>
      <c r="G3245" t="s">
        <v>8224</v>
      </c>
      <c r="H3245" t="s">
        <v>8246</v>
      </c>
      <c r="I3245">
        <v>1453411109</v>
      </c>
      <c r="J3245">
        <v>1450819109</v>
      </c>
      <c r="K3245" t="b">
        <v>0</v>
      </c>
      <c r="L3245">
        <v>24</v>
      </c>
      <c r="M3245" t="b">
        <v>1</v>
      </c>
      <c r="N3245" t="s">
        <v>8271</v>
      </c>
      <c r="O3245" s="5">
        <f t="shared" si="400"/>
        <v>1.5575000000000001</v>
      </c>
      <c r="P3245" s="8">
        <f t="shared" si="401"/>
        <v>51.916666666666664</v>
      </c>
      <c r="Q3245" t="str">
        <f t="shared" si="402"/>
        <v>theater</v>
      </c>
      <c r="R3245" t="str">
        <f t="shared" si="403"/>
        <v>plays</v>
      </c>
      <c r="S3245" s="11">
        <f t="shared" si="404"/>
        <v>42360.887835648144</v>
      </c>
      <c r="T3245" s="11">
        <f t="shared" si="405"/>
        <v>42390.887835648144</v>
      </c>
      <c r="U3245" t="str">
        <f>INDEX('ED - Country code'!$A:$A,MATCH(Data!G3718,'ED - Country code'!$B:$B,0))</f>
        <v>United States of America</v>
      </c>
      <c r="V3245">
        <f t="shared" si="406"/>
        <v>30</v>
      </c>
      <c r="W3245">
        <f t="shared" si="407"/>
        <v>2016</v>
      </c>
    </row>
    <row r="3246" spans="1:23" ht="43.2" x14ac:dyDescent="0.3">
      <c r="A3246">
        <v>2059</v>
      </c>
      <c r="B3246" s="3" t="s">
        <v>2060</v>
      </c>
      <c r="C3246" s="3" t="s">
        <v>6169</v>
      </c>
      <c r="D3246">
        <v>30000</v>
      </c>
      <c r="E3246">
        <v>43037</v>
      </c>
      <c r="F3246" t="s">
        <v>8219</v>
      </c>
      <c r="G3246" t="s">
        <v>8224</v>
      </c>
      <c r="H3246" t="s">
        <v>8246</v>
      </c>
      <c r="I3246">
        <v>1454277540</v>
      </c>
      <c r="J3246">
        <v>1450880854</v>
      </c>
      <c r="K3246" t="b">
        <v>0</v>
      </c>
      <c r="L3246">
        <v>375</v>
      </c>
      <c r="M3246" t="b">
        <v>1</v>
      </c>
      <c r="N3246" t="s">
        <v>8295</v>
      </c>
      <c r="O3246" s="5">
        <f t="shared" si="400"/>
        <v>1.4345666666666668</v>
      </c>
      <c r="P3246" s="8">
        <f t="shared" si="401"/>
        <v>114.76533333333333</v>
      </c>
      <c r="Q3246" t="str">
        <f t="shared" si="402"/>
        <v>technology</v>
      </c>
      <c r="R3246" t="str">
        <f t="shared" si="403"/>
        <v>hardware</v>
      </c>
      <c r="S3246" s="11">
        <f t="shared" si="404"/>
        <v>42361.602476851855</v>
      </c>
      <c r="T3246" s="11">
        <f t="shared" si="405"/>
        <v>42400.915972222225</v>
      </c>
      <c r="U3246" t="str">
        <f>INDEX('ED - Country code'!$A:$A,MATCH(Data!G2061,'ED - Country code'!$B:$B,0))</f>
        <v>United States of America</v>
      </c>
      <c r="V3246">
        <f t="shared" si="406"/>
        <v>39.313495370370219</v>
      </c>
      <c r="W3246">
        <f t="shared" si="407"/>
        <v>2016</v>
      </c>
    </row>
    <row r="3247" spans="1:23" ht="43.2" x14ac:dyDescent="0.3">
      <c r="A3247">
        <v>1898</v>
      </c>
      <c r="B3247" s="3" t="s">
        <v>1899</v>
      </c>
      <c r="C3247" s="3" t="s">
        <v>6008</v>
      </c>
      <c r="D3247">
        <v>1000</v>
      </c>
      <c r="E3247">
        <v>1445</v>
      </c>
      <c r="F3247" t="s">
        <v>8219</v>
      </c>
      <c r="G3247" t="s">
        <v>8224</v>
      </c>
      <c r="H3247" t="s">
        <v>8246</v>
      </c>
      <c r="I3247">
        <v>1454349600</v>
      </c>
      <c r="J3247">
        <v>1451277473</v>
      </c>
      <c r="K3247" t="b">
        <v>0</v>
      </c>
      <c r="L3247">
        <v>21</v>
      </c>
      <c r="M3247" t="b">
        <v>1</v>
      </c>
      <c r="N3247" t="s">
        <v>8279</v>
      </c>
      <c r="O3247" s="5">
        <f t="shared" si="400"/>
        <v>1.4450000000000001</v>
      </c>
      <c r="P3247" s="8">
        <f t="shared" si="401"/>
        <v>68.80952380952381</v>
      </c>
      <c r="Q3247" t="str">
        <f t="shared" si="402"/>
        <v>music</v>
      </c>
      <c r="R3247" t="str">
        <f t="shared" si="403"/>
        <v>indie rock</v>
      </c>
      <c r="S3247" s="11">
        <f t="shared" si="404"/>
        <v>42366.192974537036</v>
      </c>
      <c r="T3247" s="11">
        <f t="shared" si="405"/>
        <v>42401.75</v>
      </c>
      <c r="U3247" t="str">
        <f>INDEX('ED - Country code'!$A:$A,MATCH(Data!G1900,'ED - Country code'!$B:$B,0))</f>
        <v>United States of America</v>
      </c>
      <c r="V3247">
        <f t="shared" si="406"/>
        <v>35.557025462963793</v>
      </c>
      <c r="W3247">
        <f t="shared" si="407"/>
        <v>2016</v>
      </c>
    </row>
    <row r="3248" spans="1:23" ht="43.2" x14ac:dyDescent="0.3">
      <c r="A3248">
        <v>380</v>
      </c>
      <c r="B3248" s="3" t="s">
        <v>381</v>
      </c>
      <c r="C3248" s="3" t="s">
        <v>4490</v>
      </c>
      <c r="D3248">
        <v>4000</v>
      </c>
      <c r="E3248">
        <v>5660</v>
      </c>
      <c r="F3248" t="s">
        <v>8219</v>
      </c>
      <c r="G3248" t="s">
        <v>8224</v>
      </c>
      <c r="H3248" t="s">
        <v>8246</v>
      </c>
      <c r="I3248">
        <v>1453569392</v>
      </c>
      <c r="J3248">
        <v>1451409392</v>
      </c>
      <c r="K3248" t="b">
        <v>0</v>
      </c>
      <c r="L3248">
        <v>49</v>
      </c>
      <c r="M3248" t="b">
        <v>1</v>
      </c>
      <c r="N3248" t="s">
        <v>8269</v>
      </c>
      <c r="O3248" s="5">
        <f t="shared" si="400"/>
        <v>1.415</v>
      </c>
      <c r="P3248" s="8">
        <f t="shared" si="401"/>
        <v>115.51020408163265</v>
      </c>
      <c r="Q3248" t="str">
        <f t="shared" si="402"/>
        <v>film &amp; video</v>
      </c>
      <c r="R3248" t="str">
        <f t="shared" si="403"/>
        <v>documentary</v>
      </c>
      <c r="S3248" s="11">
        <f t="shared" si="404"/>
        <v>42367.719814814816</v>
      </c>
      <c r="T3248" s="11">
        <f t="shared" si="405"/>
        <v>42392.719814814816</v>
      </c>
      <c r="U3248" t="str">
        <f>INDEX('ED - Country code'!$A:$A,MATCH(Data!G382,'ED - Country code'!$B:$B,0))</f>
        <v>United States of America</v>
      </c>
      <c r="V3248">
        <f t="shared" si="406"/>
        <v>25</v>
      </c>
      <c r="W3248">
        <f t="shared" si="407"/>
        <v>2016</v>
      </c>
    </row>
    <row r="3249" spans="1:23" ht="43.2" x14ac:dyDescent="0.3">
      <c r="A3249">
        <v>378</v>
      </c>
      <c r="B3249" s="3" t="s">
        <v>379</v>
      </c>
      <c r="C3249" s="3" t="s">
        <v>4488</v>
      </c>
      <c r="D3249">
        <v>3000</v>
      </c>
      <c r="E3249">
        <v>3353</v>
      </c>
      <c r="F3249" t="s">
        <v>8219</v>
      </c>
      <c r="G3249" t="s">
        <v>8229</v>
      </c>
      <c r="H3249" t="s">
        <v>8251</v>
      </c>
      <c r="I3249">
        <v>1453765920</v>
      </c>
      <c r="J3249">
        <v>1451655808</v>
      </c>
      <c r="K3249" t="b">
        <v>0</v>
      </c>
      <c r="L3249">
        <v>83</v>
      </c>
      <c r="M3249" t="b">
        <v>1</v>
      </c>
      <c r="N3249" t="s">
        <v>8269</v>
      </c>
      <c r="O3249" s="5">
        <f t="shared" si="400"/>
        <v>1.1176666666666666</v>
      </c>
      <c r="P3249" s="8">
        <f t="shared" si="401"/>
        <v>40.397590361445786</v>
      </c>
      <c r="Q3249" t="str">
        <f t="shared" si="402"/>
        <v>film &amp; video</v>
      </c>
      <c r="R3249" t="str">
        <f t="shared" si="403"/>
        <v>documentary</v>
      </c>
      <c r="S3249" s="11">
        <f t="shared" si="404"/>
        <v>42370.571851851855</v>
      </c>
      <c r="T3249" s="11">
        <f t="shared" si="405"/>
        <v>42394.994444444441</v>
      </c>
      <c r="U3249" t="str">
        <f>INDEX('ED - Country code'!$A:$A,MATCH(Data!G380,'ED - Country code'!$B:$B,0))</f>
        <v>United States of America</v>
      </c>
      <c r="V3249">
        <f t="shared" si="406"/>
        <v>24.422592592585715</v>
      </c>
      <c r="W3249">
        <f t="shared" si="407"/>
        <v>2016</v>
      </c>
    </row>
    <row r="3250" spans="1:23" ht="43.2" x14ac:dyDescent="0.3">
      <c r="A3250">
        <v>1024</v>
      </c>
      <c r="B3250" s="3" t="s">
        <v>1025</v>
      </c>
      <c r="C3250" s="3" t="s">
        <v>5134</v>
      </c>
      <c r="D3250">
        <v>20000</v>
      </c>
      <c r="E3250">
        <v>23727.55</v>
      </c>
      <c r="F3250" t="s">
        <v>8219</v>
      </c>
      <c r="G3250" t="s">
        <v>8235</v>
      </c>
      <c r="H3250" t="s">
        <v>8255</v>
      </c>
      <c r="I3250">
        <v>1454248563</v>
      </c>
      <c r="J3250">
        <v>1451656563</v>
      </c>
      <c r="K3250" t="b">
        <v>1</v>
      </c>
      <c r="L3250">
        <v>61</v>
      </c>
      <c r="M3250" t="b">
        <v>1</v>
      </c>
      <c r="N3250" t="s">
        <v>8280</v>
      </c>
      <c r="O3250" s="5">
        <f t="shared" si="400"/>
        <v>1.1863774999999999</v>
      </c>
      <c r="P3250" s="8">
        <f t="shared" si="401"/>
        <v>388.9762295081967</v>
      </c>
      <c r="Q3250" t="str">
        <f t="shared" si="402"/>
        <v>music</v>
      </c>
      <c r="R3250" t="str">
        <f t="shared" si="403"/>
        <v>electronic music</v>
      </c>
      <c r="S3250" s="11">
        <f t="shared" si="404"/>
        <v>42370.580590277779</v>
      </c>
      <c r="T3250" s="11">
        <f t="shared" si="405"/>
        <v>42400.580590277779</v>
      </c>
      <c r="U3250" t="str">
        <f>INDEX('ED - Country code'!$A:$A,MATCH(Data!G1026,'ED - Country code'!$B:$B,0))</f>
        <v>United States of America</v>
      </c>
      <c r="V3250">
        <f t="shared" si="406"/>
        <v>30</v>
      </c>
      <c r="W3250">
        <f t="shared" si="407"/>
        <v>2016</v>
      </c>
    </row>
    <row r="3251" spans="1:23" ht="28.8" x14ac:dyDescent="0.3">
      <c r="A3251">
        <v>2236</v>
      </c>
      <c r="B3251" s="3" t="s">
        <v>2237</v>
      </c>
      <c r="C3251" s="3" t="s">
        <v>6346</v>
      </c>
      <c r="D3251">
        <v>2800</v>
      </c>
      <c r="E3251">
        <v>15039</v>
      </c>
      <c r="F3251" t="s">
        <v>8219</v>
      </c>
      <c r="G3251" t="s">
        <v>8224</v>
      </c>
      <c r="H3251" t="s">
        <v>8246</v>
      </c>
      <c r="I3251">
        <v>1454338123</v>
      </c>
      <c r="J3251">
        <v>1451746123</v>
      </c>
      <c r="K3251" t="b">
        <v>0</v>
      </c>
      <c r="L3251">
        <v>680</v>
      </c>
      <c r="M3251" t="b">
        <v>1</v>
      </c>
      <c r="N3251" t="s">
        <v>8297</v>
      </c>
      <c r="O3251" s="5">
        <f t="shared" si="400"/>
        <v>5.3710714285714287</v>
      </c>
      <c r="P3251" s="8">
        <f t="shared" si="401"/>
        <v>22.116176470588236</v>
      </c>
      <c r="Q3251" t="str">
        <f t="shared" si="402"/>
        <v>games</v>
      </c>
      <c r="R3251" t="str">
        <f t="shared" si="403"/>
        <v>tabletop games</v>
      </c>
      <c r="S3251" s="11">
        <f t="shared" si="404"/>
        <v>42371.617164351846</v>
      </c>
      <c r="T3251" s="11">
        <f t="shared" si="405"/>
        <v>42401.617164351846</v>
      </c>
      <c r="U3251" t="str">
        <f>INDEX('ED - Country code'!$A:$A,MATCH(Data!G2238,'ED - Country code'!$B:$B,0))</f>
        <v>United States of America</v>
      </c>
      <c r="V3251">
        <f t="shared" si="406"/>
        <v>30</v>
      </c>
      <c r="W3251">
        <f t="shared" si="407"/>
        <v>2016</v>
      </c>
    </row>
    <row r="3252" spans="1:23" ht="43.2" x14ac:dyDescent="0.3">
      <c r="A3252">
        <v>3485</v>
      </c>
      <c r="B3252" s="3" t="s">
        <v>3484</v>
      </c>
      <c r="C3252" s="3" t="s">
        <v>7595</v>
      </c>
      <c r="D3252">
        <v>1650</v>
      </c>
      <c r="E3252">
        <v>1660</v>
      </c>
      <c r="F3252" t="s">
        <v>8219</v>
      </c>
      <c r="G3252" t="s">
        <v>8224</v>
      </c>
      <c r="H3252" t="s">
        <v>8246</v>
      </c>
      <c r="I3252">
        <v>1454431080</v>
      </c>
      <c r="J3252">
        <v>1451839080</v>
      </c>
      <c r="K3252" t="b">
        <v>0</v>
      </c>
      <c r="L3252">
        <v>30</v>
      </c>
      <c r="M3252" t="b">
        <v>1</v>
      </c>
      <c r="N3252" t="s">
        <v>8271</v>
      </c>
      <c r="O3252" s="5">
        <f t="shared" si="400"/>
        <v>1.0060606060606061</v>
      </c>
      <c r="P3252" s="8">
        <f t="shared" si="401"/>
        <v>55.333333333333336</v>
      </c>
      <c r="Q3252" t="str">
        <f t="shared" si="402"/>
        <v>theater</v>
      </c>
      <c r="R3252" t="str">
        <f t="shared" si="403"/>
        <v>plays</v>
      </c>
      <c r="S3252" s="11">
        <f t="shared" si="404"/>
        <v>42372.693055555559</v>
      </c>
      <c r="T3252" s="11">
        <f t="shared" si="405"/>
        <v>42402.693055555559</v>
      </c>
      <c r="U3252" t="str">
        <f>INDEX('ED - Country code'!$A:$A,MATCH(Data!G3487,'ED - Country code'!$B:$B,0))</f>
        <v>Australia</v>
      </c>
      <c r="V3252">
        <f t="shared" si="406"/>
        <v>30</v>
      </c>
      <c r="W3252">
        <f t="shared" si="407"/>
        <v>2016</v>
      </c>
    </row>
    <row r="3253" spans="1:23" ht="43.2" x14ac:dyDescent="0.3">
      <c r="A3253">
        <v>3038</v>
      </c>
      <c r="B3253" s="3" t="s">
        <v>3038</v>
      </c>
      <c r="C3253" s="3" t="s">
        <v>7148</v>
      </c>
      <c r="D3253">
        <v>1000</v>
      </c>
      <c r="E3253">
        <v>1005</v>
      </c>
      <c r="F3253" t="s">
        <v>8219</v>
      </c>
      <c r="G3253" t="s">
        <v>8224</v>
      </c>
      <c r="H3253" t="s">
        <v>8246</v>
      </c>
      <c r="I3253">
        <v>1457071397</v>
      </c>
      <c r="J3253">
        <v>1451887397</v>
      </c>
      <c r="K3253" t="b">
        <v>0</v>
      </c>
      <c r="L3253">
        <v>27</v>
      </c>
      <c r="M3253" t="b">
        <v>1</v>
      </c>
      <c r="N3253" t="s">
        <v>8303</v>
      </c>
      <c r="O3253" s="5">
        <f t="shared" si="400"/>
        <v>1.0049999999999999</v>
      </c>
      <c r="P3253" s="8">
        <f t="shared" si="401"/>
        <v>37.222222222222221</v>
      </c>
      <c r="Q3253" t="str">
        <f t="shared" si="402"/>
        <v>theater</v>
      </c>
      <c r="R3253" t="str">
        <f t="shared" si="403"/>
        <v>spaces</v>
      </c>
      <c r="S3253" s="11">
        <f t="shared" si="404"/>
        <v>42373.252280092594</v>
      </c>
      <c r="T3253" s="11">
        <f t="shared" si="405"/>
        <v>42433.252280092594</v>
      </c>
      <c r="U3253" t="str">
        <f>INDEX('ED - Country code'!$A:$A,MATCH(Data!G3040,'ED - Country code'!$B:$B,0))</f>
        <v>United States of America</v>
      </c>
      <c r="V3253">
        <f t="shared" si="406"/>
        <v>60</v>
      </c>
      <c r="W3253">
        <f t="shared" si="407"/>
        <v>2016</v>
      </c>
    </row>
    <row r="3254" spans="1:23" ht="43.2" x14ac:dyDescent="0.3">
      <c r="A3254">
        <v>3681</v>
      </c>
      <c r="B3254" s="3" t="s">
        <v>3678</v>
      </c>
      <c r="C3254" s="3" t="s">
        <v>7791</v>
      </c>
      <c r="D3254">
        <v>1000</v>
      </c>
      <c r="E3254">
        <v>1119</v>
      </c>
      <c r="F3254" t="s">
        <v>8219</v>
      </c>
      <c r="G3254" t="s">
        <v>8224</v>
      </c>
      <c r="H3254" t="s">
        <v>8246</v>
      </c>
      <c r="I3254">
        <v>1452872290</v>
      </c>
      <c r="J3254">
        <v>1452008290</v>
      </c>
      <c r="K3254" t="b">
        <v>0</v>
      </c>
      <c r="L3254">
        <v>18</v>
      </c>
      <c r="M3254" t="b">
        <v>1</v>
      </c>
      <c r="N3254" t="s">
        <v>8271</v>
      </c>
      <c r="O3254" s="5">
        <f t="shared" si="400"/>
        <v>1.119</v>
      </c>
      <c r="P3254" s="8">
        <f t="shared" si="401"/>
        <v>62.166666666666664</v>
      </c>
      <c r="Q3254" t="str">
        <f t="shared" si="402"/>
        <v>theater</v>
      </c>
      <c r="R3254" t="str">
        <f t="shared" si="403"/>
        <v>plays</v>
      </c>
      <c r="S3254" s="11">
        <f t="shared" si="404"/>
        <v>42374.651504629626</v>
      </c>
      <c r="T3254" s="11">
        <f t="shared" si="405"/>
        <v>42384.651504629626</v>
      </c>
      <c r="U3254" t="str">
        <f>INDEX('ED - Country code'!$A:$A,MATCH(Data!G3683,'ED - Country code'!$B:$B,0))</f>
        <v>Spain</v>
      </c>
      <c r="V3254">
        <f t="shared" si="406"/>
        <v>10</v>
      </c>
      <c r="W3254">
        <f t="shared" si="407"/>
        <v>2016</v>
      </c>
    </row>
    <row r="3255" spans="1:23" ht="28.8" x14ac:dyDescent="0.3">
      <c r="A3255">
        <v>3439</v>
      </c>
      <c r="B3255" s="3" t="s">
        <v>3438</v>
      </c>
      <c r="C3255" s="3" t="s">
        <v>7549</v>
      </c>
      <c r="D3255">
        <v>1200</v>
      </c>
      <c r="E3255">
        <v>1616.14</v>
      </c>
      <c r="F3255" t="s">
        <v>8219</v>
      </c>
      <c r="G3255" t="s">
        <v>8224</v>
      </c>
      <c r="H3255" t="s">
        <v>8246</v>
      </c>
      <c r="I3255">
        <v>1453179540</v>
      </c>
      <c r="J3255">
        <v>1452030730</v>
      </c>
      <c r="K3255" t="b">
        <v>0</v>
      </c>
      <c r="L3255">
        <v>18</v>
      </c>
      <c r="M3255" t="b">
        <v>1</v>
      </c>
      <c r="N3255" t="s">
        <v>8271</v>
      </c>
      <c r="O3255" s="5">
        <f t="shared" si="400"/>
        <v>1.3467833333333334</v>
      </c>
      <c r="P3255" s="8">
        <f t="shared" si="401"/>
        <v>89.785555555555561</v>
      </c>
      <c r="Q3255" t="str">
        <f t="shared" si="402"/>
        <v>theater</v>
      </c>
      <c r="R3255" t="str">
        <f t="shared" si="403"/>
        <v>plays</v>
      </c>
      <c r="S3255" s="11">
        <f t="shared" si="404"/>
        <v>42374.911226851851</v>
      </c>
      <c r="T3255" s="11">
        <f t="shared" si="405"/>
        <v>42388.207638888889</v>
      </c>
      <c r="U3255" t="str">
        <f>INDEX('ED - Country code'!$A:$A,MATCH(Data!G3441,'ED - Country code'!$B:$B,0))</f>
        <v>United States of America</v>
      </c>
      <c r="V3255">
        <f t="shared" si="406"/>
        <v>13.296412037037953</v>
      </c>
      <c r="W3255">
        <f t="shared" si="407"/>
        <v>2016</v>
      </c>
    </row>
    <row r="3256" spans="1:23" ht="43.2" x14ac:dyDescent="0.3">
      <c r="A3256">
        <v>2052</v>
      </c>
      <c r="B3256" s="3" t="s">
        <v>2053</v>
      </c>
      <c r="C3256" s="3" t="s">
        <v>6162</v>
      </c>
      <c r="D3256">
        <v>50000</v>
      </c>
      <c r="E3256">
        <v>176524</v>
      </c>
      <c r="F3256" t="s">
        <v>8219</v>
      </c>
      <c r="G3256" t="s">
        <v>8224</v>
      </c>
      <c r="H3256" t="s">
        <v>8246</v>
      </c>
      <c r="I3256">
        <v>1455933653</v>
      </c>
      <c r="J3256">
        <v>1452045653</v>
      </c>
      <c r="K3256" t="b">
        <v>0</v>
      </c>
      <c r="L3256">
        <v>541</v>
      </c>
      <c r="M3256" t="b">
        <v>1</v>
      </c>
      <c r="N3256" t="s">
        <v>8295</v>
      </c>
      <c r="O3256" s="5">
        <f t="shared" si="400"/>
        <v>3.5304799999999998</v>
      </c>
      <c r="P3256" s="8">
        <f t="shared" si="401"/>
        <v>326.29205175600737</v>
      </c>
      <c r="Q3256" t="str">
        <f t="shared" si="402"/>
        <v>technology</v>
      </c>
      <c r="R3256" t="str">
        <f t="shared" si="403"/>
        <v>hardware</v>
      </c>
      <c r="S3256" s="11">
        <f t="shared" si="404"/>
        <v>42375.08394675926</v>
      </c>
      <c r="T3256" s="11">
        <f t="shared" si="405"/>
        <v>42420.08394675926</v>
      </c>
      <c r="U3256" t="str">
        <f>INDEX('ED - Country code'!$A:$A,MATCH(Data!G2054,'ED - Country code'!$B:$B,0))</f>
        <v>Canada</v>
      </c>
      <c r="V3256">
        <f t="shared" si="406"/>
        <v>45</v>
      </c>
      <c r="W3256">
        <f t="shared" si="407"/>
        <v>2016</v>
      </c>
    </row>
    <row r="3257" spans="1:23" ht="43.2" x14ac:dyDescent="0.3">
      <c r="A3257">
        <v>3832</v>
      </c>
      <c r="B3257" s="3" t="s">
        <v>3829</v>
      </c>
      <c r="C3257" s="3" t="s">
        <v>7941</v>
      </c>
      <c r="D3257">
        <v>1200</v>
      </c>
      <c r="E3257">
        <v>1256</v>
      </c>
      <c r="F3257" t="s">
        <v>8219</v>
      </c>
      <c r="G3257" t="s">
        <v>8224</v>
      </c>
      <c r="H3257" t="s">
        <v>8246</v>
      </c>
      <c r="I3257">
        <v>1455936335</v>
      </c>
      <c r="J3257">
        <v>1452048335</v>
      </c>
      <c r="K3257" t="b">
        <v>0</v>
      </c>
      <c r="L3257">
        <v>9</v>
      </c>
      <c r="M3257" t="b">
        <v>1</v>
      </c>
      <c r="N3257" t="s">
        <v>8271</v>
      </c>
      <c r="O3257" s="5">
        <f t="shared" si="400"/>
        <v>1.0466666666666666</v>
      </c>
      <c r="P3257" s="8">
        <f t="shared" si="401"/>
        <v>139.55555555555554</v>
      </c>
      <c r="Q3257" t="str">
        <f t="shared" si="402"/>
        <v>theater</v>
      </c>
      <c r="R3257" t="str">
        <f t="shared" si="403"/>
        <v>plays</v>
      </c>
      <c r="S3257" s="11">
        <f t="shared" si="404"/>
        <v>42375.114988425921</v>
      </c>
      <c r="T3257" s="11">
        <f t="shared" si="405"/>
        <v>42420.114988425921</v>
      </c>
      <c r="U3257" t="str">
        <f>INDEX('ED - Country code'!$A:$A,MATCH(Data!G3834,'ED - Country code'!$B:$B,0))</f>
        <v>United States of America</v>
      </c>
      <c r="V3257">
        <f t="shared" si="406"/>
        <v>45</v>
      </c>
      <c r="W3257">
        <f t="shared" si="407"/>
        <v>2016</v>
      </c>
    </row>
    <row r="3258" spans="1:23" ht="43.2" x14ac:dyDescent="0.3">
      <c r="A3258">
        <v>31</v>
      </c>
      <c r="B3258" s="3" t="s">
        <v>33</v>
      </c>
      <c r="C3258" s="3" t="s">
        <v>4142</v>
      </c>
      <c r="D3258">
        <v>13</v>
      </c>
      <c r="E3258">
        <v>13</v>
      </c>
      <c r="F3258" t="s">
        <v>8219</v>
      </c>
      <c r="G3258" t="s">
        <v>8224</v>
      </c>
      <c r="H3258" t="s">
        <v>8246</v>
      </c>
      <c r="I3258">
        <v>1453748434</v>
      </c>
      <c r="J3258">
        <v>1452193234</v>
      </c>
      <c r="K3258" t="b">
        <v>0</v>
      </c>
      <c r="L3258">
        <v>1</v>
      </c>
      <c r="M3258" t="b">
        <v>1</v>
      </c>
      <c r="N3258" t="s">
        <v>8265</v>
      </c>
      <c r="O3258" s="5">
        <f t="shared" si="400"/>
        <v>1</v>
      </c>
      <c r="P3258" s="8">
        <f t="shared" si="401"/>
        <v>13</v>
      </c>
      <c r="Q3258" t="str">
        <f t="shared" si="402"/>
        <v>film &amp; video</v>
      </c>
      <c r="R3258" t="str">
        <f t="shared" si="403"/>
        <v>television</v>
      </c>
      <c r="S3258" s="11">
        <f t="shared" si="404"/>
        <v>42376.79206018518</v>
      </c>
      <c r="T3258" s="11">
        <f t="shared" si="405"/>
        <v>42394.79206018518</v>
      </c>
      <c r="U3258" t="str">
        <f>INDEX('ED - Country code'!$A:$A,MATCH(Data!G33,'ED - Country code'!$B:$B,0))</f>
        <v>United States of America</v>
      </c>
      <c r="V3258">
        <f t="shared" si="406"/>
        <v>18</v>
      </c>
      <c r="W3258">
        <f t="shared" si="407"/>
        <v>2016</v>
      </c>
    </row>
    <row r="3259" spans="1:23" ht="28.8" x14ac:dyDescent="0.3">
      <c r="A3259">
        <v>3397</v>
      </c>
      <c r="B3259" s="3" t="s">
        <v>3396</v>
      </c>
      <c r="C3259" s="3" t="s">
        <v>7507</v>
      </c>
      <c r="D3259">
        <v>250</v>
      </c>
      <c r="E3259">
        <v>280</v>
      </c>
      <c r="F3259" t="s">
        <v>8219</v>
      </c>
      <c r="G3259" t="s">
        <v>8225</v>
      </c>
      <c r="H3259" t="s">
        <v>8247</v>
      </c>
      <c r="I3259">
        <v>1455832800</v>
      </c>
      <c r="J3259">
        <v>1452338929</v>
      </c>
      <c r="K3259" t="b">
        <v>0</v>
      </c>
      <c r="L3259">
        <v>24</v>
      </c>
      <c r="M3259" t="b">
        <v>1</v>
      </c>
      <c r="N3259" t="s">
        <v>8271</v>
      </c>
      <c r="O3259" s="5">
        <f t="shared" si="400"/>
        <v>1.1200000000000001</v>
      </c>
      <c r="P3259" s="8">
        <f t="shared" si="401"/>
        <v>11.666666666666666</v>
      </c>
      <c r="Q3259" t="str">
        <f t="shared" si="402"/>
        <v>theater</v>
      </c>
      <c r="R3259" t="str">
        <f t="shared" si="403"/>
        <v>plays</v>
      </c>
      <c r="S3259" s="11">
        <f t="shared" si="404"/>
        <v>42378.478344907402</v>
      </c>
      <c r="T3259" s="11">
        <f t="shared" si="405"/>
        <v>42418.916666666672</v>
      </c>
      <c r="U3259" t="str">
        <f>INDEX('ED - Country code'!$A:$A,MATCH(Data!G3399,'ED - Country code'!$B:$B,0))</f>
        <v>United Kingdom</v>
      </c>
      <c r="V3259">
        <f t="shared" si="406"/>
        <v>40.438321759269456</v>
      </c>
      <c r="W3259">
        <f t="shared" si="407"/>
        <v>2016</v>
      </c>
    </row>
    <row r="3260" spans="1:23" ht="43.2" x14ac:dyDescent="0.3">
      <c r="A3260">
        <v>3283</v>
      </c>
      <c r="B3260" s="3" t="s">
        <v>3283</v>
      </c>
      <c r="C3260" s="3" t="s">
        <v>7393</v>
      </c>
      <c r="D3260">
        <v>800</v>
      </c>
      <c r="E3260">
        <v>838</v>
      </c>
      <c r="F3260" t="s">
        <v>8219</v>
      </c>
      <c r="G3260" t="s">
        <v>8225</v>
      </c>
      <c r="H3260" t="s">
        <v>8247</v>
      </c>
      <c r="I3260">
        <v>1455138000</v>
      </c>
      <c r="J3260">
        <v>1452448298</v>
      </c>
      <c r="K3260" t="b">
        <v>0</v>
      </c>
      <c r="L3260">
        <v>47</v>
      </c>
      <c r="M3260" t="b">
        <v>1</v>
      </c>
      <c r="N3260" t="s">
        <v>8271</v>
      </c>
      <c r="O3260" s="5">
        <f t="shared" si="400"/>
        <v>1.0475000000000001</v>
      </c>
      <c r="P3260" s="8">
        <f t="shared" si="401"/>
        <v>17.829787234042552</v>
      </c>
      <c r="Q3260" t="str">
        <f t="shared" si="402"/>
        <v>theater</v>
      </c>
      <c r="R3260" t="str">
        <f t="shared" si="403"/>
        <v>plays</v>
      </c>
      <c r="S3260" s="11">
        <f t="shared" si="404"/>
        <v>42379.74418981481</v>
      </c>
      <c r="T3260" s="11">
        <f t="shared" si="405"/>
        <v>42410.875</v>
      </c>
      <c r="U3260" t="str">
        <f>INDEX('ED - Country code'!$A:$A,MATCH(Data!G3285,'ED - Country code'!$B:$B,0))</f>
        <v>United Kingdom</v>
      </c>
      <c r="V3260">
        <f t="shared" si="406"/>
        <v>31.130810185190057</v>
      </c>
      <c r="W3260">
        <f t="shared" si="407"/>
        <v>2016</v>
      </c>
    </row>
    <row r="3261" spans="1:23" ht="43.2" x14ac:dyDescent="0.3">
      <c r="A3261">
        <v>3432</v>
      </c>
      <c r="B3261" s="3" t="s">
        <v>3431</v>
      </c>
      <c r="C3261" s="3" t="s">
        <v>7542</v>
      </c>
      <c r="D3261">
        <v>2000</v>
      </c>
      <c r="E3261">
        <v>2193</v>
      </c>
      <c r="F3261" t="s">
        <v>8219</v>
      </c>
      <c r="G3261" t="s">
        <v>8224</v>
      </c>
      <c r="H3261" t="s">
        <v>8246</v>
      </c>
      <c r="I3261">
        <v>1454709600</v>
      </c>
      <c r="J3261">
        <v>1452520614</v>
      </c>
      <c r="K3261" t="b">
        <v>0</v>
      </c>
      <c r="L3261">
        <v>42</v>
      </c>
      <c r="M3261" t="b">
        <v>1</v>
      </c>
      <c r="N3261" t="s">
        <v>8271</v>
      </c>
      <c r="O3261" s="5">
        <f t="shared" si="400"/>
        <v>1.0965</v>
      </c>
      <c r="P3261" s="8">
        <f t="shared" si="401"/>
        <v>52.214285714285715</v>
      </c>
      <c r="Q3261" t="str">
        <f t="shared" si="402"/>
        <v>theater</v>
      </c>
      <c r="R3261" t="str">
        <f t="shared" si="403"/>
        <v>plays</v>
      </c>
      <c r="S3261" s="11">
        <f t="shared" si="404"/>
        <v>42380.581180555557</v>
      </c>
      <c r="T3261" s="11">
        <f t="shared" si="405"/>
        <v>42405.916666666672</v>
      </c>
      <c r="U3261" t="str">
        <f>INDEX('ED - Country code'!$A:$A,MATCH(Data!G3434,'ED - Country code'!$B:$B,0))</f>
        <v>United States of America</v>
      </c>
      <c r="V3261">
        <f t="shared" si="406"/>
        <v>25.335486111114733</v>
      </c>
      <c r="W3261">
        <f t="shared" si="407"/>
        <v>2016</v>
      </c>
    </row>
    <row r="3262" spans="1:23" ht="43.2" x14ac:dyDescent="0.3">
      <c r="A3262">
        <v>2184</v>
      </c>
      <c r="B3262" s="3" t="s">
        <v>2185</v>
      </c>
      <c r="C3262" s="3" t="s">
        <v>6294</v>
      </c>
      <c r="D3262">
        <v>10000</v>
      </c>
      <c r="E3262">
        <v>28474</v>
      </c>
      <c r="F3262" t="s">
        <v>8219</v>
      </c>
      <c r="G3262" t="s">
        <v>8224</v>
      </c>
      <c r="H3262" t="s">
        <v>8246</v>
      </c>
      <c r="I3262">
        <v>1453737600</v>
      </c>
      <c r="J3262">
        <v>1452530041</v>
      </c>
      <c r="K3262" t="b">
        <v>1</v>
      </c>
      <c r="L3262">
        <v>266</v>
      </c>
      <c r="M3262" t="b">
        <v>1</v>
      </c>
      <c r="N3262" t="s">
        <v>8297</v>
      </c>
      <c r="O3262" s="5">
        <f t="shared" si="400"/>
        <v>2.8473999999999999</v>
      </c>
      <c r="P3262" s="8">
        <f t="shared" si="401"/>
        <v>107.04511278195488</v>
      </c>
      <c r="Q3262" t="str">
        <f t="shared" si="402"/>
        <v>games</v>
      </c>
      <c r="R3262" t="str">
        <f t="shared" si="403"/>
        <v>tabletop games</v>
      </c>
      <c r="S3262" s="11">
        <f t="shared" si="404"/>
        <v>42380.690289351856</v>
      </c>
      <c r="T3262" s="11">
        <f t="shared" si="405"/>
        <v>42394.666666666672</v>
      </c>
      <c r="U3262" t="str">
        <f>INDEX('ED - Country code'!$A:$A,MATCH(Data!G2186,'ED - Country code'!$B:$B,0))</f>
        <v>United States of America</v>
      </c>
      <c r="V3262">
        <f t="shared" si="406"/>
        <v>13.976377314815181</v>
      </c>
      <c r="W3262">
        <f t="shared" si="407"/>
        <v>2016</v>
      </c>
    </row>
    <row r="3263" spans="1:23" ht="43.2" x14ac:dyDescent="0.3">
      <c r="A3263">
        <v>3284</v>
      </c>
      <c r="B3263" s="3" t="s">
        <v>3284</v>
      </c>
      <c r="C3263" s="3" t="s">
        <v>7394</v>
      </c>
      <c r="D3263">
        <v>3000</v>
      </c>
      <c r="E3263">
        <v>3048</v>
      </c>
      <c r="F3263" t="s">
        <v>8219</v>
      </c>
      <c r="G3263" t="s">
        <v>8224</v>
      </c>
      <c r="H3263" t="s">
        <v>8246</v>
      </c>
      <c r="I3263">
        <v>1454047140</v>
      </c>
      <c r="J3263">
        <v>1452546853</v>
      </c>
      <c r="K3263" t="b">
        <v>0</v>
      </c>
      <c r="L3263">
        <v>15</v>
      </c>
      <c r="M3263" t="b">
        <v>1</v>
      </c>
      <c r="N3263" t="s">
        <v>8271</v>
      </c>
      <c r="O3263" s="5">
        <f t="shared" si="400"/>
        <v>1.016</v>
      </c>
      <c r="P3263" s="8">
        <f t="shared" si="401"/>
        <v>203.2</v>
      </c>
      <c r="Q3263" t="str">
        <f t="shared" si="402"/>
        <v>theater</v>
      </c>
      <c r="R3263" t="str">
        <f t="shared" si="403"/>
        <v>plays</v>
      </c>
      <c r="S3263" s="11">
        <f t="shared" si="404"/>
        <v>42380.884872685187</v>
      </c>
      <c r="T3263" s="11">
        <f t="shared" si="405"/>
        <v>42398.249305555553</v>
      </c>
      <c r="U3263" t="str">
        <f>INDEX('ED - Country code'!$A:$A,MATCH(Data!G3286,'ED - Country code'!$B:$B,0))</f>
        <v>United States of America</v>
      </c>
      <c r="V3263">
        <f t="shared" si="406"/>
        <v>17.364432870366727</v>
      </c>
      <c r="W3263">
        <f t="shared" si="407"/>
        <v>2016</v>
      </c>
    </row>
    <row r="3264" spans="1:23" ht="43.2" x14ac:dyDescent="0.3">
      <c r="A3264">
        <v>2667</v>
      </c>
      <c r="B3264" s="3" t="s">
        <v>2667</v>
      </c>
      <c r="C3264" s="3" t="s">
        <v>6777</v>
      </c>
      <c r="D3264">
        <v>1500</v>
      </c>
      <c r="E3264">
        <v>1660</v>
      </c>
      <c r="F3264" t="s">
        <v>8219</v>
      </c>
      <c r="G3264" t="s">
        <v>8224</v>
      </c>
      <c r="H3264" t="s">
        <v>8246</v>
      </c>
      <c r="I3264">
        <v>1455142416</v>
      </c>
      <c r="J3264">
        <v>1452550416</v>
      </c>
      <c r="K3264" t="b">
        <v>0</v>
      </c>
      <c r="L3264">
        <v>18</v>
      </c>
      <c r="M3264" t="b">
        <v>1</v>
      </c>
      <c r="N3264" t="s">
        <v>8302</v>
      </c>
      <c r="O3264" s="5">
        <f t="shared" si="400"/>
        <v>1.1066666666666667</v>
      </c>
      <c r="P3264" s="8">
        <f t="shared" si="401"/>
        <v>92.222222222222229</v>
      </c>
      <c r="Q3264" t="str">
        <f t="shared" si="402"/>
        <v>technology</v>
      </c>
      <c r="R3264" t="str">
        <f t="shared" si="403"/>
        <v>makerspaces</v>
      </c>
      <c r="S3264" s="11">
        <f t="shared" si="404"/>
        <v>42380.926111111112</v>
      </c>
      <c r="T3264" s="11">
        <f t="shared" si="405"/>
        <v>42410.926111111112</v>
      </c>
      <c r="U3264" t="str">
        <f>INDEX('ED - Country code'!$A:$A,MATCH(Data!G2669,'ED - Country code'!$B:$B,0))</f>
        <v>United States of America</v>
      </c>
      <c r="V3264">
        <f t="shared" si="406"/>
        <v>30</v>
      </c>
      <c r="W3264">
        <f t="shared" si="407"/>
        <v>2016</v>
      </c>
    </row>
    <row r="3265" spans="1:23" ht="43.2" x14ac:dyDescent="0.3">
      <c r="A3265">
        <v>3650</v>
      </c>
      <c r="B3265" s="3" t="s">
        <v>3648</v>
      </c>
      <c r="C3265" s="3" t="s">
        <v>7760</v>
      </c>
      <c r="D3265">
        <v>500</v>
      </c>
      <c r="E3265">
        <v>500</v>
      </c>
      <c r="F3265" t="s">
        <v>8219</v>
      </c>
      <c r="G3265" t="s">
        <v>8225</v>
      </c>
      <c r="H3265" t="s">
        <v>8247</v>
      </c>
      <c r="I3265">
        <v>1454412584</v>
      </c>
      <c r="J3265">
        <v>1452598184</v>
      </c>
      <c r="K3265" t="b">
        <v>0</v>
      </c>
      <c r="L3265">
        <v>17</v>
      </c>
      <c r="M3265" t="b">
        <v>1</v>
      </c>
      <c r="N3265" t="s">
        <v>8271</v>
      </c>
      <c r="O3265" s="5">
        <f t="shared" si="400"/>
        <v>1</v>
      </c>
      <c r="P3265" s="8">
        <f t="shared" si="401"/>
        <v>29.411764705882351</v>
      </c>
      <c r="Q3265" t="str">
        <f t="shared" si="402"/>
        <v>theater</v>
      </c>
      <c r="R3265" t="str">
        <f t="shared" si="403"/>
        <v>plays</v>
      </c>
      <c r="S3265" s="11">
        <f t="shared" si="404"/>
        <v>42381.478981481487</v>
      </c>
      <c r="T3265" s="11">
        <f t="shared" si="405"/>
        <v>42402.478981481487</v>
      </c>
      <c r="U3265" t="str">
        <f>INDEX('ED - Country code'!$A:$A,MATCH(Data!G3652,'ED - Country code'!$B:$B,0))</f>
        <v>United States of America</v>
      </c>
      <c r="V3265">
        <f t="shared" si="406"/>
        <v>21</v>
      </c>
      <c r="W3265">
        <f t="shared" si="407"/>
        <v>2016</v>
      </c>
    </row>
    <row r="3266" spans="1:23" ht="43.2" x14ac:dyDescent="0.3">
      <c r="A3266">
        <v>3722</v>
      </c>
      <c r="B3266" s="3" t="s">
        <v>3719</v>
      </c>
      <c r="C3266" s="3" t="s">
        <v>7832</v>
      </c>
      <c r="D3266">
        <v>1500</v>
      </c>
      <c r="E3266">
        <v>1668</v>
      </c>
      <c r="F3266" t="s">
        <v>8219</v>
      </c>
      <c r="G3266" t="s">
        <v>8229</v>
      </c>
      <c r="H3266" t="s">
        <v>8251</v>
      </c>
      <c r="I3266">
        <v>1455231540</v>
      </c>
      <c r="J3266">
        <v>1452614847</v>
      </c>
      <c r="K3266" t="b">
        <v>0</v>
      </c>
      <c r="L3266">
        <v>35</v>
      </c>
      <c r="M3266" t="b">
        <v>1</v>
      </c>
      <c r="N3266" t="s">
        <v>8271</v>
      </c>
      <c r="O3266" s="5">
        <f t="shared" ref="O3266:O3329" si="408">E3266/D3266</f>
        <v>1.1120000000000001</v>
      </c>
      <c r="P3266" s="8">
        <f t="shared" ref="P3266:P3329" si="409">E3266/L3266</f>
        <v>47.657142857142858</v>
      </c>
      <c r="Q3266" t="str">
        <f t="shared" ref="Q3266:Q3329" si="410">LEFT(N3266,SEARCH("/",N3266,1)-1)</f>
        <v>theater</v>
      </c>
      <c r="R3266" t="str">
        <f t="shared" ref="R3266:R3329" si="411">RIGHT(N3266,LEN(N3266)-SEARCH("/",N3266,1))</f>
        <v>plays</v>
      </c>
      <c r="S3266" s="11">
        <f t="shared" ref="S3266:S3329" si="412">(((J3266/60)/60)/24)+DATE(1970,1,1)</f>
        <v>42381.671840277777</v>
      </c>
      <c r="T3266" s="11">
        <f t="shared" ref="T3266:T3329" si="413">(((I3266/60)/60)/24)+DATE(1970,1,1)</f>
        <v>42411.957638888889</v>
      </c>
      <c r="U3266" t="str">
        <f>INDEX('ED - Country code'!$A:$A,MATCH(Data!G3724,'ED - Country code'!$B:$B,0))</f>
        <v>United States of America</v>
      </c>
      <c r="V3266">
        <f t="shared" si="406"/>
        <v>30.285798611112114</v>
      </c>
      <c r="W3266">
        <f t="shared" si="407"/>
        <v>2016</v>
      </c>
    </row>
    <row r="3267" spans="1:23" ht="28.8" x14ac:dyDescent="0.3">
      <c r="A3267">
        <v>2982</v>
      </c>
      <c r="B3267" s="3" t="s">
        <v>2982</v>
      </c>
      <c r="C3267" s="3" t="s">
        <v>7092</v>
      </c>
      <c r="D3267">
        <v>5000</v>
      </c>
      <c r="E3267">
        <v>5103</v>
      </c>
      <c r="F3267" t="s">
        <v>8219</v>
      </c>
      <c r="G3267" t="s">
        <v>8225</v>
      </c>
      <c r="H3267" t="s">
        <v>8247</v>
      </c>
      <c r="I3267">
        <v>1455208143</v>
      </c>
      <c r="J3267">
        <v>1452616143</v>
      </c>
      <c r="K3267" t="b">
        <v>1</v>
      </c>
      <c r="L3267">
        <v>59</v>
      </c>
      <c r="M3267" t="b">
        <v>1</v>
      </c>
      <c r="N3267" t="s">
        <v>8303</v>
      </c>
      <c r="O3267" s="5">
        <f t="shared" si="408"/>
        <v>1.0206</v>
      </c>
      <c r="P3267" s="8">
        <f t="shared" si="409"/>
        <v>86.491525423728817</v>
      </c>
      <c r="Q3267" t="str">
        <f t="shared" si="410"/>
        <v>theater</v>
      </c>
      <c r="R3267" t="str">
        <f t="shared" si="411"/>
        <v>spaces</v>
      </c>
      <c r="S3267" s="11">
        <f t="shared" si="412"/>
        <v>42381.686840277776</v>
      </c>
      <c r="T3267" s="11">
        <f t="shared" si="413"/>
        <v>42411.686840277776</v>
      </c>
      <c r="U3267" t="str">
        <f>INDEX('ED - Country code'!$A:$A,MATCH(Data!G2984,'ED - Country code'!$B:$B,0))</f>
        <v>United Kingdom</v>
      </c>
      <c r="V3267">
        <f t="shared" ref="V3267:V3330" si="414">T3267-S3267</f>
        <v>30</v>
      </c>
      <c r="W3267">
        <f t="shared" ref="W3267:W3330" si="415">YEAR(T3267)</f>
        <v>2016</v>
      </c>
    </row>
    <row r="3268" spans="1:23" ht="43.2" x14ac:dyDescent="0.3">
      <c r="A3268">
        <v>2226</v>
      </c>
      <c r="B3268" s="3" t="s">
        <v>2227</v>
      </c>
      <c r="C3268" s="3" t="s">
        <v>6336</v>
      </c>
      <c r="D3268">
        <v>18000</v>
      </c>
      <c r="E3268">
        <v>19523.310000000001</v>
      </c>
      <c r="F3268" t="s">
        <v>8219</v>
      </c>
      <c r="G3268" t="s">
        <v>8224</v>
      </c>
      <c r="H3268" t="s">
        <v>8246</v>
      </c>
      <c r="I3268">
        <v>1455253140</v>
      </c>
      <c r="J3268">
        <v>1452625822</v>
      </c>
      <c r="K3268" t="b">
        <v>0</v>
      </c>
      <c r="L3268">
        <v>321</v>
      </c>
      <c r="M3268" t="b">
        <v>1</v>
      </c>
      <c r="N3268" t="s">
        <v>8297</v>
      </c>
      <c r="O3268" s="5">
        <f t="shared" si="408"/>
        <v>1.0846283333333333</v>
      </c>
      <c r="P3268" s="8">
        <f t="shared" si="409"/>
        <v>60.820280373831778</v>
      </c>
      <c r="Q3268" t="str">
        <f t="shared" si="410"/>
        <v>games</v>
      </c>
      <c r="R3268" t="str">
        <f t="shared" si="411"/>
        <v>tabletop games</v>
      </c>
      <c r="S3268" s="11">
        <f t="shared" si="412"/>
        <v>42381.79886574074</v>
      </c>
      <c r="T3268" s="11">
        <f t="shared" si="413"/>
        <v>42412.207638888889</v>
      </c>
      <c r="U3268" t="str">
        <f>INDEX('ED - Country code'!$A:$A,MATCH(Data!G2228,'ED - Country code'!$B:$B,0))</f>
        <v>United Kingdom</v>
      </c>
      <c r="V3268">
        <f t="shared" si="414"/>
        <v>30.408773148148612</v>
      </c>
      <c r="W3268">
        <f t="shared" si="415"/>
        <v>2016</v>
      </c>
    </row>
    <row r="3269" spans="1:23" ht="43.2" x14ac:dyDescent="0.3">
      <c r="A3269">
        <v>3313</v>
      </c>
      <c r="B3269" s="3" t="s">
        <v>3313</v>
      </c>
      <c r="C3269" s="3" t="s">
        <v>7423</v>
      </c>
      <c r="D3269">
        <v>2000</v>
      </c>
      <c r="E3269">
        <v>2321</v>
      </c>
      <c r="F3269" t="s">
        <v>8219</v>
      </c>
      <c r="G3269" t="s">
        <v>8224</v>
      </c>
      <c r="H3269" t="s">
        <v>8246</v>
      </c>
      <c r="I3269">
        <v>1453856400</v>
      </c>
      <c r="J3269">
        <v>1452664317</v>
      </c>
      <c r="K3269" t="b">
        <v>0</v>
      </c>
      <c r="L3269">
        <v>29</v>
      </c>
      <c r="M3269" t="b">
        <v>1</v>
      </c>
      <c r="N3269" t="s">
        <v>8271</v>
      </c>
      <c r="O3269" s="5">
        <f t="shared" si="408"/>
        <v>1.1605000000000001</v>
      </c>
      <c r="P3269" s="8">
        <f t="shared" si="409"/>
        <v>80.034482758620683</v>
      </c>
      <c r="Q3269" t="str">
        <f t="shared" si="410"/>
        <v>theater</v>
      </c>
      <c r="R3269" t="str">
        <f t="shared" si="411"/>
        <v>plays</v>
      </c>
      <c r="S3269" s="11">
        <f t="shared" si="412"/>
        <v>42382.244409722218</v>
      </c>
      <c r="T3269" s="11">
        <f t="shared" si="413"/>
        <v>42396.041666666672</v>
      </c>
      <c r="U3269" t="str">
        <f>INDEX('ED - Country code'!$A:$A,MATCH(Data!G3315,'ED - Country code'!$B:$B,0))</f>
        <v>United Kingdom</v>
      </c>
      <c r="V3269">
        <f t="shared" si="414"/>
        <v>13.797256944453693</v>
      </c>
      <c r="W3269">
        <f t="shared" si="415"/>
        <v>2016</v>
      </c>
    </row>
    <row r="3270" spans="1:23" ht="28.8" x14ac:dyDescent="0.3">
      <c r="A3270">
        <v>1351</v>
      </c>
      <c r="B3270" s="3" t="s">
        <v>1352</v>
      </c>
      <c r="C3270" s="3" t="s">
        <v>5461</v>
      </c>
      <c r="D3270">
        <v>20000</v>
      </c>
      <c r="E3270">
        <v>20253</v>
      </c>
      <c r="F3270" t="s">
        <v>8219</v>
      </c>
      <c r="G3270" t="s">
        <v>8224</v>
      </c>
      <c r="H3270" t="s">
        <v>8246</v>
      </c>
      <c r="I3270">
        <v>1455299144</v>
      </c>
      <c r="J3270">
        <v>1452707144</v>
      </c>
      <c r="K3270" t="b">
        <v>0</v>
      </c>
      <c r="L3270">
        <v>120</v>
      </c>
      <c r="M3270" t="b">
        <v>1</v>
      </c>
      <c r="N3270" t="s">
        <v>8274</v>
      </c>
      <c r="O3270" s="5">
        <f t="shared" si="408"/>
        <v>1.0126500000000001</v>
      </c>
      <c r="P3270" s="8">
        <f t="shared" si="409"/>
        <v>168.77500000000001</v>
      </c>
      <c r="Q3270" t="str">
        <f t="shared" si="410"/>
        <v>publishing</v>
      </c>
      <c r="R3270" t="str">
        <f t="shared" si="411"/>
        <v>nonfiction</v>
      </c>
      <c r="S3270" s="11">
        <f t="shared" si="412"/>
        <v>42382.74009259259</v>
      </c>
      <c r="T3270" s="11">
        <f t="shared" si="413"/>
        <v>42412.74009259259</v>
      </c>
      <c r="U3270" t="str">
        <f>INDEX('ED - Country code'!$A:$A,MATCH(Data!G1353,'ED - Country code'!$B:$B,0))</f>
        <v>United States of America</v>
      </c>
      <c r="V3270">
        <f t="shared" si="414"/>
        <v>30</v>
      </c>
      <c r="W3270">
        <f t="shared" si="415"/>
        <v>2016</v>
      </c>
    </row>
    <row r="3271" spans="1:23" ht="43.2" x14ac:dyDescent="0.3">
      <c r="A3271">
        <v>3605</v>
      </c>
      <c r="B3271" s="3" t="s">
        <v>3604</v>
      </c>
      <c r="C3271" s="3" t="s">
        <v>7715</v>
      </c>
      <c r="D3271">
        <v>250</v>
      </c>
      <c r="E3271">
        <v>460</v>
      </c>
      <c r="F3271" t="s">
        <v>8219</v>
      </c>
      <c r="G3271" t="s">
        <v>8225</v>
      </c>
      <c r="H3271" t="s">
        <v>8247</v>
      </c>
      <c r="I3271">
        <v>1455390126</v>
      </c>
      <c r="J3271">
        <v>1452798126</v>
      </c>
      <c r="K3271" t="b">
        <v>0</v>
      </c>
      <c r="L3271">
        <v>15</v>
      </c>
      <c r="M3271" t="b">
        <v>1</v>
      </c>
      <c r="N3271" t="s">
        <v>8271</v>
      </c>
      <c r="O3271" s="5">
        <f t="shared" si="408"/>
        <v>1.84</v>
      </c>
      <c r="P3271" s="8">
        <f t="shared" si="409"/>
        <v>30.666666666666668</v>
      </c>
      <c r="Q3271" t="str">
        <f t="shared" si="410"/>
        <v>theater</v>
      </c>
      <c r="R3271" t="str">
        <f t="shared" si="411"/>
        <v>plays</v>
      </c>
      <c r="S3271" s="11">
        <f t="shared" si="412"/>
        <v>42383.793124999997</v>
      </c>
      <c r="T3271" s="11">
        <f t="shared" si="413"/>
        <v>42413.793124999997</v>
      </c>
      <c r="U3271" t="str">
        <f>INDEX('ED - Country code'!$A:$A,MATCH(Data!G3607,'ED - Country code'!$B:$B,0))</f>
        <v>United States of America</v>
      </c>
      <c r="V3271">
        <f t="shared" si="414"/>
        <v>30</v>
      </c>
      <c r="W3271">
        <f t="shared" si="415"/>
        <v>2016</v>
      </c>
    </row>
    <row r="3272" spans="1:23" ht="43.2" x14ac:dyDescent="0.3">
      <c r="A3272">
        <v>2715</v>
      </c>
      <c r="B3272" s="3" t="s">
        <v>2715</v>
      </c>
      <c r="C3272" s="3" t="s">
        <v>6825</v>
      </c>
      <c r="D3272">
        <v>12000</v>
      </c>
      <c r="E3272">
        <v>31754.69</v>
      </c>
      <c r="F3272" t="s">
        <v>8219</v>
      </c>
      <c r="G3272" t="s">
        <v>8224</v>
      </c>
      <c r="H3272" t="s">
        <v>8246</v>
      </c>
      <c r="I3272">
        <v>1456047228</v>
      </c>
      <c r="J3272">
        <v>1453109628</v>
      </c>
      <c r="K3272" t="b">
        <v>1</v>
      </c>
      <c r="L3272">
        <v>551</v>
      </c>
      <c r="M3272" t="b">
        <v>1</v>
      </c>
      <c r="N3272" t="s">
        <v>8303</v>
      </c>
      <c r="O3272" s="5">
        <f t="shared" si="408"/>
        <v>2.6462241666666664</v>
      </c>
      <c r="P3272" s="8">
        <f t="shared" si="409"/>
        <v>57.631016333938291</v>
      </c>
      <c r="Q3272" t="str">
        <f t="shared" si="410"/>
        <v>theater</v>
      </c>
      <c r="R3272" t="str">
        <f t="shared" si="411"/>
        <v>spaces</v>
      </c>
      <c r="S3272" s="11">
        <f t="shared" si="412"/>
        <v>42387.398472222223</v>
      </c>
      <c r="T3272" s="11">
        <f t="shared" si="413"/>
        <v>42421.398472222223</v>
      </c>
      <c r="U3272" t="str">
        <f>INDEX('ED - Country code'!$A:$A,MATCH(Data!G2717,'ED - Country code'!$B:$B,0))</f>
        <v>Canada</v>
      </c>
      <c r="V3272">
        <f t="shared" si="414"/>
        <v>34</v>
      </c>
      <c r="W3272">
        <f t="shared" si="415"/>
        <v>2016</v>
      </c>
    </row>
    <row r="3273" spans="1:23" ht="43.2" x14ac:dyDescent="0.3">
      <c r="A3273">
        <v>3044</v>
      </c>
      <c r="B3273" s="3" t="s">
        <v>3044</v>
      </c>
      <c r="C3273" s="3" t="s">
        <v>7154</v>
      </c>
      <c r="D3273">
        <v>12000</v>
      </c>
      <c r="E3273">
        <v>13121</v>
      </c>
      <c r="F3273" t="s">
        <v>8219</v>
      </c>
      <c r="G3273" t="s">
        <v>8224</v>
      </c>
      <c r="H3273" t="s">
        <v>8246</v>
      </c>
      <c r="I3273">
        <v>1454433998</v>
      </c>
      <c r="J3273">
        <v>1453137998</v>
      </c>
      <c r="K3273" t="b">
        <v>0</v>
      </c>
      <c r="L3273">
        <v>156</v>
      </c>
      <c r="M3273" t="b">
        <v>1</v>
      </c>
      <c r="N3273" t="s">
        <v>8303</v>
      </c>
      <c r="O3273" s="5">
        <f t="shared" si="408"/>
        <v>1.0934166666666667</v>
      </c>
      <c r="P3273" s="8">
        <f t="shared" si="409"/>
        <v>84.108974358974365</v>
      </c>
      <c r="Q3273" t="str">
        <f t="shared" si="410"/>
        <v>theater</v>
      </c>
      <c r="R3273" t="str">
        <f t="shared" si="411"/>
        <v>spaces</v>
      </c>
      <c r="S3273" s="11">
        <f t="shared" si="412"/>
        <v>42387.7268287037</v>
      </c>
      <c r="T3273" s="11">
        <f t="shared" si="413"/>
        <v>42402.7268287037</v>
      </c>
      <c r="U3273" t="str">
        <f>INDEX('ED - Country code'!$A:$A,MATCH(Data!G3046,'ED - Country code'!$B:$B,0))</f>
        <v>United States of America</v>
      </c>
      <c r="V3273">
        <f t="shared" si="414"/>
        <v>15</v>
      </c>
      <c r="W3273">
        <f t="shared" si="415"/>
        <v>2016</v>
      </c>
    </row>
    <row r="3274" spans="1:23" x14ac:dyDescent="0.3">
      <c r="A3274">
        <v>2993</v>
      </c>
      <c r="B3274" s="3" t="s">
        <v>2993</v>
      </c>
      <c r="C3274" s="3" t="s">
        <v>7103</v>
      </c>
      <c r="D3274">
        <v>1000</v>
      </c>
      <c r="E3274">
        <v>1003</v>
      </c>
      <c r="F3274" t="s">
        <v>8219</v>
      </c>
      <c r="G3274" t="s">
        <v>8224</v>
      </c>
      <c r="H3274" t="s">
        <v>8246</v>
      </c>
      <c r="I3274">
        <v>1455998867</v>
      </c>
      <c r="J3274">
        <v>1453406867</v>
      </c>
      <c r="K3274" t="b">
        <v>0</v>
      </c>
      <c r="L3274">
        <v>22</v>
      </c>
      <c r="M3274" t="b">
        <v>1</v>
      </c>
      <c r="N3274" t="s">
        <v>8303</v>
      </c>
      <c r="O3274" s="5">
        <f t="shared" si="408"/>
        <v>1.0029999999999999</v>
      </c>
      <c r="P3274" s="8">
        <f t="shared" si="409"/>
        <v>45.590909090909093</v>
      </c>
      <c r="Q3274" t="str">
        <f t="shared" si="410"/>
        <v>theater</v>
      </c>
      <c r="R3274" t="str">
        <f t="shared" si="411"/>
        <v>spaces</v>
      </c>
      <c r="S3274" s="11">
        <f t="shared" si="412"/>
        <v>42390.838738425926</v>
      </c>
      <c r="T3274" s="11">
        <f t="shared" si="413"/>
        <v>42420.838738425926</v>
      </c>
      <c r="U3274" t="str">
        <f>INDEX('ED - Country code'!$A:$A,MATCH(Data!G2995,'ED - Country code'!$B:$B,0))</f>
        <v>United States of America</v>
      </c>
      <c r="V3274">
        <f t="shared" si="414"/>
        <v>30</v>
      </c>
      <c r="W3274">
        <f t="shared" si="415"/>
        <v>2016</v>
      </c>
    </row>
    <row r="3275" spans="1:23" ht="43.2" x14ac:dyDescent="0.3">
      <c r="A3275">
        <v>1532</v>
      </c>
      <c r="B3275" s="3" t="s">
        <v>1533</v>
      </c>
      <c r="C3275" s="3" t="s">
        <v>5642</v>
      </c>
      <c r="D3275">
        <v>5000</v>
      </c>
      <c r="E3275">
        <v>24201</v>
      </c>
      <c r="F3275" t="s">
        <v>8219</v>
      </c>
      <c r="G3275" t="s">
        <v>8226</v>
      </c>
      <c r="H3275" t="s">
        <v>8248</v>
      </c>
      <c r="I3275">
        <v>1455548400</v>
      </c>
      <c r="J3275">
        <v>1453461865</v>
      </c>
      <c r="K3275" t="b">
        <v>1</v>
      </c>
      <c r="L3275">
        <v>294</v>
      </c>
      <c r="M3275" t="b">
        <v>1</v>
      </c>
      <c r="N3275" t="s">
        <v>8285</v>
      </c>
      <c r="O3275" s="5">
        <f t="shared" si="408"/>
        <v>4.8402000000000003</v>
      </c>
      <c r="P3275" s="8">
        <f t="shared" si="409"/>
        <v>82.316326530612244</v>
      </c>
      <c r="Q3275" t="str">
        <f t="shared" si="410"/>
        <v>photography</v>
      </c>
      <c r="R3275" t="str">
        <f t="shared" si="411"/>
        <v>photobooks</v>
      </c>
      <c r="S3275" s="11">
        <f t="shared" si="412"/>
        <v>42391.475289351853</v>
      </c>
      <c r="T3275" s="11">
        <f t="shared" si="413"/>
        <v>42415.625</v>
      </c>
      <c r="U3275" t="str">
        <f>INDEX('ED - Country code'!$A:$A,MATCH(Data!G1534,'ED - Country code'!$B:$B,0))</f>
        <v>United States of America</v>
      </c>
      <c r="V3275">
        <f t="shared" si="414"/>
        <v>24.149710648147448</v>
      </c>
      <c r="W3275">
        <f t="shared" si="415"/>
        <v>2016</v>
      </c>
    </row>
    <row r="3276" spans="1:23" ht="28.8" x14ac:dyDescent="0.3">
      <c r="A3276">
        <v>1954</v>
      </c>
      <c r="B3276" s="3" t="s">
        <v>1955</v>
      </c>
      <c r="C3276" s="3" t="s">
        <v>6064</v>
      </c>
      <c r="D3276">
        <v>50000</v>
      </c>
      <c r="E3276">
        <v>349474</v>
      </c>
      <c r="F3276" t="s">
        <v>8219</v>
      </c>
      <c r="G3276" t="s">
        <v>8224</v>
      </c>
      <c r="H3276" t="s">
        <v>8246</v>
      </c>
      <c r="I3276">
        <v>1457758800</v>
      </c>
      <c r="J3276">
        <v>1453730176</v>
      </c>
      <c r="K3276" t="b">
        <v>1</v>
      </c>
      <c r="L3276">
        <v>415</v>
      </c>
      <c r="M3276" t="b">
        <v>1</v>
      </c>
      <c r="N3276" t="s">
        <v>8295</v>
      </c>
      <c r="O3276" s="5">
        <f t="shared" si="408"/>
        <v>6.9894800000000004</v>
      </c>
      <c r="P3276" s="8">
        <f t="shared" si="409"/>
        <v>842.10602409638557</v>
      </c>
      <c r="Q3276" t="str">
        <f t="shared" si="410"/>
        <v>technology</v>
      </c>
      <c r="R3276" t="str">
        <f t="shared" si="411"/>
        <v>hardware</v>
      </c>
      <c r="S3276" s="11">
        <f t="shared" si="412"/>
        <v>42394.580740740741</v>
      </c>
      <c r="T3276" s="11">
        <f t="shared" si="413"/>
        <v>42441.208333333328</v>
      </c>
      <c r="U3276" t="str">
        <f>INDEX('ED - Country code'!$A:$A,MATCH(Data!G1956,'ED - Country code'!$B:$B,0))</f>
        <v>United States of America</v>
      </c>
      <c r="V3276">
        <f t="shared" si="414"/>
        <v>46.627592592587462</v>
      </c>
      <c r="W3276">
        <f t="shared" si="415"/>
        <v>2016</v>
      </c>
    </row>
    <row r="3277" spans="1:23" ht="43.2" x14ac:dyDescent="0.3">
      <c r="A3277">
        <v>3748</v>
      </c>
      <c r="B3277" s="3" t="s">
        <v>3745</v>
      </c>
      <c r="C3277" s="3" t="s">
        <v>7858</v>
      </c>
      <c r="D3277">
        <v>5000</v>
      </c>
      <c r="E3277">
        <v>5176</v>
      </c>
      <c r="F3277" t="s">
        <v>8219</v>
      </c>
      <c r="G3277" t="s">
        <v>8224</v>
      </c>
      <c r="H3277" t="s">
        <v>8246</v>
      </c>
      <c r="I3277">
        <v>1455602340</v>
      </c>
      <c r="J3277">
        <v>1453827436</v>
      </c>
      <c r="K3277" t="b">
        <v>0</v>
      </c>
      <c r="L3277">
        <v>52</v>
      </c>
      <c r="M3277" t="b">
        <v>1</v>
      </c>
      <c r="N3277" t="s">
        <v>8305</v>
      </c>
      <c r="O3277" s="5">
        <f t="shared" si="408"/>
        <v>1.0351999999999999</v>
      </c>
      <c r="P3277" s="8">
        <f t="shared" si="409"/>
        <v>99.538461538461533</v>
      </c>
      <c r="Q3277" t="str">
        <f t="shared" si="410"/>
        <v>theater</v>
      </c>
      <c r="R3277" t="str">
        <f t="shared" si="411"/>
        <v>musical</v>
      </c>
      <c r="S3277" s="11">
        <f t="shared" si="412"/>
        <v>42395.706435185188</v>
      </c>
      <c r="T3277" s="11">
        <f t="shared" si="413"/>
        <v>42416.249305555553</v>
      </c>
      <c r="U3277" t="str">
        <f>INDEX('ED - Country code'!$A:$A,MATCH(Data!G3750,'ED - Country code'!$B:$B,0))</f>
        <v>United States of America</v>
      </c>
      <c r="V3277">
        <f t="shared" si="414"/>
        <v>20.542870370365563</v>
      </c>
      <c r="W3277">
        <f t="shared" si="415"/>
        <v>2016</v>
      </c>
    </row>
    <row r="3278" spans="1:23" ht="43.2" x14ac:dyDescent="0.3">
      <c r="A3278">
        <v>2057</v>
      </c>
      <c r="B3278" s="3" t="s">
        <v>2058</v>
      </c>
      <c r="C3278" s="3" t="s">
        <v>6167</v>
      </c>
      <c r="D3278">
        <v>15000</v>
      </c>
      <c r="E3278">
        <v>30334.83</v>
      </c>
      <c r="F3278" t="s">
        <v>8219</v>
      </c>
      <c r="G3278" t="s">
        <v>8225</v>
      </c>
      <c r="H3278" t="s">
        <v>8247</v>
      </c>
      <c r="I3278">
        <v>1456487532</v>
      </c>
      <c r="J3278">
        <v>1453895532</v>
      </c>
      <c r="K3278" t="b">
        <v>0</v>
      </c>
      <c r="L3278">
        <v>666</v>
      </c>
      <c r="M3278" t="b">
        <v>1</v>
      </c>
      <c r="N3278" t="s">
        <v>8295</v>
      </c>
      <c r="O3278" s="5">
        <f t="shared" si="408"/>
        <v>2.022322</v>
      </c>
      <c r="P3278" s="8">
        <f t="shared" si="409"/>
        <v>45.547792792792798</v>
      </c>
      <c r="Q3278" t="str">
        <f t="shared" si="410"/>
        <v>technology</v>
      </c>
      <c r="R3278" t="str">
        <f t="shared" si="411"/>
        <v>hardware</v>
      </c>
      <c r="S3278" s="11">
        <f t="shared" si="412"/>
        <v>42396.494583333333</v>
      </c>
      <c r="T3278" s="11">
        <f t="shared" si="413"/>
        <v>42426.494583333333</v>
      </c>
      <c r="U3278" t="str">
        <f>INDEX('ED - Country code'!$A:$A,MATCH(Data!G2059,'ED - Country code'!$B:$B,0))</f>
        <v>United States of America</v>
      </c>
      <c r="V3278">
        <f t="shared" si="414"/>
        <v>30</v>
      </c>
      <c r="W3278">
        <f t="shared" si="415"/>
        <v>2016</v>
      </c>
    </row>
    <row r="3279" spans="1:23" ht="43.2" x14ac:dyDescent="0.3">
      <c r="A3279">
        <v>1363</v>
      </c>
      <c r="B3279" s="3" t="s">
        <v>1364</v>
      </c>
      <c r="C3279" s="3" t="s">
        <v>5473</v>
      </c>
      <c r="D3279">
        <v>200</v>
      </c>
      <c r="E3279">
        <v>200</v>
      </c>
      <c r="F3279" t="s">
        <v>8219</v>
      </c>
      <c r="G3279" t="s">
        <v>8224</v>
      </c>
      <c r="H3279" t="s">
        <v>8246</v>
      </c>
      <c r="I3279">
        <v>1455523140</v>
      </c>
      <c r="J3279">
        <v>1453925727</v>
      </c>
      <c r="K3279" t="b">
        <v>0</v>
      </c>
      <c r="L3279">
        <v>5</v>
      </c>
      <c r="M3279" t="b">
        <v>1</v>
      </c>
      <c r="N3279" t="s">
        <v>8274</v>
      </c>
      <c r="O3279" s="5">
        <f t="shared" si="408"/>
        <v>1</v>
      </c>
      <c r="P3279" s="8">
        <f t="shared" si="409"/>
        <v>40</v>
      </c>
      <c r="Q3279" t="str">
        <f t="shared" si="410"/>
        <v>publishing</v>
      </c>
      <c r="R3279" t="str">
        <f t="shared" si="411"/>
        <v>nonfiction</v>
      </c>
      <c r="S3279" s="11">
        <f t="shared" si="412"/>
        <v>42396.8440625</v>
      </c>
      <c r="T3279" s="11">
        <f t="shared" si="413"/>
        <v>42415.332638888889</v>
      </c>
      <c r="U3279" t="str">
        <f>INDEX('ED - Country code'!$A:$A,MATCH(Data!G1365,'ED - Country code'!$B:$B,0))</f>
        <v>United States of America</v>
      </c>
      <c r="V3279">
        <f t="shared" si="414"/>
        <v>18.48857638888876</v>
      </c>
      <c r="W3279">
        <f t="shared" si="415"/>
        <v>2016</v>
      </c>
    </row>
    <row r="3280" spans="1:23" ht="43.2" x14ac:dyDescent="0.3">
      <c r="A3280">
        <v>3003</v>
      </c>
      <c r="B3280" s="3" t="s">
        <v>3003</v>
      </c>
      <c r="C3280" s="3" t="s">
        <v>7113</v>
      </c>
      <c r="D3280">
        <v>3000</v>
      </c>
      <c r="E3280">
        <v>3035</v>
      </c>
      <c r="F3280" t="s">
        <v>8219</v>
      </c>
      <c r="G3280" t="s">
        <v>8224</v>
      </c>
      <c r="H3280" t="s">
        <v>8246</v>
      </c>
      <c r="I3280">
        <v>1456811940</v>
      </c>
      <c r="J3280">
        <v>1454098976</v>
      </c>
      <c r="K3280" t="b">
        <v>0</v>
      </c>
      <c r="L3280">
        <v>17</v>
      </c>
      <c r="M3280" t="b">
        <v>1</v>
      </c>
      <c r="N3280" t="s">
        <v>8303</v>
      </c>
      <c r="O3280" s="5">
        <f t="shared" si="408"/>
        <v>1.0116666666666667</v>
      </c>
      <c r="P3280" s="8">
        <f t="shared" si="409"/>
        <v>178.52941176470588</v>
      </c>
      <c r="Q3280" t="str">
        <f t="shared" si="410"/>
        <v>theater</v>
      </c>
      <c r="R3280" t="str">
        <f t="shared" si="411"/>
        <v>spaces</v>
      </c>
      <c r="S3280" s="11">
        <f t="shared" si="412"/>
        <v>42398.849259259259</v>
      </c>
      <c r="T3280" s="11">
        <f t="shared" si="413"/>
        <v>42430.249305555553</v>
      </c>
      <c r="U3280" t="str">
        <f>INDEX('ED - Country code'!$A:$A,MATCH(Data!G3005,'ED - Country code'!$B:$B,0))</f>
        <v>United States of America</v>
      </c>
      <c r="V3280">
        <f t="shared" si="414"/>
        <v>31.400046296294022</v>
      </c>
      <c r="W3280">
        <f t="shared" si="415"/>
        <v>2016</v>
      </c>
    </row>
    <row r="3281" spans="1:23" ht="43.2" x14ac:dyDescent="0.3">
      <c r="A3281">
        <v>3274</v>
      </c>
      <c r="B3281" s="3" t="s">
        <v>3274</v>
      </c>
      <c r="C3281" s="3" t="s">
        <v>7384</v>
      </c>
      <c r="D3281">
        <v>15500</v>
      </c>
      <c r="E3281">
        <v>15705</v>
      </c>
      <c r="F3281" t="s">
        <v>8219</v>
      </c>
      <c r="G3281" t="s">
        <v>8224</v>
      </c>
      <c r="H3281" t="s">
        <v>8246</v>
      </c>
      <c r="I3281">
        <v>1458075600</v>
      </c>
      <c r="J3281">
        <v>1454259272</v>
      </c>
      <c r="K3281" t="b">
        <v>1</v>
      </c>
      <c r="L3281">
        <v>286</v>
      </c>
      <c r="M3281" t="b">
        <v>1</v>
      </c>
      <c r="N3281" t="s">
        <v>8271</v>
      </c>
      <c r="O3281" s="5">
        <f t="shared" si="408"/>
        <v>1.0132258064516129</v>
      </c>
      <c r="P3281" s="8">
        <f t="shared" si="409"/>
        <v>54.912587412587413</v>
      </c>
      <c r="Q3281" t="str">
        <f t="shared" si="410"/>
        <v>theater</v>
      </c>
      <c r="R3281" t="str">
        <f t="shared" si="411"/>
        <v>plays</v>
      </c>
      <c r="S3281" s="11">
        <f t="shared" si="412"/>
        <v>42400.704537037032</v>
      </c>
      <c r="T3281" s="11">
        <f t="shared" si="413"/>
        <v>42444.875</v>
      </c>
      <c r="U3281" t="str">
        <f>INDEX('ED - Country code'!$A:$A,MATCH(Data!G3276,'ED - Country code'!$B:$B,0))</f>
        <v>United States of America</v>
      </c>
      <c r="V3281">
        <f t="shared" si="414"/>
        <v>44.170462962967576</v>
      </c>
      <c r="W3281">
        <f t="shared" si="415"/>
        <v>2016</v>
      </c>
    </row>
    <row r="3282" spans="1:23" ht="28.8" x14ac:dyDescent="0.3">
      <c r="A3282">
        <v>1392</v>
      </c>
      <c r="B3282" s="3" t="s">
        <v>1393</v>
      </c>
      <c r="C3282" s="3" t="s">
        <v>5502</v>
      </c>
      <c r="D3282">
        <v>2500</v>
      </c>
      <c r="E3282">
        <v>2841</v>
      </c>
      <c r="F3282" t="s">
        <v>8219</v>
      </c>
      <c r="G3282" t="s">
        <v>8224</v>
      </c>
      <c r="H3282" t="s">
        <v>8246</v>
      </c>
      <c r="I3282">
        <v>1456976586</v>
      </c>
      <c r="J3282">
        <v>1454298186</v>
      </c>
      <c r="K3282" t="b">
        <v>0</v>
      </c>
      <c r="L3282">
        <v>104</v>
      </c>
      <c r="M3282" t="b">
        <v>1</v>
      </c>
      <c r="N3282" t="s">
        <v>8276</v>
      </c>
      <c r="O3282" s="5">
        <f t="shared" si="408"/>
        <v>1.1364000000000001</v>
      </c>
      <c r="P3282" s="8">
        <f t="shared" si="409"/>
        <v>27.317307692307693</v>
      </c>
      <c r="Q3282" t="str">
        <f t="shared" si="410"/>
        <v>music</v>
      </c>
      <c r="R3282" t="str">
        <f t="shared" si="411"/>
        <v>rock</v>
      </c>
      <c r="S3282" s="11">
        <f t="shared" si="412"/>
        <v>42401.154930555553</v>
      </c>
      <c r="T3282" s="11">
        <f t="shared" si="413"/>
        <v>42432.154930555553</v>
      </c>
      <c r="U3282" t="str">
        <f>INDEX('ED - Country code'!$A:$A,MATCH(Data!G1394,'ED - Country code'!$B:$B,0))</f>
        <v>United Kingdom</v>
      </c>
      <c r="V3282">
        <f t="shared" si="414"/>
        <v>31</v>
      </c>
      <c r="W3282">
        <f t="shared" si="415"/>
        <v>2016</v>
      </c>
    </row>
    <row r="3283" spans="1:23" ht="43.2" x14ac:dyDescent="0.3">
      <c r="A3283">
        <v>2820</v>
      </c>
      <c r="B3283" s="3" t="s">
        <v>2820</v>
      </c>
      <c r="C3283" s="3" t="s">
        <v>6930</v>
      </c>
      <c r="D3283">
        <v>200</v>
      </c>
      <c r="E3283">
        <v>272</v>
      </c>
      <c r="F3283" t="s">
        <v>8219</v>
      </c>
      <c r="G3283" t="s">
        <v>8225</v>
      </c>
      <c r="H3283" t="s">
        <v>8247</v>
      </c>
      <c r="I3283">
        <v>1456444800</v>
      </c>
      <c r="J3283">
        <v>1454337589</v>
      </c>
      <c r="K3283" t="b">
        <v>0</v>
      </c>
      <c r="L3283">
        <v>20</v>
      </c>
      <c r="M3283" t="b">
        <v>1</v>
      </c>
      <c r="N3283" t="s">
        <v>8271</v>
      </c>
      <c r="O3283" s="5">
        <f t="shared" si="408"/>
        <v>1.36</v>
      </c>
      <c r="P3283" s="8">
        <f t="shared" si="409"/>
        <v>13.6</v>
      </c>
      <c r="Q3283" t="str">
        <f t="shared" si="410"/>
        <v>theater</v>
      </c>
      <c r="R3283" t="str">
        <f t="shared" si="411"/>
        <v>plays</v>
      </c>
      <c r="S3283" s="11">
        <f t="shared" si="412"/>
        <v>42401.610983796301</v>
      </c>
      <c r="T3283" s="11">
        <f t="shared" si="413"/>
        <v>42426</v>
      </c>
      <c r="U3283" t="str">
        <f>INDEX('ED - Country code'!$A:$A,MATCH(Data!G2822,'ED - Country code'!$B:$B,0))</f>
        <v>United States of America</v>
      </c>
      <c r="V3283">
        <f t="shared" si="414"/>
        <v>24.389016203698702</v>
      </c>
      <c r="W3283">
        <f t="shared" si="415"/>
        <v>2016</v>
      </c>
    </row>
    <row r="3284" spans="1:23" ht="28.8" x14ac:dyDescent="0.3">
      <c r="A3284">
        <v>3698</v>
      </c>
      <c r="B3284" s="3" t="s">
        <v>3695</v>
      </c>
      <c r="C3284" s="3" t="s">
        <v>7808</v>
      </c>
      <c r="D3284">
        <v>5000</v>
      </c>
      <c r="E3284">
        <v>5526</v>
      </c>
      <c r="F3284" t="s">
        <v>8219</v>
      </c>
      <c r="G3284" t="s">
        <v>8224</v>
      </c>
      <c r="H3284" t="s">
        <v>8246</v>
      </c>
      <c r="I3284">
        <v>1456946487</v>
      </c>
      <c r="J3284">
        <v>1454354487</v>
      </c>
      <c r="K3284" t="b">
        <v>0</v>
      </c>
      <c r="L3284">
        <v>136</v>
      </c>
      <c r="M3284" t="b">
        <v>1</v>
      </c>
      <c r="N3284" t="s">
        <v>8271</v>
      </c>
      <c r="O3284" s="5">
        <f t="shared" si="408"/>
        <v>1.1052</v>
      </c>
      <c r="P3284" s="8">
        <f t="shared" si="409"/>
        <v>40.632352941176471</v>
      </c>
      <c r="Q3284" t="str">
        <f t="shared" si="410"/>
        <v>theater</v>
      </c>
      <c r="R3284" t="str">
        <f t="shared" si="411"/>
        <v>plays</v>
      </c>
      <c r="S3284" s="11">
        <f t="shared" si="412"/>
        <v>42401.806562500002</v>
      </c>
      <c r="T3284" s="11">
        <f t="shared" si="413"/>
        <v>42431.806562500002</v>
      </c>
      <c r="U3284" t="str">
        <f>INDEX('ED - Country code'!$A:$A,MATCH(Data!G3700,'ED - Country code'!$B:$B,0))</f>
        <v>United Kingdom</v>
      </c>
      <c r="V3284">
        <f t="shared" si="414"/>
        <v>30</v>
      </c>
      <c r="W3284">
        <f t="shared" si="415"/>
        <v>2016</v>
      </c>
    </row>
    <row r="3285" spans="1:23" ht="43.2" x14ac:dyDescent="0.3">
      <c r="A3285">
        <v>3725</v>
      </c>
      <c r="B3285" s="3" t="s">
        <v>3722</v>
      </c>
      <c r="C3285" s="3" t="s">
        <v>7835</v>
      </c>
      <c r="D3285">
        <v>300</v>
      </c>
      <c r="E3285">
        <v>381</v>
      </c>
      <c r="F3285" t="s">
        <v>8219</v>
      </c>
      <c r="G3285" t="s">
        <v>8225</v>
      </c>
      <c r="H3285" t="s">
        <v>8247</v>
      </c>
      <c r="I3285">
        <v>1455831000</v>
      </c>
      <c r="J3285">
        <v>1454366467</v>
      </c>
      <c r="K3285" t="b">
        <v>0</v>
      </c>
      <c r="L3285">
        <v>15</v>
      </c>
      <c r="M3285" t="b">
        <v>1</v>
      </c>
      <c r="N3285" t="s">
        <v>8271</v>
      </c>
      <c r="O3285" s="5">
        <f t="shared" si="408"/>
        <v>1.27</v>
      </c>
      <c r="P3285" s="8">
        <f t="shared" si="409"/>
        <v>25.4</v>
      </c>
      <c r="Q3285" t="str">
        <f t="shared" si="410"/>
        <v>theater</v>
      </c>
      <c r="R3285" t="str">
        <f t="shared" si="411"/>
        <v>plays</v>
      </c>
      <c r="S3285" s="11">
        <f t="shared" si="412"/>
        <v>42401.945219907408</v>
      </c>
      <c r="T3285" s="11">
        <f t="shared" si="413"/>
        <v>42418.895833333328</v>
      </c>
      <c r="U3285" t="str">
        <f>INDEX('ED - Country code'!$A:$A,MATCH(Data!G3727,'ED - Country code'!$B:$B,0))</f>
        <v>Canada</v>
      </c>
      <c r="V3285">
        <f t="shared" si="414"/>
        <v>16.950613425920892</v>
      </c>
      <c r="W3285">
        <f t="shared" si="415"/>
        <v>2016</v>
      </c>
    </row>
    <row r="3286" spans="1:23" ht="28.8" x14ac:dyDescent="0.3">
      <c r="A3286">
        <v>3447</v>
      </c>
      <c r="B3286" s="3" t="s">
        <v>3446</v>
      </c>
      <c r="C3286" s="3" t="s">
        <v>7557</v>
      </c>
      <c r="D3286">
        <v>1000</v>
      </c>
      <c r="E3286">
        <v>1078</v>
      </c>
      <c r="F3286" t="s">
        <v>8219</v>
      </c>
      <c r="G3286" t="s">
        <v>8224</v>
      </c>
      <c r="H3286" t="s">
        <v>8246</v>
      </c>
      <c r="I3286">
        <v>1458332412</v>
      </c>
      <c r="J3286">
        <v>1454448012</v>
      </c>
      <c r="K3286" t="b">
        <v>0</v>
      </c>
      <c r="L3286">
        <v>14</v>
      </c>
      <c r="M3286" t="b">
        <v>1</v>
      </c>
      <c r="N3286" t="s">
        <v>8271</v>
      </c>
      <c r="O3286" s="5">
        <f t="shared" si="408"/>
        <v>1.0780000000000001</v>
      </c>
      <c r="P3286" s="8">
        <f t="shared" si="409"/>
        <v>77</v>
      </c>
      <c r="Q3286" t="str">
        <f t="shared" si="410"/>
        <v>theater</v>
      </c>
      <c r="R3286" t="str">
        <f t="shared" si="411"/>
        <v>plays</v>
      </c>
      <c r="S3286" s="11">
        <f t="shared" si="412"/>
        <v>42402.889027777783</v>
      </c>
      <c r="T3286" s="11">
        <f t="shared" si="413"/>
        <v>42447.847361111111</v>
      </c>
      <c r="U3286" t="str">
        <f>INDEX('ED - Country code'!$A:$A,MATCH(Data!G3449,'ED - Country code'!$B:$B,0))</f>
        <v>Denmark</v>
      </c>
      <c r="V3286">
        <f t="shared" si="414"/>
        <v>44.958333333328483</v>
      </c>
      <c r="W3286">
        <f t="shared" si="415"/>
        <v>2016</v>
      </c>
    </row>
    <row r="3287" spans="1:23" ht="43.2" x14ac:dyDescent="0.3">
      <c r="A3287">
        <v>3751</v>
      </c>
      <c r="B3287" s="3" t="s">
        <v>3748</v>
      </c>
      <c r="C3287" s="3" t="s">
        <v>7861</v>
      </c>
      <c r="D3287">
        <v>1000</v>
      </c>
      <c r="E3287">
        <v>1326</v>
      </c>
      <c r="F3287" t="s">
        <v>8219</v>
      </c>
      <c r="G3287" t="s">
        <v>8224</v>
      </c>
      <c r="H3287" t="s">
        <v>8246</v>
      </c>
      <c r="I3287">
        <v>1459641073</v>
      </c>
      <c r="J3287">
        <v>1454460673</v>
      </c>
      <c r="K3287" t="b">
        <v>0</v>
      </c>
      <c r="L3287">
        <v>11</v>
      </c>
      <c r="M3287" t="b">
        <v>1</v>
      </c>
      <c r="N3287" t="s">
        <v>8305</v>
      </c>
      <c r="O3287" s="5">
        <f t="shared" si="408"/>
        <v>1.3260000000000001</v>
      </c>
      <c r="P3287" s="8">
        <f t="shared" si="409"/>
        <v>120.54545454545455</v>
      </c>
      <c r="Q3287" t="str">
        <f t="shared" si="410"/>
        <v>theater</v>
      </c>
      <c r="R3287" t="str">
        <f t="shared" si="411"/>
        <v>musical</v>
      </c>
      <c r="S3287" s="11">
        <f t="shared" si="412"/>
        <v>42403.035567129627</v>
      </c>
      <c r="T3287" s="11">
        <f t="shared" si="413"/>
        <v>42462.993900462956</v>
      </c>
      <c r="U3287" t="str">
        <f>INDEX('ED - Country code'!$A:$A,MATCH(Data!G3753,'ED - Country code'!$B:$B,0))</f>
        <v>United Kingdom</v>
      </c>
      <c r="V3287">
        <f t="shared" si="414"/>
        <v>59.958333333328483</v>
      </c>
      <c r="W3287">
        <f t="shared" si="415"/>
        <v>2016</v>
      </c>
    </row>
    <row r="3288" spans="1:23" ht="28.8" x14ac:dyDescent="0.3">
      <c r="A3288">
        <v>2928</v>
      </c>
      <c r="B3288" s="3" t="s">
        <v>2928</v>
      </c>
      <c r="C3288" s="3" t="s">
        <v>7038</v>
      </c>
      <c r="D3288">
        <v>1000</v>
      </c>
      <c r="E3288">
        <v>1000</v>
      </c>
      <c r="F3288" t="s">
        <v>8219</v>
      </c>
      <c r="G3288" t="s">
        <v>8224</v>
      </c>
      <c r="H3288" t="s">
        <v>8246</v>
      </c>
      <c r="I3288">
        <v>1457135846</v>
      </c>
      <c r="J3288">
        <v>1454543846</v>
      </c>
      <c r="K3288" t="b">
        <v>0</v>
      </c>
      <c r="L3288">
        <v>24</v>
      </c>
      <c r="M3288" t="b">
        <v>1</v>
      </c>
      <c r="N3288" t="s">
        <v>8305</v>
      </c>
      <c r="O3288" s="5">
        <f t="shared" si="408"/>
        <v>1</v>
      </c>
      <c r="P3288" s="8">
        <f t="shared" si="409"/>
        <v>41.666666666666664</v>
      </c>
      <c r="Q3288" t="str">
        <f t="shared" si="410"/>
        <v>theater</v>
      </c>
      <c r="R3288" t="str">
        <f t="shared" si="411"/>
        <v>musical</v>
      </c>
      <c r="S3288" s="11">
        <f t="shared" si="412"/>
        <v>42403.998217592598</v>
      </c>
      <c r="T3288" s="11">
        <f t="shared" si="413"/>
        <v>42433.998217592598</v>
      </c>
      <c r="U3288" t="str">
        <f>INDEX('ED - Country code'!$A:$A,MATCH(Data!G2930,'ED - Country code'!$B:$B,0))</f>
        <v>United Kingdom</v>
      </c>
      <c r="V3288">
        <f t="shared" si="414"/>
        <v>30</v>
      </c>
      <c r="W3288">
        <f t="shared" si="415"/>
        <v>2016</v>
      </c>
    </row>
    <row r="3289" spans="1:23" ht="28.8" x14ac:dyDescent="0.3">
      <c r="A3289">
        <v>3420</v>
      </c>
      <c r="B3289" s="3" t="s">
        <v>3419</v>
      </c>
      <c r="C3289" s="3" t="s">
        <v>7530</v>
      </c>
      <c r="D3289">
        <v>700</v>
      </c>
      <c r="E3289">
        <v>966</v>
      </c>
      <c r="F3289" t="s">
        <v>8219</v>
      </c>
      <c r="G3289" t="s">
        <v>8225</v>
      </c>
      <c r="H3289" t="s">
        <v>8247</v>
      </c>
      <c r="I3289">
        <v>1455408000</v>
      </c>
      <c r="J3289">
        <v>1454638202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8"/>
        <v>1.38</v>
      </c>
      <c r="P3289" s="8">
        <f t="shared" si="409"/>
        <v>28.411764705882351</v>
      </c>
      <c r="Q3289" t="str">
        <f t="shared" si="410"/>
        <v>theater</v>
      </c>
      <c r="R3289" t="str">
        <f t="shared" si="411"/>
        <v>plays</v>
      </c>
      <c r="S3289" s="11">
        <f t="shared" si="412"/>
        <v>42405.090300925927</v>
      </c>
      <c r="T3289" s="11">
        <f t="shared" si="413"/>
        <v>42414</v>
      </c>
      <c r="U3289" t="str">
        <f>INDEX('ED - Country code'!$A:$A,MATCH(Data!G3422,'ED - Country code'!$B:$B,0))</f>
        <v>United States of America</v>
      </c>
      <c r="V3289">
        <f t="shared" si="414"/>
        <v>8.9096990740727051</v>
      </c>
      <c r="W3289">
        <f t="shared" si="415"/>
        <v>2016</v>
      </c>
    </row>
    <row r="3290" spans="1:23" ht="43.2" x14ac:dyDescent="0.3">
      <c r="A3290">
        <v>1760</v>
      </c>
      <c r="B3290" s="3" t="s">
        <v>1761</v>
      </c>
      <c r="C3290" s="3" t="s">
        <v>5870</v>
      </c>
      <c r="D3290">
        <v>5000</v>
      </c>
      <c r="E3290">
        <v>8272</v>
      </c>
      <c r="F3290" t="s">
        <v>8219</v>
      </c>
      <c r="G3290" t="s">
        <v>8224</v>
      </c>
      <c r="H3290" t="s">
        <v>8246</v>
      </c>
      <c r="I3290">
        <v>1456416513</v>
      </c>
      <c r="J3290">
        <v>1454688513</v>
      </c>
      <c r="K3290" t="b">
        <v>0</v>
      </c>
      <c r="L3290">
        <v>102</v>
      </c>
      <c r="M3290" t="b">
        <v>1</v>
      </c>
      <c r="N3290" t="s">
        <v>8285</v>
      </c>
      <c r="O3290" s="5">
        <f t="shared" si="408"/>
        <v>1.6544000000000001</v>
      </c>
      <c r="P3290" s="8">
        <f t="shared" si="409"/>
        <v>81.098039215686271</v>
      </c>
      <c r="Q3290" t="str">
        <f t="shared" si="410"/>
        <v>photography</v>
      </c>
      <c r="R3290" t="str">
        <f t="shared" si="411"/>
        <v>photobooks</v>
      </c>
      <c r="S3290" s="11">
        <f t="shared" si="412"/>
        <v>42405.67260416667</v>
      </c>
      <c r="T3290" s="11">
        <f t="shared" si="413"/>
        <v>42425.67260416667</v>
      </c>
      <c r="U3290" t="str">
        <f>INDEX('ED - Country code'!$A:$A,MATCH(Data!G1762,'ED - Country code'!$B:$B,0))</f>
        <v>United States of America</v>
      </c>
      <c r="V3290">
        <f t="shared" si="414"/>
        <v>20</v>
      </c>
      <c r="W3290">
        <f t="shared" si="415"/>
        <v>2016</v>
      </c>
    </row>
    <row r="3291" spans="1:23" ht="43.2" x14ac:dyDescent="0.3">
      <c r="A3291">
        <v>2</v>
      </c>
      <c r="B3291" s="3" t="s">
        <v>4</v>
      </c>
      <c r="C3291" s="3" t="s">
        <v>4113</v>
      </c>
      <c r="D3291">
        <v>500</v>
      </c>
      <c r="E3291">
        <v>525</v>
      </c>
      <c r="F3291" t="s">
        <v>8219</v>
      </c>
      <c r="G3291" t="s">
        <v>8225</v>
      </c>
      <c r="H3291" t="s">
        <v>8247</v>
      </c>
      <c r="I3291">
        <v>1455555083</v>
      </c>
      <c r="J3291">
        <v>1454691083</v>
      </c>
      <c r="K3291" t="b">
        <v>0</v>
      </c>
      <c r="L3291">
        <v>35</v>
      </c>
      <c r="M3291" t="b">
        <v>1</v>
      </c>
      <c r="N3291" t="s">
        <v>8265</v>
      </c>
      <c r="O3291" s="5">
        <f t="shared" si="408"/>
        <v>1.05</v>
      </c>
      <c r="P3291" s="8">
        <f t="shared" si="409"/>
        <v>15</v>
      </c>
      <c r="Q3291" t="str">
        <f t="shared" si="410"/>
        <v>film &amp; video</v>
      </c>
      <c r="R3291" t="str">
        <f t="shared" si="411"/>
        <v>television</v>
      </c>
      <c r="S3291" s="11">
        <f t="shared" si="412"/>
        <v>42405.702349537038</v>
      </c>
      <c r="T3291" s="11">
        <f t="shared" si="413"/>
        <v>42415.702349537038</v>
      </c>
      <c r="U3291" t="str">
        <f>INDEX('ED - Country code'!$A:$A,MATCH(Data!G4,'ED - Country code'!$B:$B,0))</f>
        <v>United States of America</v>
      </c>
      <c r="V3291">
        <f t="shared" si="414"/>
        <v>10</v>
      </c>
      <c r="W3291">
        <f t="shared" si="415"/>
        <v>2016</v>
      </c>
    </row>
    <row r="3292" spans="1:23" ht="43.2" x14ac:dyDescent="0.3">
      <c r="A3292">
        <v>2459</v>
      </c>
      <c r="B3292" s="3" t="s">
        <v>2460</v>
      </c>
      <c r="C3292" s="3" t="s">
        <v>6569</v>
      </c>
      <c r="D3292">
        <v>30000</v>
      </c>
      <c r="E3292">
        <v>30675</v>
      </c>
      <c r="F3292" t="s">
        <v>8219</v>
      </c>
      <c r="G3292" t="s">
        <v>8224</v>
      </c>
      <c r="H3292" t="s">
        <v>8246</v>
      </c>
      <c r="I3292">
        <v>1458742685</v>
      </c>
      <c r="J3292">
        <v>1454858285</v>
      </c>
      <c r="K3292" t="b">
        <v>0</v>
      </c>
      <c r="L3292">
        <v>282</v>
      </c>
      <c r="M3292" t="b">
        <v>1</v>
      </c>
      <c r="N3292" t="s">
        <v>8298</v>
      </c>
      <c r="O3292" s="5">
        <f t="shared" si="408"/>
        <v>1.0225</v>
      </c>
      <c r="P3292" s="8">
        <f t="shared" si="409"/>
        <v>108.77659574468085</v>
      </c>
      <c r="Q3292" t="str">
        <f t="shared" si="410"/>
        <v>food</v>
      </c>
      <c r="R3292" t="str">
        <f t="shared" si="411"/>
        <v>small batch</v>
      </c>
      <c r="S3292" s="11">
        <f t="shared" si="412"/>
        <v>42407.637557870374</v>
      </c>
      <c r="T3292" s="11">
        <f t="shared" si="413"/>
        <v>42452.595891203702</v>
      </c>
      <c r="U3292" t="str">
        <f>INDEX('ED - Country code'!$A:$A,MATCH(Data!G2461,'ED - Country code'!$B:$B,0))</f>
        <v>United States of America</v>
      </c>
      <c r="V3292">
        <f t="shared" si="414"/>
        <v>44.958333333328483</v>
      </c>
      <c r="W3292">
        <f t="shared" si="415"/>
        <v>2016</v>
      </c>
    </row>
    <row r="3293" spans="1:23" ht="43.2" x14ac:dyDescent="0.3">
      <c r="A3293">
        <v>1193</v>
      </c>
      <c r="B3293" s="3" t="s">
        <v>1194</v>
      </c>
      <c r="C3293" s="3" t="s">
        <v>5303</v>
      </c>
      <c r="D3293">
        <v>21000</v>
      </c>
      <c r="E3293">
        <v>21831</v>
      </c>
      <c r="F3293" t="s">
        <v>8219</v>
      </c>
      <c r="G3293" t="s">
        <v>8224</v>
      </c>
      <c r="H3293" t="s">
        <v>8246</v>
      </c>
      <c r="I3293">
        <v>1460223453</v>
      </c>
      <c r="J3293">
        <v>1455043053</v>
      </c>
      <c r="K3293" t="b">
        <v>0</v>
      </c>
      <c r="L3293">
        <v>273</v>
      </c>
      <c r="M3293" t="b">
        <v>1</v>
      </c>
      <c r="N3293" t="s">
        <v>8285</v>
      </c>
      <c r="O3293" s="5">
        <f t="shared" si="408"/>
        <v>1.0395714285714286</v>
      </c>
      <c r="P3293" s="8">
        <f t="shared" si="409"/>
        <v>79.967032967032964</v>
      </c>
      <c r="Q3293" t="str">
        <f t="shared" si="410"/>
        <v>photography</v>
      </c>
      <c r="R3293" t="str">
        <f t="shared" si="411"/>
        <v>photobooks</v>
      </c>
      <c r="S3293" s="11">
        <f t="shared" si="412"/>
        <v>42409.776076388895</v>
      </c>
      <c r="T3293" s="11">
        <f t="shared" si="413"/>
        <v>42469.734409722223</v>
      </c>
      <c r="U3293" t="str">
        <f>INDEX('ED - Country code'!$A:$A,MATCH(Data!G1195,'ED - Country code'!$B:$B,0))</f>
        <v>United States of America</v>
      </c>
      <c r="V3293">
        <f t="shared" si="414"/>
        <v>59.958333333328483</v>
      </c>
      <c r="W3293">
        <f t="shared" si="415"/>
        <v>2016</v>
      </c>
    </row>
    <row r="3294" spans="1:23" ht="43.2" x14ac:dyDescent="0.3">
      <c r="A3294">
        <v>3405</v>
      </c>
      <c r="B3294" s="3" t="s">
        <v>3404</v>
      </c>
      <c r="C3294" s="3" t="s">
        <v>7515</v>
      </c>
      <c r="D3294">
        <v>350</v>
      </c>
      <c r="E3294">
        <v>481.5</v>
      </c>
      <c r="F3294" t="s">
        <v>8219</v>
      </c>
      <c r="G3294" t="s">
        <v>8225</v>
      </c>
      <c r="H3294" t="s">
        <v>8247</v>
      </c>
      <c r="I3294">
        <v>1456876740</v>
      </c>
      <c r="J3294">
        <v>1455063886</v>
      </c>
      <c r="K3294" t="b">
        <v>0</v>
      </c>
      <c r="L3294">
        <v>17</v>
      </c>
      <c r="M3294" t="b">
        <v>1</v>
      </c>
      <c r="N3294" t="s">
        <v>8271</v>
      </c>
      <c r="O3294" s="5">
        <f t="shared" si="408"/>
        <v>1.3757142857142857</v>
      </c>
      <c r="P3294" s="8">
        <f t="shared" si="409"/>
        <v>28.323529411764707</v>
      </c>
      <c r="Q3294" t="str">
        <f t="shared" si="410"/>
        <v>theater</v>
      </c>
      <c r="R3294" t="str">
        <f t="shared" si="411"/>
        <v>plays</v>
      </c>
      <c r="S3294" s="11">
        <f t="shared" si="412"/>
        <v>42410.017199074078</v>
      </c>
      <c r="T3294" s="11">
        <f t="shared" si="413"/>
        <v>42430.999305555553</v>
      </c>
      <c r="U3294" t="str">
        <f>INDEX('ED - Country code'!$A:$A,MATCH(Data!G3407,'ED - Country code'!$B:$B,0))</f>
        <v>United States of America</v>
      </c>
      <c r="V3294">
        <f t="shared" si="414"/>
        <v>20.982106481475057</v>
      </c>
      <c r="W3294">
        <f t="shared" si="415"/>
        <v>2016</v>
      </c>
    </row>
    <row r="3295" spans="1:23" x14ac:dyDescent="0.3">
      <c r="A3295">
        <v>1762</v>
      </c>
      <c r="B3295" s="3" t="s">
        <v>1763</v>
      </c>
      <c r="C3295" s="3" t="s">
        <v>5872</v>
      </c>
      <c r="D3295">
        <v>100</v>
      </c>
      <c r="E3295">
        <v>885</v>
      </c>
      <c r="F3295" t="s">
        <v>8219</v>
      </c>
      <c r="G3295" t="s">
        <v>8224</v>
      </c>
      <c r="H3295" t="s">
        <v>8246</v>
      </c>
      <c r="I3295">
        <v>1457739245</v>
      </c>
      <c r="J3295">
        <v>1455147245</v>
      </c>
      <c r="K3295" t="b">
        <v>0</v>
      </c>
      <c r="L3295">
        <v>25</v>
      </c>
      <c r="M3295" t="b">
        <v>1</v>
      </c>
      <c r="N3295" t="s">
        <v>8285</v>
      </c>
      <c r="O3295" s="5">
        <f t="shared" si="408"/>
        <v>8.85</v>
      </c>
      <c r="P3295" s="8">
        <f t="shared" si="409"/>
        <v>35.4</v>
      </c>
      <c r="Q3295" t="str">
        <f t="shared" si="410"/>
        <v>photography</v>
      </c>
      <c r="R3295" t="str">
        <f t="shared" si="411"/>
        <v>photobooks</v>
      </c>
      <c r="S3295" s="11">
        <f t="shared" si="412"/>
        <v>42410.982002314813</v>
      </c>
      <c r="T3295" s="11">
        <f t="shared" si="413"/>
        <v>42440.982002314813</v>
      </c>
      <c r="U3295" t="str">
        <f>INDEX('ED - Country code'!$A:$A,MATCH(Data!G1764,'ED - Country code'!$B:$B,0))</f>
        <v>United Kingdom</v>
      </c>
      <c r="V3295">
        <f t="shared" si="414"/>
        <v>30</v>
      </c>
      <c r="W3295">
        <f t="shared" si="415"/>
        <v>2016</v>
      </c>
    </row>
    <row r="3296" spans="1:23" ht="43.2" x14ac:dyDescent="0.3">
      <c r="A3296">
        <v>3548</v>
      </c>
      <c r="B3296" s="3" t="s">
        <v>3547</v>
      </c>
      <c r="C3296" s="3" t="s">
        <v>7658</v>
      </c>
      <c r="D3296">
        <v>2100</v>
      </c>
      <c r="E3296">
        <v>2140</v>
      </c>
      <c r="F3296" t="s">
        <v>8219</v>
      </c>
      <c r="G3296" t="s">
        <v>8224</v>
      </c>
      <c r="H3296" t="s">
        <v>8246</v>
      </c>
      <c r="I3296">
        <v>1457139600</v>
      </c>
      <c r="J3296">
        <v>1455230214</v>
      </c>
      <c r="K3296" t="b">
        <v>0</v>
      </c>
      <c r="L3296">
        <v>13</v>
      </c>
      <c r="M3296" t="b">
        <v>1</v>
      </c>
      <c r="N3296" t="s">
        <v>8271</v>
      </c>
      <c r="O3296" s="5">
        <f t="shared" si="408"/>
        <v>1.019047619047619</v>
      </c>
      <c r="P3296" s="8">
        <f t="shared" si="409"/>
        <v>164.61538461538461</v>
      </c>
      <c r="Q3296" t="str">
        <f t="shared" si="410"/>
        <v>theater</v>
      </c>
      <c r="R3296" t="str">
        <f t="shared" si="411"/>
        <v>plays</v>
      </c>
      <c r="S3296" s="11">
        <f t="shared" si="412"/>
        <v>42411.942291666666</v>
      </c>
      <c r="T3296" s="11">
        <f t="shared" si="413"/>
        <v>42434.041666666672</v>
      </c>
      <c r="U3296" t="str">
        <f>INDEX('ED - Country code'!$A:$A,MATCH(Data!G3550,'ED - Country code'!$B:$B,0))</f>
        <v>United Kingdom</v>
      </c>
      <c r="V3296">
        <f t="shared" si="414"/>
        <v>22.099375000005239</v>
      </c>
      <c r="W3296">
        <f t="shared" si="415"/>
        <v>2016</v>
      </c>
    </row>
    <row r="3297" spans="1:23" ht="43.2" x14ac:dyDescent="0.3">
      <c r="A3297">
        <v>1505</v>
      </c>
      <c r="B3297" s="3" t="s">
        <v>1506</v>
      </c>
      <c r="C3297" s="3" t="s">
        <v>5615</v>
      </c>
      <c r="D3297">
        <v>16000</v>
      </c>
      <c r="E3297">
        <v>16573</v>
      </c>
      <c r="F3297" t="s">
        <v>8219</v>
      </c>
      <c r="G3297" t="s">
        <v>8236</v>
      </c>
      <c r="H3297" t="s">
        <v>8249</v>
      </c>
      <c r="I3297">
        <v>1458676860</v>
      </c>
      <c r="J3297">
        <v>1455446303</v>
      </c>
      <c r="K3297" t="b">
        <v>1</v>
      </c>
      <c r="L3297">
        <v>345</v>
      </c>
      <c r="M3297" t="b">
        <v>1</v>
      </c>
      <c r="N3297" t="s">
        <v>8285</v>
      </c>
      <c r="O3297" s="5">
        <f t="shared" si="408"/>
        <v>1.0358125</v>
      </c>
      <c r="P3297" s="8">
        <f t="shared" si="409"/>
        <v>48.037681159420288</v>
      </c>
      <c r="Q3297" t="str">
        <f t="shared" si="410"/>
        <v>photography</v>
      </c>
      <c r="R3297" t="str">
        <f t="shared" si="411"/>
        <v>photobooks</v>
      </c>
      <c r="S3297" s="11">
        <f t="shared" si="412"/>
        <v>42414.44332175926</v>
      </c>
      <c r="T3297" s="11">
        <f t="shared" si="413"/>
        <v>42451.834027777775</v>
      </c>
      <c r="U3297" t="str">
        <f>INDEX('ED - Country code'!$A:$A,MATCH(Data!G1507,'ED - Country code'!$B:$B,0))</f>
        <v>United States of America</v>
      </c>
      <c r="V3297">
        <f t="shared" si="414"/>
        <v>37.39070601851563</v>
      </c>
      <c r="W3297">
        <f t="shared" si="415"/>
        <v>2016</v>
      </c>
    </row>
    <row r="3298" spans="1:23" ht="43.2" x14ac:dyDescent="0.3">
      <c r="A3298">
        <v>1515</v>
      </c>
      <c r="B3298" s="3" t="s">
        <v>1516</v>
      </c>
      <c r="C3298" s="3" t="s">
        <v>5625</v>
      </c>
      <c r="D3298">
        <v>300000</v>
      </c>
      <c r="E3298">
        <v>471567</v>
      </c>
      <c r="F3298" t="s">
        <v>8219</v>
      </c>
      <c r="G3298" t="s">
        <v>8234</v>
      </c>
      <c r="H3298" t="s">
        <v>8254</v>
      </c>
      <c r="I3298">
        <v>1458104697</v>
      </c>
      <c r="J3298">
        <v>1455516297</v>
      </c>
      <c r="K3298" t="b">
        <v>1</v>
      </c>
      <c r="L3298">
        <v>555</v>
      </c>
      <c r="M3298" t="b">
        <v>1</v>
      </c>
      <c r="N3298" t="s">
        <v>8285</v>
      </c>
      <c r="O3298" s="5">
        <f t="shared" si="408"/>
        <v>1.57189</v>
      </c>
      <c r="P3298" s="8">
        <f t="shared" si="409"/>
        <v>849.67027027027029</v>
      </c>
      <c r="Q3298" t="str">
        <f t="shared" si="410"/>
        <v>photography</v>
      </c>
      <c r="R3298" t="str">
        <f t="shared" si="411"/>
        <v>photobooks</v>
      </c>
      <c r="S3298" s="11">
        <f t="shared" si="412"/>
        <v>42415.253437499996</v>
      </c>
      <c r="T3298" s="11">
        <f t="shared" si="413"/>
        <v>42445.211770833332</v>
      </c>
      <c r="U3298" t="str">
        <f>INDEX('ED - Country code'!$A:$A,MATCH(Data!G1517,'ED - Country code'!$B:$B,0))</f>
        <v>United States of America</v>
      </c>
      <c r="V3298">
        <f t="shared" si="414"/>
        <v>29.958333333335759</v>
      </c>
      <c r="W3298">
        <f t="shared" si="415"/>
        <v>2016</v>
      </c>
    </row>
    <row r="3299" spans="1:23" ht="28.8" x14ac:dyDescent="0.3">
      <c r="A3299">
        <v>356</v>
      </c>
      <c r="B3299" s="3" t="s">
        <v>357</v>
      </c>
      <c r="C3299" s="3" t="s">
        <v>4466</v>
      </c>
      <c r="D3299">
        <v>7500</v>
      </c>
      <c r="E3299">
        <v>7701.93</v>
      </c>
      <c r="F3299" t="s">
        <v>8219</v>
      </c>
      <c r="G3299" t="s">
        <v>8224</v>
      </c>
      <c r="H3299" t="s">
        <v>8246</v>
      </c>
      <c r="I3299">
        <v>1458152193</v>
      </c>
      <c r="J3299">
        <v>1455563793</v>
      </c>
      <c r="K3299" t="b">
        <v>1</v>
      </c>
      <c r="L3299">
        <v>97</v>
      </c>
      <c r="M3299" t="b">
        <v>1</v>
      </c>
      <c r="N3299" t="s">
        <v>8269</v>
      </c>
      <c r="O3299" s="5">
        <f t="shared" si="408"/>
        <v>1.0269239999999999</v>
      </c>
      <c r="P3299" s="8">
        <f t="shared" si="409"/>
        <v>79.401340206185566</v>
      </c>
      <c r="Q3299" t="str">
        <f t="shared" si="410"/>
        <v>film &amp; video</v>
      </c>
      <c r="R3299" t="str">
        <f t="shared" si="411"/>
        <v>documentary</v>
      </c>
      <c r="S3299" s="11">
        <f t="shared" si="412"/>
        <v>42415.803159722222</v>
      </c>
      <c r="T3299" s="11">
        <f t="shared" si="413"/>
        <v>42445.761493055557</v>
      </c>
      <c r="U3299" t="str">
        <f>INDEX('ED - Country code'!$A:$A,MATCH(Data!G358,'ED - Country code'!$B:$B,0))</f>
        <v>United States of America</v>
      </c>
      <c r="V3299">
        <f t="shared" si="414"/>
        <v>29.958333333335759</v>
      </c>
      <c r="W3299">
        <f t="shared" si="415"/>
        <v>2016</v>
      </c>
    </row>
    <row r="3300" spans="1:23" ht="43.2" x14ac:dyDescent="0.3">
      <c r="A3300">
        <v>1677</v>
      </c>
      <c r="B3300" s="3" t="s">
        <v>1678</v>
      </c>
      <c r="C3300" s="3" t="s">
        <v>5787</v>
      </c>
      <c r="D3300">
        <v>6000</v>
      </c>
      <c r="E3300">
        <v>6700</v>
      </c>
      <c r="F3300" t="s">
        <v>8219</v>
      </c>
      <c r="G3300" t="s">
        <v>8227</v>
      </c>
      <c r="H3300" t="s">
        <v>8249</v>
      </c>
      <c r="I3300">
        <v>1460786340</v>
      </c>
      <c r="J3300">
        <v>1455615976</v>
      </c>
      <c r="K3300" t="b">
        <v>0</v>
      </c>
      <c r="L3300">
        <v>42</v>
      </c>
      <c r="M3300" t="b">
        <v>1</v>
      </c>
      <c r="N3300" t="s">
        <v>8292</v>
      </c>
      <c r="O3300" s="5">
        <f t="shared" si="408"/>
        <v>1.1166666666666667</v>
      </c>
      <c r="P3300" s="8">
        <f t="shared" si="409"/>
        <v>159.52380952380952</v>
      </c>
      <c r="Q3300" t="str">
        <f t="shared" si="410"/>
        <v>music</v>
      </c>
      <c r="R3300" t="str">
        <f t="shared" si="411"/>
        <v>pop</v>
      </c>
      <c r="S3300" s="11">
        <f t="shared" si="412"/>
        <v>42416.407129629632</v>
      </c>
      <c r="T3300" s="11">
        <f t="shared" si="413"/>
        <v>42476.249305555553</v>
      </c>
      <c r="U3300" t="str">
        <f>INDEX('ED - Country code'!$A:$A,MATCH(Data!G1679,'ED - Country code'!$B:$B,0))</f>
        <v>United States of America</v>
      </c>
      <c r="V3300">
        <f t="shared" si="414"/>
        <v>59.842175925921765</v>
      </c>
      <c r="W3300">
        <f t="shared" si="415"/>
        <v>2016</v>
      </c>
    </row>
    <row r="3301" spans="1:23" ht="43.2" x14ac:dyDescent="0.3">
      <c r="A3301">
        <v>2794</v>
      </c>
      <c r="B3301" s="3" t="s">
        <v>2794</v>
      </c>
      <c r="C3301" s="3" t="s">
        <v>6904</v>
      </c>
      <c r="D3301">
        <v>50</v>
      </c>
      <c r="E3301">
        <v>75</v>
      </c>
      <c r="F3301" t="s">
        <v>8219</v>
      </c>
      <c r="G3301" t="s">
        <v>8225</v>
      </c>
      <c r="H3301" t="s">
        <v>8247</v>
      </c>
      <c r="I3301">
        <v>1457031600</v>
      </c>
      <c r="J3301">
        <v>1455640559</v>
      </c>
      <c r="K3301" t="b">
        <v>0</v>
      </c>
      <c r="L3301">
        <v>3</v>
      </c>
      <c r="M3301" t="b">
        <v>1</v>
      </c>
      <c r="N3301" t="s">
        <v>8271</v>
      </c>
      <c r="O3301" s="5">
        <f t="shared" si="408"/>
        <v>1.5</v>
      </c>
      <c r="P3301" s="8">
        <f t="shared" si="409"/>
        <v>25</v>
      </c>
      <c r="Q3301" t="str">
        <f t="shared" si="410"/>
        <v>theater</v>
      </c>
      <c r="R3301" t="str">
        <f t="shared" si="411"/>
        <v>plays</v>
      </c>
      <c r="S3301" s="11">
        <f t="shared" si="412"/>
        <v>42416.691655092596</v>
      </c>
      <c r="T3301" s="11">
        <f t="shared" si="413"/>
        <v>42432.791666666672</v>
      </c>
      <c r="U3301" t="str">
        <f>INDEX('ED - Country code'!$A:$A,MATCH(Data!G2796,'ED - Country code'!$B:$B,0))</f>
        <v>United Kingdom</v>
      </c>
      <c r="V3301">
        <f t="shared" si="414"/>
        <v>16.100011574075324</v>
      </c>
      <c r="W3301">
        <f t="shared" si="415"/>
        <v>2016</v>
      </c>
    </row>
    <row r="3302" spans="1:23" ht="43.2" x14ac:dyDescent="0.3">
      <c r="A3302">
        <v>647</v>
      </c>
      <c r="B3302" s="3" t="s">
        <v>648</v>
      </c>
      <c r="C3302" s="3" t="s">
        <v>4757</v>
      </c>
      <c r="D3302">
        <v>2000</v>
      </c>
      <c r="E3302">
        <v>2141</v>
      </c>
      <c r="F3302" t="s">
        <v>8219</v>
      </c>
      <c r="G3302" t="s">
        <v>8229</v>
      </c>
      <c r="H3302" t="s">
        <v>8251</v>
      </c>
      <c r="I3302">
        <v>1458235549</v>
      </c>
      <c r="J3302">
        <v>1455647149</v>
      </c>
      <c r="K3302" t="b">
        <v>0</v>
      </c>
      <c r="L3302">
        <v>17</v>
      </c>
      <c r="M3302" t="b">
        <v>1</v>
      </c>
      <c r="N3302" t="s">
        <v>8273</v>
      </c>
      <c r="O3302" s="5">
        <f t="shared" si="408"/>
        <v>1.0705</v>
      </c>
      <c r="P3302" s="8">
        <f t="shared" si="409"/>
        <v>125.94117647058823</v>
      </c>
      <c r="Q3302" t="str">
        <f t="shared" si="410"/>
        <v>technology</v>
      </c>
      <c r="R3302" t="str">
        <f t="shared" si="411"/>
        <v>wearables</v>
      </c>
      <c r="S3302" s="11">
        <f t="shared" si="412"/>
        <v>42416.767928240741</v>
      </c>
      <c r="T3302" s="11">
        <f t="shared" si="413"/>
        <v>42446.726261574076</v>
      </c>
      <c r="U3302" t="str">
        <f>INDEX('ED - Country code'!$A:$A,MATCH(Data!G649,'ED - Country code'!$B:$B,0))</f>
        <v>United States of America</v>
      </c>
      <c r="V3302">
        <f t="shared" si="414"/>
        <v>29.958333333335759</v>
      </c>
      <c r="W3302">
        <f t="shared" si="415"/>
        <v>2016</v>
      </c>
    </row>
    <row r="3303" spans="1:23" ht="28.8" x14ac:dyDescent="0.3">
      <c r="A3303">
        <v>3597</v>
      </c>
      <c r="B3303" s="3" t="s">
        <v>3596</v>
      </c>
      <c r="C3303" s="3" t="s">
        <v>7707</v>
      </c>
      <c r="D3303">
        <v>2500</v>
      </c>
      <c r="E3303">
        <v>2565</v>
      </c>
      <c r="F3303" t="s">
        <v>8219</v>
      </c>
      <c r="G3303" t="s">
        <v>8224</v>
      </c>
      <c r="H3303" t="s">
        <v>8246</v>
      </c>
      <c r="I3303">
        <v>1456984740</v>
      </c>
      <c r="J3303">
        <v>1455717790</v>
      </c>
      <c r="K3303" t="b">
        <v>0</v>
      </c>
      <c r="L3303">
        <v>33</v>
      </c>
      <c r="M3303" t="b">
        <v>1</v>
      </c>
      <c r="N3303" t="s">
        <v>8271</v>
      </c>
      <c r="O3303" s="5">
        <f t="shared" si="408"/>
        <v>1.026</v>
      </c>
      <c r="P3303" s="8">
        <f t="shared" si="409"/>
        <v>77.727272727272734</v>
      </c>
      <c r="Q3303" t="str">
        <f t="shared" si="410"/>
        <v>theater</v>
      </c>
      <c r="R3303" t="str">
        <f t="shared" si="411"/>
        <v>plays</v>
      </c>
      <c r="S3303" s="11">
        <f t="shared" si="412"/>
        <v>42417.585532407407</v>
      </c>
      <c r="T3303" s="11">
        <f t="shared" si="413"/>
        <v>42432.249305555553</v>
      </c>
      <c r="U3303" t="str">
        <f>INDEX('ED - Country code'!$A:$A,MATCH(Data!G3599,'ED - Country code'!$B:$B,0))</f>
        <v>United States of America</v>
      </c>
      <c r="V3303">
        <f t="shared" si="414"/>
        <v>14.663773148145992</v>
      </c>
      <c r="W3303">
        <f t="shared" si="415"/>
        <v>2016</v>
      </c>
    </row>
    <row r="3304" spans="1:23" ht="43.2" x14ac:dyDescent="0.3">
      <c r="A3304">
        <v>2190</v>
      </c>
      <c r="B3304" s="3" t="s">
        <v>2191</v>
      </c>
      <c r="C3304" s="3" t="s">
        <v>6300</v>
      </c>
      <c r="D3304">
        <v>19000</v>
      </c>
      <c r="E3304">
        <v>35076</v>
      </c>
      <c r="F3304" t="s">
        <v>8219</v>
      </c>
      <c r="G3304" t="s">
        <v>8224</v>
      </c>
      <c r="H3304" t="s">
        <v>8246</v>
      </c>
      <c r="I3304">
        <v>1458716340</v>
      </c>
      <c r="J3304">
        <v>1455721204</v>
      </c>
      <c r="K3304" t="b">
        <v>0</v>
      </c>
      <c r="L3304">
        <v>537</v>
      </c>
      <c r="M3304" t="b">
        <v>1</v>
      </c>
      <c r="N3304" t="s">
        <v>8297</v>
      </c>
      <c r="O3304" s="5">
        <f t="shared" si="408"/>
        <v>1.8461052631578947</v>
      </c>
      <c r="P3304" s="8">
        <f t="shared" si="409"/>
        <v>65.318435754189949</v>
      </c>
      <c r="Q3304" t="str">
        <f t="shared" si="410"/>
        <v>games</v>
      </c>
      <c r="R3304" t="str">
        <f t="shared" si="411"/>
        <v>tabletop games</v>
      </c>
      <c r="S3304" s="11">
        <f t="shared" si="412"/>
        <v>42417.625046296293</v>
      </c>
      <c r="T3304" s="11">
        <f t="shared" si="413"/>
        <v>42452.290972222225</v>
      </c>
      <c r="U3304" t="str">
        <f>INDEX('ED - Country code'!$A:$A,MATCH(Data!G2192,'ED - Country code'!$B:$B,0))</f>
        <v>United States of America</v>
      </c>
      <c r="V3304">
        <f t="shared" si="414"/>
        <v>34.665925925932243</v>
      </c>
      <c r="W3304">
        <f t="shared" si="415"/>
        <v>2016</v>
      </c>
    </row>
    <row r="3305" spans="1:23" ht="43.2" x14ac:dyDescent="0.3">
      <c r="A3305">
        <v>656</v>
      </c>
      <c r="B3305" s="3" t="s">
        <v>657</v>
      </c>
      <c r="C3305" s="3" t="s">
        <v>4766</v>
      </c>
      <c r="D3305">
        <v>5000</v>
      </c>
      <c r="E3305">
        <v>10678</v>
      </c>
      <c r="F3305" t="s">
        <v>8219</v>
      </c>
      <c r="G3305" t="s">
        <v>8224</v>
      </c>
      <c r="H3305" t="s">
        <v>8246</v>
      </c>
      <c r="I3305">
        <v>1460917119</v>
      </c>
      <c r="J3305">
        <v>1455736719</v>
      </c>
      <c r="K3305" t="b">
        <v>0</v>
      </c>
      <c r="L3305">
        <v>87</v>
      </c>
      <c r="M3305" t="b">
        <v>1</v>
      </c>
      <c r="N3305" t="s">
        <v>8273</v>
      </c>
      <c r="O3305" s="5">
        <f t="shared" si="408"/>
        <v>2.1356000000000002</v>
      </c>
      <c r="P3305" s="8">
        <f t="shared" si="409"/>
        <v>122.73563218390805</v>
      </c>
      <c r="Q3305" t="str">
        <f t="shared" si="410"/>
        <v>technology</v>
      </c>
      <c r="R3305" t="str">
        <f t="shared" si="411"/>
        <v>wearables</v>
      </c>
      <c r="S3305" s="11">
        <f t="shared" si="412"/>
        <v>42417.804618055554</v>
      </c>
      <c r="T3305" s="11">
        <f t="shared" si="413"/>
        <v>42477.762951388882</v>
      </c>
      <c r="U3305" t="str">
        <f>INDEX('ED - Country code'!$A:$A,MATCH(Data!G658,'ED - Country code'!$B:$B,0))</f>
        <v>United States of America</v>
      </c>
      <c r="V3305">
        <f t="shared" si="414"/>
        <v>59.958333333328483</v>
      </c>
      <c r="W3305">
        <f t="shared" si="415"/>
        <v>2016</v>
      </c>
    </row>
    <row r="3306" spans="1:23" ht="43.2" x14ac:dyDescent="0.3">
      <c r="A3306">
        <v>394</v>
      </c>
      <c r="B3306" s="3" t="s">
        <v>395</v>
      </c>
      <c r="C3306" s="3" t="s">
        <v>4504</v>
      </c>
      <c r="D3306">
        <v>4700</v>
      </c>
      <c r="E3306">
        <v>5259</v>
      </c>
      <c r="F3306" t="s">
        <v>8219</v>
      </c>
      <c r="G3306" t="s">
        <v>8227</v>
      </c>
      <c r="H3306" t="s">
        <v>8249</v>
      </c>
      <c r="I3306">
        <v>1460918282</v>
      </c>
      <c r="J3306">
        <v>1455737882</v>
      </c>
      <c r="K3306" t="b">
        <v>0</v>
      </c>
      <c r="L3306">
        <v>50</v>
      </c>
      <c r="M3306" t="b">
        <v>1</v>
      </c>
      <c r="N3306" t="s">
        <v>8269</v>
      </c>
      <c r="O3306" s="5">
        <f t="shared" si="408"/>
        <v>1.118936170212766</v>
      </c>
      <c r="P3306" s="8">
        <f t="shared" si="409"/>
        <v>105.18</v>
      </c>
      <c r="Q3306" t="str">
        <f t="shared" si="410"/>
        <v>film &amp; video</v>
      </c>
      <c r="R3306" t="str">
        <f t="shared" si="411"/>
        <v>documentary</v>
      </c>
      <c r="S3306" s="11">
        <f t="shared" si="412"/>
        <v>42417.818078703705</v>
      </c>
      <c r="T3306" s="11">
        <f t="shared" si="413"/>
        <v>42477.776412037041</v>
      </c>
      <c r="U3306" t="str">
        <f>INDEX('ED - Country code'!$A:$A,MATCH(Data!G396,'ED - Country code'!$B:$B,0))</f>
        <v>United States of America</v>
      </c>
      <c r="V3306">
        <f t="shared" si="414"/>
        <v>59.958333333335759</v>
      </c>
      <c r="W3306">
        <f t="shared" si="415"/>
        <v>2016</v>
      </c>
    </row>
    <row r="3307" spans="1:23" ht="43.2" x14ac:dyDescent="0.3">
      <c r="A3307">
        <v>2719</v>
      </c>
      <c r="B3307" s="3" t="s">
        <v>2719</v>
      </c>
      <c r="C3307" s="3" t="s">
        <v>6829</v>
      </c>
      <c r="D3307">
        <v>6000</v>
      </c>
      <c r="E3307">
        <v>6530</v>
      </c>
      <c r="F3307" t="s">
        <v>8219</v>
      </c>
      <c r="G3307" t="s">
        <v>8224</v>
      </c>
      <c r="H3307" t="s">
        <v>8246</v>
      </c>
      <c r="I3307">
        <v>1460936694</v>
      </c>
      <c r="J3307">
        <v>1455756294</v>
      </c>
      <c r="K3307" t="b">
        <v>0</v>
      </c>
      <c r="L3307">
        <v>69</v>
      </c>
      <c r="M3307" t="b">
        <v>1</v>
      </c>
      <c r="N3307" t="s">
        <v>8303</v>
      </c>
      <c r="O3307" s="5">
        <f t="shared" si="408"/>
        <v>1.0883333333333334</v>
      </c>
      <c r="P3307" s="8">
        <f t="shared" si="409"/>
        <v>94.637681159420296</v>
      </c>
      <c r="Q3307" t="str">
        <f t="shared" si="410"/>
        <v>theater</v>
      </c>
      <c r="R3307" t="str">
        <f t="shared" si="411"/>
        <v>spaces</v>
      </c>
      <c r="S3307" s="11">
        <f t="shared" si="412"/>
        <v>42418.031180555554</v>
      </c>
      <c r="T3307" s="11">
        <f t="shared" si="413"/>
        <v>42477.989513888882</v>
      </c>
      <c r="U3307" t="str">
        <f>INDEX('ED - Country code'!$A:$A,MATCH(Data!G2721,'ED - Country code'!$B:$B,0))</f>
        <v>United Kingdom</v>
      </c>
      <c r="V3307">
        <f t="shared" si="414"/>
        <v>59.958333333328483</v>
      </c>
      <c r="W3307">
        <f t="shared" si="415"/>
        <v>2016</v>
      </c>
    </row>
    <row r="3308" spans="1:23" ht="43.2" x14ac:dyDescent="0.3">
      <c r="A3308">
        <v>1038</v>
      </c>
      <c r="B3308" s="3" t="s">
        <v>1039</v>
      </c>
      <c r="C3308" s="3" t="s">
        <v>5148</v>
      </c>
      <c r="D3308">
        <v>1500</v>
      </c>
      <c r="E3308">
        <v>2180</v>
      </c>
      <c r="F3308" t="s">
        <v>8219</v>
      </c>
      <c r="G3308" t="s">
        <v>8224</v>
      </c>
      <c r="H3308" t="s">
        <v>8246</v>
      </c>
      <c r="I3308">
        <v>1458362023</v>
      </c>
      <c r="J3308">
        <v>1455773623</v>
      </c>
      <c r="K3308" t="b">
        <v>0</v>
      </c>
      <c r="L3308">
        <v>61</v>
      </c>
      <c r="M3308" t="b">
        <v>1</v>
      </c>
      <c r="N3308" t="s">
        <v>8280</v>
      </c>
      <c r="O3308" s="5">
        <f t="shared" si="408"/>
        <v>1.4533333333333334</v>
      </c>
      <c r="P3308" s="8">
        <f t="shared" si="409"/>
        <v>35.73770491803279</v>
      </c>
      <c r="Q3308" t="str">
        <f t="shared" si="410"/>
        <v>music</v>
      </c>
      <c r="R3308" t="str">
        <f t="shared" si="411"/>
        <v>electronic music</v>
      </c>
      <c r="S3308" s="11">
        <f t="shared" si="412"/>
        <v>42418.231747685189</v>
      </c>
      <c r="T3308" s="11">
        <f t="shared" si="413"/>
        <v>42448.190081018518</v>
      </c>
      <c r="U3308" t="str">
        <f>INDEX('ED - Country code'!$A:$A,MATCH(Data!G1040,'ED - Country code'!$B:$B,0))</f>
        <v>United States of America</v>
      </c>
      <c r="V3308">
        <f t="shared" si="414"/>
        <v>29.958333333328483</v>
      </c>
      <c r="W3308">
        <f t="shared" si="415"/>
        <v>2016</v>
      </c>
    </row>
    <row r="3309" spans="1:23" ht="43.2" x14ac:dyDescent="0.3">
      <c r="A3309">
        <v>3583</v>
      </c>
      <c r="B3309" s="3" t="s">
        <v>3582</v>
      </c>
      <c r="C3309" s="3" t="s">
        <v>7693</v>
      </c>
      <c r="D3309">
        <v>3000</v>
      </c>
      <c r="E3309">
        <v>3255</v>
      </c>
      <c r="F3309" t="s">
        <v>8219</v>
      </c>
      <c r="G3309" t="s">
        <v>8224</v>
      </c>
      <c r="H3309" t="s">
        <v>8246</v>
      </c>
      <c r="I3309">
        <v>1460970805</v>
      </c>
      <c r="J3309">
        <v>1455790405</v>
      </c>
      <c r="K3309" t="b">
        <v>0</v>
      </c>
      <c r="L3309">
        <v>24</v>
      </c>
      <c r="M3309" t="b">
        <v>1</v>
      </c>
      <c r="N3309" t="s">
        <v>8271</v>
      </c>
      <c r="O3309" s="5">
        <f t="shared" si="408"/>
        <v>1.085</v>
      </c>
      <c r="P3309" s="8">
        <f t="shared" si="409"/>
        <v>135.625</v>
      </c>
      <c r="Q3309" t="str">
        <f t="shared" si="410"/>
        <v>theater</v>
      </c>
      <c r="R3309" t="str">
        <f t="shared" si="411"/>
        <v>plays</v>
      </c>
      <c r="S3309" s="11">
        <f t="shared" si="412"/>
        <v>42418.425983796296</v>
      </c>
      <c r="T3309" s="11">
        <f t="shared" si="413"/>
        <v>42478.384317129632</v>
      </c>
      <c r="U3309" t="str">
        <f>INDEX('ED - Country code'!$A:$A,MATCH(Data!G3585,'ED - Country code'!$B:$B,0))</f>
        <v>Belgium</v>
      </c>
      <c r="V3309">
        <f t="shared" si="414"/>
        <v>59.958333333335759</v>
      </c>
      <c r="W3309">
        <f t="shared" si="415"/>
        <v>2016</v>
      </c>
    </row>
    <row r="3310" spans="1:23" ht="43.2" x14ac:dyDescent="0.3">
      <c r="A3310">
        <v>1191</v>
      </c>
      <c r="B3310" s="3" t="s">
        <v>1192</v>
      </c>
      <c r="C3310" s="3" t="s">
        <v>5301</v>
      </c>
      <c r="D3310">
        <v>2700</v>
      </c>
      <c r="E3310">
        <v>2945</v>
      </c>
      <c r="F3310" t="s">
        <v>8219</v>
      </c>
      <c r="G3310" t="s">
        <v>8224</v>
      </c>
      <c r="H3310" t="s">
        <v>8246</v>
      </c>
      <c r="I3310">
        <v>1458480560</v>
      </c>
      <c r="J3310">
        <v>1455892160</v>
      </c>
      <c r="K3310" t="b">
        <v>0</v>
      </c>
      <c r="L3310">
        <v>33</v>
      </c>
      <c r="M3310" t="b">
        <v>1</v>
      </c>
      <c r="N3310" t="s">
        <v>8285</v>
      </c>
      <c r="O3310" s="5">
        <f t="shared" si="408"/>
        <v>1.0907407407407408</v>
      </c>
      <c r="P3310" s="8">
        <f t="shared" si="409"/>
        <v>89.242424242424249</v>
      </c>
      <c r="Q3310" t="str">
        <f t="shared" si="410"/>
        <v>photography</v>
      </c>
      <c r="R3310" t="str">
        <f t="shared" si="411"/>
        <v>photobooks</v>
      </c>
      <c r="S3310" s="11">
        <f t="shared" si="412"/>
        <v>42419.603703703702</v>
      </c>
      <c r="T3310" s="11">
        <f t="shared" si="413"/>
        <v>42449.562037037031</v>
      </c>
      <c r="U3310" t="str">
        <f>INDEX('ED - Country code'!$A:$A,MATCH(Data!G1193,'ED - Country code'!$B:$B,0))</f>
        <v>United Kingdom</v>
      </c>
      <c r="V3310">
        <f t="shared" si="414"/>
        <v>29.958333333328483</v>
      </c>
      <c r="W3310">
        <f t="shared" si="415"/>
        <v>2016</v>
      </c>
    </row>
    <row r="3311" spans="1:23" ht="43.2" x14ac:dyDescent="0.3">
      <c r="A3311">
        <v>3500</v>
      </c>
      <c r="B3311" s="3" t="s">
        <v>3499</v>
      </c>
      <c r="C3311" s="3" t="s">
        <v>7610</v>
      </c>
      <c r="D3311">
        <v>1000</v>
      </c>
      <c r="E3311">
        <v>1063</v>
      </c>
      <c r="F3311" t="s">
        <v>8219</v>
      </c>
      <c r="G3311" t="s">
        <v>8224</v>
      </c>
      <c r="H3311" t="s">
        <v>8246</v>
      </c>
      <c r="I3311">
        <v>1457326740</v>
      </c>
      <c r="J3311">
        <v>1455919438</v>
      </c>
      <c r="K3311" t="b">
        <v>0</v>
      </c>
      <c r="L3311">
        <v>42</v>
      </c>
      <c r="M3311" t="b">
        <v>1</v>
      </c>
      <c r="N3311" t="s">
        <v>8271</v>
      </c>
      <c r="O3311" s="5">
        <f t="shared" si="408"/>
        <v>1.0629999999999999</v>
      </c>
      <c r="P3311" s="8">
        <f t="shared" si="409"/>
        <v>25.30952380952381</v>
      </c>
      <c r="Q3311" t="str">
        <f t="shared" si="410"/>
        <v>theater</v>
      </c>
      <c r="R3311" t="str">
        <f t="shared" si="411"/>
        <v>plays</v>
      </c>
      <c r="S3311" s="11">
        <f t="shared" si="412"/>
        <v>42419.91942129629</v>
      </c>
      <c r="T3311" s="11">
        <f t="shared" si="413"/>
        <v>42436.207638888889</v>
      </c>
      <c r="U3311" t="str">
        <f>INDEX('ED - Country code'!$A:$A,MATCH(Data!G3502,'ED - Country code'!$B:$B,0))</f>
        <v>United States of America</v>
      </c>
      <c r="V3311">
        <f t="shared" si="414"/>
        <v>16.288217592598812</v>
      </c>
      <c r="W3311">
        <f t="shared" si="415"/>
        <v>2016</v>
      </c>
    </row>
    <row r="3312" spans="1:23" ht="28.8" x14ac:dyDescent="0.3">
      <c r="A3312">
        <v>3466</v>
      </c>
      <c r="B3312" s="3" t="s">
        <v>3465</v>
      </c>
      <c r="C3312" s="3" t="s">
        <v>7576</v>
      </c>
      <c r="D3312">
        <v>3500</v>
      </c>
      <c r="E3312">
        <v>4450</v>
      </c>
      <c r="F3312" t="s">
        <v>8219</v>
      </c>
      <c r="G3312" t="s">
        <v>8224</v>
      </c>
      <c r="H3312" t="s">
        <v>8246</v>
      </c>
      <c r="I3312">
        <v>1461108450</v>
      </c>
      <c r="J3312">
        <v>1455928050</v>
      </c>
      <c r="K3312" t="b">
        <v>0</v>
      </c>
      <c r="L3312">
        <v>61</v>
      </c>
      <c r="M3312" t="b">
        <v>1</v>
      </c>
      <c r="N3312" t="s">
        <v>8271</v>
      </c>
      <c r="O3312" s="5">
        <f t="shared" si="408"/>
        <v>1.2714285714285714</v>
      </c>
      <c r="P3312" s="8">
        <f t="shared" si="409"/>
        <v>72.950819672131146</v>
      </c>
      <c r="Q3312" t="str">
        <f t="shared" si="410"/>
        <v>theater</v>
      </c>
      <c r="R3312" t="str">
        <f t="shared" si="411"/>
        <v>plays</v>
      </c>
      <c r="S3312" s="11">
        <f t="shared" si="412"/>
        <v>42420.019097222219</v>
      </c>
      <c r="T3312" s="11">
        <f t="shared" si="413"/>
        <v>42479.977430555555</v>
      </c>
      <c r="U3312" t="str">
        <f>INDEX('ED - Country code'!$A:$A,MATCH(Data!G3468,'ED - Country code'!$B:$B,0))</f>
        <v>United Kingdom</v>
      </c>
      <c r="V3312">
        <f t="shared" si="414"/>
        <v>59.958333333335759</v>
      </c>
      <c r="W3312">
        <f t="shared" si="415"/>
        <v>2016</v>
      </c>
    </row>
    <row r="3313" spans="1:23" ht="28.8" x14ac:dyDescent="0.3">
      <c r="A3313">
        <v>3783</v>
      </c>
      <c r="B3313" s="3" t="s">
        <v>3780</v>
      </c>
      <c r="C3313" s="3" t="s">
        <v>7893</v>
      </c>
      <c r="D3313">
        <v>1200</v>
      </c>
      <c r="E3313">
        <v>1547</v>
      </c>
      <c r="F3313" t="s">
        <v>8219</v>
      </c>
      <c r="G3313" t="s">
        <v>8224</v>
      </c>
      <c r="H3313" t="s">
        <v>8246</v>
      </c>
      <c r="I3313">
        <v>1458057600</v>
      </c>
      <c r="J3313">
        <v>1455938520</v>
      </c>
      <c r="K3313" t="b">
        <v>0</v>
      </c>
      <c r="L3313">
        <v>24</v>
      </c>
      <c r="M3313" t="b">
        <v>1</v>
      </c>
      <c r="N3313" t="s">
        <v>8305</v>
      </c>
      <c r="O3313" s="5">
        <f t="shared" si="408"/>
        <v>1.2891666666666666</v>
      </c>
      <c r="P3313" s="8">
        <f t="shared" si="409"/>
        <v>64.458333333333329</v>
      </c>
      <c r="Q3313" t="str">
        <f t="shared" si="410"/>
        <v>theater</v>
      </c>
      <c r="R3313" t="str">
        <f t="shared" si="411"/>
        <v>musical</v>
      </c>
      <c r="S3313" s="11">
        <f t="shared" si="412"/>
        <v>42420.140277777777</v>
      </c>
      <c r="T3313" s="11">
        <f t="shared" si="413"/>
        <v>42444.666666666672</v>
      </c>
      <c r="U3313" t="str">
        <f>INDEX('ED - Country code'!$A:$A,MATCH(Data!G3785,'ED - Country code'!$B:$B,0))</f>
        <v>Australia</v>
      </c>
      <c r="V3313">
        <f t="shared" si="414"/>
        <v>24.526388888894871</v>
      </c>
      <c r="W3313">
        <f t="shared" si="415"/>
        <v>2016</v>
      </c>
    </row>
    <row r="3314" spans="1:23" ht="43.2" x14ac:dyDescent="0.3">
      <c r="A3314">
        <v>1753</v>
      </c>
      <c r="B3314" s="3" t="s">
        <v>1754</v>
      </c>
      <c r="C3314" s="3" t="s">
        <v>5863</v>
      </c>
      <c r="D3314">
        <v>15000</v>
      </c>
      <c r="E3314">
        <v>16200</v>
      </c>
      <c r="F3314" t="s">
        <v>8219</v>
      </c>
      <c r="G3314" t="s">
        <v>8232</v>
      </c>
      <c r="H3314" t="s">
        <v>8253</v>
      </c>
      <c r="I3314">
        <v>1458579568</v>
      </c>
      <c r="J3314">
        <v>1455991168</v>
      </c>
      <c r="K3314" t="b">
        <v>0</v>
      </c>
      <c r="L3314">
        <v>35</v>
      </c>
      <c r="M3314" t="b">
        <v>1</v>
      </c>
      <c r="N3314" t="s">
        <v>8285</v>
      </c>
      <c r="O3314" s="5">
        <f t="shared" si="408"/>
        <v>1.08</v>
      </c>
      <c r="P3314" s="8">
        <f t="shared" si="409"/>
        <v>462.85714285714283</v>
      </c>
      <c r="Q3314" t="str">
        <f t="shared" si="410"/>
        <v>photography</v>
      </c>
      <c r="R3314" t="str">
        <f t="shared" si="411"/>
        <v>photobooks</v>
      </c>
      <c r="S3314" s="11">
        <f t="shared" si="412"/>
        <v>42420.74962962963</v>
      </c>
      <c r="T3314" s="11">
        <f t="shared" si="413"/>
        <v>42450.707962962959</v>
      </c>
      <c r="U3314" t="str">
        <f>INDEX('ED - Country code'!$A:$A,MATCH(Data!G1755,'ED - Country code'!$B:$B,0))</f>
        <v>United States of America</v>
      </c>
      <c r="V3314">
        <f t="shared" si="414"/>
        <v>29.958333333328483</v>
      </c>
      <c r="W3314">
        <f t="shared" si="415"/>
        <v>2016</v>
      </c>
    </row>
    <row r="3315" spans="1:23" ht="43.2" x14ac:dyDescent="0.3">
      <c r="A3315">
        <v>3364</v>
      </c>
      <c r="B3315" s="3" t="s">
        <v>3363</v>
      </c>
      <c r="C3315" s="3" t="s">
        <v>7474</v>
      </c>
      <c r="D3315">
        <v>3000</v>
      </c>
      <c r="E3315">
        <v>3178</v>
      </c>
      <c r="F3315" t="s">
        <v>8219</v>
      </c>
      <c r="G3315" t="s">
        <v>8225</v>
      </c>
      <c r="H3315" t="s">
        <v>8247</v>
      </c>
      <c r="I3315">
        <v>1458075600</v>
      </c>
      <c r="J3315">
        <v>1456183649</v>
      </c>
      <c r="K3315" t="b">
        <v>0</v>
      </c>
      <c r="L3315">
        <v>72</v>
      </c>
      <c r="M3315" t="b">
        <v>1</v>
      </c>
      <c r="N3315" t="s">
        <v>8271</v>
      </c>
      <c r="O3315" s="5">
        <f t="shared" si="408"/>
        <v>1.0593333333333332</v>
      </c>
      <c r="P3315" s="8">
        <f t="shared" si="409"/>
        <v>44.138888888888886</v>
      </c>
      <c r="Q3315" t="str">
        <f t="shared" si="410"/>
        <v>theater</v>
      </c>
      <c r="R3315" t="str">
        <f t="shared" si="411"/>
        <v>plays</v>
      </c>
      <c r="S3315" s="11">
        <f t="shared" si="412"/>
        <v>42422.977418981478</v>
      </c>
      <c r="T3315" s="11">
        <f t="shared" si="413"/>
        <v>42444.875</v>
      </c>
      <c r="U3315" t="str">
        <f>INDEX('ED - Country code'!$A:$A,MATCH(Data!G3366,'ED - Country code'!$B:$B,0))</f>
        <v>United States of America</v>
      </c>
      <c r="V3315">
        <f t="shared" si="414"/>
        <v>21.897581018522033</v>
      </c>
      <c r="W3315">
        <f t="shared" si="415"/>
        <v>2016</v>
      </c>
    </row>
    <row r="3316" spans="1:23" ht="43.2" x14ac:dyDescent="0.3">
      <c r="A3316">
        <v>1296</v>
      </c>
      <c r="B3316" s="3" t="s">
        <v>1297</v>
      </c>
      <c r="C3316" s="3" t="s">
        <v>5406</v>
      </c>
      <c r="D3316">
        <v>850</v>
      </c>
      <c r="E3316">
        <v>1200</v>
      </c>
      <c r="F3316" t="s">
        <v>8219</v>
      </c>
      <c r="G3316" t="s">
        <v>8225</v>
      </c>
      <c r="H3316" t="s">
        <v>8247</v>
      </c>
      <c r="I3316">
        <v>1457914373</v>
      </c>
      <c r="J3316">
        <v>1456189973</v>
      </c>
      <c r="K3316" t="b">
        <v>0</v>
      </c>
      <c r="L3316">
        <v>23</v>
      </c>
      <c r="M3316" t="b">
        <v>1</v>
      </c>
      <c r="N3316" t="s">
        <v>8271</v>
      </c>
      <c r="O3316" s="5">
        <f t="shared" si="408"/>
        <v>1.411764705882353</v>
      </c>
      <c r="P3316" s="8">
        <f t="shared" si="409"/>
        <v>52.173913043478258</v>
      </c>
      <c r="Q3316" t="str">
        <f t="shared" si="410"/>
        <v>theater</v>
      </c>
      <c r="R3316" t="str">
        <f t="shared" si="411"/>
        <v>plays</v>
      </c>
      <c r="S3316" s="11">
        <f t="shared" si="412"/>
        <v>42423.050613425927</v>
      </c>
      <c r="T3316" s="11">
        <f t="shared" si="413"/>
        <v>42443.008946759262</v>
      </c>
      <c r="U3316" t="str">
        <f>INDEX('ED - Country code'!$A:$A,MATCH(Data!G1298,'ED - Country code'!$B:$B,0))</f>
        <v>United States of America</v>
      </c>
      <c r="V3316">
        <f t="shared" si="414"/>
        <v>19.958333333335759</v>
      </c>
      <c r="W3316">
        <f t="shared" si="415"/>
        <v>2016</v>
      </c>
    </row>
    <row r="3317" spans="1:23" ht="43.2" x14ac:dyDescent="0.3">
      <c r="A3317">
        <v>2062</v>
      </c>
      <c r="B3317" s="3" t="s">
        <v>2063</v>
      </c>
      <c r="C3317" s="3" t="s">
        <v>6172</v>
      </c>
      <c r="D3317">
        <v>100000</v>
      </c>
      <c r="E3317">
        <v>114977</v>
      </c>
      <c r="F3317" t="s">
        <v>8219</v>
      </c>
      <c r="G3317" t="s">
        <v>8232</v>
      </c>
      <c r="H3317" t="s">
        <v>8253</v>
      </c>
      <c r="I3317">
        <v>1458807098</v>
      </c>
      <c r="J3317">
        <v>1456218698</v>
      </c>
      <c r="K3317" t="b">
        <v>0</v>
      </c>
      <c r="L3317">
        <v>203</v>
      </c>
      <c r="M3317" t="b">
        <v>1</v>
      </c>
      <c r="N3317" t="s">
        <v>8295</v>
      </c>
      <c r="O3317" s="5">
        <f t="shared" si="408"/>
        <v>1.14977</v>
      </c>
      <c r="P3317" s="8">
        <f t="shared" si="409"/>
        <v>566.38916256157631</v>
      </c>
      <c r="Q3317" t="str">
        <f t="shared" si="410"/>
        <v>technology</v>
      </c>
      <c r="R3317" t="str">
        <f t="shared" si="411"/>
        <v>hardware</v>
      </c>
      <c r="S3317" s="11">
        <f t="shared" si="412"/>
        <v>42423.3830787037</v>
      </c>
      <c r="T3317" s="11">
        <f t="shared" si="413"/>
        <v>42453.341412037036</v>
      </c>
      <c r="U3317" t="str">
        <f>INDEX('ED - Country code'!$A:$A,MATCH(Data!G2064,'ED - Country code'!$B:$B,0))</f>
        <v>United States of America</v>
      </c>
      <c r="V3317">
        <f t="shared" si="414"/>
        <v>29.958333333335759</v>
      </c>
      <c r="W3317">
        <f t="shared" si="415"/>
        <v>2016</v>
      </c>
    </row>
    <row r="3318" spans="1:23" ht="28.8" x14ac:dyDescent="0.3">
      <c r="A3318">
        <v>1980</v>
      </c>
      <c r="B3318" s="3" t="s">
        <v>1981</v>
      </c>
      <c r="C3318" s="3" t="s">
        <v>6090</v>
      </c>
      <c r="D3318">
        <v>50000</v>
      </c>
      <c r="E3318">
        <v>177412.01</v>
      </c>
      <c r="F3318" t="s">
        <v>8219</v>
      </c>
      <c r="G3318" t="s">
        <v>8236</v>
      </c>
      <c r="H3318" t="s">
        <v>8249</v>
      </c>
      <c r="I3318">
        <v>1459684862</v>
      </c>
      <c r="J3318">
        <v>1456232462</v>
      </c>
      <c r="K3318" t="b">
        <v>1</v>
      </c>
      <c r="L3318">
        <v>1945</v>
      </c>
      <c r="M3318" t="b">
        <v>1</v>
      </c>
      <c r="N3318" t="s">
        <v>8295</v>
      </c>
      <c r="O3318" s="5">
        <f t="shared" si="408"/>
        <v>3.5482402000000004</v>
      </c>
      <c r="P3318" s="8">
        <f t="shared" si="409"/>
        <v>91.214401028277635</v>
      </c>
      <c r="Q3318" t="str">
        <f t="shared" si="410"/>
        <v>technology</v>
      </c>
      <c r="R3318" t="str">
        <f t="shared" si="411"/>
        <v>hardware</v>
      </c>
      <c r="S3318" s="11">
        <f t="shared" si="412"/>
        <v>42423.542384259257</v>
      </c>
      <c r="T3318" s="11">
        <f t="shared" si="413"/>
        <v>42463.500717592593</v>
      </c>
      <c r="U3318" t="str">
        <f>INDEX('ED - Country code'!$A:$A,MATCH(Data!G1982,'ED - Country code'!$B:$B,0))</f>
        <v>United States of America</v>
      </c>
      <c r="V3318">
        <f t="shared" si="414"/>
        <v>39.958333333335759</v>
      </c>
      <c r="W3318">
        <f t="shared" si="415"/>
        <v>2016</v>
      </c>
    </row>
    <row r="3319" spans="1:23" ht="28.8" x14ac:dyDescent="0.3">
      <c r="A3319">
        <v>2457</v>
      </c>
      <c r="B3319" s="3" t="s">
        <v>2458</v>
      </c>
      <c r="C3319" s="3" t="s">
        <v>6567</v>
      </c>
      <c r="D3319">
        <v>23000</v>
      </c>
      <c r="E3319">
        <v>23530</v>
      </c>
      <c r="F3319" t="s">
        <v>8219</v>
      </c>
      <c r="G3319" t="s">
        <v>8224</v>
      </c>
      <c r="H3319" t="s">
        <v>8246</v>
      </c>
      <c r="I3319">
        <v>1458826056</v>
      </c>
      <c r="J3319">
        <v>1456237656</v>
      </c>
      <c r="K3319" t="b">
        <v>0</v>
      </c>
      <c r="L3319">
        <v>124</v>
      </c>
      <c r="M3319" t="b">
        <v>1</v>
      </c>
      <c r="N3319" t="s">
        <v>8298</v>
      </c>
      <c r="O3319" s="5">
        <f t="shared" si="408"/>
        <v>1.0230434782608695</v>
      </c>
      <c r="P3319" s="8">
        <f t="shared" si="409"/>
        <v>189.75806451612902</v>
      </c>
      <c r="Q3319" t="str">
        <f t="shared" si="410"/>
        <v>food</v>
      </c>
      <c r="R3319" t="str">
        <f t="shared" si="411"/>
        <v>small batch</v>
      </c>
      <c r="S3319" s="11">
        <f t="shared" si="412"/>
        <v>42423.602500000001</v>
      </c>
      <c r="T3319" s="11">
        <f t="shared" si="413"/>
        <v>42453.560833333337</v>
      </c>
      <c r="U3319" t="str">
        <f>INDEX('ED - Country code'!$A:$A,MATCH(Data!G2459,'ED - Country code'!$B:$B,0))</f>
        <v>United States of America</v>
      </c>
      <c r="V3319">
        <f t="shared" si="414"/>
        <v>29.958333333335759</v>
      </c>
      <c r="W3319">
        <f t="shared" si="415"/>
        <v>2016</v>
      </c>
    </row>
    <row r="3320" spans="1:23" ht="43.2" x14ac:dyDescent="0.3">
      <c r="A3320">
        <v>1208</v>
      </c>
      <c r="B3320" s="3" t="s">
        <v>1209</v>
      </c>
      <c r="C3320" s="3" t="s">
        <v>5318</v>
      </c>
      <c r="D3320">
        <v>10000</v>
      </c>
      <c r="E3320">
        <v>15530</v>
      </c>
      <c r="F3320" t="s">
        <v>8219</v>
      </c>
      <c r="G3320" t="s">
        <v>8224</v>
      </c>
      <c r="H3320" t="s">
        <v>8246</v>
      </c>
      <c r="I3320">
        <v>1458835264</v>
      </c>
      <c r="J3320">
        <v>1456246864</v>
      </c>
      <c r="K3320" t="b">
        <v>0</v>
      </c>
      <c r="L3320">
        <v>75</v>
      </c>
      <c r="M3320" t="b">
        <v>1</v>
      </c>
      <c r="N3320" t="s">
        <v>8285</v>
      </c>
      <c r="O3320" s="5">
        <f t="shared" si="408"/>
        <v>1.5529999999999999</v>
      </c>
      <c r="P3320" s="8">
        <f t="shared" si="409"/>
        <v>207.06666666666666</v>
      </c>
      <c r="Q3320" t="str">
        <f t="shared" si="410"/>
        <v>photography</v>
      </c>
      <c r="R3320" t="str">
        <f t="shared" si="411"/>
        <v>photobooks</v>
      </c>
      <c r="S3320" s="11">
        <f t="shared" si="412"/>
        <v>42423.709074074075</v>
      </c>
      <c r="T3320" s="11">
        <f t="shared" si="413"/>
        <v>42453.667407407411</v>
      </c>
      <c r="U3320" t="str">
        <f>INDEX('ED - Country code'!$A:$A,MATCH(Data!G1210,'ED - Country code'!$B:$B,0))</f>
        <v>United Kingdom</v>
      </c>
      <c r="V3320">
        <f t="shared" si="414"/>
        <v>29.958333333335759</v>
      </c>
      <c r="W3320">
        <f t="shared" si="415"/>
        <v>2016</v>
      </c>
    </row>
    <row r="3321" spans="1:23" ht="43.2" x14ac:dyDescent="0.3">
      <c r="A3321">
        <v>1374</v>
      </c>
      <c r="B3321" s="3" t="s">
        <v>1375</v>
      </c>
      <c r="C3321" s="3" t="s">
        <v>5484</v>
      </c>
      <c r="D3321">
        <v>1500</v>
      </c>
      <c r="E3321">
        <v>2842</v>
      </c>
      <c r="F3321" t="s">
        <v>8219</v>
      </c>
      <c r="G3321" t="s">
        <v>8224</v>
      </c>
      <c r="H3321" t="s">
        <v>8246</v>
      </c>
      <c r="I3321">
        <v>1458874388</v>
      </c>
      <c r="J3321">
        <v>1456285988</v>
      </c>
      <c r="K3321" t="b">
        <v>0</v>
      </c>
      <c r="L3321">
        <v>66</v>
      </c>
      <c r="M3321" t="b">
        <v>1</v>
      </c>
      <c r="N3321" t="s">
        <v>8276</v>
      </c>
      <c r="O3321" s="5">
        <f t="shared" si="408"/>
        <v>1.8946666666666667</v>
      </c>
      <c r="P3321" s="8">
        <f t="shared" si="409"/>
        <v>43.060606060606062</v>
      </c>
      <c r="Q3321" t="str">
        <f t="shared" si="410"/>
        <v>music</v>
      </c>
      <c r="R3321" t="str">
        <f t="shared" si="411"/>
        <v>rock</v>
      </c>
      <c r="S3321" s="11">
        <f t="shared" si="412"/>
        <v>42424.161898148144</v>
      </c>
      <c r="T3321" s="11">
        <f t="shared" si="413"/>
        <v>42454.12023148148</v>
      </c>
      <c r="U3321" t="str">
        <f>INDEX('ED - Country code'!$A:$A,MATCH(Data!G1376,'ED - Country code'!$B:$B,0))</f>
        <v>United States of America</v>
      </c>
      <c r="V3321">
        <f t="shared" si="414"/>
        <v>29.958333333335759</v>
      </c>
      <c r="W3321">
        <f t="shared" si="415"/>
        <v>2016</v>
      </c>
    </row>
    <row r="3322" spans="1:23" ht="28.8" x14ac:dyDescent="0.3">
      <c r="A3322">
        <v>372</v>
      </c>
      <c r="B3322" s="3" t="s">
        <v>373</v>
      </c>
      <c r="C3322" s="3" t="s">
        <v>4482</v>
      </c>
      <c r="D3322">
        <v>300</v>
      </c>
      <c r="E3322">
        <v>376</v>
      </c>
      <c r="F3322" t="s">
        <v>8219</v>
      </c>
      <c r="G3322" t="s">
        <v>8225</v>
      </c>
      <c r="H3322" t="s">
        <v>8247</v>
      </c>
      <c r="I3322">
        <v>1459872000</v>
      </c>
      <c r="J3322">
        <v>1456408244</v>
      </c>
      <c r="K3322" t="b">
        <v>0</v>
      </c>
      <c r="L3322">
        <v>9</v>
      </c>
      <c r="M3322" t="b">
        <v>1</v>
      </c>
      <c r="N3322" t="s">
        <v>8269</v>
      </c>
      <c r="O3322" s="5">
        <f t="shared" si="408"/>
        <v>1.2533333333333334</v>
      </c>
      <c r="P3322" s="8">
        <f t="shared" si="409"/>
        <v>41.777777777777779</v>
      </c>
      <c r="Q3322" t="str">
        <f t="shared" si="410"/>
        <v>film &amp; video</v>
      </c>
      <c r="R3322" t="str">
        <f t="shared" si="411"/>
        <v>documentary</v>
      </c>
      <c r="S3322" s="11">
        <f t="shared" si="412"/>
        <v>42425.576898148152</v>
      </c>
      <c r="T3322" s="11">
        <f t="shared" si="413"/>
        <v>42465.666666666672</v>
      </c>
      <c r="U3322" t="str">
        <f>INDEX('ED - Country code'!$A:$A,MATCH(Data!G374,'ED - Country code'!$B:$B,0))</f>
        <v>United States of America</v>
      </c>
      <c r="V3322">
        <f t="shared" si="414"/>
        <v>40.089768518519122</v>
      </c>
      <c r="W3322">
        <f t="shared" si="415"/>
        <v>2016</v>
      </c>
    </row>
    <row r="3323" spans="1:23" ht="28.8" x14ac:dyDescent="0.3">
      <c r="A3323">
        <v>2976</v>
      </c>
      <c r="B3323" s="3" t="s">
        <v>2976</v>
      </c>
      <c r="C3323" s="3" t="s">
        <v>7086</v>
      </c>
      <c r="D3323">
        <v>70</v>
      </c>
      <c r="E3323">
        <v>120</v>
      </c>
      <c r="F3323" t="s">
        <v>8219</v>
      </c>
      <c r="G3323" t="s">
        <v>8225</v>
      </c>
      <c r="H3323" t="s">
        <v>8247</v>
      </c>
      <c r="I3323">
        <v>1457870400</v>
      </c>
      <c r="J3323">
        <v>1456421530</v>
      </c>
      <c r="K3323" t="b">
        <v>0</v>
      </c>
      <c r="L3323">
        <v>14</v>
      </c>
      <c r="M3323" t="b">
        <v>1</v>
      </c>
      <c r="N3323" t="s">
        <v>8271</v>
      </c>
      <c r="O3323" s="5">
        <f t="shared" si="408"/>
        <v>1.7142857142857142</v>
      </c>
      <c r="P3323" s="8">
        <f t="shared" si="409"/>
        <v>8.5714285714285712</v>
      </c>
      <c r="Q3323" t="str">
        <f t="shared" si="410"/>
        <v>theater</v>
      </c>
      <c r="R3323" t="str">
        <f t="shared" si="411"/>
        <v>plays</v>
      </c>
      <c r="S3323" s="11">
        <f t="shared" si="412"/>
        <v>42425.730671296296</v>
      </c>
      <c r="T3323" s="11">
        <f t="shared" si="413"/>
        <v>42442.5</v>
      </c>
      <c r="U3323" t="str">
        <f>INDEX('ED - Country code'!$A:$A,MATCH(Data!G2978,'ED - Country code'!$B:$B,0))</f>
        <v>United States of America</v>
      </c>
      <c r="V3323">
        <f t="shared" si="414"/>
        <v>16.76932870370365</v>
      </c>
      <c r="W3323">
        <f t="shared" si="415"/>
        <v>2016</v>
      </c>
    </row>
    <row r="3324" spans="1:23" x14ac:dyDescent="0.3">
      <c r="A3324">
        <v>3779</v>
      </c>
      <c r="B3324" s="3" t="s">
        <v>3776</v>
      </c>
      <c r="C3324" s="3" t="s">
        <v>7889</v>
      </c>
      <c r="D3324">
        <v>15000</v>
      </c>
      <c r="E3324">
        <v>15597</v>
      </c>
      <c r="F3324" t="s">
        <v>8219</v>
      </c>
      <c r="G3324" t="s">
        <v>8224</v>
      </c>
      <c r="H3324" t="s">
        <v>8246</v>
      </c>
      <c r="I3324">
        <v>1459010340</v>
      </c>
      <c r="J3324">
        <v>1456421940</v>
      </c>
      <c r="K3324" t="b">
        <v>0</v>
      </c>
      <c r="L3324">
        <v>115</v>
      </c>
      <c r="M3324" t="b">
        <v>1</v>
      </c>
      <c r="N3324" t="s">
        <v>8305</v>
      </c>
      <c r="O3324" s="5">
        <f t="shared" si="408"/>
        <v>1.0398000000000001</v>
      </c>
      <c r="P3324" s="8">
        <f t="shared" si="409"/>
        <v>135.62608695652173</v>
      </c>
      <c r="Q3324" t="str">
        <f t="shared" si="410"/>
        <v>theater</v>
      </c>
      <c r="R3324" t="str">
        <f t="shared" si="411"/>
        <v>musical</v>
      </c>
      <c r="S3324" s="11">
        <f t="shared" si="412"/>
        <v>42425.735416666663</v>
      </c>
      <c r="T3324" s="11">
        <f t="shared" si="413"/>
        <v>42455.693750000006</v>
      </c>
      <c r="U3324" t="str">
        <f>INDEX('ED - Country code'!$A:$A,MATCH(Data!G3781,'ED - Country code'!$B:$B,0))</f>
        <v>United States of America</v>
      </c>
      <c r="V3324">
        <f t="shared" si="414"/>
        <v>29.958333333343035</v>
      </c>
      <c r="W3324">
        <f t="shared" si="415"/>
        <v>2016</v>
      </c>
    </row>
    <row r="3325" spans="1:23" ht="43.2" x14ac:dyDescent="0.3">
      <c r="A3325">
        <v>2194</v>
      </c>
      <c r="B3325" s="3" t="s">
        <v>2195</v>
      </c>
      <c r="C3325" s="3" t="s">
        <v>6304</v>
      </c>
      <c r="D3325">
        <v>10000</v>
      </c>
      <c r="E3325">
        <v>53737</v>
      </c>
      <c r="F3325" t="s">
        <v>8219</v>
      </c>
      <c r="G3325" t="s">
        <v>8224</v>
      </c>
      <c r="H3325" t="s">
        <v>8246</v>
      </c>
      <c r="I3325">
        <v>1459012290</v>
      </c>
      <c r="J3325">
        <v>1456423890</v>
      </c>
      <c r="K3325" t="b">
        <v>0</v>
      </c>
      <c r="L3325">
        <v>878</v>
      </c>
      <c r="M3325" t="b">
        <v>1</v>
      </c>
      <c r="N3325" t="s">
        <v>8297</v>
      </c>
      <c r="O3325" s="5">
        <f t="shared" si="408"/>
        <v>5.3737000000000004</v>
      </c>
      <c r="P3325" s="8">
        <f t="shared" si="409"/>
        <v>61.203872437357631</v>
      </c>
      <c r="Q3325" t="str">
        <f t="shared" si="410"/>
        <v>games</v>
      </c>
      <c r="R3325" t="str">
        <f t="shared" si="411"/>
        <v>tabletop games</v>
      </c>
      <c r="S3325" s="11">
        <f t="shared" si="412"/>
        <v>42425.757986111115</v>
      </c>
      <c r="T3325" s="11">
        <f t="shared" si="413"/>
        <v>42455.716319444444</v>
      </c>
      <c r="U3325" t="str">
        <f>INDEX('ED - Country code'!$A:$A,MATCH(Data!G2196,'ED - Country code'!$B:$B,0))</f>
        <v>United Kingdom</v>
      </c>
      <c r="V3325">
        <f t="shared" si="414"/>
        <v>29.958333333328483</v>
      </c>
      <c r="W3325">
        <f t="shared" si="415"/>
        <v>2016</v>
      </c>
    </row>
    <row r="3326" spans="1:23" ht="43.2" x14ac:dyDescent="0.3">
      <c r="A3326">
        <v>1026</v>
      </c>
      <c r="B3326" s="3" t="s">
        <v>1027</v>
      </c>
      <c r="C3326" s="3" t="s">
        <v>5136</v>
      </c>
      <c r="D3326">
        <v>7000</v>
      </c>
      <c r="E3326">
        <v>7000.58</v>
      </c>
      <c r="F3326" t="s">
        <v>8219</v>
      </c>
      <c r="G3326" t="s">
        <v>8225</v>
      </c>
      <c r="H3326" t="s">
        <v>8247</v>
      </c>
      <c r="I3326">
        <v>1459414016</v>
      </c>
      <c r="J3326">
        <v>1456480016</v>
      </c>
      <c r="K3326" t="b">
        <v>1</v>
      </c>
      <c r="L3326">
        <v>122</v>
      </c>
      <c r="M3326" t="b">
        <v>1</v>
      </c>
      <c r="N3326" t="s">
        <v>8280</v>
      </c>
      <c r="O3326" s="5">
        <f t="shared" si="408"/>
        <v>1.0000828571428571</v>
      </c>
      <c r="P3326" s="8">
        <f t="shared" si="409"/>
        <v>57.381803278688523</v>
      </c>
      <c r="Q3326" t="str">
        <f t="shared" si="410"/>
        <v>music</v>
      </c>
      <c r="R3326" t="str">
        <f t="shared" si="411"/>
        <v>electronic music</v>
      </c>
      <c r="S3326" s="11">
        <f t="shared" si="412"/>
        <v>42426.407592592594</v>
      </c>
      <c r="T3326" s="11">
        <f t="shared" si="413"/>
        <v>42460.365925925929</v>
      </c>
      <c r="U3326" t="str">
        <f>INDEX('ED - Country code'!$A:$A,MATCH(Data!G1028,'ED - Country code'!$B:$B,0))</f>
        <v>United States of America</v>
      </c>
      <c r="V3326">
        <f t="shared" si="414"/>
        <v>33.958333333335759</v>
      </c>
      <c r="W3326">
        <f t="shared" si="415"/>
        <v>2016</v>
      </c>
    </row>
    <row r="3327" spans="1:23" ht="43.2" x14ac:dyDescent="0.3">
      <c r="A3327">
        <v>1502</v>
      </c>
      <c r="B3327" s="3" t="s">
        <v>1503</v>
      </c>
      <c r="C3327" s="3" t="s">
        <v>5612</v>
      </c>
      <c r="D3327">
        <v>22000</v>
      </c>
      <c r="E3327">
        <v>22318</v>
      </c>
      <c r="F3327" t="s">
        <v>8219</v>
      </c>
      <c r="G3327" t="s">
        <v>8225</v>
      </c>
      <c r="H3327" t="s">
        <v>8247</v>
      </c>
      <c r="I3327">
        <v>1458943200</v>
      </c>
      <c r="J3327">
        <v>1456491680</v>
      </c>
      <c r="K3327" t="b">
        <v>1</v>
      </c>
      <c r="L3327">
        <v>329</v>
      </c>
      <c r="M3327" t="b">
        <v>1</v>
      </c>
      <c r="N3327" t="s">
        <v>8285</v>
      </c>
      <c r="O3327" s="5">
        <f t="shared" si="408"/>
        <v>1.0144545454545455</v>
      </c>
      <c r="P3327" s="8">
        <f t="shared" si="409"/>
        <v>67.835866261398181</v>
      </c>
      <c r="Q3327" t="str">
        <f t="shared" si="410"/>
        <v>photography</v>
      </c>
      <c r="R3327" t="str">
        <f t="shared" si="411"/>
        <v>photobooks</v>
      </c>
      <c r="S3327" s="11">
        <f t="shared" si="412"/>
        <v>42426.542592592596</v>
      </c>
      <c r="T3327" s="11">
        <f t="shared" si="413"/>
        <v>42454.916666666672</v>
      </c>
      <c r="U3327" t="str">
        <f>INDEX('ED - Country code'!$A:$A,MATCH(Data!G1504,'ED - Country code'!$B:$B,0))</f>
        <v>United States of America</v>
      </c>
      <c r="V3327">
        <f t="shared" si="414"/>
        <v>28.374074074075907</v>
      </c>
      <c r="W3327">
        <f t="shared" si="415"/>
        <v>2016</v>
      </c>
    </row>
    <row r="3328" spans="1:23" ht="43.2" x14ac:dyDescent="0.3">
      <c r="A3328">
        <v>3276</v>
      </c>
      <c r="B3328" s="3" t="s">
        <v>3276</v>
      </c>
      <c r="C3328" s="3" t="s">
        <v>7386</v>
      </c>
      <c r="D3328">
        <v>4500</v>
      </c>
      <c r="E3328">
        <v>5258</v>
      </c>
      <c r="F3328" t="s">
        <v>8219</v>
      </c>
      <c r="G3328" t="s">
        <v>8229</v>
      </c>
      <c r="H3328" t="s">
        <v>8251</v>
      </c>
      <c r="I3328">
        <v>1459483140</v>
      </c>
      <c r="J3328">
        <v>1456526879</v>
      </c>
      <c r="K3328" t="b">
        <v>1</v>
      </c>
      <c r="L3328">
        <v>100</v>
      </c>
      <c r="M3328" t="b">
        <v>1</v>
      </c>
      <c r="N3328" t="s">
        <v>8271</v>
      </c>
      <c r="O3328" s="5">
        <f t="shared" si="408"/>
        <v>1.1684444444444444</v>
      </c>
      <c r="P3328" s="8">
        <f t="shared" si="409"/>
        <v>52.58</v>
      </c>
      <c r="Q3328" t="str">
        <f t="shared" si="410"/>
        <v>theater</v>
      </c>
      <c r="R3328" t="str">
        <f t="shared" si="411"/>
        <v>plays</v>
      </c>
      <c r="S3328" s="11">
        <f t="shared" si="412"/>
        <v>42426.949988425928</v>
      </c>
      <c r="T3328" s="11">
        <f t="shared" si="413"/>
        <v>42461.165972222225</v>
      </c>
      <c r="U3328" t="str">
        <f>INDEX('ED - Country code'!$A:$A,MATCH(Data!G3278,'ED - Country code'!$B:$B,0))</f>
        <v>United Kingdom</v>
      </c>
      <c r="V3328">
        <f t="shared" si="414"/>
        <v>34.215983796297223</v>
      </c>
      <c r="W3328">
        <f t="shared" si="415"/>
        <v>2016</v>
      </c>
    </row>
    <row r="3329" spans="1:23" ht="43.2" x14ac:dyDescent="0.3">
      <c r="A3329">
        <v>351</v>
      </c>
      <c r="B3329" s="3" t="s">
        <v>352</v>
      </c>
      <c r="C3329" s="3" t="s">
        <v>4461</v>
      </c>
      <c r="D3329">
        <v>34000</v>
      </c>
      <c r="E3329">
        <v>43296</v>
      </c>
      <c r="F3329" t="s">
        <v>8219</v>
      </c>
      <c r="G3329" t="s">
        <v>8227</v>
      </c>
      <c r="H3329" t="s">
        <v>8249</v>
      </c>
      <c r="I3329">
        <v>1460066954</v>
      </c>
      <c r="J3329">
        <v>1456614554</v>
      </c>
      <c r="K3329" t="b">
        <v>1</v>
      </c>
      <c r="L3329">
        <v>964</v>
      </c>
      <c r="M3329" t="b">
        <v>1</v>
      </c>
      <c r="N3329" t="s">
        <v>8269</v>
      </c>
      <c r="O3329" s="5">
        <f t="shared" si="408"/>
        <v>1.2734117647058822</v>
      </c>
      <c r="P3329" s="8">
        <f t="shared" si="409"/>
        <v>44.912863070539416</v>
      </c>
      <c r="Q3329" t="str">
        <f t="shared" si="410"/>
        <v>film &amp; video</v>
      </c>
      <c r="R3329" t="str">
        <f t="shared" si="411"/>
        <v>documentary</v>
      </c>
      <c r="S3329" s="11">
        <f t="shared" si="412"/>
        <v>42427.964745370366</v>
      </c>
      <c r="T3329" s="11">
        <f t="shared" si="413"/>
        <v>42467.923078703709</v>
      </c>
      <c r="U3329" t="str">
        <f>INDEX('ED - Country code'!$A:$A,MATCH(Data!G353,'ED - Country code'!$B:$B,0))</f>
        <v>United States of America</v>
      </c>
      <c r="V3329">
        <f t="shared" si="414"/>
        <v>39.958333333343035</v>
      </c>
      <c r="W3329">
        <f t="shared" si="415"/>
        <v>2016</v>
      </c>
    </row>
    <row r="3330" spans="1:23" ht="43.2" x14ac:dyDescent="0.3">
      <c r="A3330">
        <v>3609</v>
      </c>
      <c r="B3330" s="3" t="s">
        <v>3608</v>
      </c>
      <c r="C3330" s="3" t="s">
        <v>7719</v>
      </c>
      <c r="D3330">
        <v>1960</v>
      </c>
      <c r="E3330">
        <v>3005</v>
      </c>
      <c r="F3330" t="s">
        <v>8219</v>
      </c>
      <c r="G3330" t="s">
        <v>8225</v>
      </c>
      <c r="H3330" t="s">
        <v>8247</v>
      </c>
      <c r="I3330">
        <v>1459378085</v>
      </c>
      <c r="J3330">
        <v>1456789685</v>
      </c>
      <c r="K3330" t="b">
        <v>0</v>
      </c>
      <c r="L3330">
        <v>21</v>
      </c>
      <c r="M3330" t="b">
        <v>1</v>
      </c>
      <c r="N3330" t="s">
        <v>8271</v>
      </c>
      <c r="O3330" s="5">
        <f t="shared" ref="O3330:O3393" si="416">E3330/D3330</f>
        <v>1.5331632653061225</v>
      </c>
      <c r="P3330" s="8">
        <f t="shared" ref="P3330:P3393" si="417">E3330/L3330</f>
        <v>143.0952380952381</v>
      </c>
      <c r="Q3330" t="str">
        <f t="shared" ref="Q3330:Q3393" si="418">LEFT(N3330,SEARCH("/",N3330,1)-1)</f>
        <v>theater</v>
      </c>
      <c r="R3330" t="str">
        <f t="shared" ref="R3330:R3393" si="419">RIGHT(N3330,LEN(N3330)-SEARCH("/",N3330,1))</f>
        <v>plays</v>
      </c>
      <c r="S3330" s="11">
        <f t="shared" ref="S3330:S3393" si="420">(((J3330/60)/60)/24)+DATE(1970,1,1)</f>
        <v>42429.991724537031</v>
      </c>
      <c r="T3330" s="11">
        <f t="shared" ref="T3330:T3393" si="421">(((I3330/60)/60)/24)+DATE(1970,1,1)</f>
        <v>42459.950057870374</v>
      </c>
      <c r="U3330" t="str">
        <f>INDEX('ED - Country code'!$A:$A,MATCH(Data!G3611,'ED - Country code'!$B:$B,0))</f>
        <v>United States of America</v>
      </c>
      <c r="V3330">
        <f t="shared" si="414"/>
        <v>29.958333333343035</v>
      </c>
      <c r="W3330">
        <f t="shared" si="415"/>
        <v>2016</v>
      </c>
    </row>
    <row r="3331" spans="1:23" ht="28.8" x14ac:dyDescent="0.3">
      <c r="A3331">
        <v>522</v>
      </c>
      <c r="B3331" s="3" t="s">
        <v>523</v>
      </c>
      <c r="C3331" s="3" t="s">
        <v>4632</v>
      </c>
      <c r="D3331">
        <v>3000</v>
      </c>
      <c r="E3331">
        <v>3440</v>
      </c>
      <c r="F3331" t="s">
        <v>8219</v>
      </c>
      <c r="G3331" t="s">
        <v>8224</v>
      </c>
      <c r="H3331" t="s">
        <v>8246</v>
      </c>
      <c r="I3331">
        <v>1458518325</v>
      </c>
      <c r="J3331">
        <v>1456793925</v>
      </c>
      <c r="K3331" t="b">
        <v>0</v>
      </c>
      <c r="L3331">
        <v>31</v>
      </c>
      <c r="M3331" t="b">
        <v>1</v>
      </c>
      <c r="N3331" t="s">
        <v>8271</v>
      </c>
      <c r="O3331" s="5">
        <f t="shared" si="416"/>
        <v>1.1466666666666667</v>
      </c>
      <c r="P3331" s="8">
        <f t="shared" si="417"/>
        <v>110.96774193548387</v>
      </c>
      <c r="Q3331" t="str">
        <f t="shared" si="418"/>
        <v>theater</v>
      </c>
      <c r="R3331" t="str">
        <f t="shared" si="419"/>
        <v>plays</v>
      </c>
      <c r="S3331" s="11">
        <f t="shared" si="420"/>
        <v>42430.040798611109</v>
      </c>
      <c r="T3331" s="11">
        <f t="shared" si="421"/>
        <v>42449.999131944445</v>
      </c>
      <c r="U3331" t="str">
        <f>INDEX('ED - Country code'!$A:$A,MATCH(Data!G524,'ED - Country code'!$B:$B,0))</f>
        <v>United States of America</v>
      </c>
      <c r="V3331">
        <f t="shared" ref="V3331:V3394" si="422">T3331-S3331</f>
        <v>19.958333333335759</v>
      </c>
      <c r="W3331">
        <f t="shared" ref="W3331:W3394" si="423">YEAR(T3331)</f>
        <v>2016</v>
      </c>
    </row>
    <row r="3332" spans="1:23" ht="28.8" x14ac:dyDescent="0.3">
      <c r="A3332">
        <v>1207</v>
      </c>
      <c r="B3332" s="3" t="s">
        <v>1208</v>
      </c>
      <c r="C3332" s="3" t="s">
        <v>5317</v>
      </c>
      <c r="D3332">
        <v>16700</v>
      </c>
      <c r="E3332">
        <v>17396</v>
      </c>
      <c r="F3332" t="s">
        <v>8219</v>
      </c>
      <c r="G3332" t="s">
        <v>8237</v>
      </c>
      <c r="H3332" t="s">
        <v>8249</v>
      </c>
      <c r="I3332">
        <v>1459418400</v>
      </c>
      <c r="J3332">
        <v>1456827573</v>
      </c>
      <c r="K3332" t="b">
        <v>0</v>
      </c>
      <c r="L3332">
        <v>141</v>
      </c>
      <c r="M3332" t="b">
        <v>1</v>
      </c>
      <c r="N3332" t="s">
        <v>8285</v>
      </c>
      <c r="O3332" s="5">
        <f t="shared" si="416"/>
        <v>1.0416766467065868</v>
      </c>
      <c r="P3332" s="8">
        <f t="shared" si="417"/>
        <v>123.37588652482269</v>
      </c>
      <c r="Q3332" t="str">
        <f t="shared" si="418"/>
        <v>photography</v>
      </c>
      <c r="R3332" t="str">
        <f t="shared" si="419"/>
        <v>photobooks</v>
      </c>
      <c r="S3332" s="11">
        <f t="shared" si="420"/>
        <v>42430.430243055554</v>
      </c>
      <c r="T3332" s="11">
        <f t="shared" si="421"/>
        <v>42460.416666666672</v>
      </c>
      <c r="U3332" t="str">
        <f>INDEX('ED - Country code'!$A:$A,MATCH(Data!G1209,'ED - Country code'!$B:$B,0))</f>
        <v>United States of America</v>
      </c>
      <c r="V3332">
        <f t="shared" si="422"/>
        <v>29.986423611117061</v>
      </c>
      <c r="W3332">
        <f t="shared" si="423"/>
        <v>2016</v>
      </c>
    </row>
    <row r="3333" spans="1:23" ht="57.6" x14ac:dyDescent="0.3">
      <c r="A3333">
        <v>1835</v>
      </c>
      <c r="B3333" s="3" t="s">
        <v>1836</v>
      </c>
      <c r="C3333" s="3" t="s">
        <v>5945</v>
      </c>
      <c r="D3333">
        <v>500</v>
      </c>
      <c r="E3333">
        <v>520</v>
      </c>
      <c r="F3333" t="s">
        <v>8219</v>
      </c>
      <c r="G3333" t="s">
        <v>8225</v>
      </c>
      <c r="H3333" t="s">
        <v>8247</v>
      </c>
      <c r="I3333">
        <v>1459439471</v>
      </c>
      <c r="J3333">
        <v>1456851071</v>
      </c>
      <c r="K3333" t="b">
        <v>0</v>
      </c>
      <c r="L3333">
        <v>11</v>
      </c>
      <c r="M3333" t="b">
        <v>1</v>
      </c>
      <c r="N3333" t="s">
        <v>8276</v>
      </c>
      <c r="O3333" s="5">
        <f t="shared" si="416"/>
        <v>1.04</v>
      </c>
      <c r="P3333" s="8">
        <f t="shared" si="417"/>
        <v>47.272727272727273</v>
      </c>
      <c r="Q3333" t="str">
        <f t="shared" si="418"/>
        <v>music</v>
      </c>
      <c r="R3333" t="str">
        <f t="shared" si="419"/>
        <v>rock</v>
      </c>
      <c r="S3333" s="11">
        <f t="shared" si="420"/>
        <v>42430.702210648145</v>
      </c>
      <c r="T3333" s="11">
        <f t="shared" si="421"/>
        <v>42460.660543981481</v>
      </c>
      <c r="U3333" t="str">
        <f>INDEX('ED - Country code'!$A:$A,MATCH(Data!G1837,'ED - Country code'!$B:$B,0))</f>
        <v>United Kingdom</v>
      </c>
      <c r="V3333">
        <f t="shared" si="422"/>
        <v>29.958333333335759</v>
      </c>
      <c r="W3333">
        <f t="shared" si="423"/>
        <v>2016</v>
      </c>
    </row>
    <row r="3334" spans="1:23" ht="28.8" x14ac:dyDescent="0.3">
      <c r="A3334">
        <v>1222</v>
      </c>
      <c r="B3334" s="3" t="s">
        <v>1223</v>
      </c>
      <c r="C3334" s="3" t="s">
        <v>5332</v>
      </c>
      <c r="D3334">
        <v>4000</v>
      </c>
      <c r="E3334">
        <v>11215</v>
      </c>
      <c r="F3334" t="s">
        <v>8219</v>
      </c>
      <c r="G3334" t="s">
        <v>8229</v>
      </c>
      <c r="H3334" t="s">
        <v>8251</v>
      </c>
      <c r="I3334">
        <v>1459483200</v>
      </c>
      <c r="J3334">
        <v>1456852647</v>
      </c>
      <c r="K3334" t="b">
        <v>0</v>
      </c>
      <c r="L3334">
        <v>138</v>
      </c>
      <c r="M3334" t="b">
        <v>1</v>
      </c>
      <c r="N3334" t="s">
        <v>8285</v>
      </c>
      <c r="O3334" s="5">
        <f t="shared" si="416"/>
        <v>2.80375</v>
      </c>
      <c r="P3334" s="8">
        <f t="shared" si="417"/>
        <v>81.268115942028984</v>
      </c>
      <c r="Q3334" t="str">
        <f t="shared" si="418"/>
        <v>photography</v>
      </c>
      <c r="R3334" t="str">
        <f t="shared" si="419"/>
        <v>photobooks</v>
      </c>
      <c r="S3334" s="11">
        <f t="shared" si="420"/>
        <v>42430.720451388886</v>
      </c>
      <c r="T3334" s="11">
        <f t="shared" si="421"/>
        <v>42461.166666666672</v>
      </c>
      <c r="U3334" t="str">
        <f>INDEX('ED - Country code'!$A:$A,MATCH(Data!G1224,'ED - Country code'!$B:$B,0))</f>
        <v>United States of America</v>
      </c>
      <c r="V3334">
        <f t="shared" si="422"/>
        <v>30.446215277785086</v>
      </c>
      <c r="W3334">
        <f t="shared" si="423"/>
        <v>2016</v>
      </c>
    </row>
    <row r="3335" spans="1:23" ht="43.2" x14ac:dyDescent="0.3">
      <c r="A3335">
        <v>3579</v>
      </c>
      <c r="B3335" s="3" t="s">
        <v>3578</v>
      </c>
      <c r="C3335" s="3" t="s">
        <v>7689</v>
      </c>
      <c r="D3335">
        <v>500</v>
      </c>
      <c r="E3335">
        <v>500</v>
      </c>
      <c r="F3335" t="s">
        <v>8219</v>
      </c>
      <c r="G3335" t="s">
        <v>8225</v>
      </c>
      <c r="H3335" t="s">
        <v>8247</v>
      </c>
      <c r="I3335">
        <v>1459444656</v>
      </c>
      <c r="J3335">
        <v>1456856256</v>
      </c>
      <c r="K3335" t="b">
        <v>0</v>
      </c>
      <c r="L3335">
        <v>14</v>
      </c>
      <c r="M3335" t="b">
        <v>1</v>
      </c>
      <c r="N3335" t="s">
        <v>8271</v>
      </c>
      <c r="O3335" s="5">
        <f t="shared" si="416"/>
        <v>1</v>
      </c>
      <c r="P3335" s="8">
        <f t="shared" si="417"/>
        <v>35.714285714285715</v>
      </c>
      <c r="Q3335" t="str">
        <f t="shared" si="418"/>
        <v>theater</v>
      </c>
      <c r="R3335" t="str">
        <f t="shared" si="419"/>
        <v>plays</v>
      </c>
      <c r="S3335" s="11">
        <f t="shared" si="420"/>
        <v>42430.762222222227</v>
      </c>
      <c r="T3335" s="11">
        <f t="shared" si="421"/>
        <v>42460.720555555556</v>
      </c>
      <c r="U3335" t="str">
        <f>INDEX('ED - Country code'!$A:$A,MATCH(Data!G3581,'ED - Country code'!$B:$B,0))</f>
        <v>United States of America</v>
      </c>
      <c r="V3335">
        <f t="shared" si="422"/>
        <v>29.958333333328483</v>
      </c>
      <c r="W3335">
        <f t="shared" si="423"/>
        <v>2016</v>
      </c>
    </row>
    <row r="3336" spans="1:23" ht="43.2" x14ac:dyDescent="0.3">
      <c r="A3336">
        <v>3502</v>
      </c>
      <c r="B3336" s="3" t="s">
        <v>3501</v>
      </c>
      <c r="C3336" s="3" t="s">
        <v>7612</v>
      </c>
      <c r="D3336">
        <v>4000</v>
      </c>
      <c r="E3336">
        <v>4216</v>
      </c>
      <c r="F3336" t="s">
        <v>8219</v>
      </c>
      <c r="G3336" t="s">
        <v>8224</v>
      </c>
      <c r="H3336" t="s">
        <v>8246</v>
      </c>
      <c r="I3336">
        <v>1458100740</v>
      </c>
      <c r="J3336">
        <v>1456862924</v>
      </c>
      <c r="K3336" t="b">
        <v>0</v>
      </c>
      <c r="L3336">
        <v>31</v>
      </c>
      <c r="M3336" t="b">
        <v>1</v>
      </c>
      <c r="N3336" t="s">
        <v>8271</v>
      </c>
      <c r="O3336" s="5">
        <f t="shared" si="416"/>
        <v>1.054</v>
      </c>
      <c r="P3336" s="8">
        <f t="shared" si="417"/>
        <v>136</v>
      </c>
      <c r="Q3336" t="str">
        <f t="shared" si="418"/>
        <v>theater</v>
      </c>
      <c r="R3336" t="str">
        <f t="shared" si="419"/>
        <v>plays</v>
      </c>
      <c r="S3336" s="11">
        <f t="shared" si="420"/>
        <v>42430.839398148149</v>
      </c>
      <c r="T3336" s="11">
        <f t="shared" si="421"/>
        <v>42445.165972222225</v>
      </c>
      <c r="U3336" t="str">
        <f>INDEX('ED - Country code'!$A:$A,MATCH(Data!G3504,'ED - Country code'!$B:$B,0))</f>
        <v>United States of America</v>
      </c>
      <c r="V3336">
        <f t="shared" si="422"/>
        <v>14.326574074075324</v>
      </c>
      <c r="W3336">
        <f t="shared" si="423"/>
        <v>2016</v>
      </c>
    </row>
    <row r="3337" spans="1:23" ht="43.2" x14ac:dyDescent="0.3">
      <c r="A3337">
        <v>3279</v>
      </c>
      <c r="B3337" s="3" t="s">
        <v>3279</v>
      </c>
      <c r="C3337" s="3" t="s">
        <v>7389</v>
      </c>
      <c r="D3337">
        <v>5800</v>
      </c>
      <c r="E3337">
        <v>6628</v>
      </c>
      <c r="F3337" t="s">
        <v>8219</v>
      </c>
      <c r="G3337" t="s">
        <v>8224</v>
      </c>
      <c r="H3337" t="s">
        <v>8246</v>
      </c>
      <c r="I3337">
        <v>1459474059</v>
      </c>
      <c r="J3337">
        <v>1456885659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6"/>
        <v>1.1427586206896552</v>
      </c>
      <c r="P3337" s="8">
        <f t="shared" si="417"/>
        <v>105.2063492063492</v>
      </c>
      <c r="Q3337" t="str">
        <f t="shared" si="418"/>
        <v>theater</v>
      </c>
      <c r="R3337" t="str">
        <f t="shared" si="419"/>
        <v>plays</v>
      </c>
      <c r="S3337" s="11">
        <f t="shared" si="420"/>
        <v>42431.102534722217</v>
      </c>
      <c r="T3337" s="11">
        <f t="shared" si="421"/>
        <v>42461.06086805556</v>
      </c>
      <c r="U3337" t="str">
        <f>INDEX('ED - Country code'!$A:$A,MATCH(Data!G3281,'ED - Country code'!$B:$B,0))</f>
        <v>United States of America</v>
      </c>
      <c r="V3337">
        <f t="shared" si="422"/>
        <v>29.958333333343035</v>
      </c>
      <c r="W3337">
        <f t="shared" si="423"/>
        <v>2016</v>
      </c>
    </row>
    <row r="3338" spans="1:23" ht="28.8" x14ac:dyDescent="0.3">
      <c r="A3338">
        <v>3318</v>
      </c>
      <c r="B3338" s="3" t="s">
        <v>3318</v>
      </c>
      <c r="C3338" s="3" t="s">
        <v>7428</v>
      </c>
      <c r="D3338">
        <v>2000</v>
      </c>
      <c r="E3338">
        <v>2512</v>
      </c>
      <c r="F3338" t="s">
        <v>8219</v>
      </c>
      <c r="G3338" t="s">
        <v>8229</v>
      </c>
      <c r="H3338" t="s">
        <v>8251</v>
      </c>
      <c r="I3338">
        <v>1460341800</v>
      </c>
      <c r="J3338">
        <v>1456902893</v>
      </c>
      <c r="K3338" t="b">
        <v>0</v>
      </c>
      <c r="L3338">
        <v>32</v>
      </c>
      <c r="M3338" t="b">
        <v>1</v>
      </c>
      <c r="N3338" t="s">
        <v>8271</v>
      </c>
      <c r="O3338" s="5">
        <f t="shared" si="416"/>
        <v>1.256</v>
      </c>
      <c r="P3338" s="8">
        <f t="shared" si="417"/>
        <v>78.5</v>
      </c>
      <c r="Q3338" t="str">
        <f t="shared" si="418"/>
        <v>theater</v>
      </c>
      <c r="R3338" t="str">
        <f t="shared" si="419"/>
        <v>plays</v>
      </c>
      <c r="S3338" s="11">
        <f t="shared" si="420"/>
        <v>42431.302002314813</v>
      </c>
      <c r="T3338" s="11">
        <f t="shared" si="421"/>
        <v>42471.104166666672</v>
      </c>
      <c r="U3338" t="str">
        <f>INDEX('ED - Country code'!$A:$A,MATCH(Data!G3320,'ED - Country code'!$B:$B,0))</f>
        <v>United States of America</v>
      </c>
      <c r="V3338">
        <f t="shared" si="422"/>
        <v>39.802164351858664</v>
      </c>
      <c r="W3338">
        <f t="shared" si="423"/>
        <v>2016</v>
      </c>
    </row>
    <row r="3339" spans="1:23" ht="43.2" x14ac:dyDescent="0.3">
      <c r="A3339">
        <v>2986</v>
      </c>
      <c r="B3339" s="3" t="s">
        <v>2986</v>
      </c>
      <c r="C3339" s="3" t="s">
        <v>7096</v>
      </c>
      <c r="D3339">
        <v>2400</v>
      </c>
      <c r="E3339">
        <v>2532</v>
      </c>
      <c r="F3339" t="s">
        <v>8219</v>
      </c>
      <c r="G3339" t="s">
        <v>8225</v>
      </c>
      <c r="H3339" t="s">
        <v>8247</v>
      </c>
      <c r="I3339">
        <v>1462100406</v>
      </c>
      <c r="J3339">
        <v>1456920006</v>
      </c>
      <c r="K3339" t="b">
        <v>0</v>
      </c>
      <c r="L3339">
        <v>56</v>
      </c>
      <c r="M3339" t="b">
        <v>1</v>
      </c>
      <c r="N3339" t="s">
        <v>8303</v>
      </c>
      <c r="O3339" s="5">
        <f t="shared" si="416"/>
        <v>1.0549999999999999</v>
      </c>
      <c r="P3339" s="8">
        <f t="shared" si="417"/>
        <v>45.214285714285715</v>
      </c>
      <c r="Q3339" t="str">
        <f t="shared" si="418"/>
        <v>theater</v>
      </c>
      <c r="R3339" t="str">
        <f t="shared" si="419"/>
        <v>spaces</v>
      </c>
      <c r="S3339" s="11">
        <f t="shared" si="420"/>
        <v>42431.500069444446</v>
      </c>
      <c r="T3339" s="11">
        <f t="shared" si="421"/>
        <v>42491.458402777775</v>
      </c>
      <c r="U3339" t="str">
        <f>INDEX('ED - Country code'!$A:$A,MATCH(Data!G2988,'ED - Country code'!$B:$B,0))</f>
        <v>Canada</v>
      </c>
      <c r="V3339">
        <f t="shared" si="422"/>
        <v>59.958333333328483</v>
      </c>
      <c r="W3339">
        <f t="shared" si="423"/>
        <v>2016</v>
      </c>
    </row>
    <row r="3340" spans="1:23" ht="43.2" x14ac:dyDescent="0.3">
      <c r="A3340">
        <v>3840</v>
      </c>
      <c r="B3340" s="3" t="s">
        <v>3837</v>
      </c>
      <c r="C3340" s="3" t="s">
        <v>7949</v>
      </c>
      <c r="D3340">
        <v>1</v>
      </c>
      <c r="E3340">
        <v>65</v>
      </c>
      <c r="F3340" t="s">
        <v>8219</v>
      </c>
      <c r="G3340" t="s">
        <v>8225</v>
      </c>
      <c r="H3340" t="s">
        <v>8247</v>
      </c>
      <c r="I3340">
        <v>1459180229</v>
      </c>
      <c r="J3340">
        <v>1457023829</v>
      </c>
      <c r="K3340" t="b">
        <v>0</v>
      </c>
      <c r="L3340">
        <v>3</v>
      </c>
      <c r="M3340" t="b">
        <v>1</v>
      </c>
      <c r="N3340" t="s">
        <v>8271</v>
      </c>
      <c r="O3340" s="5">
        <f t="shared" si="416"/>
        <v>65</v>
      </c>
      <c r="P3340" s="8">
        <f t="shared" si="417"/>
        <v>21.666666666666668</v>
      </c>
      <c r="Q3340" t="str">
        <f t="shared" si="418"/>
        <v>theater</v>
      </c>
      <c r="R3340" t="str">
        <f t="shared" si="419"/>
        <v>plays</v>
      </c>
      <c r="S3340" s="11">
        <f t="shared" si="420"/>
        <v>42432.701724537037</v>
      </c>
      <c r="T3340" s="11">
        <f t="shared" si="421"/>
        <v>42457.660057870366</v>
      </c>
      <c r="U3340" t="str">
        <f>INDEX('ED - Country code'!$A:$A,MATCH(Data!G3842,'ED - Country code'!$B:$B,0))</f>
        <v>United States of America</v>
      </c>
      <c r="V3340">
        <f t="shared" si="422"/>
        <v>24.958333333328483</v>
      </c>
      <c r="W3340">
        <f t="shared" si="423"/>
        <v>2016</v>
      </c>
    </row>
    <row r="3341" spans="1:23" ht="43.2" x14ac:dyDescent="0.3">
      <c r="A3341">
        <v>1385</v>
      </c>
      <c r="B3341" s="3" t="s">
        <v>1386</v>
      </c>
      <c r="C3341" s="3" t="s">
        <v>5495</v>
      </c>
      <c r="D3341">
        <v>8000</v>
      </c>
      <c r="E3341">
        <v>8832.49</v>
      </c>
      <c r="F3341" t="s">
        <v>8219</v>
      </c>
      <c r="G3341" t="s">
        <v>8236</v>
      </c>
      <c r="H3341" t="s">
        <v>8249</v>
      </c>
      <c r="I3341">
        <v>1461931860</v>
      </c>
      <c r="J3341">
        <v>1457109121</v>
      </c>
      <c r="K3341" t="b">
        <v>0</v>
      </c>
      <c r="L3341">
        <v>134</v>
      </c>
      <c r="M3341" t="b">
        <v>1</v>
      </c>
      <c r="N3341" t="s">
        <v>8276</v>
      </c>
      <c r="O3341" s="5">
        <f t="shared" si="416"/>
        <v>1.10406125</v>
      </c>
      <c r="P3341" s="8">
        <f t="shared" si="417"/>
        <v>65.914104477611943</v>
      </c>
      <c r="Q3341" t="str">
        <f t="shared" si="418"/>
        <v>music</v>
      </c>
      <c r="R3341" t="str">
        <f t="shared" si="419"/>
        <v>rock</v>
      </c>
      <c r="S3341" s="11">
        <f t="shared" si="420"/>
        <v>42433.688900462963</v>
      </c>
      <c r="T3341" s="11">
        <f t="shared" si="421"/>
        <v>42489.507638888885</v>
      </c>
      <c r="U3341" t="str">
        <f>INDEX('ED - Country code'!$A:$A,MATCH(Data!G1387,'ED - Country code'!$B:$B,0))</f>
        <v>United States of America</v>
      </c>
      <c r="V3341">
        <f t="shared" si="422"/>
        <v>55.818738425921765</v>
      </c>
      <c r="W3341">
        <f t="shared" si="423"/>
        <v>2016</v>
      </c>
    </row>
    <row r="3342" spans="1:23" ht="43.2" x14ac:dyDescent="0.3">
      <c r="A3342">
        <v>3562</v>
      </c>
      <c r="B3342" s="3" t="s">
        <v>3561</v>
      </c>
      <c r="C3342" s="3" t="s">
        <v>7672</v>
      </c>
      <c r="D3342">
        <v>315</v>
      </c>
      <c r="E3342">
        <v>469</v>
      </c>
      <c r="F3342" t="s">
        <v>8219</v>
      </c>
      <c r="G3342" t="s">
        <v>8225</v>
      </c>
      <c r="H3342" t="s">
        <v>8247</v>
      </c>
      <c r="I3342">
        <v>1457906400</v>
      </c>
      <c r="J3342">
        <v>1457115427</v>
      </c>
      <c r="K3342" t="b">
        <v>0</v>
      </c>
      <c r="L3342">
        <v>31</v>
      </c>
      <c r="M3342" t="b">
        <v>1</v>
      </c>
      <c r="N3342" t="s">
        <v>8271</v>
      </c>
      <c r="O3342" s="5">
        <f t="shared" si="416"/>
        <v>1.4888888888888889</v>
      </c>
      <c r="P3342" s="8">
        <f t="shared" si="417"/>
        <v>15.129032258064516</v>
      </c>
      <c r="Q3342" t="str">
        <f t="shared" si="418"/>
        <v>theater</v>
      </c>
      <c r="R3342" t="str">
        <f t="shared" si="419"/>
        <v>plays</v>
      </c>
      <c r="S3342" s="11">
        <f t="shared" si="420"/>
        <v>42433.761886574073</v>
      </c>
      <c r="T3342" s="11">
        <f t="shared" si="421"/>
        <v>42442.916666666672</v>
      </c>
      <c r="U3342" t="str">
        <f>INDEX('ED - Country code'!$A:$A,MATCH(Data!G3564,'ED - Country code'!$B:$B,0))</f>
        <v>United States of America</v>
      </c>
      <c r="V3342">
        <f t="shared" si="422"/>
        <v>9.1547800925982301</v>
      </c>
      <c r="W3342">
        <f t="shared" si="423"/>
        <v>2016</v>
      </c>
    </row>
    <row r="3343" spans="1:23" ht="43.2" x14ac:dyDescent="0.3">
      <c r="A3343">
        <v>3336</v>
      </c>
      <c r="B3343" s="3" t="s">
        <v>3336</v>
      </c>
      <c r="C3343" s="3" t="s">
        <v>7446</v>
      </c>
      <c r="D3343">
        <v>250</v>
      </c>
      <c r="E3343">
        <v>250</v>
      </c>
      <c r="F3343" t="s">
        <v>8219</v>
      </c>
      <c r="G3343" t="s">
        <v>8225</v>
      </c>
      <c r="H3343" t="s">
        <v>8247</v>
      </c>
      <c r="I3343">
        <v>1459845246</v>
      </c>
      <c r="J3343">
        <v>1457429646</v>
      </c>
      <c r="K3343" t="b">
        <v>0</v>
      </c>
      <c r="L3343">
        <v>9</v>
      </c>
      <c r="M3343" t="b">
        <v>1</v>
      </c>
      <c r="N3343" t="s">
        <v>8271</v>
      </c>
      <c r="O3343" s="5">
        <f t="shared" si="416"/>
        <v>1</v>
      </c>
      <c r="P3343" s="8">
        <f t="shared" si="417"/>
        <v>27.777777777777779</v>
      </c>
      <c r="Q3343" t="str">
        <f t="shared" si="418"/>
        <v>theater</v>
      </c>
      <c r="R3343" t="str">
        <f t="shared" si="419"/>
        <v>plays</v>
      </c>
      <c r="S3343" s="11">
        <f t="shared" si="420"/>
        <v>42437.398680555561</v>
      </c>
      <c r="T3343" s="11">
        <f t="shared" si="421"/>
        <v>42465.35701388889</v>
      </c>
      <c r="U3343" t="str">
        <f>INDEX('ED - Country code'!$A:$A,MATCH(Data!G3338,'ED - Country code'!$B:$B,0))</f>
        <v>Canada</v>
      </c>
      <c r="V3343">
        <f t="shared" si="422"/>
        <v>27.958333333328483</v>
      </c>
      <c r="W3343">
        <f t="shared" si="423"/>
        <v>2016</v>
      </c>
    </row>
    <row r="3344" spans="1:23" ht="43.2" x14ac:dyDescent="0.3">
      <c r="A3344">
        <v>333</v>
      </c>
      <c r="B3344" s="3" t="s">
        <v>334</v>
      </c>
      <c r="C3344" s="3" t="s">
        <v>4443</v>
      </c>
      <c r="D3344">
        <v>40000</v>
      </c>
      <c r="E3344">
        <v>50091</v>
      </c>
      <c r="F3344" t="s">
        <v>8219</v>
      </c>
      <c r="G3344" t="s">
        <v>8224</v>
      </c>
      <c r="H3344" t="s">
        <v>8246</v>
      </c>
      <c r="I3344">
        <v>1460038591</v>
      </c>
      <c r="J3344">
        <v>1457450191</v>
      </c>
      <c r="K3344" t="b">
        <v>1</v>
      </c>
      <c r="L3344">
        <v>266</v>
      </c>
      <c r="M3344" t="b">
        <v>1</v>
      </c>
      <c r="N3344" t="s">
        <v>8269</v>
      </c>
      <c r="O3344" s="5">
        <f t="shared" si="416"/>
        <v>1.252275</v>
      </c>
      <c r="P3344" s="8">
        <f t="shared" si="417"/>
        <v>188.31203007518798</v>
      </c>
      <c r="Q3344" t="str">
        <f t="shared" si="418"/>
        <v>film &amp; video</v>
      </c>
      <c r="R3344" t="str">
        <f t="shared" si="419"/>
        <v>documentary</v>
      </c>
      <c r="S3344" s="11">
        <f t="shared" si="420"/>
        <v>42437.636469907404</v>
      </c>
      <c r="T3344" s="11">
        <f t="shared" si="421"/>
        <v>42467.59480324074</v>
      </c>
      <c r="U3344" t="str">
        <f>INDEX('ED - Country code'!$A:$A,MATCH(Data!G335,'ED - Country code'!$B:$B,0))</f>
        <v>United States of America</v>
      </c>
      <c r="V3344">
        <f t="shared" si="422"/>
        <v>29.958333333335759</v>
      </c>
      <c r="W3344">
        <f t="shared" si="423"/>
        <v>2016</v>
      </c>
    </row>
    <row r="3345" spans="1:23" ht="43.2" x14ac:dyDescent="0.3">
      <c r="A3345">
        <v>2165</v>
      </c>
      <c r="B3345" s="3" t="s">
        <v>2166</v>
      </c>
      <c r="C3345" s="3" t="s">
        <v>6275</v>
      </c>
      <c r="D3345">
        <v>2500</v>
      </c>
      <c r="E3345">
        <v>3466</v>
      </c>
      <c r="F3345" t="s">
        <v>8219</v>
      </c>
      <c r="G3345" t="s">
        <v>8230</v>
      </c>
      <c r="H3345" t="s">
        <v>8249</v>
      </c>
      <c r="I3345">
        <v>1460127635</v>
      </c>
      <c r="J3345">
        <v>1457539235</v>
      </c>
      <c r="K3345" t="b">
        <v>0</v>
      </c>
      <c r="L3345">
        <v>117</v>
      </c>
      <c r="M3345" t="b">
        <v>1</v>
      </c>
      <c r="N3345" t="s">
        <v>8276</v>
      </c>
      <c r="O3345" s="5">
        <f t="shared" si="416"/>
        <v>1.3864000000000001</v>
      </c>
      <c r="P3345" s="8">
        <f t="shared" si="417"/>
        <v>29.623931623931625</v>
      </c>
      <c r="Q3345" t="str">
        <f t="shared" si="418"/>
        <v>music</v>
      </c>
      <c r="R3345" t="str">
        <f t="shared" si="419"/>
        <v>rock</v>
      </c>
      <c r="S3345" s="11">
        <f t="shared" si="420"/>
        <v>42438.667071759264</v>
      </c>
      <c r="T3345" s="11">
        <f t="shared" si="421"/>
        <v>42468.625405092593</v>
      </c>
      <c r="U3345" t="str">
        <f>INDEX('ED - Country code'!$A:$A,MATCH(Data!G2167,'ED - Country code'!$B:$B,0))</f>
        <v>United States of America</v>
      </c>
      <c r="V3345">
        <f t="shared" si="422"/>
        <v>29.958333333328483</v>
      </c>
      <c r="W3345">
        <f t="shared" si="423"/>
        <v>2016</v>
      </c>
    </row>
    <row r="3346" spans="1:23" ht="43.2" x14ac:dyDescent="0.3">
      <c r="A3346">
        <v>354</v>
      </c>
      <c r="B3346" s="3" t="s">
        <v>355</v>
      </c>
      <c r="C3346" s="3" t="s">
        <v>4464</v>
      </c>
      <c r="D3346">
        <v>3500</v>
      </c>
      <c r="E3346">
        <v>3638</v>
      </c>
      <c r="F3346" t="s">
        <v>8219</v>
      </c>
      <c r="G3346" t="s">
        <v>8224</v>
      </c>
      <c r="H3346" t="s">
        <v>8246</v>
      </c>
      <c r="I3346">
        <v>1460141521</v>
      </c>
      <c r="J3346">
        <v>1457553121</v>
      </c>
      <c r="K3346" t="b">
        <v>1</v>
      </c>
      <c r="L3346">
        <v>29</v>
      </c>
      <c r="M3346" t="b">
        <v>1</v>
      </c>
      <c r="N3346" t="s">
        <v>8269</v>
      </c>
      <c r="O3346" s="5">
        <f t="shared" si="416"/>
        <v>1.0394285714285714</v>
      </c>
      <c r="P3346" s="8">
        <f t="shared" si="417"/>
        <v>125.44827586206897</v>
      </c>
      <c r="Q3346" t="str">
        <f t="shared" si="418"/>
        <v>film &amp; video</v>
      </c>
      <c r="R3346" t="str">
        <f t="shared" si="419"/>
        <v>documentary</v>
      </c>
      <c r="S3346" s="11">
        <f t="shared" si="420"/>
        <v>42438.827789351853</v>
      </c>
      <c r="T3346" s="11">
        <f t="shared" si="421"/>
        <v>42468.786122685182</v>
      </c>
      <c r="U3346" t="str">
        <f>INDEX('ED - Country code'!$A:$A,MATCH(Data!G356,'ED - Country code'!$B:$B,0))</f>
        <v>United States of America</v>
      </c>
      <c r="V3346">
        <f t="shared" si="422"/>
        <v>29.958333333328483</v>
      </c>
      <c r="W3346">
        <f t="shared" si="423"/>
        <v>2016</v>
      </c>
    </row>
    <row r="3347" spans="1:23" ht="43.2" x14ac:dyDescent="0.3">
      <c r="A3347">
        <v>3654</v>
      </c>
      <c r="B3347" s="3" t="s">
        <v>3651</v>
      </c>
      <c r="C3347" s="3" t="s">
        <v>7764</v>
      </c>
      <c r="D3347">
        <v>1500</v>
      </c>
      <c r="E3347">
        <v>2616</v>
      </c>
      <c r="F3347" t="s">
        <v>8219</v>
      </c>
      <c r="G3347" t="s">
        <v>8225</v>
      </c>
      <c r="H3347" t="s">
        <v>8247</v>
      </c>
      <c r="I3347">
        <v>1459702800</v>
      </c>
      <c r="J3347">
        <v>1457690386</v>
      </c>
      <c r="K3347" t="b">
        <v>0</v>
      </c>
      <c r="L3347">
        <v>38</v>
      </c>
      <c r="M3347" t="b">
        <v>1</v>
      </c>
      <c r="N3347" t="s">
        <v>8271</v>
      </c>
      <c r="O3347" s="5">
        <f t="shared" si="416"/>
        <v>1.744</v>
      </c>
      <c r="P3347" s="8">
        <f t="shared" si="417"/>
        <v>68.84210526315789</v>
      </c>
      <c r="Q3347" t="str">
        <f t="shared" si="418"/>
        <v>theater</v>
      </c>
      <c r="R3347" t="str">
        <f t="shared" si="419"/>
        <v>plays</v>
      </c>
      <c r="S3347" s="11">
        <f t="shared" si="420"/>
        <v>42440.416504629626</v>
      </c>
      <c r="T3347" s="11">
        <f t="shared" si="421"/>
        <v>42463.708333333328</v>
      </c>
      <c r="U3347" t="str">
        <f>INDEX('ED - Country code'!$A:$A,MATCH(Data!G3656,'ED - Country code'!$B:$B,0))</f>
        <v>New Zealand</v>
      </c>
      <c r="V3347">
        <f t="shared" si="422"/>
        <v>23.291828703702777</v>
      </c>
      <c r="W3347">
        <f t="shared" si="423"/>
        <v>2016</v>
      </c>
    </row>
    <row r="3348" spans="1:23" ht="43.2" x14ac:dyDescent="0.3">
      <c r="A3348">
        <v>3530</v>
      </c>
      <c r="B3348" s="3" t="s">
        <v>3529</v>
      </c>
      <c r="C3348" s="3" t="s">
        <v>7640</v>
      </c>
      <c r="D3348">
        <v>2750</v>
      </c>
      <c r="E3348">
        <v>2750</v>
      </c>
      <c r="F3348" t="s">
        <v>8219</v>
      </c>
      <c r="G3348" t="s">
        <v>8225</v>
      </c>
      <c r="H3348" t="s">
        <v>8247</v>
      </c>
      <c r="I3348">
        <v>1460318400</v>
      </c>
      <c r="J3348">
        <v>1457881057</v>
      </c>
      <c r="K3348" t="b">
        <v>0</v>
      </c>
      <c r="L3348">
        <v>22</v>
      </c>
      <c r="M3348" t="b">
        <v>1</v>
      </c>
      <c r="N3348" t="s">
        <v>8271</v>
      </c>
      <c r="O3348" s="5">
        <f t="shared" si="416"/>
        <v>1</v>
      </c>
      <c r="P3348" s="8">
        <f t="shared" si="417"/>
        <v>125</v>
      </c>
      <c r="Q3348" t="str">
        <f t="shared" si="418"/>
        <v>theater</v>
      </c>
      <c r="R3348" t="str">
        <f t="shared" si="419"/>
        <v>plays</v>
      </c>
      <c r="S3348" s="11">
        <f t="shared" si="420"/>
        <v>42442.623344907406</v>
      </c>
      <c r="T3348" s="11">
        <f t="shared" si="421"/>
        <v>42470.833333333328</v>
      </c>
      <c r="U3348" t="str">
        <f>INDEX('ED - Country code'!$A:$A,MATCH(Data!G3532,'ED - Country code'!$B:$B,0))</f>
        <v>Germany</v>
      </c>
      <c r="V3348">
        <f t="shared" si="422"/>
        <v>28.209988425922347</v>
      </c>
      <c r="W3348">
        <f t="shared" si="423"/>
        <v>2016</v>
      </c>
    </row>
    <row r="3349" spans="1:23" ht="28.8" x14ac:dyDescent="0.3">
      <c r="A3349">
        <v>1533</v>
      </c>
      <c r="B3349" s="3" t="s">
        <v>1534</v>
      </c>
      <c r="C3349" s="3" t="s">
        <v>5643</v>
      </c>
      <c r="D3349">
        <v>45000</v>
      </c>
      <c r="E3349">
        <v>65313</v>
      </c>
      <c r="F3349" t="s">
        <v>8219</v>
      </c>
      <c r="G3349" t="s">
        <v>8224</v>
      </c>
      <c r="H3349" t="s">
        <v>8246</v>
      </c>
      <c r="I3349">
        <v>1462161540</v>
      </c>
      <c r="J3349">
        <v>1457913777</v>
      </c>
      <c r="K3349" t="b">
        <v>1</v>
      </c>
      <c r="L3349">
        <v>740</v>
      </c>
      <c r="M3349" t="b">
        <v>1</v>
      </c>
      <c r="N3349" t="s">
        <v>8285</v>
      </c>
      <c r="O3349" s="5">
        <f t="shared" si="416"/>
        <v>1.4514</v>
      </c>
      <c r="P3349" s="8">
        <f t="shared" si="417"/>
        <v>88.26081081081081</v>
      </c>
      <c r="Q3349" t="str">
        <f t="shared" si="418"/>
        <v>photography</v>
      </c>
      <c r="R3349" t="str">
        <f t="shared" si="419"/>
        <v>photobooks</v>
      </c>
      <c r="S3349" s="11">
        <f t="shared" si="420"/>
        <v>42443.00204861111</v>
      </c>
      <c r="T3349" s="11">
        <f t="shared" si="421"/>
        <v>42492.165972222225</v>
      </c>
      <c r="U3349" t="str">
        <f>INDEX('ED - Country code'!$A:$A,MATCH(Data!G1535,'ED - Country code'!$B:$B,0))</f>
        <v>United States of America</v>
      </c>
      <c r="V3349">
        <f t="shared" si="422"/>
        <v>49.163923611115024</v>
      </c>
      <c r="W3349">
        <f t="shared" si="423"/>
        <v>2016</v>
      </c>
    </row>
    <row r="3350" spans="1:23" ht="43.2" x14ac:dyDescent="0.3">
      <c r="A3350">
        <v>3490</v>
      </c>
      <c r="B3350" s="3" t="s">
        <v>3489</v>
      </c>
      <c r="C3350" s="3" t="s">
        <v>7600</v>
      </c>
      <c r="D3350">
        <v>1000</v>
      </c>
      <c r="E3350">
        <v>1275</v>
      </c>
      <c r="F3350" t="s">
        <v>8219</v>
      </c>
      <c r="G3350" t="s">
        <v>8224</v>
      </c>
      <c r="H3350" t="s">
        <v>8246</v>
      </c>
      <c r="I3350">
        <v>1460574924</v>
      </c>
      <c r="J3350">
        <v>1457982924</v>
      </c>
      <c r="K3350" t="b">
        <v>0</v>
      </c>
      <c r="L3350">
        <v>27</v>
      </c>
      <c r="M3350" t="b">
        <v>1</v>
      </c>
      <c r="N3350" t="s">
        <v>8271</v>
      </c>
      <c r="O3350" s="5">
        <f t="shared" si="416"/>
        <v>1.2749999999999999</v>
      </c>
      <c r="P3350" s="8">
        <f t="shared" si="417"/>
        <v>47.222222222222221</v>
      </c>
      <c r="Q3350" t="str">
        <f t="shared" si="418"/>
        <v>theater</v>
      </c>
      <c r="R3350" t="str">
        <f t="shared" si="419"/>
        <v>plays</v>
      </c>
      <c r="S3350" s="11">
        <f t="shared" si="420"/>
        <v>42443.802361111113</v>
      </c>
      <c r="T3350" s="11">
        <f t="shared" si="421"/>
        <v>42473.802361111113</v>
      </c>
      <c r="U3350" t="str">
        <f>INDEX('ED - Country code'!$A:$A,MATCH(Data!G3492,'ED - Country code'!$B:$B,0))</f>
        <v>United States of America</v>
      </c>
      <c r="V3350">
        <f t="shared" si="422"/>
        <v>30</v>
      </c>
      <c r="W3350">
        <f t="shared" si="423"/>
        <v>2016</v>
      </c>
    </row>
    <row r="3351" spans="1:23" ht="28.8" x14ac:dyDescent="0.3">
      <c r="A3351">
        <v>3047</v>
      </c>
      <c r="B3351" s="3" t="s">
        <v>3047</v>
      </c>
      <c r="C3351" s="3" t="s">
        <v>7157</v>
      </c>
      <c r="D3351">
        <v>500</v>
      </c>
      <c r="E3351">
        <v>745</v>
      </c>
      <c r="F3351" t="s">
        <v>8219</v>
      </c>
      <c r="G3351" t="s">
        <v>8224</v>
      </c>
      <c r="H3351" t="s">
        <v>8246</v>
      </c>
      <c r="I3351">
        <v>1461762960</v>
      </c>
      <c r="J3351">
        <v>1457999054</v>
      </c>
      <c r="K3351" t="b">
        <v>0</v>
      </c>
      <c r="L3351">
        <v>20</v>
      </c>
      <c r="M3351" t="b">
        <v>1</v>
      </c>
      <c r="N3351" t="s">
        <v>8303</v>
      </c>
      <c r="O3351" s="5">
        <f t="shared" si="416"/>
        <v>1.49</v>
      </c>
      <c r="P3351" s="8">
        <f t="shared" si="417"/>
        <v>37.25</v>
      </c>
      <c r="Q3351" t="str">
        <f t="shared" si="418"/>
        <v>theater</v>
      </c>
      <c r="R3351" t="str">
        <f t="shared" si="419"/>
        <v>spaces</v>
      </c>
      <c r="S3351" s="11">
        <f t="shared" si="420"/>
        <v>42443.989050925928</v>
      </c>
      <c r="T3351" s="11">
        <f t="shared" si="421"/>
        <v>42487.552777777775</v>
      </c>
      <c r="U3351" t="str">
        <f>INDEX('ED - Country code'!$A:$A,MATCH(Data!G3049,'ED - Country code'!$B:$B,0))</f>
        <v>United States of America</v>
      </c>
      <c r="V3351">
        <f t="shared" si="422"/>
        <v>43.563726851847605</v>
      </c>
      <c r="W3351">
        <f t="shared" si="423"/>
        <v>2016</v>
      </c>
    </row>
    <row r="3352" spans="1:23" ht="43.2" x14ac:dyDescent="0.3">
      <c r="A3352">
        <v>3282</v>
      </c>
      <c r="B3352" s="3" t="s">
        <v>3282</v>
      </c>
      <c r="C3352" s="3" t="s">
        <v>7392</v>
      </c>
      <c r="D3352">
        <v>31000</v>
      </c>
      <c r="E3352">
        <v>31820.5</v>
      </c>
      <c r="F3352" t="s">
        <v>8219</v>
      </c>
      <c r="G3352" t="s">
        <v>8224</v>
      </c>
      <c r="H3352" t="s">
        <v>8246</v>
      </c>
      <c r="I3352">
        <v>1461904788</v>
      </c>
      <c r="J3352">
        <v>1458103188</v>
      </c>
      <c r="K3352" t="b">
        <v>0</v>
      </c>
      <c r="L3352">
        <v>237</v>
      </c>
      <c r="M3352" t="b">
        <v>1</v>
      </c>
      <c r="N3352" t="s">
        <v>8271</v>
      </c>
      <c r="O3352" s="5">
        <f t="shared" si="416"/>
        <v>1.026467741935484</v>
      </c>
      <c r="P3352" s="8">
        <f t="shared" si="417"/>
        <v>134.26371308016877</v>
      </c>
      <c r="Q3352" t="str">
        <f t="shared" si="418"/>
        <v>theater</v>
      </c>
      <c r="R3352" t="str">
        <f t="shared" si="419"/>
        <v>plays</v>
      </c>
      <c r="S3352" s="11">
        <f t="shared" si="420"/>
        <v>42445.19430555556</v>
      </c>
      <c r="T3352" s="11">
        <f t="shared" si="421"/>
        <v>42489.19430555556</v>
      </c>
      <c r="U3352" t="str">
        <f>INDEX('ED - Country code'!$A:$A,MATCH(Data!G3284,'ED - Country code'!$B:$B,0))</f>
        <v>United States of America</v>
      </c>
      <c r="V3352">
        <f t="shared" si="422"/>
        <v>44</v>
      </c>
      <c r="W3352">
        <f t="shared" si="423"/>
        <v>2016</v>
      </c>
    </row>
    <row r="3353" spans="1:23" ht="43.2" x14ac:dyDescent="0.3">
      <c r="A3353">
        <v>3769</v>
      </c>
      <c r="B3353" s="3" t="s">
        <v>3766</v>
      </c>
      <c r="C3353" s="3" t="s">
        <v>7879</v>
      </c>
      <c r="D3353">
        <v>1100</v>
      </c>
      <c r="E3353">
        <v>1100</v>
      </c>
      <c r="F3353" t="s">
        <v>8219</v>
      </c>
      <c r="G3353" t="s">
        <v>8224</v>
      </c>
      <c r="H3353" t="s">
        <v>8246</v>
      </c>
      <c r="I3353">
        <v>1460730079</v>
      </c>
      <c r="J3353">
        <v>1458138079</v>
      </c>
      <c r="K3353" t="b">
        <v>0</v>
      </c>
      <c r="L3353">
        <v>15</v>
      </c>
      <c r="M3353" t="b">
        <v>1</v>
      </c>
      <c r="N3353" t="s">
        <v>8305</v>
      </c>
      <c r="O3353" s="5">
        <f t="shared" si="416"/>
        <v>1</v>
      </c>
      <c r="P3353" s="8">
        <f t="shared" si="417"/>
        <v>73.333333333333329</v>
      </c>
      <c r="Q3353" t="str">
        <f t="shared" si="418"/>
        <v>theater</v>
      </c>
      <c r="R3353" t="str">
        <f t="shared" si="419"/>
        <v>musical</v>
      </c>
      <c r="S3353" s="11">
        <f t="shared" si="420"/>
        <v>42445.598136574074</v>
      </c>
      <c r="T3353" s="11">
        <f t="shared" si="421"/>
        <v>42475.598136574074</v>
      </c>
      <c r="U3353" t="str">
        <f>INDEX('ED - Country code'!$A:$A,MATCH(Data!G3771,'ED - Country code'!$B:$B,0))</f>
        <v>United States of America</v>
      </c>
      <c r="V3353">
        <f t="shared" si="422"/>
        <v>30</v>
      </c>
      <c r="W3353">
        <f t="shared" si="423"/>
        <v>2016</v>
      </c>
    </row>
    <row r="3354" spans="1:23" ht="43.2" x14ac:dyDescent="0.3">
      <c r="A3354">
        <v>1269</v>
      </c>
      <c r="B3354" s="3" t="s">
        <v>1270</v>
      </c>
      <c r="C3354" s="3" t="s">
        <v>5379</v>
      </c>
      <c r="D3354">
        <v>18800</v>
      </c>
      <c r="E3354">
        <v>20426</v>
      </c>
      <c r="F3354" t="s">
        <v>8219</v>
      </c>
      <c r="G3354" t="s">
        <v>8224</v>
      </c>
      <c r="H3354" t="s">
        <v>8246</v>
      </c>
      <c r="I3354">
        <v>1460764800</v>
      </c>
      <c r="J3354">
        <v>1458157512</v>
      </c>
      <c r="K3354" t="b">
        <v>1</v>
      </c>
      <c r="L3354">
        <v>206</v>
      </c>
      <c r="M3354" t="b">
        <v>1</v>
      </c>
      <c r="N3354" t="s">
        <v>8276</v>
      </c>
      <c r="O3354" s="5">
        <f t="shared" si="416"/>
        <v>1.0864893617021276</v>
      </c>
      <c r="P3354" s="8">
        <f t="shared" si="417"/>
        <v>99.15533980582525</v>
      </c>
      <c r="Q3354" t="str">
        <f t="shared" si="418"/>
        <v>music</v>
      </c>
      <c r="R3354" t="str">
        <f t="shared" si="419"/>
        <v>rock</v>
      </c>
      <c r="S3354" s="11">
        <f t="shared" si="420"/>
        <v>42445.823055555549</v>
      </c>
      <c r="T3354" s="11">
        <f t="shared" si="421"/>
        <v>42476</v>
      </c>
      <c r="U3354" t="str">
        <f>INDEX('ED - Country code'!$A:$A,MATCH(Data!G1271,'ED - Country code'!$B:$B,0))</f>
        <v>United States of America</v>
      </c>
      <c r="V3354">
        <f t="shared" si="422"/>
        <v>30.176944444450783</v>
      </c>
      <c r="W3354">
        <f t="shared" si="423"/>
        <v>2016</v>
      </c>
    </row>
    <row r="3355" spans="1:23" ht="43.2" x14ac:dyDescent="0.3">
      <c r="A3355">
        <v>3755</v>
      </c>
      <c r="B3355" s="3" t="s">
        <v>3752</v>
      </c>
      <c r="C3355" s="3" t="s">
        <v>7865</v>
      </c>
      <c r="D3355">
        <v>550</v>
      </c>
      <c r="E3355">
        <v>713</v>
      </c>
      <c r="F3355" t="s">
        <v>8219</v>
      </c>
      <c r="G3355" t="s">
        <v>8225</v>
      </c>
      <c r="H3355" t="s">
        <v>8247</v>
      </c>
      <c r="I3355">
        <v>1460753307</v>
      </c>
      <c r="J3355">
        <v>1458161307</v>
      </c>
      <c r="K3355" t="b">
        <v>0</v>
      </c>
      <c r="L3355">
        <v>28</v>
      </c>
      <c r="M3355" t="b">
        <v>1</v>
      </c>
      <c r="N3355" t="s">
        <v>8305</v>
      </c>
      <c r="O3355" s="5">
        <f t="shared" si="416"/>
        <v>1.2963636363636364</v>
      </c>
      <c r="P3355" s="8">
        <f t="shared" si="417"/>
        <v>25.464285714285715</v>
      </c>
      <c r="Q3355" t="str">
        <f t="shared" si="418"/>
        <v>theater</v>
      </c>
      <c r="R3355" t="str">
        <f t="shared" si="419"/>
        <v>musical</v>
      </c>
      <c r="S3355" s="11">
        <f t="shared" si="420"/>
        <v>42445.866979166662</v>
      </c>
      <c r="T3355" s="11">
        <f t="shared" si="421"/>
        <v>42475.866979166662</v>
      </c>
      <c r="U3355" t="str">
        <f>INDEX('ED - Country code'!$A:$A,MATCH(Data!G3757,'ED - Country code'!$B:$B,0))</f>
        <v>United States of America</v>
      </c>
      <c r="V3355">
        <f t="shared" si="422"/>
        <v>30</v>
      </c>
      <c r="W3355">
        <f t="shared" si="423"/>
        <v>2016</v>
      </c>
    </row>
    <row r="3356" spans="1:23" ht="43.2" x14ac:dyDescent="0.3">
      <c r="A3356">
        <v>3392</v>
      </c>
      <c r="B3356" s="3" t="s">
        <v>3391</v>
      </c>
      <c r="C3356" s="3" t="s">
        <v>7502</v>
      </c>
      <c r="D3356">
        <v>500</v>
      </c>
      <c r="E3356">
        <v>500</v>
      </c>
      <c r="F3356" t="s">
        <v>8219</v>
      </c>
      <c r="G3356" t="s">
        <v>8225</v>
      </c>
      <c r="H3356" t="s">
        <v>8247</v>
      </c>
      <c r="I3356">
        <v>1462565855</v>
      </c>
      <c r="J3356">
        <v>1458245855</v>
      </c>
      <c r="K3356" t="b">
        <v>0</v>
      </c>
      <c r="L3356">
        <v>12</v>
      </c>
      <c r="M3356" t="b">
        <v>1</v>
      </c>
      <c r="N3356" t="s">
        <v>8271</v>
      </c>
      <c r="O3356" s="5">
        <f t="shared" si="416"/>
        <v>1</v>
      </c>
      <c r="P3356" s="8">
        <f t="shared" si="417"/>
        <v>41.666666666666664</v>
      </c>
      <c r="Q3356" t="str">
        <f t="shared" si="418"/>
        <v>theater</v>
      </c>
      <c r="R3356" t="str">
        <f t="shared" si="419"/>
        <v>plays</v>
      </c>
      <c r="S3356" s="11">
        <f t="shared" si="420"/>
        <v>42446.845543981486</v>
      </c>
      <c r="T3356" s="11">
        <f t="shared" si="421"/>
        <v>42496.845543981486</v>
      </c>
      <c r="U3356" t="str">
        <f>INDEX('ED - Country code'!$A:$A,MATCH(Data!G3394,'ED - Country code'!$B:$B,0))</f>
        <v>United Kingdom</v>
      </c>
      <c r="V3356">
        <f t="shared" si="422"/>
        <v>50</v>
      </c>
      <c r="W3356">
        <f t="shared" si="423"/>
        <v>2016</v>
      </c>
    </row>
    <row r="3357" spans="1:23" ht="43.2" x14ac:dyDescent="0.3">
      <c r="A3357">
        <v>3231</v>
      </c>
      <c r="B3357" s="3" t="s">
        <v>3231</v>
      </c>
      <c r="C3357" s="3" t="s">
        <v>7341</v>
      </c>
      <c r="D3357">
        <v>1000</v>
      </c>
      <c r="E3357">
        <v>1610</v>
      </c>
      <c r="F3357" t="s">
        <v>8219</v>
      </c>
      <c r="G3357" t="s">
        <v>8224</v>
      </c>
      <c r="H3357" t="s">
        <v>8246</v>
      </c>
      <c r="I3357">
        <v>1460846347</v>
      </c>
      <c r="J3357">
        <v>1458254347</v>
      </c>
      <c r="K3357" t="b">
        <v>0</v>
      </c>
      <c r="L3357">
        <v>28</v>
      </c>
      <c r="M3357" t="b">
        <v>1</v>
      </c>
      <c r="N3357" t="s">
        <v>8271</v>
      </c>
      <c r="O3357" s="5">
        <f t="shared" si="416"/>
        <v>1.61</v>
      </c>
      <c r="P3357" s="8">
        <f t="shared" si="417"/>
        <v>57.5</v>
      </c>
      <c r="Q3357" t="str">
        <f t="shared" si="418"/>
        <v>theater</v>
      </c>
      <c r="R3357" t="str">
        <f t="shared" si="419"/>
        <v>plays</v>
      </c>
      <c r="S3357" s="11">
        <f t="shared" si="420"/>
        <v>42446.943831018521</v>
      </c>
      <c r="T3357" s="11">
        <f t="shared" si="421"/>
        <v>42476.943831018521</v>
      </c>
      <c r="U3357" t="str">
        <f>INDEX('ED - Country code'!$A:$A,MATCH(Data!G3233,'ED - Country code'!$B:$B,0))</f>
        <v>United Kingdom</v>
      </c>
      <c r="V3357">
        <f t="shared" si="422"/>
        <v>30</v>
      </c>
      <c r="W3357">
        <f t="shared" si="423"/>
        <v>2016</v>
      </c>
    </row>
    <row r="3358" spans="1:23" ht="43.2" x14ac:dyDescent="0.3">
      <c r="A3358">
        <v>9</v>
      </c>
      <c r="B3358" s="3" t="s">
        <v>11</v>
      </c>
      <c r="C3358" s="3" t="s">
        <v>4120</v>
      </c>
      <c r="D3358">
        <v>500</v>
      </c>
      <c r="E3358">
        <v>629.99</v>
      </c>
      <c r="F3358" t="s">
        <v>8219</v>
      </c>
      <c r="G3358" t="s">
        <v>8224</v>
      </c>
      <c r="H3358" t="s">
        <v>8246</v>
      </c>
      <c r="I3358">
        <v>1460860144</v>
      </c>
      <c r="J3358">
        <v>1458268144</v>
      </c>
      <c r="K3358" t="b">
        <v>0</v>
      </c>
      <c r="L3358">
        <v>20</v>
      </c>
      <c r="M3358" t="b">
        <v>1</v>
      </c>
      <c r="N3358" t="s">
        <v>8265</v>
      </c>
      <c r="O3358" s="5">
        <f t="shared" si="416"/>
        <v>1.2599800000000001</v>
      </c>
      <c r="P3358" s="8">
        <f t="shared" si="417"/>
        <v>31.499500000000001</v>
      </c>
      <c r="Q3358" t="str">
        <f t="shared" si="418"/>
        <v>film &amp; video</v>
      </c>
      <c r="R3358" t="str">
        <f t="shared" si="419"/>
        <v>television</v>
      </c>
      <c r="S3358" s="11">
        <f t="shared" si="420"/>
        <v>42447.103518518517</v>
      </c>
      <c r="T3358" s="11">
        <f t="shared" si="421"/>
        <v>42477.103518518517</v>
      </c>
      <c r="U3358" t="str">
        <f>INDEX('ED - Country code'!$A:$A,MATCH(Data!G11,'ED - Country code'!$B:$B,0))</f>
        <v>United States of America</v>
      </c>
      <c r="V3358">
        <f t="shared" si="422"/>
        <v>30</v>
      </c>
      <c r="W3358">
        <f t="shared" si="423"/>
        <v>2016</v>
      </c>
    </row>
    <row r="3359" spans="1:23" ht="43.2" x14ac:dyDescent="0.3">
      <c r="A3359">
        <v>3602</v>
      </c>
      <c r="B3359" s="3" t="s">
        <v>3601</v>
      </c>
      <c r="C3359" s="3" t="s">
        <v>7712</v>
      </c>
      <c r="D3359">
        <v>4000</v>
      </c>
      <c r="E3359">
        <v>4002</v>
      </c>
      <c r="F3359" t="s">
        <v>8219</v>
      </c>
      <c r="G3359" t="s">
        <v>8224</v>
      </c>
      <c r="H3359" t="s">
        <v>8246</v>
      </c>
      <c r="I3359">
        <v>1463520479</v>
      </c>
      <c r="J3359">
        <v>1458336479</v>
      </c>
      <c r="K3359" t="b">
        <v>0</v>
      </c>
      <c r="L3359">
        <v>49</v>
      </c>
      <c r="M3359" t="b">
        <v>1</v>
      </c>
      <c r="N3359" t="s">
        <v>8271</v>
      </c>
      <c r="O3359" s="5">
        <f t="shared" si="416"/>
        <v>1.0004999999999999</v>
      </c>
      <c r="P3359" s="8">
        <f t="shared" si="417"/>
        <v>81.673469387755105</v>
      </c>
      <c r="Q3359" t="str">
        <f t="shared" si="418"/>
        <v>theater</v>
      </c>
      <c r="R3359" t="str">
        <f t="shared" si="419"/>
        <v>plays</v>
      </c>
      <c r="S3359" s="11">
        <f t="shared" si="420"/>
        <v>42447.894432870366</v>
      </c>
      <c r="T3359" s="11">
        <f t="shared" si="421"/>
        <v>42507.894432870366</v>
      </c>
      <c r="U3359" t="str">
        <f>INDEX('ED - Country code'!$A:$A,MATCH(Data!G3604,'ED - Country code'!$B:$B,0))</f>
        <v>United States of America</v>
      </c>
      <c r="V3359">
        <f t="shared" si="422"/>
        <v>60</v>
      </c>
      <c r="W3359">
        <f t="shared" si="423"/>
        <v>2016</v>
      </c>
    </row>
    <row r="3360" spans="1:23" ht="43.2" x14ac:dyDescent="0.3">
      <c r="A3360">
        <v>3661</v>
      </c>
      <c r="B3360" s="3" t="s">
        <v>3658</v>
      </c>
      <c r="C3360" s="3" t="s">
        <v>7771</v>
      </c>
      <c r="D3360">
        <v>3000</v>
      </c>
      <c r="E3360">
        <v>3330</v>
      </c>
      <c r="F3360" t="s">
        <v>8219</v>
      </c>
      <c r="G3360" t="s">
        <v>8224</v>
      </c>
      <c r="H3360" t="s">
        <v>8246</v>
      </c>
      <c r="I3360">
        <v>1460260800</v>
      </c>
      <c r="J3360">
        <v>1458336672</v>
      </c>
      <c r="K3360" t="b">
        <v>0</v>
      </c>
      <c r="L3360">
        <v>36</v>
      </c>
      <c r="M3360" t="b">
        <v>1</v>
      </c>
      <c r="N3360" t="s">
        <v>8271</v>
      </c>
      <c r="O3360" s="5">
        <f t="shared" si="416"/>
        <v>1.1100000000000001</v>
      </c>
      <c r="P3360" s="8">
        <f t="shared" si="417"/>
        <v>92.5</v>
      </c>
      <c r="Q3360" t="str">
        <f t="shared" si="418"/>
        <v>theater</v>
      </c>
      <c r="R3360" t="str">
        <f t="shared" si="419"/>
        <v>plays</v>
      </c>
      <c r="S3360" s="11">
        <f t="shared" si="420"/>
        <v>42447.896666666667</v>
      </c>
      <c r="T3360" s="11">
        <f t="shared" si="421"/>
        <v>42470.166666666672</v>
      </c>
      <c r="U3360" t="str">
        <f>INDEX('ED - Country code'!$A:$A,MATCH(Data!G3663,'ED - Country code'!$B:$B,0))</f>
        <v>United States of America</v>
      </c>
      <c r="V3360">
        <f t="shared" si="422"/>
        <v>22.270000000004075</v>
      </c>
      <c r="W3360">
        <f t="shared" si="423"/>
        <v>2016</v>
      </c>
    </row>
    <row r="3361" spans="1:23" ht="43.2" x14ac:dyDescent="0.3">
      <c r="A3361">
        <v>3419</v>
      </c>
      <c r="B3361" s="3" t="s">
        <v>3418</v>
      </c>
      <c r="C3361" s="3" t="s">
        <v>7529</v>
      </c>
      <c r="D3361">
        <v>2750</v>
      </c>
      <c r="E3361">
        <v>2930</v>
      </c>
      <c r="F3361" t="s">
        <v>8219</v>
      </c>
      <c r="G3361" t="s">
        <v>8241</v>
      </c>
      <c r="H3361" t="s">
        <v>8249</v>
      </c>
      <c r="I3361">
        <v>1459978200</v>
      </c>
      <c r="J3361">
        <v>1458416585</v>
      </c>
      <c r="K3361" t="b">
        <v>0</v>
      </c>
      <c r="L3361">
        <v>46</v>
      </c>
      <c r="M3361" t="b">
        <v>1</v>
      </c>
      <c r="N3361" t="s">
        <v>8271</v>
      </c>
      <c r="O3361" s="5">
        <f t="shared" si="416"/>
        <v>1.0654545454545454</v>
      </c>
      <c r="P3361" s="8">
        <f t="shared" si="417"/>
        <v>63.695652173913047</v>
      </c>
      <c r="Q3361" t="str">
        <f t="shared" si="418"/>
        <v>theater</v>
      </c>
      <c r="R3361" t="str">
        <f t="shared" si="419"/>
        <v>plays</v>
      </c>
      <c r="S3361" s="11">
        <f t="shared" si="420"/>
        <v>42448.821585648147</v>
      </c>
      <c r="T3361" s="11">
        <f t="shared" si="421"/>
        <v>42466.895833333328</v>
      </c>
      <c r="U3361" t="str">
        <f>INDEX('ED - Country code'!$A:$A,MATCH(Data!G3421,'ED - Country code'!$B:$B,0))</f>
        <v>United States of America</v>
      </c>
      <c r="V3361">
        <f t="shared" si="422"/>
        <v>18.074247685181035</v>
      </c>
      <c r="W3361">
        <f t="shared" si="423"/>
        <v>2016</v>
      </c>
    </row>
    <row r="3362" spans="1:23" ht="28.8" x14ac:dyDescent="0.3">
      <c r="A3362">
        <v>3582</v>
      </c>
      <c r="B3362" s="3" t="s">
        <v>3581</v>
      </c>
      <c r="C3362" s="3" t="s">
        <v>7692</v>
      </c>
      <c r="D3362">
        <v>1000</v>
      </c>
      <c r="E3362">
        <v>2870</v>
      </c>
      <c r="F3362" t="s">
        <v>8219</v>
      </c>
      <c r="G3362" t="s">
        <v>8224</v>
      </c>
      <c r="H3362" t="s">
        <v>8246</v>
      </c>
      <c r="I3362">
        <v>1459822682</v>
      </c>
      <c r="J3362">
        <v>1458613082</v>
      </c>
      <c r="K3362" t="b">
        <v>0</v>
      </c>
      <c r="L3362">
        <v>49</v>
      </c>
      <c r="M3362" t="b">
        <v>1</v>
      </c>
      <c r="N3362" t="s">
        <v>8271</v>
      </c>
      <c r="O3362" s="5">
        <f t="shared" si="416"/>
        <v>2.87</v>
      </c>
      <c r="P3362" s="8">
        <f t="shared" si="417"/>
        <v>58.571428571428569</v>
      </c>
      <c r="Q3362" t="str">
        <f t="shared" si="418"/>
        <v>theater</v>
      </c>
      <c r="R3362" t="str">
        <f t="shared" si="419"/>
        <v>plays</v>
      </c>
      <c r="S3362" s="11">
        <f t="shared" si="420"/>
        <v>42451.095856481479</v>
      </c>
      <c r="T3362" s="11">
        <f t="shared" si="421"/>
        <v>42465.095856481479</v>
      </c>
      <c r="U3362" t="str">
        <f>INDEX('ED - Country code'!$A:$A,MATCH(Data!G3584,'ED - Country code'!$B:$B,0))</f>
        <v>United States of America</v>
      </c>
      <c r="V3362">
        <f t="shared" si="422"/>
        <v>14</v>
      </c>
      <c r="W3362">
        <f t="shared" si="423"/>
        <v>2016</v>
      </c>
    </row>
    <row r="3363" spans="1:23" ht="43.2" x14ac:dyDescent="0.3">
      <c r="A3363">
        <v>2809</v>
      </c>
      <c r="B3363" s="3" t="s">
        <v>2809</v>
      </c>
      <c r="C3363" s="3" t="s">
        <v>6919</v>
      </c>
      <c r="D3363">
        <v>2500</v>
      </c>
      <c r="E3363">
        <v>2560</v>
      </c>
      <c r="F3363" t="s">
        <v>8219</v>
      </c>
      <c r="G3363" t="s">
        <v>8224</v>
      </c>
      <c r="H3363" t="s">
        <v>8246</v>
      </c>
      <c r="I3363">
        <v>1459348740</v>
      </c>
      <c r="J3363">
        <v>1458647725</v>
      </c>
      <c r="K3363" t="b">
        <v>0</v>
      </c>
      <c r="L3363">
        <v>21</v>
      </c>
      <c r="M3363" t="b">
        <v>1</v>
      </c>
      <c r="N3363" t="s">
        <v>8271</v>
      </c>
      <c r="O3363" s="5">
        <f t="shared" si="416"/>
        <v>1.024</v>
      </c>
      <c r="P3363" s="8">
        <f t="shared" si="417"/>
        <v>121.9047619047619</v>
      </c>
      <c r="Q3363" t="str">
        <f t="shared" si="418"/>
        <v>theater</v>
      </c>
      <c r="R3363" t="str">
        <f t="shared" si="419"/>
        <v>plays</v>
      </c>
      <c r="S3363" s="11">
        <f t="shared" si="420"/>
        <v>42451.496817129635</v>
      </c>
      <c r="T3363" s="11">
        <f t="shared" si="421"/>
        <v>42459.610416666663</v>
      </c>
      <c r="U3363" t="str">
        <f>INDEX('ED - Country code'!$A:$A,MATCH(Data!G2811,'ED - Country code'!$B:$B,0))</f>
        <v>United States of America</v>
      </c>
      <c r="V3363">
        <f t="shared" si="422"/>
        <v>8.1135995370277669</v>
      </c>
      <c r="W3363">
        <f t="shared" si="423"/>
        <v>2016</v>
      </c>
    </row>
    <row r="3364" spans="1:23" ht="43.2" x14ac:dyDescent="0.3">
      <c r="A3364">
        <v>1964</v>
      </c>
      <c r="B3364" s="3" t="s">
        <v>1965</v>
      </c>
      <c r="C3364" s="3" t="s">
        <v>6074</v>
      </c>
      <c r="D3364">
        <v>89200</v>
      </c>
      <c r="E3364">
        <v>231543.12</v>
      </c>
      <c r="F3364" t="s">
        <v>8219</v>
      </c>
      <c r="G3364" t="s">
        <v>8237</v>
      </c>
      <c r="H3364" t="s">
        <v>8249</v>
      </c>
      <c r="I3364">
        <v>1461306772</v>
      </c>
      <c r="J3364">
        <v>1458714772</v>
      </c>
      <c r="K3364" t="b">
        <v>1</v>
      </c>
      <c r="L3364">
        <v>1281</v>
      </c>
      <c r="M3364" t="b">
        <v>1</v>
      </c>
      <c r="N3364" t="s">
        <v>8295</v>
      </c>
      <c r="O3364" s="5">
        <f t="shared" si="416"/>
        <v>2.5957748878923765</v>
      </c>
      <c r="P3364" s="8">
        <f t="shared" si="417"/>
        <v>180.75185011709601</v>
      </c>
      <c r="Q3364" t="str">
        <f t="shared" si="418"/>
        <v>technology</v>
      </c>
      <c r="R3364" t="str">
        <f t="shared" si="419"/>
        <v>hardware</v>
      </c>
      <c r="S3364" s="11">
        <f t="shared" si="420"/>
        <v>42452.272824074069</v>
      </c>
      <c r="T3364" s="11">
        <f t="shared" si="421"/>
        <v>42482.272824074069</v>
      </c>
      <c r="U3364" t="str">
        <f>INDEX('ED - Country code'!$A:$A,MATCH(Data!G1966,'ED - Country code'!$B:$B,0))</f>
        <v>United States of America</v>
      </c>
      <c r="V3364">
        <f t="shared" si="422"/>
        <v>30</v>
      </c>
      <c r="W3364">
        <f t="shared" si="423"/>
        <v>2016</v>
      </c>
    </row>
    <row r="3365" spans="1:23" x14ac:dyDescent="0.3">
      <c r="A3365">
        <v>2726</v>
      </c>
      <c r="B3365" s="3" t="s">
        <v>2726</v>
      </c>
      <c r="C3365" s="3" t="s">
        <v>6836</v>
      </c>
      <c r="D3365">
        <v>100000</v>
      </c>
      <c r="E3365">
        <v>105745</v>
      </c>
      <c r="F3365" t="s">
        <v>8219</v>
      </c>
      <c r="G3365" t="s">
        <v>8224</v>
      </c>
      <c r="H3365" t="s">
        <v>8246</v>
      </c>
      <c r="I3365">
        <v>1461333311</v>
      </c>
      <c r="J3365">
        <v>1458741311</v>
      </c>
      <c r="K3365" t="b">
        <v>0</v>
      </c>
      <c r="L3365">
        <v>404</v>
      </c>
      <c r="M3365" t="b">
        <v>1</v>
      </c>
      <c r="N3365" t="s">
        <v>8295</v>
      </c>
      <c r="O3365" s="5">
        <f t="shared" si="416"/>
        <v>1.05745</v>
      </c>
      <c r="P3365" s="8">
        <f t="shared" si="417"/>
        <v>261.74504950495049</v>
      </c>
      <c r="Q3365" t="str">
        <f t="shared" si="418"/>
        <v>technology</v>
      </c>
      <c r="R3365" t="str">
        <f t="shared" si="419"/>
        <v>hardware</v>
      </c>
      <c r="S3365" s="11">
        <f t="shared" si="420"/>
        <v>42452.579988425925</v>
      </c>
      <c r="T3365" s="11">
        <f t="shared" si="421"/>
        <v>42482.579988425925</v>
      </c>
      <c r="U3365" t="str">
        <f>INDEX('ED - Country code'!$A:$A,MATCH(Data!G2728,'ED - Country code'!$B:$B,0))</f>
        <v>United States of America</v>
      </c>
      <c r="V3365">
        <f t="shared" si="422"/>
        <v>30</v>
      </c>
      <c r="W3365">
        <f t="shared" si="423"/>
        <v>2016</v>
      </c>
    </row>
    <row r="3366" spans="1:23" ht="43.2" x14ac:dyDescent="0.3">
      <c r="A3366">
        <v>2221</v>
      </c>
      <c r="B3366" s="3" t="s">
        <v>2222</v>
      </c>
      <c r="C3366" s="3" t="s">
        <v>6331</v>
      </c>
      <c r="D3366">
        <v>7500</v>
      </c>
      <c r="E3366">
        <v>8109</v>
      </c>
      <c r="F3366" t="s">
        <v>8219</v>
      </c>
      <c r="G3366" t="s">
        <v>8224</v>
      </c>
      <c r="H3366" t="s">
        <v>8246</v>
      </c>
      <c r="I3366">
        <v>1461369600</v>
      </c>
      <c r="J3366">
        <v>1458748809</v>
      </c>
      <c r="K3366" t="b">
        <v>0</v>
      </c>
      <c r="L3366">
        <v>218</v>
      </c>
      <c r="M3366" t="b">
        <v>1</v>
      </c>
      <c r="N3366" t="s">
        <v>8297</v>
      </c>
      <c r="O3366" s="5">
        <f t="shared" si="416"/>
        <v>1.0811999999999999</v>
      </c>
      <c r="P3366" s="8">
        <f t="shared" si="417"/>
        <v>37.197247706422019</v>
      </c>
      <c r="Q3366" t="str">
        <f t="shared" si="418"/>
        <v>games</v>
      </c>
      <c r="R3366" t="str">
        <f t="shared" si="419"/>
        <v>tabletop games</v>
      </c>
      <c r="S3366" s="11">
        <f t="shared" si="420"/>
        <v>42452.666770833333</v>
      </c>
      <c r="T3366" s="11">
        <f t="shared" si="421"/>
        <v>42483</v>
      </c>
      <c r="U3366" t="str">
        <f>INDEX('ED - Country code'!$A:$A,MATCH(Data!G2223,'ED - Country code'!$B:$B,0))</f>
        <v>United Kingdom</v>
      </c>
      <c r="V3366">
        <f t="shared" si="422"/>
        <v>30.33322916666657</v>
      </c>
      <c r="W3366">
        <f t="shared" si="423"/>
        <v>2016</v>
      </c>
    </row>
    <row r="3367" spans="1:23" ht="43.2" x14ac:dyDescent="0.3">
      <c r="A3367">
        <v>2455</v>
      </c>
      <c r="B3367" s="3" t="s">
        <v>2456</v>
      </c>
      <c r="C3367" s="3" t="s">
        <v>6565</v>
      </c>
      <c r="D3367">
        <v>300</v>
      </c>
      <c r="E3367">
        <v>546</v>
      </c>
      <c r="F3367" t="s">
        <v>8219</v>
      </c>
      <c r="G3367" t="s">
        <v>8224</v>
      </c>
      <c r="H3367" t="s">
        <v>8246</v>
      </c>
      <c r="I3367">
        <v>1461177950</v>
      </c>
      <c r="J3367">
        <v>1458758750</v>
      </c>
      <c r="K3367" t="b">
        <v>0</v>
      </c>
      <c r="L3367">
        <v>16</v>
      </c>
      <c r="M3367" t="b">
        <v>1</v>
      </c>
      <c r="N3367" t="s">
        <v>8298</v>
      </c>
      <c r="O3367" s="5">
        <f t="shared" si="416"/>
        <v>1.82</v>
      </c>
      <c r="P3367" s="8">
        <f t="shared" si="417"/>
        <v>34.125</v>
      </c>
      <c r="Q3367" t="str">
        <f t="shared" si="418"/>
        <v>food</v>
      </c>
      <c r="R3367" t="str">
        <f t="shared" si="419"/>
        <v>small batch</v>
      </c>
      <c r="S3367" s="11">
        <f t="shared" si="420"/>
        <v>42452.781828703708</v>
      </c>
      <c r="T3367" s="11">
        <f t="shared" si="421"/>
        <v>42480.781828703708</v>
      </c>
      <c r="U3367" t="str">
        <f>INDEX('ED - Country code'!$A:$A,MATCH(Data!G2457,'ED - Country code'!$B:$B,0))</f>
        <v>United States of America</v>
      </c>
      <c r="V3367">
        <f t="shared" si="422"/>
        <v>28</v>
      </c>
      <c r="W3367">
        <f t="shared" si="423"/>
        <v>2016</v>
      </c>
    </row>
    <row r="3368" spans="1:23" ht="43.2" x14ac:dyDescent="0.3">
      <c r="A3368">
        <v>2240</v>
      </c>
      <c r="B3368" s="3" t="s">
        <v>2241</v>
      </c>
      <c r="C3368" s="3" t="s">
        <v>6350</v>
      </c>
      <c r="D3368">
        <v>5000</v>
      </c>
      <c r="E3368">
        <v>13534</v>
      </c>
      <c r="F3368" t="s">
        <v>8219</v>
      </c>
      <c r="G3368" t="s">
        <v>8224</v>
      </c>
      <c r="H3368" t="s">
        <v>8246</v>
      </c>
      <c r="I3368">
        <v>1461354544</v>
      </c>
      <c r="J3368">
        <v>1458762544</v>
      </c>
      <c r="K3368" t="b">
        <v>0</v>
      </c>
      <c r="L3368">
        <v>96</v>
      </c>
      <c r="M3368" t="b">
        <v>1</v>
      </c>
      <c r="N3368" t="s">
        <v>8297</v>
      </c>
      <c r="O3368" s="5">
        <f t="shared" si="416"/>
        <v>2.7067999999999999</v>
      </c>
      <c r="P3368" s="8">
        <f t="shared" si="417"/>
        <v>140.97916666666666</v>
      </c>
      <c r="Q3368" t="str">
        <f t="shared" si="418"/>
        <v>games</v>
      </c>
      <c r="R3368" t="str">
        <f t="shared" si="419"/>
        <v>tabletop games</v>
      </c>
      <c r="S3368" s="11">
        <f t="shared" si="420"/>
        <v>42452.825740740736</v>
      </c>
      <c r="T3368" s="11">
        <f t="shared" si="421"/>
        <v>42482.825740740736</v>
      </c>
      <c r="U3368" t="str">
        <f>INDEX('ED - Country code'!$A:$A,MATCH(Data!G2242,'ED - Country code'!$B:$B,0))</f>
        <v>United Kingdom</v>
      </c>
      <c r="V3368">
        <f t="shared" si="422"/>
        <v>30</v>
      </c>
      <c r="W3368">
        <f t="shared" si="423"/>
        <v>2016</v>
      </c>
    </row>
    <row r="3369" spans="1:23" ht="28.8" x14ac:dyDescent="0.3">
      <c r="A3369">
        <v>850</v>
      </c>
      <c r="B3369" s="3" t="s">
        <v>851</v>
      </c>
      <c r="C3369" s="3" t="s">
        <v>4960</v>
      </c>
      <c r="D3369">
        <v>4000</v>
      </c>
      <c r="E3369">
        <v>6207</v>
      </c>
      <c r="F3369" t="s">
        <v>8219</v>
      </c>
      <c r="G3369" t="s">
        <v>8224</v>
      </c>
      <c r="H3369" t="s">
        <v>8246</v>
      </c>
      <c r="I3369">
        <v>1461560340</v>
      </c>
      <c r="J3369">
        <v>1458762717</v>
      </c>
      <c r="K3369" t="b">
        <v>0</v>
      </c>
      <c r="L3369">
        <v>133</v>
      </c>
      <c r="M3369" t="b">
        <v>1</v>
      </c>
      <c r="N3369" t="s">
        <v>8277</v>
      </c>
      <c r="O3369" s="5">
        <f t="shared" si="416"/>
        <v>1.55175</v>
      </c>
      <c r="P3369" s="8">
        <f t="shared" si="417"/>
        <v>46.669172932330824</v>
      </c>
      <c r="Q3369" t="str">
        <f t="shared" si="418"/>
        <v>music</v>
      </c>
      <c r="R3369" t="str">
        <f t="shared" si="419"/>
        <v>metal</v>
      </c>
      <c r="S3369" s="11">
        <f t="shared" si="420"/>
        <v>42452.827743055561</v>
      </c>
      <c r="T3369" s="11">
        <f t="shared" si="421"/>
        <v>42485.207638888889</v>
      </c>
      <c r="U3369" t="str">
        <f>INDEX('ED - Country code'!$A:$A,MATCH(Data!G852,'ED - Country code'!$B:$B,0))</f>
        <v>United States of America</v>
      </c>
      <c r="V3369">
        <f t="shared" si="422"/>
        <v>32.379895833328192</v>
      </c>
      <c r="W3369">
        <f t="shared" si="423"/>
        <v>2016</v>
      </c>
    </row>
    <row r="3370" spans="1:23" ht="43.2" x14ac:dyDescent="0.3">
      <c r="A3370">
        <v>3308</v>
      </c>
      <c r="B3370" s="3" t="s">
        <v>3308</v>
      </c>
      <c r="C3370" s="3" t="s">
        <v>7418</v>
      </c>
      <c r="D3370">
        <v>3500</v>
      </c>
      <c r="E3370">
        <v>4280</v>
      </c>
      <c r="F3370" t="s">
        <v>8219</v>
      </c>
      <c r="G3370" t="s">
        <v>8224</v>
      </c>
      <c r="H3370" t="s">
        <v>8246</v>
      </c>
      <c r="I3370">
        <v>1460581365</v>
      </c>
      <c r="J3370">
        <v>1458766965</v>
      </c>
      <c r="K3370" t="b">
        <v>0</v>
      </c>
      <c r="L3370">
        <v>57</v>
      </c>
      <c r="M3370" t="b">
        <v>1</v>
      </c>
      <c r="N3370" t="s">
        <v>8271</v>
      </c>
      <c r="O3370" s="5">
        <f t="shared" si="416"/>
        <v>1.2228571428571429</v>
      </c>
      <c r="P3370" s="8">
        <f t="shared" si="417"/>
        <v>75.087719298245617</v>
      </c>
      <c r="Q3370" t="str">
        <f t="shared" si="418"/>
        <v>theater</v>
      </c>
      <c r="R3370" t="str">
        <f t="shared" si="419"/>
        <v>plays</v>
      </c>
      <c r="S3370" s="11">
        <f t="shared" si="420"/>
        <v>42452.876909722225</v>
      </c>
      <c r="T3370" s="11">
        <f t="shared" si="421"/>
        <v>42473.876909722225</v>
      </c>
      <c r="U3370" t="str">
        <f>INDEX('ED - Country code'!$A:$A,MATCH(Data!G3310,'ED - Country code'!$B:$B,0))</f>
        <v>United States of America</v>
      </c>
      <c r="V3370">
        <f t="shared" si="422"/>
        <v>21</v>
      </c>
      <c r="W3370">
        <f t="shared" si="423"/>
        <v>2016</v>
      </c>
    </row>
    <row r="3371" spans="1:23" ht="28.8" x14ac:dyDescent="0.3">
      <c r="A3371">
        <v>3343</v>
      </c>
      <c r="B3371" s="3" t="s">
        <v>3343</v>
      </c>
      <c r="C3371" s="3" t="s">
        <v>7453</v>
      </c>
      <c r="D3371">
        <v>700</v>
      </c>
      <c r="E3371">
        <v>1200</v>
      </c>
      <c r="F3371" t="s">
        <v>8219</v>
      </c>
      <c r="G3371" t="s">
        <v>8225</v>
      </c>
      <c r="H3371" t="s">
        <v>8247</v>
      </c>
      <c r="I3371">
        <v>1460553480</v>
      </c>
      <c r="J3371">
        <v>1458770384</v>
      </c>
      <c r="K3371" t="b">
        <v>0</v>
      </c>
      <c r="L3371">
        <v>23</v>
      </c>
      <c r="M3371" t="b">
        <v>1</v>
      </c>
      <c r="N3371" t="s">
        <v>8271</v>
      </c>
      <c r="O3371" s="5">
        <f t="shared" si="416"/>
        <v>1.7142857142857142</v>
      </c>
      <c r="P3371" s="8">
        <f t="shared" si="417"/>
        <v>52.173913043478258</v>
      </c>
      <c r="Q3371" t="str">
        <f t="shared" si="418"/>
        <v>theater</v>
      </c>
      <c r="R3371" t="str">
        <f t="shared" si="419"/>
        <v>plays</v>
      </c>
      <c r="S3371" s="11">
        <f t="shared" si="420"/>
        <v>42452.916481481487</v>
      </c>
      <c r="T3371" s="11">
        <f t="shared" si="421"/>
        <v>42473.554166666669</v>
      </c>
      <c r="U3371" t="str">
        <f>INDEX('ED - Country code'!$A:$A,MATCH(Data!G3345,'ED - Country code'!$B:$B,0))</f>
        <v>France</v>
      </c>
      <c r="V3371">
        <f t="shared" si="422"/>
        <v>20.637685185181908</v>
      </c>
      <c r="W3371">
        <f t="shared" si="423"/>
        <v>2016</v>
      </c>
    </row>
    <row r="3372" spans="1:23" ht="43.2" x14ac:dyDescent="0.3">
      <c r="A3372">
        <v>2615</v>
      </c>
      <c r="B3372" s="3" t="s">
        <v>2615</v>
      </c>
      <c r="C3372" s="3" t="s">
        <v>6725</v>
      </c>
      <c r="D3372">
        <v>2001</v>
      </c>
      <c r="E3372">
        <v>3397</v>
      </c>
      <c r="F3372" t="s">
        <v>8219</v>
      </c>
      <c r="G3372" t="s">
        <v>8225</v>
      </c>
      <c r="H3372" t="s">
        <v>8247</v>
      </c>
      <c r="I3372">
        <v>1462017600</v>
      </c>
      <c r="J3372">
        <v>1458820564</v>
      </c>
      <c r="K3372" t="b">
        <v>0</v>
      </c>
      <c r="L3372">
        <v>72</v>
      </c>
      <c r="M3372" t="b">
        <v>1</v>
      </c>
      <c r="N3372" t="s">
        <v>8301</v>
      </c>
      <c r="O3372" s="5">
        <f t="shared" si="416"/>
        <v>1.6976511744127936</v>
      </c>
      <c r="P3372" s="8">
        <f t="shared" si="417"/>
        <v>47.180555555555557</v>
      </c>
      <c r="Q3372" t="str">
        <f t="shared" si="418"/>
        <v>technology</v>
      </c>
      <c r="R3372" t="str">
        <f t="shared" si="419"/>
        <v>space exploration</v>
      </c>
      <c r="S3372" s="11">
        <f t="shared" si="420"/>
        <v>42453.49726851852</v>
      </c>
      <c r="T3372" s="11">
        <f t="shared" si="421"/>
        <v>42490.5</v>
      </c>
      <c r="U3372" t="str">
        <f>INDEX('ED - Country code'!$A:$A,MATCH(Data!G2617,'ED - Country code'!$B:$B,0))</f>
        <v>United States of America</v>
      </c>
      <c r="V3372">
        <f t="shared" si="422"/>
        <v>37.002731481479714</v>
      </c>
      <c r="W3372">
        <f t="shared" si="423"/>
        <v>2016</v>
      </c>
    </row>
    <row r="3373" spans="1:23" ht="43.2" x14ac:dyDescent="0.3">
      <c r="A3373">
        <v>1750</v>
      </c>
      <c r="B3373" s="3" t="s">
        <v>1751</v>
      </c>
      <c r="C3373" s="3" t="s">
        <v>5860</v>
      </c>
      <c r="D3373">
        <v>5000</v>
      </c>
      <c r="E3373">
        <v>10081</v>
      </c>
      <c r="F3373" t="s">
        <v>8219</v>
      </c>
      <c r="G3373" t="s">
        <v>8224</v>
      </c>
      <c r="H3373" t="s">
        <v>8246</v>
      </c>
      <c r="I3373">
        <v>1461096304</v>
      </c>
      <c r="J3373">
        <v>1458936304</v>
      </c>
      <c r="K3373" t="b">
        <v>0</v>
      </c>
      <c r="L3373">
        <v>125</v>
      </c>
      <c r="M3373" t="b">
        <v>1</v>
      </c>
      <c r="N3373" t="s">
        <v>8285</v>
      </c>
      <c r="O3373" s="5">
        <f t="shared" si="416"/>
        <v>2.0162</v>
      </c>
      <c r="P3373" s="8">
        <f t="shared" si="417"/>
        <v>80.647999999999996</v>
      </c>
      <c r="Q3373" t="str">
        <f t="shared" si="418"/>
        <v>photography</v>
      </c>
      <c r="R3373" t="str">
        <f t="shared" si="419"/>
        <v>photobooks</v>
      </c>
      <c r="S3373" s="11">
        <f t="shared" si="420"/>
        <v>42454.836851851855</v>
      </c>
      <c r="T3373" s="11">
        <f t="shared" si="421"/>
        <v>42479.836851851855</v>
      </c>
      <c r="U3373" t="str">
        <f>INDEX('ED - Country code'!$A:$A,MATCH(Data!G1752,'ED - Country code'!$B:$B,0))</f>
        <v>United States of America</v>
      </c>
      <c r="V3373">
        <f t="shared" si="422"/>
        <v>25</v>
      </c>
      <c r="W3373">
        <f t="shared" si="423"/>
        <v>2016</v>
      </c>
    </row>
    <row r="3374" spans="1:23" ht="43.2" x14ac:dyDescent="0.3">
      <c r="A3374">
        <v>45</v>
      </c>
      <c r="B3374" s="3" t="s">
        <v>47</v>
      </c>
      <c r="C3374" s="3" t="s">
        <v>4156</v>
      </c>
      <c r="D3374">
        <v>5000</v>
      </c>
      <c r="E3374">
        <v>6000</v>
      </c>
      <c r="F3374" t="s">
        <v>8219</v>
      </c>
      <c r="G3374" t="s">
        <v>8224</v>
      </c>
      <c r="H3374" t="s">
        <v>8246</v>
      </c>
      <c r="I3374">
        <v>1461769107</v>
      </c>
      <c r="J3374">
        <v>1459177107</v>
      </c>
      <c r="K3374" t="b">
        <v>0</v>
      </c>
      <c r="L3374">
        <v>61</v>
      </c>
      <c r="M3374" t="b">
        <v>1</v>
      </c>
      <c r="N3374" t="s">
        <v>8265</v>
      </c>
      <c r="O3374" s="5">
        <f t="shared" si="416"/>
        <v>1.2</v>
      </c>
      <c r="P3374" s="8">
        <f t="shared" si="417"/>
        <v>98.360655737704917</v>
      </c>
      <c r="Q3374" t="str">
        <f t="shared" si="418"/>
        <v>film &amp; video</v>
      </c>
      <c r="R3374" t="str">
        <f t="shared" si="419"/>
        <v>television</v>
      </c>
      <c r="S3374" s="11">
        <f t="shared" si="420"/>
        <v>42457.623923611114</v>
      </c>
      <c r="T3374" s="11">
        <f t="shared" si="421"/>
        <v>42487.623923611114</v>
      </c>
      <c r="U3374" t="str">
        <f>INDEX('ED - Country code'!$A:$A,MATCH(Data!G47,'ED - Country code'!$B:$B,0))</f>
        <v>United States of America</v>
      </c>
      <c r="V3374">
        <f t="shared" si="422"/>
        <v>30</v>
      </c>
      <c r="W3374">
        <f t="shared" si="423"/>
        <v>2016</v>
      </c>
    </row>
    <row r="3375" spans="1:23" ht="28.8" x14ac:dyDescent="0.3">
      <c r="A3375">
        <v>3749</v>
      </c>
      <c r="B3375" s="3" t="s">
        <v>3746</v>
      </c>
      <c r="C3375" s="3" t="s">
        <v>7859</v>
      </c>
      <c r="D3375">
        <v>500</v>
      </c>
      <c r="E3375">
        <v>525</v>
      </c>
      <c r="F3375" t="s">
        <v>8219</v>
      </c>
      <c r="G3375" t="s">
        <v>8224</v>
      </c>
      <c r="H3375" t="s">
        <v>8246</v>
      </c>
      <c r="I3375">
        <v>1461902340</v>
      </c>
      <c r="J3375">
        <v>1459220588</v>
      </c>
      <c r="K3375" t="b">
        <v>0</v>
      </c>
      <c r="L3375">
        <v>7</v>
      </c>
      <c r="M3375" t="b">
        <v>1</v>
      </c>
      <c r="N3375" t="s">
        <v>8305</v>
      </c>
      <c r="O3375" s="5">
        <f t="shared" si="416"/>
        <v>1.05</v>
      </c>
      <c r="P3375" s="8">
        <f t="shared" si="417"/>
        <v>75</v>
      </c>
      <c r="Q3375" t="str">
        <f t="shared" si="418"/>
        <v>theater</v>
      </c>
      <c r="R3375" t="str">
        <f t="shared" si="419"/>
        <v>musical</v>
      </c>
      <c r="S3375" s="11">
        <f t="shared" si="420"/>
        <v>42458.127175925925</v>
      </c>
      <c r="T3375" s="11">
        <f t="shared" si="421"/>
        <v>42489.165972222225</v>
      </c>
      <c r="U3375" t="str">
        <f>INDEX('ED - Country code'!$A:$A,MATCH(Data!G3751,'ED - Country code'!$B:$B,0))</f>
        <v>France</v>
      </c>
      <c r="V3375">
        <f t="shared" si="422"/>
        <v>31.038796296299552</v>
      </c>
      <c r="W3375">
        <f t="shared" si="423"/>
        <v>2016</v>
      </c>
    </row>
    <row r="3376" spans="1:23" ht="43.2" x14ac:dyDescent="0.3">
      <c r="A3376">
        <v>3469</v>
      </c>
      <c r="B3376" s="3" t="s">
        <v>3468</v>
      </c>
      <c r="C3376" s="3" t="s">
        <v>7579</v>
      </c>
      <c r="D3376">
        <v>2800</v>
      </c>
      <c r="E3376">
        <v>3175</v>
      </c>
      <c r="F3376" t="s">
        <v>8219</v>
      </c>
      <c r="G3376" t="s">
        <v>8224</v>
      </c>
      <c r="H3376" t="s">
        <v>8246</v>
      </c>
      <c r="I3376">
        <v>1461857045</v>
      </c>
      <c r="J3376">
        <v>1459265045</v>
      </c>
      <c r="K3376" t="b">
        <v>0</v>
      </c>
      <c r="L3376">
        <v>63</v>
      </c>
      <c r="M3376" t="b">
        <v>1</v>
      </c>
      <c r="N3376" t="s">
        <v>8271</v>
      </c>
      <c r="O3376" s="5">
        <f t="shared" si="416"/>
        <v>1.1339285714285714</v>
      </c>
      <c r="P3376" s="8">
        <f t="shared" si="417"/>
        <v>50.396825396825399</v>
      </c>
      <c r="Q3376" t="str">
        <f t="shared" si="418"/>
        <v>theater</v>
      </c>
      <c r="R3376" t="str">
        <f t="shared" si="419"/>
        <v>plays</v>
      </c>
      <c r="S3376" s="11">
        <f t="shared" si="420"/>
        <v>42458.641724537039</v>
      </c>
      <c r="T3376" s="11">
        <f t="shared" si="421"/>
        <v>42488.641724537039</v>
      </c>
      <c r="U3376" t="str">
        <f>INDEX('ED - Country code'!$A:$A,MATCH(Data!G3471,'ED - Country code'!$B:$B,0))</f>
        <v>United States of America</v>
      </c>
      <c r="V3376">
        <f t="shared" si="422"/>
        <v>30</v>
      </c>
      <c r="W3376">
        <f t="shared" si="423"/>
        <v>2016</v>
      </c>
    </row>
    <row r="3377" spans="1:23" ht="43.2" x14ac:dyDescent="0.3">
      <c r="A3377">
        <v>1298</v>
      </c>
      <c r="B3377" s="3" t="s">
        <v>1299</v>
      </c>
      <c r="C3377" s="3" t="s">
        <v>5408</v>
      </c>
      <c r="D3377">
        <v>2000</v>
      </c>
      <c r="E3377">
        <v>2093</v>
      </c>
      <c r="F3377" t="s">
        <v>8219</v>
      </c>
      <c r="G3377" t="s">
        <v>8225</v>
      </c>
      <c r="H3377" t="s">
        <v>8247</v>
      </c>
      <c r="I3377">
        <v>1461860432</v>
      </c>
      <c r="J3377">
        <v>1459268432</v>
      </c>
      <c r="K3377" t="b">
        <v>0</v>
      </c>
      <c r="L3377">
        <v>33</v>
      </c>
      <c r="M3377" t="b">
        <v>1</v>
      </c>
      <c r="N3377" t="s">
        <v>8271</v>
      </c>
      <c r="O3377" s="5">
        <f t="shared" si="416"/>
        <v>1.0465</v>
      </c>
      <c r="P3377" s="8">
        <f t="shared" si="417"/>
        <v>63.424242424242422</v>
      </c>
      <c r="Q3377" t="str">
        <f t="shared" si="418"/>
        <v>theater</v>
      </c>
      <c r="R3377" t="str">
        <f t="shared" si="419"/>
        <v>plays</v>
      </c>
      <c r="S3377" s="11">
        <f t="shared" si="420"/>
        <v>42458.680925925932</v>
      </c>
      <c r="T3377" s="11">
        <f t="shared" si="421"/>
        <v>42488.680925925932</v>
      </c>
      <c r="U3377" t="str">
        <f>INDEX('ED - Country code'!$A:$A,MATCH(Data!G1300,'ED - Country code'!$B:$B,0))</f>
        <v>United States of America</v>
      </c>
      <c r="V3377">
        <f t="shared" si="422"/>
        <v>30</v>
      </c>
      <c r="W3377">
        <f t="shared" si="423"/>
        <v>2016</v>
      </c>
    </row>
    <row r="3378" spans="1:23" ht="43.2" x14ac:dyDescent="0.3">
      <c r="A3378">
        <v>3498</v>
      </c>
      <c r="B3378" s="3" t="s">
        <v>3497</v>
      </c>
      <c r="C3378" s="3" t="s">
        <v>7608</v>
      </c>
      <c r="D3378">
        <v>1650</v>
      </c>
      <c r="E3378">
        <v>1690</v>
      </c>
      <c r="F3378" t="s">
        <v>8219</v>
      </c>
      <c r="G3378" t="s">
        <v>8229</v>
      </c>
      <c r="H3378" t="s">
        <v>8251</v>
      </c>
      <c r="I3378">
        <v>1464471840</v>
      </c>
      <c r="J3378">
        <v>1459309704</v>
      </c>
      <c r="K3378" t="b">
        <v>0</v>
      </c>
      <c r="L3378">
        <v>42</v>
      </c>
      <c r="M3378" t="b">
        <v>1</v>
      </c>
      <c r="N3378" t="s">
        <v>8271</v>
      </c>
      <c r="O3378" s="5">
        <f t="shared" si="416"/>
        <v>1.0242424242424242</v>
      </c>
      <c r="P3378" s="8">
        <f t="shared" si="417"/>
        <v>40.238095238095241</v>
      </c>
      <c r="Q3378" t="str">
        <f t="shared" si="418"/>
        <v>theater</v>
      </c>
      <c r="R3378" t="str">
        <f t="shared" si="419"/>
        <v>plays</v>
      </c>
      <c r="S3378" s="11">
        <f t="shared" si="420"/>
        <v>42459.15861111111</v>
      </c>
      <c r="T3378" s="11">
        <f t="shared" si="421"/>
        <v>42518.905555555553</v>
      </c>
      <c r="U3378" t="str">
        <f>INDEX('ED - Country code'!$A:$A,MATCH(Data!G3500,'ED - Country code'!$B:$B,0))</f>
        <v>Canada</v>
      </c>
      <c r="V3378">
        <f t="shared" si="422"/>
        <v>59.746944444443216</v>
      </c>
      <c r="W3378">
        <f t="shared" si="423"/>
        <v>2016</v>
      </c>
    </row>
    <row r="3379" spans="1:23" ht="43.2" x14ac:dyDescent="0.3">
      <c r="A3379">
        <v>1660</v>
      </c>
      <c r="B3379" s="3" t="s">
        <v>1661</v>
      </c>
      <c r="C3379" s="3" t="s">
        <v>5770</v>
      </c>
      <c r="D3379">
        <v>80</v>
      </c>
      <c r="E3379">
        <v>1003</v>
      </c>
      <c r="F3379" t="s">
        <v>8219</v>
      </c>
      <c r="G3379" t="s">
        <v>8237</v>
      </c>
      <c r="H3379" t="s">
        <v>8249</v>
      </c>
      <c r="I3379">
        <v>1462053540</v>
      </c>
      <c r="J3379">
        <v>1459355950</v>
      </c>
      <c r="K3379" t="b">
        <v>0</v>
      </c>
      <c r="L3379">
        <v>36</v>
      </c>
      <c r="M3379" t="b">
        <v>1</v>
      </c>
      <c r="N3379" t="s">
        <v>8292</v>
      </c>
      <c r="O3379" s="5">
        <f t="shared" si="416"/>
        <v>12.5375</v>
      </c>
      <c r="P3379" s="8">
        <f t="shared" si="417"/>
        <v>27.861111111111111</v>
      </c>
      <c r="Q3379" t="str">
        <f t="shared" si="418"/>
        <v>music</v>
      </c>
      <c r="R3379" t="str">
        <f t="shared" si="419"/>
        <v>pop</v>
      </c>
      <c r="S3379" s="11">
        <f t="shared" si="420"/>
        <v>42459.693865740745</v>
      </c>
      <c r="T3379" s="11">
        <f t="shared" si="421"/>
        <v>42490.915972222225</v>
      </c>
      <c r="U3379" t="str">
        <f>INDEX('ED - Country code'!$A:$A,MATCH(Data!G1662,'ED - Country code'!$B:$B,0))</f>
        <v>United States of America</v>
      </c>
      <c r="V3379">
        <f t="shared" si="422"/>
        <v>31.222106481480296</v>
      </c>
      <c r="W3379">
        <f t="shared" si="423"/>
        <v>2016</v>
      </c>
    </row>
    <row r="3380" spans="1:23" ht="28.8" x14ac:dyDescent="0.3">
      <c r="A3380">
        <v>342</v>
      </c>
      <c r="B3380" s="3" t="s">
        <v>343</v>
      </c>
      <c r="C3380" s="3" t="s">
        <v>4452</v>
      </c>
      <c r="D3380">
        <v>55000</v>
      </c>
      <c r="E3380">
        <v>55201.52</v>
      </c>
      <c r="F3380" t="s">
        <v>8219</v>
      </c>
      <c r="G3380" t="s">
        <v>8224</v>
      </c>
      <c r="H3380" t="s">
        <v>8246</v>
      </c>
      <c r="I3380">
        <v>1461955465</v>
      </c>
      <c r="J3380">
        <v>1459363465</v>
      </c>
      <c r="K3380" t="b">
        <v>1</v>
      </c>
      <c r="L3380">
        <v>325</v>
      </c>
      <c r="M3380" t="b">
        <v>1</v>
      </c>
      <c r="N3380" t="s">
        <v>8269</v>
      </c>
      <c r="O3380" s="5">
        <f t="shared" si="416"/>
        <v>1.0036639999999999</v>
      </c>
      <c r="P3380" s="8">
        <f t="shared" si="417"/>
        <v>169.85083076923075</v>
      </c>
      <c r="Q3380" t="str">
        <f t="shared" si="418"/>
        <v>film &amp; video</v>
      </c>
      <c r="R3380" t="str">
        <f t="shared" si="419"/>
        <v>documentary</v>
      </c>
      <c r="S3380" s="11">
        <f t="shared" si="420"/>
        <v>42459.780844907407</v>
      </c>
      <c r="T3380" s="11">
        <f t="shared" si="421"/>
        <v>42489.780844907407</v>
      </c>
      <c r="U3380" t="str">
        <f>INDEX('ED - Country code'!$A:$A,MATCH(Data!G344,'ED - Country code'!$B:$B,0))</f>
        <v>United States of America</v>
      </c>
      <c r="V3380">
        <f t="shared" si="422"/>
        <v>30</v>
      </c>
      <c r="W3380">
        <f t="shared" si="423"/>
        <v>2016</v>
      </c>
    </row>
    <row r="3381" spans="1:23" ht="43.2" x14ac:dyDescent="0.3">
      <c r="A3381">
        <v>3526</v>
      </c>
      <c r="B3381" s="3" t="s">
        <v>3525</v>
      </c>
      <c r="C3381" s="3" t="s">
        <v>7636</v>
      </c>
      <c r="D3381">
        <v>3300</v>
      </c>
      <c r="E3381">
        <v>3366</v>
      </c>
      <c r="F3381" t="s">
        <v>8219</v>
      </c>
      <c r="G3381" t="s">
        <v>8224</v>
      </c>
      <c r="H3381" t="s">
        <v>8246</v>
      </c>
      <c r="I3381">
        <v>1461823140</v>
      </c>
      <c r="J3381">
        <v>1459411371</v>
      </c>
      <c r="K3381" t="b">
        <v>0</v>
      </c>
      <c r="L3381">
        <v>34</v>
      </c>
      <c r="M3381" t="b">
        <v>1</v>
      </c>
      <c r="N3381" t="s">
        <v>8271</v>
      </c>
      <c r="O3381" s="5">
        <f t="shared" si="416"/>
        <v>1.02</v>
      </c>
      <c r="P3381" s="8">
        <f t="shared" si="417"/>
        <v>99</v>
      </c>
      <c r="Q3381" t="str">
        <f t="shared" si="418"/>
        <v>theater</v>
      </c>
      <c r="R3381" t="str">
        <f t="shared" si="419"/>
        <v>plays</v>
      </c>
      <c r="S3381" s="11">
        <f t="shared" si="420"/>
        <v>42460.335312499999</v>
      </c>
      <c r="T3381" s="11">
        <f t="shared" si="421"/>
        <v>42488.249305555553</v>
      </c>
      <c r="U3381" t="str">
        <f>INDEX('ED - Country code'!$A:$A,MATCH(Data!G3528,'ED - Country code'!$B:$B,0))</f>
        <v>United States of America</v>
      </c>
      <c r="V3381">
        <f t="shared" si="422"/>
        <v>27.913993055553874</v>
      </c>
      <c r="W3381">
        <f t="shared" si="423"/>
        <v>2016</v>
      </c>
    </row>
    <row r="3382" spans="1:23" ht="43.2" x14ac:dyDescent="0.3">
      <c r="A3382">
        <v>2522</v>
      </c>
      <c r="B3382" s="3" t="s">
        <v>2522</v>
      </c>
      <c r="C3382" s="3" t="s">
        <v>6632</v>
      </c>
      <c r="D3382">
        <v>5000</v>
      </c>
      <c r="E3382">
        <v>5000</v>
      </c>
      <c r="F3382" t="s">
        <v>8219</v>
      </c>
      <c r="G3382" t="s">
        <v>8224</v>
      </c>
      <c r="H3382" t="s">
        <v>8246</v>
      </c>
      <c r="I3382">
        <v>1461336720</v>
      </c>
      <c r="J3382">
        <v>1459431960</v>
      </c>
      <c r="K3382" t="b">
        <v>0</v>
      </c>
      <c r="L3382">
        <v>27</v>
      </c>
      <c r="M3382" t="b">
        <v>1</v>
      </c>
      <c r="N3382" t="s">
        <v>8300</v>
      </c>
      <c r="O3382" s="5">
        <f t="shared" si="416"/>
        <v>1</v>
      </c>
      <c r="P3382" s="8">
        <f t="shared" si="417"/>
        <v>185.18518518518519</v>
      </c>
      <c r="Q3382" t="str">
        <f t="shared" si="418"/>
        <v>music</v>
      </c>
      <c r="R3382" t="str">
        <f t="shared" si="419"/>
        <v>classical music</v>
      </c>
      <c r="S3382" s="11">
        <f t="shared" si="420"/>
        <v>42460.573611111111</v>
      </c>
      <c r="T3382" s="11">
        <f t="shared" si="421"/>
        <v>42482.619444444441</v>
      </c>
      <c r="U3382" t="str">
        <f>INDEX('ED - Country code'!$A:$A,MATCH(Data!G2524,'ED - Country code'!$B:$B,0))</f>
        <v>United States of America</v>
      </c>
      <c r="V3382">
        <f t="shared" si="422"/>
        <v>22.045833333329938</v>
      </c>
      <c r="W3382">
        <f t="shared" si="423"/>
        <v>2016</v>
      </c>
    </row>
    <row r="3383" spans="1:23" ht="43.2" x14ac:dyDescent="0.3">
      <c r="A3383">
        <v>3578</v>
      </c>
      <c r="B3383" s="3" t="s">
        <v>3577</v>
      </c>
      <c r="C3383" s="3" t="s">
        <v>7688</v>
      </c>
      <c r="D3383">
        <v>1500</v>
      </c>
      <c r="E3383">
        <v>1500.2</v>
      </c>
      <c r="F3383" t="s">
        <v>8219</v>
      </c>
      <c r="G3383" t="s">
        <v>8225</v>
      </c>
      <c r="H3383" t="s">
        <v>8247</v>
      </c>
      <c r="I3383">
        <v>1462037777</v>
      </c>
      <c r="J3383">
        <v>1459445777</v>
      </c>
      <c r="K3383" t="b">
        <v>0</v>
      </c>
      <c r="L3383">
        <v>37</v>
      </c>
      <c r="M3383" t="b">
        <v>1</v>
      </c>
      <c r="N3383" t="s">
        <v>8271</v>
      </c>
      <c r="O3383" s="5">
        <f t="shared" si="416"/>
        <v>1.0001333333333333</v>
      </c>
      <c r="P3383" s="8">
        <f t="shared" si="417"/>
        <v>40.545945945945945</v>
      </c>
      <c r="Q3383" t="str">
        <f t="shared" si="418"/>
        <v>theater</v>
      </c>
      <c r="R3383" t="str">
        <f t="shared" si="419"/>
        <v>plays</v>
      </c>
      <c r="S3383" s="11">
        <f t="shared" si="420"/>
        <v>42460.733530092592</v>
      </c>
      <c r="T3383" s="11">
        <f t="shared" si="421"/>
        <v>42490.733530092592</v>
      </c>
      <c r="U3383" t="str">
        <f>INDEX('ED - Country code'!$A:$A,MATCH(Data!G3580,'ED - Country code'!$B:$B,0))</f>
        <v>United States of America</v>
      </c>
      <c r="V3383">
        <f t="shared" si="422"/>
        <v>30</v>
      </c>
      <c r="W3383">
        <f t="shared" si="423"/>
        <v>2016</v>
      </c>
    </row>
    <row r="3384" spans="1:23" ht="43.2" x14ac:dyDescent="0.3">
      <c r="A3384">
        <v>3627</v>
      </c>
      <c r="B3384" s="3" t="s">
        <v>3625</v>
      </c>
      <c r="C3384" s="3" t="s">
        <v>7737</v>
      </c>
      <c r="D3384">
        <v>2000</v>
      </c>
      <c r="E3384">
        <v>2000</v>
      </c>
      <c r="F3384" t="s">
        <v>8219</v>
      </c>
      <c r="G3384" t="s">
        <v>8224</v>
      </c>
      <c r="H3384" t="s">
        <v>8246</v>
      </c>
      <c r="I3384">
        <v>1463803140</v>
      </c>
      <c r="J3384">
        <v>1459446487</v>
      </c>
      <c r="K3384" t="b">
        <v>0</v>
      </c>
      <c r="L3384">
        <v>29</v>
      </c>
      <c r="M3384" t="b">
        <v>1</v>
      </c>
      <c r="N3384" t="s">
        <v>8271</v>
      </c>
      <c r="O3384" s="5">
        <f t="shared" si="416"/>
        <v>1</v>
      </c>
      <c r="P3384" s="8">
        <f t="shared" si="417"/>
        <v>68.965517241379317</v>
      </c>
      <c r="Q3384" t="str">
        <f t="shared" si="418"/>
        <v>theater</v>
      </c>
      <c r="R3384" t="str">
        <f t="shared" si="419"/>
        <v>plays</v>
      </c>
      <c r="S3384" s="11">
        <f t="shared" si="420"/>
        <v>42460.741747685184</v>
      </c>
      <c r="T3384" s="11">
        <f t="shared" si="421"/>
        <v>42511.165972222225</v>
      </c>
      <c r="U3384" t="str">
        <f>INDEX('ED - Country code'!$A:$A,MATCH(Data!G3629,'ED - Country code'!$B:$B,0))</f>
        <v>United States of America</v>
      </c>
      <c r="V3384">
        <f t="shared" si="422"/>
        <v>50.424224537040573</v>
      </c>
      <c r="W3384">
        <f t="shared" si="423"/>
        <v>2016</v>
      </c>
    </row>
    <row r="3385" spans="1:23" ht="43.2" x14ac:dyDescent="0.3">
      <c r="A3385">
        <v>3835</v>
      </c>
      <c r="B3385" s="3" t="s">
        <v>3832</v>
      </c>
      <c r="C3385" s="3" t="s">
        <v>7944</v>
      </c>
      <c r="D3385">
        <v>200</v>
      </c>
      <c r="E3385">
        <v>320</v>
      </c>
      <c r="F3385" t="s">
        <v>8219</v>
      </c>
      <c r="G3385" t="s">
        <v>8225</v>
      </c>
      <c r="H3385" t="s">
        <v>8247</v>
      </c>
      <c r="I3385">
        <v>1461278208</v>
      </c>
      <c r="J3385">
        <v>1459463808</v>
      </c>
      <c r="K3385" t="b">
        <v>0</v>
      </c>
      <c r="L3385">
        <v>8</v>
      </c>
      <c r="M3385" t="b">
        <v>1</v>
      </c>
      <c r="N3385" t="s">
        <v>8271</v>
      </c>
      <c r="O3385" s="5">
        <f t="shared" si="416"/>
        <v>1.6</v>
      </c>
      <c r="P3385" s="8">
        <f t="shared" si="417"/>
        <v>40</v>
      </c>
      <c r="Q3385" t="str">
        <f t="shared" si="418"/>
        <v>theater</v>
      </c>
      <c r="R3385" t="str">
        <f t="shared" si="419"/>
        <v>plays</v>
      </c>
      <c r="S3385" s="11">
        <f t="shared" si="420"/>
        <v>42460.94222222222</v>
      </c>
      <c r="T3385" s="11">
        <f t="shared" si="421"/>
        <v>42481.94222222222</v>
      </c>
      <c r="U3385" t="str">
        <f>INDEX('ED - Country code'!$A:$A,MATCH(Data!G3837,'ED - Country code'!$B:$B,0))</f>
        <v>United States of America</v>
      </c>
      <c r="V3385">
        <f t="shared" si="422"/>
        <v>21</v>
      </c>
      <c r="W3385">
        <f t="shared" si="423"/>
        <v>2016</v>
      </c>
    </row>
    <row r="3386" spans="1:23" ht="43.2" x14ac:dyDescent="0.3">
      <c r="A3386">
        <v>32</v>
      </c>
      <c r="B3386" s="3" t="s">
        <v>34</v>
      </c>
      <c r="C3386" s="3" t="s">
        <v>4143</v>
      </c>
      <c r="D3386">
        <v>28450</v>
      </c>
      <c r="E3386">
        <v>28520</v>
      </c>
      <c r="F3386" t="s">
        <v>8219</v>
      </c>
      <c r="G3386" t="s">
        <v>8224</v>
      </c>
      <c r="H3386" t="s">
        <v>8246</v>
      </c>
      <c r="I3386">
        <v>1463111940</v>
      </c>
      <c r="J3386">
        <v>1459523017</v>
      </c>
      <c r="K3386" t="b">
        <v>0</v>
      </c>
      <c r="L3386">
        <v>89</v>
      </c>
      <c r="M3386" t="b">
        <v>1</v>
      </c>
      <c r="N3386" t="s">
        <v>8265</v>
      </c>
      <c r="O3386" s="5">
        <f t="shared" si="416"/>
        <v>1.0024604569420035</v>
      </c>
      <c r="P3386" s="8">
        <f t="shared" si="417"/>
        <v>320.44943820224717</v>
      </c>
      <c r="Q3386" t="str">
        <f t="shared" si="418"/>
        <v>film &amp; video</v>
      </c>
      <c r="R3386" t="str">
        <f t="shared" si="419"/>
        <v>television</v>
      </c>
      <c r="S3386" s="11">
        <f t="shared" si="420"/>
        <v>42461.627511574072</v>
      </c>
      <c r="T3386" s="11">
        <f t="shared" si="421"/>
        <v>42503.165972222225</v>
      </c>
      <c r="U3386" t="str">
        <f>INDEX('ED - Country code'!$A:$A,MATCH(Data!G34,'ED - Country code'!$B:$B,0))</f>
        <v>United States of America</v>
      </c>
      <c r="V3386">
        <f t="shared" si="422"/>
        <v>41.538460648152977</v>
      </c>
      <c r="W3386">
        <f t="shared" si="423"/>
        <v>2016</v>
      </c>
    </row>
    <row r="3387" spans="1:23" ht="43.2" x14ac:dyDescent="0.3">
      <c r="A3387">
        <v>3704</v>
      </c>
      <c r="B3387" s="3" t="s">
        <v>3701</v>
      </c>
      <c r="C3387" s="3" t="s">
        <v>7814</v>
      </c>
      <c r="D3387">
        <v>300</v>
      </c>
      <c r="E3387">
        <v>409.01</v>
      </c>
      <c r="F3387" t="s">
        <v>8219</v>
      </c>
      <c r="G3387" t="s">
        <v>8225</v>
      </c>
      <c r="H3387" t="s">
        <v>8247</v>
      </c>
      <c r="I3387">
        <v>1464712394</v>
      </c>
      <c r="J3387">
        <v>1459528394</v>
      </c>
      <c r="K3387" t="b">
        <v>0</v>
      </c>
      <c r="L3387">
        <v>27</v>
      </c>
      <c r="M3387" t="b">
        <v>1</v>
      </c>
      <c r="N3387" t="s">
        <v>8271</v>
      </c>
      <c r="O3387" s="5">
        <f t="shared" si="416"/>
        <v>1.3633666666666666</v>
      </c>
      <c r="P3387" s="8">
        <f t="shared" si="417"/>
        <v>15.148518518518518</v>
      </c>
      <c r="Q3387" t="str">
        <f t="shared" si="418"/>
        <v>theater</v>
      </c>
      <c r="R3387" t="str">
        <f t="shared" si="419"/>
        <v>plays</v>
      </c>
      <c r="S3387" s="11">
        <f t="shared" si="420"/>
        <v>42461.689745370371</v>
      </c>
      <c r="T3387" s="11">
        <f t="shared" si="421"/>
        <v>42521.689745370371</v>
      </c>
      <c r="U3387" t="str">
        <f>INDEX('ED - Country code'!$A:$A,MATCH(Data!G3706,'ED - Country code'!$B:$B,0))</f>
        <v>United States of America</v>
      </c>
      <c r="V3387">
        <f t="shared" si="422"/>
        <v>60</v>
      </c>
      <c r="W3387">
        <f t="shared" si="423"/>
        <v>2016</v>
      </c>
    </row>
    <row r="3388" spans="1:23" ht="43.2" x14ac:dyDescent="0.3">
      <c r="A3388">
        <v>1297</v>
      </c>
      <c r="B3388" s="3" t="s">
        <v>1298</v>
      </c>
      <c r="C3388" s="3" t="s">
        <v>5407</v>
      </c>
      <c r="D3388">
        <v>20000</v>
      </c>
      <c r="E3388">
        <v>21905</v>
      </c>
      <c r="F3388" t="s">
        <v>8219</v>
      </c>
      <c r="G3388" t="s">
        <v>8224</v>
      </c>
      <c r="H3388" t="s">
        <v>8246</v>
      </c>
      <c r="I3388">
        <v>1462125358</v>
      </c>
      <c r="J3388">
        <v>1459533358</v>
      </c>
      <c r="K3388" t="b">
        <v>0</v>
      </c>
      <c r="L3388">
        <v>238</v>
      </c>
      <c r="M3388" t="b">
        <v>1</v>
      </c>
      <c r="N3388" t="s">
        <v>8271</v>
      </c>
      <c r="O3388" s="5">
        <f t="shared" si="416"/>
        <v>1.0952500000000001</v>
      </c>
      <c r="P3388" s="8">
        <f t="shared" si="417"/>
        <v>92.037815126050418</v>
      </c>
      <c r="Q3388" t="str">
        <f t="shared" si="418"/>
        <v>theater</v>
      </c>
      <c r="R3388" t="str">
        <f t="shared" si="419"/>
        <v>plays</v>
      </c>
      <c r="S3388" s="11">
        <f t="shared" si="420"/>
        <v>42461.747199074074</v>
      </c>
      <c r="T3388" s="11">
        <f t="shared" si="421"/>
        <v>42491.747199074074</v>
      </c>
      <c r="U3388" t="str">
        <f>INDEX('ED - Country code'!$A:$A,MATCH(Data!G1299,'ED - Country code'!$B:$B,0))</f>
        <v>United States of America</v>
      </c>
      <c r="V3388">
        <f t="shared" si="422"/>
        <v>30</v>
      </c>
      <c r="W3388">
        <f t="shared" si="423"/>
        <v>2016</v>
      </c>
    </row>
    <row r="3389" spans="1:23" ht="43.2" x14ac:dyDescent="0.3">
      <c r="A3389">
        <v>1669</v>
      </c>
      <c r="B3389" s="3" t="s">
        <v>1670</v>
      </c>
      <c r="C3389" s="3" t="s">
        <v>5779</v>
      </c>
      <c r="D3389">
        <v>2000</v>
      </c>
      <c r="E3389">
        <v>2795</v>
      </c>
      <c r="F3389" t="s">
        <v>8219</v>
      </c>
      <c r="G3389" t="s">
        <v>8224</v>
      </c>
      <c r="H3389" t="s">
        <v>8246</v>
      </c>
      <c r="I3389">
        <v>1464729276</v>
      </c>
      <c r="J3389">
        <v>1459545276</v>
      </c>
      <c r="K3389" t="b">
        <v>0</v>
      </c>
      <c r="L3389">
        <v>52</v>
      </c>
      <c r="M3389" t="b">
        <v>1</v>
      </c>
      <c r="N3389" t="s">
        <v>8292</v>
      </c>
      <c r="O3389" s="5">
        <f t="shared" si="416"/>
        <v>1.3975</v>
      </c>
      <c r="P3389" s="8">
        <f t="shared" si="417"/>
        <v>53.75</v>
      </c>
      <c r="Q3389" t="str">
        <f t="shared" si="418"/>
        <v>music</v>
      </c>
      <c r="R3389" t="str">
        <f t="shared" si="419"/>
        <v>pop</v>
      </c>
      <c r="S3389" s="11">
        <f t="shared" si="420"/>
        <v>42461.885138888887</v>
      </c>
      <c r="T3389" s="11">
        <f t="shared" si="421"/>
        <v>42521.885138888887</v>
      </c>
      <c r="U3389" t="str">
        <f>INDEX('ED - Country code'!$A:$A,MATCH(Data!G1671,'ED - Country code'!$B:$B,0))</f>
        <v>United States of America</v>
      </c>
      <c r="V3389">
        <f t="shared" si="422"/>
        <v>60</v>
      </c>
      <c r="W3389">
        <f t="shared" si="423"/>
        <v>2016</v>
      </c>
    </row>
    <row r="3390" spans="1:23" ht="43.2" x14ac:dyDescent="0.3">
      <c r="A3390">
        <v>3726</v>
      </c>
      <c r="B3390" s="3" t="s">
        <v>3723</v>
      </c>
      <c r="C3390" s="3" t="s">
        <v>7836</v>
      </c>
      <c r="D3390">
        <v>850</v>
      </c>
      <c r="E3390">
        <v>2879</v>
      </c>
      <c r="F3390" t="s">
        <v>8219</v>
      </c>
      <c r="G3390" t="s">
        <v>8224</v>
      </c>
      <c r="H3390" t="s">
        <v>8246</v>
      </c>
      <c r="I3390">
        <v>1461963600</v>
      </c>
      <c r="J3390">
        <v>1459567371</v>
      </c>
      <c r="K3390" t="b">
        <v>0</v>
      </c>
      <c r="L3390">
        <v>46</v>
      </c>
      <c r="M3390" t="b">
        <v>1</v>
      </c>
      <c r="N3390" t="s">
        <v>8271</v>
      </c>
      <c r="O3390" s="5">
        <f t="shared" si="416"/>
        <v>3.3870588235294119</v>
      </c>
      <c r="P3390" s="8">
        <f t="shared" si="417"/>
        <v>62.586956521739133</v>
      </c>
      <c r="Q3390" t="str">
        <f t="shared" si="418"/>
        <v>theater</v>
      </c>
      <c r="R3390" t="str">
        <f t="shared" si="419"/>
        <v>plays</v>
      </c>
      <c r="S3390" s="11">
        <f t="shared" si="420"/>
        <v>42462.140868055561</v>
      </c>
      <c r="T3390" s="11">
        <f t="shared" si="421"/>
        <v>42489.875</v>
      </c>
      <c r="U3390" t="str">
        <f>INDEX('ED - Country code'!$A:$A,MATCH(Data!G3728,'ED - Country code'!$B:$B,0))</f>
        <v>United States of America</v>
      </c>
      <c r="V3390">
        <f t="shared" si="422"/>
        <v>27.734131944438559</v>
      </c>
      <c r="W3390">
        <f t="shared" si="423"/>
        <v>2016</v>
      </c>
    </row>
    <row r="3391" spans="1:23" ht="43.2" x14ac:dyDescent="0.3">
      <c r="A3391">
        <v>3550</v>
      </c>
      <c r="B3391" s="3" t="s">
        <v>3549</v>
      </c>
      <c r="C3391" s="3" t="s">
        <v>7660</v>
      </c>
      <c r="D3391">
        <v>2500</v>
      </c>
      <c r="E3391">
        <v>2620</v>
      </c>
      <c r="F3391" t="s">
        <v>8219</v>
      </c>
      <c r="G3391" t="s">
        <v>8225</v>
      </c>
      <c r="H3391" t="s">
        <v>8247</v>
      </c>
      <c r="I3391">
        <v>1462224398</v>
      </c>
      <c r="J3391">
        <v>1459632398</v>
      </c>
      <c r="K3391" t="b">
        <v>0</v>
      </c>
      <c r="L3391">
        <v>64</v>
      </c>
      <c r="M3391" t="b">
        <v>1</v>
      </c>
      <c r="N3391" t="s">
        <v>8271</v>
      </c>
      <c r="O3391" s="5">
        <f t="shared" si="416"/>
        <v>1.048</v>
      </c>
      <c r="P3391" s="8">
        <f t="shared" si="417"/>
        <v>40.9375</v>
      </c>
      <c r="Q3391" t="str">
        <f t="shared" si="418"/>
        <v>theater</v>
      </c>
      <c r="R3391" t="str">
        <f t="shared" si="419"/>
        <v>plays</v>
      </c>
      <c r="S3391" s="11">
        <f t="shared" si="420"/>
        <v>42462.893495370372</v>
      </c>
      <c r="T3391" s="11">
        <f t="shared" si="421"/>
        <v>42492.893495370372</v>
      </c>
      <c r="U3391" t="str">
        <f>INDEX('ED - Country code'!$A:$A,MATCH(Data!G3552,'ED - Country code'!$B:$B,0))</f>
        <v>United States of America</v>
      </c>
      <c r="V3391">
        <f t="shared" si="422"/>
        <v>30</v>
      </c>
      <c r="W3391">
        <f t="shared" si="423"/>
        <v>2016</v>
      </c>
    </row>
    <row r="3392" spans="1:23" ht="43.2" x14ac:dyDescent="0.3">
      <c r="A3392">
        <v>3232</v>
      </c>
      <c r="B3392" s="3" t="s">
        <v>3232</v>
      </c>
      <c r="C3392" s="3" t="s">
        <v>7342</v>
      </c>
      <c r="D3392">
        <v>1000</v>
      </c>
      <c r="E3392">
        <v>1312</v>
      </c>
      <c r="F3392" t="s">
        <v>8219</v>
      </c>
      <c r="G3392" t="s">
        <v>8224</v>
      </c>
      <c r="H3392" t="s">
        <v>8246</v>
      </c>
      <c r="I3392">
        <v>1462334340</v>
      </c>
      <c r="J3392">
        <v>1459711917</v>
      </c>
      <c r="K3392" t="b">
        <v>1</v>
      </c>
      <c r="L3392">
        <v>26</v>
      </c>
      <c r="M3392" t="b">
        <v>1</v>
      </c>
      <c r="N3392" t="s">
        <v>8271</v>
      </c>
      <c r="O3392" s="5">
        <f t="shared" si="416"/>
        <v>1.3120000000000001</v>
      </c>
      <c r="P3392" s="8">
        <f t="shared" si="417"/>
        <v>50.46153846153846</v>
      </c>
      <c r="Q3392" t="str">
        <f t="shared" si="418"/>
        <v>theater</v>
      </c>
      <c r="R3392" t="str">
        <f t="shared" si="419"/>
        <v>plays</v>
      </c>
      <c r="S3392" s="11">
        <f t="shared" si="420"/>
        <v>42463.81385416667</v>
      </c>
      <c r="T3392" s="11">
        <f t="shared" si="421"/>
        <v>42494.165972222225</v>
      </c>
      <c r="U3392" t="str">
        <f>INDEX('ED - Country code'!$A:$A,MATCH(Data!G3234,'ED - Country code'!$B:$B,0))</f>
        <v>United States of America</v>
      </c>
      <c r="V3392">
        <f t="shared" si="422"/>
        <v>30.352118055554456</v>
      </c>
      <c r="W3392">
        <f t="shared" si="423"/>
        <v>2016</v>
      </c>
    </row>
    <row r="3393" spans="1:23" ht="28.8" x14ac:dyDescent="0.3">
      <c r="A3393">
        <v>3050</v>
      </c>
      <c r="B3393" s="3" t="s">
        <v>3050</v>
      </c>
      <c r="C3393" s="3" t="s">
        <v>7160</v>
      </c>
      <c r="D3393">
        <v>600</v>
      </c>
      <c r="E3393">
        <v>636</v>
      </c>
      <c r="F3393" t="s">
        <v>8219</v>
      </c>
      <c r="G3393" t="s">
        <v>8224</v>
      </c>
      <c r="H3393" t="s">
        <v>8246</v>
      </c>
      <c r="I3393">
        <v>1462420960</v>
      </c>
      <c r="J3393">
        <v>1459828960</v>
      </c>
      <c r="K3393" t="b">
        <v>0</v>
      </c>
      <c r="L3393">
        <v>9</v>
      </c>
      <c r="M3393" t="b">
        <v>1</v>
      </c>
      <c r="N3393" t="s">
        <v>8303</v>
      </c>
      <c r="O3393" s="5">
        <f t="shared" si="416"/>
        <v>1.06</v>
      </c>
      <c r="P3393" s="8">
        <f t="shared" si="417"/>
        <v>70.666666666666671</v>
      </c>
      <c r="Q3393" t="str">
        <f t="shared" si="418"/>
        <v>theater</v>
      </c>
      <c r="R3393" t="str">
        <f t="shared" si="419"/>
        <v>spaces</v>
      </c>
      <c r="S3393" s="11">
        <f t="shared" si="420"/>
        <v>42465.16851851852</v>
      </c>
      <c r="T3393" s="11">
        <f t="shared" si="421"/>
        <v>42495.16851851852</v>
      </c>
      <c r="U3393" t="str">
        <f>INDEX('ED - Country code'!$A:$A,MATCH(Data!G3052,'ED - Country code'!$B:$B,0))</f>
        <v>United States of America</v>
      </c>
      <c r="V3393">
        <f t="shared" si="422"/>
        <v>30</v>
      </c>
      <c r="W3393">
        <f t="shared" si="423"/>
        <v>2016</v>
      </c>
    </row>
    <row r="3394" spans="1:23" ht="43.2" x14ac:dyDescent="0.3">
      <c r="A3394">
        <v>3724</v>
      </c>
      <c r="B3394" s="3" t="s">
        <v>3721</v>
      </c>
      <c r="C3394" s="3" t="s">
        <v>7834</v>
      </c>
      <c r="D3394">
        <v>4300</v>
      </c>
      <c r="E3394">
        <v>4409.55</v>
      </c>
      <c r="F3394" t="s">
        <v>8219</v>
      </c>
      <c r="G3394" t="s">
        <v>8225</v>
      </c>
      <c r="H3394" t="s">
        <v>8247</v>
      </c>
      <c r="I3394">
        <v>1462402800</v>
      </c>
      <c r="J3394">
        <v>1459856860</v>
      </c>
      <c r="K3394" t="b">
        <v>0</v>
      </c>
      <c r="L3394">
        <v>89</v>
      </c>
      <c r="M3394" t="b">
        <v>1</v>
      </c>
      <c r="N3394" t="s">
        <v>8271</v>
      </c>
      <c r="O3394" s="5">
        <f t="shared" ref="O3394:O3457" si="424">E3394/D3394</f>
        <v>1.0254767441860466</v>
      </c>
      <c r="P3394" s="8">
        <f t="shared" ref="P3394:P3457" si="425">E3394/L3394</f>
        <v>49.545505617977533</v>
      </c>
      <c r="Q3394" t="str">
        <f t="shared" ref="Q3394:Q3457" si="426">LEFT(N3394,SEARCH("/",N3394,1)-1)</f>
        <v>theater</v>
      </c>
      <c r="R3394" t="str">
        <f t="shared" ref="R3394:R3457" si="427">RIGHT(N3394,LEN(N3394)-SEARCH("/",N3394,1))</f>
        <v>plays</v>
      </c>
      <c r="S3394" s="11">
        <f t="shared" ref="S3394:S3457" si="428">(((J3394/60)/60)/24)+DATE(1970,1,1)</f>
        <v>42465.491435185191</v>
      </c>
      <c r="T3394" s="11">
        <f t="shared" ref="T3394:T3457" si="429">(((I3394/60)/60)/24)+DATE(1970,1,1)</f>
        <v>42494.958333333328</v>
      </c>
      <c r="U3394" t="str">
        <f>INDEX('ED - Country code'!$A:$A,MATCH(Data!G3726,'ED - Country code'!$B:$B,0))</f>
        <v>United Kingdom</v>
      </c>
      <c r="V3394">
        <f t="shared" si="422"/>
        <v>29.466898148137261</v>
      </c>
      <c r="W3394">
        <f t="shared" si="423"/>
        <v>2016</v>
      </c>
    </row>
    <row r="3395" spans="1:23" ht="43.2" x14ac:dyDescent="0.3">
      <c r="A3395">
        <v>2174</v>
      </c>
      <c r="B3395" s="3" t="s">
        <v>2175</v>
      </c>
      <c r="C3395" s="3" t="s">
        <v>6284</v>
      </c>
      <c r="D3395">
        <v>4000</v>
      </c>
      <c r="E3395">
        <v>4119</v>
      </c>
      <c r="F3395" t="s">
        <v>8219</v>
      </c>
      <c r="G3395" t="s">
        <v>8225</v>
      </c>
      <c r="H3395" t="s">
        <v>8247</v>
      </c>
      <c r="I3395">
        <v>1462453307</v>
      </c>
      <c r="J3395">
        <v>1459861307</v>
      </c>
      <c r="K3395" t="b">
        <v>0</v>
      </c>
      <c r="L3395">
        <v>63</v>
      </c>
      <c r="M3395" t="b">
        <v>1</v>
      </c>
      <c r="N3395" t="s">
        <v>8276</v>
      </c>
      <c r="O3395" s="5">
        <f t="shared" si="424"/>
        <v>1.0297499999999999</v>
      </c>
      <c r="P3395" s="8">
        <f t="shared" si="425"/>
        <v>65.38095238095238</v>
      </c>
      <c r="Q3395" t="str">
        <f t="shared" si="426"/>
        <v>music</v>
      </c>
      <c r="R3395" t="str">
        <f t="shared" si="427"/>
        <v>rock</v>
      </c>
      <c r="S3395" s="11">
        <f t="shared" si="428"/>
        <v>42465.542905092589</v>
      </c>
      <c r="T3395" s="11">
        <f t="shared" si="429"/>
        <v>42495.542905092589</v>
      </c>
      <c r="U3395" t="str">
        <f>INDEX('ED - Country code'!$A:$A,MATCH(Data!G2176,'ED - Country code'!$B:$B,0))</f>
        <v>United States of America</v>
      </c>
      <c r="V3395">
        <f t="shared" ref="V3395:V3458" si="430">T3395-S3395</f>
        <v>30</v>
      </c>
      <c r="W3395">
        <f t="shared" ref="W3395:W3458" si="431">YEAR(T3395)</f>
        <v>2016</v>
      </c>
    </row>
    <row r="3396" spans="1:23" ht="43.2" x14ac:dyDescent="0.3">
      <c r="A3396">
        <v>2718</v>
      </c>
      <c r="B3396" s="3" t="s">
        <v>2718</v>
      </c>
      <c r="C3396" s="3" t="s">
        <v>6828</v>
      </c>
      <c r="D3396">
        <v>18000</v>
      </c>
      <c r="E3396">
        <v>18645</v>
      </c>
      <c r="F3396" t="s">
        <v>8219</v>
      </c>
      <c r="G3396" t="s">
        <v>8224</v>
      </c>
      <c r="H3396" t="s">
        <v>8246</v>
      </c>
      <c r="I3396">
        <v>1462316400</v>
      </c>
      <c r="J3396">
        <v>1459865945</v>
      </c>
      <c r="K3396" t="b">
        <v>1</v>
      </c>
      <c r="L3396">
        <v>148</v>
      </c>
      <c r="M3396" t="b">
        <v>1</v>
      </c>
      <c r="N3396" t="s">
        <v>8303</v>
      </c>
      <c r="O3396" s="5">
        <f t="shared" si="424"/>
        <v>1.0358333333333334</v>
      </c>
      <c r="P3396" s="8">
        <f t="shared" si="425"/>
        <v>125.97972972972973</v>
      </c>
      <c r="Q3396" t="str">
        <f t="shared" si="426"/>
        <v>theater</v>
      </c>
      <c r="R3396" t="str">
        <f t="shared" si="427"/>
        <v>spaces</v>
      </c>
      <c r="S3396" s="11">
        <f t="shared" si="428"/>
        <v>42465.596585648149</v>
      </c>
      <c r="T3396" s="11">
        <f t="shared" si="429"/>
        <v>42493.958333333328</v>
      </c>
      <c r="U3396" t="str">
        <f>INDEX('ED - Country code'!$A:$A,MATCH(Data!G2720,'ED - Country code'!$B:$B,0))</f>
        <v>United States of America</v>
      </c>
      <c r="V3396">
        <f t="shared" si="430"/>
        <v>28.36174768517958</v>
      </c>
      <c r="W3396">
        <f t="shared" si="431"/>
        <v>2016</v>
      </c>
    </row>
    <row r="3397" spans="1:23" ht="43.2" x14ac:dyDescent="0.3">
      <c r="A3397">
        <v>3315</v>
      </c>
      <c r="B3397" s="3" t="s">
        <v>3315</v>
      </c>
      <c r="C3397" s="3" t="s">
        <v>7425</v>
      </c>
      <c r="D3397">
        <v>4000</v>
      </c>
      <c r="E3397">
        <v>4400</v>
      </c>
      <c r="F3397" t="s">
        <v>8219</v>
      </c>
      <c r="G3397" t="s">
        <v>8225</v>
      </c>
      <c r="H3397" t="s">
        <v>8247</v>
      </c>
      <c r="I3397">
        <v>1462519041</v>
      </c>
      <c r="J3397">
        <v>1459927041</v>
      </c>
      <c r="K3397" t="b">
        <v>0</v>
      </c>
      <c r="L3397">
        <v>89</v>
      </c>
      <c r="M3397" t="b">
        <v>1</v>
      </c>
      <c r="N3397" t="s">
        <v>8271</v>
      </c>
      <c r="O3397" s="5">
        <f t="shared" si="424"/>
        <v>1.1000000000000001</v>
      </c>
      <c r="P3397" s="8">
        <f t="shared" si="425"/>
        <v>49.438202247191015</v>
      </c>
      <c r="Q3397" t="str">
        <f t="shared" si="426"/>
        <v>theater</v>
      </c>
      <c r="R3397" t="str">
        <f t="shared" si="427"/>
        <v>plays</v>
      </c>
      <c r="S3397" s="11">
        <f t="shared" si="428"/>
        <v>42466.303715277783</v>
      </c>
      <c r="T3397" s="11">
        <f t="shared" si="429"/>
        <v>42496.303715277783</v>
      </c>
      <c r="U3397" t="str">
        <f>INDEX('ED - Country code'!$A:$A,MATCH(Data!G3317,'ED - Country code'!$B:$B,0))</f>
        <v>Denmark</v>
      </c>
      <c r="V3397">
        <f t="shared" si="430"/>
        <v>30</v>
      </c>
      <c r="W3397">
        <f t="shared" si="431"/>
        <v>2016</v>
      </c>
    </row>
    <row r="3398" spans="1:23" ht="43.2" x14ac:dyDescent="0.3">
      <c r="A3398">
        <v>3348</v>
      </c>
      <c r="B3398" s="3" t="s">
        <v>3266</v>
      </c>
      <c r="C3398" s="3" t="s">
        <v>7458</v>
      </c>
      <c r="D3398">
        <v>5500</v>
      </c>
      <c r="E3398">
        <v>5516</v>
      </c>
      <c r="F3398" t="s">
        <v>8219</v>
      </c>
      <c r="G3398" t="s">
        <v>8224</v>
      </c>
      <c r="H3398" t="s">
        <v>8246</v>
      </c>
      <c r="I3398">
        <v>1461988740</v>
      </c>
      <c r="J3398">
        <v>1459949080</v>
      </c>
      <c r="K3398" t="b">
        <v>0</v>
      </c>
      <c r="L3398">
        <v>79</v>
      </c>
      <c r="M3398" t="b">
        <v>1</v>
      </c>
      <c r="N3398" t="s">
        <v>8271</v>
      </c>
      <c r="O3398" s="5">
        <f t="shared" si="424"/>
        <v>1.002909090909091</v>
      </c>
      <c r="P3398" s="8">
        <f t="shared" si="425"/>
        <v>69.822784810126578</v>
      </c>
      <c r="Q3398" t="str">
        <f t="shared" si="426"/>
        <v>theater</v>
      </c>
      <c r="R3398" t="str">
        <f t="shared" si="427"/>
        <v>plays</v>
      </c>
      <c r="S3398" s="11">
        <f t="shared" si="428"/>
        <v>42466.558796296296</v>
      </c>
      <c r="T3398" s="11">
        <f t="shared" si="429"/>
        <v>42490.165972222225</v>
      </c>
      <c r="U3398" t="str">
        <f>INDEX('ED - Country code'!$A:$A,MATCH(Data!G3350,'ED - Country code'!$B:$B,0))</f>
        <v>United States of America</v>
      </c>
      <c r="V3398">
        <f t="shared" si="430"/>
        <v>23.607175925928459</v>
      </c>
      <c r="W3398">
        <f t="shared" si="431"/>
        <v>2016</v>
      </c>
    </row>
    <row r="3399" spans="1:23" ht="43.2" x14ac:dyDescent="0.3">
      <c r="A3399">
        <v>3171</v>
      </c>
      <c r="B3399" s="3" t="s">
        <v>3171</v>
      </c>
      <c r="C3399" s="3" t="s">
        <v>7281</v>
      </c>
      <c r="D3399">
        <v>7000</v>
      </c>
      <c r="E3399">
        <v>7617</v>
      </c>
      <c r="F3399" t="s">
        <v>8219</v>
      </c>
      <c r="G3399" t="s">
        <v>8225</v>
      </c>
      <c r="H3399" t="s">
        <v>8247</v>
      </c>
      <c r="I3399">
        <v>1462545358</v>
      </c>
      <c r="J3399">
        <v>1459953358</v>
      </c>
      <c r="K3399" t="b">
        <v>1</v>
      </c>
      <c r="L3399">
        <v>117</v>
      </c>
      <c r="M3399" t="b">
        <v>1</v>
      </c>
      <c r="N3399" t="s">
        <v>8271</v>
      </c>
      <c r="O3399" s="5">
        <f t="shared" si="424"/>
        <v>1.0881428571428571</v>
      </c>
      <c r="P3399" s="8">
        <f t="shared" si="425"/>
        <v>65.102564102564102</v>
      </c>
      <c r="Q3399" t="str">
        <f t="shared" si="426"/>
        <v>theater</v>
      </c>
      <c r="R3399" t="str">
        <f t="shared" si="427"/>
        <v>plays</v>
      </c>
      <c r="S3399" s="11">
        <f t="shared" si="428"/>
        <v>42466.608310185184</v>
      </c>
      <c r="T3399" s="11">
        <f t="shared" si="429"/>
        <v>42496.608310185184</v>
      </c>
      <c r="U3399" t="str">
        <f>INDEX('ED - Country code'!$A:$A,MATCH(Data!G3173,'ED - Country code'!$B:$B,0))</f>
        <v>Canada</v>
      </c>
      <c r="V3399">
        <f t="shared" si="430"/>
        <v>30</v>
      </c>
      <c r="W3399">
        <f t="shared" si="431"/>
        <v>2016</v>
      </c>
    </row>
    <row r="3400" spans="1:23" ht="28.8" x14ac:dyDescent="0.3">
      <c r="A3400">
        <v>2074</v>
      </c>
      <c r="B3400" s="3" t="s">
        <v>2075</v>
      </c>
      <c r="C3400" s="3" t="s">
        <v>6184</v>
      </c>
      <c r="D3400">
        <v>600</v>
      </c>
      <c r="E3400">
        <v>615</v>
      </c>
      <c r="F3400" t="s">
        <v>8219</v>
      </c>
      <c r="G3400" t="s">
        <v>8224</v>
      </c>
      <c r="H3400" t="s">
        <v>8246</v>
      </c>
      <c r="I3400">
        <v>1462564182</v>
      </c>
      <c r="J3400">
        <v>1459972182</v>
      </c>
      <c r="K3400" t="b">
        <v>0</v>
      </c>
      <c r="L3400">
        <v>3</v>
      </c>
      <c r="M3400" t="b">
        <v>1</v>
      </c>
      <c r="N3400" t="s">
        <v>8295</v>
      </c>
      <c r="O3400" s="5">
        <f t="shared" si="424"/>
        <v>1.0249999999999999</v>
      </c>
      <c r="P3400" s="8">
        <f t="shared" si="425"/>
        <v>205</v>
      </c>
      <c r="Q3400" t="str">
        <f t="shared" si="426"/>
        <v>technology</v>
      </c>
      <c r="R3400" t="str">
        <f t="shared" si="427"/>
        <v>hardware</v>
      </c>
      <c r="S3400" s="11">
        <f t="shared" si="428"/>
        <v>42466.826180555552</v>
      </c>
      <c r="T3400" s="11">
        <f t="shared" si="429"/>
        <v>42496.826180555552</v>
      </c>
      <c r="U3400" t="str">
        <f>INDEX('ED - Country code'!$A:$A,MATCH(Data!G2076,'ED - Country code'!$B:$B,0))</f>
        <v>United States of America</v>
      </c>
      <c r="V3400">
        <f t="shared" si="430"/>
        <v>30</v>
      </c>
      <c r="W3400">
        <f t="shared" si="431"/>
        <v>2016</v>
      </c>
    </row>
    <row r="3401" spans="1:23" ht="28.8" x14ac:dyDescent="0.3">
      <c r="A3401">
        <v>3415</v>
      </c>
      <c r="B3401" s="3" t="s">
        <v>3414</v>
      </c>
      <c r="C3401" s="3" t="s">
        <v>7525</v>
      </c>
      <c r="D3401">
        <v>200</v>
      </c>
      <c r="E3401">
        <v>200</v>
      </c>
      <c r="F3401" t="s">
        <v>8219</v>
      </c>
      <c r="G3401" t="s">
        <v>8224</v>
      </c>
      <c r="H3401" t="s">
        <v>8246</v>
      </c>
      <c r="I3401">
        <v>1460935800</v>
      </c>
      <c r="J3401">
        <v>1459999656</v>
      </c>
      <c r="K3401" t="b">
        <v>0</v>
      </c>
      <c r="L3401">
        <v>9</v>
      </c>
      <c r="M3401" t="b">
        <v>1</v>
      </c>
      <c r="N3401" t="s">
        <v>8271</v>
      </c>
      <c r="O3401" s="5">
        <f t="shared" si="424"/>
        <v>1</v>
      </c>
      <c r="P3401" s="8">
        <f t="shared" si="425"/>
        <v>22.222222222222221</v>
      </c>
      <c r="Q3401" t="str">
        <f t="shared" si="426"/>
        <v>theater</v>
      </c>
      <c r="R3401" t="str">
        <f t="shared" si="427"/>
        <v>plays</v>
      </c>
      <c r="S3401" s="11">
        <f t="shared" si="428"/>
        <v>42467.144166666665</v>
      </c>
      <c r="T3401" s="11">
        <f t="shared" si="429"/>
        <v>42477.979166666672</v>
      </c>
      <c r="U3401" t="str">
        <f>INDEX('ED - Country code'!$A:$A,MATCH(Data!G3417,'ED - Country code'!$B:$B,0))</f>
        <v>United States of America</v>
      </c>
      <c r="V3401">
        <f t="shared" si="430"/>
        <v>10.835000000006403</v>
      </c>
      <c r="W3401">
        <f t="shared" si="431"/>
        <v>2016</v>
      </c>
    </row>
    <row r="3402" spans="1:23" ht="43.2" x14ac:dyDescent="0.3">
      <c r="A3402">
        <v>2072</v>
      </c>
      <c r="B3402" s="3" t="s">
        <v>2073</v>
      </c>
      <c r="C3402" s="3" t="s">
        <v>6182</v>
      </c>
      <c r="D3402">
        <v>71500</v>
      </c>
      <c r="E3402">
        <v>79173</v>
      </c>
      <c r="F3402" t="s">
        <v>8219</v>
      </c>
      <c r="G3402" t="s">
        <v>8224</v>
      </c>
      <c r="H3402" t="s">
        <v>8246</v>
      </c>
      <c r="I3402">
        <v>1462629432</v>
      </c>
      <c r="J3402">
        <v>1460037432</v>
      </c>
      <c r="K3402" t="b">
        <v>0</v>
      </c>
      <c r="L3402">
        <v>350</v>
      </c>
      <c r="M3402" t="b">
        <v>1</v>
      </c>
      <c r="N3402" t="s">
        <v>8295</v>
      </c>
      <c r="O3402" s="5">
        <f t="shared" si="424"/>
        <v>1.1073146853146854</v>
      </c>
      <c r="P3402" s="8">
        <f t="shared" si="425"/>
        <v>226.20857142857142</v>
      </c>
      <c r="Q3402" t="str">
        <f t="shared" si="426"/>
        <v>technology</v>
      </c>
      <c r="R3402" t="str">
        <f t="shared" si="427"/>
        <v>hardware</v>
      </c>
      <c r="S3402" s="11">
        <f t="shared" si="428"/>
        <v>42467.581388888888</v>
      </c>
      <c r="T3402" s="11">
        <f t="shared" si="429"/>
        <v>42497.581388888888</v>
      </c>
      <c r="U3402" t="str">
        <f>INDEX('ED - Country code'!$A:$A,MATCH(Data!G2074,'ED - Country code'!$B:$B,0))</f>
        <v>United States of America</v>
      </c>
      <c r="V3402">
        <f t="shared" si="430"/>
        <v>30</v>
      </c>
      <c r="W3402">
        <f t="shared" si="431"/>
        <v>2016</v>
      </c>
    </row>
    <row r="3403" spans="1:23" ht="43.2" x14ac:dyDescent="0.3">
      <c r="A3403">
        <v>2189</v>
      </c>
      <c r="B3403" s="3" t="s">
        <v>2190</v>
      </c>
      <c r="C3403" s="3" t="s">
        <v>6299</v>
      </c>
      <c r="D3403">
        <v>1200</v>
      </c>
      <c r="E3403">
        <v>6039</v>
      </c>
      <c r="F3403" t="s">
        <v>8219</v>
      </c>
      <c r="G3403" t="s">
        <v>8225</v>
      </c>
      <c r="H3403" t="s">
        <v>8247</v>
      </c>
      <c r="I3403">
        <v>1461276000</v>
      </c>
      <c r="J3403">
        <v>1460055300</v>
      </c>
      <c r="K3403" t="b">
        <v>0</v>
      </c>
      <c r="L3403">
        <v>88</v>
      </c>
      <c r="M3403" t="b">
        <v>1</v>
      </c>
      <c r="N3403" t="s">
        <v>8297</v>
      </c>
      <c r="O3403" s="5">
        <f t="shared" si="424"/>
        <v>5.0324999999999998</v>
      </c>
      <c r="P3403" s="8">
        <f t="shared" si="425"/>
        <v>68.625</v>
      </c>
      <c r="Q3403" t="str">
        <f t="shared" si="426"/>
        <v>games</v>
      </c>
      <c r="R3403" t="str">
        <f t="shared" si="427"/>
        <v>tabletop games</v>
      </c>
      <c r="S3403" s="11">
        <f t="shared" si="428"/>
        <v>42467.788194444445</v>
      </c>
      <c r="T3403" s="11">
        <f t="shared" si="429"/>
        <v>42481.916666666672</v>
      </c>
      <c r="U3403" t="str">
        <f>INDEX('ED - Country code'!$A:$A,MATCH(Data!G2191,'ED - Country code'!$B:$B,0))</f>
        <v>Australia</v>
      </c>
      <c r="V3403">
        <f t="shared" si="430"/>
        <v>14.128472222226264</v>
      </c>
      <c r="W3403">
        <f t="shared" si="431"/>
        <v>2016</v>
      </c>
    </row>
    <row r="3404" spans="1:23" ht="28.8" x14ac:dyDescent="0.3">
      <c r="A3404">
        <v>2255</v>
      </c>
      <c r="B3404" s="3" t="s">
        <v>2256</v>
      </c>
      <c r="C3404" s="3" t="s">
        <v>6365</v>
      </c>
      <c r="D3404">
        <v>3950</v>
      </c>
      <c r="E3404">
        <v>11323</v>
      </c>
      <c r="F3404" t="s">
        <v>8219</v>
      </c>
      <c r="G3404" t="s">
        <v>8224</v>
      </c>
      <c r="H3404" t="s">
        <v>8246</v>
      </c>
      <c r="I3404">
        <v>1462661451</v>
      </c>
      <c r="J3404">
        <v>1460069451</v>
      </c>
      <c r="K3404" t="b">
        <v>0</v>
      </c>
      <c r="L3404">
        <v>271</v>
      </c>
      <c r="M3404" t="b">
        <v>1</v>
      </c>
      <c r="N3404" t="s">
        <v>8297</v>
      </c>
      <c r="O3404" s="5">
        <f t="shared" si="424"/>
        <v>2.8665822784810127</v>
      </c>
      <c r="P3404" s="8">
        <f t="shared" si="425"/>
        <v>41.782287822878232</v>
      </c>
      <c r="Q3404" t="str">
        <f t="shared" si="426"/>
        <v>games</v>
      </c>
      <c r="R3404" t="str">
        <f t="shared" si="427"/>
        <v>tabletop games</v>
      </c>
      <c r="S3404" s="11">
        <f t="shared" si="428"/>
        <v>42467.951979166668</v>
      </c>
      <c r="T3404" s="11">
        <f t="shared" si="429"/>
        <v>42497.951979166668</v>
      </c>
      <c r="U3404" t="str">
        <f>INDEX('ED - Country code'!$A:$A,MATCH(Data!G2257,'ED - Country code'!$B:$B,0))</f>
        <v>United States of America</v>
      </c>
      <c r="V3404">
        <f t="shared" si="430"/>
        <v>30</v>
      </c>
      <c r="W3404">
        <f t="shared" si="431"/>
        <v>2016</v>
      </c>
    </row>
    <row r="3405" spans="1:23" ht="43.2" x14ac:dyDescent="0.3">
      <c r="A3405">
        <v>3327</v>
      </c>
      <c r="B3405" s="3" t="s">
        <v>3327</v>
      </c>
      <c r="C3405" s="3" t="s">
        <v>7437</v>
      </c>
      <c r="D3405">
        <v>800</v>
      </c>
      <c r="E3405">
        <v>810</v>
      </c>
      <c r="F3405" t="s">
        <v>8219</v>
      </c>
      <c r="G3405" t="s">
        <v>8225</v>
      </c>
      <c r="H3405" t="s">
        <v>8247</v>
      </c>
      <c r="I3405">
        <v>1462697966</v>
      </c>
      <c r="J3405">
        <v>1460105966</v>
      </c>
      <c r="K3405" t="b">
        <v>0</v>
      </c>
      <c r="L3405">
        <v>33</v>
      </c>
      <c r="M3405" t="b">
        <v>1</v>
      </c>
      <c r="N3405" t="s">
        <v>8271</v>
      </c>
      <c r="O3405" s="5">
        <f t="shared" si="424"/>
        <v>1.0125</v>
      </c>
      <c r="P3405" s="8">
        <f t="shared" si="425"/>
        <v>24.545454545454547</v>
      </c>
      <c r="Q3405" t="str">
        <f t="shared" si="426"/>
        <v>theater</v>
      </c>
      <c r="R3405" t="str">
        <f t="shared" si="427"/>
        <v>plays</v>
      </c>
      <c r="S3405" s="11">
        <f t="shared" si="428"/>
        <v>42468.374606481477</v>
      </c>
      <c r="T3405" s="11">
        <f t="shared" si="429"/>
        <v>42498.374606481477</v>
      </c>
      <c r="U3405" t="str">
        <f>INDEX('ED - Country code'!$A:$A,MATCH(Data!G3329,'ED - Country code'!$B:$B,0))</f>
        <v>Spain</v>
      </c>
      <c r="V3405">
        <f t="shared" si="430"/>
        <v>30</v>
      </c>
      <c r="W3405">
        <f t="shared" si="431"/>
        <v>2016</v>
      </c>
    </row>
    <row r="3406" spans="1:23" x14ac:dyDescent="0.3">
      <c r="A3406">
        <v>8</v>
      </c>
      <c r="B3406" s="3" t="s">
        <v>10</v>
      </c>
      <c r="C3406" s="3" t="s">
        <v>4119</v>
      </c>
      <c r="D3406">
        <v>3500</v>
      </c>
      <c r="E3406">
        <v>3501.52</v>
      </c>
      <c r="F3406" t="s">
        <v>8219</v>
      </c>
      <c r="G3406" t="s">
        <v>8224</v>
      </c>
      <c r="H3406" t="s">
        <v>8246</v>
      </c>
      <c r="I3406">
        <v>1460754000</v>
      </c>
      <c r="J3406">
        <v>1460155212</v>
      </c>
      <c r="K3406" t="b">
        <v>0</v>
      </c>
      <c r="L3406">
        <v>12</v>
      </c>
      <c r="M3406" t="b">
        <v>1</v>
      </c>
      <c r="N3406" t="s">
        <v>8265</v>
      </c>
      <c r="O3406" s="5">
        <f t="shared" si="424"/>
        <v>1.0004342857142856</v>
      </c>
      <c r="P3406" s="8">
        <f t="shared" si="425"/>
        <v>291.79333333333335</v>
      </c>
      <c r="Q3406" t="str">
        <f t="shared" si="426"/>
        <v>film &amp; video</v>
      </c>
      <c r="R3406" t="str">
        <f t="shared" si="427"/>
        <v>television</v>
      </c>
      <c r="S3406" s="11">
        <f t="shared" si="428"/>
        <v>42468.94458333333</v>
      </c>
      <c r="T3406" s="11">
        <f t="shared" si="429"/>
        <v>42475.875</v>
      </c>
      <c r="U3406" t="str">
        <f>INDEX('ED - Country code'!$A:$A,MATCH(Data!G10,'ED - Country code'!$B:$B,0))</f>
        <v>United States of America</v>
      </c>
      <c r="V3406">
        <f t="shared" si="430"/>
        <v>6.9304166666697711</v>
      </c>
      <c r="W3406">
        <f t="shared" si="431"/>
        <v>2016</v>
      </c>
    </row>
    <row r="3407" spans="1:23" ht="28.8" x14ac:dyDescent="0.3">
      <c r="A3407">
        <v>2266</v>
      </c>
      <c r="B3407" s="3" t="s">
        <v>2267</v>
      </c>
      <c r="C3407" s="3" t="s">
        <v>6376</v>
      </c>
      <c r="D3407">
        <v>1500</v>
      </c>
      <c r="E3407">
        <v>4804</v>
      </c>
      <c r="F3407" t="s">
        <v>8219</v>
      </c>
      <c r="G3407" t="s">
        <v>8224</v>
      </c>
      <c r="H3407" t="s">
        <v>8246</v>
      </c>
      <c r="I3407">
        <v>1461722400</v>
      </c>
      <c r="J3407">
        <v>1460235592</v>
      </c>
      <c r="K3407" t="b">
        <v>0</v>
      </c>
      <c r="L3407">
        <v>194</v>
      </c>
      <c r="M3407" t="b">
        <v>1</v>
      </c>
      <c r="N3407" t="s">
        <v>8297</v>
      </c>
      <c r="O3407" s="5">
        <f t="shared" si="424"/>
        <v>3.2026666666666666</v>
      </c>
      <c r="P3407" s="8">
        <f t="shared" si="425"/>
        <v>24.762886597938145</v>
      </c>
      <c r="Q3407" t="str">
        <f t="shared" si="426"/>
        <v>games</v>
      </c>
      <c r="R3407" t="str">
        <f t="shared" si="427"/>
        <v>tabletop games</v>
      </c>
      <c r="S3407" s="11">
        <f t="shared" si="428"/>
        <v>42469.874907407408</v>
      </c>
      <c r="T3407" s="11">
        <f t="shared" si="429"/>
        <v>42487.083333333328</v>
      </c>
      <c r="U3407" t="str">
        <f>INDEX('ED - Country code'!$A:$A,MATCH(Data!G2268,'ED - Country code'!$B:$B,0))</f>
        <v>United States of America</v>
      </c>
      <c r="V3407">
        <f t="shared" si="430"/>
        <v>17.208425925920892</v>
      </c>
      <c r="W3407">
        <f t="shared" si="431"/>
        <v>2016</v>
      </c>
    </row>
    <row r="3408" spans="1:23" ht="28.8" x14ac:dyDescent="0.3">
      <c r="A3408">
        <v>2063</v>
      </c>
      <c r="B3408" s="3" t="s">
        <v>2064</v>
      </c>
      <c r="C3408" s="3" t="s">
        <v>6173</v>
      </c>
      <c r="D3408">
        <v>4000</v>
      </c>
      <c r="E3408">
        <v>5922</v>
      </c>
      <c r="F3408" t="s">
        <v>8219</v>
      </c>
      <c r="G3408" t="s">
        <v>8236</v>
      </c>
      <c r="H3408" t="s">
        <v>8249</v>
      </c>
      <c r="I3408">
        <v>1463333701</v>
      </c>
      <c r="J3408">
        <v>1460482501</v>
      </c>
      <c r="K3408" t="b">
        <v>0</v>
      </c>
      <c r="L3408">
        <v>49</v>
      </c>
      <c r="M3408" t="b">
        <v>1</v>
      </c>
      <c r="N3408" t="s">
        <v>8295</v>
      </c>
      <c r="O3408" s="5">
        <f t="shared" si="424"/>
        <v>1.4804999999999999</v>
      </c>
      <c r="P3408" s="8">
        <f t="shared" si="425"/>
        <v>120.85714285714286</v>
      </c>
      <c r="Q3408" t="str">
        <f t="shared" si="426"/>
        <v>technology</v>
      </c>
      <c r="R3408" t="str">
        <f t="shared" si="427"/>
        <v>hardware</v>
      </c>
      <c r="S3408" s="11">
        <f t="shared" si="428"/>
        <v>42472.73265046296</v>
      </c>
      <c r="T3408" s="11">
        <f t="shared" si="429"/>
        <v>42505.73265046296</v>
      </c>
      <c r="U3408" t="str">
        <f>INDEX('ED - Country code'!$A:$A,MATCH(Data!G2065,'ED - Country code'!$B:$B,0))</f>
        <v>United States of America</v>
      </c>
      <c r="V3408">
        <f t="shared" si="430"/>
        <v>33</v>
      </c>
      <c r="W3408">
        <f t="shared" si="431"/>
        <v>2016</v>
      </c>
    </row>
    <row r="3409" spans="1:23" ht="43.2" x14ac:dyDescent="0.3">
      <c r="A3409">
        <v>532</v>
      </c>
      <c r="B3409" s="3" t="s">
        <v>533</v>
      </c>
      <c r="C3409" s="3" t="s">
        <v>4642</v>
      </c>
      <c r="D3409">
        <v>10000</v>
      </c>
      <c r="E3409">
        <v>12325</v>
      </c>
      <c r="F3409" t="s">
        <v>8219</v>
      </c>
      <c r="G3409" t="s">
        <v>8224</v>
      </c>
      <c r="H3409" t="s">
        <v>8246</v>
      </c>
      <c r="I3409">
        <v>1463098208</v>
      </c>
      <c r="J3409">
        <v>1460506208</v>
      </c>
      <c r="K3409" t="b">
        <v>0</v>
      </c>
      <c r="L3409">
        <v>173</v>
      </c>
      <c r="M3409" t="b">
        <v>1</v>
      </c>
      <c r="N3409" t="s">
        <v>8271</v>
      </c>
      <c r="O3409" s="5">
        <f t="shared" si="424"/>
        <v>1.2324999999999999</v>
      </c>
      <c r="P3409" s="8">
        <f t="shared" si="425"/>
        <v>71.242774566473983</v>
      </c>
      <c r="Q3409" t="str">
        <f t="shared" si="426"/>
        <v>theater</v>
      </c>
      <c r="R3409" t="str">
        <f t="shared" si="427"/>
        <v>plays</v>
      </c>
      <c r="S3409" s="11">
        <f t="shared" si="428"/>
        <v>42473.007037037038</v>
      </c>
      <c r="T3409" s="11">
        <f t="shared" si="429"/>
        <v>42503.007037037038</v>
      </c>
      <c r="U3409" t="str">
        <f>INDEX('ED - Country code'!$A:$A,MATCH(Data!G534,'ED - Country code'!$B:$B,0))</f>
        <v>United States of America</v>
      </c>
      <c r="V3409">
        <f t="shared" si="430"/>
        <v>30</v>
      </c>
      <c r="W3409">
        <f t="shared" si="431"/>
        <v>2016</v>
      </c>
    </row>
    <row r="3410" spans="1:23" ht="28.8" x14ac:dyDescent="0.3">
      <c r="A3410">
        <v>322</v>
      </c>
      <c r="B3410" s="3" t="s">
        <v>323</v>
      </c>
      <c r="C3410" s="3" t="s">
        <v>4432</v>
      </c>
      <c r="D3410">
        <v>25000</v>
      </c>
      <c r="E3410">
        <v>26978</v>
      </c>
      <c r="F3410" t="s">
        <v>8219</v>
      </c>
      <c r="G3410" t="s">
        <v>8224</v>
      </c>
      <c r="H3410" t="s">
        <v>8246</v>
      </c>
      <c r="I3410">
        <v>1463146848</v>
      </c>
      <c r="J3410">
        <v>1460554848</v>
      </c>
      <c r="K3410" t="b">
        <v>1</v>
      </c>
      <c r="L3410">
        <v>186</v>
      </c>
      <c r="M3410" t="b">
        <v>1</v>
      </c>
      <c r="N3410" t="s">
        <v>8269</v>
      </c>
      <c r="O3410" s="5">
        <f t="shared" si="424"/>
        <v>1.0791200000000001</v>
      </c>
      <c r="P3410" s="8">
        <f t="shared" si="425"/>
        <v>145.04301075268816</v>
      </c>
      <c r="Q3410" t="str">
        <f t="shared" si="426"/>
        <v>film &amp; video</v>
      </c>
      <c r="R3410" t="str">
        <f t="shared" si="427"/>
        <v>documentary</v>
      </c>
      <c r="S3410" s="11">
        <f t="shared" si="428"/>
        <v>42473.57</v>
      </c>
      <c r="T3410" s="11">
        <f t="shared" si="429"/>
        <v>42503.57</v>
      </c>
      <c r="U3410" t="str">
        <f>INDEX('ED - Country code'!$A:$A,MATCH(Data!G324,'ED - Country code'!$B:$B,0))</f>
        <v>United States of America</v>
      </c>
      <c r="V3410">
        <f t="shared" si="430"/>
        <v>30</v>
      </c>
      <c r="W3410">
        <f t="shared" si="431"/>
        <v>2016</v>
      </c>
    </row>
    <row r="3411" spans="1:23" ht="28.8" x14ac:dyDescent="0.3">
      <c r="A3411">
        <v>1948</v>
      </c>
      <c r="B3411" s="3" t="s">
        <v>1949</v>
      </c>
      <c r="C3411" s="3" t="s">
        <v>6058</v>
      </c>
      <c r="D3411">
        <v>100000</v>
      </c>
      <c r="E3411">
        <v>800211</v>
      </c>
      <c r="F3411" t="s">
        <v>8219</v>
      </c>
      <c r="G3411" t="s">
        <v>8224</v>
      </c>
      <c r="H3411" t="s">
        <v>8246</v>
      </c>
      <c r="I3411">
        <v>1465232520</v>
      </c>
      <c r="J3411">
        <v>1460557809</v>
      </c>
      <c r="K3411" t="b">
        <v>1</v>
      </c>
      <c r="L3411">
        <v>4245</v>
      </c>
      <c r="M3411" t="b">
        <v>1</v>
      </c>
      <c r="N3411" t="s">
        <v>8295</v>
      </c>
      <c r="O3411" s="5">
        <f t="shared" si="424"/>
        <v>8.0021100000000001</v>
      </c>
      <c r="P3411" s="8">
        <f t="shared" si="425"/>
        <v>188.50671378091872</v>
      </c>
      <c r="Q3411" t="str">
        <f t="shared" si="426"/>
        <v>technology</v>
      </c>
      <c r="R3411" t="str">
        <f t="shared" si="427"/>
        <v>hardware</v>
      </c>
      <c r="S3411" s="11">
        <f t="shared" si="428"/>
        <v>42473.604270833333</v>
      </c>
      <c r="T3411" s="11">
        <f t="shared" si="429"/>
        <v>42527.709722222222</v>
      </c>
      <c r="U3411" t="str">
        <f>INDEX('ED - Country code'!$A:$A,MATCH(Data!G1950,'ED - Country code'!$B:$B,0))</f>
        <v>United States of America</v>
      </c>
      <c r="V3411">
        <f t="shared" si="430"/>
        <v>54.105451388888469</v>
      </c>
      <c r="W3411">
        <f t="shared" si="431"/>
        <v>2016</v>
      </c>
    </row>
    <row r="3412" spans="1:23" ht="43.2" x14ac:dyDescent="0.3">
      <c r="A3412">
        <v>538</v>
      </c>
      <c r="B3412" s="3" t="s">
        <v>539</v>
      </c>
      <c r="C3412" s="3" t="s">
        <v>4648</v>
      </c>
      <c r="D3412">
        <v>5000</v>
      </c>
      <c r="E3412">
        <v>15121</v>
      </c>
      <c r="F3412" t="s">
        <v>8219</v>
      </c>
      <c r="G3412" t="s">
        <v>8224</v>
      </c>
      <c r="H3412" t="s">
        <v>8246</v>
      </c>
      <c r="I3412">
        <v>1463166263</v>
      </c>
      <c r="J3412">
        <v>1460574263</v>
      </c>
      <c r="K3412" t="b">
        <v>0</v>
      </c>
      <c r="L3412">
        <v>60</v>
      </c>
      <c r="M3412" t="b">
        <v>1</v>
      </c>
      <c r="N3412" t="s">
        <v>8271</v>
      </c>
      <c r="O3412" s="5">
        <f t="shared" si="424"/>
        <v>3.0242</v>
      </c>
      <c r="P3412" s="8">
        <f t="shared" si="425"/>
        <v>252.01666666666668</v>
      </c>
      <c r="Q3412" t="str">
        <f t="shared" si="426"/>
        <v>theater</v>
      </c>
      <c r="R3412" t="str">
        <f t="shared" si="427"/>
        <v>plays</v>
      </c>
      <c r="S3412" s="11">
        <f t="shared" si="428"/>
        <v>42473.794710648144</v>
      </c>
      <c r="T3412" s="11">
        <f t="shared" si="429"/>
        <v>42503.794710648144</v>
      </c>
      <c r="U3412" t="str">
        <f>INDEX('ED - Country code'!$A:$A,MATCH(Data!G540,'ED - Country code'!$B:$B,0))</f>
        <v>United States of America</v>
      </c>
      <c r="V3412">
        <f t="shared" si="430"/>
        <v>30</v>
      </c>
      <c r="W3412">
        <f t="shared" si="431"/>
        <v>2016</v>
      </c>
    </row>
    <row r="3413" spans="1:23" ht="43.2" x14ac:dyDescent="0.3">
      <c r="A3413">
        <v>3307</v>
      </c>
      <c r="B3413" s="3" t="s">
        <v>3307</v>
      </c>
      <c r="C3413" s="3" t="s">
        <v>7417</v>
      </c>
      <c r="D3413">
        <v>1000</v>
      </c>
      <c r="E3413">
        <v>1066.8</v>
      </c>
      <c r="F3413" t="s">
        <v>8219</v>
      </c>
      <c r="G3413" t="s">
        <v>8224</v>
      </c>
      <c r="H3413" t="s">
        <v>8246</v>
      </c>
      <c r="I3413">
        <v>1463275339</v>
      </c>
      <c r="J3413">
        <v>1460683339</v>
      </c>
      <c r="K3413" t="b">
        <v>0</v>
      </c>
      <c r="L3413">
        <v>20</v>
      </c>
      <c r="M3413" t="b">
        <v>1</v>
      </c>
      <c r="N3413" t="s">
        <v>8271</v>
      </c>
      <c r="O3413" s="5">
        <f t="shared" si="424"/>
        <v>1.0668</v>
      </c>
      <c r="P3413" s="8">
        <f t="shared" si="425"/>
        <v>53.339999999999996</v>
      </c>
      <c r="Q3413" t="str">
        <f t="shared" si="426"/>
        <v>theater</v>
      </c>
      <c r="R3413" t="str">
        <f t="shared" si="427"/>
        <v>plays</v>
      </c>
      <c r="S3413" s="11">
        <f t="shared" si="428"/>
        <v>42475.057164351849</v>
      </c>
      <c r="T3413" s="11">
        <f t="shared" si="429"/>
        <v>42505.057164351849</v>
      </c>
      <c r="U3413" t="str">
        <f>INDEX('ED - Country code'!$A:$A,MATCH(Data!G3309,'ED - Country code'!$B:$B,0))</f>
        <v>United States of America</v>
      </c>
      <c r="V3413">
        <f t="shared" si="430"/>
        <v>30</v>
      </c>
      <c r="W3413">
        <f t="shared" si="431"/>
        <v>2016</v>
      </c>
    </row>
    <row r="3414" spans="1:23" ht="43.2" x14ac:dyDescent="0.3">
      <c r="A3414">
        <v>3508</v>
      </c>
      <c r="B3414" s="3" t="s">
        <v>3507</v>
      </c>
      <c r="C3414" s="3" t="s">
        <v>7618</v>
      </c>
      <c r="D3414">
        <v>100</v>
      </c>
      <c r="E3414">
        <v>180</v>
      </c>
      <c r="F3414" t="s">
        <v>8219</v>
      </c>
      <c r="G3414" t="s">
        <v>8225</v>
      </c>
      <c r="H3414" t="s">
        <v>8247</v>
      </c>
      <c r="I3414">
        <v>1462914000</v>
      </c>
      <c r="J3414">
        <v>1460914253</v>
      </c>
      <c r="K3414" t="b">
        <v>0</v>
      </c>
      <c r="L3414">
        <v>15</v>
      </c>
      <c r="M3414" t="b">
        <v>1</v>
      </c>
      <c r="N3414" t="s">
        <v>8271</v>
      </c>
      <c r="O3414" s="5">
        <f t="shared" si="424"/>
        <v>1.8</v>
      </c>
      <c r="P3414" s="8">
        <f t="shared" si="425"/>
        <v>12</v>
      </c>
      <c r="Q3414" t="str">
        <f t="shared" si="426"/>
        <v>theater</v>
      </c>
      <c r="R3414" t="str">
        <f t="shared" si="427"/>
        <v>plays</v>
      </c>
      <c r="S3414" s="11">
        <f t="shared" si="428"/>
        <v>42477.729780092588</v>
      </c>
      <c r="T3414" s="11">
        <f t="shared" si="429"/>
        <v>42500.875</v>
      </c>
      <c r="U3414" t="str">
        <f>INDEX('ED - Country code'!$A:$A,MATCH(Data!G3510,'ED - Country code'!$B:$B,0))</f>
        <v>United Kingdom</v>
      </c>
      <c r="V3414">
        <f t="shared" si="430"/>
        <v>23.145219907411956</v>
      </c>
      <c r="W3414">
        <f t="shared" si="431"/>
        <v>2016</v>
      </c>
    </row>
    <row r="3415" spans="1:23" ht="43.2" x14ac:dyDescent="0.3">
      <c r="A3415">
        <v>3353</v>
      </c>
      <c r="B3415" s="3" t="s">
        <v>3352</v>
      </c>
      <c r="C3415" s="3" t="s">
        <v>7463</v>
      </c>
      <c r="D3415">
        <v>500</v>
      </c>
      <c r="E3415">
        <v>1575</v>
      </c>
      <c r="F3415" t="s">
        <v>8219</v>
      </c>
      <c r="G3415" t="s">
        <v>8225</v>
      </c>
      <c r="H3415" t="s">
        <v>8247</v>
      </c>
      <c r="I3415">
        <v>1462230000</v>
      </c>
      <c r="J3415">
        <v>1461061350</v>
      </c>
      <c r="K3415" t="b">
        <v>0</v>
      </c>
      <c r="L3415">
        <v>44</v>
      </c>
      <c r="M3415" t="b">
        <v>1</v>
      </c>
      <c r="N3415" t="s">
        <v>8271</v>
      </c>
      <c r="O3415" s="5">
        <f t="shared" si="424"/>
        <v>3.15</v>
      </c>
      <c r="P3415" s="8">
        <f t="shared" si="425"/>
        <v>35.795454545454547</v>
      </c>
      <c r="Q3415" t="str">
        <f t="shared" si="426"/>
        <v>theater</v>
      </c>
      <c r="R3415" t="str">
        <f t="shared" si="427"/>
        <v>plays</v>
      </c>
      <c r="S3415" s="11">
        <f t="shared" si="428"/>
        <v>42479.432291666672</v>
      </c>
      <c r="T3415" s="11">
        <f t="shared" si="429"/>
        <v>42492.958333333328</v>
      </c>
      <c r="U3415" t="str">
        <f>INDEX('ED - Country code'!$A:$A,MATCH(Data!G3355,'ED - Country code'!$B:$B,0))</f>
        <v>United Kingdom</v>
      </c>
      <c r="V3415">
        <f t="shared" si="430"/>
        <v>13.526041666656965</v>
      </c>
      <c r="W3415">
        <f t="shared" si="431"/>
        <v>2016</v>
      </c>
    </row>
    <row r="3416" spans="1:23" ht="43.2" x14ac:dyDescent="0.3">
      <c r="A3416">
        <v>3697</v>
      </c>
      <c r="B3416" s="3" t="s">
        <v>3694</v>
      </c>
      <c r="C3416" s="3" t="s">
        <v>7807</v>
      </c>
      <c r="D3416">
        <v>2000</v>
      </c>
      <c r="E3416">
        <v>2160</v>
      </c>
      <c r="F3416" t="s">
        <v>8219</v>
      </c>
      <c r="G3416" t="s">
        <v>8225</v>
      </c>
      <c r="H3416" t="s">
        <v>8247</v>
      </c>
      <c r="I3416">
        <v>1462878648</v>
      </c>
      <c r="J3416">
        <v>1461064248</v>
      </c>
      <c r="K3416" t="b">
        <v>0</v>
      </c>
      <c r="L3416">
        <v>30</v>
      </c>
      <c r="M3416" t="b">
        <v>1</v>
      </c>
      <c r="N3416" t="s">
        <v>8271</v>
      </c>
      <c r="O3416" s="5">
        <f t="shared" si="424"/>
        <v>1.08</v>
      </c>
      <c r="P3416" s="8">
        <f t="shared" si="425"/>
        <v>72</v>
      </c>
      <c r="Q3416" t="str">
        <f t="shared" si="426"/>
        <v>theater</v>
      </c>
      <c r="R3416" t="str">
        <f t="shared" si="427"/>
        <v>plays</v>
      </c>
      <c r="S3416" s="11">
        <f t="shared" si="428"/>
        <v>42479.465833333335</v>
      </c>
      <c r="T3416" s="11">
        <f t="shared" si="429"/>
        <v>42500.465833333335</v>
      </c>
      <c r="U3416" t="str">
        <f>INDEX('ED - Country code'!$A:$A,MATCH(Data!G3699,'ED - Country code'!$B:$B,0))</f>
        <v>United States of America</v>
      </c>
      <c r="V3416">
        <f t="shared" si="430"/>
        <v>21</v>
      </c>
      <c r="W3416">
        <f t="shared" si="431"/>
        <v>2016</v>
      </c>
    </row>
    <row r="3417" spans="1:23" ht="43.2" x14ac:dyDescent="0.3">
      <c r="A3417">
        <v>257</v>
      </c>
      <c r="B3417" s="3" t="s">
        <v>258</v>
      </c>
      <c r="C3417" s="3" t="s">
        <v>4367</v>
      </c>
      <c r="D3417">
        <v>35000</v>
      </c>
      <c r="E3417">
        <v>37354.269999999997</v>
      </c>
      <c r="F3417" t="s">
        <v>8219</v>
      </c>
      <c r="G3417" t="s">
        <v>8224</v>
      </c>
      <c r="H3417" t="s">
        <v>8246</v>
      </c>
      <c r="I3417">
        <v>1463670162</v>
      </c>
      <c r="J3417">
        <v>1461078162</v>
      </c>
      <c r="K3417" t="b">
        <v>1</v>
      </c>
      <c r="L3417">
        <v>560</v>
      </c>
      <c r="M3417" t="b">
        <v>1</v>
      </c>
      <c r="N3417" t="s">
        <v>8269</v>
      </c>
      <c r="O3417" s="5">
        <f t="shared" si="424"/>
        <v>1.0672648571428571</v>
      </c>
      <c r="P3417" s="8">
        <f t="shared" si="425"/>
        <v>66.70405357142856</v>
      </c>
      <c r="Q3417" t="str">
        <f t="shared" si="426"/>
        <v>film &amp; video</v>
      </c>
      <c r="R3417" t="str">
        <f t="shared" si="427"/>
        <v>documentary</v>
      </c>
      <c r="S3417" s="11">
        <f t="shared" si="428"/>
        <v>42479.626875000002</v>
      </c>
      <c r="T3417" s="11">
        <f t="shared" si="429"/>
        <v>42509.626875000002</v>
      </c>
      <c r="U3417" t="str">
        <f>INDEX('ED - Country code'!$A:$A,MATCH(Data!G259,'ED - Country code'!$B:$B,0))</f>
        <v>United States of America</v>
      </c>
      <c r="V3417">
        <f t="shared" si="430"/>
        <v>30</v>
      </c>
      <c r="W3417">
        <f t="shared" si="431"/>
        <v>2016</v>
      </c>
    </row>
    <row r="3418" spans="1:23" ht="43.2" x14ac:dyDescent="0.3">
      <c r="A3418">
        <v>3547</v>
      </c>
      <c r="B3418" s="3" t="s">
        <v>3546</v>
      </c>
      <c r="C3418" s="3" t="s">
        <v>7657</v>
      </c>
      <c r="D3418">
        <v>35000</v>
      </c>
      <c r="E3418">
        <v>40043.25</v>
      </c>
      <c r="F3418" t="s">
        <v>8219</v>
      </c>
      <c r="G3418" t="s">
        <v>8224</v>
      </c>
      <c r="H3418" t="s">
        <v>8246</v>
      </c>
      <c r="I3418">
        <v>1463198340</v>
      </c>
      <c r="J3418">
        <v>1461117201</v>
      </c>
      <c r="K3418" t="b">
        <v>0</v>
      </c>
      <c r="L3418">
        <v>336</v>
      </c>
      <c r="M3418" t="b">
        <v>1</v>
      </c>
      <c r="N3418" t="s">
        <v>8271</v>
      </c>
      <c r="O3418" s="5">
        <f t="shared" si="424"/>
        <v>1.1440928571428572</v>
      </c>
      <c r="P3418" s="8">
        <f t="shared" si="425"/>
        <v>119.17633928571429</v>
      </c>
      <c r="Q3418" t="str">
        <f t="shared" si="426"/>
        <v>theater</v>
      </c>
      <c r="R3418" t="str">
        <f t="shared" si="427"/>
        <v>plays</v>
      </c>
      <c r="S3418" s="11">
        <f t="shared" si="428"/>
        <v>42480.078715277778</v>
      </c>
      <c r="T3418" s="11">
        <f t="shared" si="429"/>
        <v>42504.165972222225</v>
      </c>
      <c r="U3418" t="str">
        <f>INDEX('ED - Country code'!$A:$A,MATCH(Data!G3549,'ED - Country code'!$B:$B,0))</f>
        <v>United States of America</v>
      </c>
      <c r="V3418">
        <f t="shared" si="430"/>
        <v>24.08725694444729</v>
      </c>
      <c r="W3418">
        <f t="shared" si="431"/>
        <v>2016</v>
      </c>
    </row>
    <row r="3419" spans="1:23" ht="43.2" x14ac:dyDescent="0.3">
      <c r="A3419">
        <v>3459</v>
      </c>
      <c r="B3419" s="3" t="s">
        <v>3458</v>
      </c>
      <c r="C3419" s="3" t="s">
        <v>7569</v>
      </c>
      <c r="D3419">
        <v>500</v>
      </c>
      <c r="E3419">
        <v>631</v>
      </c>
      <c r="F3419" t="s">
        <v>8219</v>
      </c>
      <c r="G3419" t="s">
        <v>8225</v>
      </c>
      <c r="H3419" t="s">
        <v>8247</v>
      </c>
      <c r="I3419">
        <v>1463743860</v>
      </c>
      <c r="J3419">
        <v>1461151860</v>
      </c>
      <c r="K3419" t="b">
        <v>0</v>
      </c>
      <c r="L3419">
        <v>36</v>
      </c>
      <c r="M3419" t="b">
        <v>1</v>
      </c>
      <c r="N3419" t="s">
        <v>8271</v>
      </c>
      <c r="O3419" s="5">
        <f t="shared" si="424"/>
        <v>1.262</v>
      </c>
      <c r="P3419" s="8">
        <f t="shared" si="425"/>
        <v>17.527777777777779</v>
      </c>
      <c r="Q3419" t="str">
        <f t="shared" si="426"/>
        <v>theater</v>
      </c>
      <c r="R3419" t="str">
        <f t="shared" si="427"/>
        <v>plays</v>
      </c>
      <c r="S3419" s="11">
        <f t="shared" si="428"/>
        <v>42480.479861111111</v>
      </c>
      <c r="T3419" s="11">
        <f t="shared" si="429"/>
        <v>42510.479861111111</v>
      </c>
      <c r="U3419" t="str">
        <f>INDEX('ED - Country code'!$A:$A,MATCH(Data!G3461,'ED - Country code'!$B:$B,0))</f>
        <v>United Kingdom</v>
      </c>
      <c r="V3419">
        <f t="shared" si="430"/>
        <v>30</v>
      </c>
      <c r="W3419">
        <f t="shared" si="431"/>
        <v>2016</v>
      </c>
    </row>
    <row r="3420" spans="1:23" ht="43.2" x14ac:dyDescent="0.3">
      <c r="A3420">
        <v>533</v>
      </c>
      <c r="B3420" s="3" t="s">
        <v>534</v>
      </c>
      <c r="C3420" s="3" t="s">
        <v>4643</v>
      </c>
      <c r="D3420">
        <v>2000</v>
      </c>
      <c r="E3420">
        <v>2004</v>
      </c>
      <c r="F3420" t="s">
        <v>8219</v>
      </c>
      <c r="G3420" t="s">
        <v>8225</v>
      </c>
      <c r="H3420" t="s">
        <v>8247</v>
      </c>
      <c r="I3420">
        <v>1463394365</v>
      </c>
      <c r="J3420">
        <v>1461320765</v>
      </c>
      <c r="K3420" t="b">
        <v>0</v>
      </c>
      <c r="L3420">
        <v>17</v>
      </c>
      <c r="M3420" t="b">
        <v>1</v>
      </c>
      <c r="N3420" t="s">
        <v>8271</v>
      </c>
      <c r="O3420" s="5">
        <f t="shared" si="424"/>
        <v>1.002</v>
      </c>
      <c r="P3420" s="8">
        <f t="shared" si="425"/>
        <v>117.88235294117646</v>
      </c>
      <c r="Q3420" t="str">
        <f t="shared" si="426"/>
        <v>theater</v>
      </c>
      <c r="R3420" t="str">
        <f t="shared" si="427"/>
        <v>plays</v>
      </c>
      <c r="S3420" s="11">
        <f t="shared" si="428"/>
        <v>42482.43478009259</v>
      </c>
      <c r="T3420" s="11">
        <f t="shared" si="429"/>
        <v>42506.43478009259</v>
      </c>
      <c r="U3420" t="str">
        <f>INDEX('ED - Country code'!$A:$A,MATCH(Data!G535,'ED - Country code'!$B:$B,0))</f>
        <v>United States of America</v>
      </c>
      <c r="V3420">
        <f t="shared" si="430"/>
        <v>24</v>
      </c>
      <c r="W3420">
        <f t="shared" si="431"/>
        <v>2016</v>
      </c>
    </row>
    <row r="3421" spans="1:23" ht="43.2" x14ac:dyDescent="0.3">
      <c r="A3421">
        <v>3604</v>
      </c>
      <c r="B3421" s="3" t="s">
        <v>3603</v>
      </c>
      <c r="C3421" s="3" t="s">
        <v>7714</v>
      </c>
      <c r="D3421">
        <v>3000</v>
      </c>
      <c r="E3421">
        <v>3385</v>
      </c>
      <c r="F3421" t="s">
        <v>8219</v>
      </c>
      <c r="G3421" t="s">
        <v>8224</v>
      </c>
      <c r="H3421" t="s">
        <v>8246</v>
      </c>
      <c r="I3421">
        <v>1461913140</v>
      </c>
      <c r="J3421">
        <v>1461370956</v>
      </c>
      <c r="K3421" t="b">
        <v>0</v>
      </c>
      <c r="L3421">
        <v>69</v>
      </c>
      <c r="M3421" t="b">
        <v>1</v>
      </c>
      <c r="N3421" t="s">
        <v>8271</v>
      </c>
      <c r="O3421" s="5">
        <f t="shared" si="424"/>
        <v>1.1283333333333334</v>
      </c>
      <c r="P3421" s="8">
        <f t="shared" si="425"/>
        <v>49.05797101449275</v>
      </c>
      <c r="Q3421" t="str">
        <f t="shared" si="426"/>
        <v>theater</v>
      </c>
      <c r="R3421" t="str">
        <f t="shared" si="427"/>
        <v>plays</v>
      </c>
      <c r="S3421" s="11">
        <f t="shared" si="428"/>
        <v>42483.015694444446</v>
      </c>
      <c r="T3421" s="11">
        <f t="shared" si="429"/>
        <v>42489.290972222225</v>
      </c>
      <c r="U3421" t="str">
        <f>INDEX('ED - Country code'!$A:$A,MATCH(Data!G3606,'ED - Country code'!$B:$B,0))</f>
        <v>United Kingdom</v>
      </c>
      <c r="V3421">
        <f t="shared" si="430"/>
        <v>6.2752777777786832</v>
      </c>
      <c r="W3421">
        <f t="shared" si="431"/>
        <v>2016</v>
      </c>
    </row>
    <row r="3422" spans="1:23" ht="43.2" x14ac:dyDescent="0.3">
      <c r="A3422">
        <v>1300</v>
      </c>
      <c r="B3422" s="3" t="s">
        <v>1301</v>
      </c>
      <c r="C3422" s="3" t="s">
        <v>5410</v>
      </c>
      <c r="D3422">
        <v>3000</v>
      </c>
      <c r="E3422">
        <v>4050</v>
      </c>
      <c r="F3422" t="s">
        <v>8219</v>
      </c>
      <c r="G3422" t="s">
        <v>8224</v>
      </c>
      <c r="H3422" t="s">
        <v>8246</v>
      </c>
      <c r="I3422">
        <v>1464807420</v>
      </c>
      <c r="J3422">
        <v>1461427938</v>
      </c>
      <c r="K3422" t="b">
        <v>0</v>
      </c>
      <c r="L3422">
        <v>24</v>
      </c>
      <c r="M3422" t="b">
        <v>1</v>
      </c>
      <c r="N3422" t="s">
        <v>8271</v>
      </c>
      <c r="O3422" s="5">
        <f t="shared" si="424"/>
        <v>1.35</v>
      </c>
      <c r="P3422" s="8">
        <f t="shared" si="425"/>
        <v>168.75</v>
      </c>
      <c r="Q3422" t="str">
        <f t="shared" si="426"/>
        <v>theater</v>
      </c>
      <c r="R3422" t="str">
        <f t="shared" si="427"/>
        <v>plays</v>
      </c>
      <c r="S3422" s="11">
        <f t="shared" si="428"/>
        <v>42483.675208333334</v>
      </c>
      <c r="T3422" s="11">
        <f t="shared" si="429"/>
        <v>42522.789583333331</v>
      </c>
      <c r="U3422" t="str">
        <f>INDEX('ED - Country code'!$A:$A,MATCH(Data!G1302,'ED - Country code'!$B:$B,0))</f>
        <v>United States of America</v>
      </c>
      <c r="V3422">
        <f t="shared" si="430"/>
        <v>39.114374999997381</v>
      </c>
      <c r="W3422">
        <f t="shared" si="431"/>
        <v>2016</v>
      </c>
    </row>
    <row r="3423" spans="1:23" ht="43.2" x14ac:dyDescent="0.3">
      <c r="A3423">
        <v>3347</v>
      </c>
      <c r="B3423" s="3" t="s">
        <v>3347</v>
      </c>
      <c r="C3423" s="3" t="s">
        <v>7457</v>
      </c>
      <c r="D3423">
        <v>2000</v>
      </c>
      <c r="E3423">
        <v>2389</v>
      </c>
      <c r="F3423" t="s">
        <v>8219</v>
      </c>
      <c r="G3423" t="s">
        <v>8225</v>
      </c>
      <c r="H3423" t="s">
        <v>8247</v>
      </c>
      <c r="I3423">
        <v>1462741200</v>
      </c>
      <c r="J3423">
        <v>1461503654</v>
      </c>
      <c r="K3423" t="b">
        <v>0</v>
      </c>
      <c r="L3423">
        <v>22</v>
      </c>
      <c r="M3423" t="b">
        <v>1</v>
      </c>
      <c r="N3423" t="s">
        <v>8271</v>
      </c>
      <c r="O3423" s="5">
        <f t="shared" si="424"/>
        <v>1.1944999999999999</v>
      </c>
      <c r="P3423" s="8">
        <f t="shared" si="425"/>
        <v>108.59090909090909</v>
      </c>
      <c r="Q3423" t="str">
        <f t="shared" si="426"/>
        <v>theater</v>
      </c>
      <c r="R3423" t="str">
        <f t="shared" si="427"/>
        <v>plays</v>
      </c>
      <c r="S3423" s="11">
        <f t="shared" si="428"/>
        <v>42484.551550925928</v>
      </c>
      <c r="T3423" s="11">
        <f t="shared" si="429"/>
        <v>42498.875</v>
      </c>
      <c r="U3423" t="str">
        <f>INDEX('ED - Country code'!$A:$A,MATCH(Data!G3349,'ED - Country code'!$B:$B,0))</f>
        <v>United States of America</v>
      </c>
      <c r="V3423">
        <f t="shared" si="430"/>
        <v>14.323449074072414</v>
      </c>
      <c r="W3423">
        <f t="shared" si="431"/>
        <v>2016</v>
      </c>
    </row>
    <row r="3424" spans="1:23" ht="43.2" x14ac:dyDescent="0.3">
      <c r="A3424">
        <v>1535</v>
      </c>
      <c r="B3424" s="3" t="s">
        <v>1536</v>
      </c>
      <c r="C3424" s="3" t="s">
        <v>5645</v>
      </c>
      <c r="D3424">
        <v>4000</v>
      </c>
      <c r="E3424">
        <v>5297</v>
      </c>
      <c r="F3424" t="s">
        <v>8219</v>
      </c>
      <c r="G3424" t="s">
        <v>8224</v>
      </c>
      <c r="H3424" t="s">
        <v>8246</v>
      </c>
      <c r="I3424">
        <v>1464040800</v>
      </c>
      <c r="J3424">
        <v>1461527631</v>
      </c>
      <c r="K3424" t="b">
        <v>1</v>
      </c>
      <c r="L3424">
        <v>110</v>
      </c>
      <c r="M3424" t="b">
        <v>1</v>
      </c>
      <c r="N3424" t="s">
        <v>8285</v>
      </c>
      <c r="O3424" s="5">
        <f t="shared" si="424"/>
        <v>1.3242499999999999</v>
      </c>
      <c r="P3424" s="8">
        <f t="shared" si="425"/>
        <v>48.154545454545456</v>
      </c>
      <c r="Q3424" t="str">
        <f t="shared" si="426"/>
        <v>photography</v>
      </c>
      <c r="R3424" t="str">
        <f t="shared" si="427"/>
        <v>photobooks</v>
      </c>
      <c r="S3424" s="11">
        <f t="shared" si="428"/>
        <v>42484.829062500001</v>
      </c>
      <c r="T3424" s="11">
        <f t="shared" si="429"/>
        <v>42513.916666666672</v>
      </c>
      <c r="U3424" t="str">
        <f>INDEX('ED - Country code'!$A:$A,MATCH(Data!G1537,'ED - Country code'!$B:$B,0))</f>
        <v>United States of America</v>
      </c>
      <c r="V3424">
        <f t="shared" si="430"/>
        <v>29.087604166670644</v>
      </c>
      <c r="W3424">
        <f t="shared" si="431"/>
        <v>2016</v>
      </c>
    </row>
    <row r="3425" spans="1:23" ht="28.8" x14ac:dyDescent="0.3">
      <c r="A3425">
        <v>105</v>
      </c>
      <c r="B3425" s="3" t="s">
        <v>107</v>
      </c>
      <c r="C3425" s="3" t="s">
        <v>4216</v>
      </c>
      <c r="D3425">
        <v>2200</v>
      </c>
      <c r="E3425">
        <v>2363</v>
      </c>
      <c r="F3425" t="s">
        <v>8219</v>
      </c>
      <c r="G3425" t="s">
        <v>8224</v>
      </c>
      <c r="H3425" t="s">
        <v>8246</v>
      </c>
      <c r="I3425">
        <v>1463184000</v>
      </c>
      <c r="J3425">
        <v>1461605020</v>
      </c>
      <c r="K3425" t="b">
        <v>0</v>
      </c>
      <c r="L3425">
        <v>60</v>
      </c>
      <c r="M3425" t="b">
        <v>1</v>
      </c>
      <c r="N3425" t="s">
        <v>8266</v>
      </c>
      <c r="O3425" s="5">
        <f t="shared" si="424"/>
        <v>1.074090909090909</v>
      </c>
      <c r="P3425" s="8">
        <f t="shared" si="425"/>
        <v>39.383333333333333</v>
      </c>
      <c r="Q3425" t="str">
        <f t="shared" si="426"/>
        <v>film &amp; video</v>
      </c>
      <c r="R3425" t="str">
        <f t="shared" si="427"/>
        <v>shorts</v>
      </c>
      <c r="S3425" s="11">
        <f t="shared" si="428"/>
        <v>42485.724768518514</v>
      </c>
      <c r="T3425" s="11">
        <f t="shared" si="429"/>
        <v>42504</v>
      </c>
      <c r="U3425" t="str">
        <f>INDEX('ED - Country code'!$A:$A,MATCH(Data!G107,'ED - Country code'!$B:$B,0))</f>
        <v>United States of America</v>
      </c>
      <c r="V3425">
        <f t="shared" si="430"/>
        <v>18.275231481486117</v>
      </c>
      <c r="W3425">
        <f t="shared" si="431"/>
        <v>2016</v>
      </c>
    </row>
    <row r="3426" spans="1:23" ht="43.2" x14ac:dyDescent="0.3">
      <c r="A3426">
        <v>2444</v>
      </c>
      <c r="B3426" s="3" t="s">
        <v>2445</v>
      </c>
      <c r="C3426" s="3" t="s">
        <v>6554</v>
      </c>
      <c r="D3426">
        <v>3000</v>
      </c>
      <c r="E3426">
        <v>3258</v>
      </c>
      <c r="F3426" t="s">
        <v>8219</v>
      </c>
      <c r="G3426" t="s">
        <v>8224</v>
      </c>
      <c r="H3426" t="s">
        <v>8246</v>
      </c>
      <c r="I3426">
        <v>1464199591</v>
      </c>
      <c r="J3426">
        <v>1461607591</v>
      </c>
      <c r="K3426" t="b">
        <v>0</v>
      </c>
      <c r="L3426">
        <v>61</v>
      </c>
      <c r="M3426" t="b">
        <v>1</v>
      </c>
      <c r="N3426" t="s">
        <v>8298</v>
      </c>
      <c r="O3426" s="5">
        <f t="shared" si="424"/>
        <v>1.0860000000000001</v>
      </c>
      <c r="P3426" s="8">
        <f t="shared" si="425"/>
        <v>53.409836065573771</v>
      </c>
      <c r="Q3426" t="str">
        <f t="shared" si="426"/>
        <v>food</v>
      </c>
      <c r="R3426" t="str">
        <f t="shared" si="427"/>
        <v>small batch</v>
      </c>
      <c r="S3426" s="11">
        <f t="shared" si="428"/>
        <v>42485.754525462966</v>
      </c>
      <c r="T3426" s="11">
        <f t="shared" si="429"/>
        <v>42515.754525462966</v>
      </c>
      <c r="U3426" t="str">
        <f>INDEX('ED - Country code'!$A:$A,MATCH(Data!G2446,'ED - Country code'!$B:$B,0))</f>
        <v>United States of America</v>
      </c>
      <c r="V3426">
        <f t="shared" si="430"/>
        <v>30</v>
      </c>
      <c r="W3426">
        <f t="shared" si="431"/>
        <v>2016</v>
      </c>
    </row>
    <row r="3427" spans="1:23" ht="43.2" x14ac:dyDescent="0.3">
      <c r="A3427">
        <v>3786</v>
      </c>
      <c r="B3427" s="3" t="s">
        <v>3783</v>
      </c>
      <c r="C3427" s="3" t="s">
        <v>7896</v>
      </c>
      <c r="D3427">
        <v>6000</v>
      </c>
      <c r="E3427">
        <v>6658</v>
      </c>
      <c r="F3427" t="s">
        <v>8219</v>
      </c>
      <c r="G3427" t="s">
        <v>8224</v>
      </c>
      <c r="H3427" t="s">
        <v>8246</v>
      </c>
      <c r="I3427">
        <v>1464310475</v>
      </c>
      <c r="J3427">
        <v>1461718475</v>
      </c>
      <c r="K3427" t="b">
        <v>0</v>
      </c>
      <c r="L3427">
        <v>71</v>
      </c>
      <c r="M3427" t="b">
        <v>1</v>
      </c>
      <c r="N3427" t="s">
        <v>8305</v>
      </c>
      <c r="O3427" s="5">
        <f t="shared" si="424"/>
        <v>1.1096666666666666</v>
      </c>
      <c r="P3427" s="8">
        <f t="shared" si="425"/>
        <v>93.774647887323937</v>
      </c>
      <c r="Q3427" t="str">
        <f t="shared" si="426"/>
        <v>theater</v>
      </c>
      <c r="R3427" t="str">
        <f t="shared" si="427"/>
        <v>musical</v>
      </c>
      <c r="S3427" s="11">
        <f t="shared" si="428"/>
        <v>42487.037905092591</v>
      </c>
      <c r="T3427" s="11">
        <f t="shared" si="429"/>
        <v>42517.037905092591</v>
      </c>
      <c r="U3427" t="str">
        <f>INDEX('ED - Country code'!$A:$A,MATCH(Data!G3788,'ED - Country code'!$B:$B,0))</f>
        <v>Luxembourg</v>
      </c>
      <c r="V3427">
        <f t="shared" si="430"/>
        <v>30</v>
      </c>
      <c r="W3427">
        <f t="shared" si="431"/>
        <v>2016</v>
      </c>
    </row>
    <row r="3428" spans="1:23" ht="43.2" x14ac:dyDescent="0.3">
      <c r="A3428">
        <v>3811</v>
      </c>
      <c r="B3428" s="3" t="s">
        <v>3808</v>
      </c>
      <c r="C3428" s="3" t="s">
        <v>7921</v>
      </c>
      <c r="D3428">
        <v>250</v>
      </c>
      <c r="E3428">
        <v>825</v>
      </c>
      <c r="F3428" t="s">
        <v>8219</v>
      </c>
      <c r="G3428" t="s">
        <v>8225</v>
      </c>
      <c r="H3428" t="s">
        <v>8247</v>
      </c>
      <c r="I3428">
        <v>1464692400</v>
      </c>
      <c r="J3428">
        <v>1461769373</v>
      </c>
      <c r="K3428" t="b">
        <v>0</v>
      </c>
      <c r="L3428">
        <v>19</v>
      </c>
      <c r="M3428" t="b">
        <v>1</v>
      </c>
      <c r="N3428" t="s">
        <v>8271</v>
      </c>
      <c r="O3428" s="5">
        <f t="shared" si="424"/>
        <v>3.3</v>
      </c>
      <c r="P3428" s="8">
        <f t="shared" si="425"/>
        <v>43.421052631578945</v>
      </c>
      <c r="Q3428" t="str">
        <f t="shared" si="426"/>
        <v>theater</v>
      </c>
      <c r="R3428" t="str">
        <f t="shared" si="427"/>
        <v>plays</v>
      </c>
      <c r="S3428" s="11">
        <f t="shared" si="428"/>
        <v>42487.62700231481</v>
      </c>
      <c r="T3428" s="11">
        <f t="shared" si="429"/>
        <v>42521.458333333328</v>
      </c>
      <c r="U3428" t="str">
        <f>INDEX('ED - Country code'!$A:$A,MATCH(Data!G3813,'ED - Country code'!$B:$B,0))</f>
        <v>United States of America</v>
      </c>
      <c r="V3428">
        <f t="shared" si="430"/>
        <v>33.83133101851854</v>
      </c>
      <c r="W3428">
        <f t="shared" si="431"/>
        <v>2016</v>
      </c>
    </row>
    <row r="3429" spans="1:23" ht="43.2" x14ac:dyDescent="0.3">
      <c r="A3429">
        <v>3355</v>
      </c>
      <c r="B3429" s="3" t="s">
        <v>3354</v>
      </c>
      <c r="C3429" s="3" t="s">
        <v>7465</v>
      </c>
      <c r="D3429">
        <v>1750</v>
      </c>
      <c r="E3429">
        <v>2210</v>
      </c>
      <c r="F3429" t="s">
        <v>8219</v>
      </c>
      <c r="G3429" t="s">
        <v>8225</v>
      </c>
      <c r="H3429" t="s">
        <v>8247</v>
      </c>
      <c r="I3429">
        <v>1462879020</v>
      </c>
      <c r="J3429">
        <v>1461941527</v>
      </c>
      <c r="K3429" t="b">
        <v>0</v>
      </c>
      <c r="L3429">
        <v>15</v>
      </c>
      <c r="M3429" t="b">
        <v>1</v>
      </c>
      <c r="N3429" t="s">
        <v>8271</v>
      </c>
      <c r="O3429" s="5">
        <f t="shared" si="424"/>
        <v>1.2628571428571429</v>
      </c>
      <c r="P3429" s="8">
        <f t="shared" si="425"/>
        <v>147.33333333333334</v>
      </c>
      <c r="Q3429" t="str">
        <f t="shared" si="426"/>
        <v>theater</v>
      </c>
      <c r="R3429" t="str">
        <f t="shared" si="427"/>
        <v>plays</v>
      </c>
      <c r="S3429" s="11">
        <f t="shared" si="428"/>
        <v>42489.619525462964</v>
      </c>
      <c r="T3429" s="11">
        <f t="shared" si="429"/>
        <v>42500.470138888893</v>
      </c>
      <c r="U3429" t="str">
        <f>INDEX('ED - Country code'!$A:$A,MATCH(Data!G3357,'ED - Country code'!$B:$B,0))</f>
        <v>United States of America</v>
      </c>
      <c r="V3429">
        <f t="shared" si="430"/>
        <v>10.850613425929623</v>
      </c>
      <c r="W3429">
        <f t="shared" si="431"/>
        <v>2016</v>
      </c>
    </row>
    <row r="3430" spans="1:23" ht="43.2" x14ac:dyDescent="0.3">
      <c r="A3430">
        <v>3694</v>
      </c>
      <c r="B3430" s="3" t="s">
        <v>3691</v>
      </c>
      <c r="C3430" s="3" t="s">
        <v>7804</v>
      </c>
      <c r="D3430">
        <v>3500</v>
      </c>
      <c r="E3430">
        <v>3760</v>
      </c>
      <c r="F3430" t="s">
        <v>8219</v>
      </c>
      <c r="G3430" t="s">
        <v>8224</v>
      </c>
      <c r="H3430" t="s">
        <v>8246</v>
      </c>
      <c r="I3430">
        <v>1465178400</v>
      </c>
      <c r="J3430">
        <v>1461985967</v>
      </c>
      <c r="K3430" t="b">
        <v>0</v>
      </c>
      <c r="L3430">
        <v>60</v>
      </c>
      <c r="M3430" t="b">
        <v>1</v>
      </c>
      <c r="N3430" t="s">
        <v>8271</v>
      </c>
      <c r="O3430" s="5">
        <f t="shared" si="424"/>
        <v>1.0742857142857143</v>
      </c>
      <c r="P3430" s="8">
        <f t="shared" si="425"/>
        <v>62.666666666666664</v>
      </c>
      <c r="Q3430" t="str">
        <f t="shared" si="426"/>
        <v>theater</v>
      </c>
      <c r="R3430" t="str">
        <f t="shared" si="427"/>
        <v>plays</v>
      </c>
      <c r="S3430" s="11">
        <f t="shared" si="428"/>
        <v>42490.133877314816</v>
      </c>
      <c r="T3430" s="11">
        <f t="shared" si="429"/>
        <v>42527.083333333328</v>
      </c>
      <c r="U3430" t="str">
        <f>INDEX('ED - Country code'!$A:$A,MATCH(Data!G3696,'ED - Country code'!$B:$B,0))</f>
        <v>United Kingdom</v>
      </c>
      <c r="V3430">
        <f t="shared" si="430"/>
        <v>36.949456018512137</v>
      </c>
      <c r="W3430">
        <f t="shared" si="431"/>
        <v>2016</v>
      </c>
    </row>
    <row r="3431" spans="1:23" ht="28.8" x14ac:dyDescent="0.3">
      <c r="A3431">
        <v>3507</v>
      </c>
      <c r="B3431" s="3" t="s">
        <v>3506</v>
      </c>
      <c r="C3431" s="3" t="s">
        <v>7617</v>
      </c>
      <c r="D3431">
        <v>10000</v>
      </c>
      <c r="E3431">
        <v>10440</v>
      </c>
      <c r="F3431" t="s">
        <v>8219</v>
      </c>
      <c r="G3431" t="s">
        <v>8224</v>
      </c>
      <c r="H3431" t="s">
        <v>8246</v>
      </c>
      <c r="I3431">
        <v>1464732537</v>
      </c>
      <c r="J3431">
        <v>1462140537</v>
      </c>
      <c r="K3431" t="b">
        <v>0</v>
      </c>
      <c r="L3431">
        <v>72</v>
      </c>
      <c r="M3431" t="b">
        <v>1</v>
      </c>
      <c r="N3431" t="s">
        <v>8271</v>
      </c>
      <c r="O3431" s="5">
        <f t="shared" si="424"/>
        <v>1.044</v>
      </c>
      <c r="P3431" s="8">
        <f t="shared" si="425"/>
        <v>145</v>
      </c>
      <c r="Q3431" t="str">
        <f t="shared" si="426"/>
        <v>theater</v>
      </c>
      <c r="R3431" t="str">
        <f t="shared" si="427"/>
        <v>plays</v>
      </c>
      <c r="S3431" s="11">
        <f t="shared" si="428"/>
        <v>42491.92288194444</v>
      </c>
      <c r="T3431" s="11">
        <f t="shared" si="429"/>
        <v>42521.92288194444</v>
      </c>
      <c r="U3431" t="str">
        <f>INDEX('ED - Country code'!$A:$A,MATCH(Data!G3509,'ED - Country code'!$B:$B,0))</f>
        <v>United States of America</v>
      </c>
      <c r="V3431">
        <f t="shared" si="430"/>
        <v>30</v>
      </c>
      <c r="W3431">
        <f t="shared" si="431"/>
        <v>2016</v>
      </c>
    </row>
    <row r="3432" spans="1:23" ht="43.2" x14ac:dyDescent="0.3">
      <c r="A3432">
        <v>524</v>
      </c>
      <c r="B3432" s="3" t="s">
        <v>525</v>
      </c>
      <c r="C3432" s="3" t="s">
        <v>4634</v>
      </c>
      <c r="D3432">
        <v>3500</v>
      </c>
      <c r="E3432">
        <v>3803.55</v>
      </c>
      <c r="F3432" t="s">
        <v>8219</v>
      </c>
      <c r="G3432" t="s">
        <v>8225</v>
      </c>
      <c r="H3432" t="s">
        <v>8247</v>
      </c>
      <c r="I3432">
        <v>1464801169</v>
      </c>
      <c r="J3432">
        <v>1462209169</v>
      </c>
      <c r="K3432" t="b">
        <v>0</v>
      </c>
      <c r="L3432">
        <v>130</v>
      </c>
      <c r="M3432" t="b">
        <v>1</v>
      </c>
      <c r="N3432" t="s">
        <v>8271</v>
      </c>
      <c r="O3432" s="5">
        <f t="shared" si="424"/>
        <v>1.0867285714285715</v>
      </c>
      <c r="P3432" s="8">
        <f t="shared" si="425"/>
        <v>29.258076923076924</v>
      </c>
      <c r="Q3432" t="str">
        <f t="shared" si="426"/>
        <v>theater</v>
      </c>
      <c r="R3432" t="str">
        <f t="shared" si="427"/>
        <v>plays</v>
      </c>
      <c r="S3432" s="11">
        <f t="shared" si="428"/>
        <v>42492.717233796298</v>
      </c>
      <c r="T3432" s="11">
        <f t="shared" si="429"/>
        <v>42522.717233796298</v>
      </c>
      <c r="U3432" t="str">
        <f>INDEX('ED - Country code'!$A:$A,MATCH(Data!G526,'ED - Country code'!$B:$B,0))</f>
        <v>United States of America</v>
      </c>
      <c r="V3432">
        <f t="shared" si="430"/>
        <v>30</v>
      </c>
      <c r="W3432">
        <f t="shared" si="431"/>
        <v>2016</v>
      </c>
    </row>
    <row r="3433" spans="1:23" ht="43.2" x14ac:dyDescent="0.3">
      <c r="A3433">
        <v>1521</v>
      </c>
      <c r="B3433" s="3" t="s">
        <v>1522</v>
      </c>
      <c r="C3433" s="3" t="s">
        <v>5631</v>
      </c>
      <c r="D3433">
        <v>37500</v>
      </c>
      <c r="E3433">
        <v>40055</v>
      </c>
      <c r="F3433" t="s">
        <v>8219</v>
      </c>
      <c r="G3433" t="s">
        <v>8224</v>
      </c>
      <c r="H3433" t="s">
        <v>8246</v>
      </c>
      <c r="I3433">
        <v>1465272091</v>
      </c>
      <c r="J3433">
        <v>1462248091</v>
      </c>
      <c r="K3433" t="b">
        <v>1</v>
      </c>
      <c r="L3433">
        <v>235</v>
      </c>
      <c r="M3433" t="b">
        <v>1</v>
      </c>
      <c r="N3433" t="s">
        <v>8285</v>
      </c>
      <c r="O3433" s="5">
        <f t="shared" si="424"/>
        <v>1.0681333333333334</v>
      </c>
      <c r="P3433" s="8">
        <f t="shared" si="425"/>
        <v>170.44680851063831</v>
      </c>
      <c r="Q3433" t="str">
        <f t="shared" si="426"/>
        <v>photography</v>
      </c>
      <c r="R3433" t="str">
        <f t="shared" si="427"/>
        <v>photobooks</v>
      </c>
      <c r="S3433" s="11">
        <f t="shared" si="428"/>
        <v>42493.167719907404</v>
      </c>
      <c r="T3433" s="11">
        <f t="shared" si="429"/>
        <v>42528.167719907404</v>
      </c>
      <c r="U3433" t="str">
        <f>INDEX('ED - Country code'!$A:$A,MATCH(Data!G1523,'ED - Country code'!$B:$B,0))</f>
        <v>United States of America</v>
      </c>
      <c r="V3433">
        <f t="shared" si="430"/>
        <v>35</v>
      </c>
      <c r="W3433">
        <f t="shared" si="431"/>
        <v>2016</v>
      </c>
    </row>
    <row r="3434" spans="1:23" ht="43.2" x14ac:dyDescent="0.3">
      <c r="A3434">
        <v>3306</v>
      </c>
      <c r="B3434" s="3" t="s">
        <v>3306</v>
      </c>
      <c r="C3434" s="3" t="s">
        <v>7416</v>
      </c>
      <c r="D3434">
        <v>1500</v>
      </c>
      <c r="E3434">
        <v>2630</v>
      </c>
      <c r="F3434" t="s">
        <v>8219</v>
      </c>
      <c r="G3434" t="s">
        <v>8224</v>
      </c>
      <c r="H3434" t="s">
        <v>8246</v>
      </c>
      <c r="I3434">
        <v>1465527600</v>
      </c>
      <c r="J3434">
        <v>1462252542</v>
      </c>
      <c r="K3434" t="b">
        <v>0</v>
      </c>
      <c r="L3434">
        <v>54</v>
      </c>
      <c r="M3434" t="b">
        <v>1</v>
      </c>
      <c r="N3434" t="s">
        <v>8271</v>
      </c>
      <c r="O3434" s="5">
        <f t="shared" si="424"/>
        <v>1.7533333333333334</v>
      </c>
      <c r="P3434" s="8">
        <f t="shared" si="425"/>
        <v>48.703703703703702</v>
      </c>
      <c r="Q3434" t="str">
        <f t="shared" si="426"/>
        <v>theater</v>
      </c>
      <c r="R3434" t="str">
        <f t="shared" si="427"/>
        <v>plays</v>
      </c>
      <c r="S3434" s="11">
        <f t="shared" si="428"/>
        <v>42493.219236111108</v>
      </c>
      <c r="T3434" s="11">
        <f t="shared" si="429"/>
        <v>42531.125</v>
      </c>
      <c r="U3434" t="str">
        <f>INDEX('ED - Country code'!$A:$A,MATCH(Data!G3308,'ED - Country code'!$B:$B,0))</f>
        <v>United States of America</v>
      </c>
      <c r="V3434">
        <f t="shared" si="430"/>
        <v>37.90576388889167</v>
      </c>
      <c r="W3434">
        <f t="shared" si="431"/>
        <v>2016</v>
      </c>
    </row>
    <row r="3435" spans="1:23" ht="43.2" x14ac:dyDescent="0.3">
      <c r="A3435">
        <v>3675</v>
      </c>
      <c r="B3435" s="3" t="s">
        <v>3672</v>
      </c>
      <c r="C3435" s="3" t="s">
        <v>7785</v>
      </c>
      <c r="D3435">
        <v>50</v>
      </c>
      <c r="E3435">
        <v>70</v>
      </c>
      <c r="F3435" t="s">
        <v>8219</v>
      </c>
      <c r="G3435" t="s">
        <v>8225</v>
      </c>
      <c r="H3435" t="s">
        <v>8247</v>
      </c>
      <c r="I3435">
        <v>1463353200</v>
      </c>
      <c r="J3435">
        <v>1462285182</v>
      </c>
      <c r="K3435" t="b">
        <v>0</v>
      </c>
      <c r="L3435">
        <v>3</v>
      </c>
      <c r="M3435" t="b">
        <v>1</v>
      </c>
      <c r="N3435" t="s">
        <v>8271</v>
      </c>
      <c r="O3435" s="5">
        <f t="shared" si="424"/>
        <v>1.4</v>
      </c>
      <c r="P3435" s="8">
        <f t="shared" si="425"/>
        <v>23.333333333333332</v>
      </c>
      <c r="Q3435" t="str">
        <f t="shared" si="426"/>
        <v>theater</v>
      </c>
      <c r="R3435" t="str">
        <f t="shared" si="427"/>
        <v>plays</v>
      </c>
      <c r="S3435" s="11">
        <f t="shared" si="428"/>
        <v>42493.597013888888</v>
      </c>
      <c r="T3435" s="11">
        <f t="shared" si="429"/>
        <v>42505.958333333328</v>
      </c>
      <c r="U3435" t="str">
        <f>INDEX('ED - Country code'!$A:$A,MATCH(Data!G3677,'ED - Country code'!$B:$B,0))</f>
        <v>United States of America</v>
      </c>
      <c r="V3435">
        <f t="shared" si="430"/>
        <v>12.361319444440596</v>
      </c>
      <c r="W3435">
        <f t="shared" si="431"/>
        <v>2016</v>
      </c>
    </row>
    <row r="3436" spans="1:23" ht="28.8" x14ac:dyDescent="0.3">
      <c r="A3436">
        <v>3771</v>
      </c>
      <c r="B3436" s="3" t="s">
        <v>3768</v>
      </c>
      <c r="C3436" s="3" t="s">
        <v>7881</v>
      </c>
      <c r="D3436">
        <v>1000</v>
      </c>
      <c r="E3436">
        <v>1460</v>
      </c>
      <c r="F3436" t="s">
        <v>8219</v>
      </c>
      <c r="G3436" t="s">
        <v>8224</v>
      </c>
      <c r="H3436" t="s">
        <v>8246</v>
      </c>
      <c r="I3436">
        <v>1463529600</v>
      </c>
      <c r="J3436">
        <v>1462307652</v>
      </c>
      <c r="K3436" t="b">
        <v>0</v>
      </c>
      <c r="L3436">
        <v>38</v>
      </c>
      <c r="M3436" t="b">
        <v>1</v>
      </c>
      <c r="N3436" t="s">
        <v>8305</v>
      </c>
      <c r="O3436" s="5">
        <f t="shared" si="424"/>
        <v>1.46</v>
      </c>
      <c r="P3436" s="8">
        <f t="shared" si="425"/>
        <v>38.421052631578945</v>
      </c>
      <c r="Q3436" t="str">
        <f t="shared" si="426"/>
        <v>theater</v>
      </c>
      <c r="R3436" t="str">
        <f t="shared" si="427"/>
        <v>musical</v>
      </c>
      <c r="S3436" s="11">
        <f t="shared" si="428"/>
        <v>42493.857083333336</v>
      </c>
      <c r="T3436" s="11">
        <f t="shared" si="429"/>
        <v>42508</v>
      </c>
      <c r="U3436" t="str">
        <f>INDEX('ED - Country code'!$A:$A,MATCH(Data!G3773,'ED - Country code'!$B:$B,0))</f>
        <v>United States of America</v>
      </c>
      <c r="V3436">
        <f t="shared" si="430"/>
        <v>14.14291666666395</v>
      </c>
      <c r="W3436">
        <f t="shared" si="431"/>
        <v>2016</v>
      </c>
    </row>
    <row r="3437" spans="1:23" ht="28.8" x14ac:dyDescent="0.3">
      <c r="A3437">
        <v>2632</v>
      </c>
      <c r="B3437" s="3" t="s">
        <v>2632</v>
      </c>
      <c r="C3437" s="3" t="s">
        <v>6742</v>
      </c>
      <c r="D3437">
        <v>1070</v>
      </c>
      <c r="E3437">
        <v>1466</v>
      </c>
      <c r="F3437" t="s">
        <v>8219</v>
      </c>
      <c r="G3437" t="s">
        <v>8224</v>
      </c>
      <c r="H3437" t="s">
        <v>8246</v>
      </c>
      <c r="I3437">
        <v>1464485339</v>
      </c>
      <c r="J3437">
        <v>1462325339</v>
      </c>
      <c r="K3437" t="b">
        <v>0</v>
      </c>
      <c r="L3437">
        <v>42</v>
      </c>
      <c r="M3437" t="b">
        <v>1</v>
      </c>
      <c r="N3437" t="s">
        <v>8301</v>
      </c>
      <c r="O3437" s="5">
        <f t="shared" si="424"/>
        <v>1.3700934579439252</v>
      </c>
      <c r="P3437" s="8">
        <f t="shared" si="425"/>
        <v>34.904761904761905</v>
      </c>
      <c r="Q3437" t="str">
        <f t="shared" si="426"/>
        <v>technology</v>
      </c>
      <c r="R3437" t="str">
        <f t="shared" si="427"/>
        <v>space exploration</v>
      </c>
      <c r="S3437" s="11">
        <f t="shared" si="428"/>
        <v>42494.061793981484</v>
      </c>
      <c r="T3437" s="11">
        <f t="shared" si="429"/>
        <v>42519.061793981484</v>
      </c>
      <c r="U3437" t="str">
        <f>INDEX('ED - Country code'!$A:$A,MATCH(Data!G2634,'ED - Country code'!$B:$B,0))</f>
        <v>United Kingdom</v>
      </c>
      <c r="V3437">
        <f t="shared" si="430"/>
        <v>25</v>
      </c>
      <c r="W3437">
        <f t="shared" si="431"/>
        <v>2016</v>
      </c>
    </row>
    <row r="3438" spans="1:23" ht="43.2" x14ac:dyDescent="0.3">
      <c r="A3438">
        <v>3389</v>
      </c>
      <c r="B3438" s="3" t="s">
        <v>3388</v>
      </c>
      <c r="C3438" s="3" t="s">
        <v>7499</v>
      </c>
      <c r="D3438">
        <v>10000</v>
      </c>
      <c r="E3438">
        <v>11450</v>
      </c>
      <c r="F3438" t="s">
        <v>8219</v>
      </c>
      <c r="G3438" t="s">
        <v>8224</v>
      </c>
      <c r="H3438" t="s">
        <v>8246</v>
      </c>
      <c r="I3438">
        <v>1464960682</v>
      </c>
      <c r="J3438">
        <v>1462368682</v>
      </c>
      <c r="K3438" t="b">
        <v>0</v>
      </c>
      <c r="L3438">
        <v>62</v>
      </c>
      <c r="M3438" t="b">
        <v>1</v>
      </c>
      <c r="N3438" t="s">
        <v>8271</v>
      </c>
      <c r="O3438" s="5">
        <f t="shared" si="424"/>
        <v>1.145</v>
      </c>
      <c r="P3438" s="8">
        <f t="shared" si="425"/>
        <v>184.67741935483872</v>
      </c>
      <c r="Q3438" t="str">
        <f t="shared" si="426"/>
        <v>theater</v>
      </c>
      <c r="R3438" t="str">
        <f t="shared" si="427"/>
        <v>plays</v>
      </c>
      <c r="S3438" s="11">
        <f t="shared" si="428"/>
        <v>42494.563449074078</v>
      </c>
      <c r="T3438" s="11">
        <f t="shared" si="429"/>
        <v>42524.563449074078</v>
      </c>
      <c r="U3438" t="str">
        <f>INDEX('ED - Country code'!$A:$A,MATCH(Data!G3391,'ED - Country code'!$B:$B,0))</f>
        <v>United Kingdom</v>
      </c>
      <c r="V3438">
        <f t="shared" si="430"/>
        <v>30</v>
      </c>
      <c r="W3438">
        <f t="shared" si="431"/>
        <v>2016</v>
      </c>
    </row>
    <row r="3439" spans="1:23" ht="43.2" x14ac:dyDescent="0.3">
      <c r="A3439">
        <v>2827</v>
      </c>
      <c r="B3439" s="3" t="s">
        <v>2827</v>
      </c>
      <c r="C3439" s="3" t="s">
        <v>6937</v>
      </c>
      <c r="D3439">
        <v>2000</v>
      </c>
      <c r="E3439">
        <v>2405</v>
      </c>
      <c r="F3439" t="s">
        <v>8219</v>
      </c>
      <c r="G3439" t="s">
        <v>8224</v>
      </c>
      <c r="H3439" t="s">
        <v>8246</v>
      </c>
      <c r="I3439">
        <v>1464971400</v>
      </c>
      <c r="J3439">
        <v>1462379066</v>
      </c>
      <c r="K3439" t="b">
        <v>0</v>
      </c>
      <c r="L3439">
        <v>23</v>
      </c>
      <c r="M3439" t="b">
        <v>1</v>
      </c>
      <c r="N3439" t="s">
        <v>8271</v>
      </c>
      <c r="O3439" s="5">
        <f t="shared" si="424"/>
        <v>1.2024999999999999</v>
      </c>
      <c r="P3439" s="8">
        <f t="shared" si="425"/>
        <v>104.56521739130434</v>
      </c>
      <c r="Q3439" t="str">
        <f t="shared" si="426"/>
        <v>theater</v>
      </c>
      <c r="R3439" t="str">
        <f t="shared" si="427"/>
        <v>plays</v>
      </c>
      <c r="S3439" s="11">
        <f t="shared" si="428"/>
        <v>42494.683634259258</v>
      </c>
      <c r="T3439" s="11">
        <f t="shared" si="429"/>
        <v>42524.6875</v>
      </c>
      <c r="U3439" t="str">
        <f>INDEX('ED - Country code'!$A:$A,MATCH(Data!G2829,'ED - Country code'!$B:$B,0))</f>
        <v>United Kingdom</v>
      </c>
      <c r="V3439">
        <f t="shared" si="430"/>
        <v>30.003865740742185</v>
      </c>
      <c r="W3439">
        <f t="shared" si="431"/>
        <v>2016</v>
      </c>
    </row>
    <row r="3440" spans="1:23" ht="43.2" x14ac:dyDescent="0.3">
      <c r="A3440">
        <v>2829</v>
      </c>
      <c r="B3440" s="3" t="s">
        <v>2829</v>
      </c>
      <c r="C3440" s="3" t="s">
        <v>6939</v>
      </c>
      <c r="D3440">
        <v>2500</v>
      </c>
      <c r="E3440">
        <v>2663</v>
      </c>
      <c r="F3440" t="s">
        <v>8219</v>
      </c>
      <c r="G3440" t="s">
        <v>8225</v>
      </c>
      <c r="H3440" t="s">
        <v>8247</v>
      </c>
      <c r="I3440">
        <v>1464863118</v>
      </c>
      <c r="J3440">
        <v>1462443918</v>
      </c>
      <c r="K3440" t="b">
        <v>0</v>
      </c>
      <c r="L3440">
        <v>76</v>
      </c>
      <c r="M3440" t="b">
        <v>1</v>
      </c>
      <c r="N3440" t="s">
        <v>8271</v>
      </c>
      <c r="O3440" s="5">
        <f t="shared" si="424"/>
        <v>1.0651999999999999</v>
      </c>
      <c r="P3440" s="8">
        <f t="shared" si="425"/>
        <v>35.039473684210527</v>
      </c>
      <c r="Q3440" t="str">
        <f t="shared" si="426"/>
        <v>theater</v>
      </c>
      <c r="R3440" t="str">
        <f t="shared" si="427"/>
        <v>plays</v>
      </c>
      <c r="S3440" s="11">
        <f t="shared" si="428"/>
        <v>42495.434236111112</v>
      </c>
      <c r="T3440" s="11">
        <f t="shared" si="429"/>
        <v>42523.434236111112</v>
      </c>
      <c r="U3440" t="str">
        <f>INDEX('ED - Country code'!$A:$A,MATCH(Data!G2831,'ED - Country code'!$B:$B,0))</f>
        <v>United States of America</v>
      </c>
      <c r="V3440">
        <f t="shared" si="430"/>
        <v>28</v>
      </c>
      <c r="W3440">
        <f t="shared" si="431"/>
        <v>2016</v>
      </c>
    </row>
    <row r="3441" spans="1:23" ht="43.2" x14ac:dyDescent="0.3">
      <c r="A3441">
        <v>2458</v>
      </c>
      <c r="B3441" s="3" t="s">
        <v>2459</v>
      </c>
      <c r="C3441" s="3" t="s">
        <v>6568</v>
      </c>
      <c r="D3441">
        <v>5000</v>
      </c>
      <c r="E3441">
        <v>5509</v>
      </c>
      <c r="F3441" t="s">
        <v>8219</v>
      </c>
      <c r="G3441" t="s">
        <v>8224</v>
      </c>
      <c r="H3441" t="s">
        <v>8246</v>
      </c>
      <c r="I3441">
        <v>1465498800</v>
      </c>
      <c r="J3441">
        <v>1462481718</v>
      </c>
      <c r="K3441" t="b">
        <v>0</v>
      </c>
      <c r="L3441">
        <v>80</v>
      </c>
      <c r="M3441" t="b">
        <v>1</v>
      </c>
      <c r="N3441" t="s">
        <v>8298</v>
      </c>
      <c r="O3441" s="5">
        <f t="shared" si="424"/>
        <v>1.1017999999999999</v>
      </c>
      <c r="P3441" s="8">
        <f t="shared" si="425"/>
        <v>68.862499999999997</v>
      </c>
      <c r="Q3441" t="str">
        <f t="shared" si="426"/>
        <v>food</v>
      </c>
      <c r="R3441" t="str">
        <f t="shared" si="427"/>
        <v>small batch</v>
      </c>
      <c r="S3441" s="11">
        <f t="shared" si="428"/>
        <v>42495.871736111112</v>
      </c>
      <c r="T3441" s="11">
        <f t="shared" si="429"/>
        <v>42530.791666666672</v>
      </c>
      <c r="U3441" t="str">
        <f>INDEX('ED - Country code'!$A:$A,MATCH(Data!G2460,'ED - Country code'!$B:$B,0))</f>
        <v>United States of America</v>
      </c>
      <c r="V3441">
        <f t="shared" si="430"/>
        <v>34.919930555559404</v>
      </c>
      <c r="W3441">
        <f t="shared" si="431"/>
        <v>2016</v>
      </c>
    </row>
    <row r="3442" spans="1:23" ht="43.2" x14ac:dyDescent="0.3">
      <c r="A3442">
        <v>2933</v>
      </c>
      <c r="B3442" s="3" t="s">
        <v>2933</v>
      </c>
      <c r="C3442" s="3" t="s">
        <v>7043</v>
      </c>
      <c r="D3442">
        <v>2500</v>
      </c>
      <c r="E3442">
        <v>2569</v>
      </c>
      <c r="F3442" t="s">
        <v>8219</v>
      </c>
      <c r="G3442" t="s">
        <v>8224</v>
      </c>
      <c r="H3442" t="s">
        <v>8246</v>
      </c>
      <c r="I3442">
        <v>1465081053</v>
      </c>
      <c r="J3442">
        <v>1462489053</v>
      </c>
      <c r="K3442" t="b">
        <v>0</v>
      </c>
      <c r="L3442">
        <v>54</v>
      </c>
      <c r="M3442" t="b">
        <v>1</v>
      </c>
      <c r="N3442" t="s">
        <v>8305</v>
      </c>
      <c r="O3442" s="5">
        <f t="shared" si="424"/>
        <v>1.0276000000000001</v>
      </c>
      <c r="P3442" s="8">
        <f t="shared" si="425"/>
        <v>47.574074074074076</v>
      </c>
      <c r="Q3442" t="str">
        <f t="shared" si="426"/>
        <v>theater</v>
      </c>
      <c r="R3442" t="str">
        <f t="shared" si="427"/>
        <v>musical</v>
      </c>
      <c r="S3442" s="11">
        <f t="shared" si="428"/>
        <v>42495.956631944442</v>
      </c>
      <c r="T3442" s="11">
        <f t="shared" si="429"/>
        <v>42525.956631944442</v>
      </c>
      <c r="U3442" t="str">
        <f>INDEX('ED - Country code'!$A:$A,MATCH(Data!G2935,'ED - Country code'!$B:$B,0))</f>
        <v>United States of America</v>
      </c>
      <c r="V3442">
        <f t="shared" si="430"/>
        <v>30</v>
      </c>
      <c r="W3442">
        <f t="shared" si="431"/>
        <v>2016</v>
      </c>
    </row>
    <row r="3443" spans="1:23" ht="43.2" x14ac:dyDescent="0.3">
      <c r="A3443">
        <v>3352</v>
      </c>
      <c r="B3443" s="3" t="s">
        <v>3351</v>
      </c>
      <c r="C3443" s="3" t="s">
        <v>7462</v>
      </c>
      <c r="D3443">
        <v>5000</v>
      </c>
      <c r="E3443">
        <v>5376</v>
      </c>
      <c r="F3443" t="s">
        <v>8219</v>
      </c>
      <c r="G3443" t="s">
        <v>8225</v>
      </c>
      <c r="H3443" t="s">
        <v>8247</v>
      </c>
      <c r="I3443">
        <v>1467414000</v>
      </c>
      <c r="J3443">
        <v>1462492178</v>
      </c>
      <c r="K3443" t="b">
        <v>0</v>
      </c>
      <c r="L3443">
        <v>70</v>
      </c>
      <c r="M3443" t="b">
        <v>1</v>
      </c>
      <c r="N3443" t="s">
        <v>8271</v>
      </c>
      <c r="O3443" s="5">
        <f t="shared" si="424"/>
        <v>1.0751999999999999</v>
      </c>
      <c r="P3443" s="8">
        <f t="shared" si="425"/>
        <v>76.8</v>
      </c>
      <c r="Q3443" t="str">
        <f t="shared" si="426"/>
        <v>theater</v>
      </c>
      <c r="R3443" t="str">
        <f t="shared" si="427"/>
        <v>plays</v>
      </c>
      <c r="S3443" s="11">
        <f t="shared" si="428"/>
        <v>42495.992800925931</v>
      </c>
      <c r="T3443" s="11">
        <f t="shared" si="429"/>
        <v>42552.958333333328</v>
      </c>
      <c r="U3443" t="str">
        <f>INDEX('ED - Country code'!$A:$A,MATCH(Data!G3354,'ED - Country code'!$B:$B,0))</f>
        <v>United States of America</v>
      </c>
      <c r="V3443">
        <f t="shared" si="430"/>
        <v>56.965532407397404</v>
      </c>
      <c r="W3443">
        <f t="shared" si="431"/>
        <v>2016</v>
      </c>
    </row>
    <row r="3444" spans="1:23" ht="43.2" x14ac:dyDescent="0.3">
      <c r="A3444">
        <v>2264</v>
      </c>
      <c r="B3444" s="3" t="s">
        <v>2265</v>
      </c>
      <c r="C3444" s="3" t="s">
        <v>6374</v>
      </c>
      <c r="D3444">
        <v>6000</v>
      </c>
      <c r="E3444">
        <v>10802</v>
      </c>
      <c r="F3444" t="s">
        <v>8219</v>
      </c>
      <c r="G3444" t="s">
        <v>8224</v>
      </c>
      <c r="H3444" t="s">
        <v>8246</v>
      </c>
      <c r="I3444">
        <v>1463972400</v>
      </c>
      <c r="J3444">
        <v>1462543114</v>
      </c>
      <c r="K3444" t="b">
        <v>0</v>
      </c>
      <c r="L3444">
        <v>445</v>
      </c>
      <c r="M3444" t="b">
        <v>1</v>
      </c>
      <c r="N3444" t="s">
        <v>8297</v>
      </c>
      <c r="O3444" s="5">
        <f t="shared" si="424"/>
        <v>1.8003333333333333</v>
      </c>
      <c r="P3444" s="8">
        <f t="shared" si="425"/>
        <v>24.274157303370785</v>
      </c>
      <c r="Q3444" t="str">
        <f t="shared" si="426"/>
        <v>games</v>
      </c>
      <c r="R3444" t="str">
        <f t="shared" si="427"/>
        <v>tabletop games</v>
      </c>
      <c r="S3444" s="11">
        <f t="shared" si="428"/>
        <v>42496.582337962958</v>
      </c>
      <c r="T3444" s="11">
        <f t="shared" si="429"/>
        <v>42513.125</v>
      </c>
      <c r="U3444" t="str">
        <f>INDEX('ED - Country code'!$A:$A,MATCH(Data!G2266,'ED - Country code'!$B:$B,0))</f>
        <v>Sweden</v>
      </c>
      <c r="V3444">
        <f t="shared" si="430"/>
        <v>16.542662037041737</v>
      </c>
      <c r="W3444">
        <f t="shared" si="431"/>
        <v>2016</v>
      </c>
    </row>
    <row r="3445" spans="1:23" ht="43.2" x14ac:dyDescent="0.3">
      <c r="A3445">
        <v>55</v>
      </c>
      <c r="B3445" s="3" t="s">
        <v>57</v>
      </c>
      <c r="C3445" s="3" t="s">
        <v>4166</v>
      </c>
      <c r="D3445">
        <v>8600</v>
      </c>
      <c r="E3445">
        <v>11090</v>
      </c>
      <c r="F3445" t="s">
        <v>8219</v>
      </c>
      <c r="G3445" t="s">
        <v>8224</v>
      </c>
      <c r="H3445" t="s">
        <v>8246</v>
      </c>
      <c r="I3445">
        <v>1464390916</v>
      </c>
      <c r="J3445">
        <v>1462576516</v>
      </c>
      <c r="K3445" t="b">
        <v>0</v>
      </c>
      <c r="L3445">
        <v>86</v>
      </c>
      <c r="M3445" t="b">
        <v>1</v>
      </c>
      <c r="N3445" t="s">
        <v>8265</v>
      </c>
      <c r="O3445" s="5">
        <f t="shared" si="424"/>
        <v>1.2895348837209302</v>
      </c>
      <c r="P3445" s="8">
        <f t="shared" si="425"/>
        <v>128.95348837209303</v>
      </c>
      <c r="Q3445" t="str">
        <f t="shared" si="426"/>
        <v>film &amp; video</v>
      </c>
      <c r="R3445" t="str">
        <f t="shared" si="427"/>
        <v>television</v>
      </c>
      <c r="S3445" s="11">
        <f t="shared" si="428"/>
        <v>42496.968935185185</v>
      </c>
      <c r="T3445" s="11">
        <f t="shared" si="429"/>
        <v>42517.968935185185</v>
      </c>
      <c r="U3445" t="str">
        <f>INDEX('ED - Country code'!$A:$A,MATCH(Data!G57,'ED - Country code'!$B:$B,0))</f>
        <v>United States of America</v>
      </c>
      <c r="V3445">
        <f t="shared" si="430"/>
        <v>21</v>
      </c>
      <c r="W3445">
        <f t="shared" si="431"/>
        <v>2016</v>
      </c>
    </row>
    <row r="3446" spans="1:23" ht="43.2" x14ac:dyDescent="0.3">
      <c r="A3446">
        <v>3813</v>
      </c>
      <c r="B3446" s="3" t="s">
        <v>3810</v>
      </c>
      <c r="C3446" s="3" t="s">
        <v>7923</v>
      </c>
      <c r="D3446">
        <v>2100</v>
      </c>
      <c r="E3446">
        <v>2119.9899999999998</v>
      </c>
      <c r="F3446" t="s">
        <v>8219</v>
      </c>
      <c r="G3446" t="s">
        <v>8224</v>
      </c>
      <c r="H3446" t="s">
        <v>8246</v>
      </c>
      <c r="I3446">
        <v>1465940580</v>
      </c>
      <c r="J3446">
        <v>1462603021</v>
      </c>
      <c r="K3446" t="b">
        <v>0</v>
      </c>
      <c r="L3446">
        <v>27</v>
      </c>
      <c r="M3446" t="b">
        <v>1</v>
      </c>
      <c r="N3446" t="s">
        <v>8271</v>
      </c>
      <c r="O3446" s="5">
        <f t="shared" si="424"/>
        <v>1.0095190476190474</v>
      </c>
      <c r="P3446" s="8">
        <f t="shared" si="425"/>
        <v>78.518148148148143</v>
      </c>
      <c r="Q3446" t="str">
        <f t="shared" si="426"/>
        <v>theater</v>
      </c>
      <c r="R3446" t="str">
        <f t="shared" si="427"/>
        <v>plays</v>
      </c>
      <c r="S3446" s="11">
        <f t="shared" si="428"/>
        <v>42497.275706018518</v>
      </c>
      <c r="T3446" s="11">
        <f t="shared" si="429"/>
        <v>42535.904861111107</v>
      </c>
      <c r="U3446" t="str">
        <f>INDEX('ED - Country code'!$A:$A,MATCH(Data!G3815,'ED - Country code'!$B:$B,0))</f>
        <v>United States of America</v>
      </c>
      <c r="V3446">
        <f t="shared" si="430"/>
        <v>38.629155092588917</v>
      </c>
      <c r="W3446">
        <f t="shared" si="431"/>
        <v>2016</v>
      </c>
    </row>
    <row r="3447" spans="1:23" ht="43.2" x14ac:dyDescent="0.3">
      <c r="A3447">
        <v>1400</v>
      </c>
      <c r="B3447" s="3" t="s">
        <v>1401</v>
      </c>
      <c r="C3447" s="3" t="s">
        <v>5510</v>
      </c>
      <c r="D3447">
        <v>350</v>
      </c>
      <c r="E3447">
        <v>586</v>
      </c>
      <c r="F3447" t="s">
        <v>8219</v>
      </c>
      <c r="G3447" t="s">
        <v>8225</v>
      </c>
      <c r="H3447" t="s">
        <v>8247</v>
      </c>
      <c r="I3447">
        <v>1465709400</v>
      </c>
      <c r="J3447">
        <v>1462695073</v>
      </c>
      <c r="K3447" t="b">
        <v>0</v>
      </c>
      <c r="L3447">
        <v>34</v>
      </c>
      <c r="M3447" t="b">
        <v>1</v>
      </c>
      <c r="N3447" t="s">
        <v>8276</v>
      </c>
      <c r="O3447" s="5">
        <f t="shared" si="424"/>
        <v>1.6742857142857144</v>
      </c>
      <c r="P3447" s="8">
        <f t="shared" si="425"/>
        <v>17.235294117647058</v>
      </c>
      <c r="Q3447" t="str">
        <f t="shared" si="426"/>
        <v>music</v>
      </c>
      <c r="R3447" t="str">
        <f t="shared" si="427"/>
        <v>rock</v>
      </c>
      <c r="S3447" s="11">
        <f t="shared" si="428"/>
        <v>42498.341122685189</v>
      </c>
      <c r="T3447" s="11">
        <f t="shared" si="429"/>
        <v>42533.229166666672</v>
      </c>
      <c r="U3447" t="str">
        <f>INDEX('ED - Country code'!$A:$A,MATCH(Data!G1402,'ED - Country code'!$B:$B,0))</f>
        <v>United States of America</v>
      </c>
      <c r="V3447">
        <f t="shared" si="430"/>
        <v>34.888043981482042</v>
      </c>
      <c r="W3447">
        <f t="shared" si="431"/>
        <v>2016</v>
      </c>
    </row>
    <row r="3448" spans="1:23" ht="28.8" x14ac:dyDescent="0.3">
      <c r="A3448">
        <v>3317</v>
      </c>
      <c r="B3448" s="3" t="s">
        <v>3317</v>
      </c>
      <c r="C3448" s="3" t="s">
        <v>7427</v>
      </c>
      <c r="D3448">
        <v>1050</v>
      </c>
      <c r="E3448">
        <v>1115</v>
      </c>
      <c r="F3448" t="s">
        <v>8219</v>
      </c>
      <c r="G3448" t="s">
        <v>8224</v>
      </c>
      <c r="H3448" t="s">
        <v>8246</v>
      </c>
      <c r="I3448">
        <v>1465347424</v>
      </c>
      <c r="J3448">
        <v>1462755424</v>
      </c>
      <c r="K3448" t="b">
        <v>0</v>
      </c>
      <c r="L3448">
        <v>18</v>
      </c>
      <c r="M3448" t="b">
        <v>1</v>
      </c>
      <c r="N3448" t="s">
        <v>8271</v>
      </c>
      <c r="O3448" s="5">
        <f t="shared" si="424"/>
        <v>1.0619047619047619</v>
      </c>
      <c r="P3448" s="8">
        <f t="shared" si="425"/>
        <v>61.944444444444443</v>
      </c>
      <c r="Q3448" t="str">
        <f t="shared" si="426"/>
        <v>theater</v>
      </c>
      <c r="R3448" t="str">
        <f t="shared" si="427"/>
        <v>plays</v>
      </c>
      <c r="S3448" s="11">
        <f t="shared" si="428"/>
        <v>42499.039629629624</v>
      </c>
      <c r="T3448" s="11">
        <f t="shared" si="429"/>
        <v>42529.039629629624</v>
      </c>
      <c r="U3448" t="str">
        <f>INDEX('ED - Country code'!$A:$A,MATCH(Data!G3319,'ED - Country code'!$B:$B,0))</f>
        <v>United States of America</v>
      </c>
      <c r="V3448">
        <f t="shared" si="430"/>
        <v>30</v>
      </c>
      <c r="W3448">
        <f t="shared" si="431"/>
        <v>2016</v>
      </c>
    </row>
    <row r="3449" spans="1:23" ht="43.2" x14ac:dyDescent="0.3">
      <c r="A3449">
        <v>3657</v>
      </c>
      <c r="B3449" s="3" t="s">
        <v>3654</v>
      </c>
      <c r="C3449" s="3" t="s">
        <v>7767</v>
      </c>
      <c r="D3449">
        <v>2000</v>
      </c>
      <c r="E3449">
        <v>2215</v>
      </c>
      <c r="F3449" t="s">
        <v>8219</v>
      </c>
      <c r="G3449" t="s">
        <v>8232</v>
      </c>
      <c r="H3449" t="s">
        <v>8253</v>
      </c>
      <c r="I3449">
        <v>1464817320</v>
      </c>
      <c r="J3449">
        <v>1462806419</v>
      </c>
      <c r="K3449" t="b">
        <v>0</v>
      </c>
      <c r="L3449">
        <v>20</v>
      </c>
      <c r="M3449" t="b">
        <v>1</v>
      </c>
      <c r="N3449" t="s">
        <v>8271</v>
      </c>
      <c r="O3449" s="5">
        <f t="shared" si="424"/>
        <v>1.1074999999999999</v>
      </c>
      <c r="P3449" s="8">
        <f t="shared" si="425"/>
        <v>110.75</v>
      </c>
      <c r="Q3449" t="str">
        <f t="shared" si="426"/>
        <v>theater</v>
      </c>
      <c r="R3449" t="str">
        <f t="shared" si="427"/>
        <v>plays</v>
      </c>
      <c r="S3449" s="11">
        <f t="shared" si="428"/>
        <v>42499.629849537043</v>
      </c>
      <c r="T3449" s="11">
        <f t="shared" si="429"/>
        <v>42522.904166666667</v>
      </c>
      <c r="U3449" t="str">
        <f>INDEX('ED - Country code'!$A:$A,MATCH(Data!G3659,'ED - Country code'!$B:$B,0))</f>
        <v>United States of America</v>
      </c>
      <c r="V3449">
        <f t="shared" si="430"/>
        <v>23.274317129624251</v>
      </c>
      <c r="W3449">
        <f t="shared" si="431"/>
        <v>2016</v>
      </c>
    </row>
    <row r="3450" spans="1:23" ht="28.8" x14ac:dyDescent="0.3">
      <c r="A3450">
        <v>3764</v>
      </c>
      <c r="B3450" s="3" t="s">
        <v>3761</v>
      </c>
      <c r="C3450" s="3" t="s">
        <v>7874</v>
      </c>
      <c r="D3450">
        <v>1500</v>
      </c>
      <c r="E3450">
        <v>1500</v>
      </c>
      <c r="F3450" t="s">
        <v>8219</v>
      </c>
      <c r="G3450" t="s">
        <v>8224</v>
      </c>
      <c r="H3450" t="s">
        <v>8246</v>
      </c>
      <c r="I3450">
        <v>1464482160</v>
      </c>
      <c r="J3450">
        <v>1462824832</v>
      </c>
      <c r="K3450" t="b">
        <v>0</v>
      </c>
      <c r="L3450">
        <v>27</v>
      </c>
      <c r="M3450" t="b">
        <v>1</v>
      </c>
      <c r="N3450" t="s">
        <v>8305</v>
      </c>
      <c r="O3450" s="5">
        <f t="shared" si="424"/>
        <v>1</v>
      </c>
      <c r="P3450" s="8">
        <f t="shared" si="425"/>
        <v>55.555555555555557</v>
      </c>
      <c r="Q3450" t="str">
        <f t="shared" si="426"/>
        <v>theater</v>
      </c>
      <c r="R3450" t="str">
        <f t="shared" si="427"/>
        <v>musical</v>
      </c>
      <c r="S3450" s="11">
        <f t="shared" si="428"/>
        <v>42499.842962962968</v>
      </c>
      <c r="T3450" s="11">
        <f t="shared" si="429"/>
        <v>42519.024999999994</v>
      </c>
      <c r="U3450" t="str">
        <f>INDEX('ED - Country code'!$A:$A,MATCH(Data!G3766,'ED - Country code'!$B:$B,0))</f>
        <v>United States of America</v>
      </c>
      <c r="V3450">
        <f t="shared" si="430"/>
        <v>19.182037037026021</v>
      </c>
      <c r="W3450">
        <f t="shared" si="431"/>
        <v>2016</v>
      </c>
    </row>
    <row r="3451" spans="1:23" ht="43.2" x14ac:dyDescent="0.3">
      <c r="A3451">
        <v>2013</v>
      </c>
      <c r="B3451" s="3" t="s">
        <v>2014</v>
      </c>
      <c r="C3451" s="3" t="s">
        <v>6123</v>
      </c>
      <c r="D3451">
        <v>160000</v>
      </c>
      <c r="E3451">
        <v>791862</v>
      </c>
      <c r="F3451" t="s">
        <v>8219</v>
      </c>
      <c r="G3451" t="s">
        <v>8224</v>
      </c>
      <c r="H3451" t="s">
        <v>8246</v>
      </c>
      <c r="I3451">
        <v>1468019014</v>
      </c>
      <c r="J3451">
        <v>1462835014</v>
      </c>
      <c r="K3451" t="b">
        <v>1</v>
      </c>
      <c r="L3451">
        <v>4562</v>
      </c>
      <c r="M3451" t="b">
        <v>1</v>
      </c>
      <c r="N3451" t="s">
        <v>8295</v>
      </c>
      <c r="O3451" s="5">
        <f t="shared" si="424"/>
        <v>4.9491375</v>
      </c>
      <c r="P3451" s="8">
        <f t="shared" si="425"/>
        <v>173.57781674704077</v>
      </c>
      <c r="Q3451" t="str">
        <f t="shared" si="426"/>
        <v>technology</v>
      </c>
      <c r="R3451" t="str">
        <f t="shared" si="427"/>
        <v>hardware</v>
      </c>
      <c r="S3451" s="11">
        <f t="shared" si="428"/>
        <v>42499.960810185185</v>
      </c>
      <c r="T3451" s="11">
        <f t="shared" si="429"/>
        <v>42559.960810185185</v>
      </c>
      <c r="U3451" t="str">
        <f>INDEX('ED - Country code'!$A:$A,MATCH(Data!G2015,'ED - Country code'!$B:$B,0))</f>
        <v>United States of America</v>
      </c>
      <c r="V3451">
        <f t="shared" si="430"/>
        <v>60</v>
      </c>
      <c r="W3451">
        <f t="shared" si="431"/>
        <v>2016</v>
      </c>
    </row>
    <row r="3452" spans="1:23" ht="28.8" x14ac:dyDescent="0.3">
      <c r="A3452">
        <v>3410</v>
      </c>
      <c r="B3452" s="3" t="s">
        <v>3409</v>
      </c>
      <c r="C3452" s="3" t="s">
        <v>7520</v>
      </c>
      <c r="D3452">
        <v>3000</v>
      </c>
      <c r="E3452">
        <v>3255</v>
      </c>
      <c r="F3452" t="s">
        <v>8219</v>
      </c>
      <c r="G3452" t="s">
        <v>8224</v>
      </c>
      <c r="H3452" t="s">
        <v>8246</v>
      </c>
      <c r="I3452">
        <v>1465196400</v>
      </c>
      <c r="J3452">
        <v>1462841990</v>
      </c>
      <c r="K3452" t="b">
        <v>0</v>
      </c>
      <c r="L3452">
        <v>40</v>
      </c>
      <c r="M3452" t="b">
        <v>1</v>
      </c>
      <c r="N3452" t="s">
        <v>8271</v>
      </c>
      <c r="O3452" s="5">
        <f t="shared" si="424"/>
        <v>1.085</v>
      </c>
      <c r="P3452" s="8">
        <f t="shared" si="425"/>
        <v>81.375</v>
      </c>
      <c r="Q3452" t="str">
        <f t="shared" si="426"/>
        <v>theater</v>
      </c>
      <c r="R3452" t="str">
        <f t="shared" si="427"/>
        <v>plays</v>
      </c>
      <c r="S3452" s="11">
        <f t="shared" si="428"/>
        <v>42500.041550925926</v>
      </c>
      <c r="T3452" s="11">
        <f t="shared" si="429"/>
        <v>42527.291666666672</v>
      </c>
      <c r="U3452" t="str">
        <f>INDEX('ED - Country code'!$A:$A,MATCH(Data!G3412,'ED - Country code'!$B:$B,0))</f>
        <v>United States of America</v>
      </c>
      <c r="V3452">
        <f t="shared" si="430"/>
        <v>27.250115740745969</v>
      </c>
      <c r="W3452">
        <f t="shared" si="431"/>
        <v>2016</v>
      </c>
    </row>
    <row r="3453" spans="1:23" ht="43.2" x14ac:dyDescent="0.3">
      <c r="A3453">
        <v>2177</v>
      </c>
      <c r="B3453" s="3" t="s">
        <v>2178</v>
      </c>
      <c r="C3453" s="3" t="s">
        <v>6287</v>
      </c>
      <c r="D3453">
        <v>2500</v>
      </c>
      <c r="E3453">
        <v>2503</v>
      </c>
      <c r="F3453" t="s">
        <v>8219</v>
      </c>
      <c r="G3453" t="s">
        <v>8224</v>
      </c>
      <c r="H3453" t="s">
        <v>8246</v>
      </c>
      <c r="I3453">
        <v>1465192867</v>
      </c>
      <c r="J3453">
        <v>1463032867</v>
      </c>
      <c r="K3453" t="b">
        <v>0</v>
      </c>
      <c r="L3453">
        <v>38</v>
      </c>
      <c r="M3453" t="b">
        <v>1</v>
      </c>
      <c r="N3453" t="s">
        <v>8276</v>
      </c>
      <c r="O3453" s="5">
        <f t="shared" si="424"/>
        <v>1.0012000000000001</v>
      </c>
      <c r="P3453" s="8">
        <f t="shared" si="425"/>
        <v>65.868421052631575</v>
      </c>
      <c r="Q3453" t="str">
        <f t="shared" si="426"/>
        <v>music</v>
      </c>
      <c r="R3453" t="str">
        <f t="shared" si="427"/>
        <v>rock</v>
      </c>
      <c r="S3453" s="11">
        <f t="shared" si="428"/>
        <v>42502.250775462962</v>
      </c>
      <c r="T3453" s="11">
        <f t="shared" si="429"/>
        <v>42527.250775462962</v>
      </c>
      <c r="U3453" t="str">
        <f>INDEX('ED - Country code'!$A:$A,MATCH(Data!G2179,'ED - Country code'!$B:$B,0))</f>
        <v>United States of America</v>
      </c>
      <c r="V3453">
        <f t="shared" si="430"/>
        <v>25</v>
      </c>
      <c r="W3453">
        <f t="shared" si="431"/>
        <v>2016</v>
      </c>
    </row>
    <row r="3454" spans="1:23" ht="43.2" x14ac:dyDescent="0.3">
      <c r="A3454">
        <v>2022</v>
      </c>
      <c r="B3454" s="3" t="s">
        <v>2023</v>
      </c>
      <c r="C3454" s="3" t="s">
        <v>6132</v>
      </c>
      <c r="D3454">
        <v>100000</v>
      </c>
      <c r="E3454">
        <v>125137</v>
      </c>
      <c r="F3454" t="s">
        <v>8219</v>
      </c>
      <c r="G3454" t="s">
        <v>8224</v>
      </c>
      <c r="H3454" t="s">
        <v>8246</v>
      </c>
      <c r="I3454">
        <v>1465652372</v>
      </c>
      <c r="J3454">
        <v>1463060372</v>
      </c>
      <c r="K3454" t="b">
        <v>1</v>
      </c>
      <c r="L3454">
        <v>325</v>
      </c>
      <c r="M3454" t="b">
        <v>1</v>
      </c>
      <c r="N3454" t="s">
        <v>8295</v>
      </c>
      <c r="O3454" s="5">
        <f t="shared" si="424"/>
        <v>1.2513700000000001</v>
      </c>
      <c r="P3454" s="8">
        <f t="shared" si="425"/>
        <v>385.03692307692307</v>
      </c>
      <c r="Q3454" t="str">
        <f t="shared" si="426"/>
        <v>technology</v>
      </c>
      <c r="R3454" t="str">
        <f t="shared" si="427"/>
        <v>hardware</v>
      </c>
      <c r="S3454" s="11">
        <f t="shared" si="428"/>
        <v>42502.569120370375</v>
      </c>
      <c r="T3454" s="11">
        <f t="shared" si="429"/>
        <v>42532.569120370375</v>
      </c>
      <c r="U3454" t="str">
        <f>INDEX('ED - Country code'!$A:$A,MATCH(Data!G2024,'ED - Country code'!$B:$B,0))</f>
        <v>United States of America</v>
      </c>
      <c r="V3454">
        <f t="shared" si="430"/>
        <v>30</v>
      </c>
      <c r="W3454">
        <f t="shared" si="431"/>
        <v>2016</v>
      </c>
    </row>
    <row r="3455" spans="1:23" ht="43.2" x14ac:dyDescent="0.3">
      <c r="A3455">
        <v>1354</v>
      </c>
      <c r="B3455" s="3" t="s">
        <v>1355</v>
      </c>
      <c r="C3455" s="3" t="s">
        <v>5464</v>
      </c>
      <c r="D3455">
        <v>1200</v>
      </c>
      <c r="E3455">
        <v>1563</v>
      </c>
      <c r="F3455" t="s">
        <v>8219</v>
      </c>
      <c r="G3455" t="s">
        <v>8225</v>
      </c>
      <c r="H3455" t="s">
        <v>8247</v>
      </c>
      <c r="I3455">
        <v>1465672979</v>
      </c>
      <c r="J3455">
        <v>1463080979</v>
      </c>
      <c r="K3455" t="b">
        <v>0</v>
      </c>
      <c r="L3455">
        <v>64</v>
      </c>
      <c r="M3455" t="b">
        <v>1</v>
      </c>
      <c r="N3455" t="s">
        <v>8274</v>
      </c>
      <c r="O3455" s="5">
        <f t="shared" si="424"/>
        <v>1.3025</v>
      </c>
      <c r="P3455" s="8">
        <f t="shared" si="425"/>
        <v>24.421875</v>
      </c>
      <c r="Q3455" t="str">
        <f t="shared" si="426"/>
        <v>publishing</v>
      </c>
      <c r="R3455" t="str">
        <f t="shared" si="427"/>
        <v>nonfiction</v>
      </c>
      <c r="S3455" s="11">
        <f t="shared" si="428"/>
        <v>42502.807627314818</v>
      </c>
      <c r="T3455" s="11">
        <f t="shared" si="429"/>
        <v>42532.807627314818</v>
      </c>
      <c r="U3455" t="str">
        <f>INDEX('ED - Country code'!$A:$A,MATCH(Data!G1356,'ED - Country code'!$B:$B,0))</f>
        <v>United Kingdom</v>
      </c>
      <c r="V3455">
        <f t="shared" si="430"/>
        <v>30</v>
      </c>
      <c r="W3455">
        <f t="shared" si="431"/>
        <v>2016</v>
      </c>
    </row>
    <row r="3456" spans="1:23" ht="43.2" x14ac:dyDescent="0.3">
      <c r="A3456">
        <v>1635</v>
      </c>
      <c r="B3456" s="3" t="s">
        <v>1636</v>
      </c>
      <c r="C3456" s="3" t="s">
        <v>5745</v>
      </c>
      <c r="D3456">
        <v>2000</v>
      </c>
      <c r="E3456">
        <v>2506</v>
      </c>
      <c r="F3456" t="s">
        <v>8219</v>
      </c>
      <c r="G3456" t="s">
        <v>8224</v>
      </c>
      <c r="H3456" t="s">
        <v>8246</v>
      </c>
      <c r="I3456">
        <v>1468270261</v>
      </c>
      <c r="J3456">
        <v>1463086261</v>
      </c>
      <c r="K3456" t="b">
        <v>0</v>
      </c>
      <c r="L3456">
        <v>37</v>
      </c>
      <c r="M3456" t="b">
        <v>1</v>
      </c>
      <c r="N3456" t="s">
        <v>8276</v>
      </c>
      <c r="O3456" s="5">
        <f t="shared" si="424"/>
        <v>1.2529999999999999</v>
      </c>
      <c r="P3456" s="8">
        <f t="shared" si="425"/>
        <v>67.729729729729726</v>
      </c>
      <c r="Q3456" t="str">
        <f t="shared" si="426"/>
        <v>music</v>
      </c>
      <c r="R3456" t="str">
        <f t="shared" si="427"/>
        <v>rock</v>
      </c>
      <c r="S3456" s="11">
        <f t="shared" si="428"/>
        <v>42502.868761574078</v>
      </c>
      <c r="T3456" s="11">
        <f t="shared" si="429"/>
        <v>42562.868761574078</v>
      </c>
      <c r="U3456" t="str">
        <f>INDEX('ED - Country code'!$A:$A,MATCH(Data!G1637,'ED - Country code'!$B:$B,0))</f>
        <v>United States of America</v>
      </c>
      <c r="V3456">
        <f t="shared" si="430"/>
        <v>60</v>
      </c>
      <c r="W3456">
        <f t="shared" si="431"/>
        <v>2016</v>
      </c>
    </row>
    <row r="3457" spans="1:23" ht="43.2" x14ac:dyDescent="0.3">
      <c r="A3457">
        <v>3587</v>
      </c>
      <c r="B3457" s="3" t="s">
        <v>3586</v>
      </c>
      <c r="C3457" s="3" t="s">
        <v>7697</v>
      </c>
      <c r="D3457">
        <v>500</v>
      </c>
      <c r="E3457">
        <v>633</v>
      </c>
      <c r="F3457" t="s">
        <v>8219</v>
      </c>
      <c r="G3457" t="s">
        <v>8225</v>
      </c>
      <c r="H3457" t="s">
        <v>8247</v>
      </c>
      <c r="I3457">
        <v>1467054000</v>
      </c>
      <c r="J3457">
        <v>1463144254</v>
      </c>
      <c r="K3457" t="b">
        <v>0</v>
      </c>
      <c r="L3457">
        <v>28</v>
      </c>
      <c r="M3457" t="b">
        <v>1</v>
      </c>
      <c r="N3457" t="s">
        <v>8271</v>
      </c>
      <c r="O3457" s="5">
        <f t="shared" si="424"/>
        <v>1.266</v>
      </c>
      <c r="P3457" s="8">
        <f t="shared" si="425"/>
        <v>22.607142857142858</v>
      </c>
      <c r="Q3457" t="str">
        <f t="shared" si="426"/>
        <v>theater</v>
      </c>
      <c r="R3457" t="str">
        <f t="shared" si="427"/>
        <v>plays</v>
      </c>
      <c r="S3457" s="11">
        <f t="shared" si="428"/>
        <v>42503.539976851855</v>
      </c>
      <c r="T3457" s="11">
        <f t="shared" si="429"/>
        <v>42548.791666666672</v>
      </c>
      <c r="U3457" t="str">
        <f>INDEX('ED - Country code'!$A:$A,MATCH(Data!G3589,'ED - Country code'!$B:$B,0))</f>
        <v>Germany</v>
      </c>
      <c r="V3457">
        <f t="shared" si="430"/>
        <v>45.251689814816928</v>
      </c>
      <c r="W3457">
        <f t="shared" si="431"/>
        <v>2016</v>
      </c>
    </row>
    <row r="3458" spans="1:23" ht="43.2" x14ac:dyDescent="0.3">
      <c r="A3458">
        <v>3225</v>
      </c>
      <c r="B3458" s="3" t="s">
        <v>3225</v>
      </c>
      <c r="C3458" s="3" t="s">
        <v>7335</v>
      </c>
      <c r="D3458">
        <v>2000</v>
      </c>
      <c r="E3458">
        <v>2047</v>
      </c>
      <c r="F3458" t="s">
        <v>8219</v>
      </c>
      <c r="G3458" t="s">
        <v>8224</v>
      </c>
      <c r="H3458" t="s">
        <v>8246</v>
      </c>
      <c r="I3458">
        <v>1464987600</v>
      </c>
      <c r="J3458">
        <v>1463145938</v>
      </c>
      <c r="K3458" t="b">
        <v>1</v>
      </c>
      <c r="L3458">
        <v>39</v>
      </c>
      <c r="M3458" t="b">
        <v>1</v>
      </c>
      <c r="N3458" t="s">
        <v>8271</v>
      </c>
      <c r="O3458" s="5">
        <f t="shared" ref="O3458:O3521" si="432">E3458/D3458</f>
        <v>1.0235000000000001</v>
      </c>
      <c r="P3458" s="8">
        <f t="shared" ref="P3458:P3521" si="433">E3458/L3458</f>
        <v>52.487179487179489</v>
      </c>
      <c r="Q3458" t="str">
        <f t="shared" ref="Q3458:Q3521" si="434">LEFT(N3458,SEARCH("/",N3458,1)-1)</f>
        <v>theater</v>
      </c>
      <c r="R3458" t="str">
        <f t="shared" ref="R3458:R3521" si="435">RIGHT(N3458,LEN(N3458)-SEARCH("/",N3458,1))</f>
        <v>plays</v>
      </c>
      <c r="S3458" s="11">
        <f t="shared" ref="S3458:S3521" si="436">(((J3458/60)/60)/24)+DATE(1970,1,1)</f>
        <v>42503.559467592597</v>
      </c>
      <c r="T3458" s="11">
        <f t="shared" ref="T3458:T3521" si="437">(((I3458/60)/60)/24)+DATE(1970,1,1)</f>
        <v>42524.875</v>
      </c>
      <c r="U3458" t="str">
        <f>INDEX('ED - Country code'!$A:$A,MATCH(Data!G3227,'ED - Country code'!$B:$B,0))</f>
        <v>United States of America</v>
      </c>
      <c r="V3458">
        <f t="shared" si="430"/>
        <v>21.315532407403225</v>
      </c>
      <c r="W3458">
        <f t="shared" si="431"/>
        <v>2016</v>
      </c>
    </row>
    <row r="3459" spans="1:23" ht="43.2" x14ac:dyDescent="0.3">
      <c r="A3459">
        <v>1197</v>
      </c>
      <c r="B3459" s="3" t="s">
        <v>1198</v>
      </c>
      <c r="C3459" s="3" t="s">
        <v>5307</v>
      </c>
      <c r="D3459">
        <v>15000</v>
      </c>
      <c r="E3459">
        <v>37994</v>
      </c>
      <c r="F3459" t="s">
        <v>8219</v>
      </c>
      <c r="G3459" t="s">
        <v>8224</v>
      </c>
      <c r="H3459" t="s">
        <v>8246</v>
      </c>
      <c r="I3459">
        <v>1465797540</v>
      </c>
      <c r="J3459">
        <v>1463155034</v>
      </c>
      <c r="K3459" t="b">
        <v>0</v>
      </c>
      <c r="L3459">
        <v>314</v>
      </c>
      <c r="M3459" t="b">
        <v>1</v>
      </c>
      <c r="N3459" t="s">
        <v>8285</v>
      </c>
      <c r="O3459" s="5">
        <f t="shared" si="432"/>
        <v>2.5329333333333333</v>
      </c>
      <c r="P3459" s="8">
        <f t="shared" si="433"/>
        <v>121</v>
      </c>
      <c r="Q3459" t="str">
        <f t="shared" si="434"/>
        <v>photography</v>
      </c>
      <c r="R3459" t="str">
        <f t="shared" si="435"/>
        <v>photobooks</v>
      </c>
      <c r="S3459" s="11">
        <f t="shared" si="436"/>
        <v>42503.66474537037</v>
      </c>
      <c r="T3459" s="11">
        <f t="shared" si="437"/>
        <v>42534.249305555553</v>
      </c>
      <c r="U3459" t="str">
        <f>INDEX('ED - Country code'!$A:$A,MATCH(Data!G1199,'ED - Country code'!$B:$B,0))</f>
        <v>United States of America</v>
      </c>
      <c r="V3459">
        <f t="shared" ref="V3459:V3522" si="438">T3459-S3459</f>
        <v>30.584560185183364</v>
      </c>
      <c r="W3459">
        <f t="shared" ref="W3459:W3522" si="439">YEAR(T3459)</f>
        <v>2016</v>
      </c>
    </row>
    <row r="3460" spans="1:23" ht="28.8" x14ac:dyDescent="0.3">
      <c r="A3460">
        <v>3830</v>
      </c>
      <c r="B3460" s="3" t="s">
        <v>3827</v>
      </c>
      <c r="C3460" s="3" t="s">
        <v>7939</v>
      </c>
      <c r="D3460">
        <v>100</v>
      </c>
      <c r="E3460">
        <v>225</v>
      </c>
      <c r="F3460" t="s">
        <v>8219</v>
      </c>
      <c r="G3460" t="s">
        <v>8224</v>
      </c>
      <c r="H3460" t="s">
        <v>8246</v>
      </c>
      <c r="I3460">
        <v>1464371211</v>
      </c>
      <c r="J3460">
        <v>1463161611</v>
      </c>
      <c r="K3460" t="b">
        <v>0</v>
      </c>
      <c r="L3460">
        <v>3</v>
      </c>
      <c r="M3460" t="b">
        <v>1</v>
      </c>
      <c r="N3460" t="s">
        <v>8271</v>
      </c>
      <c r="O3460" s="5">
        <f t="shared" si="432"/>
        <v>2.25</v>
      </c>
      <c r="P3460" s="8">
        <f t="shared" si="433"/>
        <v>75</v>
      </c>
      <c r="Q3460" t="str">
        <f t="shared" si="434"/>
        <v>theater</v>
      </c>
      <c r="R3460" t="str">
        <f t="shared" si="435"/>
        <v>plays</v>
      </c>
      <c r="S3460" s="11">
        <f t="shared" si="436"/>
        <v>42503.740868055553</v>
      </c>
      <c r="T3460" s="11">
        <f t="shared" si="437"/>
        <v>42517.740868055553</v>
      </c>
      <c r="U3460" t="str">
        <f>INDEX('ED - Country code'!$A:$A,MATCH(Data!G3832,'ED - Country code'!$B:$B,0))</f>
        <v>United States of America</v>
      </c>
      <c r="V3460">
        <f t="shared" si="438"/>
        <v>14</v>
      </c>
      <c r="W3460">
        <f t="shared" si="439"/>
        <v>2016</v>
      </c>
    </row>
    <row r="3461" spans="1:23" ht="43.2" x14ac:dyDescent="0.3">
      <c r="A3461">
        <v>829</v>
      </c>
      <c r="B3461" s="3" t="s">
        <v>830</v>
      </c>
      <c r="C3461" s="3" t="s">
        <v>4939</v>
      </c>
      <c r="D3461">
        <v>500</v>
      </c>
      <c r="E3461">
        <v>520</v>
      </c>
      <c r="F3461" t="s">
        <v>8219</v>
      </c>
      <c r="G3461" t="s">
        <v>8225</v>
      </c>
      <c r="H3461" t="s">
        <v>8247</v>
      </c>
      <c r="I3461">
        <v>1468437240</v>
      </c>
      <c r="J3461">
        <v>1463253240</v>
      </c>
      <c r="K3461" t="b">
        <v>0</v>
      </c>
      <c r="L3461">
        <v>16</v>
      </c>
      <c r="M3461" t="b">
        <v>1</v>
      </c>
      <c r="N3461" t="s">
        <v>8276</v>
      </c>
      <c r="O3461" s="5">
        <f t="shared" si="432"/>
        <v>1.04</v>
      </c>
      <c r="P3461" s="8">
        <f t="shared" si="433"/>
        <v>32.5</v>
      </c>
      <c r="Q3461" t="str">
        <f t="shared" si="434"/>
        <v>music</v>
      </c>
      <c r="R3461" t="str">
        <f t="shared" si="435"/>
        <v>rock</v>
      </c>
      <c r="S3461" s="11">
        <f t="shared" si="436"/>
        <v>42504.801388888889</v>
      </c>
      <c r="T3461" s="11">
        <f t="shared" si="437"/>
        <v>42564.801388888889</v>
      </c>
      <c r="U3461" t="str">
        <f>INDEX('ED - Country code'!$A:$A,MATCH(Data!G831,'ED - Country code'!$B:$B,0))</f>
        <v>United States of America</v>
      </c>
      <c r="V3461">
        <f t="shared" si="438"/>
        <v>60</v>
      </c>
      <c r="W3461">
        <f t="shared" si="439"/>
        <v>2016</v>
      </c>
    </row>
    <row r="3462" spans="1:23" ht="43.2" x14ac:dyDescent="0.3">
      <c r="A3462">
        <v>3713</v>
      </c>
      <c r="B3462" s="3" t="s">
        <v>3710</v>
      </c>
      <c r="C3462" s="3" t="s">
        <v>7823</v>
      </c>
      <c r="D3462">
        <v>2000</v>
      </c>
      <c r="E3462">
        <v>2030</v>
      </c>
      <c r="F3462" t="s">
        <v>8219</v>
      </c>
      <c r="G3462" t="s">
        <v>8224</v>
      </c>
      <c r="H3462" t="s">
        <v>8246</v>
      </c>
      <c r="I3462">
        <v>1465062166</v>
      </c>
      <c r="J3462">
        <v>1463334166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2"/>
        <v>1.0149999999999999</v>
      </c>
      <c r="P3462" s="8">
        <f t="shared" si="433"/>
        <v>106.84210526315789</v>
      </c>
      <c r="Q3462" t="str">
        <f t="shared" si="434"/>
        <v>theater</v>
      </c>
      <c r="R3462" t="str">
        <f t="shared" si="435"/>
        <v>plays</v>
      </c>
      <c r="S3462" s="11">
        <f t="shared" si="436"/>
        <v>42505.738032407404</v>
      </c>
      <c r="T3462" s="11">
        <f t="shared" si="437"/>
        <v>42525.738032407404</v>
      </c>
      <c r="U3462" t="str">
        <f>INDEX('ED - Country code'!$A:$A,MATCH(Data!G3715,'ED - Country code'!$B:$B,0))</f>
        <v>United States of America</v>
      </c>
      <c r="V3462">
        <f t="shared" si="438"/>
        <v>20</v>
      </c>
      <c r="W3462">
        <f t="shared" si="439"/>
        <v>2016</v>
      </c>
    </row>
    <row r="3463" spans="1:23" ht="43.2" x14ac:dyDescent="0.3">
      <c r="A3463">
        <v>3288</v>
      </c>
      <c r="B3463" s="3" t="s">
        <v>3288</v>
      </c>
      <c r="C3463" s="3" t="s">
        <v>7398</v>
      </c>
      <c r="D3463">
        <v>10000</v>
      </c>
      <c r="E3463">
        <v>10026.49</v>
      </c>
      <c r="F3463" t="s">
        <v>8219</v>
      </c>
      <c r="G3463" t="s">
        <v>8225</v>
      </c>
      <c r="H3463" t="s">
        <v>8247</v>
      </c>
      <c r="I3463">
        <v>1466463600</v>
      </c>
      <c r="J3463">
        <v>1463337315</v>
      </c>
      <c r="K3463" t="b">
        <v>0</v>
      </c>
      <c r="L3463">
        <v>207</v>
      </c>
      <c r="M3463" t="b">
        <v>1</v>
      </c>
      <c r="N3463" t="s">
        <v>8271</v>
      </c>
      <c r="O3463" s="5">
        <f t="shared" si="432"/>
        <v>1.0026489999999999</v>
      </c>
      <c r="P3463" s="8">
        <f t="shared" si="433"/>
        <v>48.437149758454105</v>
      </c>
      <c r="Q3463" t="str">
        <f t="shared" si="434"/>
        <v>theater</v>
      </c>
      <c r="R3463" t="str">
        <f t="shared" si="435"/>
        <v>plays</v>
      </c>
      <c r="S3463" s="11">
        <f t="shared" si="436"/>
        <v>42505.774479166663</v>
      </c>
      <c r="T3463" s="11">
        <f t="shared" si="437"/>
        <v>42541.958333333328</v>
      </c>
      <c r="U3463" t="str">
        <f>INDEX('ED - Country code'!$A:$A,MATCH(Data!G3290,'ED - Country code'!$B:$B,0))</f>
        <v>United States of America</v>
      </c>
      <c r="V3463">
        <f t="shared" si="438"/>
        <v>36.183854166665697</v>
      </c>
      <c r="W3463">
        <f t="shared" si="439"/>
        <v>2016</v>
      </c>
    </row>
    <row r="3464" spans="1:23" ht="43.2" x14ac:dyDescent="0.3">
      <c r="A3464">
        <v>2257</v>
      </c>
      <c r="B3464" s="3" t="s">
        <v>2258</v>
      </c>
      <c r="C3464" s="3" t="s">
        <v>6367</v>
      </c>
      <c r="D3464">
        <v>2500</v>
      </c>
      <c r="E3464">
        <v>15903.5</v>
      </c>
      <c r="F3464" t="s">
        <v>8219</v>
      </c>
      <c r="G3464" t="s">
        <v>8225</v>
      </c>
      <c r="H3464" t="s">
        <v>8247</v>
      </c>
      <c r="I3464">
        <v>1466377200</v>
      </c>
      <c r="J3464">
        <v>1463351329</v>
      </c>
      <c r="K3464" t="b">
        <v>0</v>
      </c>
      <c r="L3464">
        <v>169</v>
      </c>
      <c r="M3464" t="b">
        <v>1</v>
      </c>
      <c r="N3464" t="s">
        <v>8297</v>
      </c>
      <c r="O3464" s="5">
        <f t="shared" si="432"/>
        <v>6.3613999999999997</v>
      </c>
      <c r="P3464" s="8">
        <f t="shared" si="433"/>
        <v>94.103550295857985</v>
      </c>
      <c r="Q3464" t="str">
        <f t="shared" si="434"/>
        <v>games</v>
      </c>
      <c r="R3464" t="str">
        <f t="shared" si="435"/>
        <v>tabletop games</v>
      </c>
      <c r="S3464" s="11">
        <f t="shared" si="436"/>
        <v>42505.936678240745</v>
      </c>
      <c r="T3464" s="11">
        <f t="shared" si="437"/>
        <v>42540.958333333328</v>
      </c>
      <c r="U3464" t="str">
        <f>INDEX('ED - Country code'!$A:$A,MATCH(Data!G2259,'ED - Country code'!$B:$B,0))</f>
        <v>United States of America</v>
      </c>
      <c r="V3464">
        <f t="shared" si="438"/>
        <v>35.021655092583387</v>
      </c>
      <c r="W3464">
        <f t="shared" si="439"/>
        <v>2016</v>
      </c>
    </row>
    <row r="3465" spans="1:23" ht="43.2" x14ac:dyDescent="0.3">
      <c r="A3465">
        <v>1758</v>
      </c>
      <c r="B3465" s="3" t="s">
        <v>1759</v>
      </c>
      <c r="C3465" s="3" t="s">
        <v>5868</v>
      </c>
      <c r="D3465">
        <v>1000</v>
      </c>
      <c r="E3465">
        <v>1147</v>
      </c>
      <c r="F3465" t="s">
        <v>8219</v>
      </c>
      <c r="G3465" t="s">
        <v>8224</v>
      </c>
      <c r="H3465" t="s">
        <v>8246</v>
      </c>
      <c r="I3465">
        <v>1468536992</v>
      </c>
      <c r="J3465">
        <v>1463352992</v>
      </c>
      <c r="K3465" t="b">
        <v>0</v>
      </c>
      <c r="L3465">
        <v>27</v>
      </c>
      <c r="M3465" t="b">
        <v>1</v>
      </c>
      <c r="N3465" t="s">
        <v>8285</v>
      </c>
      <c r="O3465" s="5">
        <f t="shared" si="432"/>
        <v>1.147</v>
      </c>
      <c r="P3465" s="8">
        <f t="shared" si="433"/>
        <v>42.481481481481481</v>
      </c>
      <c r="Q3465" t="str">
        <f t="shared" si="434"/>
        <v>photography</v>
      </c>
      <c r="R3465" t="str">
        <f t="shared" si="435"/>
        <v>photobooks</v>
      </c>
      <c r="S3465" s="11">
        <f t="shared" si="436"/>
        <v>42505.955925925926</v>
      </c>
      <c r="T3465" s="11">
        <f t="shared" si="437"/>
        <v>42565.955925925926</v>
      </c>
      <c r="U3465" t="str">
        <f>INDEX('ED - Country code'!$A:$A,MATCH(Data!G1760,'ED - Country code'!$B:$B,0))</f>
        <v>United States of America</v>
      </c>
      <c r="V3465">
        <f t="shared" si="438"/>
        <v>60</v>
      </c>
      <c r="W3465">
        <f t="shared" si="439"/>
        <v>2016</v>
      </c>
    </row>
    <row r="3466" spans="1:23" ht="43.2" x14ac:dyDescent="0.3">
      <c r="A3466">
        <v>3608</v>
      </c>
      <c r="B3466" s="3" t="s">
        <v>3607</v>
      </c>
      <c r="C3466" s="3" t="s">
        <v>7718</v>
      </c>
      <c r="D3466">
        <v>800</v>
      </c>
      <c r="E3466">
        <v>800</v>
      </c>
      <c r="F3466" t="s">
        <v>8219</v>
      </c>
      <c r="G3466" t="s">
        <v>8225</v>
      </c>
      <c r="H3466" t="s">
        <v>8247</v>
      </c>
      <c r="I3466">
        <v>1466172000</v>
      </c>
      <c r="J3466">
        <v>1463418090</v>
      </c>
      <c r="K3466" t="b">
        <v>0</v>
      </c>
      <c r="L3466">
        <v>27</v>
      </c>
      <c r="M3466" t="b">
        <v>1</v>
      </c>
      <c r="N3466" t="s">
        <v>8271</v>
      </c>
      <c r="O3466" s="5">
        <f t="shared" si="432"/>
        <v>1</v>
      </c>
      <c r="P3466" s="8">
        <f t="shared" si="433"/>
        <v>29.62962962962963</v>
      </c>
      <c r="Q3466" t="str">
        <f t="shared" si="434"/>
        <v>theater</v>
      </c>
      <c r="R3466" t="str">
        <f t="shared" si="435"/>
        <v>plays</v>
      </c>
      <c r="S3466" s="11">
        <f t="shared" si="436"/>
        <v>42506.709375000006</v>
      </c>
      <c r="T3466" s="11">
        <f t="shared" si="437"/>
        <v>42538.583333333328</v>
      </c>
      <c r="U3466" t="str">
        <f>INDEX('ED - Country code'!$A:$A,MATCH(Data!G3610,'ED - Country code'!$B:$B,0))</f>
        <v>United States of America</v>
      </c>
      <c r="V3466">
        <f t="shared" si="438"/>
        <v>31.873958333322662</v>
      </c>
      <c r="W3466">
        <f t="shared" si="439"/>
        <v>2016</v>
      </c>
    </row>
    <row r="3467" spans="1:23" ht="43.2" x14ac:dyDescent="0.3">
      <c r="A3467">
        <v>3484</v>
      </c>
      <c r="B3467" s="3" t="s">
        <v>3483</v>
      </c>
      <c r="C3467" s="3" t="s">
        <v>7594</v>
      </c>
      <c r="D3467">
        <v>2500</v>
      </c>
      <c r="E3467">
        <v>2856</v>
      </c>
      <c r="F3467" t="s">
        <v>8219</v>
      </c>
      <c r="G3467" t="s">
        <v>8224</v>
      </c>
      <c r="H3467" t="s">
        <v>8246</v>
      </c>
      <c r="I3467">
        <v>1466014499</v>
      </c>
      <c r="J3467">
        <v>1463422499</v>
      </c>
      <c r="K3467" t="b">
        <v>0</v>
      </c>
      <c r="L3467">
        <v>44</v>
      </c>
      <c r="M3467" t="b">
        <v>1</v>
      </c>
      <c r="N3467" t="s">
        <v>8271</v>
      </c>
      <c r="O3467" s="5">
        <f t="shared" si="432"/>
        <v>1.1424000000000001</v>
      </c>
      <c r="P3467" s="8">
        <f t="shared" si="433"/>
        <v>64.909090909090907</v>
      </c>
      <c r="Q3467" t="str">
        <f t="shared" si="434"/>
        <v>theater</v>
      </c>
      <c r="R3467" t="str">
        <f t="shared" si="435"/>
        <v>plays</v>
      </c>
      <c r="S3467" s="11">
        <f t="shared" si="436"/>
        <v>42506.760405092587</v>
      </c>
      <c r="T3467" s="11">
        <f t="shared" si="437"/>
        <v>42536.760405092587</v>
      </c>
      <c r="U3467" t="str">
        <f>INDEX('ED - Country code'!$A:$A,MATCH(Data!G3486,'ED - Country code'!$B:$B,0))</f>
        <v>United States of America</v>
      </c>
      <c r="V3467">
        <f t="shared" si="438"/>
        <v>30</v>
      </c>
      <c r="W3467">
        <f t="shared" si="439"/>
        <v>2016</v>
      </c>
    </row>
    <row r="3468" spans="1:23" ht="43.2" x14ac:dyDescent="0.3">
      <c r="A3468">
        <v>2799</v>
      </c>
      <c r="B3468" s="3" t="s">
        <v>2799</v>
      </c>
      <c r="C3468" s="3" t="s">
        <v>6909</v>
      </c>
      <c r="D3468">
        <v>5000</v>
      </c>
      <c r="E3468">
        <v>5831.74</v>
      </c>
      <c r="F3468" t="s">
        <v>8219</v>
      </c>
      <c r="G3468" t="s">
        <v>8225</v>
      </c>
      <c r="H3468" t="s">
        <v>8247</v>
      </c>
      <c r="I3468">
        <v>1466179200</v>
      </c>
      <c r="J3468">
        <v>1463466070</v>
      </c>
      <c r="K3468" t="b">
        <v>0</v>
      </c>
      <c r="L3468">
        <v>130</v>
      </c>
      <c r="M3468" t="b">
        <v>1</v>
      </c>
      <c r="N3468" t="s">
        <v>8271</v>
      </c>
      <c r="O3468" s="5">
        <f t="shared" si="432"/>
        <v>1.1663479999999999</v>
      </c>
      <c r="P3468" s="8">
        <f t="shared" si="433"/>
        <v>44.859538461538463</v>
      </c>
      <c r="Q3468" t="str">
        <f t="shared" si="434"/>
        <v>theater</v>
      </c>
      <c r="R3468" t="str">
        <f t="shared" si="435"/>
        <v>plays</v>
      </c>
      <c r="S3468" s="11">
        <f t="shared" si="436"/>
        <v>42507.264699074076</v>
      </c>
      <c r="T3468" s="11">
        <f t="shared" si="437"/>
        <v>42538.666666666672</v>
      </c>
      <c r="U3468" t="str">
        <f>INDEX('ED - Country code'!$A:$A,MATCH(Data!G2801,'ED - Country code'!$B:$B,0))</f>
        <v>United Kingdom</v>
      </c>
      <c r="V3468">
        <f t="shared" si="438"/>
        <v>31.401967592595611</v>
      </c>
      <c r="W3468">
        <f t="shared" si="439"/>
        <v>2016</v>
      </c>
    </row>
    <row r="3469" spans="1:23" ht="43.2" x14ac:dyDescent="0.3">
      <c r="A3469">
        <v>331</v>
      </c>
      <c r="B3469" s="3" t="s">
        <v>332</v>
      </c>
      <c r="C3469" s="3" t="s">
        <v>4441</v>
      </c>
      <c r="D3469">
        <v>40000</v>
      </c>
      <c r="E3469">
        <v>42642</v>
      </c>
      <c r="F3469" t="s">
        <v>8219</v>
      </c>
      <c r="G3469" t="s">
        <v>8224</v>
      </c>
      <c r="H3469" t="s">
        <v>8246</v>
      </c>
      <c r="I3469">
        <v>1466171834</v>
      </c>
      <c r="J3469">
        <v>1463493434</v>
      </c>
      <c r="K3469" t="b">
        <v>1</v>
      </c>
      <c r="L3469">
        <v>438</v>
      </c>
      <c r="M3469" t="b">
        <v>1</v>
      </c>
      <c r="N3469" t="s">
        <v>8269</v>
      </c>
      <c r="O3469" s="5">
        <f t="shared" si="432"/>
        <v>1.0660499999999999</v>
      </c>
      <c r="P3469" s="8">
        <f t="shared" si="433"/>
        <v>97.356164383561648</v>
      </c>
      <c r="Q3469" t="str">
        <f t="shared" si="434"/>
        <v>film &amp; video</v>
      </c>
      <c r="R3469" t="str">
        <f t="shared" si="435"/>
        <v>documentary</v>
      </c>
      <c r="S3469" s="11">
        <f t="shared" si="436"/>
        <v>42507.581412037034</v>
      </c>
      <c r="T3469" s="11">
        <f t="shared" si="437"/>
        <v>42538.581412037034</v>
      </c>
      <c r="U3469" t="str">
        <f>INDEX('ED - Country code'!$A:$A,MATCH(Data!G333,'ED - Country code'!$B:$B,0))</f>
        <v>United States of America</v>
      </c>
      <c r="V3469">
        <f t="shared" si="438"/>
        <v>31</v>
      </c>
      <c r="W3469">
        <f t="shared" si="439"/>
        <v>2016</v>
      </c>
    </row>
    <row r="3470" spans="1:23" ht="28.8" x14ac:dyDescent="0.3">
      <c r="A3470">
        <v>358</v>
      </c>
      <c r="B3470" s="3" t="s">
        <v>359</v>
      </c>
      <c r="C3470" s="3" t="s">
        <v>4468</v>
      </c>
      <c r="D3470">
        <v>50000</v>
      </c>
      <c r="E3470">
        <v>51544</v>
      </c>
      <c r="F3470" t="s">
        <v>8219</v>
      </c>
      <c r="G3470" t="s">
        <v>8224</v>
      </c>
      <c r="H3470" t="s">
        <v>8246</v>
      </c>
      <c r="I3470">
        <v>1466002800</v>
      </c>
      <c r="J3470">
        <v>1463517521</v>
      </c>
      <c r="K3470" t="b">
        <v>1</v>
      </c>
      <c r="L3470">
        <v>267</v>
      </c>
      <c r="M3470" t="b">
        <v>1</v>
      </c>
      <c r="N3470" t="s">
        <v>8269</v>
      </c>
      <c r="O3470" s="5">
        <f t="shared" si="432"/>
        <v>1.03088</v>
      </c>
      <c r="P3470" s="8">
        <f t="shared" si="433"/>
        <v>193.04868913857678</v>
      </c>
      <c r="Q3470" t="str">
        <f t="shared" si="434"/>
        <v>film &amp; video</v>
      </c>
      <c r="R3470" t="str">
        <f t="shared" si="435"/>
        <v>documentary</v>
      </c>
      <c r="S3470" s="11">
        <f t="shared" si="436"/>
        <v>42507.860196759255</v>
      </c>
      <c r="T3470" s="11">
        <f t="shared" si="437"/>
        <v>42536.625</v>
      </c>
      <c r="U3470" t="str">
        <f>INDEX('ED - Country code'!$A:$A,MATCH(Data!G360,'ED - Country code'!$B:$B,0))</f>
        <v>United States of America</v>
      </c>
      <c r="V3470">
        <f t="shared" si="438"/>
        <v>28.764803240745096</v>
      </c>
      <c r="W3470">
        <f t="shared" si="439"/>
        <v>2016</v>
      </c>
    </row>
    <row r="3471" spans="1:23" ht="43.2" x14ac:dyDescent="0.3">
      <c r="A3471">
        <v>2605</v>
      </c>
      <c r="B3471" s="3" t="s">
        <v>2605</v>
      </c>
      <c r="C3471" s="3" t="s">
        <v>6715</v>
      </c>
      <c r="D3471">
        <v>100000</v>
      </c>
      <c r="E3471">
        <v>107421.57</v>
      </c>
      <c r="F3471" t="s">
        <v>8219</v>
      </c>
      <c r="G3471" t="s">
        <v>8224</v>
      </c>
      <c r="H3471" t="s">
        <v>8246</v>
      </c>
      <c r="I3471">
        <v>1466168390</v>
      </c>
      <c r="J3471">
        <v>1463576390</v>
      </c>
      <c r="K3471" t="b">
        <v>1</v>
      </c>
      <c r="L3471">
        <v>1762</v>
      </c>
      <c r="M3471" t="b">
        <v>1</v>
      </c>
      <c r="N3471" t="s">
        <v>8301</v>
      </c>
      <c r="O3471" s="5">
        <f t="shared" si="432"/>
        <v>1.0742157000000001</v>
      </c>
      <c r="P3471" s="8">
        <f t="shared" si="433"/>
        <v>60.965703745743475</v>
      </c>
      <c r="Q3471" t="str">
        <f t="shared" si="434"/>
        <v>technology</v>
      </c>
      <c r="R3471" t="str">
        <f t="shared" si="435"/>
        <v>space exploration</v>
      </c>
      <c r="S3471" s="11">
        <f t="shared" si="436"/>
        <v>42508.541550925926</v>
      </c>
      <c r="T3471" s="11">
        <f t="shared" si="437"/>
        <v>42538.541550925926</v>
      </c>
      <c r="U3471" t="str">
        <f>INDEX('ED - Country code'!$A:$A,MATCH(Data!G2607,'ED - Country code'!$B:$B,0))</f>
        <v>United Kingdom</v>
      </c>
      <c r="V3471">
        <f t="shared" si="438"/>
        <v>30</v>
      </c>
      <c r="W3471">
        <f t="shared" si="439"/>
        <v>2016</v>
      </c>
    </row>
    <row r="3472" spans="1:23" ht="28.8" x14ac:dyDescent="0.3">
      <c r="A3472">
        <v>13</v>
      </c>
      <c r="B3472" s="3" t="s">
        <v>15</v>
      </c>
      <c r="C3472" s="3" t="s">
        <v>4124</v>
      </c>
      <c r="D3472">
        <v>3500</v>
      </c>
      <c r="E3472">
        <v>5599</v>
      </c>
      <c r="F3472" t="s">
        <v>8219</v>
      </c>
      <c r="G3472" t="s">
        <v>8224</v>
      </c>
      <c r="H3472" t="s">
        <v>8246</v>
      </c>
      <c r="I3472">
        <v>1466713620</v>
      </c>
      <c r="J3472">
        <v>1463588109</v>
      </c>
      <c r="K3472" t="b">
        <v>0</v>
      </c>
      <c r="L3472">
        <v>51</v>
      </c>
      <c r="M3472" t="b">
        <v>1</v>
      </c>
      <c r="N3472" t="s">
        <v>8265</v>
      </c>
      <c r="O3472" s="5">
        <f t="shared" si="432"/>
        <v>1.5997142857142856</v>
      </c>
      <c r="P3472" s="8">
        <f t="shared" si="433"/>
        <v>109.78431372549019</v>
      </c>
      <c r="Q3472" t="str">
        <f t="shared" si="434"/>
        <v>film &amp; video</v>
      </c>
      <c r="R3472" t="str">
        <f t="shared" si="435"/>
        <v>television</v>
      </c>
      <c r="S3472" s="11">
        <f t="shared" si="436"/>
        <v>42508.677187499998</v>
      </c>
      <c r="T3472" s="11">
        <f t="shared" si="437"/>
        <v>42544.852083333331</v>
      </c>
      <c r="U3472" t="str">
        <f>INDEX('ED - Country code'!$A:$A,MATCH(Data!G15,'ED - Country code'!$B:$B,0))</f>
        <v>United States of America</v>
      </c>
      <c r="V3472">
        <f t="shared" si="438"/>
        <v>36.174895833333721</v>
      </c>
      <c r="W3472">
        <f t="shared" si="439"/>
        <v>2016</v>
      </c>
    </row>
    <row r="3473" spans="1:23" ht="43.2" x14ac:dyDescent="0.3">
      <c r="A3473">
        <v>3341</v>
      </c>
      <c r="B3473" s="3" t="s">
        <v>3341</v>
      </c>
      <c r="C3473" s="3" t="s">
        <v>7451</v>
      </c>
      <c r="D3473">
        <v>3350</v>
      </c>
      <c r="E3473">
        <v>3350</v>
      </c>
      <c r="F3473" t="s">
        <v>8219</v>
      </c>
      <c r="G3473" t="s">
        <v>8225</v>
      </c>
      <c r="H3473" t="s">
        <v>8247</v>
      </c>
      <c r="I3473">
        <v>1465750800</v>
      </c>
      <c r="J3473">
        <v>1463771421</v>
      </c>
      <c r="K3473" t="b">
        <v>0</v>
      </c>
      <c r="L3473">
        <v>28</v>
      </c>
      <c r="M3473" t="b">
        <v>1</v>
      </c>
      <c r="N3473" t="s">
        <v>8271</v>
      </c>
      <c r="O3473" s="5">
        <f t="shared" si="432"/>
        <v>1</v>
      </c>
      <c r="P3473" s="8">
        <f t="shared" si="433"/>
        <v>119.64285714285714</v>
      </c>
      <c r="Q3473" t="str">
        <f t="shared" si="434"/>
        <v>theater</v>
      </c>
      <c r="R3473" t="str">
        <f t="shared" si="435"/>
        <v>plays</v>
      </c>
      <c r="S3473" s="11">
        <f t="shared" si="436"/>
        <v>42510.798854166671</v>
      </c>
      <c r="T3473" s="11">
        <f t="shared" si="437"/>
        <v>42533.708333333328</v>
      </c>
      <c r="U3473" t="str">
        <f>INDEX('ED - Country code'!$A:$A,MATCH(Data!G3343,'ED - Country code'!$B:$B,0))</f>
        <v>United Kingdom</v>
      </c>
      <c r="V3473">
        <f t="shared" si="438"/>
        <v>22.909479166657547</v>
      </c>
      <c r="W3473">
        <f t="shared" si="439"/>
        <v>2016</v>
      </c>
    </row>
    <row r="3474" spans="1:23" ht="43.2" x14ac:dyDescent="0.3">
      <c r="A3474">
        <v>2988</v>
      </c>
      <c r="B3474" s="3" t="s">
        <v>2988</v>
      </c>
      <c r="C3474" s="3" t="s">
        <v>7098</v>
      </c>
      <c r="D3474">
        <v>1000</v>
      </c>
      <c r="E3474">
        <v>1000</v>
      </c>
      <c r="F3474" t="s">
        <v>8219</v>
      </c>
      <c r="G3474" t="s">
        <v>8225</v>
      </c>
      <c r="H3474" t="s">
        <v>8247</v>
      </c>
      <c r="I3474">
        <v>1466412081</v>
      </c>
      <c r="J3474">
        <v>1463820081</v>
      </c>
      <c r="K3474" t="b">
        <v>0</v>
      </c>
      <c r="L3474">
        <v>28</v>
      </c>
      <c r="M3474" t="b">
        <v>1</v>
      </c>
      <c r="N3474" t="s">
        <v>8303</v>
      </c>
      <c r="O3474" s="5">
        <f t="shared" si="432"/>
        <v>1</v>
      </c>
      <c r="P3474" s="8">
        <f t="shared" si="433"/>
        <v>35.714285714285715</v>
      </c>
      <c r="Q3474" t="str">
        <f t="shared" si="434"/>
        <v>theater</v>
      </c>
      <c r="R3474" t="str">
        <f t="shared" si="435"/>
        <v>spaces</v>
      </c>
      <c r="S3474" s="11">
        <f t="shared" si="436"/>
        <v>42511.362048611118</v>
      </c>
      <c r="T3474" s="11">
        <f t="shared" si="437"/>
        <v>42541.362048611118</v>
      </c>
      <c r="U3474" t="str">
        <f>INDEX('ED - Country code'!$A:$A,MATCH(Data!G2990,'ED - Country code'!$B:$B,0))</f>
        <v>United States of America</v>
      </c>
      <c r="V3474">
        <f t="shared" si="438"/>
        <v>30</v>
      </c>
      <c r="W3474">
        <f t="shared" si="439"/>
        <v>2016</v>
      </c>
    </row>
    <row r="3475" spans="1:23" ht="43.2" x14ac:dyDescent="0.3">
      <c r="A3475">
        <v>3497</v>
      </c>
      <c r="B3475" s="3" t="s">
        <v>3496</v>
      </c>
      <c r="C3475" s="3" t="s">
        <v>7607</v>
      </c>
      <c r="D3475">
        <v>1551</v>
      </c>
      <c r="E3475">
        <v>1686</v>
      </c>
      <c r="F3475" t="s">
        <v>8219</v>
      </c>
      <c r="G3475" t="s">
        <v>8224</v>
      </c>
      <c r="H3475" t="s">
        <v>8246</v>
      </c>
      <c r="I3475">
        <v>1464904800</v>
      </c>
      <c r="J3475">
        <v>1463852904</v>
      </c>
      <c r="K3475" t="b">
        <v>0</v>
      </c>
      <c r="L3475">
        <v>49</v>
      </c>
      <c r="M3475" t="b">
        <v>1</v>
      </c>
      <c r="N3475" t="s">
        <v>8271</v>
      </c>
      <c r="O3475" s="5">
        <f t="shared" si="432"/>
        <v>1.0870406189555126</v>
      </c>
      <c r="P3475" s="8">
        <f t="shared" si="433"/>
        <v>34.408163265306122</v>
      </c>
      <c r="Q3475" t="str">
        <f t="shared" si="434"/>
        <v>theater</v>
      </c>
      <c r="R3475" t="str">
        <f t="shared" si="435"/>
        <v>plays</v>
      </c>
      <c r="S3475" s="11">
        <f t="shared" si="436"/>
        <v>42511.741944444439</v>
      </c>
      <c r="T3475" s="11">
        <f t="shared" si="437"/>
        <v>42523.916666666672</v>
      </c>
      <c r="U3475" t="str">
        <f>INDEX('ED - Country code'!$A:$A,MATCH(Data!G3499,'ED - Country code'!$B:$B,0))</f>
        <v>United States of America</v>
      </c>
      <c r="V3475">
        <f t="shared" si="438"/>
        <v>12.174722222232958</v>
      </c>
      <c r="W3475">
        <f t="shared" si="439"/>
        <v>2016</v>
      </c>
    </row>
    <row r="3476" spans="1:23" ht="28.8" x14ac:dyDescent="0.3">
      <c r="A3476">
        <v>3324</v>
      </c>
      <c r="B3476" s="3" t="s">
        <v>3324</v>
      </c>
      <c r="C3476" s="3" t="s">
        <v>7434</v>
      </c>
      <c r="D3476">
        <v>1500</v>
      </c>
      <c r="E3476">
        <v>1525</v>
      </c>
      <c r="F3476" t="s">
        <v>8219</v>
      </c>
      <c r="G3476" t="s">
        <v>8241</v>
      </c>
      <c r="H3476" t="s">
        <v>8249</v>
      </c>
      <c r="I3476">
        <v>1465135190</v>
      </c>
      <c r="J3476">
        <v>1463925590</v>
      </c>
      <c r="K3476" t="b">
        <v>0</v>
      </c>
      <c r="L3476">
        <v>10</v>
      </c>
      <c r="M3476" t="b">
        <v>1</v>
      </c>
      <c r="N3476" t="s">
        <v>8271</v>
      </c>
      <c r="O3476" s="5">
        <f t="shared" si="432"/>
        <v>1.0166666666666666</v>
      </c>
      <c r="P3476" s="8">
        <f t="shared" si="433"/>
        <v>152.5</v>
      </c>
      <c r="Q3476" t="str">
        <f t="shared" si="434"/>
        <v>theater</v>
      </c>
      <c r="R3476" t="str">
        <f t="shared" si="435"/>
        <v>plays</v>
      </c>
      <c r="S3476" s="11">
        <f t="shared" si="436"/>
        <v>42512.58321759259</v>
      </c>
      <c r="T3476" s="11">
        <f t="shared" si="437"/>
        <v>42526.58321759259</v>
      </c>
      <c r="U3476" t="str">
        <f>INDEX('ED - Country code'!$A:$A,MATCH(Data!G3326,'ED - Country code'!$B:$B,0))</f>
        <v>United Kingdom</v>
      </c>
      <c r="V3476">
        <f t="shared" si="438"/>
        <v>14</v>
      </c>
      <c r="W3476">
        <f t="shared" si="439"/>
        <v>2016</v>
      </c>
    </row>
    <row r="3477" spans="1:23" ht="28.8" x14ac:dyDescent="0.3">
      <c r="A3477">
        <v>2708</v>
      </c>
      <c r="B3477" s="3" t="s">
        <v>2708</v>
      </c>
      <c r="C3477" s="3" t="s">
        <v>6818</v>
      </c>
      <c r="D3477">
        <v>20000</v>
      </c>
      <c r="E3477">
        <v>46643.07</v>
      </c>
      <c r="F3477" t="s">
        <v>8219</v>
      </c>
      <c r="G3477" t="s">
        <v>8225</v>
      </c>
      <c r="H3477" t="s">
        <v>8247</v>
      </c>
      <c r="I3477">
        <v>1469119526</v>
      </c>
      <c r="J3477">
        <v>1463935526</v>
      </c>
      <c r="K3477" t="b">
        <v>1</v>
      </c>
      <c r="L3477">
        <v>1049</v>
      </c>
      <c r="M3477" t="b">
        <v>1</v>
      </c>
      <c r="N3477" t="s">
        <v>8303</v>
      </c>
      <c r="O3477" s="5">
        <f t="shared" si="432"/>
        <v>2.3321535</v>
      </c>
      <c r="P3477" s="8">
        <f t="shared" si="433"/>
        <v>44.464318398474738</v>
      </c>
      <c r="Q3477" t="str">
        <f t="shared" si="434"/>
        <v>theater</v>
      </c>
      <c r="R3477" t="str">
        <f t="shared" si="435"/>
        <v>spaces</v>
      </c>
      <c r="S3477" s="11">
        <f t="shared" si="436"/>
        <v>42512.698217592595</v>
      </c>
      <c r="T3477" s="11">
        <f t="shared" si="437"/>
        <v>42572.698217592595</v>
      </c>
      <c r="U3477" t="str">
        <f>INDEX('ED - Country code'!$A:$A,MATCH(Data!G2710,'ED - Country code'!$B:$B,0))</f>
        <v>United Kingdom</v>
      </c>
      <c r="V3477">
        <f t="shared" si="438"/>
        <v>60</v>
      </c>
      <c r="W3477">
        <f t="shared" si="439"/>
        <v>2016</v>
      </c>
    </row>
    <row r="3478" spans="1:23" ht="28.8" x14ac:dyDescent="0.3">
      <c r="A3478">
        <v>3320</v>
      </c>
      <c r="B3478" s="3" t="s">
        <v>3320</v>
      </c>
      <c r="C3478" s="3" t="s">
        <v>7430</v>
      </c>
      <c r="D3478">
        <v>2500</v>
      </c>
      <c r="E3478">
        <v>2525</v>
      </c>
      <c r="F3478" t="s">
        <v>8219</v>
      </c>
      <c r="G3478" t="s">
        <v>8224</v>
      </c>
      <c r="H3478" t="s">
        <v>8246</v>
      </c>
      <c r="I3478">
        <v>1466557557</v>
      </c>
      <c r="J3478">
        <v>1463965557</v>
      </c>
      <c r="K3478" t="b">
        <v>0</v>
      </c>
      <c r="L3478">
        <v>38</v>
      </c>
      <c r="M3478" t="b">
        <v>1</v>
      </c>
      <c r="N3478" t="s">
        <v>8271</v>
      </c>
      <c r="O3478" s="5">
        <f t="shared" si="432"/>
        <v>1.01</v>
      </c>
      <c r="P3478" s="8">
        <f t="shared" si="433"/>
        <v>66.44736842105263</v>
      </c>
      <c r="Q3478" t="str">
        <f t="shared" si="434"/>
        <v>theater</v>
      </c>
      <c r="R3478" t="str">
        <f t="shared" si="435"/>
        <v>plays</v>
      </c>
      <c r="S3478" s="11">
        <f t="shared" si="436"/>
        <v>42513.045798611114</v>
      </c>
      <c r="T3478" s="11">
        <f t="shared" si="437"/>
        <v>42543.045798611114</v>
      </c>
      <c r="U3478" t="str">
        <f>INDEX('ED - Country code'!$A:$A,MATCH(Data!G3322,'ED - Country code'!$B:$B,0))</f>
        <v>United Kingdom</v>
      </c>
      <c r="V3478">
        <f t="shared" si="438"/>
        <v>30</v>
      </c>
      <c r="W3478">
        <f t="shared" si="439"/>
        <v>2016</v>
      </c>
    </row>
    <row r="3479" spans="1:23" ht="43.2" x14ac:dyDescent="0.3">
      <c r="A3479">
        <v>3349</v>
      </c>
      <c r="B3479" s="3" t="s">
        <v>3348</v>
      </c>
      <c r="C3479" s="3" t="s">
        <v>7459</v>
      </c>
      <c r="D3479">
        <v>1000</v>
      </c>
      <c r="E3479">
        <v>1534</v>
      </c>
      <c r="F3479" t="s">
        <v>8219</v>
      </c>
      <c r="G3479" t="s">
        <v>8224</v>
      </c>
      <c r="H3479" t="s">
        <v>8246</v>
      </c>
      <c r="I3479">
        <v>1465837200</v>
      </c>
      <c r="J3479">
        <v>1463971172</v>
      </c>
      <c r="K3479" t="b">
        <v>0</v>
      </c>
      <c r="L3479">
        <v>14</v>
      </c>
      <c r="M3479" t="b">
        <v>1</v>
      </c>
      <c r="N3479" t="s">
        <v>8271</v>
      </c>
      <c r="O3479" s="5">
        <f t="shared" si="432"/>
        <v>1.534</v>
      </c>
      <c r="P3479" s="8">
        <f t="shared" si="433"/>
        <v>109.57142857142857</v>
      </c>
      <c r="Q3479" t="str">
        <f t="shared" si="434"/>
        <v>theater</v>
      </c>
      <c r="R3479" t="str">
        <f t="shared" si="435"/>
        <v>plays</v>
      </c>
      <c r="S3479" s="11">
        <f t="shared" si="436"/>
        <v>42513.110787037032</v>
      </c>
      <c r="T3479" s="11">
        <f t="shared" si="437"/>
        <v>42534.708333333328</v>
      </c>
      <c r="U3479" t="str">
        <f>INDEX('ED - Country code'!$A:$A,MATCH(Data!G3351,'ED - Country code'!$B:$B,0))</f>
        <v>United States of America</v>
      </c>
      <c r="V3479">
        <f t="shared" si="438"/>
        <v>21.597546296296059</v>
      </c>
      <c r="W3479">
        <f t="shared" si="439"/>
        <v>2016</v>
      </c>
    </row>
    <row r="3480" spans="1:23" x14ac:dyDescent="0.3">
      <c r="A3480">
        <v>1032</v>
      </c>
      <c r="B3480" s="3" t="s">
        <v>1033</v>
      </c>
      <c r="C3480" s="3" t="s">
        <v>5142</v>
      </c>
      <c r="D3480">
        <v>5400</v>
      </c>
      <c r="E3480">
        <v>5858.84</v>
      </c>
      <c r="F3480" t="s">
        <v>8219</v>
      </c>
      <c r="G3480" t="s">
        <v>8224</v>
      </c>
      <c r="H3480" t="s">
        <v>8246</v>
      </c>
      <c r="I3480">
        <v>1466697625</v>
      </c>
      <c r="J3480">
        <v>1464105625</v>
      </c>
      <c r="K3480" t="b">
        <v>0</v>
      </c>
      <c r="L3480">
        <v>96</v>
      </c>
      <c r="M3480" t="b">
        <v>1</v>
      </c>
      <c r="N3480" t="s">
        <v>8280</v>
      </c>
      <c r="O3480" s="5">
        <f t="shared" si="432"/>
        <v>1.0849703703703704</v>
      </c>
      <c r="P3480" s="8">
        <f t="shared" si="433"/>
        <v>61.029583333333335</v>
      </c>
      <c r="Q3480" t="str">
        <f t="shared" si="434"/>
        <v>music</v>
      </c>
      <c r="R3480" t="str">
        <f t="shared" si="435"/>
        <v>electronic music</v>
      </c>
      <c r="S3480" s="11">
        <f t="shared" si="436"/>
        <v>42514.666956018518</v>
      </c>
      <c r="T3480" s="11">
        <f t="shared" si="437"/>
        <v>42544.666956018518</v>
      </c>
      <c r="U3480" t="str">
        <f>INDEX('ED - Country code'!$A:$A,MATCH(Data!G1034,'ED - Country code'!$B:$B,0))</f>
        <v>United States of America</v>
      </c>
      <c r="V3480">
        <f t="shared" si="438"/>
        <v>30</v>
      </c>
      <c r="W3480">
        <f t="shared" si="439"/>
        <v>2016</v>
      </c>
    </row>
    <row r="3481" spans="1:23" ht="28.8" x14ac:dyDescent="0.3">
      <c r="A3481">
        <v>2164</v>
      </c>
      <c r="B3481" s="3" t="s">
        <v>2165</v>
      </c>
      <c r="C3481" s="3" t="s">
        <v>6274</v>
      </c>
      <c r="D3481">
        <v>5500</v>
      </c>
      <c r="E3481">
        <v>5645</v>
      </c>
      <c r="F3481" t="s">
        <v>8219</v>
      </c>
      <c r="G3481" t="s">
        <v>8224</v>
      </c>
      <c r="H3481" t="s">
        <v>8246</v>
      </c>
      <c r="I3481">
        <v>1466827140</v>
      </c>
      <c r="J3481">
        <v>1464196414</v>
      </c>
      <c r="K3481" t="b">
        <v>0</v>
      </c>
      <c r="L3481">
        <v>83</v>
      </c>
      <c r="M3481" t="b">
        <v>1</v>
      </c>
      <c r="N3481" t="s">
        <v>8276</v>
      </c>
      <c r="O3481" s="5">
        <f t="shared" si="432"/>
        <v>1.0263636363636364</v>
      </c>
      <c r="P3481" s="8">
        <f t="shared" si="433"/>
        <v>68.01204819277109</v>
      </c>
      <c r="Q3481" t="str">
        <f t="shared" si="434"/>
        <v>music</v>
      </c>
      <c r="R3481" t="str">
        <f t="shared" si="435"/>
        <v>rock</v>
      </c>
      <c r="S3481" s="11">
        <f t="shared" si="436"/>
        <v>42515.71775462963</v>
      </c>
      <c r="T3481" s="11">
        <f t="shared" si="437"/>
        <v>42546.165972222225</v>
      </c>
      <c r="U3481" t="str">
        <f>INDEX('ED - Country code'!$A:$A,MATCH(Data!G2166,'ED - Country code'!$B:$B,0))</f>
        <v>Sweden</v>
      </c>
      <c r="V3481">
        <f t="shared" si="438"/>
        <v>30.448217592595029</v>
      </c>
      <c r="W3481">
        <f t="shared" si="439"/>
        <v>2016</v>
      </c>
    </row>
    <row r="3482" spans="1:23" ht="43.2" x14ac:dyDescent="0.3">
      <c r="A3482">
        <v>1211</v>
      </c>
      <c r="B3482" s="3" t="s">
        <v>1212</v>
      </c>
      <c r="C3482" s="3" t="s">
        <v>5321</v>
      </c>
      <c r="D3482">
        <v>1000</v>
      </c>
      <c r="E3482">
        <v>1011</v>
      </c>
      <c r="F3482" t="s">
        <v>8219</v>
      </c>
      <c r="G3482" t="s">
        <v>8229</v>
      </c>
      <c r="H3482" t="s">
        <v>8251</v>
      </c>
      <c r="I3482">
        <v>1465505261</v>
      </c>
      <c r="J3482">
        <v>1464209261</v>
      </c>
      <c r="K3482" t="b">
        <v>0</v>
      </c>
      <c r="L3482">
        <v>6</v>
      </c>
      <c r="M3482" t="b">
        <v>1</v>
      </c>
      <c r="N3482" t="s">
        <v>8285</v>
      </c>
      <c r="O3482" s="5">
        <f t="shared" si="432"/>
        <v>1.0109999999999999</v>
      </c>
      <c r="P3482" s="8">
        <f t="shared" si="433"/>
        <v>168.5</v>
      </c>
      <c r="Q3482" t="str">
        <f t="shared" si="434"/>
        <v>photography</v>
      </c>
      <c r="R3482" t="str">
        <f t="shared" si="435"/>
        <v>photobooks</v>
      </c>
      <c r="S3482" s="11">
        <f t="shared" si="436"/>
        <v>42515.866446759261</v>
      </c>
      <c r="T3482" s="11">
        <f t="shared" si="437"/>
        <v>42530.866446759261</v>
      </c>
      <c r="U3482" t="str">
        <f>INDEX('ED - Country code'!$A:$A,MATCH(Data!G1213,'ED - Country code'!$B:$B,0))</f>
        <v>United States of America</v>
      </c>
      <c r="V3482">
        <f t="shared" si="438"/>
        <v>15</v>
      </c>
      <c r="W3482">
        <f t="shared" si="439"/>
        <v>2016</v>
      </c>
    </row>
    <row r="3483" spans="1:23" ht="43.2" x14ac:dyDescent="0.3">
      <c r="A3483">
        <v>7</v>
      </c>
      <c r="B3483" s="3" t="s">
        <v>9</v>
      </c>
      <c r="C3483" s="3" t="s">
        <v>4118</v>
      </c>
      <c r="D3483">
        <v>9000</v>
      </c>
      <c r="E3483">
        <v>9110</v>
      </c>
      <c r="F3483" t="s">
        <v>8219</v>
      </c>
      <c r="G3483" t="s">
        <v>8224</v>
      </c>
      <c r="H3483" t="s">
        <v>8246</v>
      </c>
      <c r="I3483">
        <v>1467680867</v>
      </c>
      <c r="J3483">
        <v>1464224867</v>
      </c>
      <c r="K3483" t="b">
        <v>0</v>
      </c>
      <c r="L3483">
        <v>57</v>
      </c>
      <c r="M3483" t="b">
        <v>1</v>
      </c>
      <c r="N3483" t="s">
        <v>8265</v>
      </c>
      <c r="O3483" s="5">
        <f t="shared" si="432"/>
        <v>1.0122222222222221</v>
      </c>
      <c r="P3483" s="8">
        <f t="shared" si="433"/>
        <v>159.82456140350877</v>
      </c>
      <c r="Q3483" t="str">
        <f t="shared" si="434"/>
        <v>film &amp; video</v>
      </c>
      <c r="R3483" t="str">
        <f t="shared" si="435"/>
        <v>television</v>
      </c>
      <c r="S3483" s="11">
        <f t="shared" si="436"/>
        <v>42516.047071759262</v>
      </c>
      <c r="T3483" s="11">
        <f t="shared" si="437"/>
        <v>42556.047071759262</v>
      </c>
      <c r="U3483" t="str">
        <f>INDEX('ED - Country code'!$A:$A,MATCH(Data!G9,'ED - Country code'!$B:$B,0))</f>
        <v>United States of America</v>
      </c>
      <c r="V3483">
        <f t="shared" si="438"/>
        <v>40</v>
      </c>
      <c r="W3483">
        <f t="shared" si="439"/>
        <v>2016</v>
      </c>
    </row>
    <row r="3484" spans="1:23" ht="43.2" x14ac:dyDescent="0.3">
      <c r="A3484">
        <v>3540</v>
      </c>
      <c r="B3484" s="3" t="s">
        <v>3539</v>
      </c>
      <c r="C3484" s="3" t="s">
        <v>7650</v>
      </c>
      <c r="D3484">
        <v>300</v>
      </c>
      <c r="E3484">
        <v>369</v>
      </c>
      <c r="F3484" t="s">
        <v>8219</v>
      </c>
      <c r="G3484" t="s">
        <v>8225</v>
      </c>
      <c r="H3484" t="s">
        <v>8247</v>
      </c>
      <c r="I3484">
        <v>1466899491</v>
      </c>
      <c r="J3484">
        <v>1464307491</v>
      </c>
      <c r="K3484" t="b">
        <v>0</v>
      </c>
      <c r="L3484">
        <v>8</v>
      </c>
      <c r="M3484" t="b">
        <v>1</v>
      </c>
      <c r="N3484" t="s">
        <v>8271</v>
      </c>
      <c r="O3484" s="5">
        <f t="shared" si="432"/>
        <v>1.23</v>
      </c>
      <c r="P3484" s="8">
        <f t="shared" si="433"/>
        <v>46.125</v>
      </c>
      <c r="Q3484" t="str">
        <f t="shared" si="434"/>
        <v>theater</v>
      </c>
      <c r="R3484" t="str">
        <f t="shared" si="435"/>
        <v>plays</v>
      </c>
      <c r="S3484" s="11">
        <f t="shared" si="436"/>
        <v>42517.003368055557</v>
      </c>
      <c r="T3484" s="11">
        <f t="shared" si="437"/>
        <v>42547.003368055557</v>
      </c>
      <c r="U3484" t="str">
        <f>INDEX('ED - Country code'!$A:$A,MATCH(Data!G3542,'ED - Country code'!$B:$B,0))</f>
        <v>United States of America</v>
      </c>
      <c r="V3484">
        <f t="shared" si="438"/>
        <v>30</v>
      </c>
      <c r="W3484">
        <f t="shared" si="439"/>
        <v>2016</v>
      </c>
    </row>
    <row r="3485" spans="1:23" ht="43.2" x14ac:dyDescent="0.3">
      <c r="A3485">
        <v>2070</v>
      </c>
      <c r="B3485" s="3" t="s">
        <v>2071</v>
      </c>
      <c r="C3485" s="3" t="s">
        <v>6180</v>
      </c>
      <c r="D3485">
        <v>125000</v>
      </c>
      <c r="E3485">
        <v>396659</v>
      </c>
      <c r="F3485" t="s">
        <v>8219</v>
      </c>
      <c r="G3485" t="s">
        <v>8236</v>
      </c>
      <c r="H3485" t="s">
        <v>8249</v>
      </c>
      <c r="I3485">
        <v>1467128723</v>
      </c>
      <c r="J3485">
        <v>1464536723</v>
      </c>
      <c r="K3485" t="b">
        <v>0</v>
      </c>
      <c r="L3485">
        <v>1530</v>
      </c>
      <c r="M3485" t="b">
        <v>1</v>
      </c>
      <c r="N3485" t="s">
        <v>8295</v>
      </c>
      <c r="O3485" s="5">
        <f t="shared" si="432"/>
        <v>3.1732719999999999</v>
      </c>
      <c r="P3485" s="8">
        <f t="shared" si="433"/>
        <v>259.25424836601309</v>
      </c>
      <c r="Q3485" t="str">
        <f t="shared" si="434"/>
        <v>technology</v>
      </c>
      <c r="R3485" t="str">
        <f t="shared" si="435"/>
        <v>hardware</v>
      </c>
      <c r="S3485" s="11">
        <f t="shared" si="436"/>
        <v>42519.6565162037</v>
      </c>
      <c r="T3485" s="11">
        <f t="shared" si="437"/>
        <v>42549.6565162037</v>
      </c>
      <c r="U3485" t="str">
        <f>INDEX('ED - Country code'!$A:$A,MATCH(Data!G2072,'ED - Country code'!$B:$B,0))</f>
        <v>United States of America</v>
      </c>
      <c r="V3485">
        <f t="shared" si="438"/>
        <v>30</v>
      </c>
      <c r="W3485">
        <f t="shared" si="439"/>
        <v>2016</v>
      </c>
    </row>
    <row r="3486" spans="1:23" ht="43.2" x14ac:dyDescent="0.3">
      <c r="A3486">
        <v>3322</v>
      </c>
      <c r="B3486" s="3" t="s">
        <v>3322</v>
      </c>
      <c r="C3486" s="3" t="s">
        <v>7432</v>
      </c>
      <c r="D3486">
        <v>3300</v>
      </c>
      <c r="E3486">
        <v>3350</v>
      </c>
      <c r="F3486" t="s">
        <v>8219</v>
      </c>
      <c r="G3486" t="s">
        <v>8224</v>
      </c>
      <c r="H3486" t="s">
        <v>8246</v>
      </c>
      <c r="I3486">
        <v>1466567700</v>
      </c>
      <c r="J3486">
        <v>1464653696</v>
      </c>
      <c r="K3486" t="b">
        <v>0</v>
      </c>
      <c r="L3486">
        <v>23</v>
      </c>
      <c r="M3486" t="b">
        <v>1</v>
      </c>
      <c r="N3486" t="s">
        <v>8271</v>
      </c>
      <c r="O3486" s="5">
        <f t="shared" si="432"/>
        <v>1.0151515151515151</v>
      </c>
      <c r="P3486" s="8">
        <f t="shared" si="433"/>
        <v>145.65217391304347</v>
      </c>
      <c r="Q3486" t="str">
        <f t="shared" si="434"/>
        <v>theater</v>
      </c>
      <c r="R3486" t="str">
        <f t="shared" si="435"/>
        <v>plays</v>
      </c>
      <c r="S3486" s="11">
        <f t="shared" si="436"/>
        <v>42521.010370370372</v>
      </c>
      <c r="T3486" s="11">
        <f t="shared" si="437"/>
        <v>42543.163194444445</v>
      </c>
      <c r="U3486" t="str">
        <f>INDEX('ED - Country code'!$A:$A,MATCH(Data!G3324,'ED - Country code'!$B:$B,0))</f>
        <v>United States of America</v>
      </c>
      <c r="V3486">
        <f t="shared" si="438"/>
        <v>22.152824074073578</v>
      </c>
      <c r="W3486">
        <f t="shared" si="439"/>
        <v>2016</v>
      </c>
    </row>
    <row r="3487" spans="1:23" ht="43.2" x14ac:dyDescent="0.3">
      <c r="A3487">
        <v>3444</v>
      </c>
      <c r="B3487" s="3" t="s">
        <v>3443</v>
      </c>
      <c r="C3487" s="3" t="s">
        <v>7554</v>
      </c>
      <c r="D3487">
        <v>300</v>
      </c>
      <c r="E3487">
        <v>867</v>
      </c>
      <c r="F3487" t="s">
        <v>8219</v>
      </c>
      <c r="G3487" t="s">
        <v>8226</v>
      </c>
      <c r="H3487" t="s">
        <v>8248</v>
      </c>
      <c r="I3487">
        <v>1465394340</v>
      </c>
      <c r="J3487">
        <v>1464677986</v>
      </c>
      <c r="K3487" t="b">
        <v>0</v>
      </c>
      <c r="L3487">
        <v>20</v>
      </c>
      <c r="M3487" t="b">
        <v>1</v>
      </c>
      <c r="N3487" t="s">
        <v>8271</v>
      </c>
      <c r="O3487" s="5">
        <f t="shared" si="432"/>
        <v>2.89</v>
      </c>
      <c r="P3487" s="8">
        <f t="shared" si="433"/>
        <v>43.35</v>
      </c>
      <c r="Q3487" t="str">
        <f t="shared" si="434"/>
        <v>theater</v>
      </c>
      <c r="R3487" t="str">
        <f t="shared" si="435"/>
        <v>plays</v>
      </c>
      <c r="S3487" s="11">
        <f t="shared" si="436"/>
        <v>42521.291504629626</v>
      </c>
      <c r="T3487" s="11">
        <f t="shared" si="437"/>
        <v>42529.582638888889</v>
      </c>
      <c r="U3487" t="str">
        <f>INDEX('ED - Country code'!$A:$A,MATCH(Data!G3446,'ED - Country code'!$B:$B,0))</f>
        <v>United States of America</v>
      </c>
      <c r="V3487">
        <f t="shared" si="438"/>
        <v>8.2911342592633446</v>
      </c>
      <c r="W3487">
        <f t="shared" si="439"/>
        <v>2016</v>
      </c>
    </row>
    <row r="3488" spans="1:23" x14ac:dyDescent="0.3">
      <c r="A3488">
        <v>3531</v>
      </c>
      <c r="B3488" s="3" t="s">
        <v>3530</v>
      </c>
      <c r="C3488" s="3" t="s">
        <v>7641</v>
      </c>
      <c r="D3488">
        <v>1000</v>
      </c>
      <c r="E3488">
        <v>1280</v>
      </c>
      <c r="F3488" t="s">
        <v>8219</v>
      </c>
      <c r="G3488" t="s">
        <v>8224</v>
      </c>
      <c r="H3488" t="s">
        <v>8246</v>
      </c>
      <c r="I3488">
        <v>1467301334</v>
      </c>
      <c r="J3488">
        <v>1464709334</v>
      </c>
      <c r="K3488" t="b">
        <v>0</v>
      </c>
      <c r="L3488">
        <v>26</v>
      </c>
      <c r="M3488" t="b">
        <v>1</v>
      </c>
      <c r="N3488" t="s">
        <v>8271</v>
      </c>
      <c r="O3488" s="5">
        <f t="shared" si="432"/>
        <v>1.28</v>
      </c>
      <c r="P3488" s="8">
        <f t="shared" si="433"/>
        <v>49.230769230769234</v>
      </c>
      <c r="Q3488" t="str">
        <f t="shared" si="434"/>
        <v>theater</v>
      </c>
      <c r="R3488" t="str">
        <f t="shared" si="435"/>
        <v>plays</v>
      </c>
      <c r="S3488" s="11">
        <f t="shared" si="436"/>
        <v>42521.654328703706</v>
      </c>
      <c r="T3488" s="11">
        <f t="shared" si="437"/>
        <v>42551.654328703706</v>
      </c>
      <c r="U3488" t="str">
        <f>INDEX('ED - Country code'!$A:$A,MATCH(Data!G3533,'ED - Country code'!$B:$B,0))</f>
        <v>United Kingdom</v>
      </c>
      <c r="V3488">
        <f t="shared" si="438"/>
        <v>30</v>
      </c>
      <c r="W3488">
        <f t="shared" si="439"/>
        <v>2016</v>
      </c>
    </row>
    <row r="3489" spans="1:23" ht="43.2" x14ac:dyDescent="0.3">
      <c r="A3489">
        <v>3235</v>
      </c>
      <c r="B3489" s="3" t="s">
        <v>3235</v>
      </c>
      <c r="C3489" s="3" t="s">
        <v>7345</v>
      </c>
      <c r="D3489">
        <v>15000</v>
      </c>
      <c r="E3489">
        <v>15481</v>
      </c>
      <c r="F3489" t="s">
        <v>8219</v>
      </c>
      <c r="G3489" t="s">
        <v>8224</v>
      </c>
      <c r="H3489" t="s">
        <v>8246</v>
      </c>
      <c r="I3489">
        <v>1467361251</v>
      </c>
      <c r="J3489">
        <v>1464769251</v>
      </c>
      <c r="K3489" t="b">
        <v>1</v>
      </c>
      <c r="L3489">
        <v>181</v>
      </c>
      <c r="M3489" t="b">
        <v>1</v>
      </c>
      <c r="N3489" t="s">
        <v>8271</v>
      </c>
      <c r="O3489" s="5">
        <f t="shared" si="432"/>
        <v>1.0320666666666667</v>
      </c>
      <c r="P3489" s="8">
        <f t="shared" si="433"/>
        <v>85.530386740331494</v>
      </c>
      <c r="Q3489" t="str">
        <f t="shared" si="434"/>
        <v>theater</v>
      </c>
      <c r="R3489" t="str">
        <f t="shared" si="435"/>
        <v>plays</v>
      </c>
      <c r="S3489" s="11">
        <f t="shared" si="436"/>
        <v>42522.347812499997</v>
      </c>
      <c r="T3489" s="11">
        <f t="shared" si="437"/>
        <v>42552.347812499997</v>
      </c>
      <c r="U3489" t="str">
        <f>INDEX('ED - Country code'!$A:$A,MATCH(Data!G3237,'ED - Country code'!$B:$B,0))</f>
        <v>United States of America</v>
      </c>
      <c r="V3489">
        <f t="shared" si="438"/>
        <v>30</v>
      </c>
      <c r="W3489">
        <f t="shared" si="439"/>
        <v>2016</v>
      </c>
    </row>
    <row r="3490" spans="1:23" ht="43.2" x14ac:dyDescent="0.3">
      <c r="A3490">
        <v>1344</v>
      </c>
      <c r="B3490" s="3" t="s">
        <v>1345</v>
      </c>
      <c r="C3490" s="3" t="s">
        <v>5454</v>
      </c>
      <c r="D3490">
        <v>1500</v>
      </c>
      <c r="E3490">
        <v>5666</v>
      </c>
      <c r="F3490" t="s">
        <v>8219</v>
      </c>
      <c r="G3490" t="s">
        <v>8229</v>
      </c>
      <c r="H3490" t="s">
        <v>8251</v>
      </c>
      <c r="I3490">
        <v>1467313039</v>
      </c>
      <c r="J3490">
        <v>1464807439</v>
      </c>
      <c r="K3490" t="b">
        <v>0</v>
      </c>
      <c r="L3490">
        <v>139</v>
      </c>
      <c r="M3490" t="b">
        <v>1</v>
      </c>
      <c r="N3490" t="s">
        <v>8274</v>
      </c>
      <c r="O3490" s="5">
        <f t="shared" si="432"/>
        <v>3.7773333333333334</v>
      </c>
      <c r="P3490" s="8">
        <f t="shared" si="433"/>
        <v>40.762589928057551</v>
      </c>
      <c r="Q3490" t="str">
        <f t="shared" si="434"/>
        <v>publishing</v>
      </c>
      <c r="R3490" t="str">
        <f t="shared" si="435"/>
        <v>nonfiction</v>
      </c>
      <c r="S3490" s="11">
        <f t="shared" si="436"/>
        <v>42522.789803240739</v>
      </c>
      <c r="T3490" s="11">
        <f t="shared" si="437"/>
        <v>42551.789803240739</v>
      </c>
      <c r="U3490" t="str">
        <f>INDEX('ED - Country code'!$A:$A,MATCH(Data!G1346,'ED - Country code'!$B:$B,0))</f>
        <v>United States of America</v>
      </c>
      <c r="V3490">
        <f t="shared" si="438"/>
        <v>29</v>
      </c>
      <c r="W3490">
        <f t="shared" si="439"/>
        <v>2016</v>
      </c>
    </row>
    <row r="3491" spans="1:23" ht="28.8" x14ac:dyDescent="0.3">
      <c r="A3491">
        <v>851</v>
      </c>
      <c r="B3491" s="3" t="s">
        <v>852</v>
      </c>
      <c r="C3491" s="3" t="s">
        <v>4961</v>
      </c>
      <c r="D3491">
        <v>2000</v>
      </c>
      <c r="E3491">
        <v>2609</v>
      </c>
      <c r="F3491" t="s">
        <v>8219</v>
      </c>
      <c r="G3491" t="s">
        <v>8230</v>
      </c>
      <c r="H3491" t="s">
        <v>8249</v>
      </c>
      <c r="I3491">
        <v>1469994300</v>
      </c>
      <c r="J3491">
        <v>1464815253</v>
      </c>
      <c r="K3491" t="b">
        <v>0</v>
      </c>
      <c r="L3491">
        <v>70</v>
      </c>
      <c r="M3491" t="b">
        <v>1</v>
      </c>
      <c r="N3491" t="s">
        <v>8277</v>
      </c>
      <c r="O3491" s="5">
        <f t="shared" si="432"/>
        <v>1.3045</v>
      </c>
      <c r="P3491" s="8">
        <f t="shared" si="433"/>
        <v>37.271428571428572</v>
      </c>
      <c r="Q3491" t="str">
        <f t="shared" si="434"/>
        <v>music</v>
      </c>
      <c r="R3491" t="str">
        <f t="shared" si="435"/>
        <v>metal</v>
      </c>
      <c r="S3491" s="11">
        <f t="shared" si="436"/>
        <v>42522.880243055552</v>
      </c>
      <c r="T3491" s="11">
        <f t="shared" si="437"/>
        <v>42582.822916666672</v>
      </c>
      <c r="U3491" t="str">
        <f>INDEX('ED - Country code'!$A:$A,MATCH(Data!G853,'ED - Country code'!$B:$B,0))</f>
        <v>United States of America</v>
      </c>
      <c r="V3491">
        <f t="shared" si="438"/>
        <v>59.942673611119972</v>
      </c>
      <c r="W3491">
        <f t="shared" si="439"/>
        <v>2016</v>
      </c>
    </row>
    <row r="3492" spans="1:23" ht="43.2" x14ac:dyDescent="0.3">
      <c r="A3492">
        <v>3664</v>
      </c>
      <c r="B3492" s="3" t="s">
        <v>3661</v>
      </c>
      <c r="C3492" s="3" t="s">
        <v>7774</v>
      </c>
      <c r="D3492">
        <v>800</v>
      </c>
      <c r="E3492">
        <v>875</v>
      </c>
      <c r="F3492" t="s">
        <v>8219</v>
      </c>
      <c r="G3492" t="s">
        <v>8224</v>
      </c>
      <c r="H3492" t="s">
        <v>8246</v>
      </c>
      <c r="I3492">
        <v>1466056689</v>
      </c>
      <c r="J3492">
        <v>1464847089</v>
      </c>
      <c r="K3492" t="b">
        <v>0</v>
      </c>
      <c r="L3492">
        <v>19</v>
      </c>
      <c r="M3492" t="b">
        <v>1</v>
      </c>
      <c r="N3492" t="s">
        <v>8271</v>
      </c>
      <c r="O3492" s="5">
        <f t="shared" si="432"/>
        <v>1.09375</v>
      </c>
      <c r="P3492" s="8">
        <f t="shared" si="433"/>
        <v>46.05263157894737</v>
      </c>
      <c r="Q3492" t="str">
        <f t="shared" si="434"/>
        <v>theater</v>
      </c>
      <c r="R3492" t="str">
        <f t="shared" si="435"/>
        <v>plays</v>
      </c>
      <c r="S3492" s="11">
        <f t="shared" si="436"/>
        <v>42523.248715277776</v>
      </c>
      <c r="T3492" s="11">
        <f t="shared" si="437"/>
        <v>42537.248715277776</v>
      </c>
      <c r="U3492" t="str">
        <f>INDEX('ED - Country code'!$A:$A,MATCH(Data!G3666,'ED - Country code'!$B:$B,0))</f>
        <v>United Kingdom</v>
      </c>
      <c r="V3492">
        <f t="shared" si="438"/>
        <v>14</v>
      </c>
      <c r="W3492">
        <f t="shared" si="439"/>
        <v>2016</v>
      </c>
    </row>
    <row r="3493" spans="1:23" ht="86.4" x14ac:dyDescent="0.3">
      <c r="A3493">
        <v>1845</v>
      </c>
      <c r="B3493" s="3" t="s">
        <v>1846</v>
      </c>
      <c r="C3493" s="3" t="s">
        <v>5955</v>
      </c>
      <c r="D3493">
        <v>1000</v>
      </c>
      <c r="E3493">
        <v>1000</v>
      </c>
      <c r="F3493" t="s">
        <v>8219</v>
      </c>
      <c r="G3493" t="s">
        <v>8224</v>
      </c>
      <c r="H3493" t="s">
        <v>8246</v>
      </c>
      <c r="I3493">
        <v>1466139300</v>
      </c>
      <c r="J3493">
        <v>1464854398</v>
      </c>
      <c r="K3493" t="b">
        <v>0</v>
      </c>
      <c r="L3493">
        <v>19</v>
      </c>
      <c r="M3493" t="b">
        <v>1</v>
      </c>
      <c r="N3493" t="s">
        <v>8276</v>
      </c>
      <c r="O3493" s="5">
        <f t="shared" si="432"/>
        <v>1</v>
      </c>
      <c r="P3493" s="8">
        <f t="shared" si="433"/>
        <v>52.631578947368418</v>
      </c>
      <c r="Q3493" t="str">
        <f t="shared" si="434"/>
        <v>music</v>
      </c>
      <c r="R3493" t="str">
        <f t="shared" si="435"/>
        <v>rock</v>
      </c>
      <c r="S3493" s="11">
        <f t="shared" si="436"/>
        <v>42523.333310185189</v>
      </c>
      <c r="T3493" s="11">
        <f t="shared" si="437"/>
        <v>42538.204861111109</v>
      </c>
      <c r="U3493" t="str">
        <f>INDEX('ED - Country code'!$A:$A,MATCH(Data!G1847,'ED - Country code'!$B:$B,0))</f>
        <v>United States of America</v>
      </c>
      <c r="V3493">
        <f t="shared" si="438"/>
        <v>14.871550925920019</v>
      </c>
      <c r="W3493">
        <f t="shared" si="439"/>
        <v>2016</v>
      </c>
    </row>
    <row r="3494" spans="1:23" ht="43.2" x14ac:dyDescent="0.3">
      <c r="A3494">
        <v>2630</v>
      </c>
      <c r="B3494" s="3" t="s">
        <v>2630</v>
      </c>
      <c r="C3494" s="3" t="s">
        <v>6740</v>
      </c>
      <c r="D3494">
        <v>2000</v>
      </c>
      <c r="E3494">
        <v>3158</v>
      </c>
      <c r="F3494" t="s">
        <v>8219</v>
      </c>
      <c r="G3494" t="s">
        <v>8226</v>
      </c>
      <c r="H3494" t="s">
        <v>8248</v>
      </c>
      <c r="I3494">
        <v>1467280800</v>
      </c>
      <c r="J3494">
        <v>1464921112</v>
      </c>
      <c r="K3494" t="b">
        <v>0</v>
      </c>
      <c r="L3494">
        <v>81</v>
      </c>
      <c r="M3494" t="b">
        <v>1</v>
      </c>
      <c r="N3494" t="s">
        <v>8301</v>
      </c>
      <c r="O3494" s="5">
        <f t="shared" si="432"/>
        <v>1.579</v>
      </c>
      <c r="P3494" s="8">
        <f t="shared" si="433"/>
        <v>38.987654320987652</v>
      </c>
      <c r="Q3494" t="str">
        <f t="shared" si="434"/>
        <v>technology</v>
      </c>
      <c r="R3494" t="str">
        <f t="shared" si="435"/>
        <v>space exploration</v>
      </c>
      <c r="S3494" s="11">
        <f t="shared" si="436"/>
        <v>42524.105462962965</v>
      </c>
      <c r="T3494" s="11">
        <f t="shared" si="437"/>
        <v>42551.416666666672</v>
      </c>
      <c r="U3494" t="str">
        <f>INDEX('ED - Country code'!$A:$A,MATCH(Data!G2632,'ED - Country code'!$B:$B,0))</f>
        <v>United States of America</v>
      </c>
      <c r="V3494">
        <f t="shared" si="438"/>
        <v>27.311203703706269</v>
      </c>
      <c r="W3494">
        <f t="shared" si="439"/>
        <v>2016</v>
      </c>
    </row>
    <row r="3495" spans="1:23" ht="43.2" x14ac:dyDescent="0.3">
      <c r="A3495">
        <v>3702</v>
      </c>
      <c r="B3495" s="3" t="s">
        <v>3699</v>
      </c>
      <c r="C3495" s="3" t="s">
        <v>7812</v>
      </c>
      <c r="D3495">
        <v>3000</v>
      </c>
      <c r="E3495">
        <v>3275</v>
      </c>
      <c r="F3495" t="s">
        <v>8219</v>
      </c>
      <c r="G3495" t="s">
        <v>8225</v>
      </c>
      <c r="H3495" t="s">
        <v>8247</v>
      </c>
      <c r="I3495">
        <v>1468191540</v>
      </c>
      <c r="J3495">
        <v>1464958484</v>
      </c>
      <c r="K3495" t="b">
        <v>0</v>
      </c>
      <c r="L3495">
        <v>21</v>
      </c>
      <c r="M3495" t="b">
        <v>1</v>
      </c>
      <c r="N3495" t="s">
        <v>8271</v>
      </c>
      <c r="O3495" s="5">
        <f t="shared" si="432"/>
        <v>1.0916666666666666</v>
      </c>
      <c r="P3495" s="8">
        <f t="shared" si="433"/>
        <v>155.95238095238096</v>
      </c>
      <c r="Q3495" t="str">
        <f t="shared" si="434"/>
        <v>theater</v>
      </c>
      <c r="R3495" t="str">
        <f t="shared" si="435"/>
        <v>plays</v>
      </c>
      <c r="S3495" s="11">
        <f t="shared" si="436"/>
        <v>42524.53800925926</v>
      </c>
      <c r="T3495" s="11">
        <f t="shared" si="437"/>
        <v>42561.957638888889</v>
      </c>
      <c r="U3495" t="str">
        <f>INDEX('ED - Country code'!$A:$A,MATCH(Data!G3704,'ED - Country code'!$B:$B,0))</f>
        <v>United States of America</v>
      </c>
      <c r="V3495">
        <f t="shared" si="438"/>
        <v>37.419629629628616</v>
      </c>
      <c r="W3495">
        <f t="shared" si="439"/>
        <v>2016</v>
      </c>
    </row>
    <row r="3496" spans="1:23" ht="43.2" x14ac:dyDescent="0.3">
      <c r="A3496">
        <v>3383</v>
      </c>
      <c r="B3496" s="3" t="s">
        <v>3382</v>
      </c>
      <c r="C3496" s="3" t="s">
        <v>7493</v>
      </c>
      <c r="D3496">
        <v>1750</v>
      </c>
      <c r="E3496">
        <v>1955</v>
      </c>
      <c r="F3496" t="s">
        <v>8219</v>
      </c>
      <c r="G3496" t="s">
        <v>8224</v>
      </c>
      <c r="H3496" t="s">
        <v>8246</v>
      </c>
      <c r="I3496">
        <v>1466707620</v>
      </c>
      <c r="J3496">
        <v>1464979620</v>
      </c>
      <c r="K3496" t="b">
        <v>0</v>
      </c>
      <c r="L3496">
        <v>30</v>
      </c>
      <c r="M3496" t="b">
        <v>1</v>
      </c>
      <c r="N3496" t="s">
        <v>8271</v>
      </c>
      <c r="O3496" s="5">
        <f t="shared" si="432"/>
        <v>1.1171428571428572</v>
      </c>
      <c r="P3496" s="8">
        <f t="shared" si="433"/>
        <v>65.166666666666671</v>
      </c>
      <c r="Q3496" t="str">
        <f t="shared" si="434"/>
        <v>theater</v>
      </c>
      <c r="R3496" t="str">
        <f t="shared" si="435"/>
        <v>plays</v>
      </c>
      <c r="S3496" s="11">
        <f t="shared" si="436"/>
        <v>42524.782638888893</v>
      </c>
      <c r="T3496" s="11">
        <f t="shared" si="437"/>
        <v>42544.782638888893</v>
      </c>
      <c r="U3496" t="str">
        <f>INDEX('ED - Country code'!$A:$A,MATCH(Data!G3385,'ED - Country code'!$B:$B,0))</f>
        <v>United Kingdom</v>
      </c>
      <c r="V3496">
        <f t="shared" si="438"/>
        <v>20</v>
      </c>
      <c r="W3496">
        <f t="shared" si="439"/>
        <v>2016</v>
      </c>
    </row>
    <row r="3497" spans="1:23" ht="43.2" x14ac:dyDescent="0.3">
      <c r="A3497">
        <v>1398</v>
      </c>
      <c r="B3497" s="3" t="s">
        <v>1399</v>
      </c>
      <c r="C3497" s="3" t="s">
        <v>5508</v>
      </c>
      <c r="D3497">
        <v>4400</v>
      </c>
      <c r="E3497">
        <v>4826</v>
      </c>
      <c r="F3497" t="s">
        <v>8219</v>
      </c>
      <c r="G3497" t="s">
        <v>8224</v>
      </c>
      <c r="H3497" t="s">
        <v>8246</v>
      </c>
      <c r="I3497">
        <v>1467752334</v>
      </c>
      <c r="J3497">
        <v>1465160334</v>
      </c>
      <c r="K3497" t="b">
        <v>0</v>
      </c>
      <c r="L3497">
        <v>65</v>
      </c>
      <c r="M3497" t="b">
        <v>1</v>
      </c>
      <c r="N3497" t="s">
        <v>8276</v>
      </c>
      <c r="O3497" s="5">
        <f t="shared" si="432"/>
        <v>1.0968181818181819</v>
      </c>
      <c r="P3497" s="8">
        <f t="shared" si="433"/>
        <v>74.246153846153845</v>
      </c>
      <c r="Q3497" t="str">
        <f t="shared" si="434"/>
        <v>music</v>
      </c>
      <c r="R3497" t="str">
        <f t="shared" si="435"/>
        <v>rock</v>
      </c>
      <c r="S3497" s="11">
        <f t="shared" si="436"/>
        <v>42526.874236111107</v>
      </c>
      <c r="T3497" s="11">
        <f t="shared" si="437"/>
        <v>42556.874236111107</v>
      </c>
      <c r="U3497" t="str">
        <f>INDEX('ED - Country code'!$A:$A,MATCH(Data!G1400,'ED - Country code'!$B:$B,0))</f>
        <v>United States of America</v>
      </c>
      <c r="V3497">
        <f t="shared" si="438"/>
        <v>30</v>
      </c>
      <c r="W3497">
        <f t="shared" si="439"/>
        <v>2016</v>
      </c>
    </row>
    <row r="3498" spans="1:23" ht="28.8" x14ac:dyDescent="0.3">
      <c r="A3498">
        <v>3470</v>
      </c>
      <c r="B3498" s="3" t="s">
        <v>3469</v>
      </c>
      <c r="C3498" s="3" t="s">
        <v>7580</v>
      </c>
      <c r="D3498">
        <v>250</v>
      </c>
      <c r="E3498">
        <v>375</v>
      </c>
      <c r="F3498" t="s">
        <v>8219</v>
      </c>
      <c r="G3498" t="s">
        <v>8224</v>
      </c>
      <c r="H3498" t="s">
        <v>8246</v>
      </c>
      <c r="I3498">
        <v>1468618680</v>
      </c>
      <c r="J3498">
        <v>1465345902</v>
      </c>
      <c r="K3498" t="b">
        <v>0</v>
      </c>
      <c r="L3498">
        <v>9</v>
      </c>
      <c r="M3498" t="b">
        <v>1</v>
      </c>
      <c r="N3498" t="s">
        <v>8271</v>
      </c>
      <c r="O3498" s="5">
        <f t="shared" si="432"/>
        <v>1.5</v>
      </c>
      <c r="P3498" s="8">
        <f t="shared" si="433"/>
        <v>41.666666666666664</v>
      </c>
      <c r="Q3498" t="str">
        <f t="shared" si="434"/>
        <v>theater</v>
      </c>
      <c r="R3498" t="str">
        <f t="shared" si="435"/>
        <v>plays</v>
      </c>
      <c r="S3498" s="11">
        <f t="shared" si="436"/>
        <v>42529.022013888884</v>
      </c>
      <c r="T3498" s="11">
        <f t="shared" si="437"/>
        <v>42566.901388888888</v>
      </c>
      <c r="U3498" t="str">
        <f>INDEX('ED - Country code'!$A:$A,MATCH(Data!G3472,'ED - Country code'!$B:$B,0))</f>
        <v>United States of America</v>
      </c>
      <c r="V3498">
        <f t="shared" si="438"/>
        <v>37.879375000004075</v>
      </c>
      <c r="W3498">
        <f t="shared" si="439"/>
        <v>2016</v>
      </c>
    </row>
    <row r="3499" spans="1:23" ht="43.2" x14ac:dyDescent="0.3">
      <c r="A3499">
        <v>1189</v>
      </c>
      <c r="B3499" s="3" t="s">
        <v>1190</v>
      </c>
      <c r="C3499" s="3" t="s">
        <v>5299</v>
      </c>
      <c r="D3499">
        <v>9000</v>
      </c>
      <c r="E3499">
        <v>9700</v>
      </c>
      <c r="F3499" t="s">
        <v>8219</v>
      </c>
      <c r="G3499" t="s">
        <v>8224</v>
      </c>
      <c r="H3499" t="s">
        <v>8246</v>
      </c>
      <c r="I3499">
        <v>1467242995</v>
      </c>
      <c r="J3499">
        <v>1465428595</v>
      </c>
      <c r="K3499" t="b">
        <v>0</v>
      </c>
      <c r="L3499">
        <v>86</v>
      </c>
      <c r="M3499" t="b">
        <v>1</v>
      </c>
      <c r="N3499" t="s">
        <v>8285</v>
      </c>
      <c r="O3499" s="5">
        <f t="shared" si="432"/>
        <v>1.0777777777777777</v>
      </c>
      <c r="P3499" s="8">
        <f t="shared" si="433"/>
        <v>112.79069767441861</v>
      </c>
      <c r="Q3499" t="str">
        <f t="shared" si="434"/>
        <v>photography</v>
      </c>
      <c r="R3499" t="str">
        <f t="shared" si="435"/>
        <v>photobooks</v>
      </c>
      <c r="S3499" s="11">
        <f t="shared" si="436"/>
        <v>42529.979108796295</v>
      </c>
      <c r="T3499" s="11">
        <f t="shared" si="437"/>
        <v>42550.979108796295</v>
      </c>
      <c r="U3499" t="str">
        <f>INDEX('ED - Country code'!$A:$A,MATCH(Data!G1191,'ED - Country code'!$B:$B,0))</f>
        <v>United States of America</v>
      </c>
      <c r="V3499">
        <f t="shared" si="438"/>
        <v>21</v>
      </c>
      <c r="W3499">
        <f t="shared" si="439"/>
        <v>2016</v>
      </c>
    </row>
    <row r="3500" spans="1:23" ht="43.2" x14ac:dyDescent="0.3">
      <c r="A3500">
        <v>3784</v>
      </c>
      <c r="B3500" s="3" t="s">
        <v>3781</v>
      </c>
      <c r="C3500" s="3" t="s">
        <v>7894</v>
      </c>
      <c r="D3500">
        <v>1000</v>
      </c>
      <c r="E3500">
        <v>1150</v>
      </c>
      <c r="F3500" t="s">
        <v>8219</v>
      </c>
      <c r="G3500" t="s">
        <v>8229</v>
      </c>
      <c r="H3500" t="s">
        <v>8251</v>
      </c>
      <c r="I3500">
        <v>1468193532</v>
      </c>
      <c r="J3500">
        <v>1465601532</v>
      </c>
      <c r="K3500" t="b">
        <v>0</v>
      </c>
      <c r="L3500">
        <v>10</v>
      </c>
      <c r="M3500" t="b">
        <v>1</v>
      </c>
      <c r="N3500" t="s">
        <v>8305</v>
      </c>
      <c r="O3500" s="5">
        <f t="shared" si="432"/>
        <v>1.1499999999999999</v>
      </c>
      <c r="P3500" s="8">
        <f t="shared" si="433"/>
        <v>115</v>
      </c>
      <c r="Q3500" t="str">
        <f t="shared" si="434"/>
        <v>theater</v>
      </c>
      <c r="R3500" t="str">
        <f t="shared" si="435"/>
        <v>musical</v>
      </c>
      <c r="S3500" s="11">
        <f t="shared" si="436"/>
        <v>42531.980694444443</v>
      </c>
      <c r="T3500" s="11">
        <f t="shared" si="437"/>
        <v>42561.980694444443</v>
      </c>
      <c r="U3500" t="str">
        <f>INDEX('ED - Country code'!$A:$A,MATCH(Data!G3786,'ED - Country code'!$B:$B,0))</f>
        <v>United Kingdom</v>
      </c>
      <c r="V3500">
        <f t="shared" si="438"/>
        <v>30</v>
      </c>
      <c r="W3500">
        <f t="shared" si="439"/>
        <v>2016</v>
      </c>
    </row>
    <row r="3501" spans="1:23" ht="43.2" x14ac:dyDescent="0.3">
      <c r="A3501">
        <v>3449</v>
      </c>
      <c r="B3501" s="3" t="s">
        <v>3448</v>
      </c>
      <c r="C3501" s="3" t="s">
        <v>7559</v>
      </c>
      <c r="D3501">
        <v>800</v>
      </c>
      <c r="E3501">
        <v>1365</v>
      </c>
      <c r="F3501" t="s">
        <v>8219</v>
      </c>
      <c r="G3501" t="s">
        <v>8224</v>
      </c>
      <c r="H3501" t="s">
        <v>8246</v>
      </c>
      <c r="I3501">
        <v>1468036800</v>
      </c>
      <c r="J3501">
        <v>1465607738</v>
      </c>
      <c r="K3501" t="b">
        <v>0</v>
      </c>
      <c r="L3501">
        <v>20</v>
      </c>
      <c r="M3501" t="b">
        <v>1</v>
      </c>
      <c r="N3501" t="s">
        <v>8271</v>
      </c>
      <c r="O3501" s="5">
        <f t="shared" si="432"/>
        <v>1.70625</v>
      </c>
      <c r="P3501" s="8">
        <f t="shared" si="433"/>
        <v>68.25</v>
      </c>
      <c r="Q3501" t="str">
        <f t="shared" si="434"/>
        <v>theater</v>
      </c>
      <c r="R3501" t="str">
        <f t="shared" si="435"/>
        <v>plays</v>
      </c>
      <c r="S3501" s="11">
        <f t="shared" si="436"/>
        <v>42532.052523148144</v>
      </c>
      <c r="T3501" s="11">
        <f t="shared" si="437"/>
        <v>42560.166666666672</v>
      </c>
      <c r="U3501" t="str">
        <f>INDEX('ED - Country code'!$A:$A,MATCH(Data!G3451,'ED - Country code'!$B:$B,0))</f>
        <v>United States of America</v>
      </c>
      <c r="V3501">
        <f t="shared" si="438"/>
        <v>28.114143518527271</v>
      </c>
      <c r="W3501">
        <f t="shared" si="439"/>
        <v>2016</v>
      </c>
    </row>
    <row r="3502" spans="1:23" ht="43.2" x14ac:dyDescent="0.3">
      <c r="A3502">
        <v>3001</v>
      </c>
      <c r="B3502" s="3" t="s">
        <v>3001</v>
      </c>
      <c r="C3502" s="3" t="s">
        <v>7111</v>
      </c>
      <c r="D3502">
        <v>7214</v>
      </c>
      <c r="E3502">
        <v>22991.01</v>
      </c>
      <c r="F3502" t="s">
        <v>8219</v>
      </c>
      <c r="G3502" t="s">
        <v>8224</v>
      </c>
      <c r="H3502" t="s">
        <v>8246</v>
      </c>
      <c r="I3502">
        <v>1468445382</v>
      </c>
      <c r="J3502">
        <v>1465853382</v>
      </c>
      <c r="K3502" t="b">
        <v>0</v>
      </c>
      <c r="L3502">
        <v>175</v>
      </c>
      <c r="M3502" t="b">
        <v>1</v>
      </c>
      <c r="N3502" t="s">
        <v>8303</v>
      </c>
      <c r="O3502" s="5">
        <f t="shared" si="432"/>
        <v>3.1869988910451896</v>
      </c>
      <c r="P3502" s="8">
        <f t="shared" si="433"/>
        <v>131.37719999999999</v>
      </c>
      <c r="Q3502" t="str">
        <f t="shared" si="434"/>
        <v>theater</v>
      </c>
      <c r="R3502" t="str">
        <f t="shared" si="435"/>
        <v>spaces</v>
      </c>
      <c r="S3502" s="11">
        <f t="shared" si="436"/>
        <v>42534.895625000005</v>
      </c>
      <c r="T3502" s="11">
        <f t="shared" si="437"/>
        <v>42564.895625000005</v>
      </c>
      <c r="U3502" t="str">
        <f>INDEX('ED - Country code'!$A:$A,MATCH(Data!G3003,'ED - Country code'!$B:$B,0))</f>
        <v>Spain</v>
      </c>
      <c r="V3502">
        <f t="shared" si="438"/>
        <v>30</v>
      </c>
      <c r="W3502">
        <f t="shared" si="439"/>
        <v>2016</v>
      </c>
    </row>
    <row r="3503" spans="1:23" ht="43.2" x14ac:dyDescent="0.3">
      <c r="A3503">
        <v>539</v>
      </c>
      <c r="B3503" s="3" t="s">
        <v>540</v>
      </c>
      <c r="C3503" s="3" t="s">
        <v>4649</v>
      </c>
      <c r="D3503">
        <v>500</v>
      </c>
      <c r="E3503">
        <v>503.22</v>
      </c>
      <c r="F3503" t="s">
        <v>8219</v>
      </c>
      <c r="G3503" t="s">
        <v>8225</v>
      </c>
      <c r="H3503" t="s">
        <v>8247</v>
      </c>
      <c r="I3503">
        <v>1467681107</v>
      </c>
      <c r="J3503">
        <v>1465866707</v>
      </c>
      <c r="K3503" t="b">
        <v>0</v>
      </c>
      <c r="L3503">
        <v>20</v>
      </c>
      <c r="M3503" t="b">
        <v>1</v>
      </c>
      <c r="N3503" t="s">
        <v>8271</v>
      </c>
      <c r="O3503" s="5">
        <f t="shared" si="432"/>
        <v>1.00644</v>
      </c>
      <c r="P3503" s="8">
        <f t="shared" si="433"/>
        <v>25.161000000000001</v>
      </c>
      <c r="Q3503" t="str">
        <f t="shared" si="434"/>
        <v>theater</v>
      </c>
      <c r="R3503" t="str">
        <f t="shared" si="435"/>
        <v>plays</v>
      </c>
      <c r="S3503" s="11">
        <f t="shared" si="436"/>
        <v>42535.049849537041</v>
      </c>
      <c r="T3503" s="11">
        <f t="shared" si="437"/>
        <v>42556.049849537041</v>
      </c>
      <c r="U3503" t="str">
        <f>INDEX('ED - Country code'!$A:$A,MATCH(Data!G541,'ED - Country code'!$B:$B,0))</f>
        <v>United States of America</v>
      </c>
      <c r="V3503">
        <f t="shared" si="438"/>
        <v>21</v>
      </c>
      <c r="W3503">
        <f t="shared" si="439"/>
        <v>2016</v>
      </c>
    </row>
    <row r="3504" spans="1:23" ht="43.2" x14ac:dyDescent="0.3">
      <c r="A3504">
        <v>1217</v>
      </c>
      <c r="B3504" s="3" t="s">
        <v>1218</v>
      </c>
      <c r="C3504" s="3" t="s">
        <v>5327</v>
      </c>
      <c r="D3504">
        <v>26500</v>
      </c>
      <c r="E3504">
        <v>27189</v>
      </c>
      <c r="F3504" t="s">
        <v>8219</v>
      </c>
      <c r="G3504" t="s">
        <v>8224</v>
      </c>
      <c r="H3504" t="s">
        <v>8246</v>
      </c>
      <c r="I3504">
        <v>1468524340</v>
      </c>
      <c r="J3504">
        <v>1465932340</v>
      </c>
      <c r="K3504" t="b">
        <v>0</v>
      </c>
      <c r="L3504">
        <v>183</v>
      </c>
      <c r="M3504" t="b">
        <v>1</v>
      </c>
      <c r="N3504" t="s">
        <v>8285</v>
      </c>
      <c r="O3504" s="5">
        <f t="shared" si="432"/>
        <v>1.026</v>
      </c>
      <c r="P3504" s="8">
        <f t="shared" si="433"/>
        <v>148.57377049180329</v>
      </c>
      <c r="Q3504" t="str">
        <f t="shared" si="434"/>
        <v>photography</v>
      </c>
      <c r="R3504" t="str">
        <f t="shared" si="435"/>
        <v>photobooks</v>
      </c>
      <c r="S3504" s="11">
        <f t="shared" si="436"/>
        <v>42535.809490740736</v>
      </c>
      <c r="T3504" s="11">
        <f t="shared" si="437"/>
        <v>42565.809490740736</v>
      </c>
      <c r="U3504" t="str">
        <f>INDEX('ED - Country code'!$A:$A,MATCH(Data!G1219,'ED - Country code'!$B:$B,0))</f>
        <v>United Kingdom</v>
      </c>
      <c r="V3504">
        <f t="shared" si="438"/>
        <v>30</v>
      </c>
      <c r="W3504">
        <f t="shared" si="439"/>
        <v>2016</v>
      </c>
    </row>
    <row r="3505" spans="1:23" ht="43.2" x14ac:dyDescent="0.3">
      <c r="A3505">
        <v>3453</v>
      </c>
      <c r="B3505" s="3" t="s">
        <v>3452</v>
      </c>
      <c r="C3505" s="3" t="s">
        <v>7563</v>
      </c>
      <c r="D3505">
        <v>300</v>
      </c>
      <c r="E3505">
        <v>385</v>
      </c>
      <c r="F3505" t="s">
        <v>8219</v>
      </c>
      <c r="G3505" t="s">
        <v>8225</v>
      </c>
      <c r="H3505" t="s">
        <v>8247</v>
      </c>
      <c r="I3505">
        <v>1471130956</v>
      </c>
      <c r="J3505">
        <v>1465946956</v>
      </c>
      <c r="K3505" t="b">
        <v>0</v>
      </c>
      <c r="L3505">
        <v>14</v>
      </c>
      <c r="M3505" t="b">
        <v>1</v>
      </c>
      <c r="N3505" t="s">
        <v>8271</v>
      </c>
      <c r="O3505" s="5">
        <f t="shared" si="432"/>
        <v>1.2833333333333334</v>
      </c>
      <c r="P3505" s="8">
        <f t="shared" si="433"/>
        <v>27.5</v>
      </c>
      <c r="Q3505" t="str">
        <f t="shared" si="434"/>
        <v>theater</v>
      </c>
      <c r="R3505" t="str">
        <f t="shared" si="435"/>
        <v>plays</v>
      </c>
      <c r="S3505" s="11">
        <f t="shared" si="436"/>
        <v>42535.97865740741</v>
      </c>
      <c r="T3505" s="11">
        <f t="shared" si="437"/>
        <v>42595.97865740741</v>
      </c>
      <c r="U3505" t="str">
        <f>INDEX('ED - Country code'!$A:$A,MATCH(Data!G3455,'ED - Country code'!$B:$B,0))</f>
        <v>United Kingdom</v>
      </c>
      <c r="V3505">
        <f t="shared" si="438"/>
        <v>60</v>
      </c>
      <c r="W3505">
        <f t="shared" si="439"/>
        <v>2016</v>
      </c>
    </row>
    <row r="3506" spans="1:23" ht="43.2" x14ac:dyDescent="0.3">
      <c r="A3506">
        <v>1201</v>
      </c>
      <c r="B3506" s="3" t="s">
        <v>1202</v>
      </c>
      <c r="C3506" s="3" t="s">
        <v>5311</v>
      </c>
      <c r="D3506">
        <v>6000</v>
      </c>
      <c r="E3506">
        <v>6146.27</v>
      </c>
      <c r="F3506" t="s">
        <v>8219</v>
      </c>
      <c r="G3506" t="s">
        <v>8225</v>
      </c>
      <c r="H3506" t="s">
        <v>8247</v>
      </c>
      <c r="I3506">
        <v>1468593246</v>
      </c>
      <c r="J3506">
        <v>1466001246</v>
      </c>
      <c r="K3506" t="b">
        <v>0</v>
      </c>
      <c r="L3506">
        <v>111</v>
      </c>
      <c r="M3506" t="b">
        <v>1</v>
      </c>
      <c r="N3506" t="s">
        <v>8285</v>
      </c>
      <c r="O3506" s="5">
        <f t="shared" si="432"/>
        <v>1.0243783333333334</v>
      </c>
      <c r="P3506" s="8">
        <f t="shared" si="433"/>
        <v>55.371801801801809</v>
      </c>
      <c r="Q3506" t="str">
        <f t="shared" si="434"/>
        <v>photography</v>
      </c>
      <c r="R3506" t="str">
        <f t="shared" si="435"/>
        <v>photobooks</v>
      </c>
      <c r="S3506" s="11">
        <f t="shared" si="436"/>
        <v>42536.60701388889</v>
      </c>
      <c r="T3506" s="11">
        <f t="shared" si="437"/>
        <v>42566.60701388889</v>
      </c>
      <c r="U3506" t="str">
        <f>INDEX('ED - Country code'!$A:$A,MATCH(Data!G1203,'ED - Country code'!$B:$B,0))</f>
        <v>United States of America</v>
      </c>
      <c r="V3506">
        <f t="shared" si="438"/>
        <v>30</v>
      </c>
      <c r="W3506">
        <f t="shared" si="439"/>
        <v>2016</v>
      </c>
    </row>
    <row r="3507" spans="1:23" ht="43.2" x14ac:dyDescent="0.3">
      <c r="A3507">
        <v>3356</v>
      </c>
      <c r="B3507" s="3" t="s">
        <v>3355</v>
      </c>
      <c r="C3507" s="3" t="s">
        <v>7466</v>
      </c>
      <c r="D3507">
        <v>1500</v>
      </c>
      <c r="E3507">
        <v>1521</v>
      </c>
      <c r="F3507" t="s">
        <v>8219</v>
      </c>
      <c r="G3507" t="s">
        <v>8225</v>
      </c>
      <c r="H3507" t="s">
        <v>8247</v>
      </c>
      <c r="I3507">
        <v>1468611272</v>
      </c>
      <c r="J3507">
        <v>1466019272</v>
      </c>
      <c r="K3507" t="b">
        <v>0</v>
      </c>
      <c r="L3507">
        <v>27</v>
      </c>
      <c r="M3507" t="b">
        <v>1</v>
      </c>
      <c r="N3507" t="s">
        <v>8271</v>
      </c>
      <c r="O3507" s="5">
        <f t="shared" si="432"/>
        <v>1.014</v>
      </c>
      <c r="P3507" s="8">
        <f t="shared" si="433"/>
        <v>56.333333333333336</v>
      </c>
      <c r="Q3507" t="str">
        <f t="shared" si="434"/>
        <v>theater</v>
      </c>
      <c r="R3507" t="str">
        <f t="shared" si="435"/>
        <v>plays</v>
      </c>
      <c r="S3507" s="11">
        <f t="shared" si="436"/>
        <v>42536.815648148149</v>
      </c>
      <c r="T3507" s="11">
        <f t="shared" si="437"/>
        <v>42566.815648148149</v>
      </c>
      <c r="U3507" t="str">
        <f>INDEX('ED - Country code'!$A:$A,MATCH(Data!G3358,'ED - Country code'!$B:$B,0))</f>
        <v>United States of America</v>
      </c>
      <c r="V3507">
        <f t="shared" si="438"/>
        <v>30</v>
      </c>
      <c r="W3507">
        <f t="shared" si="439"/>
        <v>2016</v>
      </c>
    </row>
    <row r="3508" spans="1:23" ht="43.2" x14ac:dyDescent="0.3">
      <c r="A3508">
        <v>3301</v>
      </c>
      <c r="B3508" s="3" t="s">
        <v>3301</v>
      </c>
      <c r="C3508" s="3" t="s">
        <v>7411</v>
      </c>
      <c r="D3508">
        <v>3000</v>
      </c>
      <c r="E3508">
        <v>4004</v>
      </c>
      <c r="F3508" t="s">
        <v>8219</v>
      </c>
      <c r="G3508" t="s">
        <v>8224</v>
      </c>
      <c r="H3508" t="s">
        <v>8246</v>
      </c>
      <c r="I3508">
        <v>1470034740</v>
      </c>
      <c r="J3508">
        <v>1466185176</v>
      </c>
      <c r="K3508" t="b">
        <v>0</v>
      </c>
      <c r="L3508">
        <v>70</v>
      </c>
      <c r="M3508" t="b">
        <v>1</v>
      </c>
      <c r="N3508" t="s">
        <v>8271</v>
      </c>
      <c r="O3508" s="5">
        <f t="shared" si="432"/>
        <v>1.3346666666666667</v>
      </c>
      <c r="P3508" s="8">
        <f t="shared" si="433"/>
        <v>57.2</v>
      </c>
      <c r="Q3508" t="str">
        <f t="shared" si="434"/>
        <v>theater</v>
      </c>
      <c r="R3508" t="str">
        <f t="shared" si="435"/>
        <v>plays</v>
      </c>
      <c r="S3508" s="11">
        <f t="shared" si="436"/>
        <v>42538.73583333334</v>
      </c>
      <c r="T3508" s="11">
        <f t="shared" si="437"/>
        <v>42583.290972222225</v>
      </c>
      <c r="U3508" t="str">
        <f>INDEX('ED - Country code'!$A:$A,MATCH(Data!G3303,'ED - Country code'!$B:$B,0))</f>
        <v>United States of America</v>
      </c>
      <c r="V3508">
        <f t="shared" si="438"/>
        <v>44.555138888885267</v>
      </c>
      <c r="W3508">
        <f t="shared" si="439"/>
        <v>2016</v>
      </c>
    </row>
    <row r="3509" spans="1:23" ht="28.8" x14ac:dyDescent="0.3">
      <c r="A3509">
        <v>66</v>
      </c>
      <c r="B3509" s="3" t="s">
        <v>68</v>
      </c>
      <c r="C3509" s="3" t="s">
        <v>4177</v>
      </c>
      <c r="D3509">
        <v>2000</v>
      </c>
      <c r="E3509">
        <v>2372</v>
      </c>
      <c r="F3509" t="s">
        <v>8219</v>
      </c>
      <c r="G3509" t="s">
        <v>8224</v>
      </c>
      <c r="H3509" t="s">
        <v>8246</v>
      </c>
      <c r="I3509">
        <v>1468873420</v>
      </c>
      <c r="J3509">
        <v>1466281420</v>
      </c>
      <c r="K3509" t="b">
        <v>0</v>
      </c>
      <c r="L3509">
        <v>26</v>
      </c>
      <c r="M3509" t="b">
        <v>1</v>
      </c>
      <c r="N3509" t="s">
        <v>8266</v>
      </c>
      <c r="O3509" s="5">
        <f t="shared" si="432"/>
        <v>1.1859999999999999</v>
      </c>
      <c r="P3509" s="8">
        <f t="shared" si="433"/>
        <v>91.230769230769226</v>
      </c>
      <c r="Q3509" t="str">
        <f t="shared" si="434"/>
        <v>film &amp; video</v>
      </c>
      <c r="R3509" t="str">
        <f t="shared" si="435"/>
        <v>shorts</v>
      </c>
      <c r="S3509" s="11">
        <f t="shared" si="436"/>
        <v>42539.849768518514</v>
      </c>
      <c r="T3509" s="11">
        <f t="shared" si="437"/>
        <v>42569.849768518514</v>
      </c>
      <c r="U3509" t="str">
        <f>INDEX('ED - Country code'!$A:$A,MATCH(Data!G68,'ED - Country code'!$B:$B,0))</f>
        <v>United States of America</v>
      </c>
      <c r="V3509">
        <f t="shared" si="438"/>
        <v>30</v>
      </c>
      <c r="W3509">
        <f t="shared" si="439"/>
        <v>2016</v>
      </c>
    </row>
    <row r="3510" spans="1:23" ht="43.2" x14ac:dyDescent="0.3">
      <c r="A3510">
        <v>3474</v>
      </c>
      <c r="B3510" s="3" t="s">
        <v>3473</v>
      </c>
      <c r="C3510" s="3" t="s">
        <v>7584</v>
      </c>
      <c r="D3510">
        <v>2000</v>
      </c>
      <c r="E3510">
        <v>2020</v>
      </c>
      <c r="F3510" t="s">
        <v>8219</v>
      </c>
      <c r="G3510" t="s">
        <v>8225</v>
      </c>
      <c r="H3510" t="s">
        <v>8247</v>
      </c>
      <c r="I3510">
        <v>1469016131</v>
      </c>
      <c r="J3510">
        <v>1466424131</v>
      </c>
      <c r="K3510" t="b">
        <v>0</v>
      </c>
      <c r="L3510">
        <v>39</v>
      </c>
      <c r="M3510" t="b">
        <v>1</v>
      </c>
      <c r="N3510" t="s">
        <v>8271</v>
      </c>
      <c r="O3510" s="5">
        <f t="shared" si="432"/>
        <v>1.01</v>
      </c>
      <c r="P3510" s="8">
        <f t="shared" si="433"/>
        <v>51.794871794871796</v>
      </c>
      <c r="Q3510" t="str">
        <f t="shared" si="434"/>
        <v>theater</v>
      </c>
      <c r="R3510" t="str">
        <f t="shared" si="435"/>
        <v>plays</v>
      </c>
      <c r="S3510" s="11">
        <f t="shared" si="436"/>
        <v>42541.501516203702</v>
      </c>
      <c r="T3510" s="11">
        <f t="shared" si="437"/>
        <v>42571.501516203702</v>
      </c>
      <c r="U3510" t="str">
        <f>INDEX('ED - Country code'!$A:$A,MATCH(Data!G3476,'ED - Country code'!$B:$B,0))</f>
        <v>Ireland</v>
      </c>
      <c r="V3510">
        <f t="shared" si="438"/>
        <v>30</v>
      </c>
      <c r="W3510">
        <f t="shared" si="439"/>
        <v>2016</v>
      </c>
    </row>
    <row r="3511" spans="1:23" ht="43.2" x14ac:dyDescent="0.3">
      <c r="A3511">
        <v>409</v>
      </c>
      <c r="B3511" s="3" t="s">
        <v>410</v>
      </c>
      <c r="C3511" s="3" t="s">
        <v>4519</v>
      </c>
      <c r="D3511">
        <v>500</v>
      </c>
      <c r="E3511">
        <v>684</v>
      </c>
      <c r="F3511" t="s">
        <v>8219</v>
      </c>
      <c r="G3511" t="s">
        <v>8225</v>
      </c>
      <c r="H3511" t="s">
        <v>8247</v>
      </c>
      <c r="I3511">
        <v>1469220144</v>
      </c>
      <c r="J3511">
        <v>1466628144</v>
      </c>
      <c r="K3511" t="b">
        <v>0</v>
      </c>
      <c r="L3511">
        <v>15</v>
      </c>
      <c r="M3511" t="b">
        <v>1</v>
      </c>
      <c r="N3511" t="s">
        <v>8269</v>
      </c>
      <c r="O3511" s="5">
        <f t="shared" si="432"/>
        <v>1.3680000000000001</v>
      </c>
      <c r="P3511" s="8">
        <f t="shared" si="433"/>
        <v>45.6</v>
      </c>
      <c r="Q3511" t="str">
        <f t="shared" si="434"/>
        <v>film &amp; video</v>
      </c>
      <c r="R3511" t="str">
        <f t="shared" si="435"/>
        <v>documentary</v>
      </c>
      <c r="S3511" s="11">
        <f t="shared" si="436"/>
        <v>42543.862777777773</v>
      </c>
      <c r="T3511" s="11">
        <f t="shared" si="437"/>
        <v>42573.862777777773</v>
      </c>
      <c r="U3511" t="str">
        <f>INDEX('ED - Country code'!$A:$A,MATCH(Data!G411,'ED - Country code'!$B:$B,0))</f>
        <v>United States of America</v>
      </c>
      <c r="V3511">
        <f t="shared" si="438"/>
        <v>30</v>
      </c>
      <c r="W3511">
        <f t="shared" si="439"/>
        <v>2016</v>
      </c>
    </row>
    <row r="3512" spans="1:23" ht="28.8" x14ac:dyDescent="0.3">
      <c r="A3512">
        <v>3409</v>
      </c>
      <c r="B3512" s="3" t="s">
        <v>3408</v>
      </c>
      <c r="C3512" s="3" t="s">
        <v>7519</v>
      </c>
      <c r="D3512">
        <v>500</v>
      </c>
      <c r="E3512">
        <v>618</v>
      </c>
      <c r="F3512" t="s">
        <v>8219</v>
      </c>
      <c r="G3512" t="s">
        <v>8225</v>
      </c>
      <c r="H3512" t="s">
        <v>8247</v>
      </c>
      <c r="I3512">
        <v>1469998680</v>
      </c>
      <c r="J3512">
        <v>1466710358</v>
      </c>
      <c r="K3512" t="b">
        <v>0</v>
      </c>
      <c r="L3512">
        <v>21</v>
      </c>
      <c r="M3512" t="b">
        <v>1</v>
      </c>
      <c r="N3512" t="s">
        <v>8271</v>
      </c>
      <c r="O3512" s="5">
        <f t="shared" si="432"/>
        <v>1.236</v>
      </c>
      <c r="P3512" s="8">
        <f t="shared" si="433"/>
        <v>29.428571428571427</v>
      </c>
      <c r="Q3512" t="str">
        <f t="shared" si="434"/>
        <v>theater</v>
      </c>
      <c r="R3512" t="str">
        <f t="shared" si="435"/>
        <v>plays</v>
      </c>
      <c r="S3512" s="11">
        <f t="shared" si="436"/>
        <v>42544.814328703709</v>
      </c>
      <c r="T3512" s="11">
        <f t="shared" si="437"/>
        <v>42582.873611111107</v>
      </c>
      <c r="U3512" t="str">
        <f>INDEX('ED - Country code'!$A:$A,MATCH(Data!G3411,'ED - Country code'!$B:$B,0))</f>
        <v>United States of America</v>
      </c>
      <c r="V3512">
        <f t="shared" si="438"/>
        <v>38.059282407397404</v>
      </c>
      <c r="W3512">
        <f t="shared" si="439"/>
        <v>2016</v>
      </c>
    </row>
    <row r="3513" spans="1:23" ht="28.8" x14ac:dyDescent="0.3">
      <c r="A3513">
        <v>855</v>
      </c>
      <c r="B3513" s="3" t="s">
        <v>856</v>
      </c>
      <c r="C3513" s="3" t="s">
        <v>4965</v>
      </c>
      <c r="D3513">
        <v>1450</v>
      </c>
      <c r="E3513">
        <v>1500</v>
      </c>
      <c r="F3513" t="s">
        <v>8219</v>
      </c>
      <c r="G3513" t="s">
        <v>8224</v>
      </c>
      <c r="H3513" t="s">
        <v>8246</v>
      </c>
      <c r="I3513">
        <v>1469329217</v>
      </c>
      <c r="J3513">
        <v>1466737217</v>
      </c>
      <c r="K3513" t="b">
        <v>0</v>
      </c>
      <c r="L3513">
        <v>47</v>
      </c>
      <c r="M3513" t="b">
        <v>1</v>
      </c>
      <c r="N3513" t="s">
        <v>8277</v>
      </c>
      <c r="O3513" s="5">
        <f t="shared" si="432"/>
        <v>1.0344827586206897</v>
      </c>
      <c r="P3513" s="8">
        <f t="shared" si="433"/>
        <v>31.914893617021278</v>
      </c>
      <c r="Q3513" t="str">
        <f t="shared" si="434"/>
        <v>music</v>
      </c>
      <c r="R3513" t="str">
        <f t="shared" si="435"/>
        <v>metal</v>
      </c>
      <c r="S3513" s="11">
        <f t="shared" si="436"/>
        <v>42545.125196759262</v>
      </c>
      <c r="T3513" s="11">
        <f t="shared" si="437"/>
        <v>42575.125196759262</v>
      </c>
      <c r="U3513" t="str">
        <f>INDEX('ED - Country code'!$A:$A,MATCH(Data!G857,'ED - Country code'!$B:$B,0))</f>
        <v>United States of America</v>
      </c>
      <c r="V3513">
        <f t="shared" si="438"/>
        <v>30</v>
      </c>
      <c r="W3513">
        <f t="shared" si="439"/>
        <v>2016</v>
      </c>
    </row>
    <row r="3514" spans="1:23" ht="43.2" x14ac:dyDescent="0.3">
      <c r="A3514">
        <v>3503</v>
      </c>
      <c r="B3514" s="3" t="s">
        <v>3502</v>
      </c>
      <c r="C3514" s="3" t="s">
        <v>7613</v>
      </c>
      <c r="D3514">
        <v>2500</v>
      </c>
      <c r="E3514">
        <v>2689</v>
      </c>
      <c r="F3514" t="s">
        <v>8219</v>
      </c>
      <c r="G3514" t="s">
        <v>8225</v>
      </c>
      <c r="H3514" t="s">
        <v>8247</v>
      </c>
      <c r="I3514">
        <v>1469359728</v>
      </c>
      <c r="J3514">
        <v>1466767728</v>
      </c>
      <c r="K3514" t="b">
        <v>0</v>
      </c>
      <c r="L3514">
        <v>38</v>
      </c>
      <c r="M3514" t="b">
        <v>1</v>
      </c>
      <c r="N3514" t="s">
        <v>8271</v>
      </c>
      <c r="O3514" s="5">
        <f t="shared" si="432"/>
        <v>1.0755999999999999</v>
      </c>
      <c r="P3514" s="8">
        <f t="shared" si="433"/>
        <v>70.763157894736835</v>
      </c>
      <c r="Q3514" t="str">
        <f t="shared" si="434"/>
        <v>theater</v>
      </c>
      <c r="R3514" t="str">
        <f t="shared" si="435"/>
        <v>plays</v>
      </c>
      <c r="S3514" s="11">
        <f t="shared" si="436"/>
        <v>42545.478333333333</v>
      </c>
      <c r="T3514" s="11">
        <f t="shared" si="437"/>
        <v>42575.478333333333</v>
      </c>
      <c r="U3514" t="str">
        <f>INDEX('ED - Country code'!$A:$A,MATCH(Data!G3505,'ED - Country code'!$B:$B,0))</f>
        <v>United Kingdom</v>
      </c>
      <c r="V3514">
        <f t="shared" si="438"/>
        <v>30</v>
      </c>
      <c r="W3514">
        <f t="shared" si="439"/>
        <v>2016</v>
      </c>
    </row>
    <row r="3515" spans="1:23" ht="72" x14ac:dyDescent="0.3">
      <c r="A3515">
        <v>3624</v>
      </c>
      <c r="B3515" s="3" t="s">
        <v>3622</v>
      </c>
      <c r="C3515" s="3" t="s">
        <v>7734</v>
      </c>
      <c r="D3515">
        <v>3000</v>
      </c>
      <c r="E3515">
        <v>3148</v>
      </c>
      <c r="F3515" t="s">
        <v>8219</v>
      </c>
      <c r="G3515" t="s">
        <v>8224</v>
      </c>
      <c r="H3515" t="s">
        <v>8246</v>
      </c>
      <c r="I3515">
        <v>1471977290</v>
      </c>
      <c r="J3515">
        <v>1466793290</v>
      </c>
      <c r="K3515" t="b">
        <v>0</v>
      </c>
      <c r="L3515">
        <v>39</v>
      </c>
      <c r="M3515" t="b">
        <v>1</v>
      </c>
      <c r="N3515" t="s">
        <v>8271</v>
      </c>
      <c r="O3515" s="5">
        <f t="shared" si="432"/>
        <v>1.0493333333333332</v>
      </c>
      <c r="P3515" s="8">
        <f t="shared" si="433"/>
        <v>80.717948717948715</v>
      </c>
      <c r="Q3515" t="str">
        <f t="shared" si="434"/>
        <v>theater</v>
      </c>
      <c r="R3515" t="str">
        <f t="shared" si="435"/>
        <v>plays</v>
      </c>
      <c r="S3515" s="11">
        <f t="shared" si="436"/>
        <v>42545.774189814809</v>
      </c>
      <c r="T3515" s="11">
        <f t="shared" si="437"/>
        <v>42605.774189814809</v>
      </c>
      <c r="U3515" t="str">
        <f>INDEX('ED - Country code'!$A:$A,MATCH(Data!G3626,'ED - Country code'!$B:$B,0))</f>
        <v>United States of America</v>
      </c>
      <c r="V3515">
        <f t="shared" si="438"/>
        <v>60</v>
      </c>
      <c r="W3515">
        <f t="shared" si="439"/>
        <v>2016</v>
      </c>
    </row>
    <row r="3516" spans="1:23" ht="43.2" x14ac:dyDescent="0.3">
      <c r="A3516">
        <v>3782</v>
      </c>
      <c r="B3516" s="3" t="s">
        <v>3779</v>
      </c>
      <c r="C3516" s="3" t="s">
        <v>7892</v>
      </c>
      <c r="D3516">
        <v>2000</v>
      </c>
      <c r="E3516">
        <v>2035</v>
      </c>
      <c r="F3516" t="s">
        <v>8219</v>
      </c>
      <c r="G3516" t="s">
        <v>8225</v>
      </c>
      <c r="H3516" t="s">
        <v>8247</v>
      </c>
      <c r="I3516">
        <v>1469401200</v>
      </c>
      <c r="J3516">
        <v>1466887297</v>
      </c>
      <c r="K3516" t="b">
        <v>0</v>
      </c>
      <c r="L3516">
        <v>27</v>
      </c>
      <c r="M3516" t="b">
        <v>1</v>
      </c>
      <c r="N3516" t="s">
        <v>8305</v>
      </c>
      <c r="O3516" s="5">
        <f t="shared" si="432"/>
        <v>1.0175000000000001</v>
      </c>
      <c r="P3516" s="8">
        <f t="shared" si="433"/>
        <v>75.370370370370367</v>
      </c>
      <c r="Q3516" t="str">
        <f t="shared" si="434"/>
        <v>theater</v>
      </c>
      <c r="R3516" t="str">
        <f t="shared" si="435"/>
        <v>musical</v>
      </c>
      <c r="S3516" s="11">
        <f t="shared" si="436"/>
        <v>42546.862233796302</v>
      </c>
      <c r="T3516" s="11">
        <f t="shared" si="437"/>
        <v>42575.958333333328</v>
      </c>
      <c r="U3516" t="str">
        <f>INDEX('ED - Country code'!$A:$A,MATCH(Data!G3784,'ED - Country code'!$B:$B,0))</f>
        <v>Sweden</v>
      </c>
      <c r="V3516">
        <f t="shared" si="438"/>
        <v>29.096099537026021</v>
      </c>
      <c r="W3516">
        <f t="shared" si="439"/>
        <v>2016</v>
      </c>
    </row>
    <row r="3517" spans="1:23" ht="43.2" x14ac:dyDescent="0.3">
      <c r="A3517">
        <v>1943</v>
      </c>
      <c r="B3517" s="3" t="s">
        <v>1944</v>
      </c>
      <c r="C3517" s="3" t="s">
        <v>6053</v>
      </c>
      <c r="D3517">
        <v>10000</v>
      </c>
      <c r="E3517">
        <v>170525</v>
      </c>
      <c r="F3517" t="s">
        <v>8219</v>
      </c>
      <c r="G3517" t="s">
        <v>8224</v>
      </c>
      <c r="H3517" t="s">
        <v>8246</v>
      </c>
      <c r="I3517">
        <v>1470896916</v>
      </c>
      <c r="J3517">
        <v>1467008916</v>
      </c>
      <c r="K3517" t="b">
        <v>1</v>
      </c>
      <c r="L3517">
        <v>2478</v>
      </c>
      <c r="M3517" t="b">
        <v>1</v>
      </c>
      <c r="N3517" t="s">
        <v>8295</v>
      </c>
      <c r="O3517" s="5">
        <f t="shared" si="432"/>
        <v>17.052499999999998</v>
      </c>
      <c r="P3517" s="8">
        <f t="shared" si="433"/>
        <v>68.815577078288939</v>
      </c>
      <c r="Q3517" t="str">
        <f t="shared" si="434"/>
        <v>technology</v>
      </c>
      <c r="R3517" t="str">
        <f t="shared" si="435"/>
        <v>hardware</v>
      </c>
      <c r="S3517" s="11">
        <f t="shared" si="436"/>
        <v>42548.269861111112</v>
      </c>
      <c r="T3517" s="11">
        <f t="shared" si="437"/>
        <v>42593.269861111112</v>
      </c>
      <c r="U3517" t="str">
        <f>INDEX('ED - Country code'!$A:$A,MATCH(Data!G1945,'ED - Country code'!$B:$B,0))</f>
        <v>United Kingdom</v>
      </c>
      <c r="V3517">
        <f t="shared" si="438"/>
        <v>45</v>
      </c>
      <c r="W3517">
        <f t="shared" si="439"/>
        <v>2016</v>
      </c>
    </row>
    <row r="3518" spans="1:23" ht="43.2" x14ac:dyDescent="0.3">
      <c r="A3518">
        <v>3785</v>
      </c>
      <c r="B3518" s="3" t="s">
        <v>3782</v>
      </c>
      <c r="C3518" s="3" t="s">
        <v>7895</v>
      </c>
      <c r="D3518">
        <v>2000</v>
      </c>
      <c r="E3518">
        <v>3015</v>
      </c>
      <c r="F3518" t="s">
        <v>8219</v>
      </c>
      <c r="G3518" t="s">
        <v>8225</v>
      </c>
      <c r="H3518" t="s">
        <v>8247</v>
      </c>
      <c r="I3518">
        <v>1470132180</v>
      </c>
      <c r="J3518">
        <v>1467040769</v>
      </c>
      <c r="K3518" t="b">
        <v>0</v>
      </c>
      <c r="L3518">
        <v>30</v>
      </c>
      <c r="M3518" t="b">
        <v>1</v>
      </c>
      <c r="N3518" t="s">
        <v>8305</v>
      </c>
      <c r="O3518" s="5">
        <f t="shared" si="432"/>
        <v>1.5075000000000001</v>
      </c>
      <c r="P3518" s="8">
        <f t="shared" si="433"/>
        <v>100.5</v>
      </c>
      <c r="Q3518" t="str">
        <f t="shared" si="434"/>
        <v>theater</v>
      </c>
      <c r="R3518" t="str">
        <f t="shared" si="435"/>
        <v>musical</v>
      </c>
      <c r="S3518" s="11">
        <f t="shared" si="436"/>
        <v>42548.63853009259</v>
      </c>
      <c r="T3518" s="11">
        <f t="shared" si="437"/>
        <v>42584.418749999997</v>
      </c>
      <c r="U3518" t="str">
        <f>INDEX('ED - Country code'!$A:$A,MATCH(Data!G3787,'ED - Country code'!$B:$B,0))</f>
        <v>United Kingdom</v>
      </c>
      <c r="V3518">
        <f t="shared" si="438"/>
        <v>35.780219907406718</v>
      </c>
      <c r="W3518">
        <f t="shared" si="439"/>
        <v>2016</v>
      </c>
    </row>
    <row r="3519" spans="1:23" ht="43.2" x14ac:dyDescent="0.3">
      <c r="A3519">
        <v>388</v>
      </c>
      <c r="B3519" s="3" t="s">
        <v>389</v>
      </c>
      <c r="C3519" s="3" t="s">
        <v>4498</v>
      </c>
      <c r="D3519">
        <v>5000</v>
      </c>
      <c r="E3519">
        <v>6308</v>
      </c>
      <c r="F3519" t="s">
        <v>8219</v>
      </c>
      <c r="G3519" t="s">
        <v>8224</v>
      </c>
      <c r="H3519" t="s">
        <v>8246</v>
      </c>
      <c r="I3519">
        <v>1469670580</v>
      </c>
      <c r="J3519">
        <v>1467078580</v>
      </c>
      <c r="K3519" t="b">
        <v>0</v>
      </c>
      <c r="L3519">
        <v>71</v>
      </c>
      <c r="M3519" t="b">
        <v>1</v>
      </c>
      <c r="N3519" t="s">
        <v>8269</v>
      </c>
      <c r="O3519" s="5">
        <f t="shared" si="432"/>
        <v>1.2616000000000001</v>
      </c>
      <c r="P3519" s="8">
        <f t="shared" si="433"/>
        <v>88.845070422535215</v>
      </c>
      <c r="Q3519" t="str">
        <f t="shared" si="434"/>
        <v>film &amp; video</v>
      </c>
      <c r="R3519" t="str">
        <f t="shared" si="435"/>
        <v>documentary</v>
      </c>
      <c r="S3519" s="11">
        <f t="shared" si="436"/>
        <v>42549.076157407413</v>
      </c>
      <c r="T3519" s="11">
        <f t="shared" si="437"/>
        <v>42579.076157407413</v>
      </c>
      <c r="U3519" t="str">
        <f>INDEX('ED - Country code'!$A:$A,MATCH(Data!G390,'ED - Country code'!$B:$B,0))</f>
        <v>United States of America</v>
      </c>
      <c r="V3519">
        <f t="shared" si="438"/>
        <v>30</v>
      </c>
      <c r="W3519">
        <f t="shared" si="439"/>
        <v>2016</v>
      </c>
    </row>
    <row r="3520" spans="1:23" ht="28.8" x14ac:dyDescent="0.3">
      <c r="A3520">
        <v>3339</v>
      </c>
      <c r="B3520" s="3" t="s">
        <v>3339</v>
      </c>
      <c r="C3520" s="3" t="s">
        <v>7449</v>
      </c>
      <c r="D3520">
        <v>8000</v>
      </c>
      <c r="E3520">
        <v>8348</v>
      </c>
      <c r="F3520" t="s">
        <v>8219</v>
      </c>
      <c r="G3520" t="s">
        <v>8224</v>
      </c>
      <c r="H3520" t="s">
        <v>8246</v>
      </c>
      <c r="I3520">
        <v>1469721518</v>
      </c>
      <c r="J3520">
        <v>1467129518</v>
      </c>
      <c r="K3520" t="b">
        <v>0</v>
      </c>
      <c r="L3520">
        <v>47</v>
      </c>
      <c r="M3520" t="b">
        <v>1</v>
      </c>
      <c r="N3520" t="s">
        <v>8271</v>
      </c>
      <c r="O3520" s="5">
        <f t="shared" si="432"/>
        <v>1.0435000000000001</v>
      </c>
      <c r="P3520" s="8">
        <f t="shared" si="433"/>
        <v>177.61702127659575</v>
      </c>
      <c r="Q3520" t="str">
        <f t="shared" si="434"/>
        <v>theater</v>
      </c>
      <c r="R3520" t="str">
        <f t="shared" si="435"/>
        <v>plays</v>
      </c>
      <c r="S3520" s="11">
        <f t="shared" si="436"/>
        <v>42549.665717592594</v>
      </c>
      <c r="T3520" s="11">
        <f t="shared" si="437"/>
        <v>42579.665717592594</v>
      </c>
      <c r="U3520" t="str">
        <f>INDEX('ED - Country code'!$A:$A,MATCH(Data!G3341,'ED - Country code'!$B:$B,0))</f>
        <v>Germany</v>
      </c>
      <c r="V3520">
        <f t="shared" si="438"/>
        <v>30</v>
      </c>
      <c r="W3520">
        <f t="shared" si="439"/>
        <v>2016</v>
      </c>
    </row>
    <row r="3521" spans="1:23" ht="43.2" x14ac:dyDescent="0.3">
      <c r="A3521">
        <v>1973</v>
      </c>
      <c r="B3521" s="3" t="s">
        <v>1974</v>
      </c>
      <c r="C3521" s="3" t="s">
        <v>6083</v>
      </c>
      <c r="D3521">
        <v>198000</v>
      </c>
      <c r="E3521">
        <v>508525.01</v>
      </c>
      <c r="F3521" t="s">
        <v>8219</v>
      </c>
      <c r="G3521" t="s">
        <v>8224</v>
      </c>
      <c r="H3521" t="s">
        <v>8246</v>
      </c>
      <c r="I3521">
        <v>1470466800</v>
      </c>
      <c r="J3521">
        <v>1467134464</v>
      </c>
      <c r="K3521" t="b">
        <v>1</v>
      </c>
      <c r="L3521">
        <v>2051</v>
      </c>
      <c r="M3521" t="b">
        <v>1</v>
      </c>
      <c r="N3521" t="s">
        <v>8295</v>
      </c>
      <c r="O3521" s="5">
        <f t="shared" si="432"/>
        <v>2.5683081313131315</v>
      </c>
      <c r="P3521" s="8">
        <f t="shared" si="433"/>
        <v>247.94003412969283</v>
      </c>
      <c r="Q3521" t="str">
        <f t="shared" si="434"/>
        <v>technology</v>
      </c>
      <c r="R3521" t="str">
        <f t="shared" si="435"/>
        <v>hardware</v>
      </c>
      <c r="S3521" s="11">
        <f t="shared" si="436"/>
        <v>42549.722962962958</v>
      </c>
      <c r="T3521" s="11">
        <f t="shared" si="437"/>
        <v>42588.291666666672</v>
      </c>
      <c r="U3521" t="str">
        <f>INDEX('ED - Country code'!$A:$A,MATCH(Data!G1975,'ED - Country code'!$B:$B,0))</f>
        <v>United States of America</v>
      </c>
      <c r="V3521">
        <f t="shared" si="438"/>
        <v>38.568703703713254</v>
      </c>
      <c r="W3521">
        <f t="shared" si="439"/>
        <v>2016</v>
      </c>
    </row>
    <row r="3522" spans="1:23" ht="28.8" x14ac:dyDescent="0.3">
      <c r="A3522">
        <v>2788</v>
      </c>
      <c r="B3522" s="3" t="s">
        <v>2788</v>
      </c>
      <c r="C3522" s="3" t="s">
        <v>6898</v>
      </c>
      <c r="D3522">
        <v>2000</v>
      </c>
      <c r="E3522">
        <v>2050</v>
      </c>
      <c r="F3522" t="s">
        <v>8219</v>
      </c>
      <c r="G3522" t="s">
        <v>8224</v>
      </c>
      <c r="H3522" t="s">
        <v>8246</v>
      </c>
      <c r="I3522">
        <v>1469811043</v>
      </c>
      <c r="J3522">
        <v>1467219043</v>
      </c>
      <c r="K3522" t="b">
        <v>0</v>
      </c>
      <c r="L3522">
        <v>20</v>
      </c>
      <c r="M3522" t="b">
        <v>1</v>
      </c>
      <c r="N3522" t="s">
        <v>8271</v>
      </c>
      <c r="O3522" s="5">
        <f t="shared" ref="O3522:O3585" si="440">E3522/D3522</f>
        <v>1.0249999999999999</v>
      </c>
      <c r="P3522" s="8">
        <f t="shared" ref="P3522:P3585" si="441">E3522/L3522</f>
        <v>102.5</v>
      </c>
      <c r="Q3522" t="str">
        <f t="shared" ref="Q3522:Q3585" si="442">LEFT(N3522,SEARCH("/",N3522,1)-1)</f>
        <v>theater</v>
      </c>
      <c r="R3522" t="str">
        <f t="shared" ref="R3522:R3585" si="443">RIGHT(N3522,LEN(N3522)-SEARCH("/",N3522,1))</f>
        <v>plays</v>
      </c>
      <c r="S3522" s="11">
        <f t="shared" ref="S3522:S3585" si="444">(((J3522/60)/60)/24)+DATE(1970,1,1)</f>
        <v>42550.701886574068</v>
      </c>
      <c r="T3522" s="11">
        <f t="shared" ref="T3522:T3585" si="445">(((I3522/60)/60)/24)+DATE(1970,1,1)</f>
        <v>42580.701886574068</v>
      </c>
      <c r="U3522" t="str">
        <f>INDEX('ED - Country code'!$A:$A,MATCH(Data!G2790,'ED - Country code'!$B:$B,0))</f>
        <v>United Kingdom</v>
      </c>
      <c r="V3522">
        <f t="shared" si="438"/>
        <v>30</v>
      </c>
      <c r="W3522">
        <f t="shared" si="439"/>
        <v>2016</v>
      </c>
    </row>
    <row r="3523" spans="1:23" ht="28.8" x14ac:dyDescent="0.3">
      <c r="A3523">
        <v>3707</v>
      </c>
      <c r="B3523" s="3" t="s">
        <v>3704</v>
      </c>
      <c r="C3523" s="3" t="s">
        <v>7817</v>
      </c>
      <c r="D3523">
        <v>1000</v>
      </c>
      <c r="E3523">
        <v>1860</v>
      </c>
      <c r="F3523" t="s">
        <v>8219</v>
      </c>
      <c r="G3523" t="s">
        <v>8224</v>
      </c>
      <c r="H3523" t="s">
        <v>8246</v>
      </c>
      <c r="I3523">
        <v>1469165160</v>
      </c>
      <c r="J3523">
        <v>1467335378</v>
      </c>
      <c r="K3523" t="b">
        <v>0</v>
      </c>
      <c r="L3523">
        <v>23</v>
      </c>
      <c r="M3523" t="b">
        <v>1</v>
      </c>
      <c r="N3523" t="s">
        <v>8271</v>
      </c>
      <c r="O3523" s="5">
        <f t="shared" si="440"/>
        <v>1.86</v>
      </c>
      <c r="P3523" s="8">
        <f t="shared" si="441"/>
        <v>80.869565217391298</v>
      </c>
      <c r="Q3523" t="str">
        <f t="shared" si="442"/>
        <v>theater</v>
      </c>
      <c r="R3523" t="str">
        <f t="shared" si="443"/>
        <v>plays</v>
      </c>
      <c r="S3523" s="11">
        <f t="shared" si="444"/>
        <v>42552.048356481479</v>
      </c>
      <c r="T3523" s="11">
        <f t="shared" si="445"/>
        <v>42573.226388888885</v>
      </c>
      <c r="U3523" t="str">
        <f>INDEX('ED - Country code'!$A:$A,MATCH(Data!G3709,'ED - Country code'!$B:$B,0))</f>
        <v>Singapore</v>
      </c>
      <c r="V3523">
        <f t="shared" ref="V3523:V3586" si="446">T3523-S3523</f>
        <v>21.178032407406135</v>
      </c>
      <c r="W3523">
        <f t="shared" ref="W3523:W3586" si="447">YEAR(T3523)</f>
        <v>2016</v>
      </c>
    </row>
    <row r="3524" spans="1:23" ht="28.8" x14ac:dyDescent="0.3">
      <c r="A3524">
        <v>1537</v>
      </c>
      <c r="B3524" s="3" t="s">
        <v>1538</v>
      </c>
      <c r="C3524" s="3" t="s">
        <v>5647</v>
      </c>
      <c r="D3524">
        <v>12000</v>
      </c>
      <c r="E3524">
        <v>21588</v>
      </c>
      <c r="F3524" t="s">
        <v>8219</v>
      </c>
      <c r="G3524" t="s">
        <v>8236</v>
      </c>
      <c r="H3524" t="s">
        <v>8249</v>
      </c>
      <c r="I3524">
        <v>1470506400</v>
      </c>
      <c r="J3524">
        <v>1467358427</v>
      </c>
      <c r="K3524" t="b">
        <v>1</v>
      </c>
      <c r="L3524">
        <v>224</v>
      </c>
      <c r="M3524" t="b">
        <v>1</v>
      </c>
      <c r="N3524" t="s">
        <v>8285</v>
      </c>
      <c r="O3524" s="5">
        <f t="shared" si="440"/>
        <v>1.7989999999999999</v>
      </c>
      <c r="P3524" s="8">
        <f t="shared" si="441"/>
        <v>96.375</v>
      </c>
      <c r="Q3524" t="str">
        <f t="shared" si="442"/>
        <v>photography</v>
      </c>
      <c r="R3524" t="str">
        <f t="shared" si="443"/>
        <v>photobooks</v>
      </c>
      <c r="S3524" s="11">
        <f t="shared" si="444"/>
        <v>42552.315127314811</v>
      </c>
      <c r="T3524" s="11">
        <f t="shared" si="445"/>
        <v>42588.75</v>
      </c>
      <c r="U3524" t="str">
        <f>INDEX('ED - Country code'!$A:$A,MATCH(Data!G1539,'ED - Country code'!$B:$B,0))</f>
        <v>United States of America</v>
      </c>
      <c r="V3524">
        <f t="shared" si="446"/>
        <v>36.434872685189475</v>
      </c>
      <c r="W3524">
        <f t="shared" si="447"/>
        <v>2016</v>
      </c>
    </row>
    <row r="3525" spans="1:23" ht="28.8" x14ac:dyDescent="0.3">
      <c r="A3525">
        <v>1671</v>
      </c>
      <c r="B3525" s="3" t="s">
        <v>1672</v>
      </c>
      <c r="C3525" s="3" t="s">
        <v>5781</v>
      </c>
      <c r="D3525">
        <v>2000</v>
      </c>
      <c r="E3525">
        <v>2013.47</v>
      </c>
      <c r="F3525" t="s">
        <v>8219</v>
      </c>
      <c r="G3525" t="s">
        <v>8224</v>
      </c>
      <c r="H3525" t="s">
        <v>8246</v>
      </c>
      <c r="I3525">
        <v>1470056614</v>
      </c>
      <c r="J3525">
        <v>1467464614</v>
      </c>
      <c r="K3525" t="b">
        <v>0</v>
      </c>
      <c r="L3525">
        <v>77</v>
      </c>
      <c r="M3525" t="b">
        <v>1</v>
      </c>
      <c r="N3525" t="s">
        <v>8292</v>
      </c>
      <c r="O3525" s="5">
        <f t="shared" si="440"/>
        <v>1.0067349999999999</v>
      </c>
      <c r="P3525" s="8">
        <f t="shared" si="441"/>
        <v>26.148961038961041</v>
      </c>
      <c r="Q3525" t="str">
        <f t="shared" si="442"/>
        <v>music</v>
      </c>
      <c r="R3525" t="str">
        <f t="shared" si="443"/>
        <v>pop</v>
      </c>
      <c r="S3525" s="11">
        <f t="shared" si="444"/>
        <v>42553.54414351852</v>
      </c>
      <c r="T3525" s="11">
        <f t="shared" si="445"/>
        <v>42583.54414351852</v>
      </c>
      <c r="U3525" t="str">
        <f>INDEX('ED - Country code'!$A:$A,MATCH(Data!G1673,'ED - Country code'!$B:$B,0))</f>
        <v>United Kingdom</v>
      </c>
      <c r="V3525">
        <f t="shared" si="446"/>
        <v>30</v>
      </c>
      <c r="W3525">
        <f t="shared" si="447"/>
        <v>2016</v>
      </c>
    </row>
    <row r="3526" spans="1:23" ht="43.2" x14ac:dyDescent="0.3">
      <c r="A3526">
        <v>2935</v>
      </c>
      <c r="B3526" s="3" t="s">
        <v>2935</v>
      </c>
      <c r="C3526" s="3" t="s">
        <v>7045</v>
      </c>
      <c r="D3526">
        <v>3500</v>
      </c>
      <c r="E3526">
        <v>3531</v>
      </c>
      <c r="F3526" t="s">
        <v>8219</v>
      </c>
      <c r="G3526" t="s">
        <v>8224</v>
      </c>
      <c r="H3526" t="s">
        <v>8246</v>
      </c>
      <c r="I3526">
        <v>1472490000</v>
      </c>
      <c r="J3526">
        <v>1467468008</v>
      </c>
      <c r="K3526" t="b">
        <v>0</v>
      </c>
      <c r="L3526">
        <v>39</v>
      </c>
      <c r="M3526" t="b">
        <v>1</v>
      </c>
      <c r="N3526" t="s">
        <v>8305</v>
      </c>
      <c r="O3526" s="5">
        <f t="shared" si="440"/>
        <v>1.0088571428571429</v>
      </c>
      <c r="P3526" s="8">
        <f t="shared" si="441"/>
        <v>90.538461538461533</v>
      </c>
      <c r="Q3526" t="str">
        <f t="shared" si="442"/>
        <v>theater</v>
      </c>
      <c r="R3526" t="str">
        <f t="shared" si="443"/>
        <v>musical</v>
      </c>
      <c r="S3526" s="11">
        <f t="shared" si="444"/>
        <v>42553.583425925928</v>
      </c>
      <c r="T3526" s="11">
        <f t="shared" si="445"/>
        <v>42611.708333333328</v>
      </c>
      <c r="U3526" t="str">
        <f>INDEX('ED - Country code'!$A:$A,MATCH(Data!G2937,'ED - Country code'!$B:$B,0))</f>
        <v>United States of America</v>
      </c>
      <c r="V3526">
        <f t="shared" si="446"/>
        <v>58.124907407400315</v>
      </c>
      <c r="W3526">
        <f t="shared" si="447"/>
        <v>2016</v>
      </c>
    </row>
    <row r="3527" spans="1:23" x14ac:dyDescent="0.3">
      <c r="A3527">
        <v>1393</v>
      </c>
      <c r="B3527" s="3" t="s">
        <v>1394</v>
      </c>
      <c r="C3527" s="3" t="s">
        <v>5503</v>
      </c>
      <c r="D3527">
        <v>10000</v>
      </c>
      <c r="E3527">
        <v>10235</v>
      </c>
      <c r="F3527" t="s">
        <v>8219</v>
      </c>
      <c r="G3527" t="s">
        <v>8224</v>
      </c>
      <c r="H3527" t="s">
        <v>8246</v>
      </c>
      <c r="I3527">
        <v>1470068523</v>
      </c>
      <c r="J3527">
        <v>1467476523</v>
      </c>
      <c r="K3527" t="b">
        <v>0</v>
      </c>
      <c r="L3527">
        <v>52</v>
      </c>
      <c r="M3527" t="b">
        <v>1</v>
      </c>
      <c r="N3527" t="s">
        <v>8276</v>
      </c>
      <c r="O3527" s="5">
        <f t="shared" si="440"/>
        <v>1.0235000000000001</v>
      </c>
      <c r="P3527" s="8">
        <f t="shared" si="441"/>
        <v>196.82692307692307</v>
      </c>
      <c r="Q3527" t="str">
        <f t="shared" si="442"/>
        <v>music</v>
      </c>
      <c r="R3527" t="str">
        <f t="shared" si="443"/>
        <v>rock</v>
      </c>
      <c r="S3527" s="11">
        <f t="shared" si="444"/>
        <v>42553.681979166664</v>
      </c>
      <c r="T3527" s="11">
        <f t="shared" si="445"/>
        <v>42583.681979166664</v>
      </c>
      <c r="U3527" t="str">
        <f>INDEX('ED - Country code'!$A:$A,MATCH(Data!G1395,'ED - Country code'!$B:$B,0))</f>
        <v>United States of America</v>
      </c>
      <c r="V3527">
        <f t="shared" si="446"/>
        <v>30</v>
      </c>
      <c r="W3527">
        <f t="shared" si="447"/>
        <v>2016</v>
      </c>
    </row>
    <row r="3528" spans="1:23" ht="28.8" x14ac:dyDescent="0.3">
      <c r="A3528">
        <v>3836</v>
      </c>
      <c r="B3528" s="3" t="s">
        <v>3833</v>
      </c>
      <c r="C3528" s="3" t="s">
        <v>7945</v>
      </c>
      <c r="D3528">
        <v>800</v>
      </c>
      <c r="E3528">
        <v>900</v>
      </c>
      <c r="F3528" t="s">
        <v>8219</v>
      </c>
      <c r="G3528" t="s">
        <v>8224</v>
      </c>
      <c r="H3528" t="s">
        <v>8246</v>
      </c>
      <c r="I3528">
        <v>1470197340</v>
      </c>
      <c r="J3528">
        <v>1467497652</v>
      </c>
      <c r="K3528" t="b">
        <v>0</v>
      </c>
      <c r="L3528">
        <v>14</v>
      </c>
      <c r="M3528" t="b">
        <v>1</v>
      </c>
      <c r="N3528" t="s">
        <v>8271</v>
      </c>
      <c r="O3528" s="5">
        <f t="shared" si="440"/>
        <v>1.125</v>
      </c>
      <c r="P3528" s="8">
        <f t="shared" si="441"/>
        <v>64.285714285714292</v>
      </c>
      <c r="Q3528" t="str">
        <f t="shared" si="442"/>
        <v>theater</v>
      </c>
      <c r="R3528" t="str">
        <f t="shared" si="443"/>
        <v>plays</v>
      </c>
      <c r="S3528" s="11">
        <f t="shared" si="444"/>
        <v>42553.926527777774</v>
      </c>
      <c r="T3528" s="11">
        <f t="shared" si="445"/>
        <v>42585.172916666663</v>
      </c>
      <c r="U3528" t="str">
        <f>INDEX('ED - Country code'!$A:$A,MATCH(Data!G3838,'ED - Country code'!$B:$B,0))</f>
        <v>United States of America</v>
      </c>
      <c r="V3528">
        <f t="shared" si="446"/>
        <v>31.24638888888876</v>
      </c>
      <c r="W3528">
        <f t="shared" si="447"/>
        <v>2016</v>
      </c>
    </row>
    <row r="3529" spans="1:23" ht="43.2" x14ac:dyDescent="0.3">
      <c r="A3529">
        <v>1034</v>
      </c>
      <c r="B3529" s="3" t="s">
        <v>1035</v>
      </c>
      <c r="C3529" s="3" t="s">
        <v>5144</v>
      </c>
      <c r="D3529">
        <v>5000</v>
      </c>
      <c r="E3529">
        <v>6500.09</v>
      </c>
      <c r="F3529" t="s">
        <v>8219</v>
      </c>
      <c r="G3529" t="s">
        <v>8224</v>
      </c>
      <c r="H3529" t="s">
        <v>8246</v>
      </c>
      <c r="I3529">
        <v>1470369540</v>
      </c>
      <c r="J3529">
        <v>1467604804</v>
      </c>
      <c r="K3529" t="b">
        <v>0</v>
      </c>
      <c r="L3529">
        <v>166</v>
      </c>
      <c r="M3529" t="b">
        <v>1</v>
      </c>
      <c r="N3529" t="s">
        <v>8280</v>
      </c>
      <c r="O3529" s="5">
        <f t="shared" si="440"/>
        <v>1.3000180000000001</v>
      </c>
      <c r="P3529" s="8">
        <f t="shared" si="441"/>
        <v>39.157168674698795</v>
      </c>
      <c r="Q3529" t="str">
        <f t="shared" si="442"/>
        <v>music</v>
      </c>
      <c r="R3529" t="str">
        <f t="shared" si="443"/>
        <v>electronic music</v>
      </c>
      <c r="S3529" s="11">
        <f t="shared" si="444"/>
        <v>42555.166712962964</v>
      </c>
      <c r="T3529" s="11">
        <f t="shared" si="445"/>
        <v>42587.165972222225</v>
      </c>
      <c r="U3529" t="str">
        <f>INDEX('ED - Country code'!$A:$A,MATCH(Data!G1036,'ED - Country code'!$B:$B,0))</f>
        <v>United States of America</v>
      </c>
      <c r="V3529">
        <f t="shared" si="446"/>
        <v>31.999259259260725</v>
      </c>
      <c r="W3529">
        <f t="shared" si="447"/>
        <v>2016</v>
      </c>
    </row>
    <row r="3530" spans="1:23" ht="43.2" x14ac:dyDescent="0.3">
      <c r="A3530">
        <v>3563</v>
      </c>
      <c r="B3530" s="3" t="s">
        <v>3562</v>
      </c>
      <c r="C3530" s="3" t="s">
        <v>7673</v>
      </c>
      <c r="D3530">
        <v>500</v>
      </c>
      <c r="E3530">
        <v>527.45000000000005</v>
      </c>
      <c r="F3530" t="s">
        <v>8219</v>
      </c>
      <c r="G3530" t="s">
        <v>8225</v>
      </c>
      <c r="H3530" t="s">
        <v>8247</v>
      </c>
      <c r="I3530">
        <v>1470078000</v>
      </c>
      <c r="J3530">
        <v>1467648456</v>
      </c>
      <c r="K3530" t="b">
        <v>0</v>
      </c>
      <c r="L3530">
        <v>25</v>
      </c>
      <c r="M3530" t="b">
        <v>1</v>
      </c>
      <c r="N3530" t="s">
        <v>8271</v>
      </c>
      <c r="O3530" s="5">
        <f t="shared" si="440"/>
        <v>1.0549000000000002</v>
      </c>
      <c r="P3530" s="8">
        <f t="shared" si="441"/>
        <v>21.098000000000003</v>
      </c>
      <c r="Q3530" t="str">
        <f t="shared" si="442"/>
        <v>theater</v>
      </c>
      <c r="R3530" t="str">
        <f t="shared" si="443"/>
        <v>plays</v>
      </c>
      <c r="S3530" s="11">
        <f t="shared" si="444"/>
        <v>42555.671944444446</v>
      </c>
      <c r="T3530" s="11">
        <f t="shared" si="445"/>
        <v>42583.791666666672</v>
      </c>
      <c r="U3530" t="str">
        <f>INDEX('ED - Country code'!$A:$A,MATCH(Data!G3565,'ED - Country code'!$B:$B,0))</f>
        <v>United States of America</v>
      </c>
      <c r="V3530">
        <f t="shared" si="446"/>
        <v>28.119722222225391</v>
      </c>
      <c r="W3530">
        <f t="shared" si="447"/>
        <v>2016</v>
      </c>
    </row>
    <row r="3531" spans="1:23" ht="43.2" x14ac:dyDescent="0.3">
      <c r="A3531">
        <v>3703</v>
      </c>
      <c r="B3531" s="3" t="s">
        <v>3700</v>
      </c>
      <c r="C3531" s="3" t="s">
        <v>7813</v>
      </c>
      <c r="D3531">
        <v>1050</v>
      </c>
      <c r="E3531">
        <v>1296</v>
      </c>
      <c r="F3531" t="s">
        <v>8219</v>
      </c>
      <c r="G3531" t="s">
        <v>8224</v>
      </c>
      <c r="H3531" t="s">
        <v>8246</v>
      </c>
      <c r="I3531">
        <v>1471071540</v>
      </c>
      <c r="J3531">
        <v>1467720388</v>
      </c>
      <c r="K3531" t="b">
        <v>0</v>
      </c>
      <c r="L3531">
        <v>30</v>
      </c>
      <c r="M3531" t="b">
        <v>1</v>
      </c>
      <c r="N3531" t="s">
        <v>8271</v>
      </c>
      <c r="O3531" s="5">
        <f t="shared" si="440"/>
        <v>1.2342857142857142</v>
      </c>
      <c r="P3531" s="8">
        <f t="shared" si="441"/>
        <v>43.2</v>
      </c>
      <c r="Q3531" t="str">
        <f t="shared" si="442"/>
        <v>theater</v>
      </c>
      <c r="R3531" t="str">
        <f t="shared" si="443"/>
        <v>plays</v>
      </c>
      <c r="S3531" s="11">
        <f t="shared" si="444"/>
        <v>42556.504490740743</v>
      </c>
      <c r="T3531" s="11">
        <f t="shared" si="445"/>
        <v>42595.290972222225</v>
      </c>
      <c r="U3531" t="str">
        <f>INDEX('ED - Country code'!$A:$A,MATCH(Data!G3705,'ED - Country code'!$B:$B,0))</f>
        <v>United States of America</v>
      </c>
      <c r="V3531">
        <f t="shared" si="446"/>
        <v>38.786481481482042</v>
      </c>
      <c r="W3531">
        <f t="shared" si="447"/>
        <v>2016</v>
      </c>
    </row>
    <row r="3532" spans="1:23" ht="43.2" x14ac:dyDescent="0.3">
      <c r="A3532">
        <v>3674</v>
      </c>
      <c r="B3532" s="3" t="s">
        <v>3671</v>
      </c>
      <c r="C3532" s="3" t="s">
        <v>7784</v>
      </c>
      <c r="D3532">
        <v>4500</v>
      </c>
      <c r="E3532">
        <v>4500</v>
      </c>
      <c r="F3532" t="s">
        <v>8219</v>
      </c>
      <c r="G3532" t="s">
        <v>8236</v>
      </c>
      <c r="H3532" t="s">
        <v>8249</v>
      </c>
      <c r="I3532">
        <v>1472936229</v>
      </c>
      <c r="J3532">
        <v>1467752229</v>
      </c>
      <c r="K3532" t="b">
        <v>0</v>
      </c>
      <c r="L3532">
        <v>31</v>
      </c>
      <c r="M3532" t="b">
        <v>1</v>
      </c>
      <c r="N3532" t="s">
        <v>8271</v>
      </c>
      <c r="O3532" s="5">
        <f t="shared" si="440"/>
        <v>1</v>
      </c>
      <c r="P3532" s="8">
        <f t="shared" si="441"/>
        <v>145.16129032258064</v>
      </c>
      <c r="Q3532" t="str">
        <f t="shared" si="442"/>
        <v>theater</v>
      </c>
      <c r="R3532" t="str">
        <f t="shared" si="443"/>
        <v>plays</v>
      </c>
      <c r="S3532" s="11">
        <f t="shared" si="444"/>
        <v>42556.873020833329</v>
      </c>
      <c r="T3532" s="11">
        <f t="shared" si="445"/>
        <v>42616.873020833329</v>
      </c>
      <c r="U3532" t="str">
        <f>INDEX('ED - Country code'!$A:$A,MATCH(Data!G3676,'ED - Country code'!$B:$B,0))</f>
        <v>United Kingdom</v>
      </c>
      <c r="V3532">
        <f t="shared" si="446"/>
        <v>60</v>
      </c>
      <c r="W3532">
        <f t="shared" si="447"/>
        <v>2016</v>
      </c>
    </row>
    <row r="3533" spans="1:23" ht="43.2" x14ac:dyDescent="0.3">
      <c r="A3533">
        <v>1969</v>
      </c>
      <c r="B3533" s="3" t="s">
        <v>1970</v>
      </c>
      <c r="C3533" s="3" t="s">
        <v>6079</v>
      </c>
      <c r="D3533">
        <v>20000</v>
      </c>
      <c r="E3533">
        <v>115816</v>
      </c>
      <c r="F3533" t="s">
        <v>8219</v>
      </c>
      <c r="G3533" t="s">
        <v>8225</v>
      </c>
      <c r="H3533" t="s">
        <v>8247</v>
      </c>
      <c r="I3533">
        <v>1470423668</v>
      </c>
      <c r="J3533">
        <v>1467831668</v>
      </c>
      <c r="K3533" t="b">
        <v>1</v>
      </c>
      <c r="L3533">
        <v>1887</v>
      </c>
      <c r="M3533" t="b">
        <v>1</v>
      </c>
      <c r="N3533" t="s">
        <v>8295</v>
      </c>
      <c r="O3533" s="5">
        <f t="shared" si="440"/>
        <v>5.7907999999999999</v>
      </c>
      <c r="P3533" s="8">
        <f t="shared" si="441"/>
        <v>61.375728669846318</v>
      </c>
      <c r="Q3533" t="str">
        <f t="shared" si="442"/>
        <v>technology</v>
      </c>
      <c r="R3533" t="str">
        <f t="shared" si="443"/>
        <v>hardware</v>
      </c>
      <c r="S3533" s="11">
        <f t="shared" si="444"/>
        <v>42557.792453703703</v>
      </c>
      <c r="T3533" s="11">
        <f t="shared" si="445"/>
        <v>42587.792453703703</v>
      </c>
      <c r="U3533" t="str">
        <f>INDEX('ED - Country code'!$A:$A,MATCH(Data!G1971,'ED - Country code'!$B:$B,0))</f>
        <v>Canada</v>
      </c>
      <c r="V3533">
        <f t="shared" si="446"/>
        <v>30</v>
      </c>
      <c r="W3533">
        <f t="shared" si="447"/>
        <v>2016</v>
      </c>
    </row>
    <row r="3534" spans="1:23" ht="28.8" x14ac:dyDescent="0.3">
      <c r="A3534">
        <v>2785</v>
      </c>
      <c r="B3534" s="3" t="s">
        <v>2785</v>
      </c>
      <c r="C3534" s="3" t="s">
        <v>6895</v>
      </c>
      <c r="D3534">
        <v>5000</v>
      </c>
      <c r="E3534">
        <v>5234</v>
      </c>
      <c r="F3534" t="s">
        <v>8219</v>
      </c>
      <c r="G3534" t="s">
        <v>8224</v>
      </c>
      <c r="H3534" t="s">
        <v>8246</v>
      </c>
      <c r="I3534">
        <v>1470430800</v>
      </c>
      <c r="J3534">
        <v>1467865967</v>
      </c>
      <c r="K3534" t="b">
        <v>0</v>
      </c>
      <c r="L3534">
        <v>142</v>
      </c>
      <c r="M3534" t="b">
        <v>1</v>
      </c>
      <c r="N3534" t="s">
        <v>8271</v>
      </c>
      <c r="O3534" s="5">
        <f t="shared" si="440"/>
        <v>1.0468</v>
      </c>
      <c r="P3534" s="8">
        <f t="shared" si="441"/>
        <v>36.859154929577464</v>
      </c>
      <c r="Q3534" t="str">
        <f t="shared" si="442"/>
        <v>theater</v>
      </c>
      <c r="R3534" t="str">
        <f t="shared" si="443"/>
        <v>plays</v>
      </c>
      <c r="S3534" s="11">
        <f t="shared" si="444"/>
        <v>42558.189432870371</v>
      </c>
      <c r="T3534" s="11">
        <f t="shared" si="445"/>
        <v>42587.875</v>
      </c>
      <c r="U3534" t="str">
        <f>INDEX('ED - Country code'!$A:$A,MATCH(Data!G2787,'ED - Country code'!$B:$B,0))</f>
        <v>United States of America</v>
      </c>
      <c r="V3534">
        <f t="shared" si="446"/>
        <v>29.685567129628907</v>
      </c>
      <c r="W3534">
        <f t="shared" si="447"/>
        <v>2016</v>
      </c>
    </row>
    <row r="3535" spans="1:23" ht="43.2" x14ac:dyDescent="0.3">
      <c r="A3535">
        <v>3382</v>
      </c>
      <c r="B3535" s="3" t="s">
        <v>3381</v>
      </c>
      <c r="C3535" s="3" t="s">
        <v>7492</v>
      </c>
      <c r="D3535">
        <v>3500</v>
      </c>
      <c r="E3535">
        <v>3526</v>
      </c>
      <c r="F3535" t="s">
        <v>8219</v>
      </c>
      <c r="G3535" t="s">
        <v>8225</v>
      </c>
      <c r="H3535" t="s">
        <v>8247</v>
      </c>
      <c r="I3535">
        <v>1470092340</v>
      </c>
      <c r="J3535">
        <v>1467973256</v>
      </c>
      <c r="K3535" t="b">
        <v>0</v>
      </c>
      <c r="L3535">
        <v>46</v>
      </c>
      <c r="M3535" t="b">
        <v>1</v>
      </c>
      <c r="N3535" t="s">
        <v>8271</v>
      </c>
      <c r="O3535" s="5">
        <f t="shared" si="440"/>
        <v>1.0074285714285713</v>
      </c>
      <c r="P3535" s="8">
        <f t="shared" si="441"/>
        <v>76.652173913043484</v>
      </c>
      <c r="Q3535" t="str">
        <f t="shared" si="442"/>
        <v>theater</v>
      </c>
      <c r="R3535" t="str">
        <f t="shared" si="443"/>
        <v>plays</v>
      </c>
      <c r="S3535" s="11">
        <f t="shared" si="444"/>
        <v>42559.431203703702</v>
      </c>
      <c r="T3535" s="11">
        <f t="shared" si="445"/>
        <v>42583.957638888889</v>
      </c>
      <c r="U3535" t="str">
        <f>INDEX('ED - Country code'!$A:$A,MATCH(Data!G3384,'ED - Country code'!$B:$B,0))</f>
        <v>United States of America</v>
      </c>
      <c r="V3535">
        <f t="shared" si="446"/>
        <v>24.526435185187438</v>
      </c>
      <c r="W3535">
        <f t="shared" si="447"/>
        <v>2016</v>
      </c>
    </row>
    <row r="3536" spans="1:23" ht="43.2" x14ac:dyDescent="0.3">
      <c r="A3536">
        <v>338</v>
      </c>
      <c r="B3536" s="3" t="s">
        <v>339</v>
      </c>
      <c r="C3536" s="3" t="s">
        <v>4448</v>
      </c>
      <c r="D3536">
        <v>15000</v>
      </c>
      <c r="E3536">
        <v>16520.04</v>
      </c>
      <c r="F3536" t="s">
        <v>8219</v>
      </c>
      <c r="G3536" t="s">
        <v>8224</v>
      </c>
      <c r="H3536" t="s">
        <v>8246</v>
      </c>
      <c r="I3536">
        <v>1472864400</v>
      </c>
      <c r="J3536">
        <v>1468001290</v>
      </c>
      <c r="K3536" t="b">
        <v>1</v>
      </c>
      <c r="L3536">
        <v>236</v>
      </c>
      <c r="M3536" t="b">
        <v>1</v>
      </c>
      <c r="N3536" t="s">
        <v>8269</v>
      </c>
      <c r="O3536" s="5">
        <f t="shared" si="440"/>
        <v>1.1013360000000001</v>
      </c>
      <c r="P3536" s="8">
        <f t="shared" si="441"/>
        <v>70.000169491525426</v>
      </c>
      <c r="Q3536" t="str">
        <f t="shared" si="442"/>
        <v>film &amp; video</v>
      </c>
      <c r="R3536" t="str">
        <f t="shared" si="443"/>
        <v>documentary</v>
      </c>
      <c r="S3536" s="11">
        <f t="shared" si="444"/>
        <v>42559.755671296298</v>
      </c>
      <c r="T3536" s="11">
        <f t="shared" si="445"/>
        <v>42616.041666666672</v>
      </c>
      <c r="U3536" t="str">
        <f>INDEX('ED - Country code'!$A:$A,MATCH(Data!G340,'ED - Country code'!$B:$B,0))</f>
        <v>United States of America</v>
      </c>
      <c r="V3536">
        <f t="shared" si="446"/>
        <v>56.285995370373712</v>
      </c>
      <c r="W3536">
        <f t="shared" si="447"/>
        <v>2016</v>
      </c>
    </row>
    <row r="3537" spans="1:23" ht="28.8" x14ac:dyDescent="0.3">
      <c r="A3537">
        <v>2815</v>
      </c>
      <c r="B3537" s="3" t="s">
        <v>2815</v>
      </c>
      <c r="C3537" s="3" t="s">
        <v>6925</v>
      </c>
      <c r="D3537">
        <v>250</v>
      </c>
      <c r="E3537">
        <v>605</v>
      </c>
      <c r="F3537" t="s">
        <v>8219</v>
      </c>
      <c r="G3537" t="s">
        <v>8229</v>
      </c>
      <c r="H3537" t="s">
        <v>8251</v>
      </c>
      <c r="I3537">
        <v>1470595109</v>
      </c>
      <c r="J3537">
        <v>1468003109</v>
      </c>
      <c r="K3537" t="b">
        <v>0</v>
      </c>
      <c r="L3537">
        <v>14</v>
      </c>
      <c r="M3537" t="b">
        <v>1</v>
      </c>
      <c r="N3537" t="s">
        <v>8271</v>
      </c>
      <c r="O3537" s="5">
        <f t="shared" si="440"/>
        <v>2.42</v>
      </c>
      <c r="P3537" s="8">
        <f t="shared" si="441"/>
        <v>43.214285714285715</v>
      </c>
      <c r="Q3537" t="str">
        <f t="shared" si="442"/>
        <v>theater</v>
      </c>
      <c r="R3537" t="str">
        <f t="shared" si="443"/>
        <v>plays</v>
      </c>
      <c r="S3537" s="11">
        <f t="shared" si="444"/>
        <v>42559.776724537034</v>
      </c>
      <c r="T3537" s="11">
        <f t="shared" si="445"/>
        <v>42589.776724537034</v>
      </c>
      <c r="U3537" t="str">
        <f>INDEX('ED - Country code'!$A:$A,MATCH(Data!G2817,'ED - Country code'!$B:$B,0))</f>
        <v>United States of America</v>
      </c>
      <c r="V3537">
        <f t="shared" si="446"/>
        <v>30</v>
      </c>
      <c r="W3537">
        <f t="shared" si="447"/>
        <v>2016</v>
      </c>
    </row>
    <row r="3538" spans="1:23" ht="43.2" x14ac:dyDescent="0.3">
      <c r="A3538">
        <v>1288</v>
      </c>
      <c r="B3538" s="3" t="s">
        <v>1289</v>
      </c>
      <c r="C3538" s="3" t="s">
        <v>5398</v>
      </c>
      <c r="D3538">
        <v>4000</v>
      </c>
      <c r="E3538">
        <v>4018</v>
      </c>
      <c r="F3538" t="s">
        <v>8219</v>
      </c>
      <c r="G3538" t="s">
        <v>8224</v>
      </c>
      <c r="H3538" t="s">
        <v>8246</v>
      </c>
      <c r="I3538">
        <v>1470801600</v>
      </c>
      <c r="J3538">
        <v>1468122163</v>
      </c>
      <c r="K3538" t="b">
        <v>0</v>
      </c>
      <c r="L3538">
        <v>61</v>
      </c>
      <c r="M3538" t="b">
        <v>1</v>
      </c>
      <c r="N3538" t="s">
        <v>8271</v>
      </c>
      <c r="O3538" s="5">
        <f t="shared" si="440"/>
        <v>1.0044999999999999</v>
      </c>
      <c r="P3538" s="8">
        <f t="shared" si="441"/>
        <v>65.868852459016395</v>
      </c>
      <c r="Q3538" t="str">
        <f t="shared" si="442"/>
        <v>theater</v>
      </c>
      <c r="R3538" t="str">
        <f t="shared" si="443"/>
        <v>plays</v>
      </c>
      <c r="S3538" s="11">
        <f t="shared" si="444"/>
        <v>42561.154664351852</v>
      </c>
      <c r="T3538" s="11">
        <f t="shared" si="445"/>
        <v>42592.166666666672</v>
      </c>
      <c r="U3538" t="str">
        <f>INDEX('ED - Country code'!$A:$A,MATCH(Data!G1290,'ED - Country code'!$B:$B,0))</f>
        <v>United States of America</v>
      </c>
      <c r="V3538">
        <f t="shared" si="446"/>
        <v>31.012002314819256</v>
      </c>
      <c r="W3538">
        <f t="shared" si="447"/>
        <v>2016</v>
      </c>
    </row>
    <row r="3539" spans="1:23" ht="43.2" x14ac:dyDescent="0.3">
      <c r="A3539">
        <v>3575</v>
      </c>
      <c r="B3539" s="3" t="s">
        <v>3574</v>
      </c>
      <c r="C3539" s="3" t="s">
        <v>7685</v>
      </c>
      <c r="D3539">
        <v>10000</v>
      </c>
      <c r="E3539">
        <v>10133</v>
      </c>
      <c r="F3539" t="s">
        <v>8219</v>
      </c>
      <c r="G3539" t="s">
        <v>8224</v>
      </c>
      <c r="H3539" t="s">
        <v>8246</v>
      </c>
      <c r="I3539">
        <v>1470887940</v>
      </c>
      <c r="J3539">
        <v>1468176527</v>
      </c>
      <c r="K3539" t="b">
        <v>0</v>
      </c>
      <c r="L3539">
        <v>102</v>
      </c>
      <c r="M3539" t="b">
        <v>1</v>
      </c>
      <c r="N3539" t="s">
        <v>8271</v>
      </c>
      <c r="O3539" s="5">
        <f t="shared" si="440"/>
        <v>1.0133000000000001</v>
      </c>
      <c r="P3539" s="8">
        <f t="shared" si="441"/>
        <v>99.343137254901961</v>
      </c>
      <c r="Q3539" t="str">
        <f t="shared" si="442"/>
        <v>theater</v>
      </c>
      <c r="R3539" t="str">
        <f t="shared" si="443"/>
        <v>plays</v>
      </c>
      <c r="S3539" s="11">
        <f t="shared" si="444"/>
        <v>42561.783877314811</v>
      </c>
      <c r="T3539" s="11">
        <f t="shared" si="445"/>
        <v>42593.165972222225</v>
      </c>
      <c r="U3539" t="str">
        <f>INDEX('ED - Country code'!$A:$A,MATCH(Data!G3577,'ED - Country code'!$B:$B,0))</f>
        <v>Canada</v>
      </c>
      <c r="V3539">
        <f t="shared" si="446"/>
        <v>31.382094907414285</v>
      </c>
      <c r="W3539">
        <f t="shared" si="447"/>
        <v>2016</v>
      </c>
    </row>
    <row r="3540" spans="1:23" ht="43.2" x14ac:dyDescent="0.3">
      <c r="A3540">
        <v>5</v>
      </c>
      <c r="B3540" s="3" t="s">
        <v>7</v>
      </c>
      <c r="C3540" s="3" t="s">
        <v>4116</v>
      </c>
      <c r="D3540">
        <v>3999</v>
      </c>
      <c r="E3540">
        <v>4390</v>
      </c>
      <c r="F3540" t="s">
        <v>8219</v>
      </c>
      <c r="G3540" t="s">
        <v>8224</v>
      </c>
      <c r="H3540" t="s">
        <v>8246</v>
      </c>
      <c r="I3540">
        <v>1469770500</v>
      </c>
      <c r="J3540">
        <v>1468362207</v>
      </c>
      <c r="K3540" t="b">
        <v>0</v>
      </c>
      <c r="L3540">
        <v>47</v>
      </c>
      <c r="M3540" t="b">
        <v>1</v>
      </c>
      <c r="N3540" t="s">
        <v>8265</v>
      </c>
      <c r="O3540" s="5">
        <f t="shared" si="440"/>
        <v>1.0977744436109027</v>
      </c>
      <c r="P3540" s="8">
        <f t="shared" si="441"/>
        <v>93.40425531914893</v>
      </c>
      <c r="Q3540" t="str">
        <f t="shared" si="442"/>
        <v>film &amp; video</v>
      </c>
      <c r="R3540" t="str">
        <f t="shared" si="443"/>
        <v>television</v>
      </c>
      <c r="S3540" s="11">
        <f t="shared" si="444"/>
        <v>42563.932951388888</v>
      </c>
      <c r="T3540" s="11">
        <f t="shared" si="445"/>
        <v>42580.232638888891</v>
      </c>
      <c r="U3540" t="str">
        <f>INDEX('ED - Country code'!$A:$A,MATCH(Data!G7,'ED - Country code'!$B:$B,0))</f>
        <v>United States of America</v>
      </c>
      <c r="V3540">
        <f t="shared" si="446"/>
        <v>16.299687500002619</v>
      </c>
      <c r="W3540">
        <f t="shared" si="447"/>
        <v>2016</v>
      </c>
    </row>
    <row r="3541" spans="1:23" ht="28.8" x14ac:dyDescent="0.3">
      <c r="A3541">
        <v>645</v>
      </c>
      <c r="B3541" s="3" t="s">
        <v>646</v>
      </c>
      <c r="C3541" s="3" t="s">
        <v>4755</v>
      </c>
      <c r="D3541">
        <v>2000</v>
      </c>
      <c r="E3541">
        <v>5574</v>
      </c>
      <c r="F3541" t="s">
        <v>8219</v>
      </c>
      <c r="G3541" t="s">
        <v>8224</v>
      </c>
      <c r="H3541" t="s">
        <v>8246</v>
      </c>
      <c r="I3541">
        <v>1470962274</v>
      </c>
      <c r="J3541">
        <v>1468370274</v>
      </c>
      <c r="K3541" t="b">
        <v>0</v>
      </c>
      <c r="L3541">
        <v>237</v>
      </c>
      <c r="M3541" t="b">
        <v>1</v>
      </c>
      <c r="N3541" t="s">
        <v>8273</v>
      </c>
      <c r="O3541" s="5">
        <f t="shared" si="440"/>
        <v>2.7869999999999999</v>
      </c>
      <c r="P3541" s="8">
        <f t="shared" si="441"/>
        <v>23.518987341772153</v>
      </c>
      <c r="Q3541" t="str">
        <f t="shared" si="442"/>
        <v>technology</v>
      </c>
      <c r="R3541" t="str">
        <f t="shared" si="443"/>
        <v>wearables</v>
      </c>
      <c r="S3541" s="11">
        <f t="shared" si="444"/>
        <v>42564.026319444441</v>
      </c>
      <c r="T3541" s="11">
        <f t="shared" si="445"/>
        <v>42594.026319444441</v>
      </c>
      <c r="U3541" t="str">
        <f>INDEX('ED - Country code'!$A:$A,MATCH(Data!G647,'ED - Country code'!$B:$B,0))</f>
        <v>United States of America</v>
      </c>
      <c r="V3541">
        <f t="shared" si="446"/>
        <v>30</v>
      </c>
      <c r="W3541">
        <f t="shared" si="447"/>
        <v>2016</v>
      </c>
    </row>
    <row r="3542" spans="1:23" ht="28.8" x14ac:dyDescent="0.3">
      <c r="A3542">
        <v>2610</v>
      </c>
      <c r="B3542" s="3" t="s">
        <v>2610</v>
      </c>
      <c r="C3542" s="3" t="s">
        <v>6720</v>
      </c>
      <c r="D3542">
        <v>22765</v>
      </c>
      <c r="E3542">
        <v>32172.66</v>
      </c>
      <c r="F3542" t="s">
        <v>8219</v>
      </c>
      <c r="G3542" t="s">
        <v>8224</v>
      </c>
      <c r="H3542" t="s">
        <v>8246</v>
      </c>
      <c r="I3542">
        <v>1471849140</v>
      </c>
      <c r="J3542">
        <v>1468444125</v>
      </c>
      <c r="K3542" t="b">
        <v>1</v>
      </c>
      <c r="L3542">
        <v>577</v>
      </c>
      <c r="M3542" t="b">
        <v>1</v>
      </c>
      <c r="N3542" t="s">
        <v>8301</v>
      </c>
      <c r="O3542" s="5">
        <f t="shared" si="440"/>
        <v>1.4132510432681749</v>
      </c>
      <c r="P3542" s="8">
        <f t="shared" si="441"/>
        <v>55.758509532062391</v>
      </c>
      <c r="Q3542" t="str">
        <f t="shared" si="442"/>
        <v>technology</v>
      </c>
      <c r="R3542" t="str">
        <f t="shared" si="443"/>
        <v>space exploration</v>
      </c>
      <c r="S3542" s="11">
        <f t="shared" si="444"/>
        <v>42564.881076388891</v>
      </c>
      <c r="T3542" s="11">
        <f t="shared" si="445"/>
        <v>42604.290972222225</v>
      </c>
      <c r="U3542" t="str">
        <f>INDEX('ED - Country code'!$A:$A,MATCH(Data!G2612,'ED - Country code'!$B:$B,0))</f>
        <v>United Kingdom</v>
      </c>
      <c r="V3542">
        <f t="shared" si="446"/>
        <v>39.409895833334303</v>
      </c>
      <c r="W3542">
        <f t="shared" si="447"/>
        <v>2016</v>
      </c>
    </row>
    <row r="3543" spans="1:23" ht="43.2" x14ac:dyDescent="0.3">
      <c r="A3543">
        <v>3022</v>
      </c>
      <c r="B3543" s="3" t="s">
        <v>3022</v>
      </c>
      <c r="C3543" s="3" t="s">
        <v>7132</v>
      </c>
      <c r="D3543">
        <v>10000</v>
      </c>
      <c r="E3543">
        <v>10088</v>
      </c>
      <c r="F3543" t="s">
        <v>8219</v>
      </c>
      <c r="G3543" t="s">
        <v>8224</v>
      </c>
      <c r="H3543" t="s">
        <v>8246</v>
      </c>
      <c r="I3543">
        <v>1472338409</v>
      </c>
      <c r="J3543">
        <v>1468450409</v>
      </c>
      <c r="K3543" t="b">
        <v>0</v>
      </c>
      <c r="L3543">
        <v>62</v>
      </c>
      <c r="M3543" t="b">
        <v>1</v>
      </c>
      <c r="N3543" t="s">
        <v>8303</v>
      </c>
      <c r="O3543" s="5">
        <f t="shared" si="440"/>
        <v>1.0087999999999999</v>
      </c>
      <c r="P3543" s="8">
        <f t="shared" si="441"/>
        <v>162.70967741935485</v>
      </c>
      <c r="Q3543" t="str">
        <f t="shared" si="442"/>
        <v>theater</v>
      </c>
      <c r="R3543" t="str">
        <f t="shared" si="443"/>
        <v>spaces</v>
      </c>
      <c r="S3543" s="11">
        <f t="shared" si="444"/>
        <v>42564.95380787037</v>
      </c>
      <c r="T3543" s="11">
        <f t="shared" si="445"/>
        <v>42609.95380787037</v>
      </c>
      <c r="U3543" t="str">
        <f>INDEX('ED - Country code'!$A:$A,MATCH(Data!G3024,'ED - Country code'!$B:$B,0))</f>
        <v>Canada</v>
      </c>
      <c r="V3543">
        <f t="shared" si="446"/>
        <v>45</v>
      </c>
      <c r="W3543">
        <f t="shared" si="447"/>
        <v>2016</v>
      </c>
    </row>
    <row r="3544" spans="1:23" ht="43.2" x14ac:dyDescent="0.3">
      <c r="A3544">
        <v>2175</v>
      </c>
      <c r="B3544" s="3" t="s">
        <v>2176</v>
      </c>
      <c r="C3544" s="3" t="s">
        <v>6285</v>
      </c>
      <c r="D3544">
        <v>700</v>
      </c>
      <c r="E3544">
        <v>1750</v>
      </c>
      <c r="F3544" t="s">
        <v>8219</v>
      </c>
      <c r="G3544" t="s">
        <v>8224</v>
      </c>
      <c r="H3544" t="s">
        <v>8246</v>
      </c>
      <c r="I3544">
        <v>1469059986</v>
      </c>
      <c r="J3544">
        <v>1468455186</v>
      </c>
      <c r="K3544" t="b">
        <v>0</v>
      </c>
      <c r="L3544">
        <v>26</v>
      </c>
      <c r="M3544" t="b">
        <v>1</v>
      </c>
      <c r="N3544" t="s">
        <v>8276</v>
      </c>
      <c r="O3544" s="5">
        <f t="shared" si="440"/>
        <v>2.5</v>
      </c>
      <c r="P3544" s="8">
        <f t="shared" si="441"/>
        <v>67.307692307692307</v>
      </c>
      <c r="Q3544" t="str">
        <f t="shared" si="442"/>
        <v>music</v>
      </c>
      <c r="R3544" t="str">
        <f t="shared" si="443"/>
        <v>rock</v>
      </c>
      <c r="S3544" s="11">
        <f t="shared" si="444"/>
        <v>42565.009097222224</v>
      </c>
      <c r="T3544" s="11">
        <f t="shared" si="445"/>
        <v>42572.009097222224</v>
      </c>
      <c r="U3544" t="str">
        <f>INDEX('ED - Country code'!$A:$A,MATCH(Data!G2177,'ED - Country code'!$B:$B,0))</f>
        <v>Netherlands</v>
      </c>
      <c r="V3544">
        <f t="shared" si="446"/>
        <v>7</v>
      </c>
      <c r="W3544">
        <f t="shared" si="447"/>
        <v>2016</v>
      </c>
    </row>
    <row r="3545" spans="1:23" ht="28.8" x14ac:dyDescent="0.3">
      <c r="A3545">
        <v>1389</v>
      </c>
      <c r="B3545" s="3" t="s">
        <v>1390</v>
      </c>
      <c r="C3545" s="3" t="s">
        <v>5499</v>
      </c>
      <c r="D3545">
        <v>500</v>
      </c>
      <c r="E3545">
        <v>727</v>
      </c>
      <c r="F3545" t="s">
        <v>8219</v>
      </c>
      <c r="G3545" t="s">
        <v>8225</v>
      </c>
      <c r="H3545" t="s">
        <v>8247</v>
      </c>
      <c r="I3545">
        <v>1471087957</v>
      </c>
      <c r="J3545">
        <v>1468495957</v>
      </c>
      <c r="K3545" t="b">
        <v>0</v>
      </c>
      <c r="L3545">
        <v>34</v>
      </c>
      <c r="M3545" t="b">
        <v>1</v>
      </c>
      <c r="N3545" t="s">
        <v>8276</v>
      </c>
      <c r="O3545" s="5">
        <f t="shared" si="440"/>
        <v>1.454</v>
      </c>
      <c r="P3545" s="8">
        <f t="shared" si="441"/>
        <v>21.382352941176471</v>
      </c>
      <c r="Q3545" t="str">
        <f t="shared" si="442"/>
        <v>music</v>
      </c>
      <c r="R3545" t="str">
        <f t="shared" si="443"/>
        <v>rock</v>
      </c>
      <c r="S3545" s="11">
        <f t="shared" si="444"/>
        <v>42565.480983796297</v>
      </c>
      <c r="T3545" s="11">
        <f t="shared" si="445"/>
        <v>42595.480983796297</v>
      </c>
      <c r="U3545" t="str">
        <f>INDEX('ED - Country code'!$A:$A,MATCH(Data!G1391,'ED - Country code'!$B:$B,0))</f>
        <v>United States of America</v>
      </c>
      <c r="V3545">
        <f t="shared" si="446"/>
        <v>30</v>
      </c>
      <c r="W3545">
        <f t="shared" si="447"/>
        <v>2016</v>
      </c>
    </row>
    <row r="3546" spans="1:23" x14ac:dyDescent="0.3">
      <c r="A3546">
        <v>1303</v>
      </c>
      <c r="B3546" s="3" t="s">
        <v>1304</v>
      </c>
      <c r="C3546" s="3" t="s">
        <v>5413</v>
      </c>
      <c r="D3546">
        <v>3500</v>
      </c>
      <c r="E3546">
        <v>4559.13</v>
      </c>
      <c r="F3546" t="s">
        <v>8219</v>
      </c>
      <c r="G3546" t="s">
        <v>8225</v>
      </c>
      <c r="H3546" t="s">
        <v>8247</v>
      </c>
      <c r="I3546">
        <v>1469962800</v>
      </c>
      <c r="J3546">
        <v>1468578920</v>
      </c>
      <c r="K3546" t="b">
        <v>0</v>
      </c>
      <c r="L3546">
        <v>108</v>
      </c>
      <c r="M3546" t="b">
        <v>1</v>
      </c>
      <c r="N3546" t="s">
        <v>8271</v>
      </c>
      <c r="O3546" s="5">
        <f t="shared" si="440"/>
        <v>1.3026085714285716</v>
      </c>
      <c r="P3546" s="8">
        <f t="shared" si="441"/>
        <v>42.214166666666671</v>
      </c>
      <c r="Q3546" t="str">
        <f t="shared" si="442"/>
        <v>theater</v>
      </c>
      <c r="R3546" t="str">
        <f t="shared" si="443"/>
        <v>plays</v>
      </c>
      <c r="S3546" s="11">
        <f t="shared" si="444"/>
        <v>42566.441203703704</v>
      </c>
      <c r="T3546" s="11">
        <f t="shared" si="445"/>
        <v>42582.458333333328</v>
      </c>
      <c r="U3546" t="str">
        <f>INDEX('ED - Country code'!$A:$A,MATCH(Data!G1305,'ED - Country code'!$B:$B,0))</f>
        <v>United States of America</v>
      </c>
      <c r="V3546">
        <f t="shared" si="446"/>
        <v>16.017129629624833</v>
      </c>
      <c r="W3546">
        <f t="shared" si="447"/>
        <v>2016</v>
      </c>
    </row>
    <row r="3547" spans="1:23" ht="43.2" x14ac:dyDescent="0.3">
      <c r="A3547">
        <v>3606</v>
      </c>
      <c r="B3547" s="3" t="s">
        <v>3605</v>
      </c>
      <c r="C3547" s="3" t="s">
        <v>7716</v>
      </c>
      <c r="D3547">
        <v>3000</v>
      </c>
      <c r="E3547">
        <v>3908</v>
      </c>
      <c r="F3547" t="s">
        <v>8219</v>
      </c>
      <c r="G3547" t="s">
        <v>8225</v>
      </c>
      <c r="H3547" t="s">
        <v>8247</v>
      </c>
      <c r="I3547">
        <v>1471185057</v>
      </c>
      <c r="J3547">
        <v>1468593057</v>
      </c>
      <c r="K3547" t="b">
        <v>0</v>
      </c>
      <c r="L3547">
        <v>64</v>
      </c>
      <c r="M3547" t="b">
        <v>1</v>
      </c>
      <c r="N3547" t="s">
        <v>8271</v>
      </c>
      <c r="O3547" s="5">
        <f t="shared" si="440"/>
        <v>1.3026666666666666</v>
      </c>
      <c r="P3547" s="8">
        <f t="shared" si="441"/>
        <v>61.0625</v>
      </c>
      <c r="Q3547" t="str">
        <f t="shared" si="442"/>
        <v>theater</v>
      </c>
      <c r="R3547" t="str">
        <f t="shared" si="443"/>
        <v>plays</v>
      </c>
      <c r="S3547" s="11">
        <f t="shared" si="444"/>
        <v>42566.604826388888</v>
      </c>
      <c r="T3547" s="11">
        <f t="shared" si="445"/>
        <v>42596.604826388888</v>
      </c>
      <c r="U3547" t="str">
        <f>INDEX('ED - Country code'!$A:$A,MATCH(Data!G3608,'ED - Country code'!$B:$B,0))</f>
        <v>United States of America</v>
      </c>
      <c r="V3547">
        <f t="shared" si="446"/>
        <v>30</v>
      </c>
      <c r="W3547">
        <f t="shared" si="447"/>
        <v>2016</v>
      </c>
    </row>
    <row r="3548" spans="1:23" ht="28.8" x14ac:dyDescent="0.3">
      <c r="A3548">
        <v>3028</v>
      </c>
      <c r="B3548" s="3" t="s">
        <v>3028</v>
      </c>
      <c r="C3548" s="3" t="s">
        <v>7138</v>
      </c>
      <c r="D3548">
        <v>5000</v>
      </c>
      <c r="E3548">
        <v>8401</v>
      </c>
      <c r="F3548" t="s">
        <v>8219</v>
      </c>
      <c r="G3548" t="s">
        <v>8224</v>
      </c>
      <c r="H3548" t="s">
        <v>8246</v>
      </c>
      <c r="I3548">
        <v>1471242025</v>
      </c>
      <c r="J3548">
        <v>1468650025</v>
      </c>
      <c r="K3548" t="b">
        <v>0</v>
      </c>
      <c r="L3548">
        <v>99</v>
      </c>
      <c r="M3548" t="b">
        <v>1</v>
      </c>
      <c r="N3548" t="s">
        <v>8303</v>
      </c>
      <c r="O3548" s="5">
        <f t="shared" si="440"/>
        <v>1.6801999999999999</v>
      </c>
      <c r="P3548" s="8">
        <f t="shared" si="441"/>
        <v>84.858585858585855</v>
      </c>
      <c r="Q3548" t="str">
        <f t="shared" si="442"/>
        <v>theater</v>
      </c>
      <c r="R3548" t="str">
        <f t="shared" si="443"/>
        <v>spaces</v>
      </c>
      <c r="S3548" s="11">
        <f t="shared" si="444"/>
        <v>42567.264178240745</v>
      </c>
      <c r="T3548" s="11">
        <f t="shared" si="445"/>
        <v>42597.264178240745</v>
      </c>
      <c r="U3548" t="str">
        <f>INDEX('ED - Country code'!$A:$A,MATCH(Data!G3030,'ED - Country code'!$B:$B,0))</f>
        <v>United States of America</v>
      </c>
      <c r="V3548">
        <f t="shared" si="446"/>
        <v>30</v>
      </c>
      <c r="W3548">
        <f t="shared" si="447"/>
        <v>2016</v>
      </c>
    </row>
    <row r="3549" spans="1:23" ht="43.2" x14ac:dyDescent="0.3">
      <c r="A3549">
        <v>3286</v>
      </c>
      <c r="B3549" s="3" t="s">
        <v>3286</v>
      </c>
      <c r="C3549" s="3" t="s">
        <v>7396</v>
      </c>
      <c r="D3549">
        <v>15000</v>
      </c>
      <c r="E3549">
        <v>15265</v>
      </c>
      <c r="F3549" t="s">
        <v>8219</v>
      </c>
      <c r="G3549" t="s">
        <v>8224</v>
      </c>
      <c r="H3549" t="s">
        <v>8246</v>
      </c>
      <c r="I3549">
        <v>1471291782</v>
      </c>
      <c r="J3549">
        <v>1468699782</v>
      </c>
      <c r="K3549" t="b">
        <v>0</v>
      </c>
      <c r="L3549">
        <v>122</v>
      </c>
      <c r="M3549" t="b">
        <v>1</v>
      </c>
      <c r="N3549" t="s">
        <v>8271</v>
      </c>
      <c r="O3549" s="5">
        <f t="shared" si="440"/>
        <v>1.0176666666666667</v>
      </c>
      <c r="P3549" s="8">
        <f t="shared" si="441"/>
        <v>125.12295081967213</v>
      </c>
      <c r="Q3549" t="str">
        <f t="shared" si="442"/>
        <v>theater</v>
      </c>
      <c r="R3549" t="str">
        <f t="shared" si="443"/>
        <v>plays</v>
      </c>
      <c r="S3549" s="11">
        <f t="shared" si="444"/>
        <v>42567.840069444443</v>
      </c>
      <c r="T3549" s="11">
        <f t="shared" si="445"/>
        <v>42597.840069444443</v>
      </c>
      <c r="U3549" t="str">
        <f>INDEX('ED - Country code'!$A:$A,MATCH(Data!G3288,'ED - Country code'!$B:$B,0))</f>
        <v>United States of America</v>
      </c>
      <c r="V3549">
        <f t="shared" si="446"/>
        <v>30</v>
      </c>
      <c r="W3549">
        <f t="shared" si="447"/>
        <v>2016</v>
      </c>
    </row>
    <row r="3550" spans="1:23" x14ac:dyDescent="0.3">
      <c r="A3550">
        <v>1378</v>
      </c>
      <c r="B3550" s="3" t="s">
        <v>1379</v>
      </c>
      <c r="C3550" s="3" t="s">
        <v>5488</v>
      </c>
      <c r="D3550">
        <v>2000</v>
      </c>
      <c r="E3550">
        <v>4067</v>
      </c>
      <c r="F3550" t="s">
        <v>8219</v>
      </c>
      <c r="G3550" t="s">
        <v>8225</v>
      </c>
      <c r="H3550" t="s">
        <v>8247</v>
      </c>
      <c r="I3550">
        <v>1470075210</v>
      </c>
      <c r="J3550">
        <v>1468779210</v>
      </c>
      <c r="K3550" t="b">
        <v>0</v>
      </c>
      <c r="L3550">
        <v>133</v>
      </c>
      <c r="M3550" t="b">
        <v>1</v>
      </c>
      <c r="N3550" t="s">
        <v>8276</v>
      </c>
      <c r="O3550" s="5">
        <f t="shared" si="440"/>
        <v>2.0335000000000001</v>
      </c>
      <c r="P3550" s="8">
        <f t="shared" si="441"/>
        <v>30.578947368421051</v>
      </c>
      <c r="Q3550" t="str">
        <f t="shared" si="442"/>
        <v>music</v>
      </c>
      <c r="R3550" t="str">
        <f t="shared" si="443"/>
        <v>rock</v>
      </c>
      <c r="S3550" s="11">
        <f t="shared" si="444"/>
        <v>42568.759374999994</v>
      </c>
      <c r="T3550" s="11">
        <f t="shared" si="445"/>
        <v>42583.759374999994</v>
      </c>
      <c r="U3550" t="str">
        <f>INDEX('ED - Country code'!$A:$A,MATCH(Data!G1380,'ED - Country code'!$B:$B,0))</f>
        <v>United States of America</v>
      </c>
      <c r="V3550">
        <f t="shared" si="446"/>
        <v>15</v>
      </c>
      <c r="W3550">
        <f t="shared" si="447"/>
        <v>2016</v>
      </c>
    </row>
    <row r="3551" spans="1:23" ht="43.2" x14ac:dyDescent="0.3">
      <c r="A3551">
        <v>1674</v>
      </c>
      <c r="B3551" s="3" t="s">
        <v>1675</v>
      </c>
      <c r="C3551" s="3" t="s">
        <v>5784</v>
      </c>
      <c r="D3551">
        <v>5000</v>
      </c>
      <c r="E3551">
        <v>10085</v>
      </c>
      <c r="F3551" t="s">
        <v>8219</v>
      </c>
      <c r="G3551" t="s">
        <v>8224</v>
      </c>
      <c r="H3551" t="s">
        <v>8246</v>
      </c>
      <c r="I3551">
        <v>1471503540</v>
      </c>
      <c r="J3551">
        <v>1468852306</v>
      </c>
      <c r="K3551" t="b">
        <v>0</v>
      </c>
      <c r="L3551">
        <v>113</v>
      </c>
      <c r="M3551" t="b">
        <v>1</v>
      </c>
      <c r="N3551" t="s">
        <v>8292</v>
      </c>
      <c r="O3551" s="5">
        <f t="shared" si="440"/>
        <v>2.0169999999999999</v>
      </c>
      <c r="P3551" s="8">
        <f t="shared" si="441"/>
        <v>89.247787610619469</v>
      </c>
      <c r="Q3551" t="str">
        <f t="shared" si="442"/>
        <v>music</v>
      </c>
      <c r="R3551" t="str">
        <f t="shared" si="443"/>
        <v>pop</v>
      </c>
      <c r="S3551" s="11">
        <f t="shared" si="444"/>
        <v>42569.605393518519</v>
      </c>
      <c r="T3551" s="11">
        <f t="shared" si="445"/>
        <v>42600.290972222225</v>
      </c>
      <c r="U3551" t="str">
        <f>INDEX('ED - Country code'!$A:$A,MATCH(Data!G1676,'ED - Country code'!$B:$B,0))</f>
        <v>United States of America</v>
      </c>
      <c r="V3551">
        <f t="shared" si="446"/>
        <v>30.685578703705687</v>
      </c>
      <c r="W3551">
        <f t="shared" si="447"/>
        <v>2016</v>
      </c>
    </row>
    <row r="3552" spans="1:23" ht="28.8" x14ac:dyDescent="0.3">
      <c r="A3552">
        <v>3033</v>
      </c>
      <c r="B3552" s="3" t="s">
        <v>3033</v>
      </c>
      <c r="C3552" s="3" t="s">
        <v>7143</v>
      </c>
      <c r="D3552">
        <v>3000</v>
      </c>
      <c r="E3552">
        <v>4396</v>
      </c>
      <c r="F3552" t="s">
        <v>8219</v>
      </c>
      <c r="G3552" t="s">
        <v>8224</v>
      </c>
      <c r="H3552" t="s">
        <v>8246</v>
      </c>
      <c r="I3552">
        <v>1471487925</v>
      </c>
      <c r="J3552">
        <v>1468895925</v>
      </c>
      <c r="K3552" t="b">
        <v>0</v>
      </c>
      <c r="L3552">
        <v>23</v>
      </c>
      <c r="M3552" t="b">
        <v>1</v>
      </c>
      <c r="N3552" t="s">
        <v>8303</v>
      </c>
      <c r="O3552" s="5">
        <f t="shared" si="440"/>
        <v>1.4653333333333334</v>
      </c>
      <c r="P3552" s="8">
        <f t="shared" si="441"/>
        <v>191.13043478260869</v>
      </c>
      <c r="Q3552" t="str">
        <f t="shared" si="442"/>
        <v>theater</v>
      </c>
      <c r="R3552" t="str">
        <f t="shared" si="443"/>
        <v>spaces</v>
      </c>
      <c r="S3552" s="11">
        <f t="shared" si="444"/>
        <v>42570.110243055555</v>
      </c>
      <c r="T3552" s="11">
        <f t="shared" si="445"/>
        <v>42600.110243055555</v>
      </c>
      <c r="U3552" t="str">
        <f>INDEX('ED - Country code'!$A:$A,MATCH(Data!G3035,'ED - Country code'!$B:$B,0))</f>
        <v>United Kingdom</v>
      </c>
      <c r="V3552">
        <f t="shared" si="446"/>
        <v>30</v>
      </c>
      <c r="W3552">
        <f t="shared" si="447"/>
        <v>2016</v>
      </c>
    </row>
    <row r="3553" spans="1:23" ht="43.2" x14ac:dyDescent="0.3">
      <c r="A3553">
        <v>1525</v>
      </c>
      <c r="B3553" s="3" t="s">
        <v>1526</v>
      </c>
      <c r="C3553" s="3" t="s">
        <v>5635</v>
      </c>
      <c r="D3553">
        <v>2600</v>
      </c>
      <c r="E3553">
        <v>4524.1499999999996</v>
      </c>
      <c r="F3553" t="s">
        <v>8219</v>
      </c>
      <c r="G3553" t="s">
        <v>8224</v>
      </c>
      <c r="H3553" t="s">
        <v>8246</v>
      </c>
      <c r="I3553">
        <v>1471539138</v>
      </c>
      <c r="J3553">
        <v>1468947138</v>
      </c>
      <c r="K3553" t="b">
        <v>1</v>
      </c>
      <c r="L3553">
        <v>140</v>
      </c>
      <c r="M3553" t="b">
        <v>1</v>
      </c>
      <c r="N3553" t="s">
        <v>8285</v>
      </c>
      <c r="O3553" s="5">
        <f t="shared" si="440"/>
        <v>1.7400576923076922</v>
      </c>
      <c r="P3553" s="8">
        <f t="shared" si="441"/>
        <v>32.315357142857138</v>
      </c>
      <c r="Q3553" t="str">
        <f t="shared" si="442"/>
        <v>photography</v>
      </c>
      <c r="R3553" t="str">
        <f t="shared" si="443"/>
        <v>photobooks</v>
      </c>
      <c r="S3553" s="11">
        <f t="shared" si="444"/>
        <v>42570.702986111108</v>
      </c>
      <c r="T3553" s="11">
        <f t="shared" si="445"/>
        <v>42600.702986111108</v>
      </c>
      <c r="U3553" t="str">
        <f>INDEX('ED - Country code'!$A:$A,MATCH(Data!G1527,'ED - Country code'!$B:$B,0))</f>
        <v>United Kingdom</v>
      </c>
      <c r="V3553">
        <f t="shared" si="446"/>
        <v>30</v>
      </c>
      <c r="W3553">
        <f t="shared" si="447"/>
        <v>2016</v>
      </c>
    </row>
    <row r="3554" spans="1:23" ht="28.8" x14ac:dyDescent="0.3">
      <c r="A3554">
        <v>2010</v>
      </c>
      <c r="B3554" s="3" t="s">
        <v>2011</v>
      </c>
      <c r="C3554" s="3" t="s">
        <v>6120</v>
      </c>
      <c r="D3554">
        <v>30000</v>
      </c>
      <c r="E3554">
        <v>96015.9</v>
      </c>
      <c r="F3554" t="s">
        <v>8219</v>
      </c>
      <c r="G3554" t="s">
        <v>8224</v>
      </c>
      <c r="H3554" t="s">
        <v>8246</v>
      </c>
      <c r="I3554">
        <v>1471564491</v>
      </c>
      <c r="J3554">
        <v>1468972491</v>
      </c>
      <c r="K3554" t="b">
        <v>1</v>
      </c>
      <c r="L3554">
        <v>1737</v>
      </c>
      <c r="M3554" t="b">
        <v>1</v>
      </c>
      <c r="N3554" t="s">
        <v>8295</v>
      </c>
      <c r="O3554" s="5">
        <f t="shared" si="440"/>
        <v>3.2005299999999997</v>
      </c>
      <c r="P3554" s="8">
        <f t="shared" si="441"/>
        <v>55.276856649395505</v>
      </c>
      <c r="Q3554" t="str">
        <f t="shared" si="442"/>
        <v>technology</v>
      </c>
      <c r="R3554" t="str">
        <f t="shared" si="443"/>
        <v>hardware</v>
      </c>
      <c r="S3554" s="11">
        <f t="shared" si="444"/>
        <v>42570.996423611112</v>
      </c>
      <c r="T3554" s="11">
        <f t="shared" si="445"/>
        <v>42600.996423611112</v>
      </c>
      <c r="U3554" t="str">
        <f>INDEX('ED - Country code'!$A:$A,MATCH(Data!G2012,'ED - Country code'!$B:$B,0))</f>
        <v>United States of America</v>
      </c>
      <c r="V3554">
        <f t="shared" si="446"/>
        <v>30</v>
      </c>
      <c r="W3554">
        <f t="shared" si="447"/>
        <v>2016</v>
      </c>
    </row>
    <row r="3555" spans="1:23" ht="43.2" x14ac:dyDescent="0.3">
      <c r="A3555">
        <v>1756</v>
      </c>
      <c r="B3555" s="3" t="s">
        <v>1757</v>
      </c>
      <c r="C3555" s="3" t="s">
        <v>5866</v>
      </c>
      <c r="D3555">
        <v>5500</v>
      </c>
      <c r="E3555">
        <v>5655.6</v>
      </c>
      <c r="F3555" t="s">
        <v>8219</v>
      </c>
      <c r="G3555" t="s">
        <v>8224</v>
      </c>
      <c r="H3555" t="s">
        <v>8246</v>
      </c>
      <c r="I3555">
        <v>1472443269</v>
      </c>
      <c r="J3555">
        <v>1468987269</v>
      </c>
      <c r="K3555" t="b">
        <v>0</v>
      </c>
      <c r="L3555">
        <v>120</v>
      </c>
      <c r="M3555" t="b">
        <v>1</v>
      </c>
      <c r="N3555" t="s">
        <v>8285</v>
      </c>
      <c r="O3555" s="5">
        <f t="shared" si="440"/>
        <v>1.0282909090909091</v>
      </c>
      <c r="P3555" s="8">
        <f t="shared" si="441"/>
        <v>47.13</v>
      </c>
      <c r="Q3555" t="str">
        <f t="shared" si="442"/>
        <v>photography</v>
      </c>
      <c r="R3555" t="str">
        <f t="shared" si="443"/>
        <v>photobooks</v>
      </c>
      <c r="S3555" s="11">
        <f t="shared" si="444"/>
        <v>42571.167465277773</v>
      </c>
      <c r="T3555" s="11">
        <f t="shared" si="445"/>
        <v>42611.167465277773</v>
      </c>
      <c r="U3555" t="str">
        <f>INDEX('ED - Country code'!$A:$A,MATCH(Data!G1758,'ED - Country code'!$B:$B,0))</f>
        <v>United Kingdom</v>
      </c>
      <c r="V3555">
        <f t="shared" si="446"/>
        <v>40</v>
      </c>
      <c r="W3555">
        <f t="shared" si="447"/>
        <v>2016</v>
      </c>
    </row>
    <row r="3556" spans="1:23" ht="43.2" x14ac:dyDescent="0.3">
      <c r="A3556">
        <v>3538</v>
      </c>
      <c r="B3556" s="3" t="s">
        <v>3537</v>
      </c>
      <c r="C3556" s="3" t="s">
        <v>7648</v>
      </c>
      <c r="D3556">
        <v>2000</v>
      </c>
      <c r="E3556">
        <v>2569</v>
      </c>
      <c r="F3556" t="s">
        <v>8219</v>
      </c>
      <c r="G3556" t="s">
        <v>8225</v>
      </c>
      <c r="H3556" t="s">
        <v>8247</v>
      </c>
      <c r="I3556">
        <v>1471428340</v>
      </c>
      <c r="J3556">
        <v>1469009140</v>
      </c>
      <c r="K3556" t="b">
        <v>0</v>
      </c>
      <c r="L3556">
        <v>83</v>
      </c>
      <c r="M3556" t="b">
        <v>1</v>
      </c>
      <c r="N3556" t="s">
        <v>8271</v>
      </c>
      <c r="O3556" s="5">
        <f t="shared" si="440"/>
        <v>1.2845</v>
      </c>
      <c r="P3556" s="8">
        <f t="shared" si="441"/>
        <v>30.951807228915662</v>
      </c>
      <c r="Q3556" t="str">
        <f t="shared" si="442"/>
        <v>theater</v>
      </c>
      <c r="R3556" t="str">
        <f t="shared" si="443"/>
        <v>plays</v>
      </c>
      <c r="S3556" s="11">
        <f t="shared" si="444"/>
        <v>42571.420601851853</v>
      </c>
      <c r="T3556" s="11">
        <f t="shared" si="445"/>
        <v>42599.420601851853</v>
      </c>
      <c r="U3556" t="str">
        <f>INDEX('ED - Country code'!$A:$A,MATCH(Data!G3540,'ED - Country code'!$B:$B,0))</f>
        <v>United States of America</v>
      </c>
      <c r="V3556">
        <f t="shared" si="446"/>
        <v>28</v>
      </c>
      <c r="W3556">
        <f t="shared" si="447"/>
        <v>2016</v>
      </c>
    </row>
    <row r="3557" spans="1:23" ht="43.2" x14ac:dyDescent="0.3">
      <c r="A3557">
        <v>3824</v>
      </c>
      <c r="B3557" s="3" t="s">
        <v>3821</v>
      </c>
      <c r="C3557" s="3" t="s">
        <v>7933</v>
      </c>
      <c r="D3557">
        <v>250</v>
      </c>
      <c r="E3557">
        <v>270</v>
      </c>
      <c r="F3557" t="s">
        <v>8219</v>
      </c>
      <c r="G3557" t="s">
        <v>8225</v>
      </c>
      <c r="H3557" t="s">
        <v>8247</v>
      </c>
      <c r="I3557">
        <v>1470058860</v>
      </c>
      <c r="J3557">
        <v>1469026903</v>
      </c>
      <c r="K3557" t="b">
        <v>0</v>
      </c>
      <c r="L3557">
        <v>7</v>
      </c>
      <c r="M3557" t="b">
        <v>1</v>
      </c>
      <c r="N3557" t="s">
        <v>8271</v>
      </c>
      <c r="O3557" s="5">
        <f t="shared" si="440"/>
        <v>1.08</v>
      </c>
      <c r="P3557" s="8">
        <f t="shared" si="441"/>
        <v>38.571428571428569</v>
      </c>
      <c r="Q3557" t="str">
        <f t="shared" si="442"/>
        <v>theater</v>
      </c>
      <c r="R3557" t="str">
        <f t="shared" si="443"/>
        <v>plays</v>
      </c>
      <c r="S3557" s="11">
        <f t="shared" si="444"/>
        <v>42571.626192129625</v>
      </c>
      <c r="T3557" s="11">
        <f t="shared" si="445"/>
        <v>42583.570138888885</v>
      </c>
      <c r="U3557" t="str">
        <f>INDEX('ED - Country code'!$A:$A,MATCH(Data!G3826,'ED - Country code'!$B:$B,0))</f>
        <v>Austria</v>
      </c>
      <c r="V3557">
        <f t="shared" si="446"/>
        <v>11.943946759260143</v>
      </c>
      <c r="W3557">
        <f t="shared" si="447"/>
        <v>2016</v>
      </c>
    </row>
    <row r="3558" spans="1:23" ht="43.2" x14ac:dyDescent="0.3">
      <c r="A3558">
        <v>3435</v>
      </c>
      <c r="B3558" s="3" t="s">
        <v>3434</v>
      </c>
      <c r="C3558" s="3" t="s">
        <v>7545</v>
      </c>
      <c r="D3558">
        <v>1000</v>
      </c>
      <c r="E3558">
        <v>1120</v>
      </c>
      <c r="F3558" t="s">
        <v>8219</v>
      </c>
      <c r="G3558" t="s">
        <v>8224</v>
      </c>
      <c r="H3558" t="s">
        <v>8246</v>
      </c>
      <c r="I3558">
        <v>1470538800</v>
      </c>
      <c r="J3558">
        <v>1469112493</v>
      </c>
      <c r="K3558" t="b">
        <v>0</v>
      </c>
      <c r="L3558">
        <v>19</v>
      </c>
      <c r="M3558" t="b">
        <v>1</v>
      </c>
      <c r="N3558" t="s">
        <v>8271</v>
      </c>
      <c r="O3558" s="5">
        <f t="shared" si="440"/>
        <v>1.1200000000000001</v>
      </c>
      <c r="P3558" s="8">
        <f t="shared" si="441"/>
        <v>58.94736842105263</v>
      </c>
      <c r="Q3558" t="str">
        <f t="shared" si="442"/>
        <v>theater</v>
      </c>
      <c r="R3558" t="str">
        <f t="shared" si="443"/>
        <v>plays</v>
      </c>
      <c r="S3558" s="11">
        <f t="shared" si="444"/>
        <v>42572.61681712963</v>
      </c>
      <c r="T3558" s="11">
        <f t="shared" si="445"/>
        <v>42589.125</v>
      </c>
      <c r="U3558" t="str">
        <f>INDEX('ED - Country code'!$A:$A,MATCH(Data!G3437,'ED - Country code'!$B:$B,0))</f>
        <v>United States of America</v>
      </c>
      <c r="V3558">
        <f t="shared" si="446"/>
        <v>16.508182870369637</v>
      </c>
      <c r="W3558">
        <f t="shared" si="447"/>
        <v>2016</v>
      </c>
    </row>
    <row r="3559" spans="1:23" ht="43.2" x14ac:dyDescent="0.3">
      <c r="A3559">
        <v>11</v>
      </c>
      <c r="B3559" s="3" t="s">
        <v>13</v>
      </c>
      <c r="C3559" s="3" t="s">
        <v>4122</v>
      </c>
      <c r="D3559">
        <v>5000</v>
      </c>
      <c r="E3559">
        <v>6025</v>
      </c>
      <c r="F3559" t="s">
        <v>8219</v>
      </c>
      <c r="G3559" t="s">
        <v>8224</v>
      </c>
      <c r="H3559" t="s">
        <v>8246</v>
      </c>
      <c r="I3559">
        <v>1471834800</v>
      </c>
      <c r="J3559">
        <v>1469126462</v>
      </c>
      <c r="K3559" t="b">
        <v>0</v>
      </c>
      <c r="L3559">
        <v>75</v>
      </c>
      <c r="M3559" t="b">
        <v>1</v>
      </c>
      <c r="N3559" t="s">
        <v>8265</v>
      </c>
      <c r="O3559" s="5">
        <f t="shared" si="440"/>
        <v>1.2050000000000001</v>
      </c>
      <c r="P3559" s="8">
        <f t="shared" si="441"/>
        <v>80.333333333333329</v>
      </c>
      <c r="Q3559" t="str">
        <f t="shared" si="442"/>
        <v>film &amp; video</v>
      </c>
      <c r="R3559" t="str">
        <f t="shared" si="443"/>
        <v>television</v>
      </c>
      <c r="S3559" s="11">
        <f t="shared" si="444"/>
        <v>42572.778495370367</v>
      </c>
      <c r="T3559" s="11">
        <f t="shared" si="445"/>
        <v>42604.125</v>
      </c>
      <c r="U3559" t="str">
        <f>INDEX('ED - Country code'!$A:$A,MATCH(Data!G13,'ED - Country code'!$B:$B,0))</f>
        <v>United States of America</v>
      </c>
      <c r="V3559">
        <f t="shared" si="446"/>
        <v>31.346504629633273</v>
      </c>
      <c r="W3559">
        <f t="shared" si="447"/>
        <v>2016</v>
      </c>
    </row>
    <row r="3560" spans="1:23" ht="43.2" x14ac:dyDescent="0.3">
      <c r="A3560">
        <v>2252</v>
      </c>
      <c r="B3560" s="3" t="s">
        <v>2253</v>
      </c>
      <c r="C3560" s="3" t="s">
        <v>6362</v>
      </c>
      <c r="D3560">
        <v>9000</v>
      </c>
      <c r="E3560">
        <v>24505</v>
      </c>
      <c r="F3560" t="s">
        <v>8219</v>
      </c>
      <c r="G3560" t="s">
        <v>8227</v>
      </c>
      <c r="H3560" t="s">
        <v>8249</v>
      </c>
      <c r="I3560">
        <v>1470469938</v>
      </c>
      <c r="J3560">
        <v>1469173938</v>
      </c>
      <c r="K3560" t="b">
        <v>0</v>
      </c>
      <c r="L3560">
        <v>249</v>
      </c>
      <c r="M3560" t="b">
        <v>1</v>
      </c>
      <c r="N3560" t="s">
        <v>8297</v>
      </c>
      <c r="O3560" s="5">
        <f t="shared" si="440"/>
        <v>2.722777777777778</v>
      </c>
      <c r="P3560" s="8">
        <f t="shared" si="441"/>
        <v>98.413654618473899</v>
      </c>
      <c r="Q3560" t="str">
        <f t="shared" si="442"/>
        <v>games</v>
      </c>
      <c r="R3560" t="str">
        <f t="shared" si="443"/>
        <v>tabletop games</v>
      </c>
      <c r="S3560" s="11">
        <f t="shared" si="444"/>
        <v>42573.327986111108</v>
      </c>
      <c r="T3560" s="11">
        <f t="shared" si="445"/>
        <v>42588.327986111108</v>
      </c>
      <c r="U3560" t="str">
        <f>INDEX('ED - Country code'!$A:$A,MATCH(Data!G2254,'ED - Country code'!$B:$B,0))</f>
        <v>United Kingdom</v>
      </c>
      <c r="V3560">
        <f t="shared" si="446"/>
        <v>15</v>
      </c>
      <c r="W3560">
        <f t="shared" si="447"/>
        <v>2016</v>
      </c>
    </row>
    <row r="3561" spans="1:23" ht="43.2" x14ac:dyDescent="0.3">
      <c r="A3561">
        <v>3464</v>
      </c>
      <c r="B3561" s="3" t="s">
        <v>3463</v>
      </c>
      <c r="C3561" s="3" t="s">
        <v>7574</v>
      </c>
      <c r="D3561">
        <v>5000</v>
      </c>
      <c r="E3561">
        <v>5116.18</v>
      </c>
      <c r="F3561" t="s">
        <v>8219</v>
      </c>
      <c r="G3561" t="s">
        <v>8224</v>
      </c>
      <c r="H3561" t="s">
        <v>8246</v>
      </c>
      <c r="I3561">
        <v>1471921637</v>
      </c>
      <c r="J3561">
        <v>1469329637</v>
      </c>
      <c r="K3561" t="b">
        <v>0</v>
      </c>
      <c r="L3561">
        <v>93</v>
      </c>
      <c r="M3561" t="b">
        <v>1</v>
      </c>
      <c r="N3561" t="s">
        <v>8271</v>
      </c>
      <c r="O3561" s="5">
        <f t="shared" si="440"/>
        <v>1.023236</v>
      </c>
      <c r="P3561" s="8">
        <f t="shared" si="441"/>
        <v>55.012688172043013</v>
      </c>
      <c r="Q3561" t="str">
        <f t="shared" si="442"/>
        <v>theater</v>
      </c>
      <c r="R3561" t="str">
        <f t="shared" si="443"/>
        <v>plays</v>
      </c>
      <c r="S3561" s="11">
        <f t="shared" si="444"/>
        <v>42575.130057870367</v>
      </c>
      <c r="T3561" s="11">
        <f t="shared" si="445"/>
        <v>42605.130057870367</v>
      </c>
      <c r="U3561" t="str">
        <f>INDEX('ED - Country code'!$A:$A,MATCH(Data!G3466,'ED - Country code'!$B:$B,0))</f>
        <v>United Kingdom</v>
      </c>
      <c r="V3561">
        <f t="shared" si="446"/>
        <v>30</v>
      </c>
      <c r="W3561">
        <f t="shared" si="447"/>
        <v>2016</v>
      </c>
    </row>
    <row r="3562" spans="1:23" ht="43.2" x14ac:dyDescent="0.3">
      <c r="A3562">
        <v>2984</v>
      </c>
      <c r="B3562" s="3" t="s">
        <v>2984</v>
      </c>
      <c r="C3562" s="3" t="s">
        <v>7094</v>
      </c>
      <c r="D3562">
        <v>25000</v>
      </c>
      <c r="E3562">
        <v>25088</v>
      </c>
      <c r="F3562" t="s">
        <v>8219</v>
      </c>
      <c r="G3562" t="s">
        <v>8224</v>
      </c>
      <c r="H3562" t="s">
        <v>8246</v>
      </c>
      <c r="I3562">
        <v>1472020881</v>
      </c>
      <c r="J3562">
        <v>1469428881</v>
      </c>
      <c r="K3562" t="b">
        <v>1</v>
      </c>
      <c r="L3562">
        <v>218</v>
      </c>
      <c r="M3562" t="b">
        <v>1</v>
      </c>
      <c r="N3562" t="s">
        <v>8303</v>
      </c>
      <c r="O3562" s="5">
        <f t="shared" si="440"/>
        <v>1.00352</v>
      </c>
      <c r="P3562" s="8">
        <f t="shared" si="441"/>
        <v>115.08256880733946</v>
      </c>
      <c r="Q3562" t="str">
        <f t="shared" si="442"/>
        <v>theater</v>
      </c>
      <c r="R3562" t="str">
        <f t="shared" si="443"/>
        <v>spaces</v>
      </c>
      <c r="S3562" s="11">
        <f t="shared" si="444"/>
        <v>42576.278715277775</v>
      </c>
      <c r="T3562" s="11">
        <f t="shared" si="445"/>
        <v>42606.278715277775</v>
      </c>
      <c r="U3562" t="str">
        <f>INDEX('ED - Country code'!$A:$A,MATCH(Data!G2986,'ED - Country code'!$B:$B,0))</f>
        <v>United States of America</v>
      </c>
      <c r="V3562">
        <f t="shared" si="446"/>
        <v>30</v>
      </c>
      <c r="W3562">
        <f t="shared" si="447"/>
        <v>2016</v>
      </c>
    </row>
    <row r="3563" spans="1:23" ht="43.2" x14ac:dyDescent="0.3">
      <c r="A3563">
        <v>376</v>
      </c>
      <c r="B3563" s="3" t="s">
        <v>377</v>
      </c>
      <c r="C3563" s="3" t="s">
        <v>4486</v>
      </c>
      <c r="D3563">
        <v>2450</v>
      </c>
      <c r="E3563">
        <v>2596</v>
      </c>
      <c r="F3563" t="s">
        <v>8219</v>
      </c>
      <c r="G3563" t="s">
        <v>8225</v>
      </c>
      <c r="H3563" t="s">
        <v>8247</v>
      </c>
      <c r="I3563">
        <v>1472122316</v>
      </c>
      <c r="J3563">
        <v>1469443916</v>
      </c>
      <c r="K3563" t="b">
        <v>0</v>
      </c>
      <c r="L3563">
        <v>48</v>
      </c>
      <c r="M3563" t="b">
        <v>1</v>
      </c>
      <c r="N3563" t="s">
        <v>8269</v>
      </c>
      <c r="O3563" s="5">
        <f t="shared" si="440"/>
        <v>1.0595918367346939</v>
      </c>
      <c r="P3563" s="8">
        <f t="shared" si="441"/>
        <v>54.083333333333336</v>
      </c>
      <c r="Q3563" t="str">
        <f t="shared" si="442"/>
        <v>film &amp; video</v>
      </c>
      <c r="R3563" t="str">
        <f t="shared" si="443"/>
        <v>documentary</v>
      </c>
      <c r="S3563" s="11">
        <f t="shared" si="444"/>
        <v>42576.452731481477</v>
      </c>
      <c r="T3563" s="11">
        <f t="shared" si="445"/>
        <v>42607.452731481477</v>
      </c>
      <c r="U3563" t="str">
        <f>INDEX('ED - Country code'!$A:$A,MATCH(Data!G378,'ED - Country code'!$B:$B,0))</f>
        <v>United States of America</v>
      </c>
      <c r="V3563">
        <f t="shared" si="446"/>
        <v>31</v>
      </c>
      <c r="W3563">
        <f t="shared" si="447"/>
        <v>2016</v>
      </c>
    </row>
    <row r="3564" spans="1:23" x14ac:dyDescent="0.3">
      <c r="A3564">
        <v>3586</v>
      </c>
      <c r="B3564" s="3" t="s">
        <v>3585</v>
      </c>
      <c r="C3564" s="3" t="s">
        <v>7696</v>
      </c>
      <c r="D3564">
        <v>7500</v>
      </c>
      <c r="E3564">
        <v>8207</v>
      </c>
      <c r="F3564" t="s">
        <v>8219</v>
      </c>
      <c r="G3564" t="s">
        <v>8224</v>
      </c>
      <c r="H3564" t="s">
        <v>8246</v>
      </c>
      <c r="I3564">
        <v>1474649070</v>
      </c>
      <c r="J3564">
        <v>1469465070</v>
      </c>
      <c r="K3564" t="b">
        <v>0</v>
      </c>
      <c r="L3564">
        <v>54</v>
      </c>
      <c r="M3564" t="b">
        <v>1</v>
      </c>
      <c r="N3564" t="s">
        <v>8271</v>
      </c>
      <c r="O3564" s="5">
        <f t="shared" si="440"/>
        <v>1.0942666666666667</v>
      </c>
      <c r="P3564" s="8">
        <f t="shared" si="441"/>
        <v>151.9814814814815</v>
      </c>
      <c r="Q3564" t="str">
        <f t="shared" si="442"/>
        <v>theater</v>
      </c>
      <c r="R3564" t="str">
        <f t="shared" si="443"/>
        <v>plays</v>
      </c>
      <c r="S3564" s="11">
        <f t="shared" si="444"/>
        <v>42576.697569444441</v>
      </c>
      <c r="T3564" s="11">
        <f t="shared" si="445"/>
        <v>42636.697569444441</v>
      </c>
      <c r="U3564" t="str">
        <f>INDEX('ED - Country code'!$A:$A,MATCH(Data!G3588,'ED - Country code'!$B:$B,0))</f>
        <v>United Kingdom</v>
      </c>
      <c r="V3564">
        <f t="shared" si="446"/>
        <v>60</v>
      </c>
      <c r="W3564">
        <f t="shared" si="447"/>
        <v>2016</v>
      </c>
    </row>
    <row r="3565" spans="1:23" ht="43.2" x14ac:dyDescent="0.3">
      <c r="A3565">
        <v>845</v>
      </c>
      <c r="B3565" s="3" t="s">
        <v>846</v>
      </c>
      <c r="C3565" s="3" t="s">
        <v>4955</v>
      </c>
      <c r="D3565">
        <v>5000</v>
      </c>
      <c r="E3565">
        <v>6019.01</v>
      </c>
      <c r="F3565" t="s">
        <v>8219</v>
      </c>
      <c r="G3565" t="s">
        <v>8224</v>
      </c>
      <c r="H3565" t="s">
        <v>8246</v>
      </c>
      <c r="I3565">
        <v>1473047940</v>
      </c>
      <c r="J3565">
        <v>1469595396</v>
      </c>
      <c r="K3565" t="b">
        <v>0</v>
      </c>
      <c r="L3565">
        <v>177</v>
      </c>
      <c r="M3565" t="b">
        <v>1</v>
      </c>
      <c r="N3565" t="s">
        <v>8277</v>
      </c>
      <c r="O3565" s="5">
        <f t="shared" si="440"/>
        <v>1.203802</v>
      </c>
      <c r="P3565" s="8">
        <f t="shared" si="441"/>
        <v>34.005706214689269</v>
      </c>
      <c r="Q3565" t="str">
        <f t="shared" si="442"/>
        <v>music</v>
      </c>
      <c r="R3565" t="str">
        <f t="shared" si="443"/>
        <v>metal</v>
      </c>
      <c r="S3565" s="11">
        <f t="shared" si="444"/>
        <v>42578.205972222218</v>
      </c>
      <c r="T3565" s="11">
        <f t="shared" si="445"/>
        <v>42618.165972222225</v>
      </c>
      <c r="U3565" t="str">
        <f>INDEX('ED - Country code'!$A:$A,MATCH(Data!G847,'ED - Country code'!$B:$B,0))</f>
        <v>United States of America</v>
      </c>
      <c r="V3565">
        <f t="shared" si="446"/>
        <v>39.960000000006403</v>
      </c>
      <c r="W3565">
        <f t="shared" si="447"/>
        <v>2016</v>
      </c>
    </row>
    <row r="3566" spans="1:23" ht="43.2" x14ac:dyDescent="0.3">
      <c r="A3566">
        <v>3523</v>
      </c>
      <c r="B3566" s="3" t="s">
        <v>3522</v>
      </c>
      <c r="C3566" s="3" t="s">
        <v>7633</v>
      </c>
      <c r="D3566">
        <v>4000</v>
      </c>
      <c r="E3566">
        <v>4546</v>
      </c>
      <c r="F3566" t="s">
        <v>8219</v>
      </c>
      <c r="G3566" t="s">
        <v>8225</v>
      </c>
      <c r="H3566" t="s">
        <v>8247</v>
      </c>
      <c r="I3566">
        <v>1474844400</v>
      </c>
      <c r="J3566">
        <v>1469871148</v>
      </c>
      <c r="K3566" t="b">
        <v>0</v>
      </c>
      <c r="L3566">
        <v>80</v>
      </c>
      <c r="M3566" t="b">
        <v>1</v>
      </c>
      <c r="N3566" t="s">
        <v>8271</v>
      </c>
      <c r="O3566" s="5">
        <f t="shared" si="440"/>
        <v>1.1365000000000001</v>
      </c>
      <c r="P3566" s="8">
        <f t="shared" si="441"/>
        <v>56.825000000000003</v>
      </c>
      <c r="Q3566" t="str">
        <f t="shared" si="442"/>
        <v>theater</v>
      </c>
      <c r="R3566" t="str">
        <f t="shared" si="443"/>
        <v>plays</v>
      </c>
      <c r="S3566" s="11">
        <f t="shared" si="444"/>
        <v>42581.397546296299</v>
      </c>
      <c r="T3566" s="11">
        <f t="shared" si="445"/>
        <v>42638.958333333328</v>
      </c>
      <c r="U3566" t="str">
        <f>INDEX('ED - Country code'!$A:$A,MATCH(Data!G3525,'ED - Country code'!$B:$B,0))</f>
        <v>United States of America</v>
      </c>
      <c r="V3566">
        <f t="shared" si="446"/>
        <v>57.560787037029513</v>
      </c>
      <c r="W3566">
        <f t="shared" si="447"/>
        <v>2016</v>
      </c>
    </row>
    <row r="3567" spans="1:23" ht="28.8" x14ac:dyDescent="0.3">
      <c r="A3567">
        <v>2186</v>
      </c>
      <c r="B3567" s="3" t="s">
        <v>2187</v>
      </c>
      <c r="C3567" s="3" t="s">
        <v>6296</v>
      </c>
      <c r="D3567">
        <v>20000</v>
      </c>
      <c r="E3567">
        <v>21935</v>
      </c>
      <c r="F3567" t="s">
        <v>8219</v>
      </c>
      <c r="G3567" t="s">
        <v>8224</v>
      </c>
      <c r="H3567" t="s">
        <v>8246</v>
      </c>
      <c r="I3567">
        <v>1473213600</v>
      </c>
      <c r="J3567">
        <v>1470062743</v>
      </c>
      <c r="K3567" t="b">
        <v>0</v>
      </c>
      <c r="L3567">
        <v>392</v>
      </c>
      <c r="M3567" t="b">
        <v>1</v>
      </c>
      <c r="N3567" t="s">
        <v>8297</v>
      </c>
      <c r="O3567" s="5">
        <f t="shared" si="440"/>
        <v>1.0967499999999999</v>
      </c>
      <c r="P3567" s="8">
        <f t="shared" si="441"/>
        <v>55.956632653061227</v>
      </c>
      <c r="Q3567" t="str">
        <f t="shared" si="442"/>
        <v>games</v>
      </c>
      <c r="R3567" t="str">
        <f t="shared" si="443"/>
        <v>tabletop games</v>
      </c>
      <c r="S3567" s="11">
        <f t="shared" si="444"/>
        <v>42583.615081018521</v>
      </c>
      <c r="T3567" s="11">
        <f t="shared" si="445"/>
        <v>42620.083333333328</v>
      </c>
      <c r="U3567" t="str">
        <f>INDEX('ED - Country code'!$A:$A,MATCH(Data!G2188,'ED - Country code'!$B:$B,0))</f>
        <v>United Kingdom</v>
      </c>
      <c r="V3567">
        <f t="shared" si="446"/>
        <v>36.468252314807614</v>
      </c>
      <c r="W3567">
        <f t="shared" si="447"/>
        <v>2016</v>
      </c>
    </row>
    <row r="3568" spans="1:23" ht="43.2" x14ac:dyDescent="0.3">
      <c r="A3568">
        <v>3496</v>
      </c>
      <c r="B3568" s="3" t="s">
        <v>3495</v>
      </c>
      <c r="C3568" s="3" t="s">
        <v>7606</v>
      </c>
      <c r="D3568">
        <v>3000</v>
      </c>
      <c r="E3568">
        <v>3732</v>
      </c>
      <c r="F3568" t="s">
        <v>8219</v>
      </c>
      <c r="G3568" t="s">
        <v>8224</v>
      </c>
      <c r="H3568" t="s">
        <v>8246</v>
      </c>
      <c r="I3568">
        <v>1473625166</v>
      </c>
      <c r="J3568">
        <v>1470169166</v>
      </c>
      <c r="K3568" t="b">
        <v>0</v>
      </c>
      <c r="L3568">
        <v>78</v>
      </c>
      <c r="M3568" t="b">
        <v>1</v>
      </c>
      <c r="N3568" t="s">
        <v>8271</v>
      </c>
      <c r="O3568" s="5">
        <f t="shared" si="440"/>
        <v>1.244</v>
      </c>
      <c r="P3568" s="8">
        <f t="shared" si="441"/>
        <v>47.846153846153847</v>
      </c>
      <c r="Q3568" t="str">
        <f t="shared" si="442"/>
        <v>theater</v>
      </c>
      <c r="R3568" t="str">
        <f t="shared" si="443"/>
        <v>plays</v>
      </c>
      <c r="S3568" s="11">
        <f t="shared" si="444"/>
        <v>42584.846828703703</v>
      </c>
      <c r="T3568" s="11">
        <f t="shared" si="445"/>
        <v>42624.846828703703</v>
      </c>
      <c r="U3568" t="str">
        <f>INDEX('ED - Country code'!$A:$A,MATCH(Data!G3498,'ED - Country code'!$B:$B,0))</f>
        <v>United States of America</v>
      </c>
      <c r="V3568">
        <f t="shared" si="446"/>
        <v>40</v>
      </c>
      <c r="W3568">
        <f t="shared" si="447"/>
        <v>2016</v>
      </c>
    </row>
    <row r="3569" spans="1:23" ht="28.8" x14ac:dyDescent="0.3">
      <c r="A3569">
        <v>2968</v>
      </c>
      <c r="B3569" s="3" t="s">
        <v>2968</v>
      </c>
      <c r="C3569" s="3" t="s">
        <v>7078</v>
      </c>
      <c r="D3569">
        <v>3500</v>
      </c>
      <c r="E3569">
        <v>3710</v>
      </c>
      <c r="F3569" t="s">
        <v>8219</v>
      </c>
      <c r="G3569" t="s">
        <v>8224</v>
      </c>
      <c r="H3569" t="s">
        <v>8246</v>
      </c>
      <c r="I3569">
        <v>1471406340</v>
      </c>
      <c r="J3569">
        <v>1470227660</v>
      </c>
      <c r="K3569" t="b">
        <v>0</v>
      </c>
      <c r="L3569">
        <v>47</v>
      </c>
      <c r="M3569" t="b">
        <v>1</v>
      </c>
      <c r="N3569" t="s">
        <v>8271</v>
      </c>
      <c r="O3569" s="5">
        <f t="shared" si="440"/>
        <v>1.06</v>
      </c>
      <c r="P3569" s="8">
        <f t="shared" si="441"/>
        <v>78.936170212765958</v>
      </c>
      <c r="Q3569" t="str">
        <f t="shared" si="442"/>
        <v>theater</v>
      </c>
      <c r="R3569" t="str">
        <f t="shared" si="443"/>
        <v>plays</v>
      </c>
      <c r="S3569" s="11">
        <f t="shared" si="444"/>
        <v>42585.523842592593</v>
      </c>
      <c r="T3569" s="11">
        <f t="shared" si="445"/>
        <v>42599.165972222225</v>
      </c>
      <c r="U3569" t="str">
        <f>INDEX('ED - Country code'!$A:$A,MATCH(Data!G2970,'ED - Country code'!$B:$B,0))</f>
        <v>United States of America</v>
      </c>
      <c r="V3569">
        <f t="shared" si="446"/>
        <v>13.642129629632109</v>
      </c>
      <c r="W3569">
        <f t="shared" si="447"/>
        <v>2016</v>
      </c>
    </row>
    <row r="3570" spans="1:23" ht="43.2" x14ac:dyDescent="0.3">
      <c r="A3570">
        <v>350</v>
      </c>
      <c r="B3570" s="3" t="s">
        <v>351</v>
      </c>
      <c r="C3570" s="3" t="s">
        <v>4460</v>
      </c>
      <c r="D3570">
        <v>25000</v>
      </c>
      <c r="E3570">
        <v>28690</v>
      </c>
      <c r="F3570" t="s">
        <v>8219</v>
      </c>
      <c r="G3570" t="s">
        <v>8224</v>
      </c>
      <c r="H3570" t="s">
        <v>8246</v>
      </c>
      <c r="I3570">
        <v>1473566340</v>
      </c>
      <c r="J3570">
        <v>1470274509</v>
      </c>
      <c r="K3570" t="b">
        <v>1</v>
      </c>
      <c r="L3570">
        <v>221</v>
      </c>
      <c r="M3570" t="b">
        <v>1</v>
      </c>
      <c r="N3570" t="s">
        <v>8269</v>
      </c>
      <c r="O3570" s="5">
        <f t="shared" si="440"/>
        <v>1.1476</v>
      </c>
      <c r="P3570" s="8">
        <f t="shared" si="441"/>
        <v>129.81900452488688</v>
      </c>
      <c r="Q3570" t="str">
        <f t="shared" si="442"/>
        <v>film &amp; video</v>
      </c>
      <c r="R3570" t="str">
        <f t="shared" si="443"/>
        <v>documentary</v>
      </c>
      <c r="S3570" s="11">
        <f t="shared" si="444"/>
        <v>42586.066076388888</v>
      </c>
      <c r="T3570" s="11">
        <f t="shared" si="445"/>
        <v>42624.165972222225</v>
      </c>
      <c r="U3570" t="str">
        <f>INDEX('ED - Country code'!$A:$A,MATCH(Data!G352,'ED - Country code'!$B:$B,0))</f>
        <v>United States of America</v>
      </c>
      <c r="V3570">
        <f t="shared" si="446"/>
        <v>38.099895833336632</v>
      </c>
      <c r="W3570">
        <f t="shared" si="447"/>
        <v>2016</v>
      </c>
    </row>
    <row r="3571" spans="1:23" ht="43.2" x14ac:dyDescent="0.3">
      <c r="A3571">
        <v>1743</v>
      </c>
      <c r="B3571" s="3" t="s">
        <v>1744</v>
      </c>
      <c r="C3571" s="3" t="s">
        <v>5853</v>
      </c>
      <c r="D3571">
        <v>6000</v>
      </c>
      <c r="E3571">
        <v>6025</v>
      </c>
      <c r="F3571" t="s">
        <v>8219</v>
      </c>
      <c r="G3571" t="s">
        <v>8224</v>
      </c>
      <c r="H3571" t="s">
        <v>8246</v>
      </c>
      <c r="I3571">
        <v>1472270340</v>
      </c>
      <c r="J3571">
        <v>1470348775</v>
      </c>
      <c r="K3571" t="b">
        <v>0</v>
      </c>
      <c r="L3571">
        <v>67</v>
      </c>
      <c r="M3571" t="b">
        <v>1</v>
      </c>
      <c r="N3571" t="s">
        <v>8285</v>
      </c>
      <c r="O3571" s="5">
        <f t="shared" si="440"/>
        <v>1.0041666666666667</v>
      </c>
      <c r="P3571" s="8">
        <f t="shared" si="441"/>
        <v>89.925373134328353</v>
      </c>
      <c r="Q3571" t="str">
        <f t="shared" si="442"/>
        <v>photography</v>
      </c>
      <c r="R3571" t="str">
        <f t="shared" si="443"/>
        <v>photobooks</v>
      </c>
      <c r="S3571" s="11">
        <f t="shared" si="444"/>
        <v>42586.925636574073</v>
      </c>
      <c r="T3571" s="11">
        <f t="shared" si="445"/>
        <v>42609.165972222225</v>
      </c>
      <c r="U3571" t="str">
        <f>INDEX('ED - Country code'!$A:$A,MATCH(Data!G1745,'ED - Country code'!$B:$B,0))</f>
        <v>United States of America</v>
      </c>
      <c r="V3571">
        <f t="shared" si="446"/>
        <v>22.240335648151813</v>
      </c>
      <c r="W3571">
        <f t="shared" si="447"/>
        <v>2016</v>
      </c>
    </row>
    <row r="3572" spans="1:23" ht="28.8" x14ac:dyDescent="0.3">
      <c r="A3572">
        <v>3252</v>
      </c>
      <c r="B3572" s="3" t="s">
        <v>3252</v>
      </c>
      <c r="C3572" s="3" t="s">
        <v>7362</v>
      </c>
      <c r="D3572">
        <v>2250</v>
      </c>
      <c r="E3572">
        <v>2876</v>
      </c>
      <c r="F3572" t="s">
        <v>8219</v>
      </c>
      <c r="G3572" t="s">
        <v>8225</v>
      </c>
      <c r="H3572" t="s">
        <v>8247</v>
      </c>
      <c r="I3572">
        <v>1473247240</v>
      </c>
      <c r="J3572">
        <v>1470655240</v>
      </c>
      <c r="K3572" t="b">
        <v>1</v>
      </c>
      <c r="L3572">
        <v>50</v>
      </c>
      <c r="M3572" t="b">
        <v>1</v>
      </c>
      <c r="N3572" t="s">
        <v>8271</v>
      </c>
      <c r="O3572" s="5">
        <f t="shared" si="440"/>
        <v>1.2782222222222221</v>
      </c>
      <c r="P3572" s="8">
        <f t="shared" si="441"/>
        <v>57.52</v>
      </c>
      <c r="Q3572" t="str">
        <f t="shared" si="442"/>
        <v>theater</v>
      </c>
      <c r="R3572" t="str">
        <f t="shared" si="443"/>
        <v>plays</v>
      </c>
      <c r="S3572" s="11">
        <f t="shared" si="444"/>
        <v>42590.472685185188</v>
      </c>
      <c r="T3572" s="11">
        <f t="shared" si="445"/>
        <v>42620.472685185188</v>
      </c>
      <c r="U3572" t="str">
        <f>INDEX('ED - Country code'!$A:$A,MATCH(Data!G3254,'ED - Country code'!$B:$B,0))</f>
        <v>United States of America</v>
      </c>
      <c r="V3572">
        <f t="shared" si="446"/>
        <v>30</v>
      </c>
      <c r="W3572">
        <f t="shared" si="447"/>
        <v>2016</v>
      </c>
    </row>
    <row r="3573" spans="1:23" ht="43.2" x14ac:dyDescent="0.3">
      <c r="A3573">
        <v>3268</v>
      </c>
      <c r="B3573" s="3" t="s">
        <v>3268</v>
      </c>
      <c r="C3573" s="3" t="s">
        <v>7378</v>
      </c>
      <c r="D3573">
        <v>2000</v>
      </c>
      <c r="E3573">
        <v>2560</v>
      </c>
      <c r="F3573" t="s">
        <v>8219</v>
      </c>
      <c r="G3573" t="s">
        <v>8224</v>
      </c>
      <c r="H3573" t="s">
        <v>8246</v>
      </c>
      <c r="I3573">
        <v>1472074928</v>
      </c>
      <c r="J3573">
        <v>1470692528</v>
      </c>
      <c r="K3573" t="b">
        <v>1</v>
      </c>
      <c r="L3573">
        <v>42</v>
      </c>
      <c r="M3573" t="b">
        <v>1</v>
      </c>
      <c r="N3573" t="s">
        <v>8271</v>
      </c>
      <c r="O3573" s="5">
        <f t="shared" si="440"/>
        <v>1.28</v>
      </c>
      <c r="P3573" s="8">
        <f t="shared" si="441"/>
        <v>60.952380952380949</v>
      </c>
      <c r="Q3573" t="str">
        <f t="shared" si="442"/>
        <v>theater</v>
      </c>
      <c r="R3573" t="str">
        <f t="shared" si="443"/>
        <v>plays</v>
      </c>
      <c r="S3573" s="11">
        <f t="shared" si="444"/>
        <v>42590.90425925926</v>
      </c>
      <c r="T3573" s="11">
        <f t="shared" si="445"/>
        <v>42606.90425925926</v>
      </c>
      <c r="U3573" t="str">
        <f>INDEX('ED - Country code'!$A:$A,MATCH(Data!G3270,'ED - Country code'!$B:$B,0))</f>
        <v>United States of America</v>
      </c>
      <c r="V3573">
        <f t="shared" si="446"/>
        <v>16</v>
      </c>
      <c r="W3573">
        <f t="shared" si="447"/>
        <v>2016</v>
      </c>
    </row>
    <row r="3574" spans="1:23" ht="43.2" x14ac:dyDescent="0.3">
      <c r="A3574">
        <v>2791</v>
      </c>
      <c r="B3574" s="3" t="s">
        <v>2791</v>
      </c>
      <c r="C3574" s="3" t="s">
        <v>6901</v>
      </c>
      <c r="D3574">
        <v>2000</v>
      </c>
      <c r="E3574">
        <v>2050</v>
      </c>
      <c r="F3574" t="s">
        <v>8219</v>
      </c>
      <c r="G3574" t="s">
        <v>8224</v>
      </c>
      <c r="H3574" t="s">
        <v>8246</v>
      </c>
      <c r="I3574">
        <v>1473393600</v>
      </c>
      <c r="J3574">
        <v>1470778559</v>
      </c>
      <c r="K3574" t="b">
        <v>0</v>
      </c>
      <c r="L3574">
        <v>28</v>
      </c>
      <c r="M3574" t="b">
        <v>1</v>
      </c>
      <c r="N3574" t="s">
        <v>8271</v>
      </c>
      <c r="O3574" s="5">
        <f t="shared" si="440"/>
        <v>1.0249999999999999</v>
      </c>
      <c r="P3574" s="8">
        <f t="shared" si="441"/>
        <v>73.214285714285708</v>
      </c>
      <c r="Q3574" t="str">
        <f t="shared" si="442"/>
        <v>theater</v>
      </c>
      <c r="R3574" t="str">
        <f t="shared" si="443"/>
        <v>plays</v>
      </c>
      <c r="S3574" s="11">
        <f t="shared" si="444"/>
        <v>42591.899988425925</v>
      </c>
      <c r="T3574" s="11">
        <f t="shared" si="445"/>
        <v>42622.166666666672</v>
      </c>
      <c r="U3574" t="str">
        <f>INDEX('ED - Country code'!$A:$A,MATCH(Data!G2793,'ED - Country code'!$B:$B,0))</f>
        <v>United States of America</v>
      </c>
      <c r="V3574">
        <f t="shared" si="446"/>
        <v>30.266678240746842</v>
      </c>
      <c r="W3574">
        <f t="shared" si="447"/>
        <v>2016</v>
      </c>
    </row>
    <row r="3575" spans="1:23" ht="43.2" x14ac:dyDescent="0.3">
      <c r="A3575">
        <v>3594</v>
      </c>
      <c r="B3575" s="3" t="s">
        <v>3593</v>
      </c>
      <c r="C3575" s="3" t="s">
        <v>7704</v>
      </c>
      <c r="D3575">
        <v>1600</v>
      </c>
      <c r="E3575">
        <v>2015</v>
      </c>
      <c r="F3575" t="s">
        <v>8219</v>
      </c>
      <c r="G3575" t="s">
        <v>8224</v>
      </c>
      <c r="H3575" t="s">
        <v>8246</v>
      </c>
      <c r="I3575">
        <v>1472952982</v>
      </c>
      <c r="J3575">
        <v>1470792982</v>
      </c>
      <c r="K3575" t="b">
        <v>0</v>
      </c>
      <c r="L3575">
        <v>36</v>
      </c>
      <c r="M3575" t="b">
        <v>1</v>
      </c>
      <c r="N3575" t="s">
        <v>8271</v>
      </c>
      <c r="O3575" s="5">
        <f t="shared" si="440"/>
        <v>1.2593749999999999</v>
      </c>
      <c r="P3575" s="8">
        <f t="shared" si="441"/>
        <v>55.972222222222221</v>
      </c>
      <c r="Q3575" t="str">
        <f t="shared" si="442"/>
        <v>theater</v>
      </c>
      <c r="R3575" t="str">
        <f t="shared" si="443"/>
        <v>plays</v>
      </c>
      <c r="S3575" s="11">
        <f t="shared" si="444"/>
        <v>42592.066921296297</v>
      </c>
      <c r="T3575" s="11">
        <f t="shared" si="445"/>
        <v>42617.066921296297</v>
      </c>
      <c r="U3575" t="str">
        <f>INDEX('ED - Country code'!$A:$A,MATCH(Data!G3596,'ED - Country code'!$B:$B,0))</f>
        <v>United States of America</v>
      </c>
      <c r="V3575">
        <f t="shared" si="446"/>
        <v>25</v>
      </c>
      <c r="W3575">
        <f t="shared" si="447"/>
        <v>2016</v>
      </c>
    </row>
    <row r="3576" spans="1:23" ht="43.2" x14ac:dyDescent="0.3">
      <c r="A3576">
        <v>3829</v>
      </c>
      <c r="B3576" s="3" t="s">
        <v>3826</v>
      </c>
      <c r="C3576" s="3" t="s">
        <v>7938</v>
      </c>
      <c r="D3576">
        <v>500</v>
      </c>
      <c r="E3576">
        <v>501</v>
      </c>
      <c r="F3576" t="s">
        <v>8219</v>
      </c>
      <c r="G3576" t="s">
        <v>8224</v>
      </c>
      <c r="H3576" t="s">
        <v>8246</v>
      </c>
      <c r="I3576">
        <v>1472676371</v>
      </c>
      <c r="J3576">
        <v>1470948371</v>
      </c>
      <c r="K3576" t="b">
        <v>0</v>
      </c>
      <c r="L3576">
        <v>8</v>
      </c>
      <c r="M3576" t="b">
        <v>1</v>
      </c>
      <c r="N3576" t="s">
        <v>8271</v>
      </c>
      <c r="O3576" s="5">
        <f t="shared" si="440"/>
        <v>1.002</v>
      </c>
      <c r="P3576" s="8">
        <f t="shared" si="441"/>
        <v>62.625</v>
      </c>
      <c r="Q3576" t="str">
        <f t="shared" si="442"/>
        <v>theater</v>
      </c>
      <c r="R3576" t="str">
        <f t="shared" si="443"/>
        <v>plays</v>
      </c>
      <c r="S3576" s="11">
        <f t="shared" si="444"/>
        <v>42593.865405092598</v>
      </c>
      <c r="T3576" s="11">
        <f t="shared" si="445"/>
        <v>42613.865405092598</v>
      </c>
      <c r="U3576" t="str">
        <f>INDEX('ED - Country code'!$A:$A,MATCH(Data!G3831,'ED - Country code'!$B:$B,0))</f>
        <v>United Kingdom</v>
      </c>
      <c r="V3576">
        <f t="shared" si="446"/>
        <v>20</v>
      </c>
      <c r="W3576">
        <f t="shared" si="447"/>
        <v>2016</v>
      </c>
    </row>
    <row r="3577" spans="1:23" ht="43.2" x14ac:dyDescent="0.3">
      <c r="A3577">
        <v>3652</v>
      </c>
      <c r="B3577" s="3" t="s">
        <v>2867</v>
      </c>
      <c r="C3577" s="3" t="s">
        <v>7762</v>
      </c>
      <c r="D3577">
        <v>300</v>
      </c>
      <c r="E3577">
        <v>752</v>
      </c>
      <c r="F3577" t="s">
        <v>8219</v>
      </c>
      <c r="G3577" t="s">
        <v>8229</v>
      </c>
      <c r="H3577" t="s">
        <v>8251</v>
      </c>
      <c r="I3577">
        <v>1472097540</v>
      </c>
      <c r="J3577">
        <v>1471188502</v>
      </c>
      <c r="K3577" t="b">
        <v>0</v>
      </c>
      <c r="L3577">
        <v>17</v>
      </c>
      <c r="M3577" t="b">
        <v>1</v>
      </c>
      <c r="N3577" t="s">
        <v>8271</v>
      </c>
      <c r="O3577" s="5">
        <f t="shared" si="440"/>
        <v>2.5066666666666668</v>
      </c>
      <c r="P3577" s="8">
        <f t="shared" si="441"/>
        <v>44.235294117647058</v>
      </c>
      <c r="Q3577" t="str">
        <f t="shared" si="442"/>
        <v>theater</v>
      </c>
      <c r="R3577" t="str">
        <f t="shared" si="443"/>
        <v>plays</v>
      </c>
      <c r="S3577" s="11">
        <f t="shared" si="444"/>
        <v>42596.644699074073</v>
      </c>
      <c r="T3577" s="11">
        <f t="shared" si="445"/>
        <v>42607.165972222225</v>
      </c>
      <c r="U3577" t="str">
        <f>INDEX('ED - Country code'!$A:$A,MATCH(Data!G3654,'ED - Country code'!$B:$B,0))</f>
        <v>United States of America</v>
      </c>
      <c r="V3577">
        <f t="shared" si="446"/>
        <v>10.521273148151522</v>
      </c>
      <c r="W3577">
        <f t="shared" si="447"/>
        <v>2016</v>
      </c>
    </row>
    <row r="3578" spans="1:23" ht="57.6" x14ac:dyDescent="0.3">
      <c r="A3578">
        <v>3031</v>
      </c>
      <c r="B3578" s="3" t="s">
        <v>3031</v>
      </c>
      <c r="C3578" s="3" t="s">
        <v>7141</v>
      </c>
      <c r="D3578">
        <v>1500</v>
      </c>
      <c r="E3578">
        <v>1500</v>
      </c>
      <c r="F3578" t="s">
        <v>8219</v>
      </c>
      <c r="G3578" t="s">
        <v>8224</v>
      </c>
      <c r="H3578" t="s">
        <v>8246</v>
      </c>
      <c r="I3578">
        <v>1476479447</v>
      </c>
      <c r="J3578">
        <v>1471295447</v>
      </c>
      <c r="K3578" t="b">
        <v>0</v>
      </c>
      <c r="L3578">
        <v>29</v>
      </c>
      <c r="M3578" t="b">
        <v>1</v>
      </c>
      <c r="N3578" t="s">
        <v>8303</v>
      </c>
      <c r="O3578" s="5">
        <f t="shared" si="440"/>
        <v>1</v>
      </c>
      <c r="P3578" s="8">
        <f t="shared" si="441"/>
        <v>51.724137931034484</v>
      </c>
      <c r="Q3578" t="str">
        <f t="shared" si="442"/>
        <v>theater</v>
      </c>
      <c r="R3578" t="str">
        <f t="shared" si="443"/>
        <v>spaces</v>
      </c>
      <c r="S3578" s="11">
        <f t="shared" si="444"/>
        <v>42597.882488425923</v>
      </c>
      <c r="T3578" s="11">
        <f t="shared" si="445"/>
        <v>42657.882488425923</v>
      </c>
      <c r="U3578" t="str">
        <f>INDEX('ED - Country code'!$A:$A,MATCH(Data!G3033,'ED - Country code'!$B:$B,0))</f>
        <v>United States of America</v>
      </c>
      <c r="V3578">
        <f t="shared" si="446"/>
        <v>60</v>
      </c>
      <c r="W3578">
        <f t="shared" si="447"/>
        <v>2016</v>
      </c>
    </row>
    <row r="3579" spans="1:23" ht="43.2" x14ac:dyDescent="0.3">
      <c r="A3579">
        <v>2071</v>
      </c>
      <c r="B3579" s="3" t="s">
        <v>2072</v>
      </c>
      <c r="C3579" s="3" t="s">
        <v>6181</v>
      </c>
      <c r="D3579">
        <v>20000</v>
      </c>
      <c r="E3579">
        <v>56146</v>
      </c>
      <c r="F3579" t="s">
        <v>8219</v>
      </c>
      <c r="G3579" t="s">
        <v>8224</v>
      </c>
      <c r="H3579" t="s">
        <v>8246</v>
      </c>
      <c r="I3579">
        <v>1475390484</v>
      </c>
      <c r="J3579">
        <v>1471502484</v>
      </c>
      <c r="K3579" t="b">
        <v>0</v>
      </c>
      <c r="L3579">
        <v>278</v>
      </c>
      <c r="M3579" t="b">
        <v>1</v>
      </c>
      <c r="N3579" t="s">
        <v>8295</v>
      </c>
      <c r="O3579" s="5">
        <f t="shared" si="440"/>
        <v>2.8073000000000001</v>
      </c>
      <c r="P3579" s="8">
        <f t="shared" si="441"/>
        <v>201.96402877697841</v>
      </c>
      <c r="Q3579" t="str">
        <f t="shared" si="442"/>
        <v>technology</v>
      </c>
      <c r="R3579" t="str">
        <f t="shared" si="443"/>
        <v>hardware</v>
      </c>
      <c r="S3579" s="11">
        <f t="shared" si="444"/>
        <v>42600.278749999998</v>
      </c>
      <c r="T3579" s="11">
        <f t="shared" si="445"/>
        <v>42645.278749999998</v>
      </c>
      <c r="U3579" t="str">
        <f>INDEX('ED - Country code'!$A:$A,MATCH(Data!G2073,'ED - Country code'!$B:$B,0))</f>
        <v>United States of America</v>
      </c>
      <c r="V3579">
        <f t="shared" si="446"/>
        <v>45</v>
      </c>
      <c r="W3579">
        <f t="shared" si="447"/>
        <v>2016</v>
      </c>
    </row>
    <row r="3580" spans="1:23" ht="43.2" x14ac:dyDescent="0.3">
      <c r="A3580">
        <v>3539</v>
      </c>
      <c r="B3580" s="3" t="s">
        <v>3538</v>
      </c>
      <c r="C3580" s="3" t="s">
        <v>7649</v>
      </c>
      <c r="D3580">
        <v>600</v>
      </c>
      <c r="E3580">
        <v>718</v>
      </c>
      <c r="F3580" t="s">
        <v>8219</v>
      </c>
      <c r="G3580" t="s">
        <v>8224</v>
      </c>
      <c r="H3580" t="s">
        <v>8246</v>
      </c>
      <c r="I3580">
        <v>1473358122</v>
      </c>
      <c r="J3580">
        <v>1471543722</v>
      </c>
      <c r="K3580" t="b">
        <v>0</v>
      </c>
      <c r="L3580">
        <v>13</v>
      </c>
      <c r="M3580" t="b">
        <v>1</v>
      </c>
      <c r="N3580" t="s">
        <v>8271</v>
      </c>
      <c r="O3580" s="5">
        <f t="shared" si="440"/>
        <v>1.1966666666666668</v>
      </c>
      <c r="P3580" s="8">
        <f t="shared" si="441"/>
        <v>55.230769230769234</v>
      </c>
      <c r="Q3580" t="str">
        <f t="shared" si="442"/>
        <v>theater</v>
      </c>
      <c r="R3580" t="str">
        <f t="shared" si="443"/>
        <v>plays</v>
      </c>
      <c r="S3580" s="11">
        <f t="shared" si="444"/>
        <v>42600.756041666667</v>
      </c>
      <c r="T3580" s="11">
        <f t="shared" si="445"/>
        <v>42621.756041666667</v>
      </c>
      <c r="U3580" t="str">
        <f>INDEX('ED - Country code'!$A:$A,MATCH(Data!G3541,'ED - Country code'!$B:$B,0))</f>
        <v>United States of America</v>
      </c>
      <c r="V3580">
        <f t="shared" si="446"/>
        <v>21</v>
      </c>
      <c r="W3580">
        <f t="shared" si="447"/>
        <v>2016</v>
      </c>
    </row>
    <row r="3581" spans="1:23" ht="28.8" x14ac:dyDescent="0.3">
      <c r="A3581">
        <v>3253</v>
      </c>
      <c r="B3581" s="3" t="s">
        <v>3253</v>
      </c>
      <c r="C3581" s="3" t="s">
        <v>7363</v>
      </c>
      <c r="D3581">
        <v>20000</v>
      </c>
      <c r="E3581">
        <v>20365</v>
      </c>
      <c r="F3581" t="s">
        <v>8219</v>
      </c>
      <c r="G3581" t="s">
        <v>8224</v>
      </c>
      <c r="H3581" t="s">
        <v>8246</v>
      </c>
      <c r="I3581">
        <v>1473306300</v>
      </c>
      <c r="J3581">
        <v>1471701028</v>
      </c>
      <c r="K3581" t="b">
        <v>1</v>
      </c>
      <c r="L3581">
        <v>115</v>
      </c>
      <c r="M3581" t="b">
        <v>1</v>
      </c>
      <c r="N3581" t="s">
        <v>8271</v>
      </c>
      <c r="O3581" s="5">
        <f t="shared" si="440"/>
        <v>1.0182500000000001</v>
      </c>
      <c r="P3581" s="8">
        <f t="shared" si="441"/>
        <v>177.08695652173913</v>
      </c>
      <c r="Q3581" t="str">
        <f t="shared" si="442"/>
        <v>theater</v>
      </c>
      <c r="R3581" t="str">
        <f t="shared" si="443"/>
        <v>plays</v>
      </c>
      <c r="S3581" s="11">
        <f t="shared" si="444"/>
        <v>42602.576712962968</v>
      </c>
      <c r="T3581" s="11">
        <f t="shared" si="445"/>
        <v>42621.15625</v>
      </c>
      <c r="U3581" t="str">
        <f>INDEX('ED - Country code'!$A:$A,MATCH(Data!G3255,'ED - Country code'!$B:$B,0))</f>
        <v>United States of America</v>
      </c>
      <c r="V3581">
        <f t="shared" si="446"/>
        <v>18.579537037032424</v>
      </c>
      <c r="W3581">
        <f t="shared" si="447"/>
        <v>2016</v>
      </c>
    </row>
    <row r="3582" spans="1:23" ht="86.4" x14ac:dyDescent="0.3">
      <c r="A3582">
        <v>78</v>
      </c>
      <c r="B3582" s="3" t="s">
        <v>80</v>
      </c>
      <c r="C3582" s="3" t="s">
        <v>4189</v>
      </c>
      <c r="D3582">
        <v>50</v>
      </c>
      <c r="E3582">
        <v>1351</v>
      </c>
      <c r="F3582" t="s">
        <v>8219</v>
      </c>
      <c r="G3582" t="s">
        <v>8230</v>
      </c>
      <c r="H3582" t="s">
        <v>8249</v>
      </c>
      <c r="I3582">
        <v>1472751121</v>
      </c>
      <c r="J3582">
        <v>1471887121</v>
      </c>
      <c r="K3582" t="b">
        <v>0</v>
      </c>
      <c r="L3582">
        <v>35</v>
      </c>
      <c r="M3582" t="b">
        <v>1</v>
      </c>
      <c r="N3582" t="s">
        <v>8266</v>
      </c>
      <c r="O3582" s="5">
        <f t="shared" si="440"/>
        <v>27.02</v>
      </c>
      <c r="P3582" s="8">
        <f t="shared" si="441"/>
        <v>38.6</v>
      </c>
      <c r="Q3582" t="str">
        <f t="shared" si="442"/>
        <v>film &amp; video</v>
      </c>
      <c r="R3582" t="str">
        <f t="shared" si="443"/>
        <v>shorts</v>
      </c>
      <c r="S3582" s="11">
        <f t="shared" si="444"/>
        <v>42604.730567129634</v>
      </c>
      <c r="T3582" s="11">
        <f t="shared" si="445"/>
        <v>42614.730567129634</v>
      </c>
      <c r="U3582" t="str">
        <f>INDEX('ED - Country code'!$A:$A,MATCH(Data!G80,'ED - Country code'!$B:$B,0))</f>
        <v>United States of America</v>
      </c>
      <c r="V3582">
        <f t="shared" si="446"/>
        <v>10</v>
      </c>
      <c r="W3582">
        <f t="shared" si="447"/>
        <v>2016</v>
      </c>
    </row>
    <row r="3583" spans="1:23" ht="43.2" x14ac:dyDescent="0.3">
      <c r="A3583">
        <v>2019</v>
      </c>
      <c r="B3583" s="3" t="s">
        <v>2020</v>
      </c>
      <c r="C3583" s="3" t="s">
        <v>6129</v>
      </c>
      <c r="D3583">
        <v>40000</v>
      </c>
      <c r="E3583">
        <v>193963.9</v>
      </c>
      <c r="F3583" t="s">
        <v>8219</v>
      </c>
      <c r="G3583" t="s">
        <v>8224</v>
      </c>
      <c r="H3583" t="s">
        <v>8246</v>
      </c>
      <c r="I3583">
        <v>1474563621</v>
      </c>
      <c r="J3583">
        <v>1471971621</v>
      </c>
      <c r="K3583" t="b">
        <v>1</v>
      </c>
      <c r="L3583">
        <v>1780</v>
      </c>
      <c r="M3583" t="b">
        <v>1</v>
      </c>
      <c r="N3583" t="s">
        <v>8295</v>
      </c>
      <c r="O3583" s="5">
        <f t="shared" si="440"/>
        <v>4.8490975000000001</v>
      </c>
      <c r="P3583" s="8">
        <f t="shared" si="441"/>
        <v>108.96848314606741</v>
      </c>
      <c r="Q3583" t="str">
        <f t="shared" si="442"/>
        <v>technology</v>
      </c>
      <c r="R3583" t="str">
        <f t="shared" si="443"/>
        <v>hardware</v>
      </c>
      <c r="S3583" s="11">
        <f t="shared" si="444"/>
        <v>42605.70857638889</v>
      </c>
      <c r="T3583" s="11">
        <f t="shared" si="445"/>
        <v>42635.70857638889</v>
      </c>
      <c r="U3583" t="str">
        <f>INDEX('ED - Country code'!$A:$A,MATCH(Data!G2021,'ED - Country code'!$B:$B,0))</f>
        <v>United States of America</v>
      </c>
      <c r="V3583">
        <f t="shared" si="446"/>
        <v>30</v>
      </c>
      <c r="W3583">
        <f t="shared" si="447"/>
        <v>2016</v>
      </c>
    </row>
    <row r="3584" spans="1:23" ht="28.8" x14ac:dyDescent="0.3">
      <c r="A3584">
        <v>3468</v>
      </c>
      <c r="B3584" s="3" t="s">
        <v>3467</v>
      </c>
      <c r="C3584" s="3" t="s">
        <v>7578</v>
      </c>
      <c r="D3584">
        <v>10000</v>
      </c>
      <c r="E3584">
        <v>12178</v>
      </c>
      <c r="F3584" t="s">
        <v>8219</v>
      </c>
      <c r="G3584" t="s">
        <v>8224</v>
      </c>
      <c r="H3584" t="s">
        <v>8246</v>
      </c>
      <c r="I3584">
        <v>1474426800</v>
      </c>
      <c r="J3584">
        <v>1471976529</v>
      </c>
      <c r="K3584" t="b">
        <v>0</v>
      </c>
      <c r="L3584">
        <v>17</v>
      </c>
      <c r="M3584" t="b">
        <v>1</v>
      </c>
      <c r="N3584" t="s">
        <v>8271</v>
      </c>
      <c r="O3584" s="5">
        <f t="shared" si="440"/>
        <v>1.2178</v>
      </c>
      <c r="P3584" s="8">
        <f t="shared" si="441"/>
        <v>716.35294117647061</v>
      </c>
      <c r="Q3584" t="str">
        <f t="shared" si="442"/>
        <v>theater</v>
      </c>
      <c r="R3584" t="str">
        <f t="shared" si="443"/>
        <v>plays</v>
      </c>
      <c r="S3584" s="11">
        <f t="shared" si="444"/>
        <v>42605.765381944439</v>
      </c>
      <c r="T3584" s="11">
        <f t="shared" si="445"/>
        <v>42634.125</v>
      </c>
      <c r="U3584" t="str">
        <f>INDEX('ED - Country code'!$A:$A,MATCH(Data!G3470,'ED - Country code'!$B:$B,0))</f>
        <v>United States of America</v>
      </c>
      <c r="V3584">
        <f t="shared" si="446"/>
        <v>28.359618055561441</v>
      </c>
      <c r="W3584">
        <f t="shared" si="447"/>
        <v>2016</v>
      </c>
    </row>
    <row r="3585" spans="1:23" ht="43.2" x14ac:dyDescent="0.3">
      <c r="A3585">
        <v>1503</v>
      </c>
      <c r="B3585" s="3" t="s">
        <v>1504</v>
      </c>
      <c r="C3585" s="3" t="s">
        <v>5613</v>
      </c>
      <c r="D3585">
        <v>3750</v>
      </c>
      <c r="E3585">
        <v>4045.93</v>
      </c>
      <c r="F3585" t="s">
        <v>8219</v>
      </c>
      <c r="G3585" t="s">
        <v>8242</v>
      </c>
      <c r="H3585" t="s">
        <v>8249</v>
      </c>
      <c r="I3585">
        <v>1477210801</v>
      </c>
      <c r="J3585">
        <v>1472026801</v>
      </c>
      <c r="K3585" t="b">
        <v>1</v>
      </c>
      <c r="L3585">
        <v>71</v>
      </c>
      <c r="M3585" t="b">
        <v>1</v>
      </c>
      <c r="N3585" t="s">
        <v>8285</v>
      </c>
      <c r="O3585" s="5">
        <f t="shared" si="440"/>
        <v>1.0789146666666667</v>
      </c>
      <c r="P3585" s="8">
        <f t="shared" si="441"/>
        <v>56.98492957746479</v>
      </c>
      <c r="Q3585" t="str">
        <f t="shared" si="442"/>
        <v>photography</v>
      </c>
      <c r="R3585" t="str">
        <f t="shared" si="443"/>
        <v>photobooks</v>
      </c>
      <c r="S3585" s="11">
        <f t="shared" si="444"/>
        <v>42606.347233796296</v>
      </c>
      <c r="T3585" s="11">
        <f t="shared" si="445"/>
        <v>42666.347233796296</v>
      </c>
      <c r="U3585" t="str">
        <f>INDEX('ED - Country code'!$A:$A,MATCH(Data!G1505,'ED - Country code'!$B:$B,0))</f>
        <v>United States of America</v>
      </c>
      <c r="V3585">
        <f t="shared" si="446"/>
        <v>60</v>
      </c>
      <c r="W3585">
        <f t="shared" si="447"/>
        <v>2016</v>
      </c>
    </row>
    <row r="3586" spans="1:23" ht="28.8" x14ac:dyDescent="0.3">
      <c r="A3586">
        <v>840</v>
      </c>
      <c r="B3586" s="3" t="s">
        <v>841</v>
      </c>
      <c r="C3586" s="3" t="s">
        <v>4950</v>
      </c>
      <c r="D3586">
        <v>10000</v>
      </c>
      <c r="E3586">
        <v>12041.66</v>
      </c>
      <c r="F3586" t="s">
        <v>8219</v>
      </c>
      <c r="G3586" t="s">
        <v>8224</v>
      </c>
      <c r="H3586" t="s">
        <v>8246</v>
      </c>
      <c r="I3586">
        <v>1474694787</v>
      </c>
      <c r="J3586">
        <v>1472102787</v>
      </c>
      <c r="K3586" t="b">
        <v>0</v>
      </c>
      <c r="L3586">
        <v>190</v>
      </c>
      <c r="M3586" t="b">
        <v>1</v>
      </c>
      <c r="N3586" t="s">
        <v>8277</v>
      </c>
      <c r="O3586" s="5">
        <f t="shared" ref="O3586:O3649" si="448">E3586/D3586</f>
        <v>1.2041660000000001</v>
      </c>
      <c r="P3586" s="8">
        <f t="shared" ref="P3586:P3649" si="449">E3586/L3586</f>
        <v>63.37715789473684</v>
      </c>
      <c r="Q3586" t="str">
        <f t="shared" ref="Q3586:Q3649" si="450">LEFT(N3586,SEARCH("/",N3586,1)-1)</f>
        <v>music</v>
      </c>
      <c r="R3586" t="str">
        <f t="shared" ref="R3586:R3649" si="451">RIGHT(N3586,LEN(N3586)-SEARCH("/",N3586,1))</f>
        <v>metal</v>
      </c>
      <c r="S3586" s="11">
        <f t="shared" ref="S3586:S3649" si="452">(((J3586/60)/60)/24)+DATE(1970,1,1)</f>
        <v>42607.226701388892</v>
      </c>
      <c r="T3586" s="11">
        <f t="shared" ref="T3586:T3649" si="453">(((I3586/60)/60)/24)+DATE(1970,1,1)</f>
        <v>42637.226701388892</v>
      </c>
      <c r="U3586" t="str">
        <f>INDEX('ED - Country code'!$A:$A,MATCH(Data!G842,'ED - Country code'!$B:$B,0))</f>
        <v>United States of America</v>
      </c>
      <c r="V3586">
        <f t="shared" si="446"/>
        <v>30</v>
      </c>
      <c r="W3586">
        <f t="shared" si="447"/>
        <v>2016</v>
      </c>
    </row>
    <row r="3587" spans="1:23" ht="43.2" x14ac:dyDescent="0.3">
      <c r="A3587">
        <v>2448</v>
      </c>
      <c r="B3587" s="3" t="s">
        <v>2449</v>
      </c>
      <c r="C3587" s="3" t="s">
        <v>6558</v>
      </c>
      <c r="D3587">
        <v>400</v>
      </c>
      <c r="E3587">
        <v>430</v>
      </c>
      <c r="F3587" t="s">
        <v>8219</v>
      </c>
      <c r="G3587" t="s">
        <v>8224</v>
      </c>
      <c r="H3587" t="s">
        <v>8246</v>
      </c>
      <c r="I3587">
        <v>1472621760</v>
      </c>
      <c r="J3587">
        <v>1472110513</v>
      </c>
      <c r="K3587" t="b">
        <v>0</v>
      </c>
      <c r="L3587">
        <v>9</v>
      </c>
      <c r="M3587" t="b">
        <v>1</v>
      </c>
      <c r="N3587" t="s">
        <v>8298</v>
      </c>
      <c r="O3587" s="5">
        <f t="shared" si="448"/>
        <v>1.075</v>
      </c>
      <c r="P3587" s="8">
        <f t="shared" si="449"/>
        <v>47.777777777777779</v>
      </c>
      <c r="Q3587" t="str">
        <f t="shared" si="450"/>
        <v>food</v>
      </c>
      <c r="R3587" t="str">
        <f t="shared" si="451"/>
        <v>small batch</v>
      </c>
      <c r="S3587" s="11">
        <f t="shared" si="452"/>
        <v>42607.316122685181</v>
      </c>
      <c r="T3587" s="11">
        <f t="shared" si="453"/>
        <v>42613.233333333337</v>
      </c>
      <c r="U3587" t="str">
        <f>INDEX('ED - Country code'!$A:$A,MATCH(Data!G2450,'ED - Country code'!$B:$B,0))</f>
        <v>United States of America</v>
      </c>
      <c r="V3587">
        <f t="shared" ref="V3587:V3650" si="454">T3587-S3587</f>
        <v>5.9172106481564697</v>
      </c>
      <c r="W3587">
        <f t="shared" ref="W3587:W3650" si="455">YEAR(T3587)</f>
        <v>2016</v>
      </c>
    </row>
    <row r="3588" spans="1:23" ht="43.2" x14ac:dyDescent="0.3">
      <c r="A3588">
        <v>3323</v>
      </c>
      <c r="B3588" s="3" t="s">
        <v>3323</v>
      </c>
      <c r="C3588" s="3" t="s">
        <v>7433</v>
      </c>
      <c r="D3588">
        <v>1000</v>
      </c>
      <c r="E3588">
        <v>1259</v>
      </c>
      <c r="F3588" t="s">
        <v>8219</v>
      </c>
      <c r="G3588" t="s">
        <v>8225</v>
      </c>
      <c r="H3588" t="s">
        <v>8247</v>
      </c>
      <c r="I3588">
        <v>1474793208</v>
      </c>
      <c r="J3588">
        <v>1472201208</v>
      </c>
      <c r="K3588" t="b">
        <v>0</v>
      </c>
      <c r="L3588">
        <v>49</v>
      </c>
      <c r="M3588" t="b">
        <v>1</v>
      </c>
      <c r="N3588" t="s">
        <v>8271</v>
      </c>
      <c r="O3588" s="5">
        <f t="shared" si="448"/>
        <v>1.2589999999999999</v>
      </c>
      <c r="P3588" s="8">
        <f t="shared" si="449"/>
        <v>25.693877551020407</v>
      </c>
      <c r="Q3588" t="str">
        <f t="shared" si="450"/>
        <v>theater</v>
      </c>
      <c r="R3588" t="str">
        <f t="shared" si="451"/>
        <v>plays</v>
      </c>
      <c r="S3588" s="11">
        <f t="shared" si="452"/>
        <v>42608.36583333333</v>
      </c>
      <c r="T3588" s="11">
        <f t="shared" si="453"/>
        <v>42638.36583333333</v>
      </c>
      <c r="U3588" t="str">
        <f>INDEX('ED - Country code'!$A:$A,MATCH(Data!G3325,'ED - Country code'!$B:$B,0))</f>
        <v>United States of America</v>
      </c>
      <c r="V3588">
        <f t="shared" si="454"/>
        <v>30</v>
      </c>
      <c r="W3588">
        <f t="shared" si="455"/>
        <v>2016</v>
      </c>
    </row>
    <row r="3589" spans="1:23" ht="43.2" x14ac:dyDescent="0.3">
      <c r="A3589">
        <v>856</v>
      </c>
      <c r="B3589" s="3" t="s">
        <v>857</v>
      </c>
      <c r="C3589" s="3" t="s">
        <v>4966</v>
      </c>
      <c r="D3589">
        <v>250</v>
      </c>
      <c r="E3589">
        <v>545</v>
      </c>
      <c r="F3589" t="s">
        <v>8219</v>
      </c>
      <c r="G3589" t="s">
        <v>8236</v>
      </c>
      <c r="H3589" t="s">
        <v>8249</v>
      </c>
      <c r="I3589">
        <v>1477422000</v>
      </c>
      <c r="J3589">
        <v>1472282956</v>
      </c>
      <c r="K3589" t="b">
        <v>0</v>
      </c>
      <c r="L3589">
        <v>28</v>
      </c>
      <c r="M3589" t="b">
        <v>1</v>
      </c>
      <c r="N3589" t="s">
        <v>8277</v>
      </c>
      <c r="O3589" s="5">
        <f t="shared" si="448"/>
        <v>2.1800000000000002</v>
      </c>
      <c r="P3589" s="8">
        <f t="shared" si="449"/>
        <v>19.464285714285715</v>
      </c>
      <c r="Q3589" t="str">
        <f t="shared" si="450"/>
        <v>music</v>
      </c>
      <c r="R3589" t="str">
        <f t="shared" si="451"/>
        <v>metal</v>
      </c>
      <c r="S3589" s="11">
        <f t="shared" si="452"/>
        <v>42609.311990740738</v>
      </c>
      <c r="T3589" s="11">
        <f t="shared" si="453"/>
        <v>42668.791666666672</v>
      </c>
      <c r="U3589" t="str">
        <f>INDEX('ED - Country code'!$A:$A,MATCH(Data!G858,'ED - Country code'!$B:$B,0))</f>
        <v>United States of America</v>
      </c>
      <c r="V3589">
        <f t="shared" si="454"/>
        <v>59.479675925933407</v>
      </c>
      <c r="W3589">
        <f t="shared" si="455"/>
        <v>2016</v>
      </c>
    </row>
    <row r="3590" spans="1:23" ht="43.2" x14ac:dyDescent="0.3">
      <c r="A3590">
        <v>3295</v>
      </c>
      <c r="B3590" s="3" t="s">
        <v>3295</v>
      </c>
      <c r="C3590" s="3" t="s">
        <v>7405</v>
      </c>
      <c r="D3590">
        <v>700</v>
      </c>
      <c r="E3590">
        <v>720.01</v>
      </c>
      <c r="F3590" t="s">
        <v>8219</v>
      </c>
      <c r="G3590" t="s">
        <v>8225</v>
      </c>
      <c r="H3590" t="s">
        <v>8247</v>
      </c>
      <c r="I3590">
        <v>1474886229</v>
      </c>
      <c r="J3590">
        <v>1472294229</v>
      </c>
      <c r="K3590" t="b">
        <v>0</v>
      </c>
      <c r="L3590">
        <v>27</v>
      </c>
      <c r="M3590" t="b">
        <v>1</v>
      </c>
      <c r="N3590" t="s">
        <v>8271</v>
      </c>
      <c r="O3590" s="5">
        <f t="shared" si="448"/>
        <v>1.0285857142857142</v>
      </c>
      <c r="P3590" s="8">
        <f t="shared" si="449"/>
        <v>26.667037037037037</v>
      </c>
      <c r="Q3590" t="str">
        <f t="shared" si="450"/>
        <v>theater</v>
      </c>
      <c r="R3590" t="str">
        <f t="shared" si="451"/>
        <v>plays</v>
      </c>
      <c r="S3590" s="11">
        <f t="shared" si="452"/>
        <v>42609.442465277782</v>
      </c>
      <c r="T3590" s="11">
        <f t="shared" si="453"/>
        <v>42639.442465277782</v>
      </c>
      <c r="U3590" t="str">
        <f>INDEX('ED - Country code'!$A:$A,MATCH(Data!G3297,'ED - Country code'!$B:$B,0))</f>
        <v>Germany</v>
      </c>
      <c r="V3590">
        <f t="shared" si="454"/>
        <v>30</v>
      </c>
      <c r="W3590">
        <f t="shared" si="455"/>
        <v>2016</v>
      </c>
    </row>
    <row r="3591" spans="1:23" x14ac:dyDescent="0.3">
      <c r="A3591">
        <v>1030</v>
      </c>
      <c r="B3591" s="3" t="s">
        <v>1031</v>
      </c>
      <c r="C3591" s="3" t="s">
        <v>5140</v>
      </c>
      <c r="D3591">
        <v>2000</v>
      </c>
      <c r="E3591">
        <v>6842</v>
      </c>
      <c r="F3591" t="s">
        <v>8219</v>
      </c>
      <c r="G3591" t="s">
        <v>8224</v>
      </c>
      <c r="H3591" t="s">
        <v>8246</v>
      </c>
      <c r="I3591">
        <v>1473680149</v>
      </c>
      <c r="J3591">
        <v>1472470549</v>
      </c>
      <c r="K3591" t="b">
        <v>0</v>
      </c>
      <c r="L3591">
        <v>159</v>
      </c>
      <c r="M3591" t="b">
        <v>1</v>
      </c>
      <c r="N3591" t="s">
        <v>8280</v>
      </c>
      <c r="O3591" s="5">
        <f t="shared" si="448"/>
        <v>3.4209999999999998</v>
      </c>
      <c r="P3591" s="8">
        <f t="shared" si="449"/>
        <v>43.031446540880502</v>
      </c>
      <c r="Q3591" t="str">
        <f t="shared" si="450"/>
        <v>music</v>
      </c>
      <c r="R3591" t="str">
        <f t="shared" si="451"/>
        <v>electronic music</v>
      </c>
      <c r="S3591" s="11">
        <f t="shared" si="452"/>
        <v>42611.483206018514</v>
      </c>
      <c r="T3591" s="11">
        <f t="shared" si="453"/>
        <v>42625.483206018514</v>
      </c>
      <c r="U3591" t="str">
        <f>INDEX('ED - Country code'!$A:$A,MATCH(Data!G1032,'ED - Country code'!$B:$B,0))</f>
        <v>United States of America</v>
      </c>
      <c r="V3591">
        <f t="shared" si="454"/>
        <v>14</v>
      </c>
      <c r="W3591">
        <f t="shared" si="455"/>
        <v>2016</v>
      </c>
    </row>
    <row r="3592" spans="1:23" ht="43.2" x14ac:dyDescent="0.3">
      <c r="A3592">
        <v>3273</v>
      </c>
      <c r="B3592" s="3" t="s">
        <v>3273</v>
      </c>
      <c r="C3592" s="3" t="s">
        <v>7383</v>
      </c>
      <c r="D3592">
        <v>4000</v>
      </c>
      <c r="E3592">
        <v>4296</v>
      </c>
      <c r="F3592" t="s">
        <v>8219</v>
      </c>
      <c r="G3592" t="s">
        <v>8224</v>
      </c>
      <c r="H3592" t="s">
        <v>8246</v>
      </c>
      <c r="I3592">
        <v>1473879600</v>
      </c>
      <c r="J3592">
        <v>1472498042</v>
      </c>
      <c r="K3592" t="b">
        <v>1</v>
      </c>
      <c r="L3592">
        <v>21</v>
      </c>
      <c r="M3592" t="b">
        <v>1</v>
      </c>
      <c r="N3592" t="s">
        <v>8271</v>
      </c>
      <c r="O3592" s="5">
        <f t="shared" si="448"/>
        <v>1.0740000000000001</v>
      </c>
      <c r="P3592" s="8">
        <f t="shared" si="449"/>
        <v>204.57142857142858</v>
      </c>
      <c r="Q3592" t="str">
        <f t="shared" si="450"/>
        <v>theater</v>
      </c>
      <c r="R3592" t="str">
        <f t="shared" si="451"/>
        <v>plays</v>
      </c>
      <c r="S3592" s="11">
        <f t="shared" si="452"/>
        <v>42611.801412037035</v>
      </c>
      <c r="T3592" s="11">
        <f t="shared" si="453"/>
        <v>42627.791666666672</v>
      </c>
      <c r="U3592" t="str">
        <f>INDEX('ED - Country code'!$A:$A,MATCH(Data!G3275,'ED - Country code'!$B:$B,0))</f>
        <v>Australia</v>
      </c>
      <c r="V3592">
        <f t="shared" si="454"/>
        <v>15.990254629636183</v>
      </c>
      <c r="W3592">
        <f t="shared" si="455"/>
        <v>2016</v>
      </c>
    </row>
    <row r="3593" spans="1:23" ht="43.2" x14ac:dyDescent="0.3">
      <c r="A3593">
        <v>2709</v>
      </c>
      <c r="B3593" s="3" t="s">
        <v>2709</v>
      </c>
      <c r="C3593" s="3" t="s">
        <v>6819</v>
      </c>
      <c r="D3593">
        <v>50000</v>
      </c>
      <c r="E3593">
        <v>50803</v>
      </c>
      <c r="F3593" t="s">
        <v>8219</v>
      </c>
      <c r="G3593" t="s">
        <v>8224</v>
      </c>
      <c r="H3593" t="s">
        <v>8246</v>
      </c>
      <c r="I3593">
        <v>1475553540</v>
      </c>
      <c r="J3593">
        <v>1472528141</v>
      </c>
      <c r="K3593" t="b">
        <v>1</v>
      </c>
      <c r="L3593">
        <v>308</v>
      </c>
      <c r="M3593" t="b">
        <v>1</v>
      </c>
      <c r="N3593" t="s">
        <v>8303</v>
      </c>
      <c r="O3593" s="5">
        <f t="shared" si="448"/>
        <v>1.01606</v>
      </c>
      <c r="P3593" s="8">
        <f t="shared" si="449"/>
        <v>164.94480519480518</v>
      </c>
      <c r="Q3593" t="str">
        <f t="shared" si="450"/>
        <v>theater</v>
      </c>
      <c r="R3593" t="str">
        <f t="shared" si="451"/>
        <v>spaces</v>
      </c>
      <c r="S3593" s="11">
        <f t="shared" si="452"/>
        <v>42612.149780092594</v>
      </c>
      <c r="T3593" s="11">
        <f t="shared" si="453"/>
        <v>42647.165972222225</v>
      </c>
      <c r="U3593" t="str">
        <f>INDEX('ED - Country code'!$A:$A,MATCH(Data!G2711,'ED - Country code'!$B:$B,0))</f>
        <v>United States of America</v>
      </c>
      <c r="V3593">
        <f t="shared" si="454"/>
        <v>35.016192129631236</v>
      </c>
      <c r="W3593">
        <f t="shared" si="455"/>
        <v>2016</v>
      </c>
    </row>
    <row r="3594" spans="1:23" ht="43.2" x14ac:dyDescent="0.3">
      <c r="A3594">
        <v>2634</v>
      </c>
      <c r="B3594" s="3" t="s">
        <v>2634</v>
      </c>
      <c r="C3594" s="3" t="s">
        <v>6744</v>
      </c>
      <c r="D3594">
        <v>930</v>
      </c>
      <c r="E3594">
        <v>986</v>
      </c>
      <c r="F3594" t="s">
        <v>8219</v>
      </c>
      <c r="G3594" t="s">
        <v>8224</v>
      </c>
      <c r="H3594" t="s">
        <v>8246</v>
      </c>
      <c r="I3594">
        <v>1475163921</v>
      </c>
      <c r="J3594">
        <v>1472571921</v>
      </c>
      <c r="K3594" t="b">
        <v>0</v>
      </c>
      <c r="L3594">
        <v>25</v>
      </c>
      <c r="M3594" t="b">
        <v>1</v>
      </c>
      <c r="N3594" t="s">
        <v>8301</v>
      </c>
      <c r="O3594" s="5">
        <f t="shared" si="448"/>
        <v>1.0602150537634409</v>
      </c>
      <c r="P3594" s="8">
        <f t="shared" si="449"/>
        <v>39.44</v>
      </c>
      <c r="Q3594" t="str">
        <f t="shared" si="450"/>
        <v>technology</v>
      </c>
      <c r="R3594" t="str">
        <f t="shared" si="451"/>
        <v>space exploration</v>
      </c>
      <c r="S3594" s="11">
        <f t="shared" si="452"/>
        <v>42612.656493055561</v>
      </c>
      <c r="T3594" s="11">
        <f t="shared" si="453"/>
        <v>42642.656493055561</v>
      </c>
      <c r="U3594" t="str">
        <f>INDEX('ED - Country code'!$A:$A,MATCH(Data!G2636,'ED - Country code'!$B:$B,0))</f>
        <v>United Kingdom</v>
      </c>
      <c r="V3594">
        <f t="shared" si="454"/>
        <v>30</v>
      </c>
      <c r="W3594">
        <f t="shared" si="455"/>
        <v>2016</v>
      </c>
    </row>
    <row r="3595" spans="1:23" ht="43.2" x14ac:dyDescent="0.3">
      <c r="A3595">
        <v>3463</v>
      </c>
      <c r="B3595" s="3" t="s">
        <v>3462</v>
      </c>
      <c r="C3595" s="3" t="s">
        <v>7573</v>
      </c>
      <c r="D3595">
        <v>10000</v>
      </c>
      <c r="E3595">
        <v>10338</v>
      </c>
      <c r="F3595" t="s">
        <v>8219</v>
      </c>
      <c r="G3595" t="s">
        <v>8229</v>
      </c>
      <c r="H3595" t="s">
        <v>8251</v>
      </c>
      <c r="I3595">
        <v>1476158340</v>
      </c>
      <c r="J3595">
        <v>1472594585</v>
      </c>
      <c r="K3595" t="b">
        <v>0</v>
      </c>
      <c r="L3595">
        <v>114</v>
      </c>
      <c r="M3595" t="b">
        <v>1</v>
      </c>
      <c r="N3595" t="s">
        <v>8271</v>
      </c>
      <c r="O3595" s="5">
        <f t="shared" si="448"/>
        <v>1.0338000000000001</v>
      </c>
      <c r="P3595" s="8">
        <f t="shared" si="449"/>
        <v>90.684210526315795</v>
      </c>
      <c r="Q3595" t="str">
        <f t="shared" si="450"/>
        <v>theater</v>
      </c>
      <c r="R3595" t="str">
        <f t="shared" si="451"/>
        <v>plays</v>
      </c>
      <c r="S3595" s="11">
        <f t="shared" si="452"/>
        <v>42612.918807870374</v>
      </c>
      <c r="T3595" s="11">
        <f t="shared" si="453"/>
        <v>42654.165972222225</v>
      </c>
      <c r="U3595" t="str">
        <f>INDEX('ED - Country code'!$A:$A,MATCH(Data!G3465,'ED - Country code'!$B:$B,0))</f>
        <v>United States of America</v>
      </c>
      <c r="V3595">
        <f t="shared" si="454"/>
        <v>41.247164351851097</v>
      </c>
      <c r="W3595">
        <f t="shared" si="455"/>
        <v>2016</v>
      </c>
    </row>
    <row r="3596" spans="1:23" ht="43.2" x14ac:dyDescent="0.3">
      <c r="A3596">
        <v>1839</v>
      </c>
      <c r="B3596" s="3" t="s">
        <v>1840</v>
      </c>
      <c r="C3596" s="3" t="s">
        <v>5949</v>
      </c>
      <c r="D3596">
        <v>1000</v>
      </c>
      <c r="E3596">
        <v>2053</v>
      </c>
      <c r="F3596" t="s">
        <v>8219</v>
      </c>
      <c r="G3596" t="s">
        <v>8224</v>
      </c>
      <c r="H3596" t="s">
        <v>8246</v>
      </c>
      <c r="I3596">
        <v>1475342382</v>
      </c>
      <c r="J3596">
        <v>1472750382</v>
      </c>
      <c r="K3596" t="b">
        <v>0</v>
      </c>
      <c r="L3596">
        <v>45</v>
      </c>
      <c r="M3596" t="b">
        <v>1</v>
      </c>
      <c r="N3596" t="s">
        <v>8276</v>
      </c>
      <c r="O3596" s="5">
        <f t="shared" si="448"/>
        <v>2.0529999999999999</v>
      </c>
      <c r="P3596" s="8">
        <f t="shared" si="449"/>
        <v>45.62222222222222</v>
      </c>
      <c r="Q3596" t="str">
        <f t="shared" si="450"/>
        <v>music</v>
      </c>
      <c r="R3596" t="str">
        <f t="shared" si="451"/>
        <v>rock</v>
      </c>
      <c r="S3596" s="11">
        <f t="shared" si="452"/>
        <v>42614.722013888888</v>
      </c>
      <c r="T3596" s="11">
        <f t="shared" si="453"/>
        <v>42644.722013888888</v>
      </c>
      <c r="U3596" t="str">
        <f>INDEX('ED - Country code'!$A:$A,MATCH(Data!G1841,'ED - Country code'!$B:$B,0))</f>
        <v>United States of America</v>
      </c>
      <c r="V3596">
        <f t="shared" si="454"/>
        <v>30</v>
      </c>
      <c r="W3596">
        <f t="shared" si="455"/>
        <v>2016</v>
      </c>
    </row>
    <row r="3597" spans="1:23" ht="43.2" x14ac:dyDescent="0.3">
      <c r="A3597">
        <v>3259</v>
      </c>
      <c r="B3597" s="3" t="s">
        <v>3259</v>
      </c>
      <c r="C3597" s="3" t="s">
        <v>7369</v>
      </c>
      <c r="D3597">
        <v>23000</v>
      </c>
      <c r="E3597">
        <v>24418.6</v>
      </c>
      <c r="F3597" t="s">
        <v>8219</v>
      </c>
      <c r="G3597" t="s">
        <v>8224</v>
      </c>
      <c r="H3597" t="s">
        <v>8246</v>
      </c>
      <c r="I3597">
        <v>1475294340</v>
      </c>
      <c r="J3597">
        <v>1472753745</v>
      </c>
      <c r="K3597" t="b">
        <v>1</v>
      </c>
      <c r="L3597">
        <v>97</v>
      </c>
      <c r="M3597" t="b">
        <v>1</v>
      </c>
      <c r="N3597" t="s">
        <v>8271</v>
      </c>
      <c r="O3597" s="5">
        <f t="shared" si="448"/>
        <v>1.0616782608695652</v>
      </c>
      <c r="P3597" s="8">
        <f t="shared" si="449"/>
        <v>251.7381443298969</v>
      </c>
      <c r="Q3597" t="str">
        <f t="shared" si="450"/>
        <v>theater</v>
      </c>
      <c r="R3597" t="str">
        <f t="shared" si="451"/>
        <v>plays</v>
      </c>
      <c r="S3597" s="11">
        <f t="shared" si="452"/>
        <v>42614.760937500003</v>
      </c>
      <c r="T3597" s="11">
        <f t="shared" si="453"/>
        <v>42644.165972222225</v>
      </c>
      <c r="U3597" t="str">
        <f>INDEX('ED - Country code'!$A:$A,MATCH(Data!G3261,'ED - Country code'!$B:$B,0))</f>
        <v>United States of America</v>
      </c>
      <c r="V3597">
        <f t="shared" si="454"/>
        <v>29.405034722221899</v>
      </c>
      <c r="W3597">
        <f t="shared" si="455"/>
        <v>2016</v>
      </c>
    </row>
    <row r="3598" spans="1:23" ht="43.2" x14ac:dyDescent="0.3">
      <c r="A3598">
        <v>2548</v>
      </c>
      <c r="B3598" s="3" t="s">
        <v>2548</v>
      </c>
      <c r="C3598" s="3" t="s">
        <v>6658</v>
      </c>
      <c r="D3598">
        <v>6000</v>
      </c>
      <c r="E3598">
        <v>6111</v>
      </c>
      <c r="F3598" t="s">
        <v>8219</v>
      </c>
      <c r="G3598" t="s">
        <v>8230</v>
      </c>
      <c r="H3598" t="s">
        <v>8249</v>
      </c>
      <c r="I3598">
        <v>1475209620</v>
      </c>
      <c r="J3598">
        <v>1473087637</v>
      </c>
      <c r="K3598" t="b">
        <v>0</v>
      </c>
      <c r="L3598">
        <v>37</v>
      </c>
      <c r="M3598" t="b">
        <v>1</v>
      </c>
      <c r="N3598" t="s">
        <v>8300</v>
      </c>
      <c r="O3598" s="5">
        <f t="shared" si="448"/>
        <v>1.0185</v>
      </c>
      <c r="P3598" s="8">
        <f t="shared" si="449"/>
        <v>165.16216216216216</v>
      </c>
      <c r="Q3598" t="str">
        <f t="shared" si="450"/>
        <v>music</v>
      </c>
      <c r="R3598" t="str">
        <f t="shared" si="451"/>
        <v>classical music</v>
      </c>
      <c r="S3598" s="11">
        <f t="shared" si="452"/>
        <v>42618.625428240746</v>
      </c>
      <c r="T3598" s="11">
        <f t="shared" si="453"/>
        <v>42643.185416666667</v>
      </c>
      <c r="U3598" t="str">
        <f>INDEX('ED - Country code'!$A:$A,MATCH(Data!G2550,'ED - Country code'!$B:$B,0))</f>
        <v>United States of America</v>
      </c>
      <c r="V3598">
        <f t="shared" si="454"/>
        <v>24.559988425920892</v>
      </c>
      <c r="W3598">
        <f t="shared" si="455"/>
        <v>2016</v>
      </c>
    </row>
    <row r="3599" spans="1:23" ht="43.2" x14ac:dyDescent="0.3">
      <c r="A3599">
        <v>1516</v>
      </c>
      <c r="B3599" s="3" t="s">
        <v>1517</v>
      </c>
      <c r="C3599" s="3" t="s">
        <v>5626</v>
      </c>
      <c r="D3599">
        <v>17000</v>
      </c>
      <c r="E3599">
        <v>18472</v>
      </c>
      <c r="F3599" t="s">
        <v>8219</v>
      </c>
      <c r="G3599" t="s">
        <v>8224</v>
      </c>
      <c r="H3599" t="s">
        <v>8246</v>
      </c>
      <c r="I3599">
        <v>1475762400</v>
      </c>
      <c r="J3599">
        <v>1473160292</v>
      </c>
      <c r="K3599" t="b">
        <v>1</v>
      </c>
      <c r="L3599">
        <v>116</v>
      </c>
      <c r="M3599" t="b">
        <v>1</v>
      </c>
      <c r="N3599" t="s">
        <v>8285</v>
      </c>
      <c r="O3599" s="5">
        <f t="shared" si="448"/>
        <v>1.0865882352941176</v>
      </c>
      <c r="P3599" s="8">
        <f t="shared" si="449"/>
        <v>159.24137931034483</v>
      </c>
      <c r="Q3599" t="str">
        <f t="shared" si="450"/>
        <v>photography</v>
      </c>
      <c r="R3599" t="str">
        <f t="shared" si="451"/>
        <v>photobooks</v>
      </c>
      <c r="S3599" s="11">
        <f t="shared" si="452"/>
        <v>42619.466342592597</v>
      </c>
      <c r="T3599" s="11">
        <f t="shared" si="453"/>
        <v>42649.583333333328</v>
      </c>
      <c r="U3599" t="str">
        <f>INDEX('ED - Country code'!$A:$A,MATCH(Data!G1518,'ED - Country code'!$B:$B,0))</f>
        <v>United States of America</v>
      </c>
      <c r="V3599">
        <f t="shared" si="454"/>
        <v>30.116990740731126</v>
      </c>
      <c r="W3599">
        <f t="shared" si="455"/>
        <v>2016</v>
      </c>
    </row>
    <row r="3600" spans="1:23" ht="57.6" x14ac:dyDescent="0.3">
      <c r="A3600">
        <v>3752</v>
      </c>
      <c r="B3600" s="3" t="s">
        <v>3749</v>
      </c>
      <c r="C3600" s="3" t="s">
        <v>7862</v>
      </c>
      <c r="D3600">
        <v>500</v>
      </c>
      <c r="E3600">
        <v>565</v>
      </c>
      <c r="F3600" t="s">
        <v>8219</v>
      </c>
      <c r="G3600" t="s">
        <v>8225</v>
      </c>
      <c r="H3600" t="s">
        <v>8247</v>
      </c>
      <c r="I3600">
        <v>1476651600</v>
      </c>
      <c r="J3600">
        <v>1473189335</v>
      </c>
      <c r="K3600" t="b">
        <v>0</v>
      </c>
      <c r="L3600">
        <v>15</v>
      </c>
      <c r="M3600" t="b">
        <v>1</v>
      </c>
      <c r="N3600" t="s">
        <v>8305</v>
      </c>
      <c r="O3600" s="5">
        <f t="shared" si="448"/>
        <v>1.1299999999999999</v>
      </c>
      <c r="P3600" s="8">
        <f t="shared" si="449"/>
        <v>37.666666666666664</v>
      </c>
      <c r="Q3600" t="str">
        <f t="shared" si="450"/>
        <v>theater</v>
      </c>
      <c r="R3600" t="str">
        <f t="shared" si="451"/>
        <v>musical</v>
      </c>
      <c r="S3600" s="11">
        <f t="shared" si="452"/>
        <v>42619.802488425921</v>
      </c>
      <c r="T3600" s="11">
        <f t="shared" si="453"/>
        <v>42659.875</v>
      </c>
      <c r="U3600" t="str">
        <f>INDEX('ED - Country code'!$A:$A,MATCH(Data!G3754,'ED - Country code'!$B:$B,0))</f>
        <v>United States of America</v>
      </c>
      <c r="V3600">
        <f t="shared" si="454"/>
        <v>40.072511574078817</v>
      </c>
      <c r="W3600">
        <f t="shared" si="455"/>
        <v>2016</v>
      </c>
    </row>
    <row r="3601" spans="1:23" ht="43.2" x14ac:dyDescent="0.3">
      <c r="A3601">
        <v>3621</v>
      </c>
      <c r="B3601" s="3" t="s">
        <v>3619</v>
      </c>
      <c r="C3601" s="3" t="s">
        <v>7731</v>
      </c>
      <c r="D3601">
        <v>3000</v>
      </c>
      <c r="E3601">
        <v>3292</v>
      </c>
      <c r="F3601" t="s">
        <v>8219</v>
      </c>
      <c r="G3601" t="s">
        <v>8224</v>
      </c>
      <c r="H3601" t="s">
        <v>8246</v>
      </c>
      <c r="I3601">
        <v>1475269200</v>
      </c>
      <c r="J3601">
        <v>1473200844</v>
      </c>
      <c r="K3601" t="b">
        <v>0</v>
      </c>
      <c r="L3601">
        <v>70</v>
      </c>
      <c r="M3601" t="b">
        <v>1</v>
      </c>
      <c r="N3601" t="s">
        <v>8271</v>
      </c>
      <c r="O3601" s="5">
        <f t="shared" si="448"/>
        <v>1.0973333333333333</v>
      </c>
      <c r="P3601" s="8">
        <f t="shared" si="449"/>
        <v>47.028571428571432</v>
      </c>
      <c r="Q3601" t="str">
        <f t="shared" si="450"/>
        <v>theater</v>
      </c>
      <c r="R3601" t="str">
        <f t="shared" si="451"/>
        <v>plays</v>
      </c>
      <c r="S3601" s="11">
        <f t="shared" si="452"/>
        <v>42619.935694444444</v>
      </c>
      <c r="T3601" s="11">
        <f t="shared" si="453"/>
        <v>42643.875</v>
      </c>
      <c r="U3601" t="str">
        <f>INDEX('ED - Country code'!$A:$A,MATCH(Data!G3623,'ED - Country code'!$B:$B,0))</f>
        <v>United States of America</v>
      </c>
      <c r="V3601">
        <f t="shared" si="454"/>
        <v>23.93930555555562</v>
      </c>
      <c r="W3601">
        <f t="shared" si="455"/>
        <v>2016</v>
      </c>
    </row>
    <row r="3602" spans="1:23" ht="43.2" x14ac:dyDescent="0.3">
      <c r="A3602">
        <v>2738</v>
      </c>
      <c r="B3602" s="3" t="s">
        <v>2738</v>
      </c>
      <c r="C3602" s="3" t="s">
        <v>6848</v>
      </c>
      <c r="D3602">
        <v>5000</v>
      </c>
      <c r="E3602">
        <v>7397</v>
      </c>
      <c r="F3602" t="s">
        <v>8219</v>
      </c>
      <c r="G3602" t="s">
        <v>8224</v>
      </c>
      <c r="H3602" t="s">
        <v>8246</v>
      </c>
      <c r="I3602">
        <v>1478402804</v>
      </c>
      <c r="J3602">
        <v>1473218804</v>
      </c>
      <c r="K3602" t="b">
        <v>0</v>
      </c>
      <c r="L3602">
        <v>15</v>
      </c>
      <c r="M3602" t="b">
        <v>1</v>
      </c>
      <c r="N3602" t="s">
        <v>8295</v>
      </c>
      <c r="O3602" s="5">
        <f t="shared" si="448"/>
        <v>1.4794</v>
      </c>
      <c r="P3602" s="8">
        <f t="shared" si="449"/>
        <v>493.13333333333333</v>
      </c>
      <c r="Q3602" t="str">
        <f t="shared" si="450"/>
        <v>technology</v>
      </c>
      <c r="R3602" t="str">
        <f t="shared" si="451"/>
        <v>hardware</v>
      </c>
      <c r="S3602" s="11">
        <f t="shared" si="452"/>
        <v>42620.143564814818</v>
      </c>
      <c r="T3602" s="11">
        <f t="shared" si="453"/>
        <v>42680.143564814818</v>
      </c>
      <c r="U3602" t="str">
        <f>INDEX('ED - Country code'!$A:$A,MATCH(Data!G2740,'ED - Country code'!$B:$B,0))</f>
        <v>United States of America</v>
      </c>
      <c r="V3602">
        <f t="shared" si="454"/>
        <v>60</v>
      </c>
      <c r="W3602">
        <f t="shared" si="455"/>
        <v>2016</v>
      </c>
    </row>
    <row r="3603" spans="1:23" ht="43.2" x14ac:dyDescent="0.3">
      <c r="A3603">
        <v>2992</v>
      </c>
      <c r="B3603" s="3" t="s">
        <v>2992</v>
      </c>
      <c r="C3603" s="3" t="s">
        <v>7102</v>
      </c>
      <c r="D3603">
        <v>3000</v>
      </c>
      <c r="E3603">
        <v>3135</v>
      </c>
      <c r="F3603" t="s">
        <v>8219</v>
      </c>
      <c r="G3603" t="s">
        <v>8224</v>
      </c>
      <c r="H3603" t="s">
        <v>8246</v>
      </c>
      <c r="I3603">
        <v>1476037510</v>
      </c>
      <c r="J3603">
        <v>1473445510</v>
      </c>
      <c r="K3603" t="b">
        <v>0</v>
      </c>
      <c r="L3603">
        <v>64</v>
      </c>
      <c r="M3603" t="b">
        <v>1</v>
      </c>
      <c r="N3603" t="s">
        <v>8303</v>
      </c>
      <c r="O3603" s="5">
        <f t="shared" si="448"/>
        <v>1.0449999999999999</v>
      </c>
      <c r="P3603" s="8">
        <f t="shared" si="449"/>
        <v>48.984375</v>
      </c>
      <c r="Q3603" t="str">
        <f t="shared" si="450"/>
        <v>theater</v>
      </c>
      <c r="R3603" t="str">
        <f t="shared" si="451"/>
        <v>spaces</v>
      </c>
      <c r="S3603" s="11">
        <f t="shared" si="452"/>
        <v>42622.767476851848</v>
      </c>
      <c r="T3603" s="11">
        <f t="shared" si="453"/>
        <v>42652.767476851848</v>
      </c>
      <c r="U3603" t="str">
        <f>INDEX('ED - Country code'!$A:$A,MATCH(Data!G2994,'ED - Country code'!$B:$B,0))</f>
        <v>Canada</v>
      </c>
      <c r="V3603">
        <f t="shared" si="454"/>
        <v>30</v>
      </c>
      <c r="W3603">
        <f t="shared" si="455"/>
        <v>2016</v>
      </c>
    </row>
    <row r="3604" spans="1:23" ht="43.2" x14ac:dyDescent="0.3">
      <c r="A3604">
        <v>2734</v>
      </c>
      <c r="B3604" s="3" t="s">
        <v>2734</v>
      </c>
      <c r="C3604" s="3" t="s">
        <v>6844</v>
      </c>
      <c r="D3604">
        <v>1</v>
      </c>
      <c r="E3604">
        <v>22603</v>
      </c>
      <c r="F3604" t="s">
        <v>8219</v>
      </c>
      <c r="G3604" t="s">
        <v>8224</v>
      </c>
      <c r="H3604" t="s">
        <v>8246</v>
      </c>
      <c r="I3604">
        <v>1476395940</v>
      </c>
      <c r="J3604">
        <v>1473782592</v>
      </c>
      <c r="K3604" t="b">
        <v>0</v>
      </c>
      <c r="L3604">
        <v>163</v>
      </c>
      <c r="M3604" t="b">
        <v>1</v>
      </c>
      <c r="N3604" t="s">
        <v>8295</v>
      </c>
      <c r="O3604" s="5">
        <f t="shared" si="448"/>
        <v>22603</v>
      </c>
      <c r="P3604" s="8">
        <f t="shared" si="449"/>
        <v>138.66871165644173</v>
      </c>
      <c r="Q3604" t="str">
        <f t="shared" si="450"/>
        <v>technology</v>
      </c>
      <c r="R3604" t="str">
        <f t="shared" si="451"/>
        <v>hardware</v>
      </c>
      <c r="S3604" s="11">
        <f t="shared" si="452"/>
        <v>42626.668888888889</v>
      </c>
      <c r="T3604" s="11">
        <f t="shared" si="453"/>
        <v>42656.915972222225</v>
      </c>
      <c r="U3604" t="str">
        <f>INDEX('ED - Country code'!$A:$A,MATCH(Data!G2736,'ED - Country code'!$B:$B,0))</f>
        <v>United Kingdom</v>
      </c>
      <c r="V3604">
        <f t="shared" si="454"/>
        <v>30.247083333335468</v>
      </c>
      <c r="W3604">
        <f t="shared" si="455"/>
        <v>2016</v>
      </c>
    </row>
    <row r="3605" spans="1:23" ht="43.2" x14ac:dyDescent="0.3">
      <c r="A3605">
        <v>3455</v>
      </c>
      <c r="B3605" s="3" t="s">
        <v>3454</v>
      </c>
      <c r="C3605" s="3" t="s">
        <v>7565</v>
      </c>
      <c r="D3605">
        <v>10000</v>
      </c>
      <c r="E3605">
        <v>10065</v>
      </c>
      <c r="F3605" t="s">
        <v>8219</v>
      </c>
      <c r="G3605" t="s">
        <v>8224</v>
      </c>
      <c r="H3605" t="s">
        <v>8246</v>
      </c>
      <c r="I3605">
        <v>1476381627</v>
      </c>
      <c r="J3605">
        <v>1473789627</v>
      </c>
      <c r="K3605" t="b">
        <v>0</v>
      </c>
      <c r="L3605">
        <v>69</v>
      </c>
      <c r="M3605" t="b">
        <v>1</v>
      </c>
      <c r="N3605" t="s">
        <v>8271</v>
      </c>
      <c r="O3605" s="5">
        <f t="shared" si="448"/>
        <v>1.0065</v>
      </c>
      <c r="P3605" s="8">
        <f t="shared" si="449"/>
        <v>145.86956521739131</v>
      </c>
      <c r="Q3605" t="str">
        <f t="shared" si="450"/>
        <v>theater</v>
      </c>
      <c r="R3605" t="str">
        <f t="shared" si="451"/>
        <v>plays</v>
      </c>
      <c r="S3605" s="11">
        <f t="shared" si="452"/>
        <v>42626.7503125</v>
      </c>
      <c r="T3605" s="11">
        <f t="shared" si="453"/>
        <v>42656.7503125</v>
      </c>
      <c r="U3605" t="str">
        <f>INDEX('ED - Country code'!$A:$A,MATCH(Data!G3457,'ED - Country code'!$B:$B,0))</f>
        <v>United Kingdom</v>
      </c>
      <c r="V3605">
        <f t="shared" si="454"/>
        <v>30</v>
      </c>
      <c r="W3605">
        <f t="shared" si="455"/>
        <v>2016</v>
      </c>
    </row>
    <row r="3606" spans="1:23" ht="28.8" x14ac:dyDescent="0.3">
      <c r="A3606">
        <v>1752</v>
      </c>
      <c r="B3606" s="3" t="s">
        <v>1753</v>
      </c>
      <c r="C3606" s="3" t="s">
        <v>5862</v>
      </c>
      <c r="D3606">
        <v>1200</v>
      </c>
      <c r="E3606">
        <v>3122</v>
      </c>
      <c r="F3606" t="s">
        <v>8219</v>
      </c>
      <c r="G3606" t="s">
        <v>8225</v>
      </c>
      <c r="H3606" t="s">
        <v>8247</v>
      </c>
      <c r="I3606">
        <v>1476425082</v>
      </c>
      <c r="J3606">
        <v>1473833082</v>
      </c>
      <c r="K3606" t="b">
        <v>0</v>
      </c>
      <c r="L3606">
        <v>90</v>
      </c>
      <c r="M3606" t="b">
        <v>1</v>
      </c>
      <c r="N3606" t="s">
        <v>8285</v>
      </c>
      <c r="O3606" s="5">
        <f t="shared" si="448"/>
        <v>2.6016666666666666</v>
      </c>
      <c r="P3606" s="8">
        <f t="shared" si="449"/>
        <v>34.68888888888889</v>
      </c>
      <c r="Q3606" t="str">
        <f t="shared" si="450"/>
        <v>photography</v>
      </c>
      <c r="R3606" t="str">
        <f t="shared" si="451"/>
        <v>photobooks</v>
      </c>
      <c r="S3606" s="11">
        <f t="shared" si="452"/>
        <v>42627.253263888888</v>
      </c>
      <c r="T3606" s="11">
        <f t="shared" si="453"/>
        <v>42657.253263888888</v>
      </c>
      <c r="U3606" t="str">
        <f>INDEX('ED - Country code'!$A:$A,MATCH(Data!G1754,'ED - Country code'!$B:$B,0))</f>
        <v>United States of America</v>
      </c>
      <c r="V3606">
        <f t="shared" si="454"/>
        <v>30</v>
      </c>
      <c r="W3606">
        <f t="shared" si="455"/>
        <v>2016</v>
      </c>
    </row>
    <row r="3607" spans="1:23" ht="43.2" x14ac:dyDescent="0.3">
      <c r="A3607">
        <v>2987</v>
      </c>
      <c r="B3607" s="3" t="s">
        <v>2987</v>
      </c>
      <c r="C3607" s="3" t="s">
        <v>7097</v>
      </c>
      <c r="D3607">
        <v>25000</v>
      </c>
      <c r="E3607">
        <v>27600.2</v>
      </c>
      <c r="F3607" t="s">
        <v>8219</v>
      </c>
      <c r="G3607" t="s">
        <v>8224</v>
      </c>
      <c r="H3607" t="s">
        <v>8246</v>
      </c>
      <c r="I3607">
        <v>1476316800</v>
      </c>
      <c r="J3607">
        <v>1473837751</v>
      </c>
      <c r="K3607" t="b">
        <v>0</v>
      </c>
      <c r="L3607">
        <v>265</v>
      </c>
      <c r="M3607" t="b">
        <v>1</v>
      </c>
      <c r="N3607" t="s">
        <v>8303</v>
      </c>
      <c r="O3607" s="5">
        <f t="shared" si="448"/>
        <v>1.1040080000000001</v>
      </c>
      <c r="P3607" s="8">
        <f t="shared" si="449"/>
        <v>104.15169811320754</v>
      </c>
      <c r="Q3607" t="str">
        <f t="shared" si="450"/>
        <v>theater</v>
      </c>
      <c r="R3607" t="str">
        <f t="shared" si="451"/>
        <v>spaces</v>
      </c>
      <c r="S3607" s="11">
        <f t="shared" si="452"/>
        <v>42627.307303240741</v>
      </c>
      <c r="T3607" s="11">
        <f t="shared" si="453"/>
        <v>42656</v>
      </c>
      <c r="U3607" t="str">
        <f>INDEX('ED - Country code'!$A:$A,MATCH(Data!G2989,'ED - Country code'!$B:$B,0))</f>
        <v>United States of America</v>
      </c>
      <c r="V3607">
        <f t="shared" si="454"/>
        <v>28.692696759258979</v>
      </c>
      <c r="W3607">
        <f t="shared" si="455"/>
        <v>2016</v>
      </c>
    </row>
    <row r="3608" spans="1:23" ht="28.8" x14ac:dyDescent="0.3">
      <c r="A3608">
        <v>3680</v>
      </c>
      <c r="B3608" s="3" t="s">
        <v>3677</v>
      </c>
      <c r="C3608" s="3" t="s">
        <v>7790</v>
      </c>
      <c r="D3608">
        <v>3000</v>
      </c>
      <c r="E3608">
        <v>3383</v>
      </c>
      <c r="F3608" t="s">
        <v>8219</v>
      </c>
      <c r="G3608" t="s">
        <v>8224</v>
      </c>
      <c r="H3608" t="s">
        <v>8246</v>
      </c>
      <c r="I3608">
        <v>1475664834</v>
      </c>
      <c r="J3608">
        <v>1473850434</v>
      </c>
      <c r="K3608" t="b">
        <v>0</v>
      </c>
      <c r="L3608">
        <v>34</v>
      </c>
      <c r="M3608" t="b">
        <v>1</v>
      </c>
      <c r="N3608" t="s">
        <v>8271</v>
      </c>
      <c r="O3608" s="5">
        <f t="shared" si="448"/>
        <v>1.1276666666666666</v>
      </c>
      <c r="P3608" s="8">
        <f t="shared" si="449"/>
        <v>99.5</v>
      </c>
      <c r="Q3608" t="str">
        <f t="shared" si="450"/>
        <v>theater</v>
      </c>
      <c r="R3608" t="str">
        <f t="shared" si="451"/>
        <v>plays</v>
      </c>
      <c r="S3608" s="11">
        <f t="shared" si="452"/>
        <v>42627.454097222217</v>
      </c>
      <c r="T3608" s="11">
        <f t="shared" si="453"/>
        <v>42648.454097222217</v>
      </c>
      <c r="U3608" t="str">
        <f>INDEX('ED - Country code'!$A:$A,MATCH(Data!G3682,'ED - Country code'!$B:$B,0))</f>
        <v>United Kingdom</v>
      </c>
      <c r="V3608">
        <f t="shared" si="454"/>
        <v>21</v>
      </c>
      <c r="W3608">
        <f t="shared" si="455"/>
        <v>2016</v>
      </c>
    </row>
    <row r="3609" spans="1:23" ht="28.8" x14ac:dyDescent="0.3">
      <c r="A3609">
        <v>3309</v>
      </c>
      <c r="B3609" s="3" t="s">
        <v>3309</v>
      </c>
      <c r="C3609" s="3" t="s">
        <v>7419</v>
      </c>
      <c r="D3609">
        <v>350</v>
      </c>
      <c r="E3609">
        <v>558</v>
      </c>
      <c r="F3609" t="s">
        <v>8219</v>
      </c>
      <c r="G3609" t="s">
        <v>8225</v>
      </c>
      <c r="H3609" t="s">
        <v>8247</v>
      </c>
      <c r="I3609">
        <v>1476632178</v>
      </c>
      <c r="J3609">
        <v>1473953778</v>
      </c>
      <c r="K3609" t="b">
        <v>0</v>
      </c>
      <c r="L3609">
        <v>31</v>
      </c>
      <c r="M3609" t="b">
        <v>1</v>
      </c>
      <c r="N3609" t="s">
        <v>8271</v>
      </c>
      <c r="O3609" s="5">
        <f t="shared" si="448"/>
        <v>1.5942857142857143</v>
      </c>
      <c r="P3609" s="8">
        <f t="shared" si="449"/>
        <v>18</v>
      </c>
      <c r="Q3609" t="str">
        <f t="shared" si="450"/>
        <v>theater</v>
      </c>
      <c r="R3609" t="str">
        <f t="shared" si="451"/>
        <v>plays</v>
      </c>
      <c r="S3609" s="11">
        <f t="shared" si="452"/>
        <v>42628.650208333333</v>
      </c>
      <c r="T3609" s="11">
        <f t="shared" si="453"/>
        <v>42659.650208333333</v>
      </c>
      <c r="U3609" t="str">
        <f>INDEX('ED - Country code'!$A:$A,MATCH(Data!G3311,'ED - Country code'!$B:$B,0))</f>
        <v>United States of America</v>
      </c>
      <c r="V3609">
        <f t="shared" si="454"/>
        <v>31</v>
      </c>
      <c r="W3609">
        <f t="shared" si="455"/>
        <v>2016</v>
      </c>
    </row>
    <row r="3610" spans="1:23" ht="28.8" x14ac:dyDescent="0.3">
      <c r="A3610">
        <v>3600</v>
      </c>
      <c r="B3610" s="3" t="s">
        <v>3599</v>
      </c>
      <c r="C3610" s="3" t="s">
        <v>7710</v>
      </c>
      <c r="D3610">
        <v>10</v>
      </c>
      <c r="E3610">
        <v>13</v>
      </c>
      <c r="F3610" t="s">
        <v>8219</v>
      </c>
      <c r="G3610" t="s">
        <v>8224</v>
      </c>
      <c r="H3610" t="s">
        <v>8246</v>
      </c>
      <c r="I3610">
        <v>1476390164</v>
      </c>
      <c r="J3610">
        <v>1473970964</v>
      </c>
      <c r="K3610" t="b">
        <v>0</v>
      </c>
      <c r="L3610">
        <v>4</v>
      </c>
      <c r="M3610" t="b">
        <v>1</v>
      </c>
      <c r="N3610" t="s">
        <v>8271</v>
      </c>
      <c r="O3610" s="5">
        <f t="shared" si="448"/>
        <v>1.3</v>
      </c>
      <c r="P3610" s="8">
        <f t="shared" si="449"/>
        <v>3.25</v>
      </c>
      <c r="Q3610" t="str">
        <f t="shared" si="450"/>
        <v>theater</v>
      </c>
      <c r="R3610" t="str">
        <f t="shared" si="451"/>
        <v>plays</v>
      </c>
      <c r="S3610" s="11">
        <f t="shared" si="452"/>
        <v>42628.849120370374</v>
      </c>
      <c r="T3610" s="11">
        <f t="shared" si="453"/>
        <v>42656.849120370374</v>
      </c>
      <c r="U3610" t="str">
        <f>INDEX('ED - Country code'!$A:$A,MATCH(Data!G3602,'ED - Country code'!$B:$B,0))</f>
        <v>United States of America</v>
      </c>
      <c r="V3610">
        <f t="shared" si="454"/>
        <v>28</v>
      </c>
      <c r="W3610">
        <f t="shared" si="455"/>
        <v>2016</v>
      </c>
    </row>
    <row r="3611" spans="1:23" ht="28.8" x14ac:dyDescent="0.3">
      <c r="A3611">
        <v>2714</v>
      </c>
      <c r="B3611" s="3" t="s">
        <v>2714</v>
      </c>
      <c r="C3611" s="3" t="s">
        <v>6824</v>
      </c>
      <c r="D3611">
        <v>25000</v>
      </c>
      <c r="E3611">
        <v>29089</v>
      </c>
      <c r="F3611" t="s">
        <v>8219</v>
      </c>
      <c r="G3611" t="s">
        <v>8224</v>
      </c>
      <c r="H3611" t="s">
        <v>8246</v>
      </c>
      <c r="I3611">
        <v>1476486000</v>
      </c>
      <c r="J3611">
        <v>1474040596</v>
      </c>
      <c r="K3611" t="b">
        <v>1</v>
      </c>
      <c r="L3611">
        <v>305</v>
      </c>
      <c r="M3611" t="b">
        <v>1</v>
      </c>
      <c r="N3611" t="s">
        <v>8303</v>
      </c>
      <c r="O3611" s="5">
        <f t="shared" si="448"/>
        <v>1.1635599999999999</v>
      </c>
      <c r="P3611" s="8">
        <f t="shared" si="449"/>
        <v>95.373770491803285</v>
      </c>
      <c r="Q3611" t="str">
        <f t="shared" si="450"/>
        <v>theater</v>
      </c>
      <c r="R3611" t="str">
        <f t="shared" si="451"/>
        <v>spaces</v>
      </c>
      <c r="S3611" s="11">
        <f t="shared" si="452"/>
        <v>42629.655046296291</v>
      </c>
      <c r="T3611" s="11">
        <f t="shared" si="453"/>
        <v>42657.958333333328</v>
      </c>
      <c r="U3611" t="str">
        <f>INDEX('ED - Country code'!$A:$A,MATCH(Data!G2716,'ED - Country code'!$B:$B,0))</f>
        <v>France</v>
      </c>
      <c r="V3611">
        <f t="shared" si="454"/>
        <v>28.30328703703708</v>
      </c>
      <c r="W3611">
        <f t="shared" si="455"/>
        <v>2016</v>
      </c>
    </row>
    <row r="3612" spans="1:23" ht="43.2" x14ac:dyDescent="0.3">
      <c r="A3612">
        <v>3727</v>
      </c>
      <c r="B3612" s="3" t="s">
        <v>3724</v>
      </c>
      <c r="C3612" s="3" t="s">
        <v>7837</v>
      </c>
      <c r="D3612">
        <v>2000</v>
      </c>
      <c r="E3612">
        <v>2015</v>
      </c>
      <c r="F3612" t="s">
        <v>8219</v>
      </c>
      <c r="G3612" t="s">
        <v>8224</v>
      </c>
      <c r="H3612" t="s">
        <v>8246</v>
      </c>
      <c r="I3612">
        <v>1476939300</v>
      </c>
      <c r="J3612">
        <v>1474273294</v>
      </c>
      <c r="K3612" t="b">
        <v>0</v>
      </c>
      <c r="L3612">
        <v>33</v>
      </c>
      <c r="M3612" t="b">
        <v>1</v>
      </c>
      <c r="N3612" t="s">
        <v>8271</v>
      </c>
      <c r="O3612" s="5">
        <f t="shared" si="448"/>
        <v>1.0075000000000001</v>
      </c>
      <c r="P3612" s="8">
        <f t="shared" si="449"/>
        <v>61.060606060606062</v>
      </c>
      <c r="Q3612" t="str">
        <f t="shared" si="450"/>
        <v>theater</v>
      </c>
      <c r="R3612" t="str">
        <f t="shared" si="451"/>
        <v>plays</v>
      </c>
      <c r="S3612" s="11">
        <f t="shared" si="452"/>
        <v>42632.348310185189</v>
      </c>
      <c r="T3612" s="11">
        <f t="shared" si="453"/>
        <v>42663.204861111109</v>
      </c>
      <c r="U3612" t="str">
        <f>INDEX('ED - Country code'!$A:$A,MATCH(Data!G3729,'ED - Country code'!$B:$B,0))</f>
        <v>United States of America</v>
      </c>
      <c r="V3612">
        <f t="shared" si="454"/>
        <v>30.856550925920601</v>
      </c>
      <c r="W3612">
        <f t="shared" si="455"/>
        <v>2016</v>
      </c>
    </row>
    <row r="3613" spans="1:23" ht="28.8" x14ac:dyDescent="0.3">
      <c r="A3613">
        <v>3683</v>
      </c>
      <c r="B3613" s="3" t="s">
        <v>3680</v>
      </c>
      <c r="C3613" s="3" t="s">
        <v>7793</v>
      </c>
      <c r="D3613">
        <v>3500</v>
      </c>
      <c r="E3613">
        <v>3880</v>
      </c>
      <c r="F3613" t="s">
        <v>8219</v>
      </c>
      <c r="G3613" t="s">
        <v>8224</v>
      </c>
      <c r="H3613" t="s">
        <v>8246</v>
      </c>
      <c r="I3613">
        <v>1476931696</v>
      </c>
      <c r="J3613">
        <v>1474339696</v>
      </c>
      <c r="K3613" t="b">
        <v>0</v>
      </c>
      <c r="L3613">
        <v>66</v>
      </c>
      <c r="M3613" t="b">
        <v>1</v>
      </c>
      <c r="N3613" t="s">
        <v>8271</v>
      </c>
      <c r="O3613" s="5">
        <f t="shared" si="448"/>
        <v>1.1085714285714285</v>
      </c>
      <c r="P3613" s="8">
        <f t="shared" si="449"/>
        <v>58.787878787878789</v>
      </c>
      <c r="Q3613" t="str">
        <f t="shared" si="450"/>
        <v>theater</v>
      </c>
      <c r="R3613" t="str">
        <f t="shared" si="451"/>
        <v>plays</v>
      </c>
      <c r="S3613" s="11">
        <f t="shared" si="452"/>
        <v>42633.116851851853</v>
      </c>
      <c r="T3613" s="11">
        <f t="shared" si="453"/>
        <v>42663.116851851853</v>
      </c>
      <c r="U3613" t="str">
        <f>INDEX('ED - Country code'!$A:$A,MATCH(Data!G3685,'ED - Country code'!$B:$B,0))</f>
        <v>United States of America</v>
      </c>
      <c r="V3613">
        <f t="shared" si="454"/>
        <v>30</v>
      </c>
      <c r="W3613">
        <f t="shared" si="455"/>
        <v>2016</v>
      </c>
    </row>
    <row r="3614" spans="1:23" ht="28.8" x14ac:dyDescent="0.3">
      <c r="A3614">
        <v>1219</v>
      </c>
      <c r="B3614" s="3" t="s">
        <v>1220</v>
      </c>
      <c r="C3614" s="3" t="s">
        <v>5329</v>
      </c>
      <c r="D3614">
        <v>16350</v>
      </c>
      <c r="E3614">
        <v>26024</v>
      </c>
      <c r="F3614" t="s">
        <v>8219</v>
      </c>
      <c r="G3614" t="s">
        <v>8224</v>
      </c>
      <c r="H3614" t="s">
        <v>8246</v>
      </c>
      <c r="I3614">
        <v>1476961513</v>
      </c>
      <c r="J3614">
        <v>1474369513</v>
      </c>
      <c r="K3614" t="b">
        <v>0</v>
      </c>
      <c r="L3614">
        <v>253</v>
      </c>
      <c r="M3614" t="b">
        <v>1</v>
      </c>
      <c r="N3614" t="s">
        <v>8285</v>
      </c>
      <c r="O3614" s="5">
        <f t="shared" si="448"/>
        <v>1.5916819571865444</v>
      </c>
      <c r="P3614" s="8">
        <f t="shared" si="449"/>
        <v>102.86166007905139</v>
      </c>
      <c r="Q3614" t="str">
        <f t="shared" si="450"/>
        <v>photography</v>
      </c>
      <c r="R3614" t="str">
        <f t="shared" si="451"/>
        <v>photobooks</v>
      </c>
      <c r="S3614" s="11">
        <f t="shared" si="452"/>
        <v>42633.461956018517</v>
      </c>
      <c r="T3614" s="11">
        <f t="shared" si="453"/>
        <v>42663.461956018517</v>
      </c>
      <c r="U3614" t="str">
        <f>INDEX('ED - Country code'!$A:$A,MATCH(Data!G1221,'ED - Country code'!$B:$B,0))</f>
        <v>United States of America</v>
      </c>
      <c r="V3614">
        <f t="shared" si="454"/>
        <v>30</v>
      </c>
      <c r="W3614">
        <f t="shared" si="455"/>
        <v>2016</v>
      </c>
    </row>
    <row r="3615" spans="1:23" ht="43.2" x14ac:dyDescent="0.3">
      <c r="A3615">
        <v>2188</v>
      </c>
      <c r="B3615" s="3" t="s">
        <v>2189</v>
      </c>
      <c r="C3615" s="3" t="s">
        <v>6298</v>
      </c>
      <c r="D3615">
        <v>5494</v>
      </c>
      <c r="E3615">
        <v>22645</v>
      </c>
      <c r="F3615" t="s">
        <v>8219</v>
      </c>
      <c r="G3615" t="s">
        <v>8226</v>
      </c>
      <c r="H3615" t="s">
        <v>8248</v>
      </c>
      <c r="I3615">
        <v>1477414800</v>
      </c>
      <c r="J3615">
        <v>1474380241</v>
      </c>
      <c r="K3615" t="b">
        <v>0</v>
      </c>
      <c r="L3615">
        <v>514</v>
      </c>
      <c r="M3615" t="b">
        <v>1</v>
      </c>
      <c r="N3615" t="s">
        <v>8297</v>
      </c>
      <c r="O3615" s="5">
        <f t="shared" si="448"/>
        <v>4.1217692027666546</v>
      </c>
      <c r="P3615" s="8">
        <f t="shared" si="449"/>
        <v>44.056420233463037</v>
      </c>
      <c r="Q3615" t="str">
        <f t="shared" si="450"/>
        <v>games</v>
      </c>
      <c r="R3615" t="str">
        <f t="shared" si="451"/>
        <v>tabletop games</v>
      </c>
      <c r="S3615" s="11">
        <f t="shared" si="452"/>
        <v>42633.586122685185</v>
      </c>
      <c r="T3615" s="11">
        <f t="shared" si="453"/>
        <v>42668.708333333328</v>
      </c>
      <c r="U3615" t="str">
        <f>INDEX('ED - Country code'!$A:$A,MATCH(Data!G2190,'ED - Country code'!$B:$B,0))</f>
        <v>United States of America</v>
      </c>
      <c r="V3615">
        <f t="shared" si="454"/>
        <v>35.122210648143664</v>
      </c>
      <c r="W3615">
        <f t="shared" si="455"/>
        <v>2016</v>
      </c>
    </row>
    <row r="3616" spans="1:23" ht="43.2" x14ac:dyDescent="0.3">
      <c r="A3616">
        <v>2068</v>
      </c>
      <c r="B3616" s="3" t="s">
        <v>2069</v>
      </c>
      <c r="C3616" s="3" t="s">
        <v>6178</v>
      </c>
      <c r="D3616">
        <v>25000</v>
      </c>
      <c r="E3616">
        <v>26305.97</v>
      </c>
      <c r="F3616" t="s">
        <v>8219</v>
      </c>
      <c r="G3616" t="s">
        <v>8224</v>
      </c>
      <c r="H3616" t="s">
        <v>8246</v>
      </c>
      <c r="I3616">
        <v>1476994315</v>
      </c>
      <c r="J3616">
        <v>1474402315</v>
      </c>
      <c r="K3616" t="b">
        <v>0</v>
      </c>
      <c r="L3616">
        <v>76</v>
      </c>
      <c r="M3616" t="b">
        <v>1</v>
      </c>
      <c r="N3616" t="s">
        <v>8295</v>
      </c>
      <c r="O3616" s="5">
        <f t="shared" si="448"/>
        <v>1.0522388</v>
      </c>
      <c r="P3616" s="8">
        <f t="shared" si="449"/>
        <v>346.13118421052633</v>
      </c>
      <c r="Q3616" t="str">
        <f t="shared" si="450"/>
        <v>technology</v>
      </c>
      <c r="R3616" t="str">
        <f t="shared" si="451"/>
        <v>hardware</v>
      </c>
      <c r="S3616" s="11">
        <f t="shared" si="452"/>
        <v>42633.841608796298</v>
      </c>
      <c r="T3616" s="11">
        <f t="shared" si="453"/>
        <v>42663.841608796298</v>
      </c>
      <c r="U3616" t="str">
        <f>INDEX('ED - Country code'!$A:$A,MATCH(Data!G2070,'ED - Country code'!$B:$B,0))</f>
        <v>United States of America</v>
      </c>
      <c r="V3616">
        <f t="shared" si="454"/>
        <v>30</v>
      </c>
      <c r="W3616">
        <f t="shared" si="455"/>
        <v>2016</v>
      </c>
    </row>
    <row r="3617" spans="1:23" ht="43.2" x14ac:dyDescent="0.3">
      <c r="A3617">
        <v>1388</v>
      </c>
      <c r="B3617" s="3" t="s">
        <v>1389</v>
      </c>
      <c r="C3617" s="3" t="s">
        <v>5498</v>
      </c>
      <c r="D3617">
        <v>5000</v>
      </c>
      <c r="E3617">
        <v>6740.37</v>
      </c>
      <c r="F3617" t="s">
        <v>8219</v>
      </c>
      <c r="G3617" t="s">
        <v>8224</v>
      </c>
      <c r="H3617" t="s">
        <v>8246</v>
      </c>
      <c r="I3617">
        <v>1476720840</v>
      </c>
      <c r="J3617">
        <v>1474469117</v>
      </c>
      <c r="K3617" t="b">
        <v>0</v>
      </c>
      <c r="L3617">
        <v>112</v>
      </c>
      <c r="M3617" t="b">
        <v>1</v>
      </c>
      <c r="N3617" t="s">
        <v>8276</v>
      </c>
      <c r="O3617" s="5">
        <f t="shared" si="448"/>
        <v>1.348074</v>
      </c>
      <c r="P3617" s="8">
        <f t="shared" si="449"/>
        <v>60.181874999999998</v>
      </c>
      <c r="Q3617" t="str">
        <f t="shared" si="450"/>
        <v>music</v>
      </c>
      <c r="R3617" t="str">
        <f t="shared" si="451"/>
        <v>rock</v>
      </c>
      <c r="S3617" s="11">
        <f t="shared" si="452"/>
        <v>42634.614780092597</v>
      </c>
      <c r="T3617" s="11">
        <f t="shared" si="453"/>
        <v>42660.676388888889</v>
      </c>
      <c r="U3617" t="str">
        <f>INDEX('ED - Country code'!$A:$A,MATCH(Data!G1390,'ED - Country code'!$B:$B,0))</f>
        <v>United States of America</v>
      </c>
      <c r="V3617">
        <f t="shared" si="454"/>
        <v>26.061608796291694</v>
      </c>
      <c r="W3617">
        <f t="shared" si="455"/>
        <v>2016</v>
      </c>
    </row>
    <row r="3618" spans="1:23" ht="43.2" x14ac:dyDescent="0.3">
      <c r="A3618">
        <v>2636</v>
      </c>
      <c r="B3618" s="3" t="s">
        <v>2636</v>
      </c>
      <c r="C3618" s="3" t="s">
        <v>6746</v>
      </c>
      <c r="D3618">
        <v>1000</v>
      </c>
      <c r="E3618">
        <v>1873</v>
      </c>
      <c r="F3618" t="s">
        <v>8219</v>
      </c>
      <c r="G3618" t="s">
        <v>8224</v>
      </c>
      <c r="H3618" t="s">
        <v>8246</v>
      </c>
      <c r="I3618">
        <v>1476579600</v>
      </c>
      <c r="J3618">
        <v>1474641914</v>
      </c>
      <c r="K3618" t="b">
        <v>0</v>
      </c>
      <c r="L3618">
        <v>50</v>
      </c>
      <c r="M3618" t="b">
        <v>1</v>
      </c>
      <c r="N3618" t="s">
        <v>8301</v>
      </c>
      <c r="O3618" s="5">
        <f t="shared" si="448"/>
        <v>1.873</v>
      </c>
      <c r="P3618" s="8">
        <f t="shared" si="449"/>
        <v>37.46</v>
      </c>
      <c r="Q3618" t="str">
        <f t="shared" si="450"/>
        <v>technology</v>
      </c>
      <c r="R3618" t="str">
        <f t="shared" si="451"/>
        <v>space exploration</v>
      </c>
      <c r="S3618" s="11">
        <f t="shared" si="452"/>
        <v>42636.614745370374</v>
      </c>
      <c r="T3618" s="11">
        <f t="shared" si="453"/>
        <v>42659.041666666672</v>
      </c>
      <c r="U3618" t="str">
        <f>INDEX('ED - Country code'!$A:$A,MATCH(Data!G2638,'ED - Country code'!$B:$B,0))</f>
        <v>United States of America</v>
      </c>
      <c r="V3618">
        <f t="shared" si="454"/>
        <v>22.426921296297223</v>
      </c>
      <c r="W3618">
        <f t="shared" si="455"/>
        <v>2016</v>
      </c>
    </row>
    <row r="3619" spans="1:23" ht="43.2" x14ac:dyDescent="0.3">
      <c r="A3619">
        <v>1763</v>
      </c>
      <c r="B3619" s="3" t="s">
        <v>1764</v>
      </c>
      <c r="C3619" s="3" t="s">
        <v>5873</v>
      </c>
      <c r="D3619">
        <v>12000</v>
      </c>
      <c r="E3619">
        <v>12229</v>
      </c>
      <c r="F3619" t="s">
        <v>8219</v>
      </c>
      <c r="G3619" t="s">
        <v>8224</v>
      </c>
      <c r="H3619" t="s">
        <v>8246</v>
      </c>
      <c r="I3619">
        <v>1477255840</v>
      </c>
      <c r="J3619">
        <v>1474663840</v>
      </c>
      <c r="K3619" t="b">
        <v>0</v>
      </c>
      <c r="L3619">
        <v>118</v>
      </c>
      <c r="M3619" t="b">
        <v>1</v>
      </c>
      <c r="N3619" t="s">
        <v>8285</v>
      </c>
      <c r="O3619" s="5">
        <f t="shared" si="448"/>
        <v>1.0190833333333333</v>
      </c>
      <c r="P3619" s="8">
        <f t="shared" si="449"/>
        <v>103.63559322033899</v>
      </c>
      <c r="Q3619" t="str">
        <f t="shared" si="450"/>
        <v>photography</v>
      </c>
      <c r="R3619" t="str">
        <f t="shared" si="451"/>
        <v>photobooks</v>
      </c>
      <c r="S3619" s="11">
        <f t="shared" si="452"/>
        <v>42636.868518518517</v>
      </c>
      <c r="T3619" s="11">
        <f t="shared" si="453"/>
        <v>42666.868518518517</v>
      </c>
      <c r="U3619" t="str">
        <f>INDEX('ED - Country code'!$A:$A,MATCH(Data!G1765,'ED - Country code'!$B:$B,0))</f>
        <v>United Kingdom</v>
      </c>
      <c r="V3619">
        <f t="shared" si="454"/>
        <v>30</v>
      </c>
      <c r="W3619">
        <f t="shared" si="455"/>
        <v>2016</v>
      </c>
    </row>
    <row r="3620" spans="1:23" ht="43.2" x14ac:dyDescent="0.3">
      <c r="A3620">
        <v>752</v>
      </c>
      <c r="B3620" s="3" t="s">
        <v>753</v>
      </c>
      <c r="C3620" s="3" t="s">
        <v>4862</v>
      </c>
      <c r="D3620">
        <v>5000</v>
      </c>
      <c r="E3620">
        <v>5585</v>
      </c>
      <c r="F3620" t="s">
        <v>8219</v>
      </c>
      <c r="G3620" t="s">
        <v>8226</v>
      </c>
      <c r="H3620" t="s">
        <v>8248</v>
      </c>
      <c r="I3620">
        <v>1476615600</v>
      </c>
      <c r="J3620">
        <v>1474884417</v>
      </c>
      <c r="K3620" t="b">
        <v>0</v>
      </c>
      <c r="L3620">
        <v>105</v>
      </c>
      <c r="M3620" t="b">
        <v>1</v>
      </c>
      <c r="N3620" t="s">
        <v>8274</v>
      </c>
      <c r="O3620" s="5">
        <f t="shared" si="448"/>
        <v>1.117</v>
      </c>
      <c r="P3620" s="8">
        <f t="shared" si="449"/>
        <v>53.19047619047619</v>
      </c>
      <c r="Q3620" t="str">
        <f t="shared" si="450"/>
        <v>publishing</v>
      </c>
      <c r="R3620" t="str">
        <f t="shared" si="451"/>
        <v>nonfiction</v>
      </c>
      <c r="S3620" s="11">
        <f t="shared" si="452"/>
        <v>42639.421493055561</v>
      </c>
      <c r="T3620" s="11">
        <f t="shared" si="453"/>
        <v>42659.458333333328</v>
      </c>
      <c r="U3620" t="str">
        <f>INDEX('ED - Country code'!$A:$A,MATCH(Data!G754,'ED - Country code'!$B:$B,0))</f>
        <v>United States of America</v>
      </c>
      <c r="V3620">
        <f t="shared" si="454"/>
        <v>20.036840277767624</v>
      </c>
      <c r="W3620">
        <f t="shared" si="455"/>
        <v>2016</v>
      </c>
    </row>
    <row r="3621" spans="1:23" ht="28.8" x14ac:dyDescent="0.3">
      <c r="A3621">
        <v>2637</v>
      </c>
      <c r="B3621" s="3" t="s">
        <v>2637</v>
      </c>
      <c r="C3621" s="3" t="s">
        <v>6747</v>
      </c>
      <c r="D3621">
        <v>500</v>
      </c>
      <c r="E3621">
        <v>831</v>
      </c>
      <c r="F3621" t="s">
        <v>8219</v>
      </c>
      <c r="G3621" t="s">
        <v>8224</v>
      </c>
      <c r="H3621" t="s">
        <v>8246</v>
      </c>
      <c r="I3621">
        <v>1476277875</v>
      </c>
      <c r="J3621">
        <v>1474895475</v>
      </c>
      <c r="K3621" t="b">
        <v>0</v>
      </c>
      <c r="L3621">
        <v>26</v>
      </c>
      <c r="M3621" t="b">
        <v>1</v>
      </c>
      <c r="N3621" t="s">
        <v>8301</v>
      </c>
      <c r="O3621" s="5">
        <f t="shared" si="448"/>
        <v>1.6619999999999999</v>
      </c>
      <c r="P3621" s="8">
        <f t="shared" si="449"/>
        <v>31.96153846153846</v>
      </c>
      <c r="Q3621" t="str">
        <f t="shared" si="450"/>
        <v>technology</v>
      </c>
      <c r="R3621" t="str">
        <f t="shared" si="451"/>
        <v>space exploration</v>
      </c>
      <c r="S3621" s="11">
        <f t="shared" si="452"/>
        <v>42639.549479166672</v>
      </c>
      <c r="T3621" s="11">
        <f t="shared" si="453"/>
        <v>42655.549479166672</v>
      </c>
      <c r="U3621" t="str">
        <f>INDEX('ED - Country code'!$A:$A,MATCH(Data!G2639,'ED - Country code'!$B:$B,0))</f>
        <v>Australia</v>
      </c>
      <c r="V3621">
        <f t="shared" si="454"/>
        <v>16</v>
      </c>
      <c r="W3621">
        <f t="shared" si="455"/>
        <v>2016</v>
      </c>
    </row>
    <row r="3622" spans="1:23" ht="43.2" x14ac:dyDescent="0.3">
      <c r="A3622">
        <v>1397</v>
      </c>
      <c r="B3622" s="3" t="s">
        <v>1398</v>
      </c>
      <c r="C3622" s="3" t="s">
        <v>5507</v>
      </c>
      <c r="D3622">
        <v>10000</v>
      </c>
      <c r="E3622">
        <v>11385</v>
      </c>
      <c r="F3622" t="s">
        <v>8219</v>
      </c>
      <c r="G3622" t="s">
        <v>8224</v>
      </c>
      <c r="H3622" t="s">
        <v>8246</v>
      </c>
      <c r="I3622">
        <v>1477603140</v>
      </c>
      <c r="J3622">
        <v>1475013710</v>
      </c>
      <c r="K3622" t="b">
        <v>0</v>
      </c>
      <c r="L3622">
        <v>158</v>
      </c>
      <c r="M3622" t="b">
        <v>1</v>
      </c>
      <c r="N3622" t="s">
        <v>8276</v>
      </c>
      <c r="O3622" s="5">
        <f t="shared" si="448"/>
        <v>1.1385000000000001</v>
      </c>
      <c r="P3622" s="8">
        <f t="shared" si="449"/>
        <v>72.056962025316452</v>
      </c>
      <c r="Q3622" t="str">
        <f t="shared" si="450"/>
        <v>music</v>
      </c>
      <c r="R3622" t="str">
        <f t="shared" si="451"/>
        <v>rock</v>
      </c>
      <c r="S3622" s="11">
        <f t="shared" si="452"/>
        <v>42640.917939814812</v>
      </c>
      <c r="T3622" s="11">
        <f t="shared" si="453"/>
        <v>42670.888194444444</v>
      </c>
      <c r="U3622" t="str">
        <f>INDEX('ED - Country code'!$A:$A,MATCH(Data!G1399,'ED - Country code'!$B:$B,0))</f>
        <v>United States of America</v>
      </c>
      <c r="V3622">
        <f t="shared" si="454"/>
        <v>29.970254629632109</v>
      </c>
      <c r="W3622">
        <f t="shared" si="455"/>
        <v>2016</v>
      </c>
    </row>
    <row r="3623" spans="1:23" ht="43.2" x14ac:dyDescent="0.3">
      <c r="A3623">
        <v>3461</v>
      </c>
      <c r="B3623" s="3" t="s">
        <v>3460</v>
      </c>
      <c r="C3623" s="3" t="s">
        <v>7571</v>
      </c>
      <c r="D3623">
        <v>500</v>
      </c>
      <c r="E3623">
        <v>695</v>
      </c>
      <c r="F3623" t="s">
        <v>8219</v>
      </c>
      <c r="G3623" t="s">
        <v>8224</v>
      </c>
      <c r="H3623" t="s">
        <v>8246</v>
      </c>
      <c r="I3623">
        <v>1477710000</v>
      </c>
      <c r="J3623">
        <v>1475248279</v>
      </c>
      <c r="K3623" t="b">
        <v>0</v>
      </c>
      <c r="L3623">
        <v>12</v>
      </c>
      <c r="M3623" t="b">
        <v>1</v>
      </c>
      <c r="N3623" t="s">
        <v>8271</v>
      </c>
      <c r="O3623" s="5">
        <f t="shared" si="448"/>
        <v>1.39</v>
      </c>
      <c r="P3623" s="8">
        <f t="shared" si="449"/>
        <v>57.916666666666664</v>
      </c>
      <c r="Q3623" t="str">
        <f t="shared" si="450"/>
        <v>theater</v>
      </c>
      <c r="R3623" t="str">
        <f t="shared" si="451"/>
        <v>plays</v>
      </c>
      <c r="S3623" s="11">
        <f t="shared" si="452"/>
        <v>42643.632858796293</v>
      </c>
      <c r="T3623" s="11">
        <f t="shared" si="453"/>
        <v>42672.125</v>
      </c>
      <c r="U3623" t="str">
        <f>INDEX('ED - Country code'!$A:$A,MATCH(Data!G3463,'ED - Country code'!$B:$B,0))</f>
        <v>United Kingdom</v>
      </c>
      <c r="V3623">
        <f t="shared" si="454"/>
        <v>28.492141203707433</v>
      </c>
      <c r="W3623">
        <f t="shared" si="455"/>
        <v>2016</v>
      </c>
    </row>
    <row r="3624" spans="1:23" ht="43.2" x14ac:dyDescent="0.3">
      <c r="A3624">
        <v>2340</v>
      </c>
      <c r="B3624" s="3" t="s">
        <v>2341</v>
      </c>
      <c r="C3624" s="3" t="s">
        <v>6450</v>
      </c>
      <c r="D3624">
        <v>40000</v>
      </c>
      <c r="E3624">
        <v>42311</v>
      </c>
      <c r="F3624" t="s">
        <v>8219</v>
      </c>
      <c r="G3624" t="s">
        <v>8224</v>
      </c>
      <c r="H3624" t="s">
        <v>8246</v>
      </c>
      <c r="I3624">
        <v>1477841138</v>
      </c>
      <c r="J3624">
        <v>1475249138</v>
      </c>
      <c r="K3624" t="b">
        <v>1</v>
      </c>
      <c r="L3624">
        <v>403</v>
      </c>
      <c r="M3624" t="b">
        <v>1</v>
      </c>
      <c r="N3624" t="s">
        <v>8298</v>
      </c>
      <c r="O3624" s="5">
        <f t="shared" si="448"/>
        <v>1.0577749999999999</v>
      </c>
      <c r="P3624" s="8">
        <f t="shared" si="449"/>
        <v>104.99007444168734</v>
      </c>
      <c r="Q3624" t="str">
        <f t="shared" si="450"/>
        <v>food</v>
      </c>
      <c r="R3624" t="str">
        <f t="shared" si="451"/>
        <v>small batch</v>
      </c>
      <c r="S3624" s="11">
        <f t="shared" si="452"/>
        <v>42643.642800925925</v>
      </c>
      <c r="T3624" s="11">
        <f t="shared" si="453"/>
        <v>42673.642800925925</v>
      </c>
      <c r="U3624" t="str">
        <f>INDEX('ED - Country code'!$A:$A,MATCH(Data!G2342,'ED - Country code'!$B:$B,0))</f>
        <v>United Kingdom</v>
      </c>
      <c r="V3624">
        <f t="shared" si="454"/>
        <v>30</v>
      </c>
      <c r="W3624">
        <f t="shared" si="455"/>
        <v>2016</v>
      </c>
    </row>
    <row r="3625" spans="1:23" ht="57.6" x14ac:dyDescent="0.3">
      <c r="A3625">
        <v>3034</v>
      </c>
      <c r="B3625" s="3" t="s">
        <v>3034</v>
      </c>
      <c r="C3625" s="3" t="s">
        <v>7144</v>
      </c>
      <c r="D3625">
        <v>100000</v>
      </c>
      <c r="E3625">
        <v>112536</v>
      </c>
      <c r="F3625" t="s">
        <v>8219</v>
      </c>
      <c r="G3625" t="s">
        <v>8224</v>
      </c>
      <c r="H3625" t="s">
        <v>8246</v>
      </c>
      <c r="I3625">
        <v>1477972740</v>
      </c>
      <c r="J3625">
        <v>1475326255</v>
      </c>
      <c r="K3625" t="b">
        <v>0</v>
      </c>
      <c r="L3625">
        <v>1260</v>
      </c>
      <c r="M3625" t="b">
        <v>1</v>
      </c>
      <c r="N3625" t="s">
        <v>8303</v>
      </c>
      <c r="O3625" s="5">
        <f t="shared" si="448"/>
        <v>1.1253599999999999</v>
      </c>
      <c r="P3625" s="8">
        <f t="shared" si="449"/>
        <v>89.314285714285717</v>
      </c>
      <c r="Q3625" t="str">
        <f t="shared" si="450"/>
        <v>theater</v>
      </c>
      <c r="R3625" t="str">
        <f t="shared" si="451"/>
        <v>spaces</v>
      </c>
      <c r="S3625" s="11">
        <f t="shared" si="452"/>
        <v>42644.535358796296</v>
      </c>
      <c r="T3625" s="11">
        <f t="shared" si="453"/>
        <v>42675.165972222225</v>
      </c>
      <c r="U3625" t="str">
        <f>INDEX('ED - Country code'!$A:$A,MATCH(Data!G3036,'ED - Country code'!$B:$B,0))</f>
        <v>United States of America</v>
      </c>
      <c r="V3625">
        <f t="shared" si="454"/>
        <v>30.630613425928459</v>
      </c>
      <c r="W3625">
        <f t="shared" si="455"/>
        <v>2016</v>
      </c>
    </row>
    <row r="3626" spans="1:23" ht="43.2" x14ac:dyDescent="0.3">
      <c r="A3626">
        <v>2224</v>
      </c>
      <c r="B3626" s="3" t="s">
        <v>2225</v>
      </c>
      <c r="C3626" s="3" t="s">
        <v>6334</v>
      </c>
      <c r="D3626">
        <v>10000</v>
      </c>
      <c r="E3626">
        <v>24315</v>
      </c>
      <c r="F3626" t="s">
        <v>8219</v>
      </c>
      <c r="G3626" t="s">
        <v>8224</v>
      </c>
      <c r="H3626" t="s">
        <v>8246</v>
      </c>
      <c r="I3626">
        <v>1477767600</v>
      </c>
      <c r="J3626">
        <v>1475337675</v>
      </c>
      <c r="K3626" t="b">
        <v>0</v>
      </c>
      <c r="L3626">
        <v>296</v>
      </c>
      <c r="M3626" t="b">
        <v>1</v>
      </c>
      <c r="N3626" t="s">
        <v>8297</v>
      </c>
      <c r="O3626" s="5">
        <f t="shared" si="448"/>
        <v>2.4315000000000002</v>
      </c>
      <c r="P3626" s="8">
        <f t="shared" si="449"/>
        <v>82.145270270270274</v>
      </c>
      <c r="Q3626" t="str">
        <f t="shared" si="450"/>
        <v>games</v>
      </c>
      <c r="R3626" t="str">
        <f t="shared" si="451"/>
        <v>tabletop games</v>
      </c>
      <c r="S3626" s="11">
        <f t="shared" si="452"/>
        <v>42644.667534722219</v>
      </c>
      <c r="T3626" s="11">
        <f t="shared" si="453"/>
        <v>42672.791666666672</v>
      </c>
      <c r="U3626" t="str">
        <f>INDEX('ED - Country code'!$A:$A,MATCH(Data!G2226,'ED - Country code'!$B:$B,0))</f>
        <v>United States of America</v>
      </c>
      <c r="V3626">
        <f t="shared" si="454"/>
        <v>28.124131944452529</v>
      </c>
      <c r="W3626">
        <f t="shared" si="455"/>
        <v>2016</v>
      </c>
    </row>
    <row r="3627" spans="1:23" ht="43.2" x14ac:dyDescent="0.3">
      <c r="A3627">
        <v>521</v>
      </c>
      <c r="B3627" s="3" t="s">
        <v>522</v>
      </c>
      <c r="C3627" s="3" t="s">
        <v>4631</v>
      </c>
      <c r="D3627">
        <v>5000</v>
      </c>
      <c r="E3627">
        <v>5232</v>
      </c>
      <c r="F3627" t="s">
        <v>8219</v>
      </c>
      <c r="G3627" t="s">
        <v>8224</v>
      </c>
      <c r="H3627" t="s">
        <v>8246</v>
      </c>
      <c r="I3627">
        <v>1477976340</v>
      </c>
      <c r="J3627">
        <v>1475460819</v>
      </c>
      <c r="K3627" t="b">
        <v>0</v>
      </c>
      <c r="L3627">
        <v>56</v>
      </c>
      <c r="M3627" t="b">
        <v>1</v>
      </c>
      <c r="N3627" t="s">
        <v>8271</v>
      </c>
      <c r="O3627" s="5">
        <f t="shared" si="448"/>
        <v>1.0464</v>
      </c>
      <c r="P3627" s="8">
        <f t="shared" si="449"/>
        <v>93.428571428571431</v>
      </c>
      <c r="Q3627" t="str">
        <f t="shared" si="450"/>
        <v>theater</v>
      </c>
      <c r="R3627" t="str">
        <f t="shared" si="451"/>
        <v>plays</v>
      </c>
      <c r="S3627" s="11">
        <f t="shared" si="452"/>
        <v>42646.092812499999</v>
      </c>
      <c r="T3627" s="11">
        <f t="shared" si="453"/>
        <v>42675.207638888889</v>
      </c>
      <c r="U3627" t="str">
        <f>INDEX('ED - Country code'!$A:$A,MATCH(Data!G523,'ED - Country code'!$B:$B,0))</f>
        <v>United States of America</v>
      </c>
      <c r="V3627">
        <f t="shared" si="454"/>
        <v>29.114826388889924</v>
      </c>
      <c r="W3627">
        <f t="shared" si="455"/>
        <v>2016</v>
      </c>
    </row>
    <row r="3628" spans="1:23" ht="28.8" x14ac:dyDescent="0.3">
      <c r="A3628">
        <v>321</v>
      </c>
      <c r="B3628" s="3" t="s">
        <v>322</v>
      </c>
      <c r="C3628" s="3" t="s">
        <v>4431</v>
      </c>
      <c r="D3628">
        <v>35000</v>
      </c>
      <c r="E3628">
        <v>35932</v>
      </c>
      <c r="F3628" t="s">
        <v>8219</v>
      </c>
      <c r="G3628" t="s">
        <v>8236</v>
      </c>
      <c r="H3628" t="s">
        <v>8249</v>
      </c>
      <c r="I3628">
        <v>1478605386</v>
      </c>
      <c r="J3628">
        <v>1475577786</v>
      </c>
      <c r="K3628" t="b">
        <v>1</v>
      </c>
      <c r="L3628">
        <v>337</v>
      </c>
      <c r="M3628" t="b">
        <v>1</v>
      </c>
      <c r="N3628" t="s">
        <v>8269</v>
      </c>
      <c r="O3628" s="5">
        <f t="shared" si="448"/>
        <v>1.0266285714285714</v>
      </c>
      <c r="P3628" s="8">
        <f t="shared" si="449"/>
        <v>106.62314540059347</v>
      </c>
      <c r="Q3628" t="str">
        <f t="shared" si="450"/>
        <v>film &amp; video</v>
      </c>
      <c r="R3628" t="str">
        <f t="shared" si="451"/>
        <v>documentary</v>
      </c>
      <c r="S3628" s="11">
        <f t="shared" si="452"/>
        <v>42647.446597222224</v>
      </c>
      <c r="T3628" s="11">
        <f t="shared" si="453"/>
        <v>42682.488263888896</v>
      </c>
      <c r="U3628" t="str">
        <f>INDEX('ED - Country code'!$A:$A,MATCH(Data!G323,'ED - Country code'!$B:$B,0))</f>
        <v>United States of America</v>
      </c>
      <c r="V3628">
        <f t="shared" si="454"/>
        <v>35.041666666671517</v>
      </c>
      <c r="W3628">
        <f t="shared" si="455"/>
        <v>2016</v>
      </c>
    </row>
    <row r="3629" spans="1:23" ht="43.2" x14ac:dyDescent="0.3">
      <c r="A3629">
        <v>2244</v>
      </c>
      <c r="B3629" s="3" t="s">
        <v>2245</v>
      </c>
      <c r="C3629" s="3" t="s">
        <v>6354</v>
      </c>
      <c r="D3629">
        <v>5000</v>
      </c>
      <c r="E3629">
        <v>18851</v>
      </c>
      <c r="F3629" t="s">
        <v>8219</v>
      </c>
      <c r="G3629" t="s">
        <v>8224</v>
      </c>
      <c r="H3629" t="s">
        <v>8246</v>
      </c>
      <c r="I3629">
        <v>1476649800</v>
      </c>
      <c r="J3629">
        <v>1475609946</v>
      </c>
      <c r="K3629" t="b">
        <v>0</v>
      </c>
      <c r="L3629">
        <v>290</v>
      </c>
      <c r="M3629" t="b">
        <v>1</v>
      </c>
      <c r="N3629" t="s">
        <v>8297</v>
      </c>
      <c r="O3629" s="5">
        <f t="shared" si="448"/>
        <v>3.7702</v>
      </c>
      <c r="P3629" s="8">
        <f t="shared" si="449"/>
        <v>65.00344827586207</v>
      </c>
      <c r="Q3629" t="str">
        <f t="shared" si="450"/>
        <v>games</v>
      </c>
      <c r="R3629" t="str">
        <f t="shared" si="451"/>
        <v>tabletop games</v>
      </c>
      <c r="S3629" s="11">
        <f t="shared" si="452"/>
        <v>42647.818819444445</v>
      </c>
      <c r="T3629" s="11">
        <f t="shared" si="453"/>
        <v>42659.854166666672</v>
      </c>
      <c r="U3629" t="str">
        <f>INDEX('ED - Country code'!$A:$A,MATCH(Data!G2246,'ED - Country code'!$B:$B,0))</f>
        <v>United States of America</v>
      </c>
      <c r="V3629">
        <f t="shared" si="454"/>
        <v>12.035347222226846</v>
      </c>
      <c r="W3629">
        <f t="shared" si="455"/>
        <v>2016</v>
      </c>
    </row>
    <row r="3630" spans="1:23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8"/>
        <v>0</v>
      </c>
      <c r="P3630" s="8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11">
        <f t="shared" si="452"/>
        <v>42291.833287037036</v>
      </c>
      <c r="T3630" s="11">
        <f t="shared" si="453"/>
        <v>42351.874953703707</v>
      </c>
      <c r="U3630" t="str">
        <f>INDEX('ED - Country code'!$A:$A,MATCH(Data!G3630,'ED - Country code'!$B:$B,0))</f>
        <v>United States of America</v>
      </c>
      <c r="V3630">
        <f t="shared" si="454"/>
        <v>60.041666666671517</v>
      </c>
      <c r="W3630">
        <f t="shared" si="455"/>
        <v>2015</v>
      </c>
    </row>
    <row r="3631" spans="1:23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8"/>
        <v>1.9999999999999999E-6</v>
      </c>
      <c r="P3631" s="8">
        <f t="shared" si="449"/>
        <v>1</v>
      </c>
      <c r="Q3631" t="str">
        <f t="shared" si="450"/>
        <v>theater</v>
      </c>
      <c r="R3631" t="str">
        <f t="shared" si="451"/>
        <v>musical</v>
      </c>
      <c r="S3631" s="11">
        <f t="shared" si="452"/>
        <v>42437.094490740739</v>
      </c>
      <c r="T3631" s="11">
        <f t="shared" si="453"/>
        <v>42495.708333333328</v>
      </c>
      <c r="U3631" t="str">
        <f>INDEX('ED - Country code'!$A:$A,MATCH(Data!G3631,'ED - Country code'!$B:$B,0))</f>
        <v>United States of America</v>
      </c>
      <c r="V3631">
        <f t="shared" si="454"/>
        <v>58.613842592589208</v>
      </c>
      <c r="W3631">
        <f t="shared" si="455"/>
        <v>2016</v>
      </c>
    </row>
    <row r="3632" spans="1:23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8"/>
        <v>3.3333333333333332E-4</v>
      </c>
      <c r="P3632" s="8">
        <f t="shared" si="449"/>
        <v>1</v>
      </c>
      <c r="Q3632" t="str">
        <f t="shared" si="450"/>
        <v>theater</v>
      </c>
      <c r="R3632" t="str">
        <f t="shared" si="451"/>
        <v>musical</v>
      </c>
      <c r="S3632" s="11">
        <f t="shared" si="452"/>
        <v>41942.84710648148</v>
      </c>
      <c r="T3632" s="11">
        <f t="shared" si="453"/>
        <v>41972.888773148152</v>
      </c>
      <c r="U3632" t="str">
        <f>INDEX('ED - Country code'!$A:$A,MATCH(Data!G3632,'ED - Country code'!$B:$B,0))</f>
        <v>United Kingdom</v>
      </c>
      <c r="V3632">
        <f t="shared" si="454"/>
        <v>30.041666666671517</v>
      </c>
      <c r="W3632">
        <f t="shared" si="455"/>
        <v>2014</v>
      </c>
    </row>
    <row r="3633" spans="1:23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8"/>
        <v>0.51023391812865493</v>
      </c>
      <c r="P3633" s="8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11">
        <f t="shared" si="452"/>
        <v>41880.753437499996</v>
      </c>
      <c r="T3633" s="11">
        <f t="shared" si="453"/>
        <v>41905.165972222225</v>
      </c>
      <c r="U3633" t="str">
        <f>INDEX('ED - Country code'!$A:$A,MATCH(Data!G3633,'ED - Country code'!$B:$B,0))</f>
        <v>United States of America</v>
      </c>
      <c r="V3633">
        <f t="shared" si="454"/>
        <v>24.412534722228884</v>
      </c>
      <c r="W3633">
        <f t="shared" si="455"/>
        <v>2014</v>
      </c>
    </row>
    <row r="3634" spans="1:23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8"/>
        <v>0.2</v>
      </c>
      <c r="P3634" s="8">
        <f t="shared" si="449"/>
        <v>100</v>
      </c>
      <c r="Q3634" t="str">
        <f t="shared" si="450"/>
        <v>theater</v>
      </c>
      <c r="R3634" t="str">
        <f t="shared" si="451"/>
        <v>musical</v>
      </c>
      <c r="S3634" s="11">
        <f t="shared" si="452"/>
        <v>41946.936909722222</v>
      </c>
      <c r="T3634" s="11">
        <f t="shared" si="453"/>
        <v>41966.936909722222</v>
      </c>
      <c r="U3634" t="str">
        <f>INDEX('ED - Country code'!$A:$A,MATCH(Data!G3634,'ED - Country code'!$B:$B,0))</f>
        <v>United Kingdom</v>
      </c>
      <c r="V3634">
        <f t="shared" si="454"/>
        <v>20</v>
      </c>
      <c r="W3634">
        <f t="shared" si="455"/>
        <v>2014</v>
      </c>
    </row>
    <row r="3635" spans="1:23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8"/>
        <v>0.35239999999999999</v>
      </c>
      <c r="P3635" s="8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11">
        <f t="shared" si="452"/>
        <v>42649.623460648145</v>
      </c>
      <c r="T3635" s="11">
        <f t="shared" si="453"/>
        <v>42693.041666666672</v>
      </c>
      <c r="U3635" t="str">
        <f>INDEX('ED - Country code'!$A:$A,MATCH(Data!G3635,'ED - Country code'!$B:$B,0))</f>
        <v>United States of America</v>
      </c>
      <c r="V3635">
        <f t="shared" si="454"/>
        <v>43.418206018526689</v>
      </c>
      <c r="W3635">
        <f t="shared" si="455"/>
        <v>2016</v>
      </c>
    </row>
    <row r="3636" spans="1:23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8"/>
        <v>4.2466666666666666E-2</v>
      </c>
      <c r="P3636" s="8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11">
        <f t="shared" si="452"/>
        <v>42701.166365740741</v>
      </c>
      <c r="T3636" s="11">
        <f t="shared" si="453"/>
        <v>42749.165972222225</v>
      </c>
      <c r="U3636" t="str">
        <f>INDEX('ED - Country code'!$A:$A,MATCH(Data!G3636,'ED - Country code'!$B:$B,0))</f>
        <v>Canada</v>
      </c>
      <c r="V3636">
        <f t="shared" si="454"/>
        <v>47.999606481484079</v>
      </c>
      <c r="W3636">
        <f t="shared" si="455"/>
        <v>2017</v>
      </c>
    </row>
    <row r="3637" spans="1:23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8"/>
        <v>0.36457142857142855</v>
      </c>
      <c r="P3637" s="8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11">
        <f t="shared" si="452"/>
        <v>42450.88282407407</v>
      </c>
      <c r="T3637" s="11">
        <f t="shared" si="453"/>
        <v>42480.88282407407</v>
      </c>
      <c r="U3637" t="str">
        <f>INDEX('ED - Country code'!$A:$A,MATCH(Data!G3637,'ED - Country code'!$B:$B,0))</f>
        <v>United States of America</v>
      </c>
      <c r="V3637">
        <f t="shared" si="454"/>
        <v>30</v>
      </c>
      <c r="W3637">
        <f t="shared" si="455"/>
        <v>2016</v>
      </c>
    </row>
    <row r="3638" spans="1:23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8"/>
        <v>0</v>
      </c>
      <c r="P3638" s="8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11">
        <f t="shared" si="452"/>
        <v>42226.694780092599</v>
      </c>
      <c r="T3638" s="11">
        <f t="shared" si="453"/>
        <v>42261.694780092599</v>
      </c>
      <c r="U3638" t="str">
        <f>INDEX('ED - Country code'!$A:$A,MATCH(Data!G3638,'ED - Country code'!$B:$B,0))</f>
        <v>United States of America</v>
      </c>
      <c r="V3638">
        <f t="shared" si="454"/>
        <v>35</v>
      </c>
      <c r="W3638">
        <f t="shared" si="455"/>
        <v>2015</v>
      </c>
    </row>
    <row r="3639" spans="1:23" ht="43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8"/>
        <v>0.30866666666666664</v>
      </c>
      <c r="P3639" s="8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11">
        <f t="shared" si="452"/>
        <v>41975.700636574074</v>
      </c>
      <c r="T3639" s="11">
        <f t="shared" si="453"/>
        <v>42005.700636574074</v>
      </c>
      <c r="U3639" t="str">
        <f>INDEX('ED - Country code'!$A:$A,MATCH(Data!G3639,'ED - Country code'!$B:$B,0))</f>
        <v>United States of America</v>
      </c>
      <c r="V3639">
        <f t="shared" si="454"/>
        <v>30</v>
      </c>
      <c r="W3639">
        <f t="shared" si="455"/>
        <v>2015</v>
      </c>
    </row>
    <row r="3640" spans="1:23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8"/>
        <v>6.545454545454546E-2</v>
      </c>
      <c r="P3640" s="8">
        <f t="shared" si="449"/>
        <v>108</v>
      </c>
      <c r="Q3640" t="str">
        <f t="shared" si="450"/>
        <v>theater</v>
      </c>
      <c r="R3640" t="str">
        <f t="shared" si="451"/>
        <v>musical</v>
      </c>
      <c r="S3640" s="11">
        <f t="shared" si="452"/>
        <v>42053.672824074078</v>
      </c>
      <c r="T3640" s="11">
        <f t="shared" si="453"/>
        <v>42113.631157407406</v>
      </c>
      <c r="U3640" t="str">
        <f>INDEX('ED - Country code'!$A:$A,MATCH(Data!G3640,'ED - Country code'!$B:$B,0))</f>
        <v>Canada</v>
      </c>
      <c r="V3640">
        <f t="shared" si="454"/>
        <v>59.958333333328483</v>
      </c>
      <c r="W3640">
        <f t="shared" si="455"/>
        <v>2015</v>
      </c>
    </row>
    <row r="3641" spans="1:23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8"/>
        <v>4.0000000000000003E-5</v>
      </c>
      <c r="P3641" s="8">
        <f t="shared" si="449"/>
        <v>1</v>
      </c>
      <c r="Q3641" t="str">
        <f t="shared" si="450"/>
        <v>theater</v>
      </c>
      <c r="R3641" t="str">
        <f t="shared" si="451"/>
        <v>musical</v>
      </c>
      <c r="S3641" s="11">
        <f t="shared" si="452"/>
        <v>42590.677152777775</v>
      </c>
      <c r="T3641" s="11">
        <f t="shared" si="453"/>
        <v>42650.632638888885</v>
      </c>
      <c r="U3641" t="str">
        <f>INDEX('ED - Country code'!$A:$A,MATCH(Data!G3641,'ED - Country code'!$B:$B,0))</f>
        <v>United States of America</v>
      </c>
      <c r="V3641">
        <f t="shared" si="454"/>
        <v>59.955486111110076</v>
      </c>
      <c r="W3641">
        <f t="shared" si="455"/>
        <v>2016</v>
      </c>
    </row>
    <row r="3642" spans="1:23" ht="57.6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8"/>
        <v>5.5E-2</v>
      </c>
      <c r="P3642" s="8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11">
        <f t="shared" si="452"/>
        <v>42104.781597222223</v>
      </c>
      <c r="T3642" s="11">
        <f t="shared" si="453"/>
        <v>42134.781597222223</v>
      </c>
      <c r="U3642" t="str">
        <f>INDEX('ED - Country code'!$A:$A,MATCH(Data!G3642,'ED - Country code'!$B:$B,0))</f>
        <v>United States of America</v>
      </c>
      <c r="V3642">
        <f t="shared" si="454"/>
        <v>30</v>
      </c>
      <c r="W3642">
        <f t="shared" si="455"/>
        <v>2015</v>
      </c>
    </row>
    <row r="3643" spans="1:23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8"/>
        <v>0</v>
      </c>
      <c r="P3643" s="8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11">
        <f t="shared" si="452"/>
        <v>41899.627071759263</v>
      </c>
      <c r="T3643" s="11">
        <f t="shared" si="453"/>
        <v>41917.208333333336</v>
      </c>
      <c r="U3643" t="str">
        <f>INDEX('ED - Country code'!$A:$A,MATCH(Data!G3643,'ED - Country code'!$B:$B,0))</f>
        <v>United States of America</v>
      </c>
      <c r="V3643">
        <f t="shared" si="454"/>
        <v>17.581261574072414</v>
      </c>
      <c r="W3643">
        <f t="shared" si="455"/>
        <v>2014</v>
      </c>
    </row>
    <row r="3644" spans="1:23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8"/>
        <v>2.1428571428571429E-2</v>
      </c>
      <c r="P3644" s="8">
        <f t="shared" si="449"/>
        <v>7.5</v>
      </c>
      <c r="Q3644" t="str">
        <f t="shared" si="450"/>
        <v>theater</v>
      </c>
      <c r="R3644" t="str">
        <f t="shared" si="451"/>
        <v>musical</v>
      </c>
      <c r="S3644" s="11">
        <f t="shared" si="452"/>
        <v>42297.816284722227</v>
      </c>
      <c r="T3644" s="11">
        <f t="shared" si="453"/>
        <v>42338.708333333328</v>
      </c>
      <c r="U3644" t="str">
        <f>INDEX('ED - Country code'!$A:$A,MATCH(Data!G3644,'ED - Country code'!$B:$B,0))</f>
        <v>Germany</v>
      </c>
      <c r="V3644">
        <f t="shared" si="454"/>
        <v>40.892048611101927</v>
      </c>
      <c r="W3644">
        <f t="shared" si="455"/>
        <v>2015</v>
      </c>
    </row>
    <row r="3645" spans="1:23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8"/>
        <v>0</v>
      </c>
      <c r="P3645" s="8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11">
        <f t="shared" si="452"/>
        <v>42285.143969907411</v>
      </c>
      <c r="T3645" s="11">
        <f t="shared" si="453"/>
        <v>42325.185636574075</v>
      </c>
      <c r="U3645" t="str">
        <f>INDEX('ED - Country code'!$A:$A,MATCH(Data!G3645,'ED - Country code'!$B:$B,0))</f>
        <v>United States of America</v>
      </c>
      <c r="V3645">
        <f t="shared" si="454"/>
        <v>40.041666666664241</v>
      </c>
      <c r="W3645">
        <f t="shared" si="455"/>
        <v>2015</v>
      </c>
    </row>
    <row r="3646" spans="1:23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8"/>
        <v>0.16420000000000001</v>
      </c>
      <c r="P3646" s="8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11">
        <f t="shared" si="452"/>
        <v>42409.241747685184</v>
      </c>
      <c r="T3646" s="11">
        <f t="shared" si="453"/>
        <v>42437.207638888889</v>
      </c>
      <c r="U3646" t="str">
        <f>INDEX('ED - Country code'!$A:$A,MATCH(Data!G3646,'ED - Country code'!$B:$B,0))</f>
        <v>United States of America</v>
      </c>
      <c r="V3646">
        <f t="shared" si="454"/>
        <v>27.965891203704814</v>
      </c>
      <c r="W3646">
        <f t="shared" si="455"/>
        <v>2016</v>
      </c>
    </row>
    <row r="3647" spans="1:23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8"/>
        <v>1E-3</v>
      </c>
      <c r="P3647" s="8">
        <f t="shared" si="449"/>
        <v>1</v>
      </c>
      <c r="Q3647" t="str">
        <f t="shared" si="450"/>
        <v>theater</v>
      </c>
      <c r="R3647" t="str">
        <f t="shared" si="451"/>
        <v>musical</v>
      </c>
      <c r="S3647" s="11">
        <f t="shared" si="452"/>
        <v>42665.970347222217</v>
      </c>
      <c r="T3647" s="11">
        <f t="shared" si="453"/>
        <v>42696.012013888889</v>
      </c>
      <c r="U3647" t="str">
        <f>INDEX('ED - Country code'!$A:$A,MATCH(Data!G3647,'ED - Country code'!$B:$B,0))</f>
        <v>Canada</v>
      </c>
      <c r="V3647">
        <f t="shared" si="454"/>
        <v>30.041666666671517</v>
      </c>
      <c r="W3647">
        <f t="shared" si="455"/>
        <v>2016</v>
      </c>
    </row>
    <row r="3648" spans="1:23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8"/>
        <v>4.8099999999999997E-2</v>
      </c>
      <c r="P3648" s="8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11">
        <f t="shared" si="452"/>
        <v>42140.421319444446</v>
      </c>
      <c r="T3648" s="11">
        <f t="shared" si="453"/>
        <v>42171.979166666672</v>
      </c>
      <c r="U3648" t="str">
        <f>INDEX('ED - Country code'!$A:$A,MATCH(Data!G3648,'ED - Country code'!$B:$B,0))</f>
        <v>United States of America</v>
      </c>
      <c r="V3648">
        <f t="shared" si="454"/>
        <v>31.557847222225973</v>
      </c>
      <c r="W3648">
        <f t="shared" si="455"/>
        <v>2015</v>
      </c>
    </row>
    <row r="3649" spans="1:23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8"/>
        <v>0.06</v>
      </c>
      <c r="P3649" s="8">
        <f t="shared" si="449"/>
        <v>15</v>
      </c>
      <c r="Q3649" t="str">
        <f t="shared" si="450"/>
        <v>theater</v>
      </c>
      <c r="R3649" t="str">
        <f t="shared" si="451"/>
        <v>musical</v>
      </c>
      <c r="S3649" s="11">
        <f t="shared" si="452"/>
        <v>42598.749155092592</v>
      </c>
      <c r="T3649" s="11">
        <f t="shared" si="453"/>
        <v>42643.749155092592</v>
      </c>
      <c r="U3649" t="str">
        <f>INDEX('ED - Country code'!$A:$A,MATCH(Data!G3649,'ED - Country code'!$B:$B,0))</f>
        <v>United Kingdom</v>
      </c>
      <c r="V3649">
        <f t="shared" si="454"/>
        <v>45</v>
      </c>
      <c r="W3649">
        <f t="shared" si="455"/>
        <v>2016</v>
      </c>
    </row>
    <row r="3650" spans="1:23" ht="28.8" x14ac:dyDescent="0.3">
      <c r="A3650">
        <v>3217</v>
      </c>
      <c r="B3650" s="3" t="s">
        <v>3217</v>
      </c>
      <c r="C3650" s="3" t="s">
        <v>7327</v>
      </c>
      <c r="D3650">
        <v>4500</v>
      </c>
      <c r="E3650">
        <v>5221</v>
      </c>
      <c r="F3650" t="s">
        <v>8219</v>
      </c>
      <c r="G3650" t="s">
        <v>8224</v>
      </c>
      <c r="H3650" t="s">
        <v>8246</v>
      </c>
      <c r="I3650">
        <v>1478264784</v>
      </c>
      <c r="J3650">
        <v>1475672784</v>
      </c>
      <c r="K3650" t="b">
        <v>1</v>
      </c>
      <c r="L3650">
        <v>104</v>
      </c>
      <c r="M3650" t="b">
        <v>1</v>
      </c>
      <c r="N3650" t="s">
        <v>8271</v>
      </c>
      <c r="O3650" s="5">
        <f t="shared" ref="O3650:O3713" si="456">E3650/D3650</f>
        <v>1.1602222222222223</v>
      </c>
      <c r="P3650" s="8">
        <f t="shared" ref="P3650:P3713" si="457">E3650/L3650</f>
        <v>50.20192307692308</v>
      </c>
      <c r="Q3650" t="str">
        <f t="shared" ref="Q3650:Q3713" si="458">LEFT(N3650,SEARCH("/",N3650,1)-1)</f>
        <v>theater</v>
      </c>
      <c r="R3650" t="str">
        <f t="shared" ref="R3650:R3713" si="459">RIGHT(N3650,LEN(N3650)-SEARCH("/",N3650,1))</f>
        <v>plays</v>
      </c>
      <c r="S3650" s="11">
        <f t="shared" ref="S3650:S3713" si="460">(((J3650/60)/60)/24)+DATE(1970,1,1)</f>
        <v>42648.546111111107</v>
      </c>
      <c r="T3650" s="11">
        <f t="shared" ref="T3650:T3713" si="461">(((I3650/60)/60)/24)+DATE(1970,1,1)</f>
        <v>42678.546111111107</v>
      </c>
      <c r="U3650" t="str">
        <f>INDEX('ED - Country code'!$A:$A,MATCH(Data!G3219,'ED - Country code'!$B:$B,0))</f>
        <v>United Kingdom</v>
      </c>
      <c r="V3650">
        <f t="shared" si="454"/>
        <v>30</v>
      </c>
      <c r="W3650">
        <f t="shared" si="455"/>
        <v>2016</v>
      </c>
    </row>
    <row r="3651" spans="1:23" ht="43.2" x14ac:dyDescent="0.3">
      <c r="A3651">
        <v>3576</v>
      </c>
      <c r="B3651" s="3" t="s">
        <v>3575</v>
      </c>
      <c r="C3651" s="3" t="s">
        <v>7686</v>
      </c>
      <c r="D3651">
        <v>100</v>
      </c>
      <c r="E3651">
        <v>100</v>
      </c>
      <c r="F3651" t="s">
        <v>8219</v>
      </c>
      <c r="G3651" t="s">
        <v>8224</v>
      </c>
      <c r="H3651" t="s">
        <v>8246</v>
      </c>
      <c r="I3651">
        <v>1480947054</v>
      </c>
      <c r="J3651">
        <v>1475759454</v>
      </c>
      <c r="K3651" t="b">
        <v>0</v>
      </c>
      <c r="L3651">
        <v>5</v>
      </c>
      <c r="M3651" t="b">
        <v>1</v>
      </c>
      <c r="N3651" t="s">
        <v>8271</v>
      </c>
      <c r="O3651" s="5">
        <f t="shared" si="456"/>
        <v>1</v>
      </c>
      <c r="P3651" s="8">
        <f t="shared" si="457"/>
        <v>20</v>
      </c>
      <c r="Q3651" t="str">
        <f t="shared" si="458"/>
        <v>theater</v>
      </c>
      <c r="R3651" t="str">
        <f t="shared" si="459"/>
        <v>plays</v>
      </c>
      <c r="S3651" s="11">
        <f t="shared" si="460"/>
        <v>42649.54923611111</v>
      </c>
      <c r="T3651" s="11">
        <f t="shared" si="461"/>
        <v>42709.590902777782</v>
      </c>
      <c r="U3651" t="str">
        <f>INDEX('ED - Country code'!$A:$A,MATCH(Data!G3578,'ED - Country code'!$B:$B,0))</f>
        <v>United States of America</v>
      </c>
      <c r="V3651">
        <f t="shared" ref="V3651:V3714" si="462">T3651-S3651</f>
        <v>60.041666666671517</v>
      </c>
      <c r="W3651">
        <f t="shared" ref="W3651:W3714" si="463">YEAR(T3651)</f>
        <v>2016</v>
      </c>
    </row>
    <row r="3652" spans="1:23" ht="43.2" x14ac:dyDescent="0.3">
      <c r="A3652">
        <v>1951</v>
      </c>
      <c r="B3652" s="3" t="s">
        <v>1952</v>
      </c>
      <c r="C3652" s="3" t="s">
        <v>6061</v>
      </c>
      <c r="D3652">
        <v>50000</v>
      </c>
      <c r="E3652">
        <v>106222</v>
      </c>
      <c r="F3652" t="s">
        <v>8219</v>
      </c>
      <c r="G3652" t="s">
        <v>8224</v>
      </c>
      <c r="H3652" t="s">
        <v>8246</v>
      </c>
      <c r="I3652">
        <v>1478516737</v>
      </c>
      <c r="J3652">
        <v>1475921137</v>
      </c>
      <c r="K3652" t="b">
        <v>1</v>
      </c>
      <c r="L3652">
        <v>834</v>
      </c>
      <c r="M3652" t="b">
        <v>1</v>
      </c>
      <c r="N3652" t="s">
        <v>8295</v>
      </c>
      <c r="O3652" s="5">
        <f t="shared" si="456"/>
        <v>2.1244399999999999</v>
      </c>
      <c r="P3652" s="8">
        <f t="shared" si="457"/>
        <v>127.36450839328538</v>
      </c>
      <c r="Q3652" t="str">
        <f t="shared" si="458"/>
        <v>technology</v>
      </c>
      <c r="R3652" t="str">
        <f t="shared" si="459"/>
        <v>hardware</v>
      </c>
      <c r="S3652" s="11">
        <f t="shared" si="460"/>
        <v>42651.420567129629</v>
      </c>
      <c r="T3652" s="11">
        <f t="shared" si="461"/>
        <v>42681.462233796294</v>
      </c>
      <c r="U3652" t="str">
        <f>INDEX('ED - Country code'!$A:$A,MATCH(Data!G1953,'ED - Country code'!$B:$B,0))</f>
        <v>United States of America</v>
      </c>
      <c r="V3652">
        <f t="shared" si="462"/>
        <v>30.041666666664241</v>
      </c>
      <c r="W3652">
        <f t="shared" si="463"/>
        <v>2016</v>
      </c>
    </row>
    <row r="3653" spans="1:23" ht="28.8" x14ac:dyDescent="0.3">
      <c r="A3653">
        <v>1223</v>
      </c>
      <c r="B3653" s="3" t="s">
        <v>1224</v>
      </c>
      <c r="C3653" s="3" t="s">
        <v>5333</v>
      </c>
      <c r="D3653">
        <v>19800</v>
      </c>
      <c r="E3653">
        <v>22197</v>
      </c>
      <c r="F3653" t="s">
        <v>8219</v>
      </c>
      <c r="G3653" t="s">
        <v>8224</v>
      </c>
      <c r="H3653" t="s">
        <v>8246</v>
      </c>
      <c r="I3653">
        <v>1478754909</v>
      </c>
      <c r="J3653">
        <v>1476159309</v>
      </c>
      <c r="K3653" t="b">
        <v>0</v>
      </c>
      <c r="L3653">
        <v>191</v>
      </c>
      <c r="M3653" t="b">
        <v>1</v>
      </c>
      <c r="N3653" t="s">
        <v>8285</v>
      </c>
      <c r="O3653" s="5">
        <f t="shared" si="456"/>
        <v>1.1210606060606061</v>
      </c>
      <c r="P3653" s="8">
        <f t="shared" si="457"/>
        <v>116.21465968586388</v>
      </c>
      <c r="Q3653" t="str">
        <f t="shared" si="458"/>
        <v>photography</v>
      </c>
      <c r="R3653" t="str">
        <f t="shared" si="459"/>
        <v>photobooks</v>
      </c>
      <c r="S3653" s="11">
        <f t="shared" si="460"/>
        <v>42654.177187499998</v>
      </c>
      <c r="T3653" s="11">
        <f t="shared" si="461"/>
        <v>42684.218854166669</v>
      </c>
      <c r="U3653" t="str">
        <f>INDEX('ED - Country code'!$A:$A,MATCH(Data!G1225,'ED - Country code'!$B:$B,0))</f>
        <v>United States of America</v>
      </c>
      <c r="V3653">
        <f t="shared" si="462"/>
        <v>30.041666666671517</v>
      </c>
      <c r="W3653">
        <f t="shared" si="463"/>
        <v>2016</v>
      </c>
    </row>
    <row r="3654" spans="1:23" ht="43.2" x14ac:dyDescent="0.3">
      <c r="A3654">
        <v>2447</v>
      </c>
      <c r="B3654" s="3" t="s">
        <v>2448</v>
      </c>
      <c r="C3654" s="3" t="s">
        <v>6557</v>
      </c>
      <c r="D3654">
        <v>2500</v>
      </c>
      <c r="E3654">
        <v>10680</v>
      </c>
      <c r="F3654" t="s">
        <v>8219</v>
      </c>
      <c r="G3654" t="s">
        <v>8224</v>
      </c>
      <c r="H3654" t="s">
        <v>8246</v>
      </c>
      <c r="I3654">
        <v>1478923200</v>
      </c>
      <c r="J3654">
        <v>1476184593</v>
      </c>
      <c r="K3654" t="b">
        <v>0</v>
      </c>
      <c r="L3654">
        <v>337</v>
      </c>
      <c r="M3654" t="b">
        <v>1</v>
      </c>
      <c r="N3654" t="s">
        <v>8298</v>
      </c>
      <c r="O3654" s="5">
        <f t="shared" si="456"/>
        <v>4.2720000000000002</v>
      </c>
      <c r="P3654" s="8">
        <f t="shared" si="457"/>
        <v>31.691394658753708</v>
      </c>
      <c r="Q3654" t="str">
        <f t="shared" si="458"/>
        <v>food</v>
      </c>
      <c r="R3654" t="str">
        <f t="shared" si="459"/>
        <v>small batch</v>
      </c>
      <c r="S3654" s="11">
        <f t="shared" si="460"/>
        <v>42654.469826388886</v>
      </c>
      <c r="T3654" s="11">
        <f t="shared" si="461"/>
        <v>42686.166666666672</v>
      </c>
      <c r="U3654" t="str">
        <f>INDEX('ED - Country code'!$A:$A,MATCH(Data!G2449,'ED - Country code'!$B:$B,0))</f>
        <v>United States of America</v>
      </c>
      <c r="V3654">
        <f t="shared" si="462"/>
        <v>31.696840277785668</v>
      </c>
      <c r="W3654">
        <f t="shared" si="463"/>
        <v>2016</v>
      </c>
    </row>
    <row r="3655" spans="1:23" ht="43.2" x14ac:dyDescent="0.3">
      <c r="A3655">
        <v>2041</v>
      </c>
      <c r="B3655" s="3" t="s">
        <v>2042</v>
      </c>
      <c r="C3655" s="3" t="s">
        <v>6151</v>
      </c>
      <c r="D3655">
        <v>9500</v>
      </c>
      <c r="E3655">
        <v>17277</v>
      </c>
      <c r="F3655" t="s">
        <v>8219</v>
      </c>
      <c r="G3655" t="s">
        <v>8224</v>
      </c>
      <c r="H3655" t="s">
        <v>8246</v>
      </c>
      <c r="I3655">
        <v>1478785027</v>
      </c>
      <c r="J3655">
        <v>1476189427</v>
      </c>
      <c r="K3655" t="b">
        <v>0</v>
      </c>
      <c r="L3655">
        <v>120</v>
      </c>
      <c r="M3655" t="b">
        <v>1</v>
      </c>
      <c r="N3655" t="s">
        <v>8295</v>
      </c>
      <c r="O3655" s="5">
        <f t="shared" si="456"/>
        <v>1.8186315789473684</v>
      </c>
      <c r="P3655" s="8">
        <f t="shared" si="457"/>
        <v>143.97499999999999</v>
      </c>
      <c r="Q3655" t="str">
        <f t="shared" si="458"/>
        <v>technology</v>
      </c>
      <c r="R3655" t="str">
        <f t="shared" si="459"/>
        <v>hardware</v>
      </c>
      <c r="S3655" s="11">
        <f t="shared" si="460"/>
        <v>42654.525775462964</v>
      </c>
      <c r="T3655" s="11">
        <f t="shared" si="461"/>
        <v>42684.567442129628</v>
      </c>
      <c r="U3655" t="str">
        <f>INDEX('ED - Country code'!$A:$A,MATCH(Data!G2043,'ED - Country code'!$B:$B,0))</f>
        <v>United States of America</v>
      </c>
      <c r="V3655">
        <f t="shared" si="462"/>
        <v>30.041666666664241</v>
      </c>
      <c r="W3655">
        <f t="shared" si="463"/>
        <v>2016</v>
      </c>
    </row>
    <row r="3656" spans="1:23" ht="43.2" x14ac:dyDescent="0.3">
      <c r="A3656">
        <v>2985</v>
      </c>
      <c r="B3656" s="3" t="s">
        <v>2985</v>
      </c>
      <c r="C3656" s="3" t="s">
        <v>7095</v>
      </c>
      <c r="D3656">
        <v>10000</v>
      </c>
      <c r="E3656">
        <v>12165</v>
      </c>
      <c r="F3656" t="s">
        <v>8219</v>
      </c>
      <c r="G3656" t="s">
        <v>8228</v>
      </c>
      <c r="H3656" t="s">
        <v>8250</v>
      </c>
      <c r="I3656">
        <v>1477886400</v>
      </c>
      <c r="J3656">
        <v>1476228128</v>
      </c>
      <c r="K3656" t="b">
        <v>0</v>
      </c>
      <c r="L3656">
        <v>111</v>
      </c>
      <c r="M3656" t="b">
        <v>1</v>
      </c>
      <c r="N3656" t="s">
        <v>8303</v>
      </c>
      <c r="O3656" s="5">
        <f t="shared" si="456"/>
        <v>1.2164999999999999</v>
      </c>
      <c r="P3656" s="8">
        <f t="shared" si="457"/>
        <v>109.5945945945946</v>
      </c>
      <c r="Q3656" t="str">
        <f t="shared" si="458"/>
        <v>theater</v>
      </c>
      <c r="R3656" t="str">
        <f t="shared" si="459"/>
        <v>spaces</v>
      </c>
      <c r="S3656" s="11">
        <f t="shared" si="460"/>
        <v>42654.973703703698</v>
      </c>
      <c r="T3656" s="11">
        <f t="shared" si="461"/>
        <v>42674.166666666672</v>
      </c>
      <c r="U3656" t="str">
        <f>INDEX('ED - Country code'!$A:$A,MATCH(Data!G2987,'ED - Country code'!$B:$B,0))</f>
        <v>United States of America</v>
      </c>
      <c r="V3656">
        <f t="shared" si="462"/>
        <v>19.192962962973979</v>
      </c>
      <c r="W3656">
        <f t="shared" si="463"/>
        <v>2016</v>
      </c>
    </row>
    <row r="3657" spans="1:23" ht="28.8" x14ac:dyDescent="0.3">
      <c r="A3657">
        <v>2720</v>
      </c>
      <c r="B3657" s="3" t="s">
        <v>2720</v>
      </c>
      <c r="C3657" s="3" t="s">
        <v>6830</v>
      </c>
      <c r="D3657">
        <v>25000</v>
      </c>
      <c r="E3657">
        <v>29531</v>
      </c>
      <c r="F3657" t="s">
        <v>8219</v>
      </c>
      <c r="G3657" t="s">
        <v>8224</v>
      </c>
      <c r="H3657" t="s">
        <v>8246</v>
      </c>
      <c r="I3657">
        <v>1478866253</v>
      </c>
      <c r="J3657">
        <v>1476270653</v>
      </c>
      <c r="K3657" t="b">
        <v>0</v>
      </c>
      <c r="L3657">
        <v>173</v>
      </c>
      <c r="M3657" t="b">
        <v>1</v>
      </c>
      <c r="N3657" t="s">
        <v>8303</v>
      </c>
      <c r="O3657" s="5">
        <f t="shared" si="456"/>
        <v>1.1812400000000001</v>
      </c>
      <c r="P3657" s="8">
        <f t="shared" si="457"/>
        <v>170.69942196531792</v>
      </c>
      <c r="Q3657" t="str">
        <f t="shared" si="458"/>
        <v>theater</v>
      </c>
      <c r="R3657" t="str">
        <f t="shared" si="459"/>
        <v>spaces</v>
      </c>
      <c r="S3657" s="11">
        <f t="shared" si="460"/>
        <v>42655.465891203698</v>
      </c>
      <c r="T3657" s="11">
        <f t="shared" si="461"/>
        <v>42685.507557870369</v>
      </c>
      <c r="U3657" t="str">
        <f>INDEX('ED - Country code'!$A:$A,MATCH(Data!G2722,'ED - Country code'!$B:$B,0))</f>
        <v>United States of America</v>
      </c>
      <c r="V3657">
        <f t="shared" si="462"/>
        <v>30.041666666671517</v>
      </c>
      <c r="W3657">
        <f t="shared" si="463"/>
        <v>2016</v>
      </c>
    </row>
    <row r="3658" spans="1:23" ht="28.8" x14ac:dyDescent="0.3">
      <c r="A3658">
        <v>3773</v>
      </c>
      <c r="B3658" s="3" t="s">
        <v>3770</v>
      </c>
      <c r="C3658" s="3" t="s">
        <v>7883</v>
      </c>
      <c r="D3658">
        <v>5000</v>
      </c>
      <c r="E3658">
        <v>5410</v>
      </c>
      <c r="F3658" t="s">
        <v>8219</v>
      </c>
      <c r="G3658" t="s">
        <v>8224</v>
      </c>
      <c r="H3658" t="s">
        <v>8246</v>
      </c>
      <c r="I3658">
        <v>1479175680</v>
      </c>
      <c r="J3658">
        <v>1476317247</v>
      </c>
      <c r="K3658" t="b">
        <v>0</v>
      </c>
      <c r="L3658">
        <v>57</v>
      </c>
      <c r="M3658" t="b">
        <v>1</v>
      </c>
      <c r="N3658" t="s">
        <v>8305</v>
      </c>
      <c r="O3658" s="5">
        <f t="shared" si="456"/>
        <v>1.0820000000000001</v>
      </c>
      <c r="P3658" s="8">
        <f t="shared" si="457"/>
        <v>94.912280701754383</v>
      </c>
      <c r="Q3658" t="str">
        <f t="shared" si="458"/>
        <v>theater</v>
      </c>
      <c r="R3658" t="str">
        <f t="shared" si="459"/>
        <v>musical</v>
      </c>
      <c r="S3658" s="11">
        <f t="shared" si="460"/>
        <v>42656.005173611105</v>
      </c>
      <c r="T3658" s="11">
        <f t="shared" si="461"/>
        <v>42689.088888888888</v>
      </c>
      <c r="U3658" t="str">
        <f>INDEX('ED - Country code'!$A:$A,MATCH(Data!G3775,'ED - Country code'!$B:$B,0))</f>
        <v>United States of America</v>
      </c>
      <c r="V3658">
        <f t="shared" si="462"/>
        <v>33.083715277782176</v>
      </c>
      <c r="W3658">
        <f t="shared" si="463"/>
        <v>2016</v>
      </c>
    </row>
    <row r="3659" spans="1:23" ht="28.8" x14ac:dyDescent="0.3">
      <c r="A3659">
        <v>852</v>
      </c>
      <c r="B3659" s="3" t="s">
        <v>853</v>
      </c>
      <c r="C3659" s="3" t="s">
        <v>4962</v>
      </c>
      <c r="D3659">
        <v>3500</v>
      </c>
      <c r="E3659">
        <v>3674</v>
      </c>
      <c r="F3659" t="s">
        <v>8219</v>
      </c>
      <c r="G3659" t="s">
        <v>8224</v>
      </c>
      <c r="H3659" t="s">
        <v>8246</v>
      </c>
      <c r="I3659">
        <v>1477342800</v>
      </c>
      <c r="J3659">
        <v>1476386395</v>
      </c>
      <c r="K3659" t="b">
        <v>0</v>
      </c>
      <c r="L3659">
        <v>62</v>
      </c>
      <c r="M3659" t="b">
        <v>1</v>
      </c>
      <c r="N3659" t="s">
        <v>8277</v>
      </c>
      <c r="O3659" s="5">
        <f t="shared" si="456"/>
        <v>1.0497142857142858</v>
      </c>
      <c r="P3659" s="8">
        <f t="shared" si="457"/>
        <v>59.258064516129032</v>
      </c>
      <c r="Q3659" t="str">
        <f t="shared" si="458"/>
        <v>music</v>
      </c>
      <c r="R3659" t="str">
        <f t="shared" si="459"/>
        <v>metal</v>
      </c>
      <c r="S3659" s="11">
        <f t="shared" si="460"/>
        <v>42656.805497685185</v>
      </c>
      <c r="T3659" s="11">
        <f t="shared" si="461"/>
        <v>42667.875</v>
      </c>
      <c r="U3659" t="str">
        <f>INDEX('ED - Country code'!$A:$A,MATCH(Data!G854,'ED - Country code'!$B:$B,0))</f>
        <v>United States of America</v>
      </c>
      <c r="V3659">
        <f t="shared" si="462"/>
        <v>11.069502314814599</v>
      </c>
      <c r="W3659">
        <f t="shared" si="463"/>
        <v>2016</v>
      </c>
    </row>
    <row r="3660" spans="1:23" ht="43.2" x14ac:dyDescent="0.3">
      <c r="A3660">
        <v>2625</v>
      </c>
      <c r="B3660" s="3" t="s">
        <v>2625</v>
      </c>
      <c r="C3660" s="3" t="s">
        <v>6735</v>
      </c>
      <c r="D3660">
        <v>150</v>
      </c>
      <c r="E3660">
        <v>1434</v>
      </c>
      <c r="F3660" t="s">
        <v>8219</v>
      </c>
      <c r="G3660" t="s">
        <v>8236</v>
      </c>
      <c r="H3660" t="s">
        <v>8249</v>
      </c>
      <c r="I3660">
        <v>1478723208</v>
      </c>
      <c r="J3660">
        <v>1476559608</v>
      </c>
      <c r="K3660" t="b">
        <v>0</v>
      </c>
      <c r="L3660">
        <v>52</v>
      </c>
      <c r="M3660" t="b">
        <v>1</v>
      </c>
      <c r="N3660" t="s">
        <v>8301</v>
      </c>
      <c r="O3660" s="5">
        <f t="shared" si="456"/>
        <v>9.56</v>
      </c>
      <c r="P3660" s="8">
        <f t="shared" si="457"/>
        <v>27.576923076923077</v>
      </c>
      <c r="Q3660" t="str">
        <f t="shared" si="458"/>
        <v>technology</v>
      </c>
      <c r="R3660" t="str">
        <f t="shared" si="459"/>
        <v>space exploration</v>
      </c>
      <c r="S3660" s="11">
        <f t="shared" si="460"/>
        <v>42658.810277777782</v>
      </c>
      <c r="T3660" s="11">
        <f t="shared" si="461"/>
        <v>42683.851944444439</v>
      </c>
      <c r="U3660" t="str">
        <f>INDEX('ED - Country code'!$A:$A,MATCH(Data!G2627,'ED - Country code'!$B:$B,0))</f>
        <v>United Kingdom</v>
      </c>
      <c r="V3660">
        <f t="shared" si="462"/>
        <v>25.041666666656965</v>
      </c>
      <c r="W3660">
        <f t="shared" si="463"/>
        <v>2016</v>
      </c>
    </row>
    <row r="3661" spans="1:23" ht="43.2" x14ac:dyDescent="0.3">
      <c r="A3661">
        <v>3021</v>
      </c>
      <c r="B3661" s="3" t="s">
        <v>3021</v>
      </c>
      <c r="C3661" s="3" t="s">
        <v>7131</v>
      </c>
      <c r="D3661">
        <v>4500</v>
      </c>
      <c r="E3661">
        <v>5221</v>
      </c>
      <c r="F3661" t="s">
        <v>8219</v>
      </c>
      <c r="G3661" t="s">
        <v>8224</v>
      </c>
      <c r="H3661" t="s">
        <v>8246</v>
      </c>
      <c r="I3661">
        <v>1479794340</v>
      </c>
      <c r="J3661">
        <v>1476715869</v>
      </c>
      <c r="K3661" t="b">
        <v>0</v>
      </c>
      <c r="L3661">
        <v>103</v>
      </c>
      <c r="M3661" t="b">
        <v>1</v>
      </c>
      <c r="N3661" t="s">
        <v>8303</v>
      </c>
      <c r="O3661" s="5">
        <f t="shared" si="456"/>
        <v>1.1602222222222223</v>
      </c>
      <c r="P3661" s="8">
        <f t="shared" si="457"/>
        <v>50.689320388349515</v>
      </c>
      <c r="Q3661" t="str">
        <f t="shared" si="458"/>
        <v>theater</v>
      </c>
      <c r="R3661" t="str">
        <f t="shared" si="459"/>
        <v>spaces</v>
      </c>
      <c r="S3661" s="11">
        <f t="shared" si="460"/>
        <v>42660.618854166663</v>
      </c>
      <c r="T3661" s="11">
        <f t="shared" si="461"/>
        <v>42696.249305555553</v>
      </c>
      <c r="U3661" t="str">
        <f>INDEX('ED - Country code'!$A:$A,MATCH(Data!G3023,'ED - Country code'!$B:$B,0))</f>
        <v>United States of America</v>
      </c>
      <c r="V3661">
        <f t="shared" si="462"/>
        <v>35.630451388889924</v>
      </c>
      <c r="W3661">
        <f t="shared" si="463"/>
        <v>2016</v>
      </c>
    </row>
    <row r="3662" spans="1:23" ht="43.2" x14ac:dyDescent="0.3">
      <c r="A3662">
        <v>3619</v>
      </c>
      <c r="B3662" s="3" t="s">
        <v>3617</v>
      </c>
      <c r="C3662" s="3" t="s">
        <v>7729</v>
      </c>
      <c r="D3662">
        <v>1000</v>
      </c>
      <c r="E3662">
        <v>1130</v>
      </c>
      <c r="F3662" t="s">
        <v>8219</v>
      </c>
      <c r="G3662" t="s">
        <v>8224</v>
      </c>
      <c r="H3662" t="s">
        <v>8246</v>
      </c>
      <c r="I3662">
        <v>1479592800</v>
      </c>
      <c r="J3662">
        <v>1476760226</v>
      </c>
      <c r="K3662" t="b">
        <v>0</v>
      </c>
      <c r="L3662">
        <v>17</v>
      </c>
      <c r="M3662" t="b">
        <v>1</v>
      </c>
      <c r="N3662" t="s">
        <v>8271</v>
      </c>
      <c r="O3662" s="5">
        <f t="shared" si="456"/>
        <v>1.1299999999999999</v>
      </c>
      <c r="P3662" s="8">
        <f t="shared" si="457"/>
        <v>66.470588235294116</v>
      </c>
      <c r="Q3662" t="str">
        <f t="shared" si="458"/>
        <v>theater</v>
      </c>
      <c r="R3662" t="str">
        <f t="shared" si="459"/>
        <v>plays</v>
      </c>
      <c r="S3662" s="11">
        <f t="shared" si="460"/>
        <v>42661.132245370376</v>
      </c>
      <c r="T3662" s="11">
        <f t="shared" si="461"/>
        <v>42693.916666666672</v>
      </c>
      <c r="U3662" t="str">
        <f>INDEX('ED - Country code'!$A:$A,MATCH(Data!G3621,'ED - Country code'!$B:$B,0))</f>
        <v>United States of America</v>
      </c>
      <c r="V3662">
        <f t="shared" si="462"/>
        <v>32.784421296295477</v>
      </c>
      <c r="W3662">
        <f t="shared" si="463"/>
        <v>2016</v>
      </c>
    </row>
    <row r="3663" spans="1:23" ht="43.2" x14ac:dyDescent="0.3">
      <c r="A3663">
        <v>2043</v>
      </c>
      <c r="B3663" s="3" t="s">
        <v>2044</v>
      </c>
      <c r="C3663" s="3" t="s">
        <v>6153</v>
      </c>
      <c r="D3663">
        <v>1385</v>
      </c>
      <c r="E3663">
        <v>7011</v>
      </c>
      <c r="F3663" t="s">
        <v>8219</v>
      </c>
      <c r="G3663" t="s">
        <v>8224</v>
      </c>
      <c r="H3663" t="s">
        <v>8246</v>
      </c>
      <c r="I3663">
        <v>1481432340</v>
      </c>
      <c r="J3663">
        <v>1476764077</v>
      </c>
      <c r="K3663" t="b">
        <v>0</v>
      </c>
      <c r="L3663">
        <v>193</v>
      </c>
      <c r="M3663" t="b">
        <v>1</v>
      </c>
      <c r="N3663" t="s">
        <v>8295</v>
      </c>
      <c r="O3663" s="5">
        <f t="shared" si="456"/>
        <v>5.0620938628158845</v>
      </c>
      <c r="P3663" s="8">
        <f t="shared" si="457"/>
        <v>36.326424870466319</v>
      </c>
      <c r="Q3663" t="str">
        <f t="shared" si="458"/>
        <v>technology</v>
      </c>
      <c r="R3663" t="str">
        <f t="shared" si="459"/>
        <v>hardware</v>
      </c>
      <c r="S3663" s="11">
        <f t="shared" si="460"/>
        <v>42661.176817129628</v>
      </c>
      <c r="T3663" s="11">
        <f t="shared" si="461"/>
        <v>42715.207638888889</v>
      </c>
      <c r="U3663" t="str">
        <f>INDEX('ED - Country code'!$A:$A,MATCH(Data!G2045,'ED - Country code'!$B:$B,0))</f>
        <v>United Kingdom</v>
      </c>
      <c r="V3663">
        <f t="shared" si="462"/>
        <v>54.030821759261016</v>
      </c>
      <c r="W3663">
        <f t="shared" si="463"/>
        <v>2016</v>
      </c>
    </row>
    <row r="3664" spans="1:23" ht="43.2" x14ac:dyDescent="0.3">
      <c r="A3664">
        <v>2009</v>
      </c>
      <c r="B3664" s="3" t="s">
        <v>2010</v>
      </c>
      <c r="C3664" s="3" t="s">
        <v>6119</v>
      </c>
      <c r="D3664">
        <v>50000</v>
      </c>
      <c r="E3664">
        <v>152579</v>
      </c>
      <c r="F3664" t="s">
        <v>8219</v>
      </c>
      <c r="G3664" t="s">
        <v>8236</v>
      </c>
      <c r="H3664" t="s">
        <v>8249</v>
      </c>
      <c r="I3664">
        <v>1479890743</v>
      </c>
      <c r="J3664">
        <v>1476776743</v>
      </c>
      <c r="K3664" t="b">
        <v>1</v>
      </c>
      <c r="L3664">
        <v>398</v>
      </c>
      <c r="M3664" t="b">
        <v>1</v>
      </c>
      <c r="N3664" t="s">
        <v>8295</v>
      </c>
      <c r="O3664" s="5">
        <f t="shared" si="456"/>
        <v>3.05158</v>
      </c>
      <c r="P3664" s="8">
        <f t="shared" si="457"/>
        <v>383.3643216080402</v>
      </c>
      <c r="Q3664" t="str">
        <f t="shared" si="458"/>
        <v>technology</v>
      </c>
      <c r="R3664" t="str">
        <f t="shared" si="459"/>
        <v>hardware</v>
      </c>
      <c r="S3664" s="11">
        <f t="shared" si="460"/>
        <v>42661.323414351849</v>
      </c>
      <c r="T3664" s="11">
        <f t="shared" si="461"/>
        <v>42697.365081018521</v>
      </c>
      <c r="U3664" t="str">
        <f>INDEX('ED - Country code'!$A:$A,MATCH(Data!G2011,'ED - Country code'!$B:$B,0))</f>
        <v>United States of America</v>
      </c>
      <c r="V3664">
        <f t="shared" si="462"/>
        <v>36.041666666671517</v>
      </c>
      <c r="W3664">
        <f t="shared" si="463"/>
        <v>2016</v>
      </c>
    </row>
    <row r="3665" spans="1:23" ht="43.2" x14ac:dyDescent="0.3">
      <c r="A3665">
        <v>3555</v>
      </c>
      <c r="B3665" s="3" t="s">
        <v>3554</v>
      </c>
      <c r="C3665" s="3" t="s">
        <v>7665</v>
      </c>
      <c r="D3665">
        <v>2400</v>
      </c>
      <c r="E3665">
        <v>2400</v>
      </c>
      <c r="F3665" t="s">
        <v>8219</v>
      </c>
      <c r="G3665" t="s">
        <v>8237</v>
      </c>
      <c r="H3665" t="s">
        <v>8249</v>
      </c>
      <c r="I3665">
        <v>1479382594</v>
      </c>
      <c r="J3665">
        <v>1476786994</v>
      </c>
      <c r="K3665" t="b">
        <v>0</v>
      </c>
      <c r="L3665">
        <v>14</v>
      </c>
      <c r="M3665" t="b">
        <v>1</v>
      </c>
      <c r="N3665" t="s">
        <v>8271</v>
      </c>
      <c r="O3665" s="5">
        <f t="shared" si="456"/>
        <v>1</v>
      </c>
      <c r="P3665" s="8">
        <f t="shared" si="457"/>
        <v>171.42857142857142</v>
      </c>
      <c r="Q3665" t="str">
        <f t="shared" si="458"/>
        <v>theater</v>
      </c>
      <c r="R3665" t="str">
        <f t="shared" si="459"/>
        <v>plays</v>
      </c>
      <c r="S3665" s="11">
        <f t="shared" si="460"/>
        <v>42661.442060185189</v>
      </c>
      <c r="T3665" s="11">
        <f t="shared" si="461"/>
        <v>42691.483726851846</v>
      </c>
      <c r="U3665" t="str">
        <f>INDEX('ED - Country code'!$A:$A,MATCH(Data!G3557,'ED - Country code'!$B:$B,0))</f>
        <v>United Kingdom</v>
      </c>
      <c r="V3665">
        <f t="shared" si="462"/>
        <v>30.041666666656965</v>
      </c>
      <c r="W3665">
        <f t="shared" si="463"/>
        <v>2016</v>
      </c>
    </row>
    <row r="3666" spans="1:23" ht="43.2" x14ac:dyDescent="0.3">
      <c r="A3666">
        <v>3429</v>
      </c>
      <c r="B3666" s="3" t="s">
        <v>3428</v>
      </c>
      <c r="C3666" s="3" t="s">
        <v>7539</v>
      </c>
      <c r="D3666">
        <v>150</v>
      </c>
      <c r="E3666">
        <v>195</v>
      </c>
      <c r="F3666" t="s">
        <v>8219</v>
      </c>
      <c r="G3666" t="s">
        <v>8225</v>
      </c>
      <c r="H3666" t="s">
        <v>8247</v>
      </c>
      <c r="I3666">
        <v>1478046661</v>
      </c>
      <c r="J3666">
        <v>1476837061</v>
      </c>
      <c r="K3666" t="b">
        <v>0</v>
      </c>
      <c r="L3666">
        <v>12</v>
      </c>
      <c r="M3666" t="b">
        <v>1</v>
      </c>
      <c r="N3666" t="s">
        <v>8271</v>
      </c>
      <c r="O3666" s="5">
        <f t="shared" si="456"/>
        <v>1.3</v>
      </c>
      <c r="P3666" s="8">
        <f t="shared" si="457"/>
        <v>16.25</v>
      </c>
      <c r="Q3666" t="str">
        <f t="shared" si="458"/>
        <v>theater</v>
      </c>
      <c r="R3666" t="str">
        <f t="shared" si="459"/>
        <v>plays</v>
      </c>
      <c r="S3666" s="11">
        <f t="shared" si="460"/>
        <v>42662.021539351852</v>
      </c>
      <c r="T3666" s="11">
        <f t="shared" si="461"/>
        <v>42676.021539351852</v>
      </c>
      <c r="U3666" t="str">
        <f>INDEX('ED - Country code'!$A:$A,MATCH(Data!G3431,'ED - Country code'!$B:$B,0))</f>
        <v>United States of America</v>
      </c>
      <c r="V3666">
        <f t="shared" si="462"/>
        <v>14</v>
      </c>
      <c r="W3666">
        <f t="shared" si="463"/>
        <v>2016</v>
      </c>
    </row>
    <row r="3667" spans="1:23" ht="43.2" x14ac:dyDescent="0.3">
      <c r="A3667">
        <v>2193</v>
      </c>
      <c r="B3667" s="3" t="s">
        <v>2194</v>
      </c>
      <c r="C3667" s="3" t="s">
        <v>6303</v>
      </c>
      <c r="D3667">
        <v>15000</v>
      </c>
      <c r="E3667">
        <v>67856</v>
      </c>
      <c r="F3667" t="s">
        <v>8219</v>
      </c>
      <c r="G3667" t="s">
        <v>8224</v>
      </c>
      <c r="H3667" t="s">
        <v>8246</v>
      </c>
      <c r="I3667">
        <v>1479704340</v>
      </c>
      <c r="J3667">
        <v>1477043072</v>
      </c>
      <c r="K3667" t="b">
        <v>0</v>
      </c>
      <c r="L3667">
        <v>897</v>
      </c>
      <c r="M3667" t="b">
        <v>1</v>
      </c>
      <c r="N3667" t="s">
        <v>8297</v>
      </c>
      <c r="O3667" s="5">
        <f t="shared" si="456"/>
        <v>4.5237333333333334</v>
      </c>
      <c r="P3667" s="8">
        <f t="shared" si="457"/>
        <v>75.647714604236342</v>
      </c>
      <c r="Q3667" t="str">
        <f t="shared" si="458"/>
        <v>games</v>
      </c>
      <c r="R3667" t="str">
        <f t="shared" si="459"/>
        <v>tabletop games</v>
      </c>
      <c r="S3667" s="11">
        <f t="shared" si="460"/>
        <v>42664.405925925923</v>
      </c>
      <c r="T3667" s="11">
        <f t="shared" si="461"/>
        <v>42695.207638888889</v>
      </c>
      <c r="U3667" t="str">
        <f>INDEX('ED - Country code'!$A:$A,MATCH(Data!G2195,'ED - Country code'!$B:$B,0))</f>
        <v>United Kingdom</v>
      </c>
      <c r="V3667">
        <f t="shared" si="462"/>
        <v>30.801712962966121</v>
      </c>
      <c r="W3667">
        <f t="shared" si="463"/>
        <v>2016</v>
      </c>
    </row>
    <row r="3668" spans="1:23" ht="43.2" x14ac:dyDescent="0.3">
      <c r="A3668">
        <v>3312</v>
      </c>
      <c r="B3668" s="3" t="s">
        <v>3312</v>
      </c>
      <c r="C3668" s="3" t="s">
        <v>7422</v>
      </c>
      <c r="D3668">
        <v>2500</v>
      </c>
      <c r="E3668">
        <v>2501</v>
      </c>
      <c r="F3668" t="s">
        <v>8219</v>
      </c>
      <c r="G3668" t="s">
        <v>8224</v>
      </c>
      <c r="H3668" t="s">
        <v>8246</v>
      </c>
      <c r="I3668">
        <v>1478901600</v>
      </c>
      <c r="J3668">
        <v>1477077946</v>
      </c>
      <c r="K3668" t="b">
        <v>0</v>
      </c>
      <c r="L3668">
        <v>41</v>
      </c>
      <c r="M3668" t="b">
        <v>1</v>
      </c>
      <c r="N3668" t="s">
        <v>8271</v>
      </c>
      <c r="O3668" s="5">
        <f t="shared" si="456"/>
        <v>1.0004</v>
      </c>
      <c r="P3668" s="8">
        <f t="shared" si="457"/>
        <v>61</v>
      </c>
      <c r="Q3668" t="str">
        <f t="shared" si="458"/>
        <v>theater</v>
      </c>
      <c r="R3668" t="str">
        <f t="shared" si="459"/>
        <v>plays</v>
      </c>
      <c r="S3668" s="11">
        <f t="shared" si="460"/>
        <v>42664.809560185182</v>
      </c>
      <c r="T3668" s="11">
        <f t="shared" si="461"/>
        <v>42685.916666666672</v>
      </c>
      <c r="U3668" t="str">
        <f>INDEX('ED - Country code'!$A:$A,MATCH(Data!G3314,'ED - Country code'!$B:$B,0))</f>
        <v>Denmark</v>
      </c>
      <c r="V3668">
        <f t="shared" si="462"/>
        <v>21.107106481489609</v>
      </c>
      <c r="W3668">
        <f t="shared" si="463"/>
        <v>2016</v>
      </c>
    </row>
    <row r="3669" spans="1:23" ht="43.2" x14ac:dyDescent="0.3">
      <c r="A3669">
        <v>3663</v>
      </c>
      <c r="B3669" s="3" t="s">
        <v>3660</v>
      </c>
      <c r="C3669" s="3" t="s">
        <v>7773</v>
      </c>
      <c r="D3669">
        <v>225</v>
      </c>
      <c r="E3669">
        <v>234</v>
      </c>
      <c r="F3669" t="s">
        <v>8219</v>
      </c>
      <c r="G3669" t="s">
        <v>8225</v>
      </c>
      <c r="H3669" t="s">
        <v>8247</v>
      </c>
      <c r="I3669">
        <v>1482321030</v>
      </c>
      <c r="J3669">
        <v>1477133430</v>
      </c>
      <c r="K3669" t="b">
        <v>0</v>
      </c>
      <c r="L3669">
        <v>9</v>
      </c>
      <c r="M3669" t="b">
        <v>1</v>
      </c>
      <c r="N3669" t="s">
        <v>8271</v>
      </c>
      <c r="O3669" s="5">
        <f t="shared" si="456"/>
        <v>1.04</v>
      </c>
      <c r="P3669" s="8">
        <f t="shared" si="457"/>
        <v>26</v>
      </c>
      <c r="Q3669" t="str">
        <f t="shared" si="458"/>
        <v>theater</v>
      </c>
      <c r="R3669" t="str">
        <f t="shared" si="459"/>
        <v>plays</v>
      </c>
      <c r="S3669" s="11">
        <f t="shared" si="460"/>
        <v>42665.451736111107</v>
      </c>
      <c r="T3669" s="11">
        <f t="shared" si="461"/>
        <v>42725.493402777778</v>
      </c>
      <c r="U3669" t="str">
        <f>INDEX('ED - Country code'!$A:$A,MATCH(Data!G3665,'ED - Country code'!$B:$B,0))</f>
        <v>Italy</v>
      </c>
      <c r="V3669">
        <f t="shared" si="462"/>
        <v>60.041666666671517</v>
      </c>
      <c r="W3669">
        <f t="shared" si="463"/>
        <v>2016</v>
      </c>
    </row>
    <row r="3670" spans="1:23" ht="43.2" x14ac:dyDescent="0.3">
      <c r="A3670">
        <v>1746</v>
      </c>
      <c r="B3670" s="3" t="s">
        <v>1747</v>
      </c>
      <c r="C3670" s="3" t="s">
        <v>5856</v>
      </c>
      <c r="D3670">
        <v>15000</v>
      </c>
      <c r="E3670">
        <v>22215</v>
      </c>
      <c r="F3670" t="s">
        <v>8219</v>
      </c>
      <c r="G3670" t="s">
        <v>8224</v>
      </c>
      <c r="H3670" t="s">
        <v>8246</v>
      </c>
      <c r="I3670">
        <v>1479952800</v>
      </c>
      <c r="J3670">
        <v>1477368867</v>
      </c>
      <c r="K3670" t="b">
        <v>0</v>
      </c>
      <c r="L3670">
        <v>107</v>
      </c>
      <c r="M3670" t="b">
        <v>1</v>
      </c>
      <c r="N3670" t="s">
        <v>8285</v>
      </c>
      <c r="O3670" s="5">
        <f t="shared" si="456"/>
        <v>1.4810000000000001</v>
      </c>
      <c r="P3670" s="8">
        <f t="shared" si="457"/>
        <v>207.61682242990653</v>
      </c>
      <c r="Q3670" t="str">
        <f t="shared" si="458"/>
        <v>photography</v>
      </c>
      <c r="R3670" t="str">
        <f t="shared" si="459"/>
        <v>photobooks</v>
      </c>
      <c r="S3670" s="11">
        <f t="shared" si="460"/>
        <v>42668.176701388889</v>
      </c>
      <c r="T3670" s="11">
        <f t="shared" si="461"/>
        <v>42698.083333333328</v>
      </c>
      <c r="U3670" t="str">
        <f>INDEX('ED - Country code'!$A:$A,MATCH(Data!G1748,'ED - Country code'!$B:$B,0))</f>
        <v>United States of America</v>
      </c>
      <c r="V3670">
        <f t="shared" si="462"/>
        <v>29.906631944439141</v>
      </c>
      <c r="W3670">
        <f t="shared" si="463"/>
        <v>2016</v>
      </c>
    </row>
    <row r="3671" spans="1:23" ht="43.2" x14ac:dyDescent="0.3">
      <c r="A3671">
        <v>2446</v>
      </c>
      <c r="B3671" s="3" t="s">
        <v>2447</v>
      </c>
      <c r="C3671" s="3" t="s">
        <v>6556</v>
      </c>
      <c r="D3671">
        <v>5000</v>
      </c>
      <c r="E3671">
        <v>8399</v>
      </c>
      <c r="F3671" t="s">
        <v>8219</v>
      </c>
      <c r="G3671" t="s">
        <v>8224</v>
      </c>
      <c r="H3671" t="s">
        <v>8246</v>
      </c>
      <c r="I3671">
        <v>1480174071</v>
      </c>
      <c r="J3671">
        <v>1477578471</v>
      </c>
      <c r="K3671" t="b">
        <v>0</v>
      </c>
      <c r="L3671">
        <v>111</v>
      </c>
      <c r="M3671" t="b">
        <v>1</v>
      </c>
      <c r="N3671" t="s">
        <v>8298</v>
      </c>
      <c r="O3671" s="5">
        <f t="shared" si="456"/>
        <v>1.6798</v>
      </c>
      <c r="P3671" s="8">
        <f t="shared" si="457"/>
        <v>75.666666666666671</v>
      </c>
      <c r="Q3671" t="str">
        <f t="shared" si="458"/>
        <v>food</v>
      </c>
      <c r="R3671" t="str">
        <f t="shared" si="459"/>
        <v>small batch</v>
      </c>
      <c r="S3671" s="11">
        <f t="shared" si="460"/>
        <v>42670.602673611109</v>
      </c>
      <c r="T3671" s="11">
        <f t="shared" si="461"/>
        <v>42700.64434027778</v>
      </c>
      <c r="U3671" t="str">
        <f>INDEX('ED - Country code'!$A:$A,MATCH(Data!G2448,'ED - Country code'!$B:$B,0))</f>
        <v>United States of America</v>
      </c>
      <c r="V3671">
        <f t="shared" si="462"/>
        <v>30.041666666671517</v>
      </c>
      <c r="W3671">
        <f t="shared" si="463"/>
        <v>2016</v>
      </c>
    </row>
    <row r="3672" spans="1:23" ht="28.8" x14ac:dyDescent="0.3">
      <c r="A3672">
        <v>1302</v>
      </c>
      <c r="B3672" s="3" t="s">
        <v>1303</v>
      </c>
      <c r="C3672" s="3" t="s">
        <v>5412</v>
      </c>
      <c r="D3672">
        <v>2500</v>
      </c>
      <c r="E3672">
        <v>2500</v>
      </c>
      <c r="F3672" t="s">
        <v>8219</v>
      </c>
      <c r="G3672" t="s">
        <v>8224</v>
      </c>
      <c r="H3672" t="s">
        <v>8246</v>
      </c>
      <c r="I3672">
        <v>1480559011</v>
      </c>
      <c r="J3672">
        <v>1477963411</v>
      </c>
      <c r="K3672" t="b">
        <v>0</v>
      </c>
      <c r="L3672">
        <v>50</v>
      </c>
      <c r="M3672" t="b">
        <v>1</v>
      </c>
      <c r="N3672" t="s">
        <v>8271</v>
      </c>
      <c r="O3672" s="5">
        <f t="shared" si="456"/>
        <v>1</v>
      </c>
      <c r="P3672" s="8">
        <f t="shared" si="457"/>
        <v>50</v>
      </c>
      <c r="Q3672" t="str">
        <f t="shared" si="458"/>
        <v>theater</v>
      </c>
      <c r="R3672" t="str">
        <f t="shared" si="459"/>
        <v>plays</v>
      </c>
      <c r="S3672" s="11">
        <f t="shared" si="460"/>
        <v>42675.057997685188</v>
      </c>
      <c r="T3672" s="11">
        <f t="shared" si="461"/>
        <v>42705.099664351852</v>
      </c>
      <c r="U3672" t="str">
        <f>INDEX('ED - Country code'!$A:$A,MATCH(Data!G1304,'ED - Country code'!$B:$B,0))</f>
        <v>United States of America</v>
      </c>
      <c r="V3672">
        <f t="shared" si="462"/>
        <v>30.041666666664241</v>
      </c>
      <c r="W3672">
        <f t="shared" si="463"/>
        <v>2016</v>
      </c>
    </row>
    <row r="3673" spans="1:23" ht="28.8" x14ac:dyDescent="0.3">
      <c r="A3673">
        <v>2039</v>
      </c>
      <c r="B3673" s="3" t="s">
        <v>2040</v>
      </c>
      <c r="C3673" s="3" t="s">
        <v>6149</v>
      </c>
      <c r="D3673">
        <v>125000</v>
      </c>
      <c r="E3673">
        <v>170271</v>
      </c>
      <c r="F3673" t="s">
        <v>8219</v>
      </c>
      <c r="G3673" t="s">
        <v>8224</v>
      </c>
      <c r="H3673" t="s">
        <v>8246</v>
      </c>
      <c r="I3673">
        <v>1480568340</v>
      </c>
      <c r="J3673">
        <v>1477996325</v>
      </c>
      <c r="K3673" t="b">
        <v>1</v>
      </c>
      <c r="L3673">
        <v>379</v>
      </c>
      <c r="M3673" t="b">
        <v>1</v>
      </c>
      <c r="N3673" t="s">
        <v>8295</v>
      </c>
      <c r="O3673" s="5">
        <f t="shared" si="456"/>
        <v>1.362168</v>
      </c>
      <c r="P3673" s="8">
        <f t="shared" si="457"/>
        <v>449.26385224274406</v>
      </c>
      <c r="Q3673" t="str">
        <f t="shared" si="458"/>
        <v>technology</v>
      </c>
      <c r="R3673" t="str">
        <f t="shared" si="459"/>
        <v>hardware</v>
      </c>
      <c r="S3673" s="11">
        <f t="shared" si="460"/>
        <v>42675.438946759255</v>
      </c>
      <c r="T3673" s="11">
        <f t="shared" si="461"/>
        <v>42705.207638888889</v>
      </c>
      <c r="U3673" t="str">
        <f>INDEX('ED - Country code'!$A:$A,MATCH(Data!G2041,'ED - Country code'!$B:$B,0))</f>
        <v>United States of America</v>
      </c>
      <c r="V3673">
        <f t="shared" si="462"/>
        <v>29.768692129633564</v>
      </c>
      <c r="W3673">
        <f t="shared" si="463"/>
        <v>2016</v>
      </c>
    </row>
    <row r="3674" spans="1:23" ht="28.8" x14ac:dyDescent="0.3">
      <c r="A3674">
        <v>2196</v>
      </c>
      <c r="B3674" s="3" t="s">
        <v>2197</v>
      </c>
      <c r="C3674" s="3" t="s">
        <v>6306</v>
      </c>
      <c r="D3674">
        <v>14000</v>
      </c>
      <c r="E3674">
        <v>15937</v>
      </c>
      <c r="F3674" t="s">
        <v>8219</v>
      </c>
      <c r="G3674" t="s">
        <v>8224</v>
      </c>
      <c r="H3674" t="s">
        <v>8246</v>
      </c>
      <c r="I3674">
        <v>1480662000</v>
      </c>
      <c r="J3674">
        <v>1478000502</v>
      </c>
      <c r="K3674" t="b">
        <v>0</v>
      </c>
      <c r="L3674">
        <v>234</v>
      </c>
      <c r="M3674" t="b">
        <v>1</v>
      </c>
      <c r="N3674" t="s">
        <v>8297</v>
      </c>
      <c r="O3674" s="5">
        <f t="shared" si="456"/>
        <v>1.1383571428571428</v>
      </c>
      <c r="P3674" s="8">
        <f t="shared" si="457"/>
        <v>68.106837606837601</v>
      </c>
      <c r="Q3674" t="str">
        <f t="shared" si="458"/>
        <v>games</v>
      </c>
      <c r="R3674" t="str">
        <f t="shared" si="459"/>
        <v>tabletop games</v>
      </c>
      <c r="S3674" s="11">
        <f t="shared" si="460"/>
        <v>42675.487291666665</v>
      </c>
      <c r="T3674" s="11">
        <f t="shared" si="461"/>
        <v>42706.291666666672</v>
      </c>
      <c r="U3674" t="str">
        <f>INDEX('ED - Country code'!$A:$A,MATCH(Data!G2198,'ED - Country code'!$B:$B,0))</f>
        <v>United Kingdom</v>
      </c>
      <c r="V3674">
        <f t="shared" si="462"/>
        <v>30.804375000006985</v>
      </c>
      <c r="W3674">
        <f t="shared" si="463"/>
        <v>2016</v>
      </c>
    </row>
    <row r="3675" spans="1:23" ht="43.2" x14ac:dyDescent="0.3">
      <c r="A3675">
        <v>652</v>
      </c>
      <c r="B3675" s="3" t="s">
        <v>653</v>
      </c>
      <c r="C3675" s="3" t="s">
        <v>4762</v>
      </c>
      <c r="D3675">
        <v>3000</v>
      </c>
      <c r="E3675">
        <v>3014</v>
      </c>
      <c r="F3675" t="s">
        <v>8219</v>
      </c>
      <c r="G3675" t="s">
        <v>8224</v>
      </c>
      <c r="H3675" t="s">
        <v>8246</v>
      </c>
      <c r="I3675">
        <v>1480613650</v>
      </c>
      <c r="J3675">
        <v>1478018050</v>
      </c>
      <c r="K3675" t="b">
        <v>0</v>
      </c>
      <c r="L3675">
        <v>28</v>
      </c>
      <c r="M3675" t="b">
        <v>1</v>
      </c>
      <c r="N3675" t="s">
        <v>8273</v>
      </c>
      <c r="O3675" s="5">
        <f t="shared" si="456"/>
        <v>1.0046666666666666</v>
      </c>
      <c r="P3675" s="8">
        <f t="shared" si="457"/>
        <v>107.64285714285714</v>
      </c>
      <c r="Q3675" t="str">
        <f t="shared" si="458"/>
        <v>technology</v>
      </c>
      <c r="R3675" t="str">
        <f t="shared" si="459"/>
        <v>wearables</v>
      </c>
      <c r="S3675" s="11">
        <f t="shared" si="460"/>
        <v>42675.690393518518</v>
      </c>
      <c r="T3675" s="11">
        <f t="shared" si="461"/>
        <v>42705.732060185182</v>
      </c>
      <c r="U3675" t="str">
        <f>INDEX('ED - Country code'!$A:$A,MATCH(Data!G654,'ED - Country code'!$B:$B,0))</f>
        <v>United States of America</v>
      </c>
      <c r="V3675">
        <f t="shared" si="462"/>
        <v>30.041666666664241</v>
      </c>
      <c r="W3675">
        <f t="shared" si="463"/>
        <v>2016</v>
      </c>
    </row>
    <row r="3676" spans="1:23" ht="43.2" x14ac:dyDescent="0.3">
      <c r="A3676">
        <v>3244</v>
      </c>
      <c r="B3676" s="3" t="s">
        <v>3244</v>
      </c>
      <c r="C3676" s="3" t="s">
        <v>7354</v>
      </c>
      <c r="D3676">
        <v>1600</v>
      </c>
      <c r="E3676">
        <v>1647</v>
      </c>
      <c r="F3676" t="s">
        <v>8219</v>
      </c>
      <c r="G3676" t="s">
        <v>8225</v>
      </c>
      <c r="H3676" t="s">
        <v>8247</v>
      </c>
      <c r="I3676">
        <v>1480613982</v>
      </c>
      <c r="J3676">
        <v>1478018382</v>
      </c>
      <c r="K3676" t="b">
        <v>0</v>
      </c>
      <c r="L3676">
        <v>69</v>
      </c>
      <c r="M3676" t="b">
        <v>1</v>
      </c>
      <c r="N3676" t="s">
        <v>8271</v>
      </c>
      <c r="O3676" s="5">
        <f t="shared" si="456"/>
        <v>1.0293749999999999</v>
      </c>
      <c r="P3676" s="8">
        <f t="shared" si="457"/>
        <v>23.869565217391305</v>
      </c>
      <c r="Q3676" t="str">
        <f t="shared" si="458"/>
        <v>theater</v>
      </c>
      <c r="R3676" t="str">
        <f t="shared" si="459"/>
        <v>plays</v>
      </c>
      <c r="S3676" s="11">
        <f t="shared" si="460"/>
        <v>42675.694236111114</v>
      </c>
      <c r="T3676" s="11">
        <f t="shared" si="461"/>
        <v>42705.735902777778</v>
      </c>
      <c r="U3676" t="str">
        <f>INDEX('ED - Country code'!$A:$A,MATCH(Data!G3246,'ED - Country code'!$B:$B,0))</f>
        <v>United States of America</v>
      </c>
      <c r="V3676">
        <f t="shared" si="462"/>
        <v>30.041666666664241</v>
      </c>
      <c r="W3676">
        <f t="shared" si="463"/>
        <v>2016</v>
      </c>
    </row>
    <row r="3677" spans="1:23" ht="43.2" x14ac:dyDescent="0.3">
      <c r="A3677">
        <v>3414</v>
      </c>
      <c r="B3677" s="3" t="s">
        <v>3413</v>
      </c>
      <c r="C3677" s="3" t="s">
        <v>7524</v>
      </c>
      <c r="D3677">
        <v>3000</v>
      </c>
      <c r="E3677">
        <v>3105</v>
      </c>
      <c r="F3677" t="s">
        <v>8219</v>
      </c>
      <c r="G3677" t="s">
        <v>8224</v>
      </c>
      <c r="H3677" t="s">
        <v>8246</v>
      </c>
      <c r="I3677">
        <v>1480579140</v>
      </c>
      <c r="J3677">
        <v>1478030325</v>
      </c>
      <c r="K3677" t="b">
        <v>0</v>
      </c>
      <c r="L3677">
        <v>44</v>
      </c>
      <c r="M3677" t="b">
        <v>1</v>
      </c>
      <c r="N3677" t="s">
        <v>8271</v>
      </c>
      <c r="O3677" s="5">
        <f t="shared" si="456"/>
        <v>1.0349999999999999</v>
      </c>
      <c r="P3677" s="8">
        <f t="shared" si="457"/>
        <v>70.568181818181813</v>
      </c>
      <c r="Q3677" t="str">
        <f t="shared" si="458"/>
        <v>theater</v>
      </c>
      <c r="R3677" t="str">
        <f t="shared" si="459"/>
        <v>plays</v>
      </c>
      <c r="S3677" s="11">
        <f t="shared" si="460"/>
        <v>42675.832465277781</v>
      </c>
      <c r="T3677" s="11">
        <f t="shared" si="461"/>
        <v>42705.332638888889</v>
      </c>
      <c r="U3677" t="str">
        <f>INDEX('ED - Country code'!$A:$A,MATCH(Data!G3416,'ED - Country code'!$B:$B,0))</f>
        <v>United Kingdom</v>
      </c>
      <c r="V3677">
        <f t="shared" si="462"/>
        <v>29.500173611108039</v>
      </c>
      <c r="W3677">
        <f t="shared" si="463"/>
        <v>2016</v>
      </c>
    </row>
    <row r="3678" spans="1:23" ht="43.2" x14ac:dyDescent="0.3">
      <c r="A3678">
        <v>531</v>
      </c>
      <c r="B3678" s="3" t="s">
        <v>532</v>
      </c>
      <c r="C3678" s="3" t="s">
        <v>4641</v>
      </c>
      <c r="D3678">
        <v>4000</v>
      </c>
      <c r="E3678">
        <v>4000</v>
      </c>
      <c r="F3678" t="s">
        <v>8219</v>
      </c>
      <c r="G3678" t="s">
        <v>8224</v>
      </c>
      <c r="H3678" t="s">
        <v>8246</v>
      </c>
      <c r="I3678">
        <v>1481957940</v>
      </c>
      <c r="J3678">
        <v>1478050429</v>
      </c>
      <c r="K3678" t="b">
        <v>0</v>
      </c>
      <c r="L3678">
        <v>31</v>
      </c>
      <c r="M3678" t="b">
        <v>1</v>
      </c>
      <c r="N3678" t="s">
        <v>8271</v>
      </c>
      <c r="O3678" s="5">
        <f t="shared" si="456"/>
        <v>1</v>
      </c>
      <c r="P3678" s="8">
        <f t="shared" si="457"/>
        <v>129.03225806451613</v>
      </c>
      <c r="Q3678" t="str">
        <f t="shared" si="458"/>
        <v>theater</v>
      </c>
      <c r="R3678" t="str">
        <f t="shared" si="459"/>
        <v>plays</v>
      </c>
      <c r="S3678" s="11">
        <f t="shared" si="460"/>
        <v>42676.065150462964</v>
      </c>
      <c r="T3678" s="11">
        <f t="shared" si="461"/>
        <v>42721.290972222225</v>
      </c>
      <c r="U3678" t="str">
        <f>INDEX('ED - Country code'!$A:$A,MATCH(Data!G533,'ED - Country code'!$B:$B,0))</f>
        <v>United States of America</v>
      </c>
      <c r="V3678">
        <f t="shared" si="462"/>
        <v>45.225821759260725</v>
      </c>
      <c r="W3678">
        <f t="shared" si="463"/>
        <v>2016</v>
      </c>
    </row>
    <row r="3679" spans="1:23" ht="28.8" x14ac:dyDescent="0.3">
      <c r="A3679">
        <v>1968</v>
      </c>
      <c r="B3679" s="3" t="s">
        <v>1969</v>
      </c>
      <c r="C3679" s="3" t="s">
        <v>6078</v>
      </c>
      <c r="D3679">
        <v>50000</v>
      </c>
      <c r="E3679">
        <v>142483</v>
      </c>
      <c r="F3679" t="s">
        <v>8219</v>
      </c>
      <c r="G3679" t="s">
        <v>8224</v>
      </c>
      <c r="H3679" t="s">
        <v>8246</v>
      </c>
      <c r="I3679">
        <v>1480777515</v>
      </c>
      <c r="J3679">
        <v>1478095515</v>
      </c>
      <c r="K3679" t="b">
        <v>1</v>
      </c>
      <c r="L3679">
        <v>510</v>
      </c>
      <c r="M3679" t="b">
        <v>1</v>
      </c>
      <c r="N3679" t="s">
        <v>8295</v>
      </c>
      <c r="O3679" s="5">
        <f t="shared" si="456"/>
        <v>2.8496600000000001</v>
      </c>
      <c r="P3679" s="8">
        <f t="shared" si="457"/>
        <v>279.37843137254902</v>
      </c>
      <c r="Q3679" t="str">
        <f t="shared" si="458"/>
        <v>technology</v>
      </c>
      <c r="R3679" t="str">
        <f t="shared" si="459"/>
        <v>hardware</v>
      </c>
      <c r="S3679" s="11">
        <f t="shared" si="460"/>
        <v>42676.586979166663</v>
      </c>
      <c r="T3679" s="11">
        <f t="shared" si="461"/>
        <v>42707.628645833334</v>
      </c>
      <c r="U3679" t="str">
        <f>INDEX('ED - Country code'!$A:$A,MATCH(Data!G1970,'ED - Country code'!$B:$B,0))</f>
        <v>United States of America</v>
      </c>
      <c r="V3679">
        <f t="shared" si="462"/>
        <v>31.041666666671517</v>
      </c>
      <c r="W3679">
        <f t="shared" si="463"/>
        <v>2016</v>
      </c>
    </row>
    <row r="3680" spans="1:23" ht="43.2" x14ac:dyDescent="0.3">
      <c r="A3680">
        <v>2250</v>
      </c>
      <c r="B3680" s="3" t="s">
        <v>2251</v>
      </c>
      <c r="C3680" s="3" t="s">
        <v>6360</v>
      </c>
      <c r="D3680">
        <v>25000</v>
      </c>
      <c r="E3680">
        <v>243778</v>
      </c>
      <c r="F3680" t="s">
        <v>8219</v>
      </c>
      <c r="G3680" t="s">
        <v>8224</v>
      </c>
      <c r="H3680" t="s">
        <v>8246</v>
      </c>
      <c r="I3680">
        <v>1480727273</v>
      </c>
      <c r="J3680">
        <v>1478131673</v>
      </c>
      <c r="K3680" t="b">
        <v>0</v>
      </c>
      <c r="L3680">
        <v>571</v>
      </c>
      <c r="M3680" t="b">
        <v>1</v>
      </c>
      <c r="N3680" t="s">
        <v>8297</v>
      </c>
      <c r="O3680" s="5">
        <f t="shared" si="456"/>
        <v>9.7511200000000002</v>
      </c>
      <c r="P3680" s="8">
        <f t="shared" si="457"/>
        <v>426.93169877408059</v>
      </c>
      <c r="Q3680" t="str">
        <f t="shared" si="458"/>
        <v>games</v>
      </c>
      <c r="R3680" t="str">
        <f t="shared" si="459"/>
        <v>tabletop games</v>
      </c>
      <c r="S3680" s="11">
        <f t="shared" si="460"/>
        <v>42677.005474537036</v>
      </c>
      <c r="T3680" s="11">
        <f t="shared" si="461"/>
        <v>42707.0471412037</v>
      </c>
      <c r="U3680" t="str">
        <f>INDEX('ED - Country code'!$A:$A,MATCH(Data!G2252,'ED - Country code'!$B:$B,0))</f>
        <v>Canada</v>
      </c>
      <c r="V3680">
        <f t="shared" si="462"/>
        <v>30.041666666664241</v>
      </c>
      <c r="W3680">
        <f t="shared" si="463"/>
        <v>2016</v>
      </c>
    </row>
    <row r="3681" spans="1:23" ht="28.8" x14ac:dyDescent="0.3">
      <c r="A3681">
        <v>1376</v>
      </c>
      <c r="B3681" s="3" t="s">
        <v>1377</v>
      </c>
      <c r="C3681" s="3" t="s">
        <v>5486</v>
      </c>
      <c r="D3681">
        <v>3700</v>
      </c>
      <c r="E3681">
        <v>9342</v>
      </c>
      <c r="F3681" t="s">
        <v>8219</v>
      </c>
      <c r="G3681" t="s">
        <v>8225</v>
      </c>
      <c r="H3681" t="s">
        <v>8247</v>
      </c>
      <c r="I3681">
        <v>1480784606</v>
      </c>
      <c r="J3681">
        <v>1478189006</v>
      </c>
      <c r="K3681" t="b">
        <v>0</v>
      </c>
      <c r="L3681">
        <v>168</v>
      </c>
      <c r="M3681" t="b">
        <v>1</v>
      </c>
      <c r="N3681" t="s">
        <v>8276</v>
      </c>
      <c r="O3681" s="5">
        <f t="shared" si="456"/>
        <v>2.5248648648648651</v>
      </c>
      <c r="P3681" s="8">
        <f t="shared" si="457"/>
        <v>55.607142857142854</v>
      </c>
      <c r="Q3681" t="str">
        <f t="shared" si="458"/>
        <v>music</v>
      </c>
      <c r="R3681" t="str">
        <f t="shared" si="459"/>
        <v>rock</v>
      </c>
      <c r="S3681" s="11">
        <f t="shared" si="460"/>
        <v>42677.669050925921</v>
      </c>
      <c r="T3681" s="11">
        <f t="shared" si="461"/>
        <v>42707.710717592592</v>
      </c>
      <c r="U3681" t="str">
        <f>INDEX('ED - Country code'!$A:$A,MATCH(Data!G1378,'ED - Country code'!$B:$B,0))</f>
        <v>United States of America</v>
      </c>
      <c r="V3681">
        <f t="shared" si="462"/>
        <v>30.041666666671517</v>
      </c>
      <c r="W3681">
        <f t="shared" si="463"/>
        <v>2016</v>
      </c>
    </row>
    <row r="3682" spans="1:23" ht="43.2" x14ac:dyDescent="0.3">
      <c r="A3682">
        <v>1221</v>
      </c>
      <c r="B3682" s="3" t="s">
        <v>1222</v>
      </c>
      <c r="C3682" s="3" t="s">
        <v>5331</v>
      </c>
      <c r="D3682">
        <v>2200</v>
      </c>
      <c r="E3682">
        <v>2451.0100000000002</v>
      </c>
      <c r="F3682" t="s">
        <v>8219</v>
      </c>
      <c r="G3682" t="s">
        <v>8225</v>
      </c>
      <c r="H3682" t="s">
        <v>8247</v>
      </c>
      <c r="I3682">
        <v>1480809600</v>
      </c>
      <c r="J3682">
        <v>1478431488</v>
      </c>
      <c r="K3682" t="b">
        <v>0</v>
      </c>
      <c r="L3682">
        <v>103</v>
      </c>
      <c r="M3682" t="b">
        <v>1</v>
      </c>
      <c r="N3682" t="s">
        <v>8285</v>
      </c>
      <c r="O3682" s="5">
        <f t="shared" si="456"/>
        <v>1.1140954545454547</v>
      </c>
      <c r="P3682" s="8">
        <f t="shared" si="457"/>
        <v>23.796213592233013</v>
      </c>
      <c r="Q3682" t="str">
        <f t="shared" si="458"/>
        <v>photography</v>
      </c>
      <c r="R3682" t="str">
        <f t="shared" si="459"/>
        <v>photobooks</v>
      </c>
      <c r="S3682" s="11">
        <f t="shared" si="460"/>
        <v>42680.47555555556</v>
      </c>
      <c r="T3682" s="11">
        <f t="shared" si="461"/>
        <v>42708</v>
      </c>
      <c r="U3682" t="str">
        <f>INDEX('ED - Country code'!$A:$A,MATCH(Data!G1223,'ED - Country code'!$B:$B,0))</f>
        <v>United States of America</v>
      </c>
      <c r="V3682">
        <f t="shared" si="462"/>
        <v>27.524444444439723</v>
      </c>
      <c r="W3682">
        <f t="shared" si="463"/>
        <v>2016</v>
      </c>
    </row>
    <row r="3683" spans="1:23" x14ac:dyDescent="0.3">
      <c r="A3683">
        <v>3302</v>
      </c>
      <c r="B3683" s="3" t="s">
        <v>3302</v>
      </c>
      <c r="C3683" s="3" t="s">
        <v>7412</v>
      </c>
      <c r="D3683">
        <v>8400</v>
      </c>
      <c r="E3683">
        <v>8685</v>
      </c>
      <c r="F3683" t="s">
        <v>8219</v>
      </c>
      <c r="G3683" t="s">
        <v>8227</v>
      </c>
      <c r="H3683" t="s">
        <v>8249</v>
      </c>
      <c r="I3683">
        <v>1481099176</v>
      </c>
      <c r="J3683">
        <v>1478507176</v>
      </c>
      <c r="K3683" t="b">
        <v>0</v>
      </c>
      <c r="L3683">
        <v>50</v>
      </c>
      <c r="M3683" t="b">
        <v>1</v>
      </c>
      <c r="N3683" t="s">
        <v>8271</v>
      </c>
      <c r="O3683" s="5">
        <f t="shared" si="456"/>
        <v>1.0339285714285715</v>
      </c>
      <c r="P3683" s="8">
        <f t="shared" si="457"/>
        <v>173.7</v>
      </c>
      <c r="Q3683" t="str">
        <f t="shared" si="458"/>
        <v>theater</v>
      </c>
      <c r="R3683" t="str">
        <f t="shared" si="459"/>
        <v>plays</v>
      </c>
      <c r="S3683" s="11">
        <f t="shared" si="460"/>
        <v>42681.35157407407</v>
      </c>
      <c r="T3683" s="11">
        <f t="shared" si="461"/>
        <v>42711.35157407407</v>
      </c>
      <c r="U3683" t="str">
        <f>INDEX('ED - Country code'!$A:$A,MATCH(Data!G3304,'ED - Country code'!$B:$B,0))</f>
        <v>United States of America</v>
      </c>
      <c r="V3683">
        <f t="shared" si="462"/>
        <v>30</v>
      </c>
      <c r="W3683">
        <f t="shared" si="463"/>
        <v>2016</v>
      </c>
    </row>
    <row r="3684" spans="1:23" ht="43.2" x14ac:dyDescent="0.3">
      <c r="A3684">
        <v>2256</v>
      </c>
      <c r="B3684" s="3" t="s">
        <v>2257</v>
      </c>
      <c r="C3684" s="3" t="s">
        <v>6366</v>
      </c>
      <c r="D3684">
        <v>480</v>
      </c>
      <c r="E3684">
        <v>1069</v>
      </c>
      <c r="F3684" t="s">
        <v>8219</v>
      </c>
      <c r="G3684" t="s">
        <v>8225</v>
      </c>
      <c r="H3684" t="s">
        <v>8247</v>
      </c>
      <c r="I3684">
        <v>1479811846</v>
      </c>
      <c r="J3684">
        <v>1478602246</v>
      </c>
      <c r="K3684" t="b">
        <v>0</v>
      </c>
      <c r="L3684">
        <v>50</v>
      </c>
      <c r="M3684" t="b">
        <v>1</v>
      </c>
      <c r="N3684" t="s">
        <v>8297</v>
      </c>
      <c r="O3684" s="5">
        <f t="shared" si="456"/>
        <v>2.2270833333333333</v>
      </c>
      <c r="P3684" s="8">
        <f t="shared" si="457"/>
        <v>21.38</v>
      </c>
      <c r="Q3684" t="str">
        <f t="shared" si="458"/>
        <v>games</v>
      </c>
      <c r="R3684" t="str">
        <f t="shared" si="459"/>
        <v>tabletop games</v>
      </c>
      <c r="S3684" s="11">
        <f t="shared" si="460"/>
        <v>42682.451921296291</v>
      </c>
      <c r="T3684" s="11">
        <f t="shared" si="461"/>
        <v>42696.451921296291</v>
      </c>
      <c r="U3684" t="str">
        <f>INDEX('ED - Country code'!$A:$A,MATCH(Data!G2258,'ED - Country code'!$B:$B,0))</f>
        <v>United States of America</v>
      </c>
      <c r="V3684">
        <f t="shared" si="462"/>
        <v>14</v>
      </c>
      <c r="W3684">
        <f t="shared" si="463"/>
        <v>2016</v>
      </c>
    </row>
    <row r="3685" spans="1:23" ht="28.8" x14ac:dyDescent="0.3">
      <c r="A3685">
        <v>3772</v>
      </c>
      <c r="B3685" s="3" t="s">
        <v>3769</v>
      </c>
      <c r="C3685" s="3" t="s">
        <v>7882</v>
      </c>
      <c r="D3685">
        <v>5000</v>
      </c>
      <c r="E3685">
        <v>5510</v>
      </c>
      <c r="F3685" t="s">
        <v>8219</v>
      </c>
      <c r="G3685" t="s">
        <v>8224</v>
      </c>
      <c r="H3685" t="s">
        <v>8246</v>
      </c>
      <c r="I3685">
        <v>1480399200</v>
      </c>
      <c r="J3685">
        <v>1478616506</v>
      </c>
      <c r="K3685" t="b">
        <v>0</v>
      </c>
      <c r="L3685">
        <v>33</v>
      </c>
      <c r="M3685" t="b">
        <v>1</v>
      </c>
      <c r="N3685" t="s">
        <v>8305</v>
      </c>
      <c r="O3685" s="5">
        <f t="shared" si="456"/>
        <v>1.1020000000000001</v>
      </c>
      <c r="P3685" s="8">
        <f t="shared" si="457"/>
        <v>166.96969696969697</v>
      </c>
      <c r="Q3685" t="str">
        <f t="shared" si="458"/>
        <v>theater</v>
      </c>
      <c r="R3685" t="str">
        <f t="shared" si="459"/>
        <v>musical</v>
      </c>
      <c r="S3685" s="11">
        <f t="shared" si="460"/>
        <v>42682.616967592592</v>
      </c>
      <c r="T3685" s="11">
        <f t="shared" si="461"/>
        <v>42703.25</v>
      </c>
      <c r="U3685" t="str">
        <f>INDEX('ED - Country code'!$A:$A,MATCH(Data!G3774,'ED - Country code'!$B:$B,0))</f>
        <v>United States of America</v>
      </c>
      <c r="V3685">
        <f t="shared" si="462"/>
        <v>20.633032407407882</v>
      </c>
      <c r="W3685">
        <f t="shared" si="463"/>
        <v>2016</v>
      </c>
    </row>
    <row r="3686" spans="1:23" ht="43.2" x14ac:dyDescent="0.3">
      <c r="A3686">
        <v>640</v>
      </c>
      <c r="B3686" s="3" t="s">
        <v>641</v>
      </c>
      <c r="C3686" s="3" t="s">
        <v>4750</v>
      </c>
      <c r="D3686">
        <v>70</v>
      </c>
      <c r="E3686">
        <v>101</v>
      </c>
      <c r="F3686" t="s">
        <v>8219</v>
      </c>
      <c r="G3686" t="s">
        <v>8230</v>
      </c>
      <c r="H3686" t="s">
        <v>8249</v>
      </c>
      <c r="I3686">
        <v>1480028400</v>
      </c>
      <c r="J3686">
        <v>1478685915</v>
      </c>
      <c r="K3686" t="b">
        <v>0</v>
      </c>
      <c r="L3686">
        <v>2</v>
      </c>
      <c r="M3686" t="b">
        <v>1</v>
      </c>
      <c r="N3686" t="s">
        <v>8273</v>
      </c>
      <c r="O3686" s="5">
        <f t="shared" si="456"/>
        <v>1.4428571428571428</v>
      </c>
      <c r="P3686" s="8">
        <f t="shared" si="457"/>
        <v>50.5</v>
      </c>
      <c r="Q3686" t="str">
        <f t="shared" si="458"/>
        <v>technology</v>
      </c>
      <c r="R3686" t="str">
        <f t="shared" si="459"/>
        <v>wearables</v>
      </c>
      <c r="S3686" s="11">
        <f t="shared" si="460"/>
        <v>42683.420312500006</v>
      </c>
      <c r="T3686" s="11">
        <f t="shared" si="461"/>
        <v>42698.958333333328</v>
      </c>
      <c r="U3686" t="str">
        <f>INDEX('ED - Country code'!$A:$A,MATCH(Data!G642,'ED - Country code'!$B:$B,0))</f>
        <v>United States of America</v>
      </c>
      <c r="V3686">
        <f t="shared" si="462"/>
        <v>15.538020833322662</v>
      </c>
      <c r="W3686">
        <f t="shared" si="463"/>
        <v>2016</v>
      </c>
    </row>
    <row r="3687" spans="1:23" ht="43.2" x14ac:dyDescent="0.3">
      <c r="A3687">
        <v>2271</v>
      </c>
      <c r="B3687" s="3" t="s">
        <v>2272</v>
      </c>
      <c r="C3687" s="3" t="s">
        <v>6381</v>
      </c>
      <c r="D3687">
        <v>20000</v>
      </c>
      <c r="E3687">
        <v>56618</v>
      </c>
      <c r="F3687" t="s">
        <v>8219</v>
      </c>
      <c r="G3687" t="s">
        <v>8224</v>
      </c>
      <c r="H3687" t="s">
        <v>8246</v>
      </c>
      <c r="I3687">
        <v>1481328004</v>
      </c>
      <c r="J3687">
        <v>1478736004</v>
      </c>
      <c r="K3687" t="b">
        <v>0</v>
      </c>
      <c r="L3687">
        <v>1328</v>
      </c>
      <c r="M3687" t="b">
        <v>1</v>
      </c>
      <c r="N3687" t="s">
        <v>8297</v>
      </c>
      <c r="O3687" s="5">
        <f t="shared" si="456"/>
        <v>2.8309000000000002</v>
      </c>
      <c r="P3687" s="8">
        <f t="shared" si="457"/>
        <v>42.63403614457831</v>
      </c>
      <c r="Q3687" t="str">
        <f t="shared" si="458"/>
        <v>games</v>
      </c>
      <c r="R3687" t="str">
        <f t="shared" si="459"/>
        <v>tabletop games</v>
      </c>
      <c r="S3687" s="11">
        <f t="shared" si="460"/>
        <v>42684.000046296293</v>
      </c>
      <c r="T3687" s="11">
        <f t="shared" si="461"/>
        <v>42714.000046296293</v>
      </c>
      <c r="U3687" t="str">
        <f>INDEX('ED - Country code'!$A:$A,MATCH(Data!G2273,'ED - Country code'!$B:$B,0))</f>
        <v>United States of America</v>
      </c>
      <c r="V3687">
        <f t="shared" si="462"/>
        <v>30</v>
      </c>
      <c r="W3687">
        <f t="shared" si="463"/>
        <v>2016</v>
      </c>
    </row>
    <row r="3688" spans="1:23" ht="43.2" x14ac:dyDescent="0.3">
      <c r="A3688">
        <v>3340</v>
      </c>
      <c r="B3688" s="3" t="s">
        <v>3340</v>
      </c>
      <c r="C3688" s="3" t="s">
        <v>7450</v>
      </c>
      <c r="D3688">
        <v>3000</v>
      </c>
      <c r="E3688">
        <v>4145</v>
      </c>
      <c r="F3688" t="s">
        <v>8219</v>
      </c>
      <c r="G3688" t="s">
        <v>8224</v>
      </c>
      <c r="H3688" t="s">
        <v>8246</v>
      </c>
      <c r="I3688">
        <v>1481066554</v>
      </c>
      <c r="J3688">
        <v>1478906554</v>
      </c>
      <c r="K3688" t="b">
        <v>0</v>
      </c>
      <c r="L3688">
        <v>38</v>
      </c>
      <c r="M3688" t="b">
        <v>1</v>
      </c>
      <c r="N3688" t="s">
        <v>8271</v>
      </c>
      <c r="O3688" s="5">
        <f t="shared" si="456"/>
        <v>1.3816666666666666</v>
      </c>
      <c r="P3688" s="8">
        <f t="shared" si="457"/>
        <v>109.07894736842105</v>
      </c>
      <c r="Q3688" t="str">
        <f t="shared" si="458"/>
        <v>theater</v>
      </c>
      <c r="R3688" t="str">
        <f t="shared" si="459"/>
        <v>plays</v>
      </c>
      <c r="S3688" s="11">
        <f t="shared" si="460"/>
        <v>42685.974004629628</v>
      </c>
      <c r="T3688" s="11">
        <f t="shared" si="461"/>
        <v>42710.974004629628</v>
      </c>
      <c r="U3688" t="str">
        <f>INDEX('ED - Country code'!$A:$A,MATCH(Data!G3342,'ED - Country code'!$B:$B,0))</f>
        <v>United Kingdom</v>
      </c>
      <c r="V3688">
        <f t="shared" si="462"/>
        <v>25</v>
      </c>
      <c r="W3688">
        <f t="shared" si="463"/>
        <v>2016</v>
      </c>
    </row>
    <row r="3689" spans="1:23" ht="43.2" x14ac:dyDescent="0.3">
      <c r="A3689">
        <v>399</v>
      </c>
      <c r="B3689" s="3" t="s">
        <v>400</v>
      </c>
      <c r="C3689" s="3" t="s">
        <v>4509</v>
      </c>
      <c r="D3689">
        <v>20000</v>
      </c>
      <c r="E3689">
        <v>21361</v>
      </c>
      <c r="F3689" t="s">
        <v>8219</v>
      </c>
      <c r="G3689" t="s">
        <v>8225</v>
      </c>
      <c r="H3689" t="s">
        <v>8247</v>
      </c>
      <c r="I3689">
        <v>1481716800</v>
      </c>
      <c r="J3689">
        <v>1479070867</v>
      </c>
      <c r="K3689" t="b">
        <v>0</v>
      </c>
      <c r="L3689">
        <v>95</v>
      </c>
      <c r="M3689" t="b">
        <v>1</v>
      </c>
      <c r="N3689" t="s">
        <v>8269</v>
      </c>
      <c r="O3689" s="5">
        <f t="shared" si="456"/>
        <v>1.0680499999999999</v>
      </c>
      <c r="P3689" s="8">
        <f t="shared" si="457"/>
        <v>224.85263157894738</v>
      </c>
      <c r="Q3689" t="str">
        <f t="shared" si="458"/>
        <v>film &amp; video</v>
      </c>
      <c r="R3689" t="str">
        <f t="shared" si="459"/>
        <v>documentary</v>
      </c>
      <c r="S3689" s="11">
        <f t="shared" si="460"/>
        <v>42687.875775462962</v>
      </c>
      <c r="T3689" s="11">
        <f t="shared" si="461"/>
        <v>42718.5</v>
      </c>
      <c r="U3689" t="str">
        <f>INDEX('ED - Country code'!$A:$A,MATCH(Data!G401,'ED - Country code'!$B:$B,0))</f>
        <v>United States of America</v>
      </c>
      <c r="V3689">
        <f t="shared" si="462"/>
        <v>30.624224537037662</v>
      </c>
      <c r="W3689">
        <f t="shared" si="463"/>
        <v>2016</v>
      </c>
    </row>
    <row r="3690" spans="1:23" ht="43.2" x14ac:dyDescent="0.3">
      <c r="A3690">
        <v>1033</v>
      </c>
      <c r="B3690" s="3" t="s">
        <v>1034</v>
      </c>
      <c r="C3690" s="3" t="s">
        <v>5143</v>
      </c>
      <c r="D3690">
        <v>1328</v>
      </c>
      <c r="E3690">
        <v>1366</v>
      </c>
      <c r="F3690" t="s">
        <v>8219</v>
      </c>
      <c r="G3690" t="s">
        <v>8225</v>
      </c>
      <c r="H3690" t="s">
        <v>8247</v>
      </c>
      <c r="I3690">
        <v>1481564080</v>
      </c>
      <c r="J3690">
        <v>1479144880</v>
      </c>
      <c r="K3690" t="b">
        <v>0</v>
      </c>
      <c r="L3690">
        <v>27</v>
      </c>
      <c r="M3690" t="b">
        <v>1</v>
      </c>
      <c r="N3690" t="s">
        <v>8280</v>
      </c>
      <c r="O3690" s="5">
        <f t="shared" si="456"/>
        <v>1.0286144578313252</v>
      </c>
      <c r="P3690" s="8">
        <f t="shared" si="457"/>
        <v>50.592592592592595</v>
      </c>
      <c r="Q3690" t="str">
        <f t="shared" si="458"/>
        <v>music</v>
      </c>
      <c r="R3690" t="str">
        <f t="shared" si="459"/>
        <v>electronic music</v>
      </c>
      <c r="S3690" s="11">
        <f t="shared" si="460"/>
        <v>42688.732407407413</v>
      </c>
      <c r="T3690" s="11">
        <f t="shared" si="461"/>
        <v>42716.732407407413</v>
      </c>
      <c r="U3690" t="str">
        <f>INDEX('ED - Country code'!$A:$A,MATCH(Data!G1035,'ED - Country code'!$B:$B,0))</f>
        <v>United States of America</v>
      </c>
      <c r="V3690">
        <f t="shared" si="462"/>
        <v>28</v>
      </c>
      <c r="W3690">
        <f t="shared" si="463"/>
        <v>2016</v>
      </c>
    </row>
    <row r="3691" spans="1:23" ht="43.2" x14ac:dyDescent="0.3">
      <c r="A3691">
        <v>2248</v>
      </c>
      <c r="B3691" s="3" t="s">
        <v>2249</v>
      </c>
      <c r="C3691" s="3" t="s">
        <v>6358</v>
      </c>
      <c r="D3691">
        <v>7000</v>
      </c>
      <c r="E3691">
        <v>7505</v>
      </c>
      <c r="F3691" t="s">
        <v>8219</v>
      </c>
      <c r="G3691" t="s">
        <v>8225</v>
      </c>
      <c r="H3691" t="s">
        <v>8247</v>
      </c>
      <c r="I3691">
        <v>1481749278</v>
      </c>
      <c r="J3691">
        <v>1479157278</v>
      </c>
      <c r="K3691" t="b">
        <v>0</v>
      </c>
      <c r="L3691">
        <v>128</v>
      </c>
      <c r="M3691" t="b">
        <v>1</v>
      </c>
      <c r="N3691" t="s">
        <v>8297</v>
      </c>
      <c r="O3691" s="5">
        <f t="shared" si="456"/>
        <v>1.0721428571428571</v>
      </c>
      <c r="P3691" s="8">
        <f t="shared" si="457"/>
        <v>58.6328125</v>
      </c>
      <c r="Q3691" t="str">
        <f t="shared" si="458"/>
        <v>games</v>
      </c>
      <c r="R3691" t="str">
        <f t="shared" si="459"/>
        <v>tabletop games</v>
      </c>
      <c r="S3691" s="11">
        <f t="shared" si="460"/>
        <v>42688.875902777778</v>
      </c>
      <c r="T3691" s="11">
        <f t="shared" si="461"/>
        <v>42718.875902777778</v>
      </c>
      <c r="U3691" t="str">
        <f>INDEX('ED - Country code'!$A:$A,MATCH(Data!G2250,'ED - Country code'!$B:$B,0))</f>
        <v>United States of America</v>
      </c>
      <c r="V3691">
        <f t="shared" si="462"/>
        <v>30</v>
      </c>
      <c r="W3691">
        <f t="shared" si="463"/>
        <v>2016</v>
      </c>
    </row>
    <row r="3692" spans="1:23" ht="43.2" x14ac:dyDescent="0.3">
      <c r="A3692">
        <v>325</v>
      </c>
      <c r="B3692" s="3" t="s">
        <v>326</v>
      </c>
      <c r="C3692" s="3" t="s">
        <v>4435</v>
      </c>
      <c r="D3692">
        <v>50000</v>
      </c>
      <c r="E3692">
        <v>52198</v>
      </c>
      <c r="F3692" t="s">
        <v>8219</v>
      </c>
      <c r="G3692" t="s">
        <v>8224</v>
      </c>
      <c r="H3692" t="s">
        <v>8246</v>
      </c>
      <c r="I3692">
        <v>1482208233</v>
      </c>
      <c r="J3692">
        <v>1479184233</v>
      </c>
      <c r="K3692" t="b">
        <v>1</v>
      </c>
      <c r="L3692">
        <v>736</v>
      </c>
      <c r="M3692" t="b">
        <v>1</v>
      </c>
      <c r="N3692" t="s">
        <v>8269</v>
      </c>
      <c r="O3692" s="5">
        <f t="shared" si="456"/>
        <v>1.04396</v>
      </c>
      <c r="P3692" s="8">
        <f t="shared" si="457"/>
        <v>70.921195652173907</v>
      </c>
      <c r="Q3692" t="str">
        <f t="shared" si="458"/>
        <v>film &amp; video</v>
      </c>
      <c r="R3692" t="str">
        <f t="shared" si="459"/>
        <v>documentary</v>
      </c>
      <c r="S3692" s="11">
        <f t="shared" si="460"/>
        <v>42689.187881944439</v>
      </c>
      <c r="T3692" s="11">
        <f t="shared" si="461"/>
        <v>42724.187881944439</v>
      </c>
      <c r="U3692" t="str">
        <f>INDEX('ED - Country code'!$A:$A,MATCH(Data!G327,'ED - Country code'!$B:$B,0))</f>
        <v>United States of America</v>
      </c>
      <c r="V3692">
        <f t="shared" si="462"/>
        <v>35</v>
      </c>
      <c r="W3692">
        <f t="shared" si="463"/>
        <v>2016</v>
      </c>
    </row>
    <row r="3693" spans="1:23" ht="43.2" x14ac:dyDescent="0.3">
      <c r="A3693">
        <v>3494</v>
      </c>
      <c r="B3693" s="3" t="s">
        <v>3493</v>
      </c>
      <c r="C3693" s="3" t="s">
        <v>7604</v>
      </c>
      <c r="D3693">
        <v>400</v>
      </c>
      <c r="E3693">
        <v>400</v>
      </c>
      <c r="F3693" t="s">
        <v>8219</v>
      </c>
      <c r="G3693" t="s">
        <v>8224</v>
      </c>
      <c r="H3693" t="s">
        <v>8246</v>
      </c>
      <c r="I3693">
        <v>1480140000</v>
      </c>
      <c r="J3693">
        <v>1479186575</v>
      </c>
      <c r="K3693" t="b">
        <v>0</v>
      </c>
      <c r="L3693">
        <v>13</v>
      </c>
      <c r="M3693" t="b">
        <v>1</v>
      </c>
      <c r="N3693" t="s">
        <v>8271</v>
      </c>
      <c r="O3693" s="5">
        <f t="shared" si="456"/>
        <v>1</v>
      </c>
      <c r="P3693" s="8">
        <f t="shared" si="457"/>
        <v>30.76923076923077</v>
      </c>
      <c r="Q3693" t="str">
        <f t="shared" si="458"/>
        <v>theater</v>
      </c>
      <c r="R3693" t="str">
        <f t="shared" si="459"/>
        <v>plays</v>
      </c>
      <c r="S3693" s="11">
        <f t="shared" si="460"/>
        <v>42689.214988425927</v>
      </c>
      <c r="T3693" s="11">
        <f t="shared" si="461"/>
        <v>42700.25</v>
      </c>
      <c r="U3693" t="str">
        <f>INDEX('ED - Country code'!$A:$A,MATCH(Data!G3496,'ED - Country code'!$B:$B,0))</f>
        <v>United States of America</v>
      </c>
      <c r="V3693">
        <f t="shared" si="462"/>
        <v>11.035011574072996</v>
      </c>
      <c r="W3693">
        <f t="shared" si="463"/>
        <v>2016</v>
      </c>
    </row>
    <row r="3694" spans="1:23" ht="43.2" x14ac:dyDescent="0.3">
      <c r="A3694">
        <v>2032</v>
      </c>
      <c r="B3694" s="3" t="s">
        <v>2033</v>
      </c>
      <c r="C3694" s="3" t="s">
        <v>6142</v>
      </c>
      <c r="D3694">
        <v>25000</v>
      </c>
      <c r="E3694">
        <v>76047</v>
      </c>
      <c r="F3694" t="s">
        <v>8219</v>
      </c>
      <c r="G3694" t="s">
        <v>8224</v>
      </c>
      <c r="H3694" t="s">
        <v>8246</v>
      </c>
      <c r="I3694">
        <v>1481778000</v>
      </c>
      <c r="J3694">
        <v>1479216874</v>
      </c>
      <c r="K3694" t="b">
        <v>1</v>
      </c>
      <c r="L3694">
        <v>531</v>
      </c>
      <c r="M3694" t="b">
        <v>1</v>
      </c>
      <c r="N3694" t="s">
        <v>8295</v>
      </c>
      <c r="O3694" s="5">
        <f t="shared" si="456"/>
        <v>3.0418799999999999</v>
      </c>
      <c r="P3694" s="8">
        <f t="shared" si="457"/>
        <v>143.21468926553672</v>
      </c>
      <c r="Q3694" t="str">
        <f t="shared" si="458"/>
        <v>technology</v>
      </c>
      <c r="R3694" t="str">
        <f t="shared" si="459"/>
        <v>hardware</v>
      </c>
      <c r="S3694" s="11">
        <f t="shared" si="460"/>
        <v>42689.565671296295</v>
      </c>
      <c r="T3694" s="11">
        <f t="shared" si="461"/>
        <v>42719.208333333328</v>
      </c>
      <c r="U3694" t="str">
        <f>INDEX('ED - Country code'!$A:$A,MATCH(Data!G2034,'ED - Country code'!$B:$B,0))</f>
        <v>United States of America</v>
      </c>
      <c r="V3694">
        <f t="shared" si="462"/>
        <v>29.642662037033006</v>
      </c>
      <c r="W3694">
        <f t="shared" si="463"/>
        <v>2016</v>
      </c>
    </row>
    <row r="3695" spans="1:23" ht="43.2" x14ac:dyDescent="0.3">
      <c r="A3695">
        <v>2622</v>
      </c>
      <c r="B3695" s="3" t="s">
        <v>2622</v>
      </c>
      <c r="C3695" s="3" t="s">
        <v>6732</v>
      </c>
      <c r="D3695">
        <v>1500</v>
      </c>
      <c r="E3695">
        <v>1967.76</v>
      </c>
      <c r="F3695" t="s">
        <v>8219</v>
      </c>
      <c r="G3695" t="s">
        <v>8237</v>
      </c>
      <c r="H3695" t="s">
        <v>8249</v>
      </c>
      <c r="I3695">
        <v>1483120216</v>
      </c>
      <c r="J3695">
        <v>1479232216</v>
      </c>
      <c r="K3695" t="b">
        <v>0</v>
      </c>
      <c r="L3695">
        <v>74</v>
      </c>
      <c r="M3695" t="b">
        <v>1</v>
      </c>
      <c r="N3695" t="s">
        <v>8301</v>
      </c>
      <c r="O3695" s="5">
        <f t="shared" si="456"/>
        <v>1.3118399999999999</v>
      </c>
      <c r="P3695" s="8">
        <f t="shared" si="457"/>
        <v>26.591351351351353</v>
      </c>
      <c r="Q3695" t="str">
        <f t="shared" si="458"/>
        <v>technology</v>
      </c>
      <c r="R3695" t="str">
        <f t="shared" si="459"/>
        <v>space exploration</v>
      </c>
      <c r="S3695" s="11">
        <f t="shared" si="460"/>
        <v>42689.74324074074</v>
      </c>
      <c r="T3695" s="11">
        <f t="shared" si="461"/>
        <v>42734.74324074074</v>
      </c>
      <c r="U3695" t="str">
        <f>INDEX('ED - Country code'!$A:$A,MATCH(Data!G2624,'ED - Country code'!$B:$B,0))</f>
        <v>United States of America</v>
      </c>
      <c r="V3695">
        <f t="shared" si="462"/>
        <v>45</v>
      </c>
      <c r="W3695">
        <f t="shared" si="463"/>
        <v>2016</v>
      </c>
    </row>
    <row r="3696" spans="1:23" ht="43.2" x14ac:dyDescent="0.3">
      <c r="A3696">
        <v>2265</v>
      </c>
      <c r="B3696" s="3" t="s">
        <v>2266</v>
      </c>
      <c r="C3696" s="3" t="s">
        <v>6375</v>
      </c>
      <c r="D3696">
        <v>200</v>
      </c>
      <c r="E3696">
        <v>597</v>
      </c>
      <c r="F3696" t="s">
        <v>8219</v>
      </c>
      <c r="G3696" t="s">
        <v>8225</v>
      </c>
      <c r="H3696" t="s">
        <v>8247</v>
      </c>
      <c r="I3696">
        <v>1479846507</v>
      </c>
      <c r="J3696">
        <v>1479241707</v>
      </c>
      <c r="K3696" t="b">
        <v>0</v>
      </c>
      <c r="L3696">
        <v>17</v>
      </c>
      <c r="M3696" t="b">
        <v>1</v>
      </c>
      <c r="N3696" t="s">
        <v>8297</v>
      </c>
      <c r="O3696" s="5">
        <f t="shared" si="456"/>
        <v>2.9849999999999999</v>
      </c>
      <c r="P3696" s="8">
        <f t="shared" si="457"/>
        <v>35.117647058823529</v>
      </c>
      <c r="Q3696" t="str">
        <f t="shared" si="458"/>
        <v>games</v>
      </c>
      <c r="R3696" t="str">
        <f t="shared" si="459"/>
        <v>tabletop games</v>
      </c>
      <c r="S3696" s="11">
        <f t="shared" si="460"/>
        <v>42689.853090277778</v>
      </c>
      <c r="T3696" s="11">
        <f t="shared" si="461"/>
        <v>42696.853090277778</v>
      </c>
      <c r="U3696" t="str">
        <f>INDEX('ED - Country code'!$A:$A,MATCH(Data!G2267,'ED - Country code'!$B:$B,0))</f>
        <v>United States of America</v>
      </c>
      <c r="V3696">
        <f t="shared" si="462"/>
        <v>7</v>
      </c>
      <c r="W3696">
        <f t="shared" si="463"/>
        <v>2016</v>
      </c>
    </row>
    <row r="3697" spans="1:23" ht="28.8" x14ac:dyDescent="0.3">
      <c r="A3697">
        <v>3369</v>
      </c>
      <c r="B3697" s="3" t="s">
        <v>3368</v>
      </c>
      <c r="C3697" s="3" t="s">
        <v>7479</v>
      </c>
      <c r="D3697">
        <v>5000</v>
      </c>
      <c r="E3697">
        <v>5195</v>
      </c>
      <c r="F3697" t="s">
        <v>8219</v>
      </c>
      <c r="G3697" t="s">
        <v>8241</v>
      </c>
      <c r="H3697" t="s">
        <v>8249</v>
      </c>
      <c r="I3697">
        <v>1484441980</v>
      </c>
      <c r="J3697">
        <v>1479257980</v>
      </c>
      <c r="K3697" t="b">
        <v>0</v>
      </c>
      <c r="L3697">
        <v>54</v>
      </c>
      <c r="M3697" t="b">
        <v>1</v>
      </c>
      <c r="N3697" t="s">
        <v>8271</v>
      </c>
      <c r="O3697" s="5">
        <f t="shared" si="456"/>
        <v>1.0389999999999999</v>
      </c>
      <c r="P3697" s="8">
        <f t="shared" si="457"/>
        <v>96.203703703703709</v>
      </c>
      <c r="Q3697" t="str">
        <f t="shared" si="458"/>
        <v>theater</v>
      </c>
      <c r="R3697" t="str">
        <f t="shared" si="459"/>
        <v>plays</v>
      </c>
      <c r="S3697" s="11">
        <f t="shared" si="460"/>
        <v>42690.041435185187</v>
      </c>
      <c r="T3697" s="11">
        <f t="shared" si="461"/>
        <v>42750.041435185187</v>
      </c>
      <c r="U3697" t="str">
        <f>INDEX('ED - Country code'!$A:$A,MATCH(Data!G3371,'ED - Country code'!$B:$B,0))</f>
        <v>United Kingdom</v>
      </c>
      <c r="V3697">
        <f t="shared" si="462"/>
        <v>60</v>
      </c>
      <c r="W3697">
        <f t="shared" si="463"/>
        <v>2017</v>
      </c>
    </row>
    <row r="3698" spans="1:23" ht="43.2" x14ac:dyDescent="0.3">
      <c r="A3698">
        <v>1745</v>
      </c>
      <c r="B3698" s="3" t="s">
        <v>1746</v>
      </c>
      <c r="C3698" s="3" t="s">
        <v>5855</v>
      </c>
      <c r="D3698">
        <v>7000</v>
      </c>
      <c r="E3698">
        <v>7981</v>
      </c>
      <c r="F3698" t="s">
        <v>8219</v>
      </c>
      <c r="G3698" t="s">
        <v>8224</v>
      </c>
      <c r="H3698" t="s">
        <v>8246</v>
      </c>
      <c r="I3698">
        <v>1482372000</v>
      </c>
      <c r="J3698">
        <v>1479276838</v>
      </c>
      <c r="K3698" t="b">
        <v>0</v>
      </c>
      <c r="L3698">
        <v>89</v>
      </c>
      <c r="M3698" t="b">
        <v>1</v>
      </c>
      <c r="N3698" t="s">
        <v>8285</v>
      </c>
      <c r="O3698" s="5">
        <f t="shared" si="456"/>
        <v>1.1401428571428571</v>
      </c>
      <c r="P3698" s="8">
        <f t="shared" si="457"/>
        <v>89.674157303370791</v>
      </c>
      <c r="Q3698" t="str">
        <f t="shared" si="458"/>
        <v>photography</v>
      </c>
      <c r="R3698" t="str">
        <f t="shared" si="459"/>
        <v>photobooks</v>
      </c>
      <c r="S3698" s="11">
        <f t="shared" si="460"/>
        <v>42690.259699074071</v>
      </c>
      <c r="T3698" s="11">
        <f t="shared" si="461"/>
        <v>42726.083333333328</v>
      </c>
      <c r="U3698" t="str">
        <f>INDEX('ED - Country code'!$A:$A,MATCH(Data!G1747,'ED - Country code'!$B:$B,0))</f>
        <v>United States of America</v>
      </c>
      <c r="V3698">
        <f t="shared" si="462"/>
        <v>35.823634259257233</v>
      </c>
      <c r="W3698">
        <f t="shared" si="463"/>
        <v>2016</v>
      </c>
    </row>
    <row r="3699" spans="1:23" ht="28.8" x14ac:dyDescent="0.3">
      <c r="A3699">
        <v>3370</v>
      </c>
      <c r="B3699" s="3" t="s">
        <v>3369</v>
      </c>
      <c r="C3699" s="3" t="s">
        <v>7480</v>
      </c>
      <c r="D3699">
        <v>1500</v>
      </c>
      <c r="E3699">
        <v>1766</v>
      </c>
      <c r="F3699" t="s">
        <v>8219</v>
      </c>
      <c r="G3699" t="s">
        <v>8224</v>
      </c>
      <c r="H3699" t="s">
        <v>8246</v>
      </c>
      <c r="I3699">
        <v>1481961600</v>
      </c>
      <c r="J3699">
        <v>1479283285</v>
      </c>
      <c r="K3699" t="b">
        <v>0</v>
      </c>
      <c r="L3699">
        <v>26</v>
      </c>
      <c r="M3699" t="b">
        <v>1</v>
      </c>
      <c r="N3699" t="s">
        <v>8271</v>
      </c>
      <c r="O3699" s="5">
        <f t="shared" si="456"/>
        <v>1.1773333333333333</v>
      </c>
      <c r="P3699" s="8">
        <f t="shared" si="457"/>
        <v>67.92307692307692</v>
      </c>
      <c r="Q3699" t="str">
        <f t="shared" si="458"/>
        <v>theater</v>
      </c>
      <c r="R3699" t="str">
        <f t="shared" si="459"/>
        <v>plays</v>
      </c>
      <c r="S3699" s="11">
        <f t="shared" si="460"/>
        <v>42690.334317129629</v>
      </c>
      <c r="T3699" s="11">
        <f t="shared" si="461"/>
        <v>42721.333333333328</v>
      </c>
      <c r="U3699" t="str">
        <f>INDEX('ED - Country code'!$A:$A,MATCH(Data!G3372,'ED - Country code'!$B:$B,0))</f>
        <v>United Kingdom</v>
      </c>
      <c r="V3699">
        <f t="shared" si="462"/>
        <v>30.999016203699284</v>
      </c>
      <c r="W3699">
        <f t="shared" si="463"/>
        <v>2016</v>
      </c>
    </row>
    <row r="3700" spans="1:23" ht="43.2" x14ac:dyDescent="0.3">
      <c r="A3700">
        <v>2192</v>
      </c>
      <c r="B3700" s="3" t="s">
        <v>2193</v>
      </c>
      <c r="C3700" s="3" t="s">
        <v>6302</v>
      </c>
      <c r="D3700">
        <v>12000</v>
      </c>
      <c r="E3700">
        <v>129748.82</v>
      </c>
      <c r="F3700" t="s">
        <v>8219</v>
      </c>
      <c r="G3700" t="s">
        <v>8225</v>
      </c>
      <c r="H3700" t="s">
        <v>8247</v>
      </c>
      <c r="I3700">
        <v>1481842800</v>
      </c>
      <c r="J3700">
        <v>1479414344</v>
      </c>
      <c r="K3700" t="b">
        <v>0</v>
      </c>
      <c r="L3700">
        <v>3238</v>
      </c>
      <c r="M3700" t="b">
        <v>1</v>
      </c>
      <c r="N3700" t="s">
        <v>8297</v>
      </c>
      <c r="O3700" s="5">
        <f t="shared" si="456"/>
        <v>10.812401666666668</v>
      </c>
      <c r="P3700" s="8">
        <f t="shared" si="457"/>
        <v>40.070667078443485</v>
      </c>
      <c r="Q3700" t="str">
        <f t="shared" si="458"/>
        <v>games</v>
      </c>
      <c r="R3700" t="str">
        <f t="shared" si="459"/>
        <v>tabletop games</v>
      </c>
      <c r="S3700" s="11">
        <f t="shared" si="460"/>
        <v>42691.8512037037</v>
      </c>
      <c r="T3700" s="11">
        <f t="shared" si="461"/>
        <v>42719.958333333328</v>
      </c>
      <c r="U3700" t="str">
        <f>INDEX('ED - Country code'!$A:$A,MATCH(Data!G2194,'ED - Country code'!$B:$B,0))</f>
        <v>United States of America</v>
      </c>
      <c r="V3700">
        <f t="shared" si="462"/>
        <v>28.107129629628616</v>
      </c>
      <c r="W3700">
        <f t="shared" si="463"/>
        <v>2016</v>
      </c>
    </row>
    <row r="3701" spans="1:23" ht="43.2" x14ac:dyDescent="0.3">
      <c r="A3701">
        <v>1039</v>
      </c>
      <c r="B3701" s="3" t="s">
        <v>1040</v>
      </c>
      <c r="C3701" s="3" t="s">
        <v>5149</v>
      </c>
      <c r="D3701">
        <v>500</v>
      </c>
      <c r="E3701">
        <v>641</v>
      </c>
      <c r="F3701" t="s">
        <v>8219</v>
      </c>
      <c r="G3701" t="s">
        <v>8224</v>
      </c>
      <c r="H3701" t="s">
        <v>8246</v>
      </c>
      <c r="I3701">
        <v>1481615940</v>
      </c>
      <c r="J3701">
        <v>1479436646</v>
      </c>
      <c r="K3701" t="b">
        <v>0</v>
      </c>
      <c r="L3701">
        <v>30</v>
      </c>
      <c r="M3701" t="b">
        <v>1</v>
      </c>
      <c r="N3701" t="s">
        <v>8280</v>
      </c>
      <c r="O3701" s="5">
        <f t="shared" si="456"/>
        <v>1.282</v>
      </c>
      <c r="P3701" s="8">
        <f t="shared" si="457"/>
        <v>21.366666666666667</v>
      </c>
      <c r="Q3701" t="str">
        <f t="shared" si="458"/>
        <v>music</v>
      </c>
      <c r="R3701" t="str">
        <f t="shared" si="459"/>
        <v>electronic music</v>
      </c>
      <c r="S3701" s="11">
        <f t="shared" si="460"/>
        <v>42692.109328703707</v>
      </c>
      <c r="T3701" s="11">
        <f t="shared" si="461"/>
        <v>42717.332638888889</v>
      </c>
      <c r="U3701" t="str">
        <f>INDEX('ED - Country code'!$A:$A,MATCH(Data!G1041,'ED - Country code'!$B:$B,0))</f>
        <v>United States of America</v>
      </c>
      <c r="V3701">
        <f t="shared" si="462"/>
        <v>25.223310185181617</v>
      </c>
      <c r="W3701">
        <f t="shared" si="463"/>
        <v>2016</v>
      </c>
    </row>
    <row r="3702" spans="1:23" ht="43.2" x14ac:dyDescent="0.3">
      <c r="A3702">
        <v>2623</v>
      </c>
      <c r="B3702" s="3" t="s">
        <v>2623</v>
      </c>
      <c r="C3702" s="3" t="s">
        <v>6733</v>
      </c>
      <c r="D3702">
        <v>2000</v>
      </c>
      <c r="E3702">
        <v>2280</v>
      </c>
      <c r="F3702" t="s">
        <v>8219</v>
      </c>
      <c r="G3702" t="s">
        <v>8224</v>
      </c>
      <c r="H3702" t="s">
        <v>8246</v>
      </c>
      <c r="I3702">
        <v>1480658966</v>
      </c>
      <c r="J3702">
        <v>1479449366</v>
      </c>
      <c r="K3702" t="b">
        <v>0</v>
      </c>
      <c r="L3702">
        <v>62</v>
      </c>
      <c r="M3702" t="b">
        <v>1</v>
      </c>
      <c r="N3702" t="s">
        <v>8301</v>
      </c>
      <c r="O3702" s="5">
        <f t="shared" si="456"/>
        <v>1.1399999999999999</v>
      </c>
      <c r="P3702" s="8">
        <f t="shared" si="457"/>
        <v>36.774193548387096</v>
      </c>
      <c r="Q3702" t="str">
        <f t="shared" si="458"/>
        <v>technology</v>
      </c>
      <c r="R3702" t="str">
        <f t="shared" si="459"/>
        <v>space exploration</v>
      </c>
      <c r="S3702" s="11">
        <f t="shared" si="460"/>
        <v>42692.256550925929</v>
      </c>
      <c r="T3702" s="11">
        <f t="shared" si="461"/>
        <v>42706.256550925929</v>
      </c>
      <c r="U3702" t="str">
        <f>INDEX('ED - Country code'!$A:$A,MATCH(Data!G2625,'ED - Country code'!$B:$B,0))</f>
        <v>United Kingdom</v>
      </c>
      <c r="V3702">
        <f t="shared" si="462"/>
        <v>14</v>
      </c>
      <c r="W3702">
        <f t="shared" si="463"/>
        <v>2016</v>
      </c>
    </row>
    <row r="3703" spans="1:23" ht="43.2" x14ac:dyDescent="0.3">
      <c r="A3703">
        <v>2078</v>
      </c>
      <c r="B3703" s="3" t="s">
        <v>2079</v>
      </c>
      <c r="C3703" s="3" t="s">
        <v>6188</v>
      </c>
      <c r="D3703">
        <v>20000</v>
      </c>
      <c r="E3703">
        <v>26241</v>
      </c>
      <c r="F3703" t="s">
        <v>8219</v>
      </c>
      <c r="G3703" t="s">
        <v>8227</v>
      </c>
      <c r="H3703" t="s">
        <v>8249</v>
      </c>
      <c r="I3703">
        <v>1482085857</v>
      </c>
      <c r="J3703">
        <v>1479493857</v>
      </c>
      <c r="K3703" t="b">
        <v>0</v>
      </c>
      <c r="L3703">
        <v>48</v>
      </c>
      <c r="M3703" t="b">
        <v>1</v>
      </c>
      <c r="N3703" t="s">
        <v>8295</v>
      </c>
      <c r="O3703" s="5">
        <f t="shared" si="456"/>
        <v>1.3120499999999999</v>
      </c>
      <c r="P3703" s="8">
        <f t="shared" si="457"/>
        <v>546.6875</v>
      </c>
      <c r="Q3703" t="str">
        <f t="shared" si="458"/>
        <v>technology</v>
      </c>
      <c r="R3703" t="str">
        <f t="shared" si="459"/>
        <v>hardware</v>
      </c>
      <c r="S3703" s="11">
        <f t="shared" si="460"/>
        <v>42692.771493055552</v>
      </c>
      <c r="T3703" s="11">
        <f t="shared" si="461"/>
        <v>42722.771493055552</v>
      </c>
      <c r="U3703" t="str">
        <f>INDEX('ED - Country code'!$A:$A,MATCH(Data!G2080,'ED - Country code'!$B:$B,0))</f>
        <v>United States of America</v>
      </c>
      <c r="V3703">
        <f t="shared" si="462"/>
        <v>30</v>
      </c>
      <c r="W3703">
        <f t="shared" si="463"/>
        <v>2016</v>
      </c>
    </row>
    <row r="3704" spans="1:23" ht="43.2" x14ac:dyDescent="0.3">
      <c r="A3704">
        <v>2339</v>
      </c>
      <c r="B3704" s="3" t="s">
        <v>2340</v>
      </c>
      <c r="C3704" s="3" t="s">
        <v>6449</v>
      </c>
      <c r="D3704">
        <v>25000</v>
      </c>
      <c r="E3704">
        <v>73552</v>
      </c>
      <c r="F3704" t="s">
        <v>8219</v>
      </c>
      <c r="G3704" t="s">
        <v>8224</v>
      </c>
      <c r="H3704" t="s">
        <v>8246</v>
      </c>
      <c r="I3704">
        <v>1482134340</v>
      </c>
      <c r="J3704">
        <v>1479496309</v>
      </c>
      <c r="K3704" t="b">
        <v>1</v>
      </c>
      <c r="L3704">
        <v>1104</v>
      </c>
      <c r="M3704" t="b">
        <v>1</v>
      </c>
      <c r="N3704" t="s">
        <v>8298</v>
      </c>
      <c r="O3704" s="5">
        <f t="shared" si="456"/>
        <v>2.9420799999999998</v>
      </c>
      <c r="P3704" s="8">
        <f t="shared" si="457"/>
        <v>66.623188405797094</v>
      </c>
      <c r="Q3704" t="str">
        <f t="shared" si="458"/>
        <v>food</v>
      </c>
      <c r="R3704" t="str">
        <f t="shared" si="459"/>
        <v>small batch</v>
      </c>
      <c r="S3704" s="11">
        <f t="shared" si="460"/>
        <v>42692.79987268518</v>
      </c>
      <c r="T3704" s="11">
        <f t="shared" si="461"/>
        <v>42723.332638888889</v>
      </c>
      <c r="U3704" t="str">
        <f>INDEX('ED - Country code'!$A:$A,MATCH(Data!G2341,'ED - Country code'!$B:$B,0))</f>
        <v>United States of America</v>
      </c>
      <c r="V3704">
        <f t="shared" si="462"/>
        <v>30.532766203708888</v>
      </c>
      <c r="W3704">
        <f t="shared" si="463"/>
        <v>2016</v>
      </c>
    </row>
    <row r="3705" spans="1:23" ht="43.2" x14ac:dyDescent="0.3">
      <c r="A3705">
        <v>2813</v>
      </c>
      <c r="B3705" s="3" t="s">
        <v>2813</v>
      </c>
      <c r="C3705" s="3" t="s">
        <v>6923</v>
      </c>
      <c r="D3705">
        <v>2800</v>
      </c>
      <c r="E3705">
        <v>3572.12</v>
      </c>
      <c r="F3705" t="s">
        <v>8219</v>
      </c>
      <c r="G3705" t="s">
        <v>8224</v>
      </c>
      <c r="H3705" t="s">
        <v>8246</v>
      </c>
      <c r="I3705">
        <v>1481737761</v>
      </c>
      <c r="J3705">
        <v>1479577761</v>
      </c>
      <c r="K3705" t="b">
        <v>0</v>
      </c>
      <c r="L3705">
        <v>96</v>
      </c>
      <c r="M3705" t="b">
        <v>1</v>
      </c>
      <c r="N3705" t="s">
        <v>8271</v>
      </c>
      <c r="O3705" s="5">
        <f t="shared" si="456"/>
        <v>1.2757571428571428</v>
      </c>
      <c r="P3705" s="8">
        <f t="shared" si="457"/>
        <v>37.209583333333335</v>
      </c>
      <c r="Q3705" t="str">
        <f t="shared" si="458"/>
        <v>theater</v>
      </c>
      <c r="R3705" t="str">
        <f t="shared" si="459"/>
        <v>plays</v>
      </c>
      <c r="S3705" s="11">
        <f t="shared" si="460"/>
        <v>42693.742604166662</v>
      </c>
      <c r="T3705" s="11">
        <f t="shared" si="461"/>
        <v>42718.742604166662</v>
      </c>
      <c r="U3705" t="str">
        <f>INDEX('ED - Country code'!$A:$A,MATCH(Data!G2815,'ED - Country code'!$B:$B,0))</f>
        <v>Australia</v>
      </c>
      <c r="V3705">
        <f t="shared" si="462"/>
        <v>25</v>
      </c>
      <c r="W3705">
        <f t="shared" si="463"/>
        <v>2016</v>
      </c>
    </row>
    <row r="3706" spans="1:23" ht="28.8" x14ac:dyDescent="0.3">
      <c r="A3706">
        <v>2972</v>
      </c>
      <c r="B3706" s="3" t="s">
        <v>2972</v>
      </c>
      <c r="C3706" s="3" t="s">
        <v>7082</v>
      </c>
      <c r="D3706">
        <v>2000</v>
      </c>
      <c r="E3706">
        <v>2107</v>
      </c>
      <c r="F3706" t="s">
        <v>8219</v>
      </c>
      <c r="G3706" t="s">
        <v>8224</v>
      </c>
      <c r="H3706" t="s">
        <v>8246</v>
      </c>
      <c r="I3706">
        <v>1480899600</v>
      </c>
      <c r="J3706">
        <v>1479609520</v>
      </c>
      <c r="K3706" t="b">
        <v>0</v>
      </c>
      <c r="L3706">
        <v>17</v>
      </c>
      <c r="M3706" t="b">
        <v>1</v>
      </c>
      <c r="N3706" t="s">
        <v>8271</v>
      </c>
      <c r="O3706" s="5">
        <f t="shared" si="456"/>
        <v>1.0535000000000001</v>
      </c>
      <c r="P3706" s="8">
        <f t="shared" si="457"/>
        <v>123.94117647058823</v>
      </c>
      <c r="Q3706" t="str">
        <f t="shared" si="458"/>
        <v>theater</v>
      </c>
      <c r="R3706" t="str">
        <f t="shared" si="459"/>
        <v>plays</v>
      </c>
      <c r="S3706" s="11">
        <f t="shared" si="460"/>
        <v>42694.110185185185</v>
      </c>
      <c r="T3706" s="11">
        <f t="shared" si="461"/>
        <v>42709.041666666672</v>
      </c>
      <c r="U3706" t="str">
        <f>INDEX('ED - Country code'!$A:$A,MATCH(Data!G2974,'ED - Country code'!$B:$B,0))</f>
        <v>United States of America</v>
      </c>
      <c r="V3706">
        <f t="shared" si="462"/>
        <v>14.931481481486117</v>
      </c>
      <c r="W3706">
        <f t="shared" si="463"/>
        <v>2016</v>
      </c>
    </row>
    <row r="3707" spans="1:23" ht="43.2" x14ac:dyDescent="0.3">
      <c r="A3707">
        <v>843</v>
      </c>
      <c r="B3707" s="3" t="s">
        <v>844</v>
      </c>
      <c r="C3707" s="3" t="s">
        <v>4953</v>
      </c>
      <c r="D3707">
        <v>3000</v>
      </c>
      <c r="E3707">
        <v>8014</v>
      </c>
      <c r="F3707" t="s">
        <v>8219</v>
      </c>
      <c r="G3707" t="s">
        <v>8224</v>
      </c>
      <c r="H3707" t="s">
        <v>8246</v>
      </c>
      <c r="I3707">
        <v>1481184000</v>
      </c>
      <c r="J3707">
        <v>1479708680</v>
      </c>
      <c r="K3707" t="b">
        <v>0</v>
      </c>
      <c r="L3707">
        <v>127</v>
      </c>
      <c r="M3707" t="b">
        <v>1</v>
      </c>
      <c r="N3707" t="s">
        <v>8277</v>
      </c>
      <c r="O3707" s="5">
        <f t="shared" si="456"/>
        <v>2.6713333333333331</v>
      </c>
      <c r="P3707" s="8">
        <f t="shared" si="457"/>
        <v>63.102362204724407</v>
      </c>
      <c r="Q3707" t="str">
        <f t="shared" si="458"/>
        <v>music</v>
      </c>
      <c r="R3707" t="str">
        <f t="shared" si="459"/>
        <v>metal</v>
      </c>
      <c r="S3707" s="11">
        <f t="shared" si="460"/>
        <v>42695.257870370369</v>
      </c>
      <c r="T3707" s="11">
        <f t="shared" si="461"/>
        <v>42712.333333333328</v>
      </c>
      <c r="U3707" t="str">
        <f>INDEX('ED - Country code'!$A:$A,MATCH(Data!G845,'ED - Country code'!$B:$B,0))</f>
        <v>United States of America</v>
      </c>
      <c r="V3707">
        <f t="shared" si="462"/>
        <v>17.075462962959136</v>
      </c>
      <c r="W3707">
        <f t="shared" si="463"/>
        <v>2016</v>
      </c>
    </row>
    <row r="3708" spans="1:23" ht="43.2" x14ac:dyDescent="0.3">
      <c r="A3708">
        <v>3304</v>
      </c>
      <c r="B3708" s="3" t="s">
        <v>3304</v>
      </c>
      <c r="C3708" s="3" t="s">
        <v>7414</v>
      </c>
      <c r="D3708">
        <v>15000</v>
      </c>
      <c r="E3708">
        <v>15677.5</v>
      </c>
      <c r="F3708" t="s">
        <v>8219</v>
      </c>
      <c r="G3708" t="s">
        <v>8224</v>
      </c>
      <c r="H3708" t="s">
        <v>8246</v>
      </c>
      <c r="I3708">
        <v>1482418752</v>
      </c>
      <c r="J3708">
        <v>1479826752</v>
      </c>
      <c r="K3708" t="b">
        <v>0</v>
      </c>
      <c r="L3708">
        <v>175</v>
      </c>
      <c r="M3708" t="b">
        <v>1</v>
      </c>
      <c r="N3708" t="s">
        <v>8271</v>
      </c>
      <c r="O3708" s="5">
        <f t="shared" si="456"/>
        <v>1.0451666666666666</v>
      </c>
      <c r="P3708" s="8">
        <f t="shared" si="457"/>
        <v>89.585714285714289</v>
      </c>
      <c r="Q3708" t="str">
        <f t="shared" si="458"/>
        <v>theater</v>
      </c>
      <c r="R3708" t="str">
        <f t="shared" si="459"/>
        <v>plays</v>
      </c>
      <c r="S3708" s="11">
        <f t="shared" si="460"/>
        <v>42696.624444444446</v>
      </c>
      <c r="T3708" s="11">
        <f t="shared" si="461"/>
        <v>42726.624444444446</v>
      </c>
      <c r="U3708" t="str">
        <f>INDEX('ED - Country code'!$A:$A,MATCH(Data!G3306,'ED - Country code'!$B:$B,0))</f>
        <v>Spain</v>
      </c>
      <c r="V3708">
        <f t="shared" si="462"/>
        <v>30</v>
      </c>
      <c r="W3708">
        <f t="shared" si="463"/>
        <v>2016</v>
      </c>
    </row>
    <row r="3709" spans="1:23" ht="28.8" x14ac:dyDescent="0.3">
      <c r="A3709">
        <v>3360</v>
      </c>
      <c r="B3709" s="3" t="s">
        <v>3359</v>
      </c>
      <c r="C3709" s="3" t="s">
        <v>7470</v>
      </c>
      <c r="D3709">
        <v>9000</v>
      </c>
      <c r="E3709">
        <v>9124</v>
      </c>
      <c r="F3709" t="s">
        <v>8219</v>
      </c>
      <c r="G3709" t="s">
        <v>8244</v>
      </c>
      <c r="H3709" t="s">
        <v>8258</v>
      </c>
      <c r="I3709">
        <v>1481731140</v>
      </c>
      <c r="J3709">
        <v>1479866343</v>
      </c>
      <c r="K3709" t="b">
        <v>0</v>
      </c>
      <c r="L3709">
        <v>72</v>
      </c>
      <c r="M3709" t="b">
        <v>1</v>
      </c>
      <c r="N3709" t="s">
        <v>8271</v>
      </c>
      <c r="O3709" s="5">
        <f t="shared" si="456"/>
        <v>1.0137777777777779</v>
      </c>
      <c r="P3709" s="8">
        <f t="shared" si="457"/>
        <v>126.72222222222223</v>
      </c>
      <c r="Q3709" t="str">
        <f t="shared" si="458"/>
        <v>theater</v>
      </c>
      <c r="R3709" t="str">
        <f t="shared" si="459"/>
        <v>plays</v>
      </c>
      <c r="S3709" s="11">
        <f t="shared" si="460"/>
        <v>42697.082673611112</v>
      </c>
      <c r="T3709" s="11">
        <f t="shared" si="461"/>
        <v>42718.665972222225</v>
      </c>
      <c r="U3709" t="str">
        <f>INDEX('ED - Country code'!$A:$A,MATCH(Data!G3362,'ED - Country code'!$B:$B,0))</f>
        <v>United States of America</v>
      </c>
      <c r="V3709">
        <f t="shared" si="462"/>
        <v>21.583298611112696</v>
      </c>
      <c r="W3709">
        <f t="shared" si="463"/>
        <v>2016</v>
      </c>
    </row>
    <row r="3710" spans="1:23" ht="43.2" x14ac:dyDescent="0.3">
      <c r="A3710">
        <v>323</v>
      </c>
      <c r="B3710" s="3" t="s">
        <v>324</v>
      </c>
      <c r="C3710" s="3" t="s">
        <v>4433</v>
      </c>
      <c r="D3710">
        <v>5400</v>
      </c>
      <c r="E3710">
        <v>6646</v>
      </c>
      <c r="F3710" t="s">
        <v>8219</v>
      </c>
      <c r="G3710" t="s">
        <v>8224</v>
      </c>
      <c r="H3710" t="s">
        <v>8246</v>
      </c>
      <c r="I3710">
        <v>1482307140</v>
      </c>
      <c r="J3710">
        <v>1479886966</v>
      </c>
      <c r="K3710" t="b">
        <v>1</v>
      </c>
      <c r="L3710">
        <v>58</v>
      </c>
      <c r="M3710" t="b">
        <v>1</v>
      </c>
      <c r="N3710" t="s">
        <v>8269</v>
      </c>
      <c r="O3710" s="5">
        <f t="shared" si="456"/>
        <v>1.2307407407407407</v>
      </c>
      <c r="P3710" s="8">
        <f t="shared" si="457"/>
        <v>114.58620689655173</v>
      </c>
      <c r="Q3710" t="str">
        <f t="shared" si="458"/>
        <v>film &amp; video</v>
      </c>
      <c r="R3710" t="str">
        <f t="shared" si="459"/>
        <v>documentary</v>
      </c>
      <c r="S3710" s="11">
        <f t="shared" si="460"/>
        <v>42697.32136574074</v>
      </c>
      <c r="T3710" s="11">
        <f t="shared" si="461"/>
        <v>42725.332638888889</v>
      </c>
      <c r="U3710" t="str">
        <f>INDEX('ED - Country code'!$A:$A,MATCH(Data!G325,'ED - Country code'!$B:$B,0))</f>
        <v>United States of America</v>
      </c>
      <c r="V3710">
        <f t="shared" si="462"/>
        <v>28.011273148149485</v>
      </c>
      <c r="W3710">
        <f t="shared" si="463"/>
        <v>2016</v>
      </c>
    </row>
    <row r="3711" spans="1:23" ht="43.2" x14ac:dyDescent="0.3">
      <c r="A3711">
        <v>3224</v>
      </c>
      <c r="B3711" s="3" t="s">
        <v>3224</v>
      </c>
      <c r="C3711" s="3" t="s">
        <v>7334</v>
      </c>
      <c r="D3711">
        <v>30000</v>
      </c>
      <c r="E3711">
        <v>30610</v>
      </c>
      <c r="F3711" t="s">
        <v>8219</v>
      </c>
      <c r="G3711" t="s">
        <v>8224</v>
      </c>
      <c r="H3711" t="s">
        <v>8246</v>
      </c>
      <c r="I3711">
        <v>1484024400</v>
      </c>
      <c r="J3711">
        <v>1479932713</v>
      </c>
      <c r="K3711" t="b">
        <v>1</v>
      </c>
      <c r="L3711">
        <v>216</v>
      </c>
      <c r="M3711" t="b">
        <v>1</v>
      </c>
      <c r="N3711" t="s">
        <v>8271</v>
      </c>
      <c r="O3711" s="5">
        <f t="shared" si="456"/>
        <v>1.0203333333333333</v>
      </c>
      <c r="P3711" s="8">
        <f t="shared" si="457"/>
        <v>141.71296296296296</v>
      </c>
      <c r="Q3711" t="str">
        <f t="shared" si="458"/>
        <v>theater</v>
      </c>
      <c r="R3711" t="str">
        <f t="shared" si="459"/>
        <v>plays</v>
      </c>
      <c r="S3711" s="11">
        <f t="shared" si="460"/>
        <v>42697.850844907407</v>
      </c>
      <c r="T3711" s="11">
        <f t="shared" si="461"/>
        <v>42745.208333333328</v>
      </c>
      <c r="U3711" t="str">
        <f>INDEX('ED - Country code'!$A:$A,MATCH(Data!G3226,'ED - Country code'!$B:$B,0))</f>
        <v>United States of America</v>
      </c>
      <c r="V3711">
        <f t="shared" si="462"/>
        <v>47.357488425921474</v>
      </c>
      <c r="W3711">
        <f t="shared" si="463"/>
        <v>2017</v>
      </c>
    </row>
    <row r="3712" spans="1:23" ht="28.8" x14ac:dyDescent="0.3">
      <c r="A3712">
        <v>854</v>
      </c>
      <c r="B3712" s="3" t="s">
        <v>855</v>
      </c>
      <c r="C3712" s="3" t="s">
        <v>4964</v>
      </c>
      <c r="D3712">
        <v>27800</v>
      </c>
      <c r="E3712">
        <v>32865.300000000003</v>
      </c>
      <c r="F3712" t="s">
        <v>8219</v>
      </c>
      <c r="G3712" t="s">
        <v>8224</v>
      </c>
      <c r="H3712" t="s">
        <v>8246</v>
      </c>
      <c r="I3712">
        <v>1482901546</v>
      </c>
      <c r="J3712">
        <v>1480309546</v>
      </c>
      <c r="K3712" t="b">
        <v>0</v>
      </c>
      <c r="L3712">
        <v>499</v>
      </c>
      <c r="M3712" t="b">
        <v>1</v>
      </c>
      <c r="N3712" t="s">
        <v>8277</v>
      </c>
      <c r="O3712" s="5">
        <f t="shared" si="456"/>
        <v>1.1822050359712231</v>
      </c>
      <c r="P3712" s="8">
        <f t="shared" si="457"/>
        <v>65.8623246492986</v>
      </c>
      <c r="Q3712" t="str">
        <f t="shared" si="458"/>
        <v>music</v>
      </c>
      <c r="R3712" t="str">
        <f t="shared" si="459"/>
        <v>metal</v>
      </c>
      <c r="S3712" s="11">
        <f t="shared" si="460"/>
        <v>42702.212337962963</v>
      </c>
      <c r="T3712" s="11">
        <f t="shared" si="461"/>
        <v>42732.212337962963</v>
      </c>
      <c r="U3712" t="str">
        <f>INDEX('ED - Country code'!$A:$A,MATCH(Data!G856,'ED - Country code'!$B:$B,0))</f>
        <v>United States of America</v>
      </c>
      <c r="V3712">
        <f t="shared" si="462"/>
        <v>30</v>
      </c>
      <c r="W3712">
        <f t="shared" si="463"/>
        <v>2016</v>
      </c>
    </row>
    <row r="3713" spans="1:23" ht="43.2" x14ac:dyDescent="0.3">
      <c r="A3713">
        <v>2259</v>
      </c>
      <c r="B3713" s="3" t="s">
        <v>2260</v>
      </c>
      <c r="C3713" s="3" t="s">
        <v>6369</v>
      </c>
      <c r="D3713">
        <v>1000</v>
      </c>
      <c r="E3713">
        <v>18671</v>
      </c>
      <c r="F3713" t="s">
        <v>8219</v>
      </c>
      <c r="G3713" t="s">
        <v>8225</v>
      </c>
      <c r="H3713" t="s">
        <v>8247</v>
      </c>
      <c r="I3713">
        <v>1481224736</v>
      </c>
      <c r="J3713">
        <v>1480360736</v>
      </c>
      <c r="K3713" t="b">
        <v>0</v>
      </c>
      <c r="L3713">
        <v>206</v>
      </c>
      <c r="M3713" t="b">
        <v>1</v>
      </c>
      <c r="N3713" t="s">
        <v>8297</v>
      </c>
      <c r="O3713" s="5">
        <f t="shared" si="456"/>
        <v>18.670999999999999</v>
      </c>
      <c r="P3713" s="8">
        <f t="shared" si="457"/>
        <v>90.635922330097088</v>
      </c>
      <c r="Q3713" t="str">
        <f t="shared" si="458"/>
        <v>games</v>
      </c>
      <c r="R3713" t="str">
        <f t="shared" si="459"/>
        <v>tabletop games</v>
      </c>
      <c r="S3713" s="11">
        <f t="shared" si="460"/>
        <v>42702.804814814815</v>
      </c>
      <c r="T3713" s="11">
        <f t="shared" si="461"/>
        <v>42712.804814814815</v>
      </c>
      <c r="U3713" t="str">
        <f>INDEX('ED - Country code'!$A:$A,MATCH(Data!G2261,'ED - Country code'!$B:$B,0))</f>
        <v>United Kingdom</v>
      </c>
      <c r="V3713">
        <f t="shared" si="462"/>
        <v>10</v>
      </c>
      <c r="W3713">
        <f t="shared" si="463"/>
        <v>2016</v>
      </c>
    </row>
    <row r="3714" spans="1:23" ht="43.2" x14ac:dyDescent="0.3">
      <c r="A3714">
        <v>3236</v>
      </c>
      <c r="B3714" s="3" t="s">
        <v>3236</v>
      </c>
      <c r="C3714" s="3" t="s">
        <v>7346</v>
      </c>
      <c r="D3714">
        <v>20000</v>
      </c>
      <c r="E3714">
        <v>20120</v>
      </c>
      <c r="F3714" t="s">
        <v>8219</v>
      </c>
      <c r="G3714" t="s">
        <v>8224</v>
      </c>
      <c r="H3714" t="s">
        <v>8246</v>
      </c>
      <c r="I3714">
        <v>1482962433</v>
      </c>
      <c r="J3714">
        <v>1480370433</v>
      </c>
      <c r="K3714" t="b">
        <v>0</v>
      </c>
      <c r="L3714">
        <v>110</v>
      </c>
      <c r="M3714" t="b">
        <v>1</v>
      </c>
      <c r="N3714" t="s">
        <v>8271</v>
      </c>
      <c r="O3714" s="5">
        <f t="shared" ref="O3714:O3777" si="464">E3714/D3714</f>
        <v>1.006</v>
      </c>
      <c r="P3714" s="8">
        <f t="shared" ref="P3714:P3777" si="465">E3714/L3714</f>
        <v>182.90909090909091</v>
      </c>
      <c r="Q3714" t="str">
        <f t="shared" ref="Q3714:Q3777" si="466">LEFT(N3714,SEARCH("/",N3714,1)-1)</f>
        <v>theater</v>
      </c>
      <c r="R3714" t="str">
        <f t="shared" ref="R3714:R3777" si="467">RIGHT(N3714,LEN(N3714)-SEARCH("/",N3714,1))</f>
        <v>plays</v>
      </c>
      <c r="S3714" s="11">
        <f t="shared" ref="S3714:S3777" si="468">(((J3714/60)/60)/24)+DATE(1970,1,1)</f>
        <v>42702.917048611111</v>
      </c>
      <c r="T3714" s="11">
        <f t="shared" ref="T3714:T3777" si="469">(((I3714/60)/60)/24)+DATE(1970,1,1)</f>
        <v>42732.917048611111</v>
      </c>
      <c r="U3714" t="str">
        <f>INDEX('ED - Country code'!$A:$A,MATCH(Data!G3238,'ED - Country code'!$B:$B,0))</f>
        <v>United States of America</v>
      </c>
      <c r="V3714">
        <f t="shared" si="462"/>
        <v>30</v>
      </c>
      <c r="W3714">
        <f t="shared" si="463"/>
        <v>2016</v>
      </c>
    </row>
    <row r="3715" spans="1:23" ht="43.2" x14ac:dyDescent="0.3">
      <c r="A3715">
        <v>1381</v>
      </c>
      <c r="B3715" s="3" t="s">
        <v>1382</v>
      </c>
      <c r="C3715" s="3" t="s">
        <v>5491</v>
      </c>
      <c r="D3715">
        <v>5000</v>
      </c>
      <c r="E3715">
        <v>5355</v>
      </c>
      <c r="F3715" t="s">
        <v>8219</v>
      </c>
      <c r="G3715" t="s">
        <v>8224</v>
      </c>
      <c r="H3715" t="s">
        <v>8246</v>
      </c>
      <c r="I3715">
        <v>1482988125</v>
      </c>
      <c r="J3715">
        <v>1480396125</v>
      </c>
      <c r="K3715" t="b">
        <v>0</v>
      </c>
      <c r="L3715">
        <v>73</v>
      </c>
      <c r="M3715" t="b">
        <v>1</v>
      </c>
      <c r="N3715" t="s">
        <v>8276</v>
      </c>
      <c r="O3715" s="5">
        <f t="shared" si="464"/>
        <v>1.071</v>
      </c>
      <c r="P3715" s="8">
        <f t="shared" si="465"/>
        <v>73.356164383561648</v>
      </c>
      <c r="Q3715" t="str">
        <f t="shared" si="466"/>
        <v>music</v>
      </c>
      <c r="R3715" t="str">
        <f t="shared" si="467"/>
        <v>rock</v>
      </c>
      <c r="S3715" s="11">
        <f t="shared" si="468"/>
        <v>42703.214409722219</v>
      </c>
      <c r="T3715" s="11">
        <f t="shared" si="469"/>
        <v>42733.214409722219</v>
      </c>
      <c r="U3715" t="str">
        <f>INDEX('ED - Country code'!$A:$A,MATCH(Data!G1383,'ED - Country code'!$B:$B,0))</f>
        <v>United States of America</v>
      </c>
      <c r="V3715">
        <f t="shared" ref="V3715:V3778" si="470">T3715-S3715</f>
        <v>30</v>
      </c>
      <c r="W3715">
        <f t="shared" ref="W3715:W3778" si="471">YEAR(T3715)</f>
        <v>2016</v>
      </c>
    </row>
    <row r="3716" spans="1:23" ht="43.2" x14ac:dyDescent="0.3">
      <c r="A3716">
        <v>2460</v>
      </c>
      <c r="B3716" s="3" t="s">
        <v>2461</v>
      </c>
      <c r="C3716" s="3" t="s">
        <v>6570</v>
      </c>
      <c r="D3716">
        <v>8500</v>
      </c>
      <c r="E3716">
        <v>8567</v>
      </c>
      <c r="F3716" t="s">
        <v>8219</v>
      </c>
      <c r="G3716" t="s">
        <v>8224</v>
      </c>
      <c r="H3716" t="s">
        <v>8246</v>
      </c>
      <c r="I3716">
        <v>1483417020</v>
      </c>
      <c r="J3716">
        <v>1480480167</v>
      </c>
      <c r="K3716" t="b">
        <v>0</v>
      </c>
      <c r="L3716">
        <v>68</v>
      </c>
      <c r="M3716" t="b">
        <v>1</v>
      </c>
      <c r="N3716" t="s">
        <v>8298</v>
      </c>
      <c r="O3716" s="5">
        <f t="shared" si="464"/>
        <v>1.0078823529411765</v>
      </c>
      <c r="P3716" s="8">
        <f t="shared" si="465"/>
        <v>125.98529411764706</v>
      </c>
      <c r="Q3716" t="str">
        <f t="shared" si="466"/>
        <v>food</v>
      </c>
      <c r="R3716" t="str">
        <f t="shared" si="467"/>
        <v>small batch</v>
      </c>
      <c r="S3716" s="11">
        <f t="shared" si="468"/>
        <v>42704.187118055561</v>
      </c>
      <c r="T3716" s="11">
        <f t="shared" si="469"/>
        <v>42738.178472222222</v>
      </c>
      <c r="U3716" t="str">
        <f>INDEX('ED - Country code'!$A:$A,MATCH(Data!G2462,'ED - Country code'!$B:$B,0))</f>
        <v>United States of America</v>
      </c>
      <c r="V3716">
        <f t="shared" si="470"/>
        <v>33.99135416666104</v>
      </c>
      <c r="W3716">
        <f t="shared" si="471"/>
        <v>2017</v>
      </c>
    </row>
    <row r="3717" spans="1:23" ht="43.2" x14ac:dyDescent="0.3">
      <c r="A3717">
        <v>2611</v>
      </c>
      <c r="B3717" s="3" t="s">
        <v>2611</v>
      </c>
      <c r="C3717" s="3" t="s">
        <v>6721</v>
      </c>
      <c r="D3717">
        <v>11000</v>
      </c>
      <c r="E3717">
        <v>306970</v>
      </c>
      <c r="F3717" t="s">
        <v>8219</v>
      </c>
      <c r="G3717" t="s">
        <v>8236</v>
      </c>
      <c r="H3717" t="s">
        <v>8249</v>
      </c>
      <c r="I3717">
        <v>1483397940</v>
      </c>
      <c r="J3717">
        <v>1480493014</v>
      </c>
      <c r="K3717" t="b">
        <v>1</v>
      </c>
      <c r="L3717">
        <v>3663</v>
      </c>
      <c r="M3717" t="b">
        <v>1</v>
      </c>
      <c r="N3717" t="s">
        <v>8301</v>
      </c>
      <c r="O3717" s="5">
        <f t="shared" si="464"/>
        <v>27.906363636363636</v>
      </c>
      <c r="P3717" s="8">
        <f t="shared" si="465"/>
        <v>83.802893802893806</v>
      </c>
      <c r="Q3717" t="str">
        <f t="shared" si="466"/>
        <v>technology</v>
      </c>
      <c r="R3717" t="str">
        <f t="shared" si="467"/>
        <v>space exploration</v>
      </c>
      <c r="S3717" s="11">
        <f t="shared" si="468"/>
        <v>42704.335810185185</v>
      </c>
      <c r="T3717" s="11">
        <f t="shared" si="469"/>
        <v>42737.957638888889</v>
      </c>
      <c r="U3717" t="str">
        <f>INDEX('ED - Country code'!$A:$A,MATCH(Data!G2613,'ED - Country code'!$B:$B,0))</f>
        <v>United States of America</v>
      </c>
      <c r="V3717">
        <f t="shared" si="470"/>
        <v>33.621828703704523</v>
      </c>
      <c r="W3717">
        <f t="shared" si="471"/>
        <v>2017</v>
      </c>
    </row>
    <row r="3718" spans="1:23" ht="43.2" x14ac:dyDescent="0.3">
      <c r="A3718">
        <v>2722</v>
      </c>
      <c r="B3718" s="3" t="s">
        <v>2722</v>
      </c>
      <c r="C3718" s="3" t="s">
        <v>6832</v>
      </c>
      <c r="D3718">
        <v>5000</v>
      </c>
      <c r="E3718">
        <v>12627</v>
      </c>
      <c r="F3718" t="s">
        <v>8219</v>
      </c>
      <c r="G3718" t="s">
        <v>8224</v>
      </c>
      <c r="H3718" t="s">
        <v>8246</v>
      </c>
      <c r="I3718">
        <v>1485722053</v>
      </c>
      <c r="J3718">
        <v>1480538053</v>
      </c>
      <c r="K3718" t="b">
        <v>0</v>
      </c>
      <c r="L3718">
        <v>185</v>
      </c>
      <c r="M3718" t="b">
        <v>1</v>
      </c>
      <c r="N3718" t="s">
        <v>8295</v>
      </c>
      <c r="O3718" s="5">
        <f t="shared" si="464"/>
        <v>2.5253999999999999</v>
      </c>
      <c r="P3718" s="8">
        <f t="shared" si="465"/>
        <v>68.254054054054052</v>
      </c>
      <c r="Q3718" t="str">
        <f t="shared" si="466"/>
        <v>technology</v>
      </c>
      <c r="R3718" t="str">
        <f t="shared" si="467"/>
        <v>hardware</v>
      </c>
      <c r="S3718" s="11">
        <f t="shared" si="468"/>
        <v>42704.857094907406</v>
      </c>
      <c r="T3718" s="11">
        <f t="shared" si="469"/>
        <v>42764.857094907406</v>
      </c>
      <c r="U3718" t="str">
        <f>INDEX('ED - Country code'!$A:$A,MATCH(Data!G2724,'ED - Country code'!$B:$B,0))</f>
        <v>United States of America</v>
      </c>
      <c r="V3718">
        <f t="shared" si="470"/>
        <v>60</v>
      </c>
      <c r="W3718">
        <f t="shared" si="471"/>
        <v>2017</v>
      </c>
    </row>
    <row r="3719" spans="1:23" ht="28.8" x14ac:dyDescent="0.3">
      <c r="A3719">
        <v>1373</v>
      </c>
      <c r="B3719" s="3" t="s">
        <v>1374</v>
      </c>
      <c r="C3719" s="3" t="s">
        <v>5483</v>
      </c>
      <c r="D3719">
        <v>10000</v>
      </c>
      <c r="E3719">
        <v>10501</v>
      </c>
      <c r="F3719" t="s">
        <v>8219</v>
      </c>
      <c r="G3719" t="s">
        <v>8224</v>
      </c>
      <c r="H3719" t="s">
        <v>8246</v>
      </c>
      <c r="I3719">
        <v>1483138233</v>
      </c>
      <c r="J3719">
        <v>1480546233</v>
      </c>
      <c r="K3719" t="b">
        <v>0</v>
      </c>
      <c r="L3719">
        <v>52</v>
      </c>
      <c r="M3719" t="b">
        <v>1</v>
      </c>
      <c r="N3719" t="s">
        <v>8276</v>
      </c>
      <c r="O3719" s="5">
        <f t="shared" si="464"/>
        <v>1.0501</v>
      </c>
      <c r="P3719" s="8">
        <f t="shared" si="465"/>
        <v>201.94230769230768</v>
      </c>
      <c r="Q3719" t="str">
        <f t="shared" si="466"/>
        <v>music</v>
      </c>
      <c r="R3719" t="str">
        <f t="shared" si="467"/>
        <v>rock</v>
      </c>
      <c r="S3719" s="11">
        <f t="shared" si="468"/>
        <v>42704.95177083333</v>
      </c>
      <c r="T3719" s="11">
        <f t="shared" si="469"/>
        <v>42734.95177083333</v>
      </c>
      <c r="U3719" t="str">
        <f>INDEX('ED - Country code'!$A:$A,MATCH(Data!G1375,'ED - Country code'!$B:$B,0))</f>
        <v>United States of America</v>
      </c>
      <c r="V3719">
        <f t="shared" si="470"/>
        <v>30</v>
      </c>
      <c r="W3719">
        <f t="shared" si="471"/>
        <v>2016</v>
      </c>
    </row>
    <row r="3720" spans="1:23" ht="43.2" x14ac:dyDescent="0.3">
      <c r="A3720">
        <v>2061</v>
      </c>
      <c r="B3720" s="3" t="s">
        <v>2062</v>
      </c>
      <c r="C3720" s="3" t="s">
        <v>6171</v>
      </c>
      <c r="D3720">
        <v>5000</v>
      </c>
      <c r="E3720">
        <v>5396</v>
      </c>
      <c r="F3720" t="s">
        <v>8219</v>
      </c>
      <c r="G3720" t="s">
        <v>8224</v>
      </c>
      <c r="H3720" t="s">
        <v>8246</v>
      </c>
      <c r="I3720">
        <v>1483208454</v>
      </c>
      <c r="J3720">
        <v>1480616454</v>
      </c>
      <c r="K3720" t="b">
        <v>0</v>
      </c>
      <c r="L3720">
        <v>35</v>
      </c>
      <c r="M3720" t="b">
        <v>1</v>
      </c>
      <c r="N3720" t="s">
        <v>8295</v>
      </c>
      <c r="O3720" s="5">
        <f t="shared" si="464"/>
        <v>1.0791999999999999</v>
      </c>
      <c r="P3720" s="8">
        <f t="shared" si="465"/>
        <v>154.17142857142858</v>
      </c>
      <c r="Q3720" t="str">
        <f t="shared" si="466"/>
        <v>technology</v>
      </c>
      <c r="R3720" t="str">
        <f t="shared" si="467"/>
        <v>hardware</v>
      </c>
      <c r="S3720" s="11">
        <f t="shared" si="468"/>
        <v>42705.764513888891</v>
      </c>
      <c r="T3720" s="11">
        <f t="shared" si="469"/>
        <v>42735.764513888891</v>
      </c>
      <c r="U3720" t="str">
        <f>INDEX('ED - Country code'!$A:$A,MATCH(Data!G2063,'ED - Country code'!$B:$B,0))</f>
        <v>United Kingdom</v>
      </c>
      <c r="V3720">
        <f t="shared" si="470"/>
        <v>30</v>
      </c>
      <c r="W3720">
        <f t="shared" si="471"/>
        <v>2016</v>
      </c>
    </row>
    <row r="3721" spans="1:23" ht="43.2" x14ac:dyDescent="0.3">
      <c r="A3721">
        <v>1539</v>
      </c>
      <c r="B3721" s="3" t="s">
        <v>1540</v>
      </c>
      <c r="C3721" s="3" t="s">
        <v>5649</v>
      </c>
      <c r="D3721">
        <v>20000</v>
      </c>
      <c r="E3721">
        <v>27197.22</v>
      </c>
      <c r="F3721" t="s">
        <v>8219</v>
      </c>
      <c r="G3721" t="s">
        <v>8224</v>
      </c>
      <c r="H3721" t="s">
        <v>8246</v>
      </c>
      <c r="I3721">
        <v>1483481019</v>
      </c>
      <c r="J3721">
        <v>1480629819</v>
      </c>
      <c r="K3721" t="b">
        <v>0</v>
      </c>
      <c r="L3721">
        <v>284</v>
      </c>
      <c r="M3721" t="b">
        <v>1</v>
      </c>
      <c r="N3721" t="s">
        <v>8285</v>
      </c>
      <c r="O3721" s="5">
        <f t="shared" si="464"/>
        <v>1.359861</v>
      </c>
      <c r="P3721" s="8">
        <f t="shared" si="465"/>
        <v>95.764859154929582</v>
      </c>
      <c r="Q3721" t="str">
        <f t="shared" si="466"/>
        <v>photography</v>
      </c>
      <c r="R3721" t="str">
        <f t="shared" si="467"/>
        <v>photobooks</v>
      </c>
      <c r="S3721" s="11">
        <f t="shared" si="468"/>
        <v>42705.919201388882</v>
      </c>
      <c r="T3721" s="11">
        <f t="shared" si="469"/>
        <v>42738.919201388882</v>
      </c>
      <c r="U3721" t="str">
        <f>INDEX('ED - Country code'!$A:$A,MATCH(Data!G1541,'ED - Country code'!$B:$B,0))</f>
        <v>United States of America</v>
      </c>
      <c r="V3721">
        <f t="shared" si="470"/>
        <v>33</v>
      </c>
      <c r="W3721">
        <f t="shared" si="471"/>
        <v>2017</v>
      </c>
    </row>
    <row r="3722" spans="1:23" ht="43.2" x14ac:dyDescent="0.3">
      <c r="A3722">
        <v>1383</v>
      </c>
      <c r="B3722" s="3" t="s">
        <v>1384</v>
      </c>
      <c r="C3722" s="3" t="s">
        <v>5493</v>
      </c>
      <c r="D3722">
        <v>2200</v>
      </c>
      <c r="E3722">
        <v>4673</v>
      </c>
      <c r="F3722" t="s">
        <v>8219</v>
      </c>
      <c r="G3722" t="s">
        <v>8229</v>
      </c>
      <c r="H3722" t="s">
        <v>8251</v>
      </c>
      <c r="I3722">
        <v>1482457678</v>
      </c>
      <c r="J3722">
        <v>1480729678</v>
      </c>
      <c r="K3722" t="b">
        <v>0</v>
      </c>
      <c r="L3722">
        <v>93</v>
      </c>
      <c r="M3722" t="b">
        <v>1</v>
      </c>
      <c r="N3722" t="s">
        <v>8276</v>
      </c>
      <c r="O3722" s="5">
        <f t="shared" si="464"/>
        <v>2.124090909090909</v>
      </c>
      <c r="P3722" s="8">
        <f t="shared" si="465"/>
        <v>50.247311827956992</v>
      </c>
      <c r="Q3722" t="str">
        <f t="shared" si="466"/>
        <v>music</v>
      </c>
      <c r="R3722" t="str">
        <f t="shared" si="467"/>
        <v>rock</v>
      </c>
      <c r="S3722" s="11">
        <f t="shared" si="468"/>
        <v>42707.074976851851</v>
      </c>
      <c r="T3722" s="11">
        <f t="shared" si="469"/>
        <v>42727.074976851851</v>
      </c>
      <c r="U3722" t="str">
        <f>INDEX('ED - Country code'!$A:$A,MATCH(Data!G1385,'ED - Country code'!$B:$B,0))</f>
        <v>United States of America</v>
      </c>
      <c r="V3722">
        <f t="shared" si="470"/>
        <v>20</v>
      </c>
      <c r="W3722">
        <f t="shared" si="471"/>
        <v>2016</v>
      </c>
    </row>
    <row r="3723" spans="1:23" ht="28.8" x14ac:dyDescent="0.3">
      <c r="A3723">
        <v>1289</v>
      </c>
      <c r="B3723" s="3" t="s">
        <v>1290</v>
      </c>
      <c r="C3723" s="3" t="s">
        <v>5399</v>
      </c>
      <c r="D3723">
        <v>1500</v>
      </c>
      <c r="E3723">
        <v>1876</v>
      </c>
      <c r="F3723" t="s">
        <v>8219</v>
      </c>
      <c r="G3723" t="s">
        <v>8224</v>
      </c>
      <c r="H3723" t="s">
        <v>8246</v>
      </c>
      <c r="I3723">
        <v>1483499645</v>
      </c>
      <c r="J3723">
        <v>1480907645</v>
      </c>
      <c r="K3723" t="b">
        <v>0</v>
      </c>
      <c r="L3723">
        <v>52</v>
      </c>
      <c r="M3723" t="b">
        <v>1</v>
      </c>
      <c r="N3723" t="s">
        <v>8271</v>
      </c>
      <c r="O3723" s="5">
        <f t="shared" si="464"/>
        <v>1.2506666666666666</v>
      </c>
      <c r="P3723" s="8">
        <f t="shared" si="465"/>
        <v>36.07692307692308</v>
      </c>
      <c r="Q3723" t="str">
        <f t="shared" si="466"/>
        <v>theater</v>
      </c>
      <c r="R3723" t="str">
        <f t="shared" si="467"/>
        <v>plays</v>
      </c>
      <c r="S3723" s="11">
        <f t="shared" si="468"/>
        <v>42709.134780092587</v>
      </c>
      <c r="T3723" s="11">
        <f t="shared" si="469"/>
        <v>42739.134780092587</v>
      </c>
      <c r="U3723" t="str">
        <f>INDEX('ED - Country code'!$A:$A,MATCH(Data!G1291,'ED - Country code'!$B:$B,0))</f>
        <v>United States of America</v>
      </c>
      <c r="V3723">
        <f t="shared" si="470"/>
        <v>30</v>
      </c>
      <c r="W3723">
        <f t="shared" si="471"/>
        <v>2017</v>
      </c>
    </row>
    <row r="3724" spans="1:23" ht="43.2" x14ac:dyDescent="0.3">
      <c r="A3724">
        <v>2234</v>
      </c>
      <c r="B3724" s="3" t="s">
        <v>2235</v>
      </c>
      <c r="C3724" s="3" t="s">
        <v>6344</v>
      </c>
      <c r="D3724">
        <v>100</v>
      </c>
      <c r="E3724">
        <v>1165</v>
      </c>
      <c r="F3724" t="s">
        <v>8219</v>
      </c>
      <c r="G3724" t="s">
        <v>8224</v>
      </c>
      <c r="H3724" t="s">
        <v>8246</v>
      </c>
      <c r="I3724">
        <v>1483645647</v>
      </c>
      <c r="J3724">
        <v>1481053647</v>
      </c>
      <c r="K3724" t="b">
        <v>0</v>
      </c>
      <c r="L3724">
        <v>28</v>
      </c>
      <c r="M3724" t="b">
        <v>1</v>
      </c>
      <c r="N3724" t="s">
        <v>8297</v>
      </c>
      <c r="O3724" s="5">
        <f t="shared" si="464"/>
        <v>11.65</v>
      </c>
      <c r="P3724" s="8">
        <f t="shared" si="465"/>
        <v>41.607142857142854</v>
      </c>
      <c r="Q3724" t="str">
        <f t="shared" si="466"/>
        <v>games</v>
      </c>
      <c r="R3724" t="str">
        <f t="shared" si="467"/>
        <v>tabletop games</v>
      </c>
      <c r="S3724" s="11">
        <f t="shared" si="468"/>
        <v>42710.824618055558</v>
      </c>
      <c r="T3724" s="11">
        <f t="shared" si="469"/>
        <v>42740.824618055558</v>
      </c>
      <c r="U3724" t="str">
        <f>INDEX('ED - Country code'!$A:$A,MATCH(Data!G2236,'ED - Country code'!$B:$B,0))</f>
        <v>United Kingdom</v>
      </c>
      <c r="V3724">
        <f t="shared" si="470"/>
        <v>30</v>
      </c>
      <c r="W3724">
        <f t="shared" si="471"/>
        <v>2017</v>
      </c>
    </row>
    <row r="3725" spans="1:23" ht="43.2" x14ac:dyDescent="0.3">
      <c r="A3725">
        <v>1742</v>
      </c>
      <c r="B3725" s="3" t="s">
        <v>1743</v>
      </c>
      <c r="C3725" s="3" t="s">
        <v>5852</v>
      </c>
      <c r="D3725">
        <v>2000</v>
      </c>
      <c r="E3725">
        <v>2175</v>
      </c>
      <c r="F3725" t="s">
        <v>8219</v>
      </c>
      <c r="G3725" t="s">
        <v>8224</v>
      </c>
      <c r="H3725" t="s">
        <v>8246</v>
      </c>
      <c r="I3725">
        <v>1483822800</v>
      </c>
      <c r="J3725">
        <v>1481058170</v>
      </c>
      <c r="K3725" t="b">
        <v>0</v>
      </c>
      <c r="L3725">
        <v>34</v>
      </c>
      <c r="M3725" t="b">
        <v>1</v>
      </c>
      <c r="N3725" t="s">
        <v>8285</v>
      </c>
      <c r="O3725" s="5">
        <f t="shared" si="464"/>
        <v>1.0874999999999999</v>
      </c>
      <c r="P3725" s="8">
        <f t="shared" si="465"/>
        <v>63.970588235294116</v>
      </c>
      <c r="Q3725" t="str">
        <f t="shared" si="466"/>
        <v>photography</v>
      </c>
      <c r="R3725" t="str">
        <f t="shared" si="467"/>
        <v>photobooks</v>
      </c>
      <c r="S3725" s="11">
        <f t="shared" si="468"/>
        <v>42710.876967592587</v>
      </c>
      <c r="T3725" s="11">
        <f t="shared" si="469"/>
        <v>42742.875</v>
      </c>
      <c r="U3725" t="str">
        <f>INDEX('ED - Country code'!$A:$A,MATCH(Data!G1744,'ED - Country code'!$B:$B,0))</f>
        <v>United Kingdom</v>
      </c>
      <c r="V3725">
        <f t="shared" si="470"/>
        <v>31.99803240741312</v>
      </c>
      <c r="W3725">
        <f t="shared" si="471"/>
        <v>2017</v>
      </c>
    </row>
    <row r="3726" spans="1:23" ht="28.8" x14ac:dyDescent="0.3">
      <c r="A3726">
        <v>535</v>
      </c>
      <c r="B3726" s="3" t="s">
        <v>536</v>
      </c>
      <c r="C3726" s="3" t="s">
        <v>4645</v>
      </c>
      <c r="D3726">
        <v>2000</v>
      </c>
      <c r="E3726">
        <v>2050</v>
      </c>
      <c r="F3726" t="s">
        <v>8219</v>
      </c>
      <c r="G3726" t="s">
        <v>8225</v>
      </c>
      <c r="H3726" t="s">
        <v>8247</v>
      </c>
      <c r="I3726">
        <v>1483707905</v>
      </c>
      <c r="J3726">
        <v>1481115905</v>
      </c>
      <c r="K3726" t="b">
        <v>0</v>
      </c>
      <c r="L3726">
        <v>59</v>
      </c>
      <c r="M3726" t="b">
        <v>1</v>
      </c>
      <c r="N3726" t="s">
        <v>8271</v>
      </c>
      <c r="O3726" s="5">
        <f t="shared" si="464"/>
        <v>1.0249999999999999</v>
      </c>
      <c r="P3726" s="8">
        <f t="shared" si="465"/>
        <v>34.745762711864408</v>
      </c>
      <c r="Q3726" t="str">
        <f t="shared" si="466"/>
        <v>theater</v>
      </c>
      <c r="R3726" t="str">
        <f t="shared" si="467"/>
        <v>plays</v>
      </c>
      <c r="S3726" s="11">
        <f t="shared" si="468"/>
        <v>42711.545196759253</v>
      </c>
      <c r="T3726" s="11">
        <f t="shared" si="469"/>
        <v>42741.545196759253</v>
      </c>
      <c r="U3726" t="str">
        <f>INDEX('ED - Country code'!$A:$A,MATCH(Data!G537,'ED - Country code'!$B:$B,0))</f>
        <v>United States of America</v>
      </c>
      <c r="V3726">
        <f t="shared" si="470"/>
        <v>30</v>
      </c>
      <c r="W3726">
        <f t="shared" si="471"/>
        <v>2017</v>
      </c>
    </row>
    <row r="3727" spans="1:23" ht="28.8" x14ac:dyDescent="0.3">
      <c r="A3727">
        <v>1188</v>
      </c>
      <c r="B3727" s="3" t="s">
        <v>1189</v>
      </c>
      <c r="C3727" s="3" t="s">
        <v>5298</v>
      </c>
      <c r="D3727">
        <v>2000</v>
      </c>
      <c r="E3727">
        <v>3211</v>
      </c>
      <c r="F3727" t="s">
        <v>8219</v>
      </c>
      <c r="G3727" t="s">
        <v>8229</v>
      </c>
      <c r="H3727" t="s">
        <v>8251</v>
      </c>
      <c r="I3727">
        <v>1482943740</v>
      </c>
      <c r="J3727">
        <v>1481129340</v>
      </c>
      <c r="K3727" t="b">
        <v>0</v>
      </c>
      <c r="L3727">
        <v>85</v>
      </c>
      <c r="M3727" t="b">
        <v>1</v>
      </c>
      <c r="N3727" t="s">
        <v>8285</v>
      </c>
      <c r="O3727" s="5">
        <f t="shared" si="464"/>
        <v>1.6054999999999999</v>
      </c>
      <c r="P3727" s="8">
        <f t="shared" si="465"/>
        <v>37.776470588235291</v>
      </c>
      <c r="Q3727" t="str">
        <f t="shared" si="466"/>
        <v>photography</v>
      </c>
      <c r="R3727" t="str">
        <f t="shared" si="467"/>
        <v>photobooks</v>
      </c>
      <c r="S3727" s="11">
        <f t="shared" si="468"/>
        <v>42711.700694444444</v>
      </c>
      <c r="T3727" s="11">
        <f t="shared" si="469"/>
        <v>42732.700694444444</v>
      </c>
      <c r="U3727" t="str">
        <f>INDEX('ED - Country code'!$A:$A,MATCH(Data!G1190,'ED - Country code'!$B:$B,0))</f>
        <v>United States of America</v>
      </c>
      <c r="V3727">
        <f t="shared" si="470"/>
        <v>21</v>
      </c>
      <c r="W3727">
        <f t="shared" si="471"/>
        <v>2016</v>
      </c>
    </row>
    <row r="3728" spans="1:23" ht="43.2" x14ac:dyDescent="0.3">
      <c r="A3728">
        <v>370</v>
      </c>
      <c r="B3728" s="3" t="s">
        <v>371</v>
      </c>
      <c r="C3728" s="3" t="s">
        <v>4480</v>
      </c>
      <c r="D3728">
        <v>25000</v>
      </c>
      <c r="E3728">
        <v>30505</v>
      </c>
      <c r="F3728" t="s">
        <v>8219</v>
      </c>
      <c r="G3728" t="s">
        <v>8224</v>
      </c>
      <c r="H3728" t="s">
        <v>8246</v>
      </c>
      <c r="I3728">
        <v>1483729500</v>
      </c>
      <c r="J3728">
        <v>1481137500</v>
      </c>
      <c r="K3728" t="b">
        <v>0</v>
      </c>
      <c r="L3728">
        <v>43</v>
      </c>
      <c r="M3728" t="b">
        <v>1</v>
      </c>
      <c r="N3728" t="s">
        <v>8269</v>
      </c>
      <c r="O3728" s="5">
        <f t="shared" si="464"/>
        <v>1.2202</v>
      </c>
      <c r="P3728" s="8">
        <f t="shared" si="465"/>
        <v>709.41860465116281</v>
      </c>
      <c r="Q3728" t="str">
        <f t="shared" si="466"/>
        <v>film &amp; video</v>
      </c>
      <c r="R3728" t="str">
        <f t="shared" si="467"/>
        <v>documentary</v>
      </c>
      <c r="S3728" s="11">
        <f t="shared" si="468"/>
        <v>42711.795138888891</v>
      </c>
      <c r="T3728" s="11">
        <f t="shared" si="469"/>
        <v>42741.795138888891</v>
      </c>
      <c r="U3728" t="str">
        <f>INDEX('ED - Country code'!$A:$A,MATCH(Data!G372,'ED - Country code'!$B:$B,0))</f>
        <v>United States of America</v>
      </c>
      <c r="V3728">
        <f t="shared" si="470"/>
        <v>30</v>
      </c>
      <c r="W3728">
        <f t="shared" si="471"/>
        <v>2017</v>
      </c>
    </row>
    <row r="3729" spans="1:23" ht="43.2" x14ac:dyDescent="0.3">
      <c r="A3729">
        <v>1284</v>
      </c>
      <c r="B3729" s="3" t="s">
        <v>1285</v>
      </c>
      <c r="C3729" s="3" t="s">
        <v>5394</v>
      </c>
      <c r="D3729">
        <v>2000</v>
      </c>
      <c r="E3729">
        <v>2020</v>
      </c>
      <c r="F3729" t="s">
        <v>8219</v>
      </c>
      <c r="G3729" t="s">
        <v>8224</v>
      </c>
      <c r="H3729" t="s">
        <v>8246</v>
      </c>
      <c r="I3729">
        <v>1483203540</v>
      </c>
      <c r="J3729">
        <v>1481175482</v>
      </c>
      <c r="K3729" t="b">
        <v>0</v>
      </c>
      <c r="L3729">
        <v>31</v>
      </c>
      <c r="M3729" t="b">
        <v>1</v>
      </c>
      <c r="N3729" t="s">
        <v>8271</v>
      </c>
      <c r="O3729" s="5">
        <f t="shared" si="464"/>
        <v>1.01</v>
      </c>
      <c r="P3729" s="8">
        <f t="shared" si="465"/>
        <v>65.161290322580641</v>
      </c>
      <c r="Q3729" t="str">
        <f t="shared" si="466"/>
        <v>theater</v>
      </c>
      <c r="R3729" t="str">
        <f t="shared" si="467"/>
        <v>plays</v>
      </c>
      <c r="S3729" s="11">
        <f t="shared" si="468"/>
        <v>42712.23474537037</v>
      </c>
      <c r="T3729" s="11">
        <f t="shared" si="469"/>
        <v>42735.707638888889</v>
      </c>
      <c r="U3729" t="str">
        <f>INDEX('ED - Country code'!$A:$A,MATCH(Data!G1286,'ED - Country code'!$B:$B,0))</f>
        <v>United States of America</v>
      </c>
      <c r="V3729">
        <f t="shared" si="470"/>
        <v>23.472893518519413</v>
      </c>
      <c r="W3729">
        <f t="shared" si="471"/>
        <v>2016</v>
      </c>
    </row>
    <row r="3730" spans="1:23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4"/>
        <v>9.3100000000000002E-2</v>
      </c>
      <c r="P3730" s="8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11">
        <f t="shared" si="468"/>
        <v>42205.171018518522</v>
      </c>
      <c r="T3730" s="11">
        <f t="shared" si="469"/>
        <v>42235.171018518522</v>
      </c>
      <c r="U3730" t="str">
        <f>INDEX('ED - Country code'!$A:$A,MATCH(Data!G3730,'ED - Country code'!$B:$B,0))</f>
        <v>United States of America</v>
      </c>
      <c r="V3730">
        <f t="shared" si="470"/>
        <v>30</v>
      </c>
      <c r="W3730">
        <f t="shared" si="471"/>
        <v>2015</v>
      </c>
    </row>
    <row r="3731" spans="1:23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4"/>
        <v>7.2400000000000006E-2</v>
      </c>
      <c r="P3731" s="8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11">
        <f t="shared" si="468"/>
        <v>42041.205000000002</v>
      </c>
      <c r="T3731" s="11">
        <f t="shared" si="469"/>
        <v>42086.16333333333</v>
      </c>
      <c r="U3731" t="str">
        <f>INDEX('ED - Country code'!$A:$A,MATCH(Data!G3731,'ED - Country code'!$B:$B,0))</f>
        <v>United States of America</v>
      </c>
      <c r="V3731">
        <f t="shared" si="470"/>
        <v>44.958333333328483</v>
      </c>
      <c r="W3731">
        <f t="shared" si="471"/>
        <v>2015</v>
      </c>
    </row>
    <row r="3732" spans="1:23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4"/>
        <v>0.1</v>
      </c>
      <c r="P3732" s="8">
        <f t="shared" si="465"/>
        <v>100</v>
      </c>
      <c r="Q3732" t="str">
        <f t="shared" si="466"/>
        <v>theater</v>
      </c>
      <c r="R3732" t="str">
        <f t="shared" si="467"/>
        <v>plays</v>
      </c>
      <c r="S3732" s="11">
        <f t="shared" si="468"/>
        <v>42203.677766203706</v>
      </c>
      <c r="T3732" s="11">
        <f t="shared" si="469"/>
        <v>42233.677766203706</v>
      </c>
      <c r="U3732" t="str">
        <f>INDEX('ED - Country code'!$A:$A,MATCH(Data!G3732,'ED - Country code'!$B:$B,0))</f>
        <v>United States of America</v>
      </c>
      <c r="V3732">
        <f t="shared" si="470"/>
        <v>30</v>
      </c>
      <c r="W3732">
        <f t="shared" si="471"/>
        <v>2015</v>
      </c>
    </row>
    <row r="3733" spans="1:23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4"/>
        <v>0.11272727272727273</v>
      </c>
      <c r="P3733" s="8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11">
        <f t="shared" si="468"/>
        <v>41983.752847222218</v>
      </c>
      <c r="T3733" s="11">
        <f t="shared" si="469"/>
        <v>42014.140972222223</v>
      </c>
      <c r="U3733" t="str">
        <f>INDEX('ED - Country code'!$A:$A,MATCH(Data!G3733,'ED - Country code'!$B:$B,0))</f>
        <v>United States of America</v>
      </c>
      <c r="V3733">
        <f t="shared" si="470"/>
        <v>30.388125000004948</v>
      </c>
      <c r="W3733">
        <f t="shared" si="471"/>
        <v>2015</v>
      </c>
    </row>
    <row r="3734" spans="1:23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4"/>
        <v>0.15411764705882353</v>
      </c>
      <c r="P3734" s="8">
        <f t="shared" si="465"/>
        <v>32.75</v>
      </c>
      <c r="Q3734" t="str">
        <f t="shared" si="466"/>
        <v>theater</v>
      </c>
      <c r="R3734" t="str">
        <f t="shared" si="467"/>
        <v>plays</v>
      </c>
      <c r="S3734" s="11">
        <f t="shared" si="468"/>
        <v>41968.677465277782</v>
      </c>
      <c r="T3734" s="11">
        <f t="shared" si="469"/>
        <v>42028.5</v>
      </c>
      <c r="U3734" t="str">
        <f>INDEX('ED - Country code'!$A:$A,MATCH(Data!G3734,'ED - Country code'!$B:$B,0))</f>
        <v>Netherlands</v>
      </c>
      <c r="V3734">
        <f t="shared" si="470"/>
        <v>59.822534722217824</v>
      </c>
      <c r="W3734">
        <f t="shared" si="471"/>
        <v>2015</v>
      </c>
    </row>
    <row r="3735" spans="1:23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4"/>
        <v>0</v>
      </c>
      <c r="P3735" s="8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11">
        <f t="shared" si="468"/>
        <v>42103.024398148147</v>
      </c>
      <c r="T3735" s="11">
        <f t="shared" si="469"/>
        <v>42112.9375</v>
      </c>
      <c r="U3735" t="str">
        <f>INDEX('ED - Country code'!$A:$A,MATCH(Data!G3735,'ED - Country code'!$B:$B,0))</f>
        <v>United States of America</v>
      </c>
      <c r="V3735">
        <f t="shared" si="470"/>
        <v>9.9131018518528435</v>
      </c>
      <c r="W3735">
        <f t="shared" si="471"/>
        <v>2015</v>
      </c>
    </row>
    <row r="3736" spans="1:23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4"/>
        <v>0.28466666666666668</v>
      </c>
      <c r="P3736" s="8">
        <f t="shared" si="465"/>
        <v>61</v>
      </c>
      <c r="Q3736" t="str">
        <f t="shared" si="466"/>
        <v>theater</v>
      </c>
      <c r="R3736" t="str">
        <f t="shared" si="467"/>
        <v>plays</v>
      </c>
      <c r="S3736" s="11">
        <f t="shared" si="468"/>
        <v>42089.901574074072</v>
      </c>
      <c r="T3736" s="11">
        <f t="shared" si="469"/>
        <v>42149.901574074072</v>
      </c>
      <c r="U3736" t="str">
        <f>INDEX('ED - Country code'!$A:$A,MATCH(Data!G3736,'ED - Country code'!$B:$B,0))</f>
        <v>United States of America</v>
      </c>
      <c r="V3736">
        <f t="shared" si="470"/>
        <v>60</v>
      </c>
      <c r="W3736">
        <f t="shared" si="471"/>
        <v>2015</v>
      </c>
    </row>
    <row r="3737" spans="1:23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4"/>
        <v>0.13333333333333333</v>
      </c>
      <c r="P3737" s="8">
        <f t="shared" si="465"/>
        <v>10</v>
      </c>
      <c r="Q3737" t="str">
        <f t="shared" si="466"/>
        <v>theater</v>
      </c>
      <c r="R3737" t="str">
        <f t="shared" si="467"/>
        <v>plays</v>
      </c>
      <c r="S3737" s="11">
        <f t="shared" si="468"/>
        <v>42122.693159722221</v>
      </c>
      <c r="T3737" s="11">
        <f t="shared" si="469"/>
        <v>42152.693159722221</v>
      </c>
      <c r="U3737" t="str">
        <f>INDEX('ED - Country code'!$A:$A,MATCH(Data!G3737,'ED - Country code'!$B:$B,0))</f>
        <v>United Kingdom</v>
      </c>
      <c r="V3737">
        <f t="shared" si="470"/>
        <v>30</v>
      </c>
      <c r="W3737">
        <f t="shared" si="471"/>
        <v>2015</v>
      </c>
    </row>
    <row r="3738" spans="1:23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4"/>
        <v>6.6666666666666671E-3</v>
      </c>
      <c r="P3738" s="8">
        <f t="shared" si="465"/>
        <v>10</v>
      </c>
      <c r="Q3738" t="str">
        <f t="shared" si="466"/>
        <v>theater</v>
      </c>
      <c r="R3738" t="str">
        <f t="shared" si="467"/>
        <v>plays</v>
      </c>
      <c r="S3738" s="11">
        <f t="shared" si="468"/>
        <v>42048.711724537032</v>
      </c>
      <c r="T3738" s="11">
        <f t="shared" si="469"/>
        <v>42086.75</v>
      </c>
      <c r="U3738" t="str">
        <f>INDEX('ED - Country code'!$A:$A,MATCH(Data!G3738,'ED - Country code'!$B:$B,0))</f>
        <v>United Kingdom</v>
      </c>
      <c r="V3738">
        <f t="shared" si="470"/>
        <v>38.038275462968159</v>
      </c>
      <c r="W3738">
        <f t="shared" si="471"/>
        <v>2015</v>
      </c>
    </row>
    <row r="3739" spans="1:23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4"/>
        <v>0.21428571428571427</v>
      </c>
      <c r="P3739" s="8">
        <f t="shared" si="465"/>
        <v>37.5</v>
      </c>
      <c r="Q3739" t="str">
        <f t="shared" si="466"/>
        <v>theater</v>
      </c>
      <c r="R3739" t="str">
        <f t="shared" si="467"/>
        <v>plays</v>
      </c>
      <c r="S3739" s="11">
        <f t="shared" si="468"/>
        <v>42297.691006944442</v>
      </c>
      <c r="T3739" s="11">
        <f t="shared" si="469"/>
        <v>42320.290972222225</v>
      </c>
      <c r="U3739" t="str">
        <f>INDEX('ED - Country code'!$A:$A,MATCH(Data!G3739,'ED - Country code'!$B:$B,0))</f>
        <v>United States of America</v>
      </c>
      <c r="V3739">
        <f t="shared" si="470"/>
        <v>22.599965277782758</v>
      </c>
      <c r="W3739">
        <f t="shared" si="471"/>
        <v>2015</v>
      </c>
    </row>
    <row r="3740" spans="1:23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4"/>
        <v>0.18</v>
      </c>
      <c r="P3740" s="8">
        <f t="shared" si="465"/>
        <v>45</v>
      </c>
      <c r="Q3740" t="str">
        <f t="shared" si="466"/>
        <v>theater</v>
      </c>
      <c r="R3740" t="str">
        <f t="shared" si="467"/>
        <v>plays</v>
      </c>
      <c r="S3740" s="11">
        <f t="shared" si="468"/>
        <v>41813.938715277778</v>
      </c>
      <c r="T3740" s="11">
        <f t="shared" si="469"/>
        <v>41835.916666666664</v>
      </c>
      <c r="U3740" t="str">
        <f>INDEX('ED - Country code'!$A:$A,MATCH(Data!G3740,'ED - Country code'!$B:$B,0))</f>
        <v>United Kingdom</v>
      </c>
      <c r="V3740">
        <f t="shared" si="470"/>
        <v>21.97795138888614</v>
      </c>
      <c r="W3740">
        <f t="shared" si="471"/>
        <v>2014</v>
      </c>
    </row>
    <row r="3741" spans="1:23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4"/>
        <v>0.20125000000000001</v>
      </c>
      <c r="P3741" s="8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11">
        <f t="shared" si="468"/>
        <v>42548.449861111112</v>
      </c>
      <c r="T3741" s="11">
        <f t="shared" si="469"/>
        <v>42568.449861111112</v>
      </c>
      <c r="U3741" t="str">
        <f>INDEX('ED - Country code'!$A:$A,MATCH(Data!G3741,'ED - Country code'!$B:$B,0))</f>
        <v>United Kingdom</v>
      </c>
      <c r="V3741">
        <f t="shared" si="470"/>
        <v>20</v>
      </c>
      <c r="W3741">
        <f t="shared" si="471"/>
        <v>2016</v>
      </c>
    </row>
    <row r="3742" spans="1:23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4"/>
        <v>0.17899999999999999</v>
      </c>
      <c r="P3742" s="8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11">
        <f t="shared" si="468"/>
        <v>41833.089756944442</v>
      </c>
      <c r="T3742" s="11">
        <f t="shared" si="469"/>
        <v>41863.079143518517</v>
      </c>
      <c r="U3742" t="str">
        <f>INDEX('ED - Country code'!$A:$A,MATCH(Data!G3742,'ED - Country code'!$B:$B,0))</f>
        <v>United States of America</v>
      </c>
      <c r="V3742">
        <f t="shared" si="470"/>
        <v>29.98938657407416</v>
      </c>
      <c r="W3742">
        <f t="shared" si="471"/>
        <v>2014</v>
      </c>
    </row>
    <row r="3743" spans="1:23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4"/>
        <v>0</v>
      </c>
      <c r="P3743" s="8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11">
        <f t="shared" si="468"/>
        <v>42325.920717592591</v>
      </c>
      <c r="T3743" s="11">
        <f t="shared" si="469"/>
        <v>42355.920717592591</v>
      </c>
      <c r="U3743" t="str">
        <f>INDEX('ED - Country code'!$A:$A,MATCH(Data!G3743,'ED - Country code'!$B:$B,0))</f>
        <v>United States of America</v>
      </c>
      <c r="V3743">
        <f t="shared" si="470"/>
        <v>30</v>
      </c>
      <c r="W3743">
        <f t="shared" si="471"/>
        <v>2015</v>
      </c>
    </row>
    <row r="3744" spans="1:23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4"/>
        <v>0.02</v>
      </c>
      <c r="P3744" s="8">
        <f t="shared" si="465"/>
        <v>25</v>
      </c>
      <c r="Q3744" t="str">
        <f t="shared" si="466"/>
        <v>theater</v>
      </c>
      <c r="R3744" t="str">
        <f t="shared" si="467"/>
        <v>plays</v>
      </c>
      <c r="S3744" s="11">
        <f t="shared" si="468"/>
        <v>41858.214629629627</v>
      </c>
      <c r="T3744" s="11">
        <f t="shared" si="469"/>
        <v>41888.214629629627</v>
      </c>
      <c r="U3744" t="str">
        <f>INDEX('ED - Country code'!$A:$A,MATCH(Data!G3744,'ED - Country code'!$B:$B,0))</f>
        <v>United States of America</v>
      </c>
      <c r="V3744">
        <f t="shared" si="470"/>
        <v>30</v>
      </c>
      <c r="W3744">
        <f t="shared" si="471"/>
        <v>2014</v>
      </c>
    </row>
    <row r="3745" spans="1:23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4"/>
        <v>0</v>
      </c>
      <c r="P3745" s="8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11">
        <f t="shared" si="468"/>
        <v>41793.710231481484</v>
      </c>
      <c r="T3745" s="11">
        <f t="shared" si="469"/>
        <v>41823.710231481484</v>
      </c>
      <c r="U3745" t="str">
        <f>INDEX('ED - Country code'!$A:$A,MATCH(Data!G3745,'ED - Country code'!$B:$B,0))</f>
        <v>United States of America</v>
      </c>
      <c r="V3745">
        <f t="shared" si="470"/>
        <v>30</v>
      </c>
      <c r="W3745">
        <f t="shared" si="471"/>
        <v>2014</v>
      </c>
    </row>
    <row r="3746" spans="1:23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4"/>
        <v>0</v>
      </c>
      <c r="P3746" s="8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11">
        <f t="shared" si="468"/>
        <v>41793.814259259263</v>
      </c>
      <c r="T3746" s="11">
        <f t="shared" si="469"/>
        <v>41825.165972222225</v>
      </c>
      <c r="U3746" t="str">
        <f>INDEX('ED - Country code'!$A:$A,MATCH(Data!G3746,'ED - Country code'!$B:$B,0))</f>
        <v>United States of America</v>
      </c>
      <c r="V3746">
        <f t="shared" si="470"/>
        <v>31.351712962961756</v>
      </c>
      <c r="W3746">
        <f t="shared" si="471"/>
        <v>2014</v>
      </c>
    </row>
    <row r="3747" spans="1:23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4"/>
        <v>0.1</v>
      </c>
      <c r="P3747" s="8">
        <f t="shared" si="465"/>
        <v>10</v>
      </c>
      <c r="Q3747" t="str">
        <f t="shared" si="466"/>
        <v>theater</v>
      </c>
      <c r="R3747" t="str">
        <f t="shared" si="467"/>
        <v>plays</v>
      </c>
      <c r="S3747" s="11">
        <f t="shared" si="468"/>
        <v>41831.697939814818</v>
      </c>
      <c r="T3747" s="11">
        <f t="shared" si="469"/>
        <v>41861.697939814818</v>
      </c>
      <c r="U3747" t="str">
        <f>INDEX('ED - Country code'!$A:$A,MATCH(Data!G3747,'ED - Country code'!$B:$B,0))</f>
        <v>United States of America</v>
      </c>
      <c r="V3747">
        <f t="shared" si="470"/>
        <v>30</v>
      </c>
      <c r="W3747">
        <f t="shared" si="471"/>
        <v>2014</v>
      </c>
    </row>
    <row r="3748" spans="1:23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4"/>
        <v>2.3764705882352941E-2</v>
      </c>
      <c r="P3748" s="8">
        <f t="shared" si="465"/>
        <v>202</v>
      </c>
      <c r="Q3748" t="str">
        <f t="shared" si="466"/>
        <v>theater</v>
      </c>
      <c r="R3748" t="str">
        <f t="shared" si="467"/>
        <v>plays</v>
      </c>
      <c r="S3748" s="11">
        <f t="shared" si="468"/>
        <v>42621.389340277776</v>
      </c>
      <c r="T3748" s="11">
        <f t="shared" si="469"/>
        <v>42651.389340277776</v>
      </c>
      <c r="U3748" t="str">
        <f>INDEX('ED - Country code'!$A:$A,MATCH(Data!G3748,'ED - Country code'!$B:$B,0))</f>
        <v>United States of America</v>
      </c>
      <c r="V3748">
        <f t="shared" si="470"/>
        <v>30</v>
      </c>
      <c r="W3748">
        <f t="shared" si="471"/>
        <v>2016</v>
      </c>
    </row>
    <row r="3749" spans="1:23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4"/>
        <v>0.01</v>
      </c>
      <c r="P3749" s="8">
        <f t="shared" si="465"/>
        <v>25</v>
      </c>
      <c r="Q3749" t="str">
        <f t="shared" si="466"/>
        <v>theater</v>
      </c>
      <c r="R3749" t="str">
        <f t="shared" si="467"/>
        <v>plays</v>
      </c>
      <c r="S3749" s="11">
        <f t="shared" si="468"/>
        <v>42164.299722222218</v>
      </c>
      <c r="T3749" s="11">
        <f t="shared" si="469"/>
        <v>42190.957638888889</v>
      </c>
      <c r="U3749" t="str">
        <f>INDEX('ED - Country code'!$A:$A,MATCH(Data!G3749,'ED - Country code'!$B:$B,0))</f>
        <v>United Kingdom</v>
      </c>
      <c r="V3749">
        <f t="shared" si="470"/>
        <v>26.657916666670644</v>
      </c>
      <c r="W3749">
        <f t="shared" si="471"/>
        <v>2015</v>
      </c>
    </row>
    <row r="3750" spans="1:23" x14ac:dyDescent="0.3">
      <c r="A3750">
        <v>1395</v>
      </c>
      <c r="B3750" s="3" t="s">
        <v>1396</v>
      </c>
      <c r="C3750" s="3" t="s">
        <v>5505</v>
      </c>
      <c r="D3750">
        <v>3500</v>
      </c>
      <c r="E3750">
        <v>3916</v>
      </c>
      <c r="F3750" t="s">
        <v>8219</v>
      </c>
      <c r="G3750" t="s">
        <v>8224</v>
      </c>
      <c r="H3750" t="s">
        <v>8246</v>
      </c>
      <c r="I3750">
        <v>1484430481</v>
      </c>
      <c r="J3750">
        <v>1481838481</v>
      </c>
      <c r="K3750" t="b">
        <v>0</v>
      </c>
      <c r="L3750">
        <v>82</v>
      </c>
      <c r="M3750" t="b">
        <v>1</v>
      </c>
      <c r="N3750" t="s">
        <v>8276</v>
      </c>
      <c r="O3750" s="5">
        <f t="shared" si="464"/>
        <v>1.1188571428571428</v>
      </c>
      <c r="P3750" s="8">
        <f t="shared" si="465"/>
        <v>47.756097560975611</v>
      </c>
      <c r="Q3750" t="str">
        <f t="shared" si="466"/>
        <v>music</v>
      </c>
      <c r="R3750" t="str">
        <f t="shared" si="467"/>
        <v>rock</v>
      </c>
      <c r="S3750" s="11">
        <f t="shared" si="468"/>
        <v>42719.90834490741</v>
      </c>
      <c r="T3750" s="11">
        <f t="shared" si="469"/>
        <v>42749.90834490741</v>
      </c>
      <c r="U3750" t="str">
        <f>INDEX('ED - Country code'!$A:$A,MATCH(Data!G1397,'ED - Country code'!$B:$B,0))</f>
        <v>United States of America</v>
      </c>
      <c r="V3750">
        <f t="shared" si="470"/>
        <v>30</v>
      </c>
      <c r="W3750">
        <f t="shared" si="471"/>
        <v>2017</v>
      </c>
    </row>
    <row r="3751" spans="1:23" ht="43.2" x14ac:dyDescent="0.3">
      <c r="A3751">
        <v>1375</v>
      </c>
      <c r="B3751" s="3" t="s">
        <v>1376</v>
      </c>
      <c r="C3751" s="3" t="s">
        <v>5485</v>
      </c>
      <c r="D3751">
        <v>4000</v>
      </c>
      <c r="E3751">
        <v>6853</v>
      </c>
      <c r="F3751" t="s">
        <v>8219</v>
      </c>
      <c r="G3751" t="s">
        <v>8230</v>
      </c>
      <c r="H3751" t="s">
        <v>8249</v>
      </c>
      <c r="I3751">
        <v>1484444119</v>
      </c>
      <c r="J3751">
        <v>1481852119</v>
      </c>
      <c r="K3751" t="b">
        <v>0</v>
      </c>
      <c r="L3751">
        <v>109</v>
      </c>
      <c r="M3751" t="b">
        <v>1</v>
      </c>
      <c r="N3751" t="s">
        <v>8276</v>
      </c>
      <c r="O3751" s="5">
        <f t="shared" si="464"/>
        <v>1.7132499999999999</v>
      </c>
      <c r="P3751" s="8">
        <f t="shared" si="465"/>
        <v>62.871559633027523</v>
      </c>
      <c r="Q3751" t="str">
        <f t="shared" si="466"/>
        <v>music</v>
      </c>
      <c r="R3751" t="str">
        <f t="shared" si="467"/>
        <v>rock</v>
      </c>
      <c r="S3751" s="11">
        <f t="shared" si="468"/>
        <v>42720.066192129627</v>
      </c>
      <c r="T3751" s="11">
        <f t="shared" si="469"/>
        <v>42750.066192129627</v>
      </c>
      <c r="U3751" t="str">
        <f>INDEX('ED - Country code'!$A:$A,MATCH(Data!G1377,'ED - Country code'!$B:$B,0))</f>
        <v>United States of America</v>
      </c>
      <c r="V3751">
        <f t="shared" si="470"/>
        <v>30</v>
      </c>
      <c r="W3751">
        <f t="shared" si="471"/>
        <v>2017</v>
      </c>
    </row>
    <row r="3752" spans="1:23" ht="43.2" x14ac:dyDescent="0.3">
      <c r="A3752">
        <v>92</v>
      </c>
      <c r="B3752" s="3" t="s">
        <v>94</v>
      </c>
      <c r="C3752" s="3" t="s">
        <v>4203</v>
      </c>
      <c r="D3752">
        <v>5000</v>
      </c>
      <c r="E3752">
        <v>5260</v>
      </c>
      <c r="F3752" t="s">
        <v>8219</v>
      </c>
      <c r="G3752" t="s">
        <v>8229</v>
      </c>
      <c r="H3752" t="s">
        <v>8251</v>
      </c>
      <c r="I3752">
        <v>1485936000</v>
      </c>
      <c r="J3752">
        <v>1481949983</v>
      </c>
      <c r="K3752" t="b">
        <v>0</v>
      </c>
      <c r="L3752">
        <v>43</v>
      </c>
      <c r="M3752" t="b">
        <v>1</v>
      </c>
      <c r="N3752" t="s">
        <v>8266</v>
      </c>
      <c r="O3752" s="5">
        <f t="shared" si="464"/>
        <v>1.052</v>
      </c>
      <c r="P3752" s="8">
        <f t="shared" si="465"/>
        <v>122.32558139534883</v>
      </c>
      <c r="Q3752" t="str">
        <f t="shared" si="466"/>
        <v>film &amp; video</v>
      </c>
      <c r="R3752" t="str">
        <f t="shared" si="467"/>
        <v>shorts</v>
      </c>
      <c r="S3752" s="11">
        <f t="shared" si="468"/>
        <v>42721.198877314819</v>
      </c>
      <c r="T3752" s="11">
        <f t="shared" si="469"/>
        <v>42767.333333333328</v>
      </c>
      <c r="U3752" t="str">
        <f>INDEX('ED - Country code'!$A:$A,MATCH(Data!G94,'ED - Country code'!$B:$B,0))</f>
        <v>United States of America</v>
      </c>
      <c r="V3752">
        <f t="shared" si="470"/>
        <v>46.134456018509809</v>
      </c>
      <c r="W3752">
        <f t="shared" si="471"/>
        <v>2017</v>
      </c>
    </row>
    <row r="3753" spans="1:23" ht="43.2" x14ac:dyDescent="0.3">
      <c r="A3753">
        <v>3227</v>
      </c>
      <c r="B3753" s="3" t="s">
        <v>3227</v>
      </c>
      <c r="C3753" s="3" t="s">
        <v>7337</v>
      </c>
      <c r="D3753">
        <v>1200</v>
      </c>
      <c r="E3753">
        <v>1500</v>
      </c>
      <c r="F3753" t="s">
        <v>8219</v>
      </c>
      <c r="G3753" t="s">
        <v>8225</v>
      </c>
      <c r="H3753" t="s">
        <v>8247</v>
      </c>
      <c r="I3753">
        <v>1484687436</v>
      </c>
      <c r="J3753">
        <v>1482095436</v>
      </c>
      <c r="K3753" t="b">
        <v>0</v>
      </c>
      <c r="L3753">
        <v>30</v>
      </c>
      <c r="M3753" t="b">
        <v>1</v>
      </c>
      <c r="N3753" t="s">
        <v>8271</v>
      </c>
      <c r="O3753" s="5">
        <f t="shared" si="464"/>
        <v>1.25</v>
      </c>
      <c r="P3753" s="8">
        <f t="shared" si="465"/>
        <v>50</v>
      </c>
      <c r="Q3753" t="str">
        <f t="shared" si="466"/>
        <v>theater</v>
      </c>
      <c r="R3753" t="str">
        <f t="shared" si="467"/>
        <v>plays</v>
      </c>
      <c r="S3753" s="11">
        <f t="shared" si="468"/>
        <v>42722.882361111115</v>
      </c>
      <c r="T3753" s="11">
        <f t="shared" si="469"/>
        <v>42752.882361111115</v>
      </c>
      <c r="U3753" t="str">
        <f>INDEX('ED - Country code'!$A:$A,MATCH(Data!G3229,'ED - Country code'!$B:$B,0))</f>
        <v>United States of America</v>
      </c>
      <c r="V3753">
        <f t="shared" si="470"/>
        <v>30</v>
      </c>
      <c r="W3753">
        <f t="shared" si="471"/>
        <v>2017</v>
      </c>
    </row>
    <row r="3754" spans="1:23" ht="43.2" x14ac:dyDescent="0.3">
      <c r="A3754">
        <v>2178</v>
      </c>
      <c r="B3754" s="3" t="s">
        <v>2179</v>
      </c>
      <c r="C3754" s="3" t="s">
        <v>6288</v>
      </c>
      <c r="D3754">
        <v>25000</v>
      </c>
      <c r="E3754">
        <v>34660</v>
      </c>
      <c r="F3754" t="s">
        <v>8219</v>
      </c>
      <c r="G3754" t="s">
        <v>8224</v>
      </c>
      <c r="H3754" t="s">
        <v>8246</v>
      </c>
      <c r="I3754">
        <v>1484752597</v>
      </c>
      <c r="J3754">
        <v>1482160597</v>
      </c>
      <c r="K3754" t="b">
        <v>0</v>
      </c>
      <c r="L3754">
        <v>859</v>
      </c>
      <c r="M3754" t="b">
        <v>1</v>
      </c>
      <c r="N3754" t="s">
        <v>8276</v>
      </c>
      <c r="O3754" s="5">
        <f t="shared" si="464"/>
        <v>1.3864000000000001</v>
      </c>
      <c r="P3754" s="8">
        <f t="shared" si="465"/>
        <v>40.349243306169967</v>
      </c>
      <c r="Q3754" t="str">
        <f t="shared" si="466"/>
        <v>music</v>
      </c>
      <c r="R3754" t="str">
        <f t="shared" si="467"/>
        <v>rock</v>
      </c>
      <c r="S3754" s="11">
        <f t="shared" si="468"/>
        <v>42723.63653935185</v>
      </c>
      <c r="T3754" s="11">
        <f t="shared" si="469"/>
        <v>42753.63653935185</v>
      </c>
      <c r="U3754" t="str">
        <f>INDEX('ED - Country code'!$A:$A,MATCH(Data!G2180,'ED - Country code'!$B:$B,0))</f>
        <v>United States of America</v>
      </c>
      <c r="V3754">
        <f t="shared" si="470"/>
        <v>30</v>
      </c>
      <c r="W3754">
        <f t="shared" si="471"/>
        <v>2017</v>
      </c>
    </row>
    <row r="3755" spans="1:23" ht="43.2" x14ac:dyDescent="0.3">
      <c r="A3755">
        <v>2995</v>
      </c>
      <c r="B3755" s="3" t="s">
        <v>2995</v>
      </c>
      <c r="C3755" s="3" t="s">
        <v>7105</v>
      </c>
      <c r="D3755">
        <v>15000</v>
      </c>
      <c r="E3755">
        <v>15744</v>
      </c>
      <c r="F3755" t="s">
        <v>8219</v>
      </c>
      <c r="G3755" t="s">
        <v>8224</v>
      </c>
      <c r="H3755" t="s">
        <v>8246</v>
      </c>
      <c r="I3755">
        <v>1484841471</v>
      </c>
      <c r="J3755">
        <v>1482249471</v>
      </c>
      <c r="K3755" t="b">
        <v>0</v>
      </c>
      <c r="L3755">
        <v>249</v>
      </c>
      <c r="M3755" t="b">
        <v>1</v>
      </c>
      <c r="N3755" t="s">
        <v>8303</v>
      </c>
      <c r="O3755" s="5">
        <f t="shared" si="464"/>
        <v>1.0496000000000001</v>
      </c>
      <c r="P3755" s="8">
        <f t="shared" si="465"/>
        <v>63.2289156626506</v>
      </c>
      <c r="Q3755" t="str">
        <f t="shared" si="466"/>
        <v>theater</v>
      </c>
      <c r="R3755" t="str">
        <f t="shared" si="467"/>
        <v>spaces</v>
      </c>
      <c r="S3755" s="11">
        <f t="shared" si="468"/>
        <v>42724.665173611109</v>
      </c>
      <c r="T3755" s="11">
        <f t="shared" si="469"/>
        <v>42754.665173611109</v>
      </c>
      <c r="U3755" t="str">
        <f>INDEX('ED - Country code'!$A:$A,MATCH(Data!G2997,'ED - Country code'!$B:$B,0))</f>
        <v>United States of America</v>
      </c>
      <c r="V3755">
        <f t="shared" si="470"/>
        <v>30</v>
      </c>
      <c r="W3755">
        <f t="shared" si="471"/>
        <v>2017</v>
      </c>
    </row>
    <row r="3756" spans="1:23" ht="43.2" x14ac:dyDescent="0.3">
      <c r="A3756">
        <v>529</v>
      </c>
      <c r="B3756" s="3" t="s">
        <v>530</v>
      </c>
      <c r="C3756" s="3" t="s">
        <v>4639</v>
      </c>
      <c r="D3756">
        <v>1200</v>
      </c>
      <c r="E3756">
        <v>1565</v>
      </c>
      <c r="F3756" t="s">
        <v>8219</v>
      </c>
      <c r="G3756" t="s">
        <v>8229</v>
      </c>
      <c r="H3756" t="s">
        <v>8251</v>
      </c>
      <c r="I3756">
        <v>1484110800</v>
      </c>
      <c r="J3756">
        <v>1482281094</v>
      </c>
      <c r="K3756" t="b">
        <v>0</v>
      </c>
      <c r="L3756">
        <v>18</v>
      </c>
      <c r="M3756" t="b">
        <v>1</v>
      </c>
      <c r="N3756" t="s">
        <v>8271</v>
      </c>
      <c r="O3756" s="5">
        <f t="shared" si="464"/>
        <v>1.3041666666666667</v>
      </c>
      <c r="P3756" s="8">
        <f t="shared" si="465"/>
        <v>86.944444444444443</v>
      </c>
      <c r="Q3756" t="str">
        <f t="shared" si="466"/>
        <v>theater</v>
      </c>
      <c r="R3756" t="str">
        <f t="shared" si="467"/>
        <v>plays</v>
      </c>
      <c r="S3756" s="11">
        <f t="shared" si="468"/>
        <v>42725.031180555554</v>
      </c>
      <c r="T3756" s="11">
        <f t="shared" si="469"/>
        <v>42746.208333333328</v>
      </c>
      <c r="U3756" t="str">
        <f>INDEX('ED - Country code'!$A:$A,MATCH(Data!G531,'ED - Country code'!$B:$B,0))</f>
        <v>United States of America</v>
      </c>
      <c r="V3756">
        <f t="shared" si="470"/>
        <v>21.177152777774609</v>
      </c>
      <c r="W3756">
        <f t="shared" si="471"/>
        <v>2017</v>
      </c>
    </row>
    <row r="3757" spans="1:23" ht="43.2" x14ac:dyDescent="0.3">
      <c r="A3757">
        <v>2270</v>
      </c>
      <c r="B3757" s="3" t="s">
        <v>2271</v>
      </c>
      <c r="C3757" s="3" t="s">
        <v>6380</v>
      </c>
      <c r="D3757">
        <v>25000</v>
      </c>
      <c r="E3757">
        <v>180062</v>
      </c>
      <c r="F3757" t="s">
        <v>8219</v>
      </c>
      <c r="G3757" t="s">
        <v>8224</v>
      </c>
      <c r="H3757" t="s">
        <v>8246</v>
      </c>
      <c r="I3757">
        <v>1484085540</v>
      </c>
      <c r="J3757">
        <v>1482353513</v>
      </c>
      <c r="K3757" t="b">
        <v>0</v>
      </c>
      <c r="L3757">
        <v>1670</v>
      </c>
      <c r="M3757" t="b">
        <v>1</v>
      </c>
      <c r="N3757" t="s">
        <v>8297</v>
      </c>
      <c r="O3757" s="5">
        <f t="shared" si="464"/>
        <v>7.2024800000000004</v>
      </c>
      <c r="P3757" s="8">
        <f t="shared" si="465"/>
        <v>107.82155688622754</v>
      </c>
      <c r="Q3757" t="str">
        <f t="shared" si="466"/>
        <v>games</v>
      </c>
      <c r="R3757" t="str">
        <f t="shared" si="467"/>
        <v>tabletop games</v>
      </c>
      <c r="S3757" s="11">
        <f t="shared" si="468"/>
        <v>42725.869363425925</v>
      </c>
      <c r="T3757" s="11">
        <f t="shared" si="469"/>
        <v>42745.915972222225</v>
      </c>
      <c r="U3757" t="str">
        <f>INDEX('ED - Country code'!$A:$A,MATCH(Data!G2272,'ED - Country code'!$B:$B,0))</f>
        <v>United States of America</v>
      </c>
      <c r="V3757">
        <f t="shared" si="470"/>
        <v>20.046608796299552</v>
      </c>
      <c r="W3757">
        <f t="shared" si="471"/>
        <v>2017</v>
      </c>
    </row>
    <row r="3758" spans="1:23" ht="43.2" x14ac:dyDescent="0.3">
      <c r="A3758">
        <v>2002</v>
      </c>
      <c r="B3758" s="3" t="s">
        <v>2003</v>
      </c>
      <c r="C3758" s="3" t="s">
        <v>6112</v>
      </c>
      <c r="D3758">
        <v>50000</v>
      </c>
      <c r="E3758">
        <v>108397.11</v>
      </c>
      <c r="F3758" t="s">
        <v>8219</v>
      </c>
      <c r="G3758" t="s">
        <v>8224</v>
      </c>
      <c r="H3758" t="s">
        <v>8246</v>
      </c>
      <c r="I3758">
        <v>1485191143</v>
      </c>
      <c r="J3758">
        <v>1482599143</v>
      </c>
      <c r="K3758" t="b">
        <v>1</v>
      </c>
      <c r="L3758">
        <v>1375</v>
      </c>
      <c r="M3758" t="b">
        <v>1</v>
      </c>
      <c r="N3758" t="s">
        <v>8295</v>
      </c>
      <c r="O3758" s="5">
        <f t="shared" si="464"/>
        <v>2.1679422000000002</v>
      </c>
      <c r="P3758" s="8">
        <f t="shared" si="465"/>
        <v>78.834261818181815</v>
      </c>
      <c r="Q3758" t="str">
        <f t="shared" si="466"/>
        <v>technology</v>
      </c>
      <c r="R3758" t="str">
        <f t="shared" si="467"/>
        <v>hardware</v>
      </c>
      <c r="S3758" s="11">
        <f t="shared" si="468"/>
        <v>42728.71230324074</v>
      </c>
      <c r="T3758" s="11">
        <f t="shared" si="469"/>
        <v>42758.71230324074</v>
      </c>
      <c r="U3758" t="str">
        <f>INDEX('ED - Country code'!$A:$A,MATCH(Data!G2004,'ED - Country code'!$B:$B,0))</f>
        <v>United States of America</v>
      </c>
      <c r="V3758">
        <f t="shared" si="470"/>
        <v>30</v>
      </c>
      <c r="W3758">
        <f t="shared" si="471"/>
        <v>2017</v>
      </c>
    </row>
    <row r="3759" spans="1:23" ht="43.2" x14ac:dyDescent="0.3">
      <c r="A3759">
        <v>1213</v>
      </c>
      <c r="B3759" s="3" t="s">
        <v>1214</v>
      </c>
      <c r="C3759" s="3" t="s">
        <v>5323</v>
      </c>
      <c r="D3759">
        <v>6500</v>
      </c>
      <c r="E3759">
        <v>6645</v>
      </c>
      <c r="F3759" t="s">
        <v>8219</v>
      </c>
      <c r="G3759" t="s">
        <v>8225</v>
      </c>
      <c r="H3759" t="s">
        <v>8247</v>
      </c>
      <c r="I3759">
        <v>1485886100</v>
      </c>
      <c r="J3759">
        <v>1482862100</v>
      </c>
      <c r="K3759" t="b">
        <v>0</v>
      </c>
      <c r="L3759">
        <v>108</v>
      </c>
      <c r="M3759" t="b">
        <v>1</v>
      </c>
      <c r="N3759" t="s">
        <v>8285</v>
      </c>
      <c r="O3759" s="5">
        <f t="shared" si="464"/>
        <v>1.0223076923076924</v>
      </c>
      <c r="P3759" s="8">
        <f t="shared" si="465"/>
        <v>61.527777777777779</v>
      </c>
      <c r="Q3759" t="str">
        <f t="shared" si="466"/>
        <v>photography</v>
      </c>
      <c r="R3759" t="str">
        <f t="shared" si="467"/>
        <v>photobooks</v>
      </c>
      <c r="S3759" s="11">
        <f t="shared" si="468"/>
        <v>42731.755787037036</v>
      </c>
      <c r="T3759" s="11">
        <f t="shared" si="469"/>
        <v>42766.755787037036</v>
      </c>
      <c r="U3759" t="str">
        <f>INDEX('ED - Country code'!$A:$A,MATCH(Data!G1215,'ED - Country code'!$B:$B,0))</f>
        <v>United Kingdom</v>
      </c>
      <c r="V3759">
        <f t="shared" si="470"/>
        <v>35</v>
      </c>
      <c r="W3759">
        <f t="shared" si="471"/>
        <v>2017</v>
      </c>
    </row>
    <row r="3760" spans="1:23" ht="43.2" x14ac:dyDescent="0.3">
      <c r="A3760">
        <v>3528</v>
      </c>
      <c r="B3760" s="3" t="s">
        <v>3527</v>
      </c>
      <c r="C3760" s="3" t="s">
        <v>7638</v>
      </c>
      <c r="D3760">
        <v>1650</v>
      </c>
      <c r="E3760">
        <v>1669</v>
      </c>
      <c r="F3760" t="s">
        <v>8219</v>
      </c>
      <c r="G3760" t="s">
        <v>8225</v>
      </c>
      <c r="H3760" t="s">
        <v>8247</v>
      </c>
      <c r="I3760">
        <v>1484740918</v>
      </c>
      <c r="J3760">
        <v>1483012918</v>
      </c>
      <c r="K3760" t="b">
        <v>0</v>
      </c>
      <c r="L3760">
        <v>37</v>
      </c>
      <c r="M3760" t="b">
        <v>1</v>
      </c>
      <c r="N3760" t="s">
        <v>8271</v>
      </c>
      <c r="O3760" s="5">
        <f t="shared" si="464"/>
        <v>1.0115151515151515</v>
      </c>
      <c r="P3760" s="8">
        <f t="shared" si="465"/>
        <v>45.108108108108105</v>
      </c>
      <c r="Q3760" t="str">
        <f t="shared" si="466"/>
        <v>theater</v>
      </c>
      <c r="R3760" t="str">
        <f t="shared" si="467"/>
        <v>plays</v>
      </c>
      <c r="S3760" s="11">
        <f t="shared" si="468"/>
        <v>42733.50136574074</v>
      </c>
      <c r="T3760" s="11">
        <f t="shared" si="469"/>
        <v>42753.50136574074</v>
      </c>
      <c r="U3760" t="str">
        <f>INDEX('ED - Country code'!$A:$A,MATCH(Data!G3530,'ED - Country code'!$B:$B,0))</f>
        <v>United Kingdom</v>
      </c>
      <c r="V3760">
        <f t="shared" si="470"/>
        <v>20</v>
      </c>
      <c r="W3760">
        <f t="shared" si="471"/>
        <v>2017</v>
      </c>
    </row>
    <row r="3761" spans="1:23" ht="28.8" x14ac:dyDescent="0.3">
      <c r="A3761">
        <v>1757</v>
      </c>
      <c r="B3761" s="3" t="s">
        <v>1758</v>
      </c>
      <c r="C3761" s="3" t="s">
        <v>5867</v>
      </c>
      <c r="D3761">
        <v>5000</v>
      </c>
      <c r="E3761">
        <v>5800</v>
      </c>
      <c r="F3761" t="s">
        <v>8219</v>
      </c>
      <c r="G3761" t="s">
        <v>8224</v>
      </c>
      <c r="H3761" t="s">
        <v>8246</v>
      </c>
      <c r="I3761">
        <v>1485631740</v>
      </c>
      <c r="J3761">
        <v>1483041083</v>
      </c>
      <c r="K3761" t="b">
        <v>0</v>
      </c>
      <c r="L3761">
        <v>14</v>
      </c>
      <c r="M3761" t="b">
        <v>1</v>
      </c>
      <c r="N3761" t="s">
        <v>8285</v>
      </c>
      <c r="O3761" s="5">
        <f t="shared" si="464"/>
        <v>1.1599999999999999</v>
      </c>
      <c r="P3761" s="8">
        <f t="shared" si="465"/>
        <v>414.28571428571428</v>
      </c>
      <c r="Q3761" t="str">
        <f t="shared" si="466"/>
        <v>photography</v>
      </c>
      <c r="R3761" t="str">
        <f t="shared" si="467"/>
        <v>photobooks</v>
      </c>
      <c r="S3761" s="11">
        <f t="shared" si="468"/>
        <v>42733.827349537038</v>
      </c>
      <c r="T3761" s="11">
        <f t="shared" si="469"/>
        <v>42763.811805555553</v>
      </c>
      <c r="U3761" t="str">
        <f>INDEX('ED - Country code'!$A:$A,MATCH(Data!G1759,'ED - Country code'!$B:$B,0))</f>
        <v>United States of America</v>
      </c>
      <c r="V3761">
        <f t="shared" si="470"/>
        <v>29.98445601851563</v>
      </c>
      <c r="W3761">
        <f t="shared" si="471"/>
        <v>2017</v>
      </c>
    </row>
    <row r="3762" spans="1:23" ht="43.2" x14ac:dyDescent="0.3">
      <c r="A3762">
        <v>749</v>
      </c>
      <c r="B3762" s="3" t="s">
        <v>750</v>
      </c>
      <c r="C3762" s="3" t="s">
        <v>4859</v>
      </c>
      <c r="D3762">
        <v>10000</v>
      </c>
      <c r="E3762">
        <v>10556</v>
      </c>
      <c r="F3762" t="s">
        <v>8219</v>
      </c>
      <c r="G3762" t="s">
        <v>8224</v>
      </c>
      <c r="H3762" t="s">
        <v>8246</v>
      </c>
      <c r="I3762">
        <v>1485642930</v>
      </c>
      <c r="J3762">
        <v>1483050930</v>
      </c>
      <c r="K3762" t="b">
        <v>0</v>
      </c>
      <c r="L3762">
        <v>110</v>
      </c>
      <c r="M3762" t="b">
        <v>1</v>
      </c>
      <c r="N3762" t="s">
        <v>8274</v>
      </c>
      <c r="O3762" s="5">
        <f t="shared" si="464"/>
        <v>1.0556000000000001</v>
      </c>
      <c r="P3762" s="8">
        <f t="shared" si="465"/>
        <v>95.963636363636368</v>
      </c>
      <c r="Q3762" t="str">
        <f t="shared" si="466"/>
        <v>publishing</v>
      </c>
      <c r="R3762" t="str">
        <f t="shared" si="467"/>
        <v>nonfiction</v>
      </c>
      <c r="S3762" s="11">
        <f t="shared" si="468"/>
        <v>42733.94131944445</v>
      </c>
      <c r="T3762" s="11">
        <f t="shared" si="469"/>
        <v>42763.94131944445</v>
      </c>
      <c r="U3762" t="str">
        <f>INDEX('ED - Country code'!$A:$A,MATCH(Data!G751,'ED - Country code'!$B:$B,0))</f>
        <v>United States of America</v>
      </c>
      <c r="V3762">
        <f t="shared" si="470"/>
        <v>30</v>
      </c>
      <c r="W3762">
        <f t="shared" si="471"/>
        <v>2017</v>
      </c>
    </row>
    <row r="3763" spans="1:23" ht="43.2" x14ac:dyDescent="0.3">
      <c r="A3763">
        <v>3234</v>
      </c>
      <c r="B3763" s="3" t="s">
        <v>3234</v>
      </c>
      <c r="C3763" s="3" t="s">
        <v>7344</v>
      </c>
      <c r="D3763">
        <v>4000</v>
      </c>
      <c r="E3763">
        <v>4015.71</v>
      </c>
      <c r="F3763" t="s">
        <v>8219</v>
      </c>
      <c r="G3763" t="s">
        <v>8225</v>
      </c>
      <c r="H3763" t="s">
        <v>8247</v>
      </c>
      <c r="I3763">
        <v>1485991860</v>
      </c>
      <c r="J3763">
        <v>1483124208</v>
      </c>
      <c r="K3763" t="b">
        <v>0</v>
      </c>
      <c r="L3763">
        <v>115</v>
      </c>
      <c r="M3763" t="b">
        <v>1</v>
      </c>
      <c r="N3763" t="s">
        <v>8271</v>
      </c>
      <c r="O3763" s="5">
        <f t="shared" si="464"/>
        <v>1.0039275000000001</v>
      </c>
      <c r="P3763" s="8">
        <f t="shared" si="465"/>
        <v>34.91921739130435</v>
      </c>
      <c r="Q3763" t="str">
        <f t="shared" si="466"/>
        <v>theater</v>
      </c>
      <c r="R3763" t="str">
        <f t="shared" si="467"/>
        <v>plays</v>
      </c>
      <c r="S3763" s="11">
        <f t="shared" si="468"/>
        <v>42734.789444444439</v>
      </c>
      <c r="T3763" s="11">
        <f t="shared" si="469"/>
        <v>42767.979861111111</v>
      </c>
      <c r="U3763" t="str">
        <f>INDEX('ED - Country code'!$A:$A,MATCH(Data!G3236,'ED - Country code'!$B:$B,0))</f>
        <v>United States of America</v>
      </c>
      <c r="V3763">
        <f t="shared" si="470"/>
        <v>33.190416666671808</v>
      </c>
      <c r="W3763">
        <f t="shared" si="471"/>
        <v>2017</v>
      </c>
    </row>
    <row r="3764" spans="1:23" ht="28.8" x14ac:dyDescent="0.3">
      <c r="A3764">
        <v>1528</v>
      </c>
      <c r="B3764" s="3" t="s">
        <v>1529</v>
      </c>
      <c r="C3764" s="3" t="s">
        <v>5638</v>
      </c>
      <c r="D3764">
        <v>3000</v>
      </c>
      <c r="E3764">
        <v>8447</v>
      </c>
      <c r="F3764" t="s">
        <v>8219</v>
      </c>
      <c r="G3764" t="s">
        <v>8224</v>
      </c>
      <c r="H3764" t="s">
        <v>8246</v>
      </c>
      <c r="I3764">
        <v>1485907200</v>
      </c>
      <c r="J3764">
        <v>1483292122</v>
      </c>
      <c r="K3764" t="b">
        <v>1</v>
      </c>
      <c r="L3764">
        <v>160</v>
      </c>
      <c r="M3764" t="b">
        <v>1</v>
      </c>
      <c r="N3764" t="s">
        <v>8285</v>
      </c>
      <c r="O3764" s="5">
        <f t="shared" si="464"/>
        <v>2.8156666666666665</v>
      </c>
      <c r="P3764" s="8">
        <f t="shared" si="465"/>
        <v>52.793750000000003</v>
      </c>
      <c r="Q3764" t="str">
        <f t="shared" si="466"/>
        <v>photography</v>
      </c>
      <c r="R3764" t="str">
        <f t="shared" si="467"/>
        <v>photobooks</v>
      </c>
      <c r="S3764" s="11">
        <f t="shared" si="468"/>
        <v>42736.732893518521</v>
      </c>
      <c r="T3764" s="11">
        <f t="shared" si="469"/>
        <v>42767</v>
      </c>
      <c r="U3764" t="str">
        <f>INDEX('ED - Country code'!$A:$A,MATCH(Data!G1530,'ED - Country code'!$B:$B,0))</f>
        <v>United States of America</v>
      </c>
      <c r="V3764">
        <f t="shared" si="470"/>
        <v>30.26710648147855</v>
      </c>
      <c r="W3764">
        <f t="shared" si="471"/>
        <v>2017</v>
      </c>
    </row>
    <row r="3765" spans="1:23" ht="43.2" x14ac:dyDescent="0.3">
      <c r="A3765">
        <v>3656</v>
      </c>
      <c r="B3765" s="3" t="s">
        <v>3653</v>
      </c>
      <c r="C3765" s="3" t="s">
        <v>7766</v>
      </c>
      <c r="D3765">
        <v>5000</v>
      </c>
      <c r="E3765">
        <v>5291</v>
      </c>
      <c r="F3765" t="s">
        <v>8219</v>
      </c>
      <c r="G3765" t="s">
        <v>8240</v>
      </c>
      <c r="H3765" t="s">
        <v>8257</v>
      </c>
      <c r="I3765">
        <v>1485989940</v>
      </c>
      <c r="J3765">
        <v>1483393836</v>
      </c>
      <c r="K3765" t="b">
        <v>0</v>
      </c>
      <c r="L3765">
        <v>46</v>
      </c>
      <c r="M3765" t="b">
        <v>1</v>
      </c>
      <c r="N3765" t="s">
        <v>8271</v>
      </c>
      <c r="O3765" s="5">
        <f t="shared" si="464"/>
        <v>1.0582</v>
      </c>
      <c r="P3765" s="8">
        <f t="shared" si="465"/>
        <v>115.02173913043478</v>
      </c>
      <c r="Q3765" t="str">
        <f t="shared" si="466"/>
        <v>theater</v>
      </c>
      <c r="R3765" t="str">
        <f t="shared" si="467"/>
        <v>plays</v>
      </c>
      <c r="S3765" s="11">
        <f t="shared" si="468"/>
        <v>42737.910138888896</v>
      </c>
      <c r="T3765" s="11">
        <f t="shared" si="469"/>
        <v>42767.957638888889</v>
      </c>
      <c r="U3765" t="str">
        <f>INDEX('ED - Country code'!$A:$A,MATCH(Data!G3658,'ED - Country code'!$B:$B,0))</f>
        <v>United States of America</v>
      </c>
      <c r="V3765">
        <f t="shared" si="470"/>
        <v>30.047499999993306</v>
      </c>
      <c r="W3765">
        <f t="shared" si="471"/>
        <v>2017</v>
      </c>
    </row>
    <row r="3766" spans="1:23" ht="43.2" x14ac:dyDescent="0.3">
      <c r="A3766">
        <v>2453</v>
      </c>
      <c r="B3766" s="3" t="s">
        <v>2454</v>
      </c>
      <c r="C3766" s="3" t="s">
        <v>6563</v>
      </c>
      <c r="D3766">
        <v>3000</v>
      </c>
      <c r="E3766">
        <v>4641</v>
      </c>
      <c r="F3766" t="s">
        <v>8219</v>
      </c>
      <c r="G3766" t="s">
        <v>8224</v>
      </c>
      <c r="H3766" t="s">
        <v>8246</v>
      </c>
      <c r="I3766">
        <v>1486053409</v>
      </c>
      <c r="J3766">
        <v>1483461409</v>
      </c>
      <c r="K3766" t="b">
        <v>0</v>
      </c>
      <c r="L3766">
        <v>67</v>
      </c>
      <c r="M3766" t="b">
        <v>1</v>
      </c>
      <c r="N3766" t="s">
        <v>8298</v>
      </c>
      <c r="O3766" s="5">
        <f t="shared" si="464"/>
        <v>1.5469999999999999</v>
      </c>
      <c r="P3766" s="8">
        <f t="shared" si="465"/>
        <v>69.268656716417908</v>
      </c>
      <c r="Q3766" t="str">
        <f t="shared" si="466"/>
        <v>food</v>
      </c>
      <c r="R3766" t="str">
        <f t="shared" si="467"/>
        <v>small batch</v>
      </c>
      <c r="S3766" s="11">
        <f t="shared" si="468"/>
        <v>42738.692233796297</v>
      </c>
      <c r="T3766" s="11">
        <f t="shared" si="469"/>
        <v>42768.692233796297</v>
      </c>
      <c r="U3766" t="str">
        <f>INDEX('ED - Country code'!$A:$A,MATCH(Data!G2455,'ED - Country code'!$B:$B,0))</f>
        <v>United States of America</v>
      </c>
      <c r="V3766">
        <f t="shared" si="470"/>
        <v>30</v>
      </c>
      <c r="W3766">
        <f t="shared" si="471"/>
        <v>2017</v>
      </c>
    </row>
    <row r="3767" spans="1:23" ht="43.2" x14ac:dyDescent="0.3">
      <c r="A3767">
        <v>2991</v>
      </c>
      <c r="B3767" s="3" t="s">
        <v>2991</v>
      </c>
      <c r="C3767" s="3" t="s">
        <v>7101</v>
      </c>
      <c r="D3767">
        <v>8500</v>
      </c>
      <c r="E3767">
        <v>8780</v>
      </c>
      <c r="F3767" t="s">
        <v>8219</v>
      </c>
      <c r="G3767" t="s">
        <v>8224</v>
      </c>
      <c r="H3767" t="s">
        <v>8246</v>
      </c>
      <c r="I3767">
        <v>1485547530</v>
      </c>
      <c r="J3767">
        <v>1483646730</v>
      </c>
      <c r="K3767" t="b">
        <v>0</v>
      </c>
      <c r="L3767">
        <v>93</v>
      </c>
      <c r="M3767" t="b">
        <v>1</v>
      </c>
      <c r="N3767" t="s">
        <v>8303</v>
      </c>
      <c r="O3767" s="5">
        <f t="shared" si="464"/>
        <v>1.0329411764705883</v>
      </c>
      <c r="P3767" s="8">
        <f t="shared" si="465"/>
        <v>94.408602150537632</v>
      </c>
      <c r="Q3767" t="str">
        <f t="shared" si="466"/>
        <v>theater</v>
      </c>
      <c r="R3767" t="str">
        <f t="shared" si="467"/>
        <v>spaces</v>
      </c>
      <c r="S3767" s="11">
        <f t="shared" si="468"/>
        <v>42740.837152777778</v>
      </c>
      <c r="T3767" s="11">
        <f t="shared" si="469"/>
        <v>42762.837152777778</v>
      </c>
      <c r="U3767" t="str">
        <f>INDEX('ED - Country code'!$A:$A,MATCH(Data!G2993,'ED - Country code'!$B:$B,0))</f>
        <v>United States of America</v>
      </c>
      <c r="V3767">
        <f t="shared" si="470"/>
        <v>22</v>
      </c>
      <c r="W3767">
        <f t="shared" si="471"/>
        <v>2017</v>
      </c>
    </row>
    <row r="3768" spans="1:23" ht="43.2" x14ac:dyDescent="0.3">
      <c r="A3768">
        <v>1184</v>
      </c>
      <c r="B3768" s="3" t="s">
        <v>1185</v>
      </c>
      <c r="C3768" s="3" t="s">
        <v>5294</v>
      </c>
      <c r="D3768">
        <v>22000</v>
      </c>
      <c r="E3768">
        <v>23086</v>
      </c>
      <c r="F3768" t="s">
        <v>8219</v>
      </c>
      <c r="G3768" t="s">
        <v>8225</v>
      </c>
      <c r="H3768" t="s">
        <v>8247</v>
      </c>
      <c r="I3768">
        <v>1486391011</v>
      </c>
      <c r="J3768">
        <v>1483712611</v>
      </c>
      <c r="K3768" t="b">
        <v>0</v>
      </c>
      <c r="L3768">
        <v>375</v>
      </c>
      <c r="M3768" t="b">
        <v>1</v>
      </c>
      <c r="N3768" t="s">
        <v>8285</v>
      </c>
      <c r="O3768" s="5">
        <f t="shared" si="464"/>
        <v>1.0493636363636363</v>
      </c>
      <c r="P3768" s="8">
        <f t="shared" si="465"/>
        <v>61.562666666666665</v>
      </c>
      <c r="Q3768" t="str">
        <f t="shared" si="466"/>
        <v>photography</v>
      </c>
      <c r="R3768" t="str">
        <f t="shared" si="467"/>
        <v>photobooks</v>
      </c>
      <c r="S3768" s="11">
        <f t="shared" si="468"/>
        <v>42741.599664351852</v>
      </c>
      <c r="T3768" s="11">
        <f t="shared" si="469"/>
        <v>42772.599664351852</v>
      </c>
      <c r="U3768" t="str">
        <f>INDEX('ED - Country code'!$A:$A,MATCH(Data!G1186,'ED - Country code'!$B:$B,0))</f>
        <v>United States of America</v>
      </c>
      <c r="V3768">
        <f t="shared" si="470"/>
        <v>31</v>
      </c>
      <c r="W3768">
        <f t="shared" si="471"/>
        <v>2017</v>
      </c>
    </row>
    <row r="3769" spans="1:23" ht="43.2" x14ac:dyDescent="0.3">
      <c r="A3769">
        <v>1512</v>
      </c>
      <c r="B3769" s="3" t="s">
        <v>1513</v>
      </c>
      <c r="C3769" s="3" t="s">
        <v>5622</v>
      </c>
      <c r="D3769">
        <v>3500</v>
      </c>
      <c r="E3769">
        <v>19557</v>
      </c>
      <c r="F3769" t="s">
        <v>8219</v>
      </c>
      <c r="G3769" t="s">
        <v>8224</v>
      </c>
      <c r="H3769" t="s">
        <v>8246</v>
      </c>
      <c r="I3769">
        <v>1486311939</v>
      </c>
      <c r="J3769">
        <v>1483719939</v>
      </c>
      <c r="K3769" t="b">
        <v>1</v>
      </c>
      <c r="L3769">
        <v>335</v>
      </c>
      <c r="M3769" t="b">
        <v>1</v>
      </c>
      <c r="N3769" t="s">
        <v>8285</v>
      </c>
      <c r="O3769" s="5">
        <f t="shared" si="464"/>
        <v>5.5877142857142861</v>
      </c>
      <c r="P3769" s="8">
        <f t="shared" si="465"/>
        <v>58.379104477611939</v>
      </c>
      <c r="Q3769" t="str">
        <f t="shared" si="466"/>
        <v>photography</v>
      </c>
      <c r="R3769" t="str">
        <f t="shared" si="467"/>
        <v>photobooks</v>
      </c>
      <c r="S3769" s="11">
        <f t="shared" si="468"/>
        <v>42741.684479166666</v>
      </c>
      <c r="T3769" s="11">
        <f t="shared" si="469"/>
        <v>42771.684479166666</v>
      </c>
      <c r="U3769" t="str">
        <f>INDEX('ED - Country code'!$A:$A,MATCH(Data!G1514,'ED - Country code'!$B:$B,0))</f>
        <v>United States of America</v>
      </c>
      <c r="V3769">
        <f t="shared" si="470"/>
        <v>30</v>
      </c>
      <c r="W3769">
        <f t="shared" si="471"/>
        <v>2017</v>
      </c>
    </row>
    <row r="3770" spans="1:23" ht="43.2" x14ac:dyDescent="0.3">
      <c r="A3770">
        <v>2183</v>
      </c>
      <c r="B3770" s="3" t="s">
        <v>2184</v>
      </c>
      <c r="C3770" s="3" t="s">
        <v>6293</v>
      </c>
      <c r="D3770">
        <v>1800</v>
      </c>
      <c r="E3770">
        <v>8807</v>
      </c>
      <c r="F3770" t="s">
        <v>8219</v>
      </c>
      <c r="G3770" t="s">
        <v>8224</v>
      </c>
      <c r="H3770" t="s">
        <v>8246</v>
      </c>
      <c r="I3770">
        <v>1486616400</v>
      </c>
      <c r="J3770">
        <v>1484037977</v>
      </c>
      <c r="K3770" t="b">
        <v>0</v>
      </c>
      <c r="L3770">
        <v>279</v>
      </c>
      <c r="M3770" t="b">
        <v>1</v>
      </c>
      <c r="N3770" t="s">
        <v>8297</v>
      </c>
      <c r="O3770" s="5">
        <f t="shared" si="464"/>
        <v>4.8927777777777779</v>
      </c>
      <c r="P3770" s="8">
        <f t="shared" si="465"/>
        <v>31.566308243727597</v>
      </c>
      <c r="Q3770" t="str">
        <f t="shared" si="466"/>
        <v>games</v>
      </c>
      <c r="R3770" t="str">
        <f t="shared" si="467"/>
        <v>tabletop games</v>
      </c>
      <c r="S3770" s="11">
        <f t="shared" si="468"/>
        <v>42745.365474537044</v>
      </c>
      <c r="T3770" s="11">
        <f t="shared" si="469"/>
        <v>42775.208333333328</v>
      </c>
      <c r="U3770" t="str">
        <f>INDEX('ED - Country code'!$A:$A,MATCH(Data!G2185,'ED - Country code'!$B:$B,0))</f>
        <v>United States of America</v>
      </c>
      <c r="V3770">
        <f t="shared" si="470"/>
        <v>29.842858796284418</v>
      </c>
      <c r="W3770">
        <f t="shared" si="471"/>
        <v>2017</v>
      </c>
    </row>
    <row r="3771" spans="1:23" ht="28.8" x14ac:dyDescent="0.3">
      <c r="A3771">
        <v>2168</v>
      </c>
      <c r="B3771" s="3" t="s">
        <v>2169</v>
      </c>
      <c r="C3771" s="3" t="s">
        <v>6278</v>
      </c>
      <c r="D3771">
        <v>18000</v>
      </c>
      <c r="E3771">
        <v>21884.69</v>
      </c>
      <c r="F3771" t="s">
        <v>8219</v>
      </c>
      <c r="G3771" t="s">
        <v>8224</v>
      </c>
      <c r="H3771" t="s">
        <v>8246</v>
      </c>
      <c r="I3771">
        <v>1486702800</v>
      </c>
      <c r="J3771">
        <v>1484058261</v>
      </c>
      <c r="K3771" t="b">
        <v>0</v>
      </c>
      <c r="L3771">
        <v>340</v>
      </c>
      <c r="M3771" t="b">
        <v>1</v>
      </c>
      <c r="N3771" t="s">
        <v>8276</v>
      </c>
      <c r="O3771" s="5">
        <f t="shared" si="464"/>
        <v>1.215816111111111</v>
      </c>
      <c r="P3771" s="8">
        <f t="shared" si="465"/>
        <v>64.366735294117646</v>
      </c>
      <c r="Q3771" t="str">
        <f t="shared" si="466"/>
        <v>music</v>
      </c>
      <c r="R3771" t="str">
        <f t="shared" si="467"/>
        <v>rock</v>
      </c>
      <c r="S3771" s="11">
        <f t="shared" si="468"/>
        <v>42745.600243055553</v>
      </c>
      <c r="T3771" s="11">
        <f t="shared" si="469"/>
        <v>42776.208333333328</v>
      </c>
      <c r="U3771" t="str">
        <f>INDEX('ED - Country code'!$A:$A,MATCH(Data!G2170,'ED - Country code'!$B:$B,0))</f>
        <v>United States of America</v>
      </c>
      <c r="V3771">
        <f t="shared" si="470"/>
        <v>30.608090277775773</v>
      </c>
      <c r="W3771">
        <f t="shared" si="471"/>
        <v>2017</v>
      </c>
    </row>
    <row r="3772" spans="1:23" ht="28.8" x14ac:dyDescent="0.3">
      <c r="A3772">
        <v>2725</v>
      </c>
      <c r="B3772" s="3" t="s">
        <v>2725</v>
      </c>
      <c r="C3772" s="3" t="s">
        <v>6835</v>
      </c>
      <c r="D3772">
        <v>40000</v>
      </c>
      <c r="E3772">
        <v>57817</v>
      </c>
      <c r="F3772" t="s">
        <v>8219</v>
      </c>
      <c r="G3772" t="s">
        <v>8229</v>
      </c>
      <c r="H3772" t="s">
        <v>8251</v>
      </c>
      <c r="I3772">
        <v>1488390735</v>
      </c>
      <c r="J3772">
        <v>1484070735</v>
      </c>
      <c r="K3772" t="b">
        <v>0</v>
      </c>
      <c r="L3772">
        <v>113</v>
      </c>
      <c r="M3772" t="b">
        <v>1</v>
      </c>
      <c r="N3772" t="s">
        <v>8295</v>
      </c>
      <c r="O3772" s="5">
        <f t="shared" si="464"/>
        <v>1.445425</v>
      </c>
      <c r="P3772" s="8">
        <f t="shared" si="465"/>
        <v>511.65486725663715</v>
      </c>
      <c r="Q3772" t="str">
        <f t="shared" si="466"/>
        <v>technology</v>
      </c>
      <c r="R3772" t="str">
        <f t="shared" si="467"/>
        <v>hardware</v>
      </c>
      <c r="S3772" s="11">
        <f t="shared" si="468"/>
        <v>42745.744618055556</v>
      </c>
      <c r="T3772" s="11">
        <f t="shared" si="469"/>
        <v>42795.744618055556</v>
      </c>
      <c r="U3772" t="str">
        <f>INDEX('ED - Country code'!$A:$A,MATCH(Data!G2727,'ED - Country code'!$B:$B,0))</f>
        <v>United Kingdom</v>
      </c>
      <c r="V3772">
        <f t="shared" si="470"/>
        <v>50</v>
      </c>
      <c r="W3772">
        <f t="shared" si="471"/>
        <v>2017</v>
      </c>
    </row>
    <row r="3773" spans="1:23" ht="28.8" x14ac:dyDescent="0.3">
      <c r="A3773">
        <v>3359</v>
      </c>
      <c r="B3773" s="3" t="s">
        <v>3358</v>
      </c>
      <c r="C3773" s="3" t="s">
        <v>7469</v>
      </c>
      <c r="D3773">
        <v>4000</v>
      </c>
      <c r="E3773">
        <v>4250</v>
      </c>
      <c r="F3773" t="s">
        <v>8219</v>
      </c>
      <c r="G3773" t="s">
        <v>8224</v>
      </c>
      <c r="H3773" t="s">
        <v>8246</v>
      </c>
      <c r="I3773">
        <v>1487985734</v>
      </c>
      <c r="J3773">
        <v>1484097734</v>
      </c>
      <c r="K3773" t="b">
        <v>0</v>
      </c>
      <c r="L3773">
        <v>23</v>
      </c>
      <c r="M3773" t="b">
        <v>1</v>
      </c>
      <c r="N3773" t="s">
        <v>8271</v>
      </c>
      <c r="O3773" s="5">
        <f t="shared" si="464"/>
        <v>1.0625</v>
      </c>
      <c r="P3773" s="8">
        <f t="shared" si="465"/>
        <v>184.78260869565219</v>
      </c>
      <c r="Q3773" t="str">
        <f t="shared" si="466"/>
        <v>theater</v>
      </c>
      <c r="R3773" t="str">
        <f t="shared" si="467"/>
        <v>plays</v>
      </c>
      <c r="S3773" s="11">
        <f t="shared" si="468"/>
        <v>42746.057106481487</v>
      </c>
      <c r="T3773" s="11">
        <f t="shared" si="469"/>
        <v>42791.057106481487</v>
      </c>
      <c r="U3773" t="str">
        <f>INDEX('ED - Country code'!$A:$A,MATCH(Data!G3361,'ED - Country code'!$B:$B,0))</f>
        <v>Ireland</v>
      </c>
      <c r="V3773">
        <f t="shared" si="470"/>
        <v>45</v>
      </c>
      <c r="W3773">
        <f t="shared" si="471"/>
        <v>2017</v>
      </c>
    </row>
    <row r="3774" spans="1:23" ht="43.2" x14ac:dyDescent="0.3">
      <c r="A3774">
        <v>2836</v>
      </c>
      <c r="B3774" s="3" t="s">
        <v>2836</v>
      </c>
      <c r="C3774" s="3" t="s">
        <v>6946</v>
      </c>
      <c r="D3774">
        <v>450</v>
      </c>
      <c r="E3774">
        <v>485</v>
      </c>
      <c r="F3774" t="s">
        <v>8219</v>
      </c>
      <c r="G3774" t="s">
        <v>8224</v>
      </c>
      <c r="H3774" t="s">
        <v>8246</v>
      </c>
      <c r="I3774">
        <v>1487393940</v>
      </c>
      <c r="J3774">
        <v>1484115418</v>
      </c>
      <c r="K3774" t="b">
        <v>0</v>
      </c>
      <c r="L3774">
        <v>11</v>
      </c>
      <c r="M3774" t="b">
        <v>1</v>
      </c>
      <c r="N3774" t="s">
        <v>8271</v>
      </c>
      <c r="O3774" s="5">
        <f t="shared" si="464"/>
        <v>1.0777777777777777</v>
      </c>
      <c r="P3774" s="8">
        <f t="shared" si="465"/>
        <v>44.090909090909093</v>
      </c>
      <c r="Q3774" t="str">
        <f t="shared" si="466"/>
        <v>theater</v>
      </c>
      <c r="R3774" t="str">
        <f t="shared" si="467"/>
        <v>plays</v>
      </c>
      <c r="S3774" s="11">
        <f t="shared" si="468"/>
        <v>42746.261782407411</v>
      </c>
      <c r="T3774" s="11">
        <f t="shared" si="469"/>
        <v>42784.207638888889</v>
      </c>
      <c r="U3774" t="str">
        <f>INDEX('ED - Country code'!$A:$A,MATCH(Data!G2838,'ED - Country code'!$B:$B,0))</f>
        <v>United States of America</v>
      </c>
      <c r="V3774">
        <f t="shared" si="470"/>
        <v>37.945856481477676</v>
      </c>
      <c r="W3774">
        <f t="shared" si="471"/>
        <v>2017</v>
      </c>
    </row>
    <row r="3775" spans="1:23" ht="43.2" x14ac:dyDescent="0.3">
      <c r="A3775">
        <v>1377</v>
      </c>
      <c r="B3775" s="3" t="s">
        <v>1378</v>
      </c>
      <c r="C3775" s="3" t="s">
        <v>5487</v>
      </c>
      <c r="D3775">
        <v>1300</v>
      </c>
      <c r="E3775">
        <v>1510</v>
      </c>
      <c r="F3775" t="s">
        <v>8219</v>
      </c>
      <c r="G3775" t="s">
        <v>8224</v>
      </c>
      <c r="H3775" t="s">
        <v>8246</v>
      </c>
      <c r="I3775">
        <v>1486095060</v>
      </c>
      <c r="J3775">
        <v>1484198170</v>
      </c>
      <c r="K3775" t="b">
        <v>0</v>
      </c>
      <c r="L3775">
        <v>31</v>
      </c>
      <c r="M3775" t="b">
        <v>1</v>
      </c>
      <c r="N3775" t="s">
        <v>8276</v>
      </c>
      <c r="O3775" s="5">
        <f t="shared" si="464"/>
        <v>1.1615384615384616</v>
      </c>
      <c r="P3775" s="8">
        <f t="shared" si="465"/>
        <v>48.70967741935484</v>
      </c>
      <c r="Q3775" t="str">
        <f t="shared" si="466"/>
        <v>music</v>
      </c>
      <c r="R3775" t="str">
        <f t="shared" si="467"/>
        <v>rock</v>
      </c>
      <c r="S3775" s="11">
        <f t="shared" si="468"/>
        <v>42747.219560185185</v>
      </c>
      <c r="T3775" s="11">
        <f t="shared" si="469"/>
        <v>42769.174305555556</v>
      </c>
      <c r="U3775" t="str">
        <f>INDEX('ED - Country code'!$A:$A,MATCH(Data!G1379,'ED - Country code'!$B:$B,0))</f>
        <v>United States of America</v>
      </c>
      <c r="V3775">
        <f t="shared" si="470"/>
        <v>21.954745370370802</v>
      </c>
      <c r="W3775">
        <f t="shared" si="471"/>
        <v>2017</v>
      </c>
    </row>
    <row r="3776" spans="1:23" ht="28.8" x14ac:dyDescent="0.3">
      <c r="A3776">
        <v>1192</v>
      </c>
      <c r="B3776" s="3" t="s">
        <v>1193</v>
      </c>
      <c r="C3776" s="3" t="s">
        <v>5302</v>
      </c>
      <c r="D3776">
        <v>100</v>
      </c>
      <c r="E3776">
        <v>290</v>
      </c>
      <c r="F3776" t="s">
        <v>8219</v>
      </c>
      <c r="G3776" t="s">
        <v>8225</v>
      </c>
      <c r="H3776" t="s">
        <v>8247</v>
      </c>
      <c r="I3776">
        <v>1486814978</v>
      </c>
      <c r="J3776">
        <v>1484222978</v>
      </c>
      <c r="K3776" t="b">
        <v>0</v>
      </c>
      <c r="L3776">
        <v>15</v>
      </c>
      <c r="M3776" t="b">
        <v>1</v>
      </c>
      <c r="N3776" t="s">
        <v>8285</v>
      </c>
      <c r="O3776" s="5">
        <f t="shared" si="464"/>
        <v>2.9</v>
      </c>
      <c r="P3776" s="8">
        <f t="shared" si="465"/>
        <v>19.333333333333332</v>
      </c>
      <c r="Q3776" t="str">
        <f t="shared" si="466"/>
        <v>photography</v>
      </c>
      <c r="R3776" t="str">
        <f t="shared" si="467"/>
        <v>photobooks</v>
      </c>
      <c r="S3776" s="11">
        <f t="shared" si="468"/>
        <v>42747.506689814814</v>
      </c>
      <c r="T3776" s="11">
        <f t="shared" si="469"/>
        <v>42777.506689814814</v>
      </c>
      <c r="U3776" t="str">
        <f>INDEX('ED - Country code'!$A:$A,MATCH(Data!G1194,'ED - Country code'!$B:$B,0))</f>
        <v>United States of America</v>
      </c>
      <c r="V3776">
        <f t="shared" si="470"/>
        <v>30</v>
      </c>
      <c r="W3776">
        <f t="shared" si="471"/>
        <v>2017</v>
      </c>
    </row>
    <row r="3777" spans="1:23" ht="43.2" x14ac:dyDescent="0.3">
      <c r="A3777">
        <v>1509</v>
      </c>
      <c r="B3777" s="3" t="s">
        <v>1510</v>
      </c>
      <c r="C3777" s="3" t="s">
        <v>5619</v>
      </c>
      <c r="D3777">
        <v>17500</v>
      </c>
      <c r="E3777">
        <v>21637.22</v>
      </c>
      <c r="F3777" t="s">
        <v>8219</v>
      </c>
      <c r="G3777" t="s">
        <v>8236</v>
      </c>
      <c r="H3777" t="s">
        <v>8249</v>
      </c>
      <c r="I3777">
        <v>1487113140</v>
      </c>
      <c r="J3777">
        <v>1484570885</v>
      </c>
      <c r="K3777" t="b">
        <v>1</v>
      </c>
      <c r="L3777">
        <v>196</v>
      </c>
      <c r="M3777" t="b">
        <v>1</v>
      </c>
      <c r="N3777" t="s">
        <v>8285</v>
      </c>
      <c r="O3777" s="5">
        <f t="shared" si="464"/>
        <v>1.2364125714285714</v>
      </c>
      <c r="P3777" s="8">
        <f t="shared" si="465"/>
        <v>110.39397959183674</v>
      </c>
      <c r="Q3777" t="str">
        <f t="shared" si="466"/>
        <v>photography</v>
      </c>
      <c r="R3777" t="str">
        <f t="shared" si="467"/>
        <v>photobooks</v>
      </c>
      <c r="S3777" s="11">
        <f t="shared" si="468"/>
        <v>42751.533391203702</v>
      </c>
      <c r="T3777" s="11">
        <f t="shared" si="469"/>
        <v>42780.957638888889</v>
      </c>
      <c r="U3777" t="str">
        <f>INDEX('ED - Country code'!$A:$A,MATCH(Data!G1511,'ED - Country code'!$B:$B,0))</f>
        <v>United States of America</v>
      </c>
      <c r="V3777">
        <f t="shared" si="470"/>
        <v>29.424247685186856</v>
      </c>
      <c r="W3777">
        <f t="shared" si="471"/>
        <v>2017</v>
      </c>
    </row>
    <row r="3778" spans="1:23" ht="43.2" x14ac:dyDescent="0.3">
      <c r="A3778">
        <v>1394</v>
      </c>
      <c r="B3778" s="3" t="s">
        <v>1395</v>
      </c>
      <c r="C3778" s="3" t="s">
        <v>5504</v>
      </c>
      <c r="D3778">
        <v>750</v>
      </c>
      <c r="E3778">
        <v>916</v>
      </c>
      <c r="F3778" t="s">
        <v>8219</v>
      </c>
      <c r="G3778" t="s">
        <v>8224</v>
      </c>
      <c r="H3778" t="s">
        <v>8246</v>
      </c>
      <c r="I3778">
        <v>1488337200</v>
      </c>
      <c r="J3778">
        <v>1484623726</v>
      </c>
      <c r="K3778" t="b">
        <v>0</v>
      </c>
      <c r="L3778">
        <v>17</v>
      </c>
      <c r="M3778" t="b">
        <v>1</v>
      </c>
      <c r="N3778" t="s">
        <v>8276</v>
      </c>
      <c r="O3778" s="5">
        <f t="shared" ref="O3778:O3842" si="472">E3778/D3778</f>
        <v>1.2213333333333334</v>
      </c>
      <c r="P3778" s="8">
        <f t="shared" ref="P3778:P3842" si="473">E3778/L3778</f>
        <v>53.882352941176471</v>
      </c>
      <c r="Q3778" t="str">
        <f t="shared" ref="Q3778:Q3842" si="474">LEFT(N3778,SEARCH("/",N3778,1)-1)</f>
        <v>music</v>
      </c>
      <c r="R3778" t="str">
        <f t="shared" ref="R3778:R3842" si="475">RIGHT(N3778,LEN(N3778)-SEARCH("/",N3778,1))</f>
        <v>rock</v>
      </c>
      <c r="S3778" s="11">
        <f t="shared" ref="S3778:S3842" si="476">(((J3778/60)/60)/24)+DATE(1970,1,1)</f>
        <v>42752.144976851851</v>
      </c>
      <c r="T3778" s="11">
        <f t="shared" ref="T3778:T3842" si="477">(((I3778/60)/60)/24)+DATE(1970,1,1)</f>
        <v>42795.125</v>
      </c>
      <c r="U3778" t="str">
        <f>INDEX('ED - Country code'!$A:$A,MATCH(Data!G1396,'ED - Country code'!$B:$B,0))</f>
        <v>United States of America</v>
      </c>
      <c r="V3778">
        <f t="shared" si="470"/>
        <v>42.980023148149485</v>
      </c>
      <c r="W3778">
        <f t="shared" si="471"/>
        <v>2017</v>
      </c>
    </row>
    <row r="3779" spans="1:23" ht="28.8" x14ac:dyDescent="0.3">
      <c r="A3779">
        <v>2254</v>
      </c>
      <c r="B3779" s="3" t="s">
        <v>2255</v>
      </c>
      <c r="C3779" s="3" t="s">
        <v>6364</v>
      </c>
      <c r="D3779">
        <v>500</v>
      </c>
      <c r="E3779">
        <v>2299</v>
      </c>
      <c r="F3779" t="s">
        <v>8219</v>
      </c>
      <c r="G3779" t="s">
        <v>8224</v>
      </c>
      <c r="H3779" t="s">
        <v>8246</v>
      </c>
      <c r="I3779">
        <v>1485271968</v>
      </c>
      <c r="J3779">
        <v>1484667168</v>
      </c>
      <c r="K3779" t="b">
        <v>0</v>
      </c>
      <c r="L3779">
        <v>197</v>
      </c>
      <c r="M3779" t="b">
        <v>1</v>
      </c>
      <c r="N3779" t="s">
        <v>8297</v>
      </c>
      <c r="O3779" s="5">
        <f t="shared" si="472"/>
        <v>4.5979999999999999</v>
      </c>
      <c r="P3779" s="8">
        <f t="shared" si="473"/>
        <v>11.67005076142132</v>
      </c>
      <c r="Q3779" t="str">
        <f t="shared" si="474"/>
        <v>games</v>
      </c>
      <c r="R3779" t="str">
        <f t="shared" si="475"/>
        <v>tabletop games</v>
      </c>
      <c r="S3779" s="11">
        <f t="shared" si="476"/>
        <v>42752.647777777776</v>
      </c>
      <c r="T3779" s="11">
        <f t="shared" si="477"/>
        <v>42759.647777777776</v>
      </c>
      <c r="U3779" t="str">
        <f>INDEX('ED - Country code'!$A:$A,MATCH(Data!G2256,'ED - Country code'!$B:$B,0))</f>
        <v>United Kingdom</v>
      </c>
      <c r="V3779">
        <f t="shared" ref="V3779:V3842" si="478">T3779-S3779</f>
        <v>7</v>
      </c>
      <c r="W3779">
        <f t="shared" ref="W3779:W3842" si="479">YEAR(T3779)</f>
        <v>2017</v>
      </c>
    </row>
    <row r="3780" spans="1:23" ht="43.2" x14ac:dyDescent="0.3">
      <c r="A3780">
        <v>3000</v>
      </c>
      <c r="B3780" s="3" t="s">
        <v>3000</v>
      </c>
      <c r="C3780" s="3" t="s">
        <v>7110</v>
      </c>
      <c r="D3780">
        <v>500</v>
      </c>
      <c r="E3780">
        <v>500</v>
      </c>
      <c r="F3780" t="s">
        <v>8219</v>
      </c>
      <c r="G3780" t="s">
        <v>8224</v>
      </c>
      <c r="H3780" t="s">
        <v>8246</v>
      </c>
      <c r="I3780">
        <v>1485885600</v>
      </c>
      <c r="J3780">
        <v>1484682670</v>
      </c>
      <c r="K3780" t="b">
        <v>0</v>
      </c>
      <c r="L3780">
        <v>8</v>
      </c>
      <c r="M3780" t="b">
        <v>1</v>
      </c>
      <c r="N3780" t="s">
        <v>8303</v>
      </c>
      <c r="O3780" s="5">
        <f t="shared" si="472"/>
        <v>1</v>
      </c>
      <c r="P3780" s="8">
        <f t="shared" si="473"/>
        <v>62.5</v>
      </c>
      <c r="Q3780" t="str">
        <f t="shared" si="474"/>
        <v>theater</v>
      </c>
      <c r="R3780" t="str">
        <f t="shared" si="475"/>
        <v>spaces</v>
      </c>
      <c r="S3780" s="11">
        <f t="shared" si="476"/>
        <v>42752.827199074076</v>
      </c>
      <c r="T3780" s="11">
        <f t="shared" si="477"/>
        <v>42766.75</v>
      </c>
      <c r="U3780" t="str">
        <f>INDEX('ED - Country code'!$A:$A,MATCH(Data!G3002,'ED - Country code'!$B:$B,0))</f>
        <v>Germany</v>
      </c>
      <c r="V3780">
        <f t="shared" si="478"/>
        <v>13.922800925924093</v>
      </c>
      <c r="W3780">
        <f t="shared" si="479"/>
        <v>2017</v>
      </c>
    </row>
    <row r="3781" spans="1:23" ht="43.2" x14ac:dyDescent="0.3">
      <c r="A3781">
        <v>527</v>
      </c>
      <c r="B3781" s="3" t="s">
        <v>528</v>
      </c>
      <c r="C3781" s="3" t="s">
        <v>4637</v>
      </c>
      <c r="D3781">
        <v>10000</v>
      </c>
      <c r="E3781">
        <v>10085</v>
      </c>
      <c r="F3781" t="s">
        <v>8219</v>
      </c>
      <c r="G3781" t="s">
        <v>8224</v>
      </c>
      <c r="H3781" t="s">
        <v>8246</v>
      </c>
      <c r="I3781">
        <v>1487347500</v>
      </c>
      <c r="J3781">
        <v>1484715366</v>
      </c>
      <c r="K3781" t="b">
        <v>0</v>
      </c>
      <c r="L3781">
        <v>158</v>
      </c>
      <c r="M3781" t="b">
        <v>1</v>
      </c>
      <c r="N3781" t="s">
        <v>8271</v>
      </c>
      <c r="O3781" s="5">
        <f t="shared" si="472"/>
        <v>1.0085</v>
      </c>
      <c r="P3781" s="8">
        <f t="shared" si="473"/>
        <v>63.829113924050631</v>
      </c>
      <c r="Q3781" t="str">
        <f t="shared" si="474"/>
        <v>theater</v>
      </c>
      <c r="R3781" t="str">
        <f t="shared" si="475"/>
        <v>plays</v>
      </c>
      <c r="S3781" s="11">
        <f t="shared" si="476"/>
        <v>42753.205625000002</v>
      </c>
      <c r="T3781" s="11">
        <f t="shared" si="477"/>
        <v>42783.670138888891</v>
      </c>
      <c r="U3781" t="str">
        <f>INDEX('ED - Country code'!$A:$A,MATCH(Data!G529,'ED - Country code'!$B:$B,0))</f>
        <v>United States of America</v>
      </c>
      <c r="V3781">
        <f t="shared" si="478"/>
        <v>30.464513888888177</v>
      </c>
      <c r="W3781">
        <f t="shared" si="479"/>
        <v>2017</v>
      </c>
    </row>
    <row r="3782" spans="1:23" ht="43.2" x14ac:dyDescent="0.3">
      <c r="A3782">
        <v>3240</v>
      </c>
      <c r="B3782" s="3" t="s">
        <v>3240</v>
      </c>
      <c r="C3782" s="3" t="s">
        <v>7350</v>
      </c>
      <c r="D3782">
        <v>3000</v>
      </c>
      <c r="E3782">
        <v>3017</v>
      </c>
      <c r="F3782" t="s">
        <v>8219</v>
      </c>
      <c r="G3782" t="s">
        <v>8225</v>
      </c>
      <c r="H3782" t="s">
        <v>8247</v>
      </c>
      <c r="I3782">
        <v>1487286000</v>
      </c>
      <c r="J3782">
        <v>1484843948</v>
      </c>
      <c r="K3782" t="b">
        <v>0</v>
      </c>
      <c r="L3782">
        <v>34</v>
      </c>
      <c r="M3782" t="b">
        <v>1</v>
      </c>
      <c r="N3782" t="s">
        <v>8271</v>
      </c>
      <c r="O3782" s="5">
        <f t="shared" si="472"/>
        <v>1.0056666666666667</v>
      </c>
      <c r="P3782" s="8">
        <f t="shared" si="473"/>
        <v>88.735294117647058</v>
      </c>
      <c r="Q3782" t="str">
        <f t="shared" si="474"/>
        <v>theater</v>
      </c>
      <c r="R3782" t="str">
        <f t="shared" si="475"/>
        <v>plays</v>
      </c>
      <c r="S3782" s="11">
        <f t="shared" si="476"/>
        <v>42754.693842592591</v>
      </c>
      <c r="T3782" s="11">
        <f t="shared" si="477"/>
        <v>42782.958333333328</v>
      </c>
      <c r="U3782" t="str">
        <f>INDEX('ED - Country code'!$A:$A,MATCH(Data!G3242,'ED - Country code'!$B:$B,0))</f>
        <v>United States of America</v>
      </c>
      <c r="V3782">
        <f t="shared" si="478"/>
        <v>28.264490740737529</v>
      </c>
      <c r="W3782">
        <f t="shared" si="479"/>
        <v>2017</v>
      </c>
    </row>
    <row r="3783" spans="1:23" ht="43.2" x14ac:dyDescent="0.3">
      <c r="A3783">
        <v>1028</v>
      </c>
      <c r="B3783" s="3" t="s">
        <v>1029</v>
      </c>
      <c r="C3783" s="3" t="s">
        <v>5138</v>
      </c>
      <c r="D3783">
        <v>10000</v>
      </c>
      <c r="E3783">
        <v>11727</v>
      </c>
      <c r="F3783" t="s">
        <v>8219</v>
      </c>
      <c r="G3783" t="s">
        <v>8225</v>
      </c>
      <c r="H3783" t="s">
        <v>8247</v>
      </c>
      <c r="I3783">
        <v>1488830400</v>
      </c>
      <c r="J3783">
        <v>1484924605</v>
      </c>
      <c r="K3783" t="b">
        <v>1</v>
      </c>
      <c r="L3783">
        <v>255</v>
      </c>
      <c r="M3783" t="b">
        <v>1</v>
      </c>
      <c r="N3783" t="s">
        <v>8280</v>
      </c>
      <c r="O3783" s="5">
        <f t="shared" si="472"/>
        <v>1.1727000000000001</v>
      </c>
      <c r="P3783" s="8">
        <f t="shared" si="473"/>
        <v>45.988235294117644</v>
      </c>
      <c r="Q3783" t="str">
        <f t="shared" si="474"/>
        <v>music</v>
      </c>
      <c r="R3783" t="str">
        <f t="shared" si="475"/>
        <v>electronic music</v>
      </c>
      <c r="S3783" s="11">
        <f t="shared" si="476"/>
        <v>42755.627372685187</v>
      </c>
      <c r="T3783" s="11">
        <f t="shared" si="477"/>
        <v>42800.833333333328</v>
      </c>
      <c r="U3783" t="str">
        <f>INDEX('ED - Country code'!$A:$A,MATCH(Data!G1030,'ED - Country code'!$B:$B,0))</f>
        <v>United States of America</v>
      </c>
      <c r="V3783">
        <f t="shared" si="478"/>
        <v>45.205960648141627</v>
      </c>
      <c r="W3783">
        <f t="shared" si="479"/>
        <v>2017</v>
      </c>
    </row>
    <row r="3784" spans="1:23" ht="28.8" x14ac:dyDescent="0.3">
      <c r="A3784">
        <v>1524</v>
      </c>
      <c r="B3784" s="3" t="s">
        <v>1525</v>
      </c>
      <c r="C3784" s="3" t="s">
        <v>5634</v>
      </c>
      <c r="D3784">
        <v>3000</v>
      </c>
      <c r="E3784">
        <v>6210</v>
      </c>
      <c r="F3784" t="s">
        <v>8219</v>
      </c>
      <c r="G3784" t="s">
        <v>8235</v>
      </c>
      <c r="H3784" t="s">
        <v>8255</v>
      </c>
      <c r="I3784">
        <v>1487592090</v>
      </c>
      <c r="J3784">
        <v>1485000090</v>
      </c>
      <c r="K3784" t="b">
        <v>1</v>
      </c>
      <c r="L3784">
        <v>28</v>
      </c>
      <c r="M3784" t="b">
        <v>1</v>
      </c>
      <c r="N3784" t="s">
        <v>8285</v>
      </c>
      <c r="O3784" s="5">
        <f t="shared" si="472"/>
        <v>2.0699999999999998</v>
      </c>
      <c r="P3784" s="8">
        <f t="shared" si="473"/>
        <v>221.78571428571428</v>
      </c>
      <c r="Q3784" t="str">
        <f t="shared" si="474"/>
        <v>photography</v>
      </c>
      <c r="R3784" t="str">
        <f t="shared" si="475"/>
        <v>photobooks</v>
      </c>
      <c r="S3784" s="11">
        <f t="shared" si="476"/>
        <v>42756.501041666663</v>
      </c>
      <c r="T3784" s="11">
        <f t="shared" si="477"/>
        <v>42786.501041666663</v>
      </c>
      <c r="U3784" t="str">
        <f>INDEX('ED - Country code'!$A:$A,MATCH(Data!G1526,'ED - Country code'!$B:$B,0))</f>
        <v>United States of America</v>
      </c>
      <c r="V3784">
        <f t="shared" si="478"/>
        <v>30</v>
      </c>
      <c r="W3784">
        <f t="shared" si="479"/>
        <v>2017</v>
      </c>
    </row>
    <row r="3785" spans="1:23" ht="43.2" x14ac:dyDescent="0.3">
      <c r="A3785">
        <v>269</v>
      </c>
      <c r="B3785" s="3" t="s">
        <v>270</v>
      </c>
      <c r="C3785" s="3" t="s">
        <v>4379</v>
      </c>
      <c r="D3785">
        <v>100000</v>
      </c>
      <c r="E3785">
        <v>147233.76999999999</v>
      </c>
      <c r="F3785" t="s">
        <v>8219</v>
      </c>
      <c r="G3785" t="s">
        <v>8226</v>
      </c>
      <c r="H3785" t="s">
        <v>8248</v>
      </c>
      <c r="I3785">
        <v>1487738622</v>
      </c>
      <c r="J3785">
        <v>1485146622</v>
      </c>
      <c r="K3785" t="b">
        <v>1</v>
      </c>
      <c r="L3785">
        <v>1596</v>
      </c>
      <c r="M3785" t="b">
        <v>1</v>
      </c>
      <c r="N3785" t="s">
        <v>8269</v>
      </c>
      <c r="O3785" s="5">
        <f t="shared" si="472"/>
        <v>1.4723377</v>
      </c>
      <c r="P3785" s="8">
        <f t="shared" si="473"/>
        <v>92.251735588972423</v>
      </c>
      <c r="Q3785" t="str">
        <f t="shared" si="474"/>
        <v>film &amp; video</v>
      </c>
      <c r="R3785" t="str">
        <f t="shared" si="475"/>
        <v>documentary</v>
      </c>
      <c r="S3785" s="11">
        <f t="shared" si="476"/>
        <v>42758.197013888886</v>
      </c>
      <c r="T3785" s="11">
        <f t="shared" si="477"/>
        <v>42788.197013888886</v>
      </c>
      <c r="U3785" t="str">
        <f>INDEX('ED - Country code'!$A:$A,MATCH(Data!G271,'ED - Country code'!$B:$B,0))</f>
        <v>United States of America</v>
      </c>
      <c r="V3785">
        <f t="shared" si="478"/>
        <v>30</v>
      </c>
      <c r="W3785">
        <f t="shared" si="479"/>
        <v>2017</v>
      </c>
    </row>
    <row r="3786" spans="1:23" ht="43.2" x14ac:dyDescent="0.3">
      <c r="A3786">
        <v>3289</v>
      </c>
      <c r="B3786" s="3" t="s">
        <v>3289</v>
      </c>
      <c r="C3786" s="3" t="s">
        <v>7399</v>
      </c>
      <c r="D3786">
        <v>500</v>
      </c>
      <c r="E3786">
        <v>665.21</v>
      </c>
      <c r="F3786" t="s">
        <v>8219</v>
      </c>
      <c r="G3786" t="s">
        <v>8225</v>
      </c>
      <c r="H3786" t="s">
        <v>8247</v>
      </c>
      <c r="I3786">
        <v>1487580602</v>
      </c>
      <c r="J3786">
        <v>1485161402</v>
      </c>
      <c r="K3786" t="b">
        <v>0</v>
      </c>
      <c r="L3786">
        <v>25</v>
      </c>
      <c r="M3786" t="b">
        <v>1</v>
      </c>
      <c r="N3786" t="s">
        <v>8271</v>
      </c>
      <c r="O3786" s="5">
        <f t="shared" si="472"/>
        <v>1.3304200000000002</v>
      </c>
      <c r="P3786" s="8">
        <f t="shared" si="473"/>
        <v>26.608400000000003</v>
      </c>
      <c r="Q3786" t="str">
        <f t="shared" si="474"/>
        <v>theater</v>
      </c>
      <c r="R3786" t="str">
        <f t="shared" si="475"/>
        <v>plays</v>
      </c>
      <c r="S3786" s="11">
        <f t="shared" si="476"/>
        <v>42758.368078703701</v>
      </c>
      <c r="T3786" s="11">
        <f t="shared" si="477"/>
        <v>42786.368078703701</v>
      </c>
      <c r="U3786" t="str">
        <f>INDEX('ED - Country code'!$A:$A,MATCH(Data!G3291,'ED - Country code'!$B:$B,0))</f>
        <v>United Kingdom</v>
      </c>
      <c r="V3786">
        <f t="shared" si="478"/>
        <v>28</v>
      </c>
      <c r="W3786">
        <f t="shared" si="479"/>
        <v>2017</v>
      </c>
    </row>
    <row r="3787" spans="1:23" ht="43.2" x14ac:dyDescent="0.3">
      <c r="A3787">
        <v>3257</v>
      </c>
      <c r="B3787" s="3" t="s">
        <v>3257</v>
      </c>
      <c r="C3787" s="3" t="s">
        <v>7367</v>
      </c>
      <c r="D3787">
        <v>2000</v>
      </c>
      <c r="E3787">
        <v>2125.9899999999998</v>
      </c>
      <c r="F3787" t="s">
        <v>8219</v>
      </c>
      <c r="G3787" t="s">
        <v>8225</v>
      </c>
      <c r="H3787" t="s">
        <v>8247</v>
      </c>
      <c r="I3787">
        <v>1487769952</v>
      </c>
      <c r="J3787">
        <v>1485177952</v>
      </c>
      <c r="K3787" t="b">
        <v>0</v>
      </c>
      <c r="L3787">
        <v>41</v>
      </c>
      <c r="M3787" t="b">
        <v>1</v>
      </c>
      <c r="N3787" t="s">
        <v>8271</v>
      </c>
      <c r="O3787" s="5">
        <f t="shared" si="472"/>
        <v>1.0629949999999999</v>
      </c>
      <c r="P3787" s="8">
        <f t="shared" si="473"/>
        <v>51.853414634146333</v>
      </c>
      <c r="Q3787" t="str">
        <f t="shared" si="474"/>
        <v>theater</v>
      </c>
      <c r="R3787" t="str">
        <f t="shared" si="475"/>
        <v>plays</v>
      </c>
      <c r="S3787" s="11">
        <f t="shared" si="476"/>
        <v>42758.559629629628</v>
      </c>
      <c r="T3787" s="11">
        <f t="shared" si="477"/>
        <v>42788.559629629628</v>
      </c>
      <c r="U3787" t="str">
        <f>INDEX('ED - Country code'!$A:$A,MATCH(Data!G3259,'ED - Country code'!$B:$B,0))</f>
        <v>United Kingdom</v>
      </c>
      <c r="V3787">
        <f t="shared" si="478"/>
        <v>30</v>
      </c>
      <c r="W3787">
        <f t="shared" si="479"/>
        <v>2017</v>
      </c>
    </row>
    <row r="3788" spans="1:23" ht="28.8" x14ac:dyDescent="0.3">
      <c r="A3788">
        <v>1749</v>
      </c>
      <c r="B3788" s="3" t="s">
        <v>1750</v>
      </c>
      <c r="C3788" s="3" t="s">
        <v>5859</v>
      </c>
      <c r="D3788">
        <v>10050</v>
      </c>
      <c r="E3788">
        <v>12410.5</v>
      </c>
      <c r="F3788" t="s">
        <v>8219</v>
      </c>
      <c r="G3788" t="s">
        <v>8243</v>
      </c>
      <c r="H3788" t="s">
        <v>8249</v>
      </c>
      <c r="I3788">
        <v>1488394800</v>
      </c>
      <c r="J3788">
        <v>1485213921</v>
      </c>
      <c r="K3788" t="b">
        <v>0</v>
      </c>
      <c r="L3788">
        <v>131</v>
      </c>
      <c r="M3788" t="b">
        <v>1</v>
      </c>
      <c r="N3788" t="s">
        <v>8285</v>
      </c>
      <c r="O3788" s="5">
        <f t="shared" si="472"/>
        <v>1.2348756218905472</v>
      </c>
      <c r="P3788" s="8">
        <f t="shared" si="473"/>
        <v>94.736641221374043</v>
      </c>
      <c r="Q3788" t="str">
        <f t="shared" si="474"/>
        <v>photography</v>
      </c>
      <c r="R3788" t="str">
        <f t="shared" si="475"/>
        <v>photobooks</v>
      </c>
      <c r="S3788" s="11">
        <f t="shared" si="476"/>
        <v>42758.975937499999</v>
      </c>
      <c r="T3788" s="11">
        <f t="shared" si="477"/>
        <v>42795.791666666672</v>
      </c>
      <c r="U3788" t="str">
        <f>INDEX('ED - Country code'!$A:$A,MATCH(Data!G1751,'ED - Country code'!$B:$B,0))</f>
        <v>Australia</v>
      </c>
      <c r="V3788">
        <f t="shared" si="478"/>
        <v>36.815729166672099</v>
      </c>
      <c r="W3788">
        <f t="shared" si="479"/>
        <v>2017</v>
      </c>
    </row>
    <row r="3789" spans="1:23" ht="43.2" x14ac:dyDescent="0.3">
      <c r="A3789">
        <v>279</v>
      </c>
      <c r="B3789" s="3" t="s">
        <v>280</v>
      </c>
      <c r="C3789" s="3" t="s">
        <v>4389</v>
      </c>
      <c r="D3789">
        <v>17000</v>
      </c>
      <c r="E3789">
        <v>26744.11</v>
      </c>
      <c r="F3789" t="s">
        <v>8219</v>
      </c>
      <c r="G3789" t="s">
        <v>8224</v>
      </c>
      <c r="H3789" t="s">
        <v>8246</v>
      </c>
      <c r="I3789">
        <v>1488160860</v>
      </c>
      <c r="J3789">
        <v>1485237096</v>
      </c>
      <c r="K3789" t="b">
        <v>1</v>
      </c>
      <c r="L3789">
        <v>305</v>
      </c>
      <c r="M3789" t="b">
        <v>1</v>
      </c>
      <c r="N3789" t="s">
        <v>8269</v>
      </c>
      <c r="O3789" s="5">
        <f t="shared" si="472"/>
        <v>1.5731829411764706</v>
      </c>
      <c r="P3789" s="8">
        <f t="shared" si="473"/>
        <v>87.685606557377056</v>
      </c>
      <c r="Q3789" t="str">
        <f t="shared" si="474"/>
        <v>film &amp; video</v>
      </c>
      <c r="R3789" t="str">
        <f t="shared" si="475"/>
        <v>documentary</v>
      </c>
      <c r="S3789" s="11">
        <f t="shared" si="476"/>
        <v>42759.244166666671</v>
      </c>
      <c r="T3789" s="11">
        <f t="shared" si="477"/>
        <v>42793.084027777775</v>
      </c>
      <c r="U3789" t="str">
        <f>INDEX('ED - Country code'!$A:$A,MATCH(Data!G281,'ED - Country code'!$B:$B,0))</f>
        <v>United States of America</v>
      </c>
      <c r="V3789">
        <f t="shared" si="478"/>
        <v>33.839861111104256</v>
      </c>
      <c r="W3789">
        <f t="shared" si="479"/>
        <v>2017</v>
      </c>
    </row>
    <row r="3790" spans="1:23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2"/>
        <v>6.6666666666666671E-3</v>
      </c>
      <c r="P3790" s="8">
        <f t="shared" si="473"/>
        <v>500</v>
      </c>
      <c r="Q3790" t="str">
        <f t="shared" si="474"/>
        <v>theater</v>
      </c>
      <c r="R3790" t="str">
        <f t="shared" si="475"/>
        <v>musical</v>
      </c>
      <c r="S3790" s="11">
        <f t="shared" si="476"/>
        <v>42333.695821759262</v>
      </c>
      <c r="T3790" s="11">
        <f t="shared" si="477"/>
        <v>42361.679166666669</v>
      </c>
      <c r="U3790" t="str">
        <f>INDEX('ED - Country code'!$A:$A,MATCH(Data!G3790,'ED - Country code'!$B:$B,0))</f>
        <v>United States of America</v>
      </c>
      <c r="V3790">
        <f t="shared" si="478"/>
        <v>27.983344907406718</v>
      </c>
      <c r="W3790">
        <f t="shared" si="479"/>
        <v>2015</v>
      </c>
    </row>
    <row r="3791" spans="1:23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2"/>
        <v>3.267605633802817E-2</v>
      </c>
      <c r="P3791" s="8">
        <f t="shared" si="473"/>
        <v>29</v>
      </c>
      <c r="Q3791" t="str">
        <f t="shared" si="474"/>
        <v>theater</v>
      </c>
      <c r="R3791" t="str">
        <f t="shared" si="475"/>
        <v>musical</v>
      </c>
      <c r="S3791" s="11">
        <f t="shared" si="476"/>
        <v>42138.798819444448</v>
      </c>
      <c r="T3791" s="11">
        <f t="shared" si="477"/>
        <v>42170.798819444448</v>
      </c>
      <c r="U3791" t="str">
        <f>INDEX('ED - Country code'!$A:$A,MATCH(Data!G3791,'ED - Country code'!$B:$B,0))</f>
        <v>United Kingdom</v>
      </c>
      <c r="V3791">
        <f t="shared" si="478"/>
        <v>32</v>
      </c>
      <c r="W3791">
        <f t="shared" si="479"/>
        <v>2015</v>
      </c>
    </row>
    <row r="3792" spans="1:23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2"/>
        <v>0</v>
      </c>
      <c r="P3792" s="8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11">
        <f t="shared" si="476"/>
        <v>42666.666932870372</v>
      </c>
      <c r="T3792" s="11">
        <f t="shared" si="477"/>
        <v>42696.708599537036</v>
      </c>
      <c r="U3792" t="str">
        <f>INDEX('ED - Country code'!$A:$A,MATCH(Data!G3792,'ED - Country code'!$B:$B,0))</f>
        <v>United States of America</v>
      </c>
      <c r="V3792">
        <f t="shared" si="478"/>
        <v>30.041666666664241</v>
      </c>
      <c r="W3792">
        <f t="shared" si="479"/>
        <v>2016</v>
      </c>
    </row>
    <row r="3793" spans="1:23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2"/>
        <v>0</v>
      </c>
      <c r="P3793" s="8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11">
        <f t="shared" si="476"/>
        <v>41766.692037037035</v>
      </c>
      <c r="T3793" s="11">
        <f t="shared" si="477"/>
        <v>41826.692037037035</v>
      </c>
      <c r="U3793" t="str">
        <f>INDEX('ED - Country code'!$A:$A,MATCH(Data!G3793,'ED - Country code'!$B:$B,0))</f>
        <v>United States of America</v>
      </c>
      <c r="V3793">
        <f t="shared" si="478"/>
        <v>60</v>
      </c>
      <c r="W3793">
        <f t="shared" si="479"/>
        <v>2014</v>
      </c>
    </row>
    <row r="3794" spans="1:23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2"/>
        <v>2.8E-3</v>
      </c>
      <c r="P3794" s="8">
        <f t="shared" si="473"/>
        <v>17.5</v>
      </c>
      <c r="Q3794" t="str">
        <f t="shared" si="474"/>
        <v>theater</v>
      </c>
      <c r="R3794" t="str">
        <f t="shared" si="475"/>
        <v>musical</v>
      </c>
      <c r="S3794" s="11">
        <f t="shared" si="476"/>
        <v>42170.447013888886</v>
      </c>
      <c r="T3794" s="11">
        <f t="shared" si="477"/>
        <v>42200.447013888886</v>
      </c>
      <c r="U3794" t="str">
        <f>INDEX('ED - Country code'!$A:$A,MATCH(Data!G3794,'ED - Country code'!$B:$B,0))</f>
        <v>United States of America</v>
      </c>
      <c r="V3794">
        <f t="shared" si="478"/>
        <v>30</v>
      </c>
      <c r="W3794">
        <f t="shared" si="479"/>
        <v>2015</v>
      </c>
    </row>
    <row r="3795" spans="1:23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2"/>
        <v>0.59657142857142853</v>
      </c>
      <c r="P3795" s="8">
        <f t="shared" si="473"/>
        <v>174</v>
      </c>
      <c r="Q3795" t="str">
        <f t="shared" si="474"/>
        <v>theater</v>
      </c>
      <c r="R3795" t="str">
        <f t="shared" si="475"/>
        <v>musical</v>
      </c>
      <c r="S3795" s="11">
        <f t="shared" si="476"/>
        <v>41968.938993055555</v>
      </c>
      <c r="T3795" s="11">
        <f t="shared" si="477"/>
        <v>41989.938993055555</v>
      </c>
      <c r="U3795" t="str">
        <f>INDEX('ED - Country code'!$A:$A,MATCH(Data!G3795,'ED - Country code'!$B:$B,0))</f>
        <v>United States of America</v>
      </c>
      <c r="V3795">
        <f t="shared" si="478"/>
        <v>21</v>
      </c>
      <c r="W3795">
        <f t="shared" si="479"/>
        <v>2014</v>
      </c>
    </row>
    <row r="3796" spans="1:23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2"/>
        <v>0.01</v>
      </c>
      <c r="P3796" s="8">
        <f t="shared" si="473"/>
        <v>50</v>
      </c>
      <c r="Q3796" t="str">
        <f t="shared" si="474"/>
        <v>theater</v>
      </c>
      <c r="R3796" t="str">
        <f t="shared" si="475"/>
        <v>musical</v>
      </c>
      <c r="S3796" s="11">
        <f t="shared" si="476"/>
        <v>42132.58048611111</v>
      </c>
      <c r="T3796" s="11">
        <f t="shared" si="477"/>
        <v>42162.58048611111</v>
      </c>
      <c r="U3796" t="str">
        <f>INDEX('ED - Country code'!$A:$A,MATCH(Data!G3796,'ED - Country code'!$B:$B,0))</f>
        <v>United Kingdom</v>
      </c>
      <c r="V3796">
        <f t="shared" si="478"/>
        <v>30</v>
      </c>
      <c r="W3796">
        <f t="shared" si="479"/>
        <v>2015</v>
      </c>
    </row>
    <row r="3797" spans="1:23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2"/>
        <v>1.6666666666666666E-2</v>
      </c>
      <c r="P3797" s="8">
        <f t="shared" si="473"/>
        <v>5</v>
      </c>
      <c r="Q3797" t="str">
        <f t="shared" si="474"/>
        <v>theater</v>
      </c>
      <c r="R3797" t="str">
        <f t="shared" si="475"/>
        <v>musical</v>
      </c>
      <c r="S3797" s="11">
        <f t="shared" si="476"/>
        <v>42201.436226851853</v>
      </c>
      <c r="T3797" s="11">
        <f t="shared" si="477"/>
        <v>42244.9375</v>
      </c>
      <c r="U3797" t="str">
        <f>INDEX('ED - Country code'!$A:$A,MATCH(Data!G3797,'ED - Country code'!$B:$B,0))</f>
        <v>United Kingdom</v>
      </c>
      <c r="V3797">
        <f t="shared" si="478"/>
        <v>43.501273148147448</v>
      </c>
      <c r="W3797">
        <f t="shared" si="479"/>
        <v>2015</v>
      </c>
    </row>
    <row r="3798" spans="1:23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2"/>
        <v>4.4444444444444447E-5</v>
      </c>
      <c r="P3798" s="8">
        <f t="shared" si="473"/>
        <v>1</v>
      </c>
      <c r="Q3798" t="str">
        <f t="shared" si="474"/>
        <v>theater</v>
      </c>
      <c r="R3798" t="str">
        <f t="shared" si="475"/>
        <v>musical</v>
      </c>
      <c r="S3798" s="11">
        <f t="shared" si="476"/>
        <v>42689.029583333337</v>
      </c>
      <c r="T3798" s="11">
        <f t="shared" si="477"/>
        <v>42749.029583333337</v>
      </c>
      <c r="U3798" t="str">
        <f>INDEX('ED - Country code'!$A:$A,MATCH(Data!G3798,'ED - Country code'!$B:$B,0))</f>
        <v>United States of America</v>
      </c>
      <c r="V3798">
        <f t="shared" si="478"/>
        <v>60</v>
      </c>
      <c r="W3798">
        <f t="shared" si="479"/>
        <v>2017</v>
      </c>
    </row>
    <row r="3799" spans="1:23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2"/>
        <v>0.89666666666666661</v>
      </c>
      <c r="P3799" s="8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11">
        <f t="shared" si="476"/>
        <v>42084.881539351853</v>
      </c>
      <c r="T3799" s="11">
        <f t="shared" si="477"/>
        <v>42114.881539351853</v>
      </c>
      <c r="U3799" t="str">
        <f>INDEX('ED - Country code'!$A:$A,MATCH(Data!G3799,'ED - Country code'!$B:$B,0))</f>
        <v>United States of America</v>
      </c>
      <c r="V3799">
        <f t="shared" si="478"/>
        <v>30</v>
      </c>
      <c r="W3799">
        <f t="shared" si="479"/>
        <v>2015</v>
      </c>
    </row>
    <row r="3800" spans="1:23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2"/>
        <v>1.4642857142857143E-2</v>
      </c>
      <c r="P3800" s="8">
        <f t="shared" si="473"/>
        <v>205</v>
      </c>
      <c r="Q3800" t="str">
        <f t="shared" si="474"/>
        <v>theater</v>
      </c>
      <c r="R3800" t="str">
        <f t="shared" si="475"/>
        <v>musical</v>
      </c>
      <c r="S3800" s="11">
        <f t="shared" si="476"/>
        <v>41831.722777777781</v>
      </c>
      <c r="T3800" s="11">
        <f t="shared" si="477"/>
        <v>41861.722777777781</v>
      </c>
      <c r="U3800" t="str">
        <f>INDEX('ED - Country code'!$A:$A,MATCH(Data!G3800,'ED - Country code'!$B:$B,0))</f>
        <v>United States of America</v>
      </c>
      <c r="V3800">
        <f t="shared" si="478"/>
        <v>30</v>
      </c>
      <c r="W3800">
        <f t="shared" si="479"/>
        <v>2014</v>
      </c>
    </row>
    <row r="3801" spans="1:23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2"/>
        <v>4.02E-2</v>
      </c>
      <c r="P3801" s="8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11">
        <f t="shared" si="476"/>
        <v>42410.93105324074</v>
      </c>
      <c r="T3801" s="11">
        <f t="shared" si="477"/>
        <v>42440.93105324074</v>
      </c>
      <c r="U3801" t="str">
        <f>INDEX('ED - Country code'!$A:$A,MATCH(Data!G3801,'ED - Country code'!$B:$B,0))</f>
        <v>United States of America</v>
      </c>
      <c r="V3801">
        <f t="shared" si="478"/>
        <v>30</v>
      </c>
      <c r="W3801">
        <f t="shared" si="479"/>
        <v>2016</v>
      </c>
    </row>
    <row r="3802" spans="1:23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2"/>
        <v>4.0045454545454544E-2</v>
      </c>
      <c r="P3802" s="8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11">
        <f t="shared" si="476"/>
        <v>41982.737071759257</v>
      </c>
      <c r="T3802" s="11">
        <f t="shared" si="477"/>
        <v>42015.207638888889</v>
      </c>
      <c r="U3802" t="str">
        <f>INDEX('ED - Country code'!$A:$A,MATCH(Data!G3802,'ED - Country code'!$B:$B,0))</f>
        <v>United States of America</v>
      </c>
      <c r="V3802">
        <f t="shared" si="478"/>
        <v>32.4705671296324</v>
      </c>
      <c r="W3802">
        <f t="shared" si="479"/>
        <v>2015</v>
      </c>
    </row>
    <row r="3803" spans="1:23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2"/>
        <v>8.5199999999999998E-2</v>
      </c>
      <c r="P3803" s="8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11">
        <f t="shared" si="476"/>
        <v>41975.676111111112</v>
      </c>
      <c r="T3803" s="11">
        <f t="shared" si="477"/>
        <v>42006.676111111112</v>
      </c>
      <c r="U3803" t="str">
        <f>INDEX('ED - Country code'!$A:$A,MATCH(Data!G3803,'ED - Country code'!$B:$B,0))</f>
        <v>United States of America</v>
      </c>
      <c r="V3803">
        <f t="shared" si="478"/>
        <v>31</v>
      </c>
      <c r="W3803">
        <f t="shared" si="479"/>
        <v>2015</v>
      </c>
    </row>
    <row r="3804" spans="1:23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2"/>
        <v>0</v>
      </c>
      <c r="P3804" s="8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11">
        <f t="shared" si="476"/>
        <v>42269.126226851848</v>
      </c>
      <c r="T3804" s="11">
        <f t="shared" si="477"/>
        <v>42299.126226851848</v>
      </c>
      <c r="U3804" t="str">
        <f>INDEX('ED - Country code'!$A:$A,MATCH(Data!G3804,'ED - Country code'!$B:$B,0))</f>
        <v>United States of America</v>
      </c>
      <c r="V3804">
        <f t="shared" si="478"/>
        <v>30</v>
      </c>
      <c r="W3804">
        <f t="shared" si="479"/>
        <v>2015</v>
      </c>
    </row>
    <row r="3805" spans="1:23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2"/>
        <v>0.19650000000000001</v>
      </c>
      <c r="P3805" s="8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11">
        <f t="shared" si="476"/>
        <v>42403.971851851849</v>
      </c>
      <c r="T3805" s="11">
        <f t="shared" si="477"/>
        <v>42433.971851851849</v>
      </c>
      <c r="U3805" t="str">
        <f>INDEX('ED - Country code'!$A:$A,MATCH(Data!G3805,'ED - Country code'!$B:$B,0))</f>
        <v>United States of America</v>
      </c>
      <c r="V3805">
        <f t="shared" si="478"/>
        <v>30</v>
      </c>
      <c r="W3805">
        <f t="shared" si="479"/>
        <v>2016</v>
      </c>
    </row>
    <row r="3806" spans="1:23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2"/>
        <v>0</v>
      </c>
      <c r="P3806" s="8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11">
        <f t="shared" si="476"/>
        <v>42527.00953703704</v>
      </c>
      <c r="T3806" s="11">
        <f t="shared" si="477"/>
        <v>42582.291666666672</v>
      </c>
      <c r="U3806" t="str">
        <f>INDEX('ED - Country code'!$A:$A,MATCH(Data!G3806,'ED - Country code'!$B:$B,0))</f>
        <v>United States of America</v>
      </c>
      <c r="V3806">
        <f t="shared" si="478"/>
        <v>55.282129629631527</v>
      </c>
      <c r="W3806">
        <f t="shared" si="479"/>
        <v>2016</v>
      </c>
    </row>
    <row r="3807" spans="1:23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2"/>
        <v>2.0000000000000002E-5</v>
      </c>
      <c r="P3807" s="8">
        <f t="shared" si="473"/>
        <v>1.5</v>
      </c>
      <c r="Q3807" t="str">
        <f t="shared" si="474"/>
        <v>theater</v>
      </c>
      <c r="R3807" t="str">
        <f t="shared" si="475"/>
        <v>musical</v>
      </c>
      <c r="S3807" s="11">
        <f t="shared" si="476"/>
        <v>41849.887037037035</v>
      </c>
      <c r="T3807" s="11">
        <f t="shared" si="477"/>
        <v>41909.887037037035</v>
      </c>
      <c r="U3807" t="str">
        <f>INDEX('ED - Country code'!$A:$A,MATCH(Data!G3807,'ED - Country code'!$B:$B,0))</f>
        <v>United States of America</v>
      </c>
      <c r="V3807">
        <f t="shared" si="478"/>
        <v>60</v>
      </c>
      <c r="W3807">
        <f t="shared" si="479"/>
        <v>2014</v>
      </c>
    </row>
    <row r="3808" spans="1:23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2"/>
        <v>6.6666666666666664E-4</v>
      </c>
      <c r="P3808" s="8">
        <f t="shared" si="473"/>
        <v>5</v>
      </c>
      <c r="Q3808" t="str">
        <f t="shared" si="474"/>
        <v>theater</v>
      </c>
      <c r="R3808" t="str">
        <f t="shared" si="475"/>
        <v>musical</v>
      </c>
      <c r="S3808" s="11">
        <f t="shared" si="476"/>
        <v>41799.259039351848</v>
      </c>
      <c r="T3808" s="11">
        <f t="shared" si="477"/>
        <v>41819.259039351848</v>
      </c>
      <c r="U3808" t="str">
        <f>INDEX('ED - Country code'!$A:$A,MATCH(Data!G3808,'ED - Country code'!$B:$B,0))</f>
        <v>Australia</v>
      </c>
      <c r="V3808">
        <f t="shared" si="478"/>
        <v>20</v>
      </c>
      <c r="W3808">
        <f t="shared" si="479"/>
        <v>2014</v>
      </c>
    </row>
    <row r="3809" spans="1:23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2"/>
        <v>0.30333333333333334</v>
      </c>
      <c r="P3809" s="8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11">
        <f t="shared" si="476"/>
        <v>42090.909016203703</v>
      </c>
      <c r="T3809" s="11">
        <f t="shared" si="477"/>
        <v>42097.909016203703</v>
      </c>
      <c r="U3809" t="str">
        <f>INDEX('ED - Country code'!$A:$A,MATCH(Data!G3809,'ED - Country code'!$B:$B,0))</f>
        <v>United States of America</v>
      </c>
      <c r="V3809">
        <f t="shared" si="478"/>
        <v>7</v>
      </c>
      <c r="W3809">
        <f t="shared" si="479"/>
        <v>2015</v>
      </c>
    </row>
    <row r="3810" spans="1:23" ht="28.8" x14ac:dyDescent="0.3">
      <c r="A3810">
        <v>807</v>
      </c>
      <c r="B3810" s="3" t="s">
        <v>808</v>
      </c>
      <c r="C3810" s="3" t="s">
        <v>4917</v>
      </c>
      <c r="D3810">
        <v>4000</v>
      </c>
      <c r="E3810">
        <v>4205</v>
      </c>
      <c r="F3810" t="s">
        <v>8219</v>
      </c>
      <c r="G3810" t="s">
        <v>8224</v>
      </c>
      <c r="H3810" t="s">
        <v>8246</v>
      </c>
      <c r="I3810">
        <v>1488333600</v>
      </c>
      <c r="J3810">
        <v>1485270311</v>
      </c>
      <c r="K3810" t="b">
        <v>0</v>
      </c>
      <c r="L3810">
        <v>57</v>
      </c>
      <c r="M3810" t="b">
        <v>1</v>
      </c>
      <c r="N3810" t="s">
        <v>8276</v>
      </c>
      <c r="O3810" s="5">
        <f t="shared" si="472"/>
        <v>1.05125</v>
      </c>
      <c r="P3810" s="8">
        <f t="shared" si="473"/>
        <v>73.771929824561397</v>
      </c>
      <c r="Q3810" t="str">
        <f t="shared" si="474"/>
        <v>music</v>
      </c>
      <c r="R3810" t="str">
        <f t="shared" si="475"/>
        <v>rock</v>
      </c>
      <c r="S3810" s="11">
        <f t="shared" si="476"/>
        <v>42759.628599537042</v>
      </c>
      <c r="T3810" s="11">
        <f t="shared" si="477"/>
        <v>42795.083333333328</v>
      </c>
      <c r="U3810" t="str">
        <f>INDEX('ED - Country code'!$A:$A,MATCH(Data!G809,'ED - Country code'!$B:$B,0))</f>
        <v>United States of America</v>
      </c>
      <c r="V3810">
        <f t="shared" si="478"/>
        <v>35.454733796286746</v>
      </c>
      <c r="W3810">
        <f t="shared" si="479"/>
        <v>2017</v>
      </c>
    </row>
    <row r="3811" spans="1:23" ht="43.2" x14ac:dyDescent="0.3">
      <c r="A3811">
        <v>2261</v>
      </c>
      <c r="B3811" s="3" t="s">
        <v>2262</v>
      </c>
      <c r="C3811" s="3" t="s">
        <v>6371</v>
      </c>
      <c r="D3811">
        <v>1000</v>
      </c>
      <c r="E3811">
        <v>7795</v>
      </c>
      <c r="F3811" t="s">
        <v>8219</v>
      </c>
      <c r="G3811" t="s">
        <v>8226</v>
      </c>
      <c r="H3811" t="s">
        <v>8248</v>
      </c>
      <c r="I3811">
        <v>1487093020</v>
      </c>
      <c r="J3811">
        <v>1485278620</v>
      </c>
      <c r="K3811" t="b">
        <v>0</v>
      </c>
      <c r="L3811">
        <v>210</v>
      </c>
      <c r="M3811" t="b">
        <v>1</v>
      </c>
      <c r="N3811" t="s">
        <v>8297</v>
      </c>
      <c r="O3811" s="5">
        <f t="shared" si="472"/>
        <v>7.7949999999999999</v>
      </c>
      <c r="P3811" s="8">
        <f t="shared" si="473"/>
        <v>37.11904761904762</v>
      </c>
      <c r="Q3811" t="str">
        <f t="shared" si="474"/>
        <v>games</v>
      </c>
      <c r="R3811" t="str">
        <f t="shared" si="475"/>
        <v>tabletop games</v>
      </c>
      <c r="S3811" s="11">
        <f t="shared" si="476"/>
        <v>42759.724768518514</v>
      </c>
      <c r="T3811" s="11">
        <f t="shared" si="477"/>
        <v>42780.724768518514</v>
      </c>
      <c r="U3811" t="str">
        <f>INDEX('ED - Country code'!$A:$A,MATCH(Data!G2263,'ED - Country code'!$B:$B,0))</f>
        <v>United States of America</v>
      </c>
      <c r="V3811">
        <f t="shared" si="478"/>
        <v>21</v>
      </c>
      <c r="W3811">
        <f t="shared" si="479"/>
        <v>2017</v>
      </c>
    </row>
    <row r="3812" spans="1:23" ht="28.8" x14ac:dyDescent="0.3">
      <c r="A3812">
        <v>349</v>
      </c>
      <c r="B3812" s="3" t="s">
        <v>350</v>
      </c>
      <c r="C3812" s="3" t="s">
        <v>4459</v>
      </c>
      <c r="D3812">
        <v>11260</v>
      </c>
      <c r="E3812">
        <v>12007.18</v>
      </c>
      <c r="F3812" t="s">
        <v>8219</v>
      </c>
      <c r="G3812" t="s">
        <v>8224</v>
      </c>
      <c r="H3812" t="s">
        <v>8246</v>
      </c>
      <c r="I3812">
        <v>1487937508</v>
      </c>
      <c r="J3812">
        <v>1485345508</v>
      </c>
      <c r="K3812" t="b">
        <v>1</v>
      </c>
      <c r="L3812">
        <v>167</v>
      </c>
      <c r="M3812" t="b">
        <v>1</v>
      </c>
      <c r="N3812" t="s">
        <v>8269</v>
      </c>
      <c r="O3812" s="5">
        <f t="shared" si="472"/>
        <v>1.0663570159857905</v>
      </c>
      <c r="P3812" s="8">
        <f t="shared" si="473"/>
        <v>71.899281437125751</v>
      </c>
      <c r="Q3812" t="str">
        <f t="shared" si="474"/>
        <v>film &amp; video</v>
      </c>
      <c r="R3812" t="str">
        <f t="shared" si="475"/>
        <v>documentary</v>
      </c>
      <c r="S3812" s="11">
        <f t="shared" si="476"/>
        <v>42760.498935185184</v>
      </c>
      <c r="T3812" s="11">
        <f t="shared" si="477"/>
        <v>42790.498935185184</v>
      </c>
      <c r="U3812" t="str">
        <f>INDEX('ED - Country code'!$A:$A,MATCH(Data!G351,'ED - Country code'!$B:$B,0))</f>
        <v>United States of America</v>
      </c>
      <c r="V3812">
        <f t="shared" si="478"/>
        <v>30</v>
      </c>
      <c r="W3812">
        <f t="shared" si="479"/>
        <v>2017</v>
      </c>
    </row>
    <row r="3813" spans="1:23" ht="43.2" x14ac:dyDescent="0.3">
      <c r="A3813">
        <v>1209</v>
      </c>
      <c r="B3813" s="3" t="s">
        <v>1210</v>
      </c>
      <c r="C3813" s="3" t="s">
        <v>5319</v>
      </c>
      <c r="D3813">
        <v>6000</v>
      </c>
      <c r="E3813">
        <v>6360</v>
      </c>
      <c r="F3813" t="s">
        <v>8219</v>
      </c>
      <c r="G3813" t="s">
        <v>8224</v>
      </c>
      <c r="H3813" t="s">
        <v>8246</v>
      </c>
      <c r="I3813">
        <v>1488053905</v>
      </c>
      <c r="J3813">
        <v>1485461905</v>
      </c>
      <c r="K3813" t="b">
        <v>0</v>
      </c>
      <c r="L3813">
        <v>46</v>
      </c>
      <c r="M3813" t="b">
        <v>1</v>
      </c>
      <c r="N3813" t="s">
        <v>8285</v>
      </c>
      <c r="O3813" s="5">
        <f t="shared" si="472"/>
        <v>1.06</v>
      </c>
      <c r="P3813" s="8">
        <f t="shared" si="473"/>
        <v>138.2608695652174</v>
      </c>
      <c r="Q3813" t="str">
        <f t="shared" si="474"/>
        <v>photography</v>
      </c>
      <c r="R3813" t="str">
        <f t="shared" si="475"/>
        <v>photobooks</v>
      </c>
      <c r="S3813" s="11">
        <f t="shared" si="476"/>
        <v>42761.846122685187</v>
      </c>
      <c r="T3813" s="11">
        <f t="shared" si="477"/>
        <v>42791.846122685187</v>
      </c>
      <c r="U3813" t="str">
        <f>INDEX('ED - Country code'!$A:$A,MATCH(Data!G1211,'ED - Country code'!$B:$B,0))</f>
        <v>United States of America</v>
      </c>
      <c r="V3813">
        <f t="shared" si="478"/>
        <v>30</v>
      </c>
      <c r="W3813">
        <f t="shared" si="479"/>
        <v>2017</v>
      </c>
    </row>
    <row r="3814" spans="1:23" ht="43.2" x14ac:dyDescent="0.3">
      <c r="A3814">
        <v>2456</v>
      </c>
      <c r="B3814" s="3" t="s">
        <v>2457</v>
      </c>
      <c r="C3814" s="3" t="s">
        <v>6566</v>
      </c>
      <c r="D3814">
        <v>1500</v>
      </c>
      <c r="E3814">
        <v>2713</v>
      </c>
      <c r="F3814" t="s">
        <v>8219</v>
      </c>
      <c r="G3814" t="s">
        <v>8224</v>
      </c>
      <c r="H3814" t="s">
        <v>8246</v>
      </c>
      <c r="I3814">
        <v>1488063839</v>
      </c>
      <c r="J3814">
        <v>1485471839</v>
      </c>
      <c r="K3814" t="b">
        <v>0</v>
      </c>
      <c r="L3814">
        <v>67</v>
      </c>
      <c r="M3814" t="b">
        <v>1</v>
      </c>
      <c r="N3814" t="s">
        <v>8298</v>
      </c>
      <c r="O3814" s="5">
        <f t="shared" si="472"/>
        <v>1.8086666666666666</v>
      </c>
      <c r="P3814" s="8">
        <f t="shared" si="473"/>
        <v>40.492537313432834</v>
      </c>
      <c r="Q3814" t="str">
        <f t="shared" si="474"/>
        <v>food</v>
      </c>
      <c r="R3814" t="str">
        <f t="shared" si="475"/>
        <v>small batch</v>
      </c>
      <c r="S3814" s="11">
        <f t="shared" si="476"/>
        <v>42761.961099537039</v>
      </c>
      <c r="T3814" s="11">
        <f t="shared" si="477"/>
        <v>42791.961099537039</v>
      </c>
      <c r="U3814" t="str">
        <f>INDEX('ED - Country code'!$A:$A,MATCH(Data!G2458,'ED - Country code'!$B:$B,0))</f>
        <v>United States of America</v>
      </c>
      <c r="V3814">
        <f t="shared" si="478"/>
        <v>30</v>
      </c>
      <c r="W3814">
        <f t="shared" si="479"/>
        <v>2017</v>
      </c>
    </row>
    <row r="3815" spans="1:23" x14ac:dyDescent="0.3">
      <c r="A3815">
        <v>3285</v>
      </c>
      <c r="B3815" s="3" t="s">
        <v>3285</v>
      </c>
      <c r="C3815" s="3" t="s">
        <v>7395</v>
      </c>
      <c r="D3815">
        <v>4999</v>
      </c>
      <c r="E3815">
        <v>5604</v>
      </c>
      <c r="F3815" t="s">
        <v>8219</v>
      </c>
      <c r="G3815" t="s">
        <v>8224</v>
      </c>
      <c r="H3815" t="s">
        <v>8246</v>
      </c>
      <c r="I3815">
        <v>1488258000</v>
      </c>
      <c r="J3815">
        <v>1485556626</v>
      </c>
      <c r="K3815" t="b">
        <v>0</v>
      </c>
      <c r="L3815">
        <v>81</v>
      </c>
      <c r="M3815" t="b">
        <v>1</v>
      </c>
      <c r="N3815" t="s">
        <v>8271</v>
      </c>
      <c r="O3815" s="5">
        <f t="shared" si="472"/>
        <v>1.1210242048409682</v>
      </c>
      <c r="P3815" s="8">
        <f t="shared" si="473"/>
        <v>69.18518518518519</v>
      </c>
      <c r="Q3815" t="str">
        <f t="shared" si="474"/>
        <v>theater</v>
      </c>
      <c r="R3815" t="str">
        <f t="shared" si="475"/>
        <v>plays</v>
      </c>
      <c r="S3815" s="11">
        <f t="shared" si="476"/>
        <v>42762.942430555559</v>
      </c>
      <c r="T3815" s="11">
        <f t="shared" si="477"/>
        <v>42794.208333333328</v>
      </c>
      <c r="U3815" t="str">
        <f>INDEX('ED - Country code'!$A:$A,MATCH(Data!G3287,'ED - Country code'!$B:$B,0))</f>
        <v>United States of America</v>
      </c>
      <c r="V3815">
        <f t="shared" si="478"/>
        <v>31.265902777769952</v>
      </c>
      <c r="W3815">
        <f t="shared" si="479"/>
        <v>2017</v>
      </c>
    </row>
    <row r="3816" spans="1:23" x14ac:dyDescent="0.3">
      <c r="A3816">
        <v>1</v>
      </c>
      <c r="B3816" s="3" t="s">
        <v>3</v>
      </c>
      <c r="C3816" s="3" t="s">
        <v>4112</v>
      </c>
      <c r="D3816">
        <v>10275</v>
      </c>
      <c r="E3816">
        <v>14653</v>
      </c>
      <c r="F3816" t="s">
        <v>8219</v>
      </c>
      <c r="G3816" t="s">
        <v>8224</v>
      </c>
      <c r="H3816" t="s">
        <v>8246</v>
      </c>
      <c r="I3816">
        <v>1488464683</v>
      </c>
      <c r="J3816">
        <v>1485872683</v>
      </c>
      <c r="K3816" t="b">
        <v>0</v>
      </c>
      <c r="L3816">
        <v>79</v>
      </c>
      <c r="M3816" t="b">
        <v>1</v>
      </c>
      <c r="N3816" t="s">
        <v>8265</v>
      </c>
      <c r="O3816" s="5">
        <f t="shared" si="472"/>
        <v>1.4260827250608272</v>
      </c>
      <c r="P3816" s="8">
        <f t="shared" si="473"/>
        <v>185.48101265822785</v>
      </c>
      <c r="Q3816" t="str">
        <f t="shared" si="474"/>
        <v>film &amp; video</v>
      </c>
      <c r="R3816" t="str">
        <f t="shared" si="475"/>
        <v>television</v>
      </c>
      <c r="S3816" s="11">
        <f t="shared" si="476"/>
        <v>42766.600497685184</v>
      </c>
      <c r="T3816" s="11">
        <f t="shared" si="477"/>
        <v>42796.600497685184</v>
      </c>
      <c r="U3816" t="str">
        <f>INDEX('ED - Country code'!$A:$A,MATCH(Data!G3,'ED - Country code'!$B:$B,0))</f>
        <v>United States of America</v>
      </c>
      <c r="V3816">
        <f t="shared" si="478"/>
        <v>30</v>
      </c>
      <c r="W3816">
        <f t="shared" si="479"/>
        <v>2017</v>
      </c>
    </row>
    <row r="3817" spans="1:23" ht="43.2" x14ac:dyDescent="0.3">
      <c r="A3817">
        <v>3233</v>
      </c>
      <c r="B3817" s="3" t="s">
        <v>3233</v>
      </c>
      <c r="C3817" s="3" t="s">
        <v>7343</v>
      </c>
      <c r="D3817">
        <v>5000</v>
      </c>
      <c r="E3817">
        <v>5940</v>
      </c>
      <c r="F3817" t="s">
        <v>8219</v>
      </c>
      <c r="G3817" t="s">
        <v>8224</v>
      </c>
      <c r="H3817" t="s">
        <v>8246</v>
      </c>
      <c r="I3817">
        <v>1488482355</v>
      </c>
      <c r="J3817">
        <v>1485890355</v>
      </c>
      <c r="K3817" t="b">
        <v>0</v>
      </c>
      <c r="L3817">
        <v>61</v>
      </c>
      <c r="M3817" t="b">
        <v>1</v>
      </c>
      <c r="N3817" t="s">
        <v>8271</v>
      </c>
      <c r="O3817" s="5">
        <f t="shared" si="472"/>
        <v>1.1879999999999999</v>
      </c>
      <c r="P3817" s="8">
        <f t="shared" si="473"/>
        <v>97.377049180327873</v>
      </c>
      <c r="Q3817" t="str">
        <f t="shared" si="474"/>
        <v>theater</v>
      </c>
      <c r="R3817" t="str">
        <f t="shared" si="475"/>
        <v>plays</v>
      </c>
      <c r="S3817" s="11">
        <f t="shared" si="476"/>
        <v>42766.805034722223</v>
      </c>
      <c r="T3817" s="11">
        <f t="shared" si="477"/>
        <v>42796.805034722223</v>
      </c>
      <c r="U3817" t="str">
        <f>INDEX('ED - Country code'!$A:$A,MATCH(Data!G3235,'ED - Country code'!$B:$B,0))</f>
        <v>United States of America</v>
      </c>
      <c r="V3817">
        <f t="shared" si="478"/>
        <v>30</v>
      </c>
      <c r="W3817">
        <f t="shared" si="479"/>
        <v>2017</v>
      </c>
    </row>
    <row r="3818" spans="1:23" ht="43.2" x14ac:dyDescent="0.3">
      <c r="A3818">
        <v>2241</v>
      </c>
      <c r="B3818" s="3" t="s">
        <v>2242</v>
      </c>
      <c r="C3818" s="3" t="s">
        <v>6351</v>
      </c>
      <c r="D3818">
        <v>1000</v>
      </c>
      <c r="E3818">
        <v>8064</v>
      </c>
      <c r="F3818" t="s">
        <v>8219</v>
      </c>
      <c r="G3818" t="s">
        <v>8225</v>
      </c>
      <c r="H3818" t="s">
        <v>8247</v>
      </c>
      <c r="I3818">
        <v>1488484300</v>
      </c>
      <c r="J3818">
        <v>1485892300</v>
      </c>
      <c r="K3818" t="b">
        <v>0</v>
      </c>
      <c r="L3818">
        <v>163</v>
      </c>
      <c r="M3818" t="b">
        <v>1</v>
      </c>
      <c r="N3818" t="s">
        <v>8297</v>
      </c>
      <c r="O3818" s="5">
        <f t="shared" si="472"/>
        <v>8.0640000000000001</v>
      </c>
      <c r="P3818" s="8">
        <f t="shared" si="473"/>
        <v>49.472392638036808</v>
      </c>
      <c r="Q3818" t="str">
        <f t="shared" si="474"/>
        <v>games</v>
      </c>
      <c r="R3818" t="str">
        <f t="shared" si="475"/>
        <v>tabletop games</v>
      </c>
      <c r="S3818" s="11">
        <f t="shared" si="476"/>
        <v>42766.827546296292</v>
      </c>
      <c r="T3818" s="11">
        <f t="shared" si="477"/>
        <v>42796.827546296292</v>
      </c>
      <c r="U3818" t="str">
        <f>INDEX('ED - Country code'!$A:$A,MATCH(Data!G2243,'ED - Country code'!$B:$B,0))</f>
        <v>United Kingdom</v>
      </c>
      <c r="V3818">
        <f t="shared" si="478"/>
        <v>30</v>
      </c>
      <c r="W3818">
        <f t="shared" si="479"/>
        <v>2017</v>
      </c>
    </row>
    <row r="3819" spans="1:23" ht="43.2" x14ac:dyDescent="0.3">
      <c r="A3819">
        <v>2608</v>
      </c>
      <c r="B3819" s="3" t="s">
        <v>2608</v>
      </c>
      <c r="C3819" s="3" t="s">
        <v>6718</v>
      </c>
      <c r="D3819">
        <v>8000</v>
      </c>
      <c r="E3819">
        <v>17914</v>
      </c>
      <c r="F3819" t="s">
        <v>8219</v>
      </c>
      <c r="G3819" t="s">
        <v>8224</v>
      </c>
      <c r="H3819" t="s">
        <v>8246</v>
      </c>
      <c r="I3819">
        <v>1489536000</v>
      </c>
      <c r="J3819">
        <v>1485976468</v>
      </c>
      <c r="K3819" t="b">
        <v>1</v>
      </c>
      <c r="L3819">
        <v>304</v>
      </c>
      <c r="M3819" t="b">
        <v>1</v>
      </c>
      <c r="N3819" t="s">
        <v>8301</v>
      </c>
      <c r="O3819" s="5">
        <f t="shared" si="472"/>
        <v>2.2392500000000002</v>
      </c>
      <c r="P3819" s="8">
        <f t="shared" si="473"/>
        <v>58.92763157894737</v>
      </c>
      <c r="Q3819" t="str">
        <f t="shared" si="474"/>
        <v>technology</v>
      </c>
      <c r="R3819" t="str">
        <f t="shared" si="475"/>
        <v>space exploration</v>
      </c>
      <c r="S3819" s="11">
        <f t="shared" si="476"/>
        <v>42767.801712962959</v>
      </c>
      <c r="T3819" s="11">
        <f t="shared" si="477"/>
        <v>42809</v>
      </c>
      <c r="U3819" t="str">
        <f>INDEX('ED - Country code'!$A:$A,MATCH(Data!G2610,'ED - Country code'!$B:$B,0))</f>
        <v>United Kingdom</v>
      </c>
      <c r="V3819">
        <f t="shared" si="478"/>
        <v>41.198287037041155</v>
      </c>
      <c r="W3819">
        <f t="shared" si="479"/>
        <v>2017</v>
      </c>
    </row>
    <row r="3820" spans="1:23" ht="43.2" x14ac:dyDescent="0.3">
      <c r="A3820">
        <v>3293</v>
      </c>
      <c r="B3820" s="3" t="s">
        <v>3293</v>
      </c>
      <c r="C3820" s="3" t="s">
        <v>7403</v>
      </c>
      <c r="D3820">
        <v>4500</v>
      </c>
      <c r="E3820">
        <v>7670</v>
      </c>
      <c r="F3820" t="s">
        <v>8219</v>
      </c>
      <c r="G3820" t="s">
        <v>8228</v>
      </c>
      <c r="H3820" t="s">
        <v>8250</v>
      </c>
      <c r="I3820">
        <v>1488622352</v>
      </c>
      <c r="J3820">
        <v>1486030352</v>
      </c>
      <c r="K3820" t="b">
        <v>0</v>
      </c>
      <c r="L3820">
        <v>91</v>
      </c>
      <c r="M3820" t="b">
        <v>1</v>
      </c>
      <c r="N3820" t="s">
        <v>8271</v>
      </c>
      <c r="O3820" s="5">
        <f t="shared" si="472"/>
        <v>1.7044444444444444</v>
      </c>
      <c r="P3820" s="8">
        <f t="shared" si="473"/>
        <v>84.285714285714292</v>
      </c>
      <c r="Q3820" t="str">
        <f t="shared" si="474"/>
        <v>theater</v>
      </c>
      <c r="R3820" t="str">
        <f t="shared" si="475"/>
        <v>plays</v>
      </c>
      <c r="S3820" s="11">
        <f t="shared" si="476"/>
        <v>42768.425370370373</v>
      </c>
      <c r="T3820" s="11">
        <f t="shared" si="477"/>
        <v>42798.425370370373</v>
      </c>
      <c r="U3820" t="str">
        <f>INDEX('ED - Country code'!$A:$A,MATCH(Data!G3295,'ED - Country code'!$B:$B,0))</f>
        <v>United States of America</v>
      </c>
      <c r="V3820">
        <f t="shared" si="478"/>
        <v>30</v>
      </c>
      <c r="W3820">
        <f t="shared" si="479"/>
        <v>2017</v>
      </c>
    </row>
    <row r="3821" spans="1:23" ht="43.2" x14ac:dyDescent="0.3">
      <c r="A3821">
        <v>2191</v>
      </c>
      <c r="B3821" s="3" t="s">
        <v>2192</v>
      </c>
      <c r="C3821" s="3" t="s">
        <v>6301</v>
      </c>
      <c r="D3821">
        <v>750</v>
      </c>
      <c r="E3821">
        <v>898</v>
      </c>
      <c r="F3821" t="s">
        <v>8219</v>
      </c>
      <c r="G3821" t="s">
        <v>8225</v>
      </c>
      <c r="H3821" t="s">
        <v>8247</v>
      </c>
      <c r="I3821">
        <v>1487102427</v>
      </c>
      <c r="J3821">
        <v>1486065627</v>
      </c>
      <c r="K3821" t="b">
        <v>0</v>
      </c>
      <c r="L3821">
        <v>25</v>
      </c>
      <c r="M3821" t="b">
        <v>1</v>
      </c>
      <c r="N3821" t="s">
        <v>8297</v>
      </c>
      <c r="O3821" s="5">
        <f t="shared" si="472"/>
        <v>1.1973333333333334</v>
      </c>
      <c r="P3821" s="8">
        <f t="shared" si="473"/>
        <v>35.92</v>
      </c>
      <c r="Q3821" t="str">
        <f t="shared" si="474"/>
        <v>games</v>
      </c>
      <c r="R3821" t="str">
        <f t="shared" si="475"/>
        <v>tabletop games</v>
      </c>
      <c r="S3821" s="11">
        <f t="shared" si="476"/>
        <v>42768.833645833336</v>
      </c>
      <c r="T3821" s="11">
        <f t="shared" si="477"/>
        <v>42780.833645833336</v>
      </c>
      <c r="U3821" t="str">
        <f>INDEX('ED - Country code'!$A:$A,MATCH(Data!G2193,'ED - Country code'!$B:$B,0))</f>
        <v>United States of America</v>
      </c>
      <c r="V3821">
        <f t="shared" si="478"/>
        <v>12</v>
      </c>
      <c r="W3821">
        <f t="shared" si="479"/>
        <v>2017</v>
      </c>
    </row>
    <row r="3822" spans="1:23" ht="28.8" x14ac:dyDescent="0.3">
      <c r="A3822">
        <v>3338</v>
      </c>
      <c r="B3822" s="3" t="s">
        <v>3338</v>
      </c>
      <c r="C3822" s="3" t="s">
        <v>7448</v>
      </c>
      <c r="D3822">
        <v>15000</v>
      </c>
      <c r="E3822">
        <v>15327</v>
      </c>
      <c r="F3822" t="s">
        <v>8219</v>
      </c>
      <c r="G3822" t="s">
        <v>8224</v>
      </c>
      <c r="H3822" t="s">
        <v>8246</v>
      </c>
      <c r="I3822">
        <v>1487944080</v>
      </c>
      <c r="J3822">
        <v>1486129680</v>
      </c>
      <c r="K3822" t="b">
        <v>0</v>
      </c>
      <c r="L3822">
        <v>112</v>
      </c>
      <c r="M3822" t="b">
        <v>1</v>
      </c>
      <c r="N3822" t="s">
        <v>8271</v>
      </c>
      <c r="O3822" s="5">
        <f t="shared" si="472"/>
        <v>1.0218</v>
      </c>
      <c r="P3822" s="8">
        <f t="shared" si="473"/>
        <v>136.84821428571428</v>
      </c>
      <c r="Q3822" t="str">
        <f t="shared" si="474"/>
        <v>theater</v>
      </c>
      <c r="R3822" t="str">
        <f t="shared" si="475"/>
        <v>plays</v>
      </c>
      <c r="S3822" s="11">
        <f t="shared" si="476"/>
        <v>42769.574999999997</v>
      </c>
      <c r="T3822" s="11">
        <f t="shared" si="477"/>
        <v>42790.574999999997</v>
      </c>
      <c r="U3822" t="str">
        <f>INDEX('ED - Country code'!$A:$A,MATCH(Data!G3340,'ED - Country code'!$B:$B,0))</f>
        <v>United Kingdom</v>
      </c>
      <c r="V3822">
        <f t="shared" si="478"/>
        <v>21</v>
      </c>
      <c r="W3822">
        <f t="shared" si="479"/>
        <v>2017</v>
      </c>
    </row>
    <row r="3823" spans="1:23" ht="43.2" x14ac:dyDescent="0.3">
      <c r="A3823">
        <v>2552</v>
      </c>
      <c r="B3823" s="3" t="s">
        <v>2552</v>
      </c>
      <c r="C3823" s="3" t="s">
        <v>6662</v>
      </c>
      <c r="D3823">
        <v>3000</v>
      </c>
      <c r="E3823">
        <v>3195</v>
      </c>
      <c r="F3823" t="s">
        <v>8219</v>
      </c>
      <c r="G3823" t="s">
        <v>8224</v>
      </c>
      <c r="H3823" t="s">
        <v>8246</v>
      </c>
      <c r="I3823">
        <v>1488741981</v>
      </c>
      <c r="J3823">
        <v>1486149981</v>
      </c>
      <c r="K3823" t="b">
        <v>0</v>
      </c>
      <c r="L3823">
        <v>18</v>
      </c>
      <c r="M3823" t="b">
        <v>1</v>
      </c>
      <c r="N3823" t="s">
        <v>8300</v>
      </c>
      <c r="O3823" s="5">
        <f t="shared" si="472"/>
        <v>1.0649999999999999</v>
      </c>
      <c r="P3823" s="8">
        <f t="shared" si="473"/>
        <v>177.5</v>
      </c>
      <c r="Q3823" t="str">
        <f t="shared" si="474"/>
        <v>music</v>
      </c>
      <c r="R3823" t="str">
        <f t="shared" si="475"/>
        <v>classical music</v>
      </c>
      <c r="S3823" s="11">
        <f t="shared" si="476"/>
        <v>42769.809965277775</v>
      </c>
      <c r="T3823" s="11">
        <f t="shared" si="477"/>
        <v>42799.809965277775</v>
      </c>
      <c r="U3823" t="str">
        <f>INDEX('ED - Country code'!$A:$A,MATCH(Data!G2554,'ED - Country code'!$B:$B,0))</f>
        <v>United States of America</v>
      </c>
      <c r="V3823">
        <f t="shared" si="478"/>
        <v>30</v>
      </c>
      <c r="W3823">
        <f t="shared" si="479"/>
        <v>2017</v>
      </c>
    </row>
    <row r="3824" spans="1:23" ht="43.2" x14ac:dyDescent="0.3">
      <c r="A3824">
        <v>2454</v>
      </c>
      <c r="B3824" s="3" t="s">
        <v>2455</v>
      </c>
      <c r="C3824" s="3" t="s">
        <v>6564</v>
      </c>
      <c r="D3824">
        <v>35000</v>
      </c>
      <c r="E3824">
        <v>35296</v>
      </c>
      <c r="F3824" t="s">
        <v>8219</v>
      </c>
      <c r="G3824" t="s">
        <v>8224</v>
      </c>
      <c r="H3824" t="s">
        <v>8246</v>
      </c>
      <c r="I3824">
        <v>1489207808</v>
      </c>
      <c r="J3824">
        <v>1486183808</v>
      </c>
      <c r="K3824" t="b">
        <v>0</v>
      </c>
      <c r="L3824">
        <v>130</v>
      </c>
      <c r="M3824" t="b">
        <v>1</v>
      </c>
      <c r="N3824" t="s">
        <v>8298</v>
      </c>
      <c r="O3824" s="5">
        <f t="shared" si="472"/>
        <v>1.0084571428571429</v>
      </c>
      <c r="P3824" s="8">
        <f t="shared" si="473"/>
        <v>271.50769230769231</v>
      </c>
      <c r="Q3824" t="str">
        <f t="shared" si="474"/>
        <v>food</v>
      </c>
      <c r="R3824" t="str">
        <f t="shared" si="475"/>
        <v>small batch</v>
      </c>
      <c r="S3824" s="11">
        <f t="shared" si="476"/>
        <v>42770.201481481476</v>
      </c>
      <c r="T3824" s="11">
        <f t="shared" si="477"/>
        <v>42805.201481481476</v>
      </c>
      <c r="U3824" t="str">
        <f>INDEX('ED - Country code'!$A:$A,MATCH(Data!G2456,'ED - Country code'!$B:$B,0))</f>
        <v>United Kingdom</v>
      </c>
      <c r="V3824">
        <f t="shared" si="478"/>
        <v>35</v>
      </c>
      <c r="W3824">
        <f t="shared" si="479"/>
        <v>2017</v>
      </c>
    </row>
    <row r="3825" spans="1:23" ht="28.8" x14ac:dyDescent="0.3">
      <c r="A3825">
        <v>340</v>
      </c>
      <c r="B3825" s="3" t="s">
        <v>341</v>
      </c>
      <c r="C3825" s="3" t="s">
        <v>4450</v>
      </c>
      <c r="D3825">
        <v>35000</v>
      </c>
      <c r="E3825">
        <v>43758</v>
      </c>
      <c r="F3825" t="s">
        <v>8219</v>
      </c>
      <c r="G3825" t="s">
        <v>8224</v>
      </c>
      <c r="H3825" t="s">
        <v>8246</v>
      </c>
      <c r="I3825">
        <v>1489006800</v>
      </c>
      <c r="J3825">
        <v>1486397007</v>
      </c>
      <c r="K3825" t="b">
        <v>1</v>
      </c>
      <c r="L3825">
        <v>299</v>
      </c>
      <c r="M3825" t="b">
        <v>1</v>
      </c>
      <c r="N3825" t="s">
        <v>8269</v>
      </c>
      <c r="O3825" s="5">
        <f t="shared" si="472"/>
        <v>1.2502285714285715</v>
      </c>
      <c r="P3825" s="8">
        <f t="shared" si="473"/>
        <v>146.34782608695653</v>
      </c>
      <c r="Q3825" t="str">
        <f t="shared" si="474"/>
        <v>film &amp; video</v>
      </c>
      <c r="R3825" t="str">
        <f t="shared" si="475"/>
        <v>documentary</v>
      </c>
      <c r="S3825" s="11">
        <f t="shared" si="476"/>
        <v>42772.669062500005</v>
      </c>
      <c r="T3825" s="11">
        <f t="shared" si="477"/>
        <v>42802.875</v>
      </c>
      <c r="U3825" t="str">
        <f>INDEX('ED - Country code'!$A:$A,MATCH(Data!G342,'ED - Country code'!$B:$B,0))</f>
        <v>United States of America</v>
      </c>
      <c r="V3825">
        <f t="shared" si="478"/>
        <v>30.205937499995343</v>
      </c>
      <c r="W3825">
        <f t="shared" si="479"/>
        <v>2017</v>
      </c>
    </row>
    <row r="3826" spans="1:23" ht="43.2" x14ac:dyDescent="0.3">
      <c r="A3826">
        <v>1206</v>
      </c>
      <c r="B3826" s="3" t="s">
        <v>1207</v>
      </c>
      <c r="C3826" s="3" t="s">
        <v>5316</v>
      </c>
      <c r="D3826">
        <v>900</v>
      </c>
      <c r="E3826">
        <v>1035</v>
      </c>
      <c r="F3826" t="s">
        <v>8219</v>
      </c>
      <c r="G3826" t="s">
        <v>8239</v>
      </c>
      <c r="H3826" t="s">
        <v>8249</v>
      </c>
      <c r="I3826">
        <v>1489238940</v>
      </c>
      <c r="J3826">
        <v>1486406253</v>
      </c>
      <c r="K3826" t="b">
        <v>0</v>
      </c>
      <c r="L3826">
        <v>32</v>
      </c>
      <c r="M3826" t="b">
        <v>1</v>
      </c>
      <c r="N3826" t="s">
        <v>8285</v>
      </c>
      <c r="O3826" s="5">
        <f t="shared" si="472"/>
        <v>1.1499999999999999</v>
      </c>
      <c r="P3826" s="8">
        <f t="shared" si="473"/>
        <v>32.34375</v>
      </c>
      <c r="Q3826" t="str">
        <f t="shared" si="474"/>
        <v>photography</v>
      </c>
      <c r="R3826" t="str">
        <f t="shared" si="475"/>
        <v>photobooks</v>
      </c>
      <c r="S3826" s="11">
        <f t="shared" si="476"/>
        <v>42772.776076388895</v>
      </c>
      <c r="T3826" s="11">
        <f t="shared" si="477"/>
        <v>42805.561805555553</v>
      </c>
      <c r="U3826" t="str">
        <f>INDEX('ED - Country code'!$A:$A,MATCH(Data!G1208,'ED - Country code'!$B:$B,0))</f>
        <v>United States of America</v>
      </c>
      <c r="V3826">
        <f t="shared" si="478"/>
        <v>32.785729166658712</v>
      </c>
      <c r="W3826">
        <f t="shared" si="479"/>
        <v>2017</v>
      </c>
    </row>
    <row r="3827" spans="1:23" ht="28.8" x14ac:dyDescent="0.3">
      <c r="A3827">
        <v>3220</v>
      </c>
      <c r="B3827" s="3" t="s">
        <v>3220</v>
      </c>
      <c r="C3827" s="3" t="s">
        <v>7330</v>
      </c>
      <c r="D3827">
        <v>15000</v>
      </c>
      <c r="E3827">
        <v>15126</v>
      </c>
      <c r="F3827" t="s">
        <v>8219</v>
      </c>
      <c r="G3827" t="s">
        <v>8224</v>
      </c>
      <c r="H3827" t="s">
        <v>8246</v>
      </c>
      <c r="I3827">
        <v>1489352400</v>
      </c>
      <c r="J3827">
        <v>1486411204</v>
      </c>
      <c r="K3827" t="b">
        <v>1</v>
      </c>
      <c r="L3827">
        <v>59</v>
      </c>
      <c r="M3827" t="b">
        <v>1</v>
      </c>
      <c r="N3827" t="s">
        <v>8271</v>
      </c>
      <c r="O3827" s="5">
        <f t="shared" si="472"/>
        <v>1.0084</v>
      </c>
      <c r="P3827" s="8">
        <f t="shared" si="473"/>
        <v>256.37288135593218</v>
      </c>
      <c r="Q3827" t="str">
        <f t="shared" si="474"/>
        <v>theater</v>
      </c>
      <c r="R3827" t="str">
        <f t="shared" si="475"/>
        <v>plays</v>
      </c>
      <c r="S3827" s="11">
        <f t="shared" si="476"/>
        <v>42772.833379629628</v>
      </c>
      <c r="T3827" s="11">
        <f t="shared" si="477"/>
        <v>42806.875</v>
      </c>
      <c r="U3827" t="str">
        <f>INDEX('ED - Country code'!$A:$A,MATCH(Data!G3222,'ED - Country code'!$B:$B,0))</f>
        <v>United States of America</v>
      </c>
      <c r="V3827">
        <f t="shared" si="478"/>
        <v>34.041620370371675</v>
      </c>
      <c r="W3827">
        <f t="shared" si="479"/>
        <v>2017</v>
      </c>
    </row>
    <row r="3828" spans="1:23" ht="43.2" x14ac:dyDescent="0.3">
      <c r="A3828">
        <v>2181</v>
      </c>
      <c r="B3828" s="3" t="s">
        <v>2182</v>
      </c>
      <c r="C3828" s="3" t="s">
        <v>6291</v>
      </c>
      <c r="D3828">
        <v>2000</v>
      </c>
      <c r="E3828">
        <v>3062</v>
      </c>
      <c r="F3828" t="s">
        <v>8219</v>
      </c>
      <c r="G3828" t="s">
        <v>8224</v>
      </c>
      <c r="H3828" t="s">
        <v>8246</v>
      </c>
      <c r="I3828">
        <v>1487635653</v>
      </c>
      <c r="J3828">
        <v>1486426053</v>
      </c>
      <c r="K3828" t="b">
        <v>0</v>
      </c>
      <c r="L3828">
        <v>53</v>
      </c>
      <c r="M3828" t="b">
        <v>1</v>
      </c>
      <c r="N3828" t="s">
        <v>8297</v>
      </c>
      <c r="O3828" s="5">
        <f t="shared" si="472"/>
        <v>1.5309999999999999</v>
      </c>
      <c r="P3828" s="8">
        <f t="shared" si="473"/>
        <v>57.773584905660378</v>
      </c>
      <c r="Q3828" t="str">
        <f t="shared" si="474"/>
        <v>games</v>
      </c>
      <c r="R3828" t="str">
        <f t="shared" si="475"/>
        <v>tabletop games</v>
      </c>
      <c r="S3828" s="11">
        <f t="shared" si="476"/>
        <v>42773.005243055552</v>
      </c>
      <c r="T3828" s="11">
        <f t="shared" si="477"/>
        <v>42787.005243055552</v>
      </c>
      <c r="U3828" t="str">
        <f>INDEX('ED - Country code'!$A:$A,MATCH(Data!G2183,'ED - Country code'!$B:$B,0))</f>
        <v>United States of America</v>
      </c>
      <c r="V3828">
        <f t="shared" si="478"/>
        <v>14</v>
      </c>
      <c r="W3828">
        <f t="shared" si="479"/>
        <v>2017</v>
      </c>
    </row>
    <row r="3829" spans="1:23" ht="28.8" x14ac:dyDescent="0.3">
      <c r="A3829">
        <v>2238</v>
      </c>
      <c r="B3829" s="3" t="s">
        <v>2239</v>
      </c>
      <c r="C3829" s="3" t="s">
        <v>6348</v>
      </c>
      <c r="D3829">
        <v>4000</v>
      </c>
      <c r="E3829">
        <v>5496</v>
      </c>
      <c r="F3829" t="s">
        <v>8219</v>
      </c>
      <c r="G3829" t="s">
        <v>8236</v>
      </c>
      <c r="H3829" t="s">
        <v>8249</v>
      </c>
      <c r="I3829">
        <v>1489157716</v>
      </c>
      <c r="J3829">
        <v>1486565716</v>
      </c>
      <c r="K3829" t="b">
        <v>0</v>
      </c>
      <c r="L3829">
        <v>79</v>
      </c>
      <c r="M3829" t="b">
        <v>1</v>
      </c>
      <c r="N3829" t="s">
        <v>8297</v>
      </c>
      <c r="O3829" s="5">
        <f t="shared" si="472"/>
        <v>1.3740000000000001</v>
      </c>
      <c r="P3829" s="8">
        <f t="shared" si="473"/>
        <v>69.569620253164558</v>
      </c>
      <c r="Q3829" t="str">
        <f t="shared" si="474"/>
        <v>games</v>
      </c>
      <c r="R3829" t="str">
        <f t="shared" si="475"/>
        <v>tabletop games</v>
      </c>
      <c r="S3829" s="11">
        <f t="shared" si="476"/>
        <v>42774.621712962966</v>
      </c>
      <c r="T3829" s="11">
        <f t="shared" si="477"/>
        <v>42804.621712962966</v>
      </c>
      <c r="U3829" t="str">
        <f>INDEX('ED - Country code'!$A:$A,MATCH(Data!G2240,'ED - Country code'!$B:$B,0))</f>
        <v>United States of America</v>
      </c>
      <c r="V3829">
        <f t="shared" si="478"/>
        <v>30</v>
      </c>
      <c r="W3829">
        <f t="shared" si="479"/>
        <v>2017</v>
      </c>
    </row>
    <row r="3830" spans="1:23" ht="43.2" x14ac:dyDescent="0.3">
      <c r="A3830">
        <v>326</v>
      </c>
      <c r="B3830" s="3" t="s">
        <v>327</v>
      </c>
      <c r="C3830" s="3" t="s">
        <v>4436</v>
      </c>
      <c r="D3830">
        <v>150000</v>
      </c>
      <c r="E3830">
        <v>169394.6</v>
      </c>
      <c r="F3830" t="s">
        <v>8219</v>
      </c>
      <c r="G3830" t="s">
        <v>8224</v>
      </c>
      <c r="H3830" t="s">
        <v>8246</v>
      </c>
      <c r="I3830">
        <v>1489532220</v>
      </c>
      <c r="J3830">
        <v>1486625606</v>
      </c>
      <c r="K3830" t="b">
        <v>1</v>
      </c>
      <c r="L3830">
        <v>1151</v>
      </c>
      <c r="M3830" t="b">
        <v>1</v>
      </c>
      <c r="N3830" t="s">
        <v>8269</v>
      </c>
      <c r="O3830" s="5">
        <f t="shared" si="472"/>
        <v>1.1292973333333334</v>
      </c>
      <c r="P3830" s="8">
        <f t="shared" si="473"/>
        <v>147.17167680278018</v>
      </c>
      <c r="Q3830" t="str">
        <f t="shared" si="474"/>
        <v>film &amp; video</v>
      </c>
      <c r="R3830" t="str">
        <f t="shared" si="475"/>
        <v>documentary</v>
      </c>
      <c r="S3830" s="11">
        <f t="shared" si="476"/>
        <v>42775.314884259264</v>
      </c>
      <c r="T3830" s="11">
        <f t="shared" si="477"/>
        <v>42808.956250000003</v>
      </c>
      <c r="U3830" t="str">
        <f>INDEX('ED - Country code'!$A:$A,MATCH(Data!G328,'ED - Country code'!$B:$B,0))</f>
        <v>United States of America</v>
      </c>
      <c r="V3830">
        <f t="shared" si="478"/>
        <v>33.641365740739275</v>
      </c>
      <c r="W3830">
        <f t="shared" si="479"/>
        <v>2017</v>
      </c>
    </row>
    <row r="3831" spans="1:23" ht="57.6" x14ac:dyDescent="0.3">
      <c r="A3831">
        <v>3290</v>
      </c>
      <c r="B3831" s="3" t="s">
        <v>3290</v>
      </c>
      <c r="C3831" s="3" t="s">
        <v>7400</v>
      </c>
      <c r="D3831">
        <v>2000</v>
      </c>
      <c r="E3831">
        <v>2424</v>
      </c>
      <c r="F3831" t="s">
        <v>8219</v>
      </c>
      <c r="G3831" t="s">
        <v>8225</v>
      </c>
      <c r="H3831" t="s">
        <v>8247</v>
      </c>
      <c r="I3831">
        <v>1489234891</v>
      </c>
      <c r="J3831">
        <v>1486642891</v>
      </c>
      <c r="K3831" t="b">
        <v>0</v>
      </c>
      <c r="L3831">
        <v>72</v>
      </c>
      <c r="M3831" t="b">
        <v>1</v>
      </c>
      <c r="N3831" t="s">
        <v>8271</v>
      </c>
      <c r="O3831" s="5">
        <f t="shared" si="472"/>
        <v>1.212</v>
      </c>
      <c r="P3831" s="8">
        <f t="shared" si="473"/>
        <v>33.666666666666664</v>
      </c>
      <c r="Q3831" t="str">
        <f t="shared" si="474"/>
        <v>theater</v>
      </c>
      <c r="R3831" t="str">
        <f t="shared" si="475"/>
        <v>plays</v>
      </c>
      <c r="S3831" s="11">
        <f t="shared" si="476"/>
        <v>42775.51494212963</v>
      </c>
      <c r="T3831" s="11">
        <f t="shared" si="477"/>
        <v>42805.51494212963</v>
      </c>
      <c r="U3831" t="str">
        <f>INDEX('ED - Country code'!$A:$A,MATCH(Data!G3292,'ED - Country code'!$B:$B,0))</f>
        <v>United States of America</v>
      </c>
      <c r="V3831">
        <f t="shared" si="478"/>
        <v>30</v>
      </c>
      <c r="W3831">
        <f t="shared" si="479"/>
        <v>2017</v>
      </c>
    </row>
    <row r="3832" spans="1:23" ht="43.2" x14ac:dyDescent="0.3">
      <c r="A3832">
        <v>2997</v>
      </c>
      <c r="B3832" s="3" t="s">
        <v>2997</v>
      </c>
      <c r="C3832" s="3" t="s">
        <v>7107</v>
      </c>
      <c r="D3832">
        <v>10000</v>
      </c>
      <c r="E3832">
        <v>10373</v>
      </c>
      <c r="F3832" t="s">
        <v>8219</v>
      </c>
      <c r="G3832" t="s">
        <v>8224</v>
      </c>
      <c r="H3832" t="s">
        <v>8246</v>
      </c>
      <c r="I3832">
        <v>1488171540</v>
      </c>
      <c r="J3832">
        <v>1486661793</v>
      </c>
      <c r="K3832" t="b">
        <v>0</v>
      </c>
      <c r="L3832">
        <v>115</v>
      </c>
      <c r="M3832" t="b">
        <v>1</v>
      </c>
      <c r="N3832" t="s">
        <v>8303</v>
      </c>
      <c r="O3832" s="5">
        <f t="shared" si="472"/>
        <v>1.0373000000000001</v>
      </c>
      <c r="P3832" s="8">
        <f t="shared" si="473"/>
        <v>90.2</v>
      </c>
      <c r="Q3832" t="str">
        <f t="shared" si="474"/>
        <v>theater</v>
      </c>
      <c r="R3832" t="str">
        <f t="shared" si="475"/>
        <v>spaces</v>
      </c>
      <c r="S3832" s="11">
        <f t="shared" si="476"/>
        <v>42775.733715277776</v>
      </c>
      <c r="T3832" s="11">
        <f t="shared" si="477"/>
        <v>42793.207638888889</v>
      </c>
      <c r="U3832" t="str">
        <f>INDEX('ED - Country code'!$A:$A,MATCH(Data!G2999,'ED - Country code'!$B:$B,0))</f>
        <v>United Kingdom</v>
      </c>
      <c r="V3832">
        <f t="shared" si="478"/>
        <v>17.473923611112696</v>
      </c>
      <c r="W3832">
        <f t="shared" si="479"/>
        <v>2017</v>
      </c>
    </row>
    <row r="3833" spans="1:23" ht="43.2" x14ac:dyDescent="0.3">
      <c r="A3833">
        <v>2268</v>
      </c>
      <c r="B3833" s="3" t="s">
        <v>2269</v>
      </c>
      <c r="C3833" s="3" t="s">
        <v>6378</v>
      </c>
      <c r="D3833">
        <v>28000</v>
      </c>
      <c r="E3833">
        <v>28728</v>
      </c>
      <c r="F3833" t="s">
        <v>8219</v>
      </c>
      <c r="G3833" t="s">
        <v>8224</v>
      </c>
      <c r="H3833" t="s">
        <v>8246</v>
      </c>
      <c r="I3833">
        <v>1489283915</v>
      </c>
      <c r="J3833">
        <v>1486691915</v>
      </c>
      <c r="K3833" t="b">
        <v>0</v>
      </c>
      <c r="L3833">
        <v>194</v>
      </c>
      <c r="M3833" t="b">
        <v>1</v>
      </c>
      <c r="N3833" t="s">
        <v>8297</v>
      </c>
      <c r="O3833" s="5">
        <f t="shared" si="472"/>
        <v>1.026</v>
      </c>
      <c r="P3833" s="8">
        <f t="shared" si="473"/>
        <v>148.08247422680412</v>
      </c>
      <c r="Q3833" t="str">
        <f t="shared" si="474"/>
        <v>games</v>
      </c>
      <c r="R3833" t="str">
        <f t="shared" si="475"/>
        <v>tabletop games</v>
      </c>
      <c r="S3833" s="11">
        <f t="shared" si="476"/>
        <v>42776.082349537035</v>
      </c>
      <c r="T3833" s="11">
        <f t="shared" si="477"/>
        <v>42806.082349537035</v>
      </c>
      <c r="U3833" t="str">
        <f>INDEX('ED - Country code'!$A:$A,MATCH(Data!G2270,'ED - Country code'!$B:$B,0))</f>
        <v>United States of America</v>
      </c>
      <c r="V3833">
        <f t="shared" si="478"/>
        <v>30</v>
      </c>
      <c r="W3833">
        <f t="shared" si="479"/>
        <v>2017</v>
      </c>
    </row>
    <row r="3834" spans="1:23" ht="43.2" x14ac:dyDescent="0.3">
      <c r="A3834">
        <v>2269</v>
      </c>
      <c r="B3834" s="3" t="s">
        <v>2270</v>
      </c>
      <c r="C3834" s="3" t="s">
        <v>6379</v>
      </c>
      <c r="D3834">
        <v>2500</v>
      </c>
      <c r="E3834">
        <v>45041</v>
      </c>
      <c r="F3834" t="s">
        <v>8219</v>
      </c>
      <c r="G3834" t="s">
        <v>8224</v>
      </c>
      <c r="H3834" t="s">
        <v>8246</v>
      </c>
      <c r="I3834">
        <v>1488862800</v>
      </c>
      <c r="J3834">
        <v>1486745663</v>
      </c>
      <c r="K3834" t="b">
        <v>0</v>
      </c>
      <c r="L3834">
        <v>902</v>
      </c>
      <c r="M3834" t="b">
        <v>1</v>
      </c>
      <c r="N3834" t="s">
        <v>8297</v>
      </c>
      <c r="O3834" s="5">
        <f t="shared" si="472"/>
        <v>18.016400000000001</v>
      </c>
      <c r="P3834" s="8">
        <f t="shared" si="473"/>
        <v>49.934589800443462</v>
      </c>
      <c r="Q3834" t="str">
        <f t="shared" si="474"/>
        <v>games</v>
      </c>
      <c r="R3834" t="str">
        <f t="shared" si="475"/>
        <v>tabletop games</v>
      </c>
      <c r="S3834" s="11">
        <f t="shared" si="476"/>
        <v>42776.704432870371</v>
      </c>
      <c r="T3834" s="11">
        <f t="shared" si="477"/>
        <v>42801.208333333328</v>
      </c>
      <c r="U3834" t="str">
        <f>INDEX('ED - Country code'!$A:$A,MATCH(Data!G2271,'ED - Country code'!$B:$B,0))</f>
        <v>United States of America</v>
      </c>
      <c r="V3834">
        <f t="shared" si="478"/>
        <v>24.503900462957972</v>
      </c>
      <c r="W3834">
        <f t="shared" si="479"/>
        <v>2017</v>
      </c>
    </row>
    <row r="3835" spans="1:23" ht="43.2" x14ac:dyDescent="0.3">
      <c r="A3835">
        <v>3617</v>
      </c>
      <c r="B3835" s="3" t="s">
        <v>3615</v>
      </c>
      <c r="C3835" s="3" t="s">
        <v>7727</v>
      </c>
      <c r="D3835">
        <v>740</v>
      </c>
      <c r="E3835">
        <v>880</v>
      </c>
      <c r="F3835" t="s">
        <v>8219</v>
      </c>
      <c r="G3835" t="s">
        <v>8225</v>
      </c>
      <c r="H3835" t="s">
        <v>8247</v>
      </c>
      <c r="I3835">
        <v>1488240000</v>
      </c>
      <c r="J3835">
        <v>1486996729</v>
      </c>
      <c r="K3835" t="b">
        <v>0</v>
      </c>
      <c r="L3835">
        <v>51</v>
      </c>
      <c r="M3835" t="b">
        <v>1</v>
      </c>
      <c r="N3835" t="s">
        <v>8271</v>
      </c>
      <c r="O3835" s="5">
        <f t="shared" si="472"/>
        <v>1.1891891891891893</v>
      </c>
      <c r="P3835" s="8">
        <f t="shared" si="473"/>
        <v>17.254901960784313</v>
      </c>
      <c r="Q3835" t="str">
        <f t="shared" si="474"/>
        <v>theater</v>
      </c>
      <c r="R3835" t="str">
        <f t="shared" si="475"/>
        <v>plays</v>
      </c>
      <c r="S3835" s="11">
        <f t="shared" si="476"/>
        <v>42779.610289351855</v>
      </c>
      <c r="T3835" s="11">
        <f t="shared" si="477"/>
        <v>42794</v>
      </c>
      <c r="U3835" t="str">
        <f>INDEX('ED - Country code'!$A:$A,MATCH(Data!G3619,'ED - Country code'!$B:$B,0))</f>
        <v>United States of America</v>
      </c>
      <c r="V3835">
        <f t="shared" si="478"/>
        <v>14.38971064814541</v>
      </c>
      <c r="W3835">
        <f t="shared" si="479"/>
        <v>2017</v>
      </c>
    </row>
    <row r="3836" spans="1:23" ht="43.2" x14ac:dyDescent="0.3">
      <c r="A3836">
        <v>2451</v>
      </c>
      <c r="B3836" s="3" t="s">
        <v>2452</v>
      </c>
      <c r="C3836" s="3" t="s">
        <v>6561</v>
      </c>
      <c r="D3836">
        <v>10000</v>
      </c>
      <c r="E3836">
        <v>11545</v>
      </c>
      <c r="F3836" t="s">
        <v>8219</v>
      </c>
      <c r="G3836" t="s">
        <v>8224</v>
      </c>
      <c r="H3836" t="s">
        <v>8246</v>
      </c>
      <c r="I3836">
        <v>1488750490</v>
      </c>
      <c r="J3836">
        <v>1487022490</v>
      </c>
      <c r="K3836" t="b">
        <v>0</v>
      </c>
      <c r="L3836">
        <v>186</v>
      </c>
      <c r="M3836" t="b">
        <v>1</v>
      </c>
      <c r="N3836" t="s">
        <v>8298</v>
      </c>
      <c r="O3836" s="5">
        <f t="shared" si="472"/>
        <v>1.1545000000000001</v>
      </c>
      <c r="P3836" s="8">
        <f t="shared" si="473"/>
        <v>62.06989247311828</v>
      </c>
      <c r="Q3836" t="str">
        <f t="shared" si="474"/>
        <v>food</v>
      </c>
      <c r="R3836" t="str">
        <f t="shared" si="475"/>
        <v>small batch</v>
      </c>
      <c r="S3836" s="11">
        <f t="shared" si="476"/>
        <v>42779.908449074079</v>
      </c>
      <c r="T3836" s="11">
        <f t="shared" si="477"/>
        <v>42799.908449074079</v>
      </c>
      <c r="U3836" t="str">
        <f>INDEX('ED - Country code'!$A:$A,MATCH(Data!G2453,'ED - Country code'!$B:$B,0))</f>
        <v>United States of America</v>
      </c>
      <c r="V3836">
        <f t="shared" si="478"/>
        <v>20</v>
      </c>
      <c r="W3836">
        <f t="shared" si="479"/>
        <v>2017</v>
      </c>
    </row>
    <row r="3837" spans="1:23" ht="28.8" x14ac:dyDescent="0.3">
      <c r="A3837">
        <v>1527</v>
      </c>
      <c r="B3837" s="3" t="s">
        <v>1528</v>
      </c>
      <c r="C3837" s="3" t="s">
        <v>5637</v>
      </c>
      <c r="D3837">
        <v>3500</v>
      </c>
      <c r="E3837">
        <v>3865.55</v>
      </c>
      <c r="F3837" t="s">
        <v>8219</v>
      </c>
      <c r="G3837" t="s">
        <v>8224</v>
      </c>
      <c r="H3837" t="s">
        <v>8246</v>
      </c>
      <c r="I3837">
        <v>1489497886</v>
      </c>
      <c r="J3837">
        <v>1487082286</v>
      </c>
      <c r="K3837" t="b">
        <v>1</v>
      </c>
      <c r="L3837">
        <v>70</v>
      </c>
      <c r="M3837" t="b">
        <v>1</v>
      </c>
      <c r="N3837" t="s">
        <v>8285</v>
      </c>
      <c r="O3837" s="5">
        <f t="shared" si="472"/>
        <v>1.1044428571428573</v>
      </c>
      <c r="P3837" s="8">
        <f t="shared" si="473"/>
        <v>55.222142857142863</v>
      </c>
      <c r="Q3837" t="str">
        <f t="shared" si="474"/>
        <v>photography</v>
      </c>
      <c r="R3837" t="str">
        <f t="shared" si="475"/>
        <v>photobooks</v>
      </c>
      <c r="S3837" s="11">
        <f t="shared" si="476"/>
        <v>42780.600532407407</v>
      </c>
      <c r="T3837" s="11">
        <f t="shared" si="477"/>
        <v>42808.558865740735</v>
      </c>
      <c r="U3837" t="str">
        <f>INDEX('ED - Country code'!$A:$A,MATCH(Data!G1529,'ED - Country code'!$B:$B,0))</f>
        <v>United States of America</v>
      </c>
      <c r="V3837">
        <f t="shared" si="478"/>
        <v>27.958333333328483</v>
      </c>
      <c r="W3837">
        <f t="shared" si="479"/>
        <v>2017</v>
      </c>
    </row>
    <row r="3838" spans="1:23" ht="43.2" x14ac:dyDescent="0.3">
      <c r="A3838">
        <v>2999</v>
      </c>
      <c r="B3838" s="3" t="s">
        <v>2999</v>
      </c>
      <c r="C3838" s="3" t="s">
        <v>7109</v>
      </c>
      <c r="D3838">
        <v>1350</v>
      </c>
      <c r="E3838">
        <v>1605</v>
      </c>
      <c r="F3838" t="s">
        <v>8219</v>
      </c>
      <c r="G3838" t="s">
        <v>8224</v>
      </c>
      <c r="H3838" t="s">
        <v>8246</v>
      </c>
      <c r="I3838">
        <v>1488333600</v>
      </c>
      <c r="J3838">
        <v>1487094360</v>
      </c>
      <c r="K3838" t="b">
        <v>0</v>
      </c>
      <c r="L3838">
        <v>20</v>
      </c>
      <c r="M3838" t="b">
        <v>1</v>
      </c>
      <c r="N3838" t="s">
        <v>8303</v>
      </c>
      <c r="O3838" s="5">
        <f t="shared" si="472"/>
        <v>1.1888888888888889</v>
      </c>
      <c r="P3838" s="8">
        <f t="shared" si="473"/>
        <v>80.25</v>
      </c>
      <c r="Q3838" t="str">
        <f t="shared" si="474"/>
        <v>theater</v>
      </c>
      <c r="R3838" t="str">
        <f t="shared" si="475"/>
        <v>spaces</v>
      </c>
      <c r="S3838" s="11">
        <f t="shared" si="476"/>
        <v>42780.740277777775</v>
      </c>
      <c r="T3838" s="11">
        <f t="shared" si="477"/>
        <v>42795.083333333328</v>
      </c>
      <c r="U3838" t="str">
        <f>INDEX('ED - Country code'!$A:$A,MATCH(Data!G3001,'ED - Country code'!$B:$B,0))</f>
        <v>United Kingdom</v>
      </c>
      <c r="V3838">
        <f t="shared" si="478"/>
        <v>14.343055555553292</v>
      </c>
      <c r="W3838">
        <f t="shared" si="479"/>
        <v>2017</v>
      </c>
    </row>
    <row r="3839" spans="1:23" ht="43.2" x14ac:dyDescent="0.3">
      <c r="A3839">
        <v>2273</v>
      </c>
      <c r="B3839" s="3" t="s">
        <v>2274</v>
      </c>
      <c r="C3839" s="3" t="s">
        <v>6383</v>
      </c>
      <c r="D3839">
        <v>2500</v>
      </c>
      <c r="E3839">
        <v>5509</v>
      </c>
      <c r="F3839" t="s">
        <v>8219</v>
      </c>
      <c r="G3839" t="s">
        <v>8229</v>
      </c>
      <c r="H3839" t="s">
        <v>8251</v>
      </c>
      <c r="I3839">
        <v>1489320642</v>
      </c>
      <c r="J3839">
        <v>1487164242</v>
      </c>
      <c r="K3839" t="b">
        <v>0</v>
      </c>
      <c r="L3839">
        <v>147</v>
      </c>
      <c r="M3839" t="b">
        <v>1</v>
      </c>
      <c r="N3839" t="s">
        <v>8297</v>
      </c>
      <c r="O3839" s="5">
        <f t="shared" si="472"/>
        <v>2.2035999999999998</v>
      </c>
      <c r="P3839" s="8">
        <f t="shared" si="473"/>
        <v>37.476190476190474</v>
      </c>
      <c r="Q3839" t="str">
        <f t="shared" si="474"/>
        <v>games</v>
      </c>
      <c r="R3839" t="str">
        <f t="shared" si="475"/>
        <v>tabletop games</v>
      </c>
      <c r="S3839" s="11">
        <f t="shared" si="476"/>
        <v>42781.549097222218</v>
      </c>
      <c r="T3839" s="11">
        <f t="shared" si="477"/>
        <v>42806.507430555561</v>
      </c>
      <c r="U3839" t="str">
        <f>INDEX('ED - Country code'!$A:$A,MATCH(Data!G2275,'ED - Country code'!$B:$B,0))</f>
        <v>United States of America</v>
      </c>
      <c r="V3839">
        <f t="shared" si="478"/>
        <v>24.958333333343035</v>
      </c>
      <c r="W3839">
        <f t="shared" si="479"/>
        <v>2017</v>
      </c>
    </row>
    <row r="3840" spans="1:23" ht="43.2" x14ac:dyDescent="0.3">
      <c r="A3840">
        <v>3026</v>
      </c>
      <c r="B3840" s="3" t="s">
        <v>3026</v>
      </c>
      <c r="C3840" s="3" t="s">
        <v>7136</v>
      </c>
      <c r="D3840">
        <v>900</v>
      </c>
      <c r="E3840">
        <v>1290</v>
      </c>
      <c r="F3840" t="s">
        <v>8219</v>
      </c>
      <c r="G3840" t="s">
        <v>8225</v>
      </c>
      <c r="H3840" t="s">
        <v>8247</v>
      </c>
      <c r="I3840">
        <v>1488538892</v>
      </c>
      <c r="J3840">
        <v>1487329292</v>
      </c>
      <c r="K3840" t="b">
        <v>0</v>
      </c>
      <c r="L3840">
        <v>25</v>
      </c>
      <c r="M3840" t="b">
        <v>1</v>
      </c>
      <c r="N3840" t="s">
        <v>8303</v>
      </c>
      <c r="O3840" s="5">
        <f t="shared" si="472"/>
        <v>1.4333333333333333</v>
      </c>
      <c r="P3840" s="8">
        <f t="shared" si="473"/>
        <v>51.6</v>
      </c>
      <c r="Q3840" t="str">
        <f t="shared" si="474"/>
        <v>theater</v>
      </c>
      <c r="R3840" t="str">
        <f t="shared" si="475"/>
        <v>spaces</v>
      </c>
      <c r="S3840" s="11">
        <f t="shared" si="476"/>
        <v>42783.459398148145</v>
      </c>
      <c r="T3840" s="11">
        <f t="shared" si="477"/>
        <v>42797.459398148145</v>
      </c>
      <c r="U3840" t="str">
        <f>INDEX('ED - Country code'!$A:$A,MATCH(Data!G3028,'ED - Country code'!$B:$B,0))</f>
        <v>United Kingdom</v>
      </c>
      <c r="V3840">
        <f t="shared" si="478"/>
        <v>14</v>
      </c>
      <c r="W3840">
        <f t="shared" si="479"/>
        <v>2017</v>
      </c>
    </row>
    <row r="3841" spans="1:23" ht="43.2" x14ac:dyDescent="0.3">
      <c r="A3841">
        <v>2169</v>
      </c>
      <c r="B3841" s="3" t="s">
        <v>2170</v>
      </c>
      <c r="C3841" s="3" t="s">
        <v>6279</v>
      </c>
      <c r="D3841">
        <v>153</v>
      </c>
      <c r="E3841">
        <v>153</v>
      </c>
      <c r="F3841" t="s">
        <v>8219</v>
      </c>
      <c r="G3841" t="s">
        <v>8224</v>
      </c>
      <c r="H3841" t="s">
        <v>8246</v>
      </c>
      <c r="I3841">
        <v>1488473351</v>
      </c>
      <c r="J3841">
        <v>1488214151</v>
      </c>
      <c r="K3841" t="b">
        <v>0</v>
      </c>
      <c r="L3841">
        <v>7</v>
      </c>
      <c r="M3841" t="b">
        <v>1</v>
      </c>
      <c r="N3841" t="s">
        <v>8276</v>
      </c>
      <c r="O3841" s="5">
        <f t="shared" si="472"/>
        <v>1</v>
      </c>
      <c r="P3841" s="8">
        <f t="shared" si="473"/>
        <v>21.857142857142858</v>
      </c>
      <c r="Q3841" t="str">
        <f t="shared" si="474"/>
        <v>music</v>
      </c>
      <c r="R3841" t="str">
        <f t="shared" si="475"/>
        <v>rock</v>
      </c>
      <c r="S3841" s="11">
        <f t="shared" si="476"/>
        <v>42793.700821759259</v>
      </c>
      <c r="T3841" s="11">
        <f t="shared" si="477"/>
        <v>42796.700821759259</v>
      </c>
      <c r="U3841" t="str">
        <f>INDEX('ED - Country code'!$A:$A,MATCH(Data!G2171,'ED - Country code'!$B:$B,0))</f>
        <v>United States of America</v>
      </c>
      <c r="V3841">
        <f t="shared" si="478"/>
        <v>3</v>
      </c>
      <c r="W3841">
        <f t="shared" si="479"/>
        <v>2017</v>
      </c>
    </row>
    <row r="3842" spans="1:23" ht="43.2" x14ac:dyDescent="0.3">
      <c r="A3842">
        <v>2243</v>
      </c>
      <c r="B3842" s="3" t="s">
        <v>2244</v>
      </c>
      <c r="C3842" s="3" t="s">
        <v>6353</v>
      </c>
      <c r="D3842">
        <v>1</v>
      </c>
      <c r="E3842">
        <v>9302.5</v>
      </c>
      <c r="F3842" t="s">
        <v>8219</v>
      </c>
      <c r="G3842" t="s">
        <v>8224</v>
      </c>
      <c r="H3842" t="s">
        <v>8246</v>
      </c>
      <c r="I3842">
        <v>1489374000</v>
      </c>
      <c r="J3842">
        <v>1488823290</v>
      </c>
      <c r="K3842" t="b">
        <v>0</v>
      </c>
      <c r="L3842">
        <v>2035</v>
      </c>
      <c r="M3842" t="b">
        <v>1</v>
      </c>
      <c r="N3842" t="s">
        <v>8297</v>
      </c>
      <c r="O3842" s="5">
        <f t="shared" si="472"/>
        <v>9302.5</v>
      </c>
      <c r="P3842" s="8">
        <f t="shared" si="473"/>
        <v>4.5712530712530715</v>
      </c>
      <c r="Q3842" t="str">
        <f t="shared" si="474"/>
        <v>games</v>
      </c>
      <c r="R3842" t="str">
        <f t="shared" si="475"/>
        <v>tabletop games</v>
      </c>
      <c r="S3842" s="11">
        <f t="shared" si="476"/>
        <v>42800.751041666663</v>
      </c>
      <c r="T3842" s="11">
        <f t="shared" si="477"/>
        <v>42807.125</v>
      </c>
      <c r="U3842" t="str">
        <f>INDEX('ED - Country code'!$A:$A,MATCH(Data!G2245,'ED - Country code'!$B:$B,0))</f>
        <v>United Kingdom</v>
      </c>
      <c r="V3842">
        <f t="shared" si="478"/>
        <v>6.3739583333372138</v>
      </c>
      <c r="W3842">
        <f t="shared" si="479"/>
        <v>2017</v>
      </c>
    </row>
    <row r="3843" spans="1:23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0">E3843/D3843</f>
        <v>8.72E-2</v>
      </c>
      <c r="P3843" s="8">
        <f t="shared" ref="P3843:P3906" si="481">E3843/L3843</f>
        <v>25.647058823529413</v>
      </c>
      <c r="Q3843" t="str">
        <f t="shared" ref="Q3843:Q3906" si="482">LEFT(N3843,SEARCH("/",N3843,1)-1)</f>
        <v>theater</v>
      </c>
      <c r="R3843" t="str">
        <f t="shared" ref="R3843" si="483">RIGHT(N3843,LEN(N3843)-SEARCH("/",N3843,1))</f>
        <v>plays</v>
      </c>
      <c r="S3843" s="11">
        <f t="shared" ref="S3843:S3906" si="484">(((J3843/60)/60)/24)+DATE(1970,1,1)</f>
        <v>41780.785729166666</v>
      </c>
      <c r="T3843" s="11">
        <f t="shared" ref="T3843:T3906" si="485">(((I3843/60)/60)/24)+DATE(1970,1,1)</f>
        <v>41840.785729166666</v>
      </c>
      <c r="U3843" t="str">
        <f>INDEX('ED - Country code'!$A:$A,MATCH(Data!G3843,'ED - Country code'!$B:$B,0))</f>
        <v>United States of America</v>
      </c>
      <c r="V3843">
        <f t="shared" ref="V3843:V3906" si="486">T3843-S3843</f>
        <v>60</v>
      </c>
      <c r="W3843">
        <f t="shared" ref="W3843:W3906" si="487">YEAR(T3843)</f>
        <v>2014</v>
      </c>
    </row>
    <row r="3844" spans="1:23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0"/>
        <v>0.21940000000000001</v>
      </c>
      <c r="P3844" s="8">
        <f t="shared" si="481"/>
        <v>47.695652173913047</v>
      </c>
      <c r="Q3844" t="str">
        <f t="shared" si="482"/>
        <v>theater</v>
      </c>
      <c r="R3844" t="str">
        <f t="shared" ref="R3844:R3907" si="488">RIGHT(N3844,LEN(N3844)-SEARCH("/",N3844,1))</f>
        <v>plays</v>
      </c>
      <c r="S3844" s="11">
        <f t="shared" si="484"/>
        <v>41740.493657407409</v>
      </c>
      <c r="T3844" s="11">
        <f t="shared" si="485"/>
        <v>41770.493657407409</v>
      </c>
      <c r="U3844" t="str">
        <f>INDEX('ED - Country code'!$A:$A,MATCH(Data!G3844,'ED - Country code'!$B:$B,0))</f>
        <v>United Kingdom</v>
      </c>
      <c r="V3844">
        <f t="shared" si="486"/>
        <v>30</v>
      </c>
      <c r="W3844">
        <f t="shared" si="487"/>
        <v>2014</v>
      </c>
    </row>
    <row r="3845" spans="1:23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0"/>
        <v>0.21299999999999999</v>
      </c>
      <c r="P3845" s="8">
        <f t="shared" si="481"/>
        <v>56.05263157894737</v>
      </c>
      <c r="Q3845" t="str">
        <f t="shared" si="482"/>
        <v>theater</v>
      </c>
      <c r="R3845" t="str">
        <f t="shared" si="488"/>
        <v>plays</v>
      </c>
      <c r="S3845" s="11">
        <f t="shared" si="484"/>
        <v>41766.072500000002</v>
      </c>
      <c r="T3845" s="11">
        <f t="shared" si="485"/>
        <v>41791.072500000002</v>
      </c>
      <c r="U3845" t="str">
        <f>INDEX('ED - Country code'!$A:$A,MATCH(Data!G3845,'ED - Country code'!$B:$B,0))</f>
        <v>United States of America</v>
      </c>
      <c r="V3845">
        <f t="shared" si="486"/>
        <v>25</v>
      </c>
      <c r="W3845">
        <f t="shared" si="487"/>
        <v>2014</v>
      </c>
    </row>
    <row r="3846" spans="1:23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0"/>
        <v>0.41489795918367345</v>
      </c>
      <c r="P3846" s="8">
        <f t="shared" si="481"/>
        <v>81.319999999999993</v>
      </c>
      <c r="Q3846" t="str">
        <f t="shared" si="482"/>
        <v>theater</v>
      </c>
      <c r="R3846" t="str">
        <f t="shared" si="488"/>
        <v>plays</v>
      </c>
      <c r="S3846" s="11">
        <f t="shared" si="484"/>
        <v>41766.617291666669</v>
      </c>
      <c r="T3846" s="11">
        <f t="shared" si="485"/>
        <v>41793.290972222225</v>
      </c>
      <c r="U3846" t="str">
        <f>INDEX('ED - Country code'!$A:$A,MATCH(Data!G3846,'ED - Country code'!$B:$B,0))</f>
        <v>United States of America</v>
      </c>
      <c r="V3846">
        <f t="shared" si="486"/>
        <v>26.67368055555562</v>
      </c>
      <c r="W3846">
        <f t="shared" si="487"/>
        <v>2014</v>
      </c>
    </row>
    <row r="3847" spans="1:23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0"/>
        <v>2.1049999999999999E-2</v>
      </c>
      <c r="P3847" s="8">
        <f t="shared" si="481"/>
        <v>70.166666666666671</v>
      </c>
      <c r="Q3847" t="str">
        <f t="shared" si="482"/>
        <v>theater</v>
      </c>
      <c r="R3847" t="str">
        <f t="shared" si="488"/>
        <v>plays</v>
      </c>
      <c r="S3847" s="11">
        <f t="shared" si="484"/>
        <v>42248.627013888887</v>
      </c>
      <c r="T3847" s="11">
        <f t="shared" si="485"/>
        <v>42278.627013888887</v>
      </c>
      <c r="U3847" t="str">
        <f>INDEX('ED - Country code'!$A:$A,MATCH(Data!G3847,'ED - Country code'!$B:$B,0))</f>
        <v>United States of America</v>
      </c>
      <c r="V3847">
        <f t="shared" si="486"/>
        <v>30</v>
      </c>
      <c r="W3847">
        <f t="shared" si="487"/>
        <v>2015</v>
      </c>
    </row>
    <row r="3848" spans="1:23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0"/>
        <v>2.7E-2</v>
      </c>
      <c r="P3848" s="8">
        <f t="shared" si="481"/>
        <v>23.625</v>
      </c>
      <c r="Q3848" t="str">
        <f t="shared" si="482"/>
        <v>theater</v>
      </c>
      <c r="R3848" t="str">
        <f t="shared" si="488"/>
        <v>plays</v>
      </c>
      <c r="S3848" s="11">
        <f t="shared" si="484"/>
        <v>41885.221550925926</v>
      </c>
      <c r="T3848" s="11">
        <f t="shared" si="485"/>
        <v>41916.290972222225</v>
      </c>
      <c r="U3848" t="str">
        <f>INDEX('ED - Country code'!$A:$A,MATCH(Data!G3848,'ED - Country code'!$B:$B,0))</f>
        <v>United States of America</v>
      </c>
      <c r="V3848">
        <f t="shared" si="486"/>
        <v>31.06942129629897</v>
      </c>
      <c r="W3848">
        <f t="shared" si="487"/>
        <v>2014</v>
      </c>
    </row>
    <row r="3849" spans="1:23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0"/>
        <v>0.16161904761904761</v>
      </c>
      <c r="P3849" s="8">
        <f t="shared" si="481"/>
        <v>188.55555555555554</v>
      </c>
      <c r="Q3849" t="str">
        <f t="shared" si="482"/>
        <v>theater</v>
      </c>
      <c r="R3849" t="str">
        <f t="shared" si="488"/>
        <v>plays</v>
      </c>
      <c r="S3849" s="11">
        <f t="shared" si="484"/>
        <v>42159.224432870367</v>
      </c>
      <c r="T3849" s="11">
        <f t="shared" si="485"/>
        <v>42204.224432870367</v>
      </c>
      <c r="U3849" t="str">
        <f>INDEX('ED - Country code'!$A:$A,MATCH(Data!G3849,'ED - Country code'!$B:$B,0))</f>
        <v>United States of America</v>
      </c>
      <c r="V3849">
        <f t="shared" si="486"/>
        <v>45</v>
      </c>
      <c r="W3849">
        <f t="shared" si="487"/>
        <v>2015</v>
      </c>
    </row>
    <row r="3850" spans="1:23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0"/>
        <v>0.16376923076923078</v>
      </c>
      <c r="P3850" s="8">
        <f t="shared" si="481"/>
        <v>49.511627906976742</v>
      </c>
      <c r="Q3850" t="str">
        <f t="shared" si="482"/>
        <v>theater</v>
      </c>
      <c r="R3850" t="str">
        <f t="shared" si="488"/>
        <v>plays</v>
      </c>
      <c r="S3850" s="11">
        <f t="shared" si="484"/>
        <v>42265.817002314812</v>
      </c>
      <c r="T3850" s="11">
        <f t="shared" si="485"/>
        <v>42295.817002314812</v>
      </c>
      <c r="U3850" t="str">
        <f>INDEX('ED - Country code'!$A:$A,MATCH(Data!G3850,'ED - Country code'!$B:$B,0))</f>
        <v>United States of America</v>
      </c>
      <c r="V3850">
        <f t="shared" si="486"/>
        <v>30</v>
      </c>
      <c r="W3850">
        <f t="shared" si="487"/>
        <v>2015</v>
      </c>
    </row>
    <row r="3851" spans="1:23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0"/>
        <v>7.0433333333333334E-2</v>
      </c>
      <c r="P3851" s="8">
        <f t="shared" si="481"/>
        <v>75.464285714285708</v>
      </c>
      <c r="Q3851" t="str">
        <f t="shared" si="482"/>
        <v>theater</v>
      </c>
      <c r="R3851" t="str">
        <f t="shared" si="488"/>
        <v>plays</v>
      </c>
      <c r="S3851" s="11">
        <f t="shared" si="484"/>
        <v>42136.767175925925</v>
      </c>
      <c r="T3851" s="11">
        <f t="shared" si="485"/>
        <v>42166.767175925925</v>
      </c>
      <c r="U3851" t="str">
        <f>INDEX('ED - Country code'!$A:$A,MATCH(Data!G3851,'ED - Country code'!$B:$B,0))</f>
        <v>Germany</v>
      </c>
      <c r="V3851">
        <f t="shared" si="486"/>
        <v>30</v>
      </c>
      <c r="W3851">
        <f t="shared" si="487"/>
        <v>2015</v>
      </c>
    </row>
    <row r="3852" spans="1:23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0"/>
        <v>3.7999999999999999E-2</v>
      </c>
      <c r="P3852" s="8">
        <f t="shared" si="481"/>
        <v>9.5</v>
      </c>
      <c r="Q3852" t="str">
        <f t="shared" si="482"/>
        <v>theater</v>
      </c>
      <c r="R3852" t="str">
        <f t="shared" si="488"/>
        <v>plays</v>
      </c>
      <c r="S3852" s="11">
        <f t="shared" si="484"/>
        <v>41975.124340277776</v>
      </c>
      <c r="T3852" s="11">
        <f t="shared" si="485"/>
        <v>42005.124340277776</v>
      </c>
      <c r="U3852" t="str">
        <f>INDEX('ED - Country code'!$A:$A,MATCH(Data!G3852,'ED - Country code'!$B:$B,0))</f>
        <v>United States of America</v>
      </c>
      <c r="V3852">
        <f t="shared" si="486"/>
        <v>30</v>
      </c>
      <c r="W3852">
        <f t="shared" si="487"/>
        <v>2015</v>
      </c>
    </row>
    <row r="3853" spans="1:23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0"/>
        <v>0.34079999999999999</v>
      </c>
      <c r="P3853" s="8">
        <f t="shared" si="481"/>
        <v>35.5</v>
      </c>
      <c r="Q3853" t="str">
        <f t="shared" si="482"/>
        <v>theater</v>
      </c>
      <c r="R3853" t="str">
        <f t="shared" si="488"/>
        <v>plays</v>
      </c>
      <c r="S3853" s="11">
        <f t="shared" si="484"/>
        <v>42172.439571759256</v>
      </c>
      <c r="T3853" s="11">
        <f t="shared" si="485"/>
        <v>42202.439571759256</v>
      </c>
      <c r="U3853" t="str">
        <f>INDEX('ED - Country code'!$A:$A,MATCH(Data!G3853,'ED - Country code'!$B:$B,0))</f>
        <v>United Kingdom</v>
      </c>
      <c r="V3853">
        <f t="shared" si="486"/>
        <v>30</v>
      </c>
      <c r="W3853">
        <f t="shared" si="487"/>
        <v>2015</v>
      </c>
    </row>
    <row r="3854" spans="1:23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0"/>
        <v>2E-3</v>
      </c>
      <c r="P3854" s="8">
        <f t="shared" si="481"/>
        <v>10</v>
      </c>
      <c r="Q3854" t="str">
        <f t="shared" si="482"/>
        <v>theater</v>
      </c>
      <c r="R3854" t="str">
        <f t="shared" si="488"/>
        <v>plays</v>
      </c>
      <c r="S3854" s="11">
        <f t="shared" si="484"/>
        <v>42065.190694444449</v>
      </c>
      <c r="T3854" s="11">
        <f t="shared" si="485"/>
        <v>42090.149027777778</v>
      </c>
      <c r="U3854" t="str">
        <f>INDEX('ED - Country code'!$A:$A,MATCH(Data!G3854,'ED - Country code'!$B:$B,0))</f>
        <v>United States of America</v>
      </c>
      <c r="V3854">
        <f t="shared" si="486"/>
        <v>24.958333333328483</v>
      </c>
      <c r="W3854">
        <f t="shared" si="487"/>
        <v>2015</v>
      </c>
    </row>
    <row r="3855" spans="1:23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0"/>
        <v>2.5999999999999998E-4</v>
      </c>
      <c r="P3855" s="8">
        <f t="shared" si="481"/>
        <v>13</v>
      </c>
      <c r="Q3855" t="str">
        <f t="shared" si="482"/>
        <v>theater</v>
      </c>
      <c r="R3855" t="str">
        <f t="shared" si="488"/>
        <v>plays</v>
      </c>
      <c r="S3855" s="11">
        <f t="shared" si="484"/>
        <v>41848.84002314815</v>
      </c>
      <c r="T3855" s="11">
        <f t="shared" si="485"/>
        <v>41883.84002314815</v>
      </c>
      <c r="U3855" t="str">
        <f>INDEX('ED - Country code'!$A:$A,MATCH(Data!G3855,'ED - Country code'!$B:$B,0))</f>
        <v>United States of America</v>
      </c>
      <c r="V3855">
        <f t="shared" si="486"/>
        <v>35</v>
      </c>
      <c r="W3855">
        <f t="shared" si="487"/>
        <v>2014</v>
      </c>
    </row>
    <row r="3856" spans="1:23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0"/>
        <v>0.16254545454545455</v>
      </c>
      <c r="P3856" s="8">
        <f t="shared" si="481"/>
        <v>89.4</v>
      </c>
      <c r="Q3856" t="str">
        <f t="shared" si="482"/>
        <v>theater</v>
      </c>
      <c r="R3856" t="str">
        <f t="shared" si="488"/>
        <v>plays</v>
      </c>
      <c r="S3856" s="11">
        <f t="shared" si="484"/>
        <v>42103.884930555556</v>
      </c>
      <c r="T3856" s="11">
        <f t="shared" si="485"/>
        <v>42133.884930555556</v>
      </c>
      <c r="U3856" t="str">
        <f>INDEX('ED - Country code'!$A:$A,MATCH(Data!G3856,'ED - Country code'!$B:$B,0))</f>
        <v>United States of America</v>
      </c>
      <c r="V3856">
        <f t="shared" si="486"/>
        <v>30</v>
      </c>
      <c r="W3856">
        <f t="shared" si="487"/>
        <v>2015</v>
      </c>
    </row>
    <row r="3857" spans="1:23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0"/>
        <v>2.5000000000000001E-2</v>
      </c>
      <c r="P3857" s="8">
        <f t="shared" si="481"/>
        <v>25</v>
      </c>
      <c r="Q3857" t="str">
        <f t="shared" si="482"/>
        <v>theater</v>
      </c>
      <c r="R3857" t="str">
        <f t="shared" si="488"/>
        <v>plays</v>
      </c>
      <c r="S3857" s="11">
        <f t="shared" si="484"/>
        <v>42059.970729166671</v>
      </c>
      <c r="T3857" s="11">
        <f t="shared" si="485"/>
        <v>42089.929062499999</v>
      </c>
      <c r="U3857" t="str">
        <f>INDEX('ED - Country code'!$A:$A,MATCH(Data!G3857,'ED - Country code'!$B:$B,0))</f>
        <v>United States of America</v>
      </c>
      <c r="V3857">
        <f t="shared" si="486"/>
        <v>29.958333333328483</v>
      </c>
      <c r="W3857">
        <f t="shared" si="487"/>
        <v>2015</v>
      </c>
    </row>
    <row r="3858" spans="1:23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0"/>
        <v>2.0000000000000001E-4</v>
      </c>
      <c r="P3858" s="8">
        <f t="shared" si="481"/>
        <v>1</v>
      </c>
      <c r="Q3858" t="str">
        <f t="shared" si="482"/>
        <v>theater</v>
      </c>
      <c r="R3858" t="str">
        <f t="shared" si="488"/>
        <v>plays</v>
      </c>
      <c r="S3858" s="11">
        <f t="shared" si="484"/>
        <v>42041.743090277778</v>
      </c>
      <c r="T3858" s="11">
        <f t="shared" si="485"/>
        <v>42071.701423611114</v>
      </c>
      <c r="U3858" t="str">
        <f>INDEX('ED - Country code'!$A:$A,MATCH(Data!G3858,'ED - Country code'!$B:$B,0))</f>
        <v>United States of America</v>
      </c>
      <c r="V3858">
        <f t="shared" si="486"/>
        <v>29.958333333335759</v>
      </c>
      <c r="W3858">
        <f t="shared" si="487"/>
        <v>2015</v>
      </c>
    </row>
    <row r="3859" spans="1:23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0"/>
        <v>5.1999999999999998E-2</v>
      </c>
      <c r="P3859" s="8">
        <f t="shared" si="481"/>
        <v>65</v>
      </c>
      <c r="Q3859" t="str">
        <f t="shared" si="482"/>
        <v>theater</v>
      </c>
      <c r="R3859" t="str">
        <f t="shared" si="488"/>
        <v>plays</v>
      </c>
      <c r="S3859" s="11">
        <f t="shared" si="484"/>
        <v>41829.73715277778</v>
      </c>
      <c r="T3859" s="11">
        <f t="shared" si="485"/>
        <v>41852.716666666667</v>
      </c>
      <c r="U3859" t="str">
        <f>INDEX('ED - Country code'!$A:$A,MATCH(Data!G3859,'ED - Country code'!$B:$B,0))</f>
        <v>United States of America</v>
      </c>
      <c r="V3859">
        <f t="shared" si="486"/>
        <v>22.979513888887595</v>
      </c>
      <c r="W3859">
        <f t="shared" si="487"/>
        <v>2014</v>
      </c>
    </row>
    <row r="3860" spans="1:23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0"/>
        <v>0.02</v>
      </c>
      <c r="P3860" s="8">
        <f t="shared" si="481"/>
        <v>10</v>
      </c>
      <c r="Q3860" t="str">
        <f t="shared" si="482"/>
        <v>theater</v>
      </c>
      <c r="R3860" t="str">
        <f t="shared" si="488"/>
        <v>plays</v>
      </c>
      <c r="S3860" s="11">
        <f t="shared" si="484"/>
        <v>42128.431064814817</v>
      </c>
      <c r="T3860" s="11">
        <f t="shared" si="485"/>
        <v>42146.875</v>
      </c>
      <c r="U3860" t="str">
        <f>INDEX('ED - Country code'!$A:$A,MATCH(Data!G3860,'ED - Country code'!$B:$B,0))</f>
        <v>United Kingdom</v>
      </c>
      <c r="V3860">
        <f t="shared" si="486"/>
        <v>18.443935185183364</v>
      </c>
      <c r="W3860">
        <f t="shared" si="487"/>
        <v>2015</v>
      </c>
    </row>
    <row r="3861" spans="1:23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0"/>
        <v>4.0000000000000002E-4</v>
      </c>
      <c r="P3861" s="8">
        <f t="shared" si="481"/>
        <v>1</v>
      </c>
      <c r="Q3861" t="str">
        <f t="shared" si="482"/>
        <v>theater</v>
      </c>
      <c r="R3861" t="str">
        <f t="shared" si="488"/>
        <v>plays</v>
      </c>
      <c r="S3861" s="11">
        <f t="shared" si="484"/>
        <v>41789.893599537041</v>
      </c>
      <c r="T3861" s="11">
        <f t="shared" si="485"/>
        <v>41815.875</v>
      </c>
      <c r="U3861" t="str">
        <f>INDEX('ED - Country code'!$A:$A,MATCH(Data!G3861,'ED - Country code'!$B:$B,0))</f>
        <v>United States of America</v>
      </c>
      <c r="V3861">
        <f t="shared" si="486"/>
        <v>25.981400462958845</v>
      </c>
      <c r="W3861">
        <f t="shared" si="487"/>
        <v>2014</v>
      </c>
    </row>
    <row r="3862" spans="1:23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0"/>
        <v>0.17666666666666667</v>
      </c>
      <c r="P3862" s="8">
        <f t="shared" si="481"/>
        <v>81.538461538461533</v>
      </c>
      <c r="Q3862" t="str">
        <f t="shared" si="482"/>
        <v>theater</v>
      </c>
      <c r="R3862" t="str">
        <f t="shared" si="488"/>
        <v>plays</v>
      </c>
      <c r="S3862" s="11">
        <f t="shared" si="484"/>
        <v>41833.660995370366</v>
      </c>
      <c r="T3862" s="11">
        <f t="shared" si="485"/>
        <v>41863.660995370366</v>
      </c>
      <c r="U3862" t="str">
        <f>INDEX('ED - Country code'!$A:$A,MATCH(Data!G3862,'ED - Country code'!$B:$B,0))</f>
        <v>United States of America</v>
      </c>
      <c r="V3862">
        <f t="shared" si="486"/>
        <v>30</v>
      </c>
      <c r="W3862">
        <f t="shared" si="487"/>
        <v>2014</v>
      </c>
    </row>
    <row r="3863" spans="1:23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0"/>
        <v>0.05</v>
      </c>
      <c r="P3863" s="8">
        <f t="shared" si="481"/>
        <v>100</v>
      </c>
      <c r="Q3863" t="str">
        <f t="shared" si="482"/>
        <v>theater</v>
      </c>
      <c r="R3863" t="str">
        <f t="shared" si="488"/>
        <v>plays</v>
      </c>
      <c r="S3863" s="11">
        <f t="shared" si="484"/>
        <v>41914.590011574073</v>
      </c>
      <c r="T3863" s="11">
        <f t="shared" si="485"/>
        <v>41955.907638888893</v>
      </c>
      <c r="U3863" t="str">
        <f>INDEX('ED - Country code'!$A:$A,MATCH(Data!G3863,'ED - Country code'!$B:$B,0))</f>
        <v>United States of America</v>
      </c>
      <c r="V3863">
        <f t="shared" si="486"/>
        <v>41.317627314820129</v>
      </c>
      <c r="W3863">
        <f t="shared" si="487"/>
        <v>2014</v>
      </c>
    </row>
    <row r="3864" spans="1:23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0"/>
        <v>1.3333333333333334E-4</v>
      </c>
      <c r="P3864" s="8">
        <f t="shared" si="481"/>
        <v>1</v>
      </c>
      <c r="Q3864" t="str">
        <f t="shared" si="482"/>
        <v>theater</v>
      </c>
      <c r="R3864" t="str">
        <f t="shared" si="488"/>
        <v>plays</v>
      </c>
      <c r="S3864" s="11">
        <f t="shared" si="484"/>
        <v>42611.261064814811</v>
      </c>
      <c r="T3864" s="11">
        <f t="shared" si="485"/>
        <v>42625.707638888889</v>
      </c>
      <c r="U3864" t="str">
        <f>INDEX('ED - Country code'!$A:$A,MATCH(Data!G3864,'ED - Country code'!$B:$B,0))</f>
        <v>United States of America</v>
      </c>
      <c r="V3864">
        <f t="shared" si="486"/>
        <v>14.446574074077944</v>
      </c>
      <c r="W3864">
        <f t="shared" si="487"/>
        <v>2016</v>
      </c>
    </row>
    <row r="3865" spans="1:23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0"/>
        <v>0</v>
      </c>
      <c r="P3865" s="8" t="e">
        <f t="shared" si="481"/>
        <v>#DIV/0!</v>
      </c>
      <c r="Q3865" t="str">
        <f t="shared" si="482"/>
        <v>theater</v>
      </c>
      <c r="R3865" t="str">
        <f t="shared" si="488"/>
        <v>plays</v>
      </c>
      <c r="S3865" s="11">
        <f t="shared" si="484"/>
        <v>42253.633159722223</v>
      </c>
      <c r="T3865" s="11">
        <f t="shared" si="485"/>
        <v>42313.674826388888</v>
      </c>
      <c r="U3865" t="str">
        <f>INDEX('ED - Country code'!$A:$A,MATCH(Data!G3865,'ED - Country code'!$B:$B,0))</f>
        <v>United States of America</v>
      </c>
      <c r="V3865">
        <f t="shared" si="486"/>
        <v>60.041666666664241</v>
      </c>
      <c r="W3865">
        <f t="shared" si="487"/>
        <v>2015</v>
      </c>
    </row>
    <row r="3866" spans="1:23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0"/>
        <v>1.2E-2</v>
      </c>
      <c r="P3866" s="8">
        <f t="shared" si="481"/>
        <v>20</v>
      </c>
      <c r="Q3866" t="str">
        <f t="shared" si="482"/>
        <v>theater</v>
      </c>
      <c r="R3866" t="str">
        <f t="shared" si="488"/>
        <v>plays</v>
      </c>
      <c r="S3866" s="11">
        <f t="shared" si="484"/>
        <v>42295.891828703709</v>
      </c>
      <c r="T3866" s="11">
        <f t="shared" si="485"/>
        <v>42325.933495370366</v>
      </c>
      <c r="U3866" t="str">
        <f>INDEX('ED - Country code'!$A:$A,MATCH(Data!G3866,'ED - Country code'!$B:$B,0))</f>
        <v>United States of America</v>
      </c>
      <c r="V3866">
        <f t="shared" si="486"/>
        <v>30.041666666656965</v>
      </c>
      <c r="W3866">
        <f t="shared" si="487"/>
        <v>2015</v>
      </c>
    </row>
    <row r="3867" spans="1:23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0"/>
        <v>0.26937422295897223</v>
      </c>
      <c r="P3867" s="8">
        <f t="shared" si="481"/>
        <v>46.428571428571431</v>
      </c>
      <c r="Q3867" t="str">
        <f t="shared" si="482"/>
        <v>theater</v>
      </c>
      <c r="R3867" t="str">
        <f t="shared" si="488"/>
        <v>plays</v>
      </c>
      <c r="S3867" s="11">
        <f t="shared" si="484"/>
        <v>41841.651597222226</v>
      </c>
      <c r="T3867" s="11">
        <f t="shared" si="485"/>
        <v>41881.229166666664</v>
      </c>
      <c r="U3867" t="str">
        <f>INDEX('ED - Country code'!$A:$A,MATCH(Data!G3867,'ED - Country code'!$B:$B,0))</f>
        <v>Canada</v>
      </c>
      <c r="V3867">
        <f t="shared" si="486"/>
        <v>39.577569444438268</v>
      </c>
      <c r="W3867">
        <f t="shared" si="487"/>
        <v>2014</v>
      </c>
    </row>
    <row r="3868" spans="1:23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0"/>
        <v>5.4999999999999997E-3</v>
      </c>
      <c r="P3868" s="8">
        <f t="shared" si="481"/>
        <v>5.5</v>
      </c>
      <c r="Q3868" t="str">
        <f t="shared" si="482"/>
        <v>theater</v>
      </c>
      <c r="R3868" t="str">
        <f t="shared" si="488"/>
        <v>plays</v>
      </c>
      <c r="S3868" s="11">
        <f t="shared" si="484"/>
        <v>42402.947002314817</v>
      </c>
      <c r="T3868" s="11">
        <f t="shared" si="485"/>
        <v>42452.145138888889</v>
      </c>
      <c r="U3868" t="str">
        <f>INDEX('ED - Country code'!$A:$A,MATCH(Data!G3868,'ED - Country code'!$B:$B,0))</f>
        <v>United States of America</v>
      </c>
      <c r="V3868">
        <f t="shared" si="486"/>
        <v>49.198136574072123</v>
      </c>
      <c r="W3868">
        <f t="shared" si="487"/>
        <v>2016</v>
      </c>
    </row>
    <row r="3869" spans="1:23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0"/>
        <v>0.1255</v>
      </c>
      <c r="P3869" s="8">
        <f t="shared" si="481"/>
        <v>50.2</v>
      </c>
      <c r="Q3869" t="str">
        <f t="shared" si="482"/>
        <v>theater</v>
      </c>
      <c r="R3869" t="str">
        <f t="shared" si="488"/>
        <v>plays</v>
      </c>
      <c r="S3869" s="11">
        <f t="shared" si="484"/>
        <v>42509.814108796301</v>
      </c>
      <c r="T3869" s="11">
        <f t="shared" si="485"/>
        <v>42539.814108796301</v>
      </c>
      <c r="U3869" t="str">
        <f>INDEX('ED - Country code'!$A:$A,MATCH(Data!G3869,'ED - Country code'!$B:$B,0))</f>
        <v>United States of America</v>
      </c>
      <c r="V3869">
        <f t="shared" si="486"/>
        <v>30</v>
      </c>
      <c r="W3869">
        <f t="shared" si="487"/>
        <v>2016</v>
      </c>
    </row>
    <row r="3870" spans="1:23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0"/>
        <v>2E-3</v>
      </c>
      <c r="P3870" s="8">
        <f t="shared" si="481"/>
        <v>10</v>
      </c>
      <c r="Q3870" t="str">
        <f t="shared" si="482"/>
        <v>theater</v>
      </c>
      <c r="R3870" t="str">
        <f t="shared" si="488"/>
        <v>musical</v>
      </c>
      <c r="S3870" s="11">
        <f t="shared" si="484"/>
        <v>41865.659780092588</v>
      </c>
      <c r="T3870" s="11">
        <f t="shared" si="485"/>
        <v>41890.659780092588</v>
      </c>
      <c r="U3870" t="str">
        <f>INDEX('ED - Country code'!$A:$A,MATCH(Data!G3870,'ED - Country code'!$B:$B,0))</f>
        <v>United Kingdom</v>
      </c>
      <c r="V3870">
        <f t="shared" si="486"/>
        <v>25</v>
      </c>
      <c r="W3870">
        <f t="shared" si="487"/>
        <v>2014</v>
      </c>
    </row>
    <row r="3871" spans="1:23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0"/>
        <v>3.44748684310884E-2</v>
      </c>
      <c r="P3871" s="8">
        <f t="shared" si="481"/>
        <v>30.133333333333333</v>
      </c>
      <c r="Q3871" t="str">
        <f t="shared" si="482"/>
        <v>theater</v>
      </c>
      <c r="R3871" t="str">
        <f t="shared" si="488"/>
        <v>musical</v>
      </c>
      <c r="S3871" s="11">
        <f t="shared" si="484"/>
        <v>42047.724444444444</v>
      </c>
      <c r="T3871" s="11">
        <f t="shared" si="485"/>
        <v>42077.132638888885</v>
      </c>
      <c r="U3871" t="str">
        <f>INDEX('ED - Country code'!$A:$A,MATCH(Data!G3871,'ED - Country code'!$B:$B,0))</f>
        <v>United States of America</v>
      </c>
      <c r="V3871">
        <f t="shared" si="486"/>
        <v>29.408194444440596</v>
      </c>
      <c r="W3871">
        <f t="shared" si="487"/>
        <v>2015</v>
      </c>
    </row>
    <row r="3872" spans="1:23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0"/>
        <v>0.15</v>
      </c>
      <c r="P3872" s="8">
        <f t="shared" si="481"/>
        <v>150</v>
      </c>
      <c r="Q3872" t="str">
        <f t="shared" si="482"/>
        <v>theater</v>
      </c>
      <c r="R3872" t="str">
        <f t="shared" si="488"/>
        <v>musical</v>
      </c>
      <c r="S3872" s="11">
        <f t="shared" si="484"/>
        <v>41793.17219907407</v>
      </c>
      <c r="T3872" s="11">
        <f t="shared" si="485"/>
        <v>41823.17219907407</v>
      </c>
      <c r="U3872" t="str">
        <f>INDEX('ED - Country code'!$A:$A,MATCH(Data!G3872,'ED - Country code'!$B:$B,0))</f>
        <v>United States of America</v>
      </c>
      <c r="V3872">
        <f t="shared" si="486"/>
        <v>30</v>
      </c>
      <c r="W3872">
        <f t="shared" si="487"/>
        <v>2014</v>
      </c>
    </row>
    <row r="3873" spans="1:23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0"/>
        <v>2.6666666666666668E-2</v>
      </c>
      <c r="P3873" s="8">
        <f t="shared" si="481"/>
        <v>13.333333333333334</v>
      </c>
      <c r="Q3873" t="str">
        <f t="shared" si="482"/>
        <v>theater</v>
      </c>
      <c r="R3873" t="str">
        <f t="shared" si="488"/>
        <v>musical</v>
      </c>
      <c r="S3873" s="11">
        <f t="shared" si="484"/>
        <v>42763.780671296292</v>
      </c>
      <c r="T3873" s="11">
        <f t="shared" si="485"/>
        <v>42823.739004629635</v>
      </c>
      <c r="U3873" t="str">
        <f>INDEX('ED - Country code'!$A:$A,MATCH(Data!G3873,'ED - Country code'!$B:$B,0))</f>
        <v>United States of America</v>
      </c>
      <c r="V3873">
        <f t="shared" si="486"/>
        <v>59.958333333343035</v>
      </c>
      <c r="W3873">
        <f t="shared" si="487"/>
        <v>2017</v>
      </c>
    </row>
    <row r="3874" spans="1:23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0"/>
        <v>0</v>
      </c>
      <c r="P3874" s="8" t="e">
        <f t="shared" si="481"/>
        <v>#DIV/0!</v>
      </c>
      <c r="Q3874" t="str">
        <f t="shared" si="482"/>
        <v>theater</v>
      </c>
      <c r="R3874" t="str">
        <f t="shared" si="488"/>
        <v>musical</v>
      </c>
      <c r="S3874" s="11">
        <f t="shared" si="484"/>
        <v>42180.145787037036</v>
      </c>
      <c r="T3874" s="11">
        <f t="shared" si="485"/>
        <v>42230.145787037036</v>
      </c>
      <c r="U3874" t="str">
        <f>INDEX('ED - Country code'!$A:$A,MATCH(Data!G3874,'ED - Country code'!$B:$B,0))</f>
        <v>United States of America</v>
      </c>
      <c r="V3874">
        <f t="shared" si="486"/>
        <v>50</v>
      </c>
      <c r="W3874">
        <f t="shared" si="487"/>
        <v>2015</v>
      </c>
    </row>
    <row r="3875" spans="1:23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0"/>
        <v>0</v>
      </c>
      <c r="P3875" s="8" t="e">
        <f t="shared" si="481"/>
        <v>#DIV/0!</v>
      </c>
      <c r="Q3875" t="str">
        <f t="shared" si="482"/>
        <v>theater</v>
      </c>
      <c r="R3875" t="str">
        <f t="shared" si="488"/>
        <v>musical</v>
      </c>
      <c r="S3875" s="11">
        <f t="shared" si="484"/>
        <v>42255.696006944447</v>
      </c>
      <c r="T3875" s="11">
        <f t="shared" si="485"/>
        <v>42285.696006944447</v>
      </c>
      <c r="U3875" t="str">
        <f>INDEX('ED - Country code'!$A:$A,MATCH(Data!G3875,'ED - Country code'!$B:$B,0))</f>
        <v>United States of America</v>
      </c>
      <c r="V3875">
        <f t="shared" si="486"/>
        <v>30</v>
      </c>
      <c r="W3875">
        <f t="shared" si="487"/>
        <v>2015</v>
      </c>
    </row>
    <row r="3876" spans="1:23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0"/>
        <v>0</v>
      </c>
      <c r="P3876" s="8" t="e">
        <f t="shared" si="481"/>
        <v>#DIV/0!</v>
      </c>
      <c r="Q3876" t="str">
        <f t="shared" si="482"/>
        <v>theater</v>
      </c>
      <c r="R3876" t="str">
        <f t="shared" si="488"/>
        <v>musical</v>
      </c>
      <c r="S3876" s="11">
        <f t="shared" si="484"/>
        <v>42007.016458333332</v>
      </c>
      <c r="T3876" s="11">
        <f t="shared" si="485"/>
        <v>42028.041666666672</v>
      </c>
      <c r="U3876" t="str">
        <f>INDEX('ED - Country code'!$A:$A,MATCH(Data!G3876,'ED - Country code'!$B:$B,0))</f>
        <v>New Zealand</v>
      </c>
      <c r="V3876">
        <f t="shared" si="486"/>
        <v>21.025208333339833</v>
      </c>
      <c r="W3876">
        <f t="shared" si="487"/>
        <v>2015</v>
      </c>
    </row>
    <row r="3877" spans="1:23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0"/>
        <v>0</v>
      </c>
      <c r="P3877" s="8" t="e">
        <f t="shared" si="481"/>
        <v>#DIV/0!</v>
      </c>
      <c r="Q3877" t="str">
        <f t="shared" si="482"/>
        <v>theater</v>
      </c>
      <c r="R3877" t="str">
        <f t="shared" si="488"/>
        <v>musical</v>
      </c>
      <c r="S3877" s="11">
        <f t="shared" si="484"/>
        <v>42615.346817129626</v>
      </c>
      <c r="T3877" s="11">
        <f t="shared" si="485"/>
        <v>42616.416666666672</v>
      </c>
      <c r="U3877" t="str">
        <f>INDEX('ED - Country code'!$A:$A,MATCH(Data!G3877,'ED - Country code'!$B:$B,0))</f>
        <v>Denmark</v>
      </c>
      <c r="V3877">
        <f t="shared" si="486"/>
        <v>1.0698495370452292</v>
      </c>
      <c r="W3877">
        <f t="shared" si="487"/>
        <v>2016</v>
      </c>
    </row>
    <row r="3878" spans="1:23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0"/>
        <v>0.52794871794871789</v>
      </c>
      <c r="P3878" s="8">
        <f t="shared" si="481"/>
        <v>44.760869565217391</v>
      </c>
      <c r="Q3878" t="str">
        <f t="shared" si="482"/>
        <v>theater</v>
      </c>
      <c r="R3878" t="str">
        <f t="shared" si="488"/>
        <v>musical</v>
      </c>
      <c r="S3878" s="11">
        <f t="shared" si="484"/>
        <v>42372.624166666668</v>
      </c>
      <c r="T3878" s="11">
        <f t="shared" si="485"/>
        <v>42402.624166666668</v>
      </c>
      <c r="U3878" t="str">
        <f>INDEX('ED - Country code'!$A:$A,MATCH(Data!G3878,'ED - Country code'!$B:$B,0))</f>
        <v>United Kingdom</v>
      </c>
      <c r="V3878">
        <f t="shared" si="486"/>
        <v>30</v>
      </c>
      <c r="W3878">
        <f t="shared" si="487"/>
        <v>2016</v>
      </c>
    </row>
    <row r="3879" spans="1:23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0"/>
        <v>4.9639999999999997E-2</v>
      </c>
      <c r="P3879" s="8">
        <f t="shared" si="481"/>
        <v>88.642857142857139</v>
      </c>
      <c r="Q3879" t="str">
        <f t="shared" si="482"/>
        <v>theater</v>
      </c>
      <c r="R3879" t="str">
        <f t="shared" si="488"/>
        <v>musical</v>
      </c>
      <c r="S3879" s="11">
        <f t="shared" si="484"/>
        <v>42682.67768518519</v>
      </c>
      <c r="T3879" s="11">
        <f t="shared" si="485"/>
        <v>42712.67768518519</v>
      </c>
      <c r="U3879" t="str">
        <f>INDEX('ED - Country code'!$A:$A,MATCH(Data!G3879,'ED - Country code'!$B:$B,0))</f>
        <v>United States of America</v>
      </c>
      <c r="V3879">
        <f t="shared" si="486"/>
        <v>30</v>
      </c>
      <c r="W3879">
        <f t="shared" si="487"/>
        <v>2016</v>
      </c>
    </row>
    <row r="3880" spans="1:23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0"/>
        <v>5.5555555555555556E-4</v>
      </c>
      <c r="P3880" s="8">
        <f t="shared" si="481"/>
        <v>10</v>
      </c>
      <c r="Q3880" t="str">
        <f t="shared" si="482"/>
        <v>theater</v>
      </c>
      <c r="R3880" t="str">
        <f t="shared" si="488"/>
        <v>musical</v>
      </c>
      <c r="S3880" s="11">
        <f t="shared" si="484"/>
        <v>42154.818819444445</v>
      </c>
      <c r="T3880" s="11">
        <f t="shared" si="485"/>
        <v>42185.165972222225</v>
      </c>
      <c r="U3880" t="str">
        <f>INDEX('ED - Country code'!$A:$A,MATCH(Data!G3880,'ED - Country code'!$B:$B,0))</f>
        <v>United States of America</v>
      </c>
      <c r="V3880">
        <f t="shared" si="486"/>
        <v>30.347152777780138</v>
      </c>
      <c r="W3880">
        <f t="shared" si="487"/>
        <v>2015</v>
      </c>
    </row>
    <row r="3881" spans="1:23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0"/>
        <v>0</v>
      </c>
      <c r="P3881" s="8" t="e">
        <f t="shared" si="481"/>
        <v>#DIV/0!</v>
      </c>
      <c r="Q3881" t="str">
        <f t="shared" si="482"/>
        <v>theater</v>
      </c>
      <c r="R3881" t="str">
        <f t="shared" si="488"/>
        <v>musical</v>
      </c>
      <c r="S3881" s="11">
        <f t="shared" si="484"/>
        <v>41999.861064814817</v>
      </c>
      <c r="T3881" s="11">
        <f t="shared" si="485"/>
        <v>42029.861064814817</v>
      </c>
      <c r="U3881" t="str">
        <f>INDEX('ED - Country code'!$A:$A,MATCH(Data!G3881,'ED - Country code'!$B:$B,0))</f>
        <v>United Kingdom</v>
      </c>
      <c r="V3881">
        <f t="shared" si="486"/>
        <v>30</v>
      </c>
      <c r="W3881">
        <f t="shared" si="487"/>
        <v>2015</v>
      </c>
    </row>
    <row r="3882" spans="1:23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0"/>
        <v>0.13066666666666665</v>
      </c>
      <c r="P3882" s="8">
        <f t="shared" si="481"/>
        <v>57.647058823529413</v>
      </c>
      <c r="Q3882" t="str">
        <f t="shared" si="482"/>
        <v>theater</v>
      </c>
      <c r="R3882" t="str">
        <f t="shared" si="488"/>
        <v>musical</v>
      </c>
      <c r="S3882" s="11">
        <f t="shared" si="484"/>
        <v>41815.815046296295</v>
      </c>
      <c r="T3882" s="11">
        <f t="shared" si="485"/>
        <v>41850.958333333336</v>
      </c>
      <c r="U3882" t="str">
        <f>INDEX('ED - Country code'!$A:$A,MATCH(Data!G3882,'ED - Country code'!$B:$B,0))</f>
        <v>United Kingdom</v>
      </c>
      <c r="V3882">
        <f t="shared" si="486"/>
        <v>35.143287037040864</v>
      </c>
      <c r="W3882">
        <f t="shared" si="487"/>
        <v>2014</v>
      </c>
    </row>
    <row r="3883" spans="1:23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0"/>
        <v>0.05</v>
      </c>
      <c r="P3883" s="8">
        <f t="shared" si="481"/>
        <v>25</v>
      </c>
      <c r="Q3883" t="str">
        <f t="shared" si="482"/>
        <v>theater</v>
      </c>
      <c r="R3883" t="str">
        <f t="shared" si="488"/>
        <v>musical</v>
      </c>
      <c r="S3883" s="11">
        <f t="shared" si="484"/>
        <v>42756.018506944441</v>
      </c>
      <c r="T3883" s="11">
        <f t="shared" si="485"/>
        <v>42786.018506944441</v>
      </c>
      <c r="U3883" t="str">
        <f>INDEX('ED - Country code'!$A:$A,MATCH(Data!G3883,'ED - Country code'!$B:$B,0))</f>
        <v>United States of America</v>
      </c>
      <c r="V3883">
        <f t="shared" si="486"/>
        <v>30</v>
      </c>
      <c r="W3883">
        <f t="shared" si="487"/>
        <v>2017</v>
      </c>
    </row>
    <row r="3884" spans="1:23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0"/>
        <v>0</v>
      </c>
      <c r="P3884" s="8" t="e">
        <f t="shared" si="481"/>
        <v>#DIV/0!</v>
      </c>
      <c r="Q3884" t="str">
        <f t="shared" si="482"/>
        <v>theater</v>
      </c>
      <c r="R3884" t="str">
        <f t="shared" si="488"/>
        <v>musical</v>
      </c>
      <c r="S3884" s="11">
        <f t="shared" si="484"/>
        <v>42373.983449074076</v>
      </c>
      <c r="T3884" s="11">
        <f t="shared" si="485"/>
        <v>42400.960416666669</v>
      </c>
      <c r="U3884" t="str">
        <f>INDEX('ED - Country code'!$A:$A,MATCH(Data!G3884,'ED - Country code'!$B:$B,0))</f>
        <v>Australia</v>
      </c>
      <c r="V3884">
        <f t="shared" si="486"/>
        <v>26.9769675925927</v>
      </c>
      <c r="W3884">
        <f t="shared" si="487"/>
        <v>2016</v>
      </c>
    </row>
    <row r="3885" spans="1:23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0"/>
        <v>0</v>
      </c>
      <c r="P3885" s="8" t="e">
        <f t="shared" si="481"/>
        <v>#DIV/0!</v>
      </c>
      <c r="Q3885" t="str">
        <f t="shared" si="482"/>
        <v>theater</v>
      </c>
      <c r="R3885" t="str">
        <f t="shared" si="488"/>
        <v>musical</v>
      </c>
      <c r="S3885" s="11">
        <f t="shared" si="484"/>
        <v>41854.602650462963</v>
      </c>
      <c r="T3885" s="11">
        <f t="shared" si="485"/>
        <v>41884.602650462963</v>
      </c>
      <c r="U3885" t="str">
        <f>INDEX('ED - Country code'!$A:$A,MATCH(Data!G3885,'ED - Country code'!$B:$B,0))</f>
        <v>United Kingdom</v>
      </c>
      <c r="V3885">
        <f t="shared" si="486"/>
        <v>30</v>
      </c>
      <c r="W3885">
        <f t="shared" si="487"/>
        <v>2014</v>
      </c>
    </row>
    <row r="3886" spans="1:23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0"/>
        <v>0</v>
      </c>
      <c r="P3886" s="8" t="e">
        <f t="shared" si="481"/>
        <v>#DIV/0!</v>
      </c>
      <c r="Q3886" t="str">
        <f t="shared" si="482"/>
        <v>theater</v>
      </c>
      <c r="R3886" t="str">
        <f t="shared" si="488"/>
        <v>musical</v>
      </c>
      <c r="S3886" s="11">
        <f t="shared" si="484"/>
        <v>42065.791574074072</v>
      </c>
      <c r="T3886" s="11">
        <f t="shared" si="485"/>
        <v>42090.749907407408</v>
      </c>
      <c r="U3886" t="str">
        <f>INDEX('ED - Country code'!$A:$A,MATCH(Data!G3886,'ED - Country code'!$B:$B,0))</f>
        <v>United States of America</v>
      </c>
      <c r="V3886">
        <f t="shared" si="486"/>
        <v>24.958333333335759</v>
      </c>
      <c r="W3886">
        <f t="shared" si="487"/>
        <v>2015</v>
      </c>
    </row>
    <row r="3887" spans="1:23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0"/>
        <v>0</v>
      </c>
      <c r="P3887" s="8" t="e">
        <f t="shared" si="481"/>
        <v>#DIV/0!</v>
      </c>
      <c r="Q3887" t="str">
        <f t="shared" si="482"/>
        <v>theater</v>
      </c>
      <c r="R3887" t="str">
        <f t="shared" si="488"/>
        <v>musical</v>
      </c>
      <c r="S3887" s="11">
        <f t="shared" si="484"/>
        <v>42469.951284722221</v>
      </c>
      <c r="T3887" s="11">
        <f t="shared" si="485"/>
        <v>42499.951284722221</v>
      </c>
      <c r="U3887" t="str">
        <f>INDEX('ED - Country code'!$A:$A,MATCH(Data!G3887,'ED - Country code'!$B:$B,0))</f>
        <v>United States of America</v>
      </c>
      <c r="V3887">
        <f t="shared" si="486"/>
        <v>30</v>
      </c>
      <c r="W3887">
        <f t="shared" si="487"/>
        <v>2016</v>
      </c>
    </row>
    <row r="3888" spans="1:23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0"/>
        <v>0</v>
      </c>
      <c r="P3888" s="8" t="e">
        <f t="shared" si="481"/>
        <v>#DIV/0!</v>
      </c>
      <c r="Q3888" t="str">
        <f t="shared" si="482"/>
        <v>theater</v>
      </c>
      <c r="R3888" t="str">
        <f t="shared" si="488"/>
        <v>musical</v>
      </c>
      <c r="S3888" s="11">
        <f t="shared" si="484"/>
        <v>41954.228032407409</v>
      </c>
      <c r="T3888" s="11">
        <f t="shared" si="485"/>
        <v>41984.228032407409</v>
      </c>
      <c r="U3888" t="str">
        <f>INDEX('ED - Country code'!$A:$A,MATCH(Data!G3888,'ED - Country code'!$B:$B,0))</f>
        <v>Australia</v>
      </c>
      <c r="V3888">
        <f t="shared" si="486"/>
        <v>30</v>
      </c>
      <c r="W3888">
        <f t="shared" si="487"/>
        <v>2014</v>
      </c>
    </row>
    <row r="3889" spans="1:23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0"/>
        <v>1.7500000000000002E-2</v>
      </c>
      <c r="P3889" s="8">
        <f t="shared" si="481"/>
        <v>17.5</v>
      </c>
      <c r="Q3889" t="str">
        <f t="shared" si="482"/>
        <v>theater</v>
      </c>
      <c r="R3889" t="str">
        <f t="shared" si="488"/>
        <v>musical</v>
      </c>
      <c r="S3889" s="11">
        <f t="shared" si="484"/>
        <v>42079.857974537037</v>
      </c>
      <c r="T3889" s="11">
        <f t="shared" si="485"/>
        <v>42125.916666666672</v>
      </c>
      <c r="U3889" t="str">
        <f>INDEX('ED - Country code'!$A:$A,MATCH(Data!G3889,'ED - Country code'!$B:$B,0))</f>
        <v>United States of America</v>
      </c>
      <c r="V3889">
        <f t="shared" si="486"/>
        <v>46.058692129634437</v>
      </c>
      <c r="W3889">
        <f t="shared" si="487"/>
        <v>2015</v>
      </c>
    </row>
    <row r="3890" spans="1:23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0"/>
        <v>0.27100000000000002</v>
      </c>
      <c r="P3890" s="8">
        <f t="shared" si="481"/>
        <v>38.714285714285715</v>
      </c>
      <c r="Q3890" t="str">
        <f t="shared" si="482"/>
        <v>theater</v>
      </c>
      <c r="R3890" t="str">
        <f t="shared" si="488"/>
        <v>plays</v>
      </c>
      <c r="S3890" s="11">
        <f t="shared" si="484"/>
        <v>42762.545810185184</v>
      </c>
      <c r="T3890" s="11">
        <f t="shared" si="485"/>
        <v>42792.545810185184</v>
      </c>
      <c r="U3890" t="str">
        <f>INDEX('ED - Country code'!$A:$A,MATCH(Data!G3890,'ED - Country code'!$B:$B,0))</f>
        <v>United Kingdom</v>
      </c>
      <c r="V3890">
        <f t="shared" si="486"/>
        <v>30</v>
      </c>
      <c r="W3890">
        <f t="shared" si="487"/>
        <v>2017</v>
      </c>
    </row>
    <row r="3891" spans="1:23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0"/>
        <v>1.4749999999999999E-2</v>
      </c>
      <c r="P3891" s="8">
        <f t="shared" si="481"/>
        <v>13.111111111111111</v>
      </c>
      <c r="Q3891" t="str">
        <f t="shared" si="482"/>
        <v>theater</v>
      </c>
      <c r="R3891" t="str">
        <f t="shared" si="488"/>
        <v>plays</v>
      </c>
      <c r="S3891" s="11">
        <f t="shared" si="484"/>
        <v>41977.004976851851</v>
      </c>
      <c r="T3891" s="11">
        <f t="shared" si="485"/>
        <v>42008.976388888885</v>
      </c>
      <c r="U3891" t="str">
        <f>INDEX('ED - Country code'!$A:$A,MATCH(Data!G3891,'ED - Country code'!$B:$B,0))</f>
        <v>United States of America</v>
      </c>
      <c r="V3891">
        <f t="shared" si="486"/>
        <v>31.971412037033588</v>
      </c>
      <c r="W3891">
        <f t="shared" si="487"/>
        <v>2015</v>
      </c>
    </row>
    <row r="3892" spans="1:23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0"/>
        <v>0.16826666666666668</v>
      </c>
      <c r="P3892" s="8">
        <f t="shared" si="481"/>
        <v>315.5</v>
      </c>
      <c r="Q3892" t="str">
        <f t="shared" si="482"/>
        <v>theater</v>
      </c>
      <c r="R3892" t="str">
        <f t="shared" si="488"/>
        <v>plays</v>
      </c>
      <c r="S3892" s="11">
        <f t="shared" si="484"/>
        <v>42171.758611111116</v>
      </c>
      <c r="T3892" s="11">
        <f t="shared" si="485"/>
        <v>42231.758611111116</v>
      </c>
      <c r="U3892" t="str">
        <f>INDEX('ED - Country code'!$A:$A,MATCH(Data!G3892,'ED - Country code'!$B:$B,0))</f>
        <v>United States of America</v>
      </c>
      <c r="V3892">
        <f t="shared" si="486"/>
        <v>60</v>
      </c>
      <c r="W3892">
        <f t="shared" si="487"/>
        <v>2015</v>
      </c>
    </row>
    <row r="3893" spans="1:23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0"/>
        <v>0.32500000000000001</v>
      </c>
      <c r="P3893" s="8">
        <f t="shared" si="481"/>
        <v>37.142857142857146</v>
      </c>
      <c r="Q3893" t="str">
        <f t="shared" si="482"/>
        <v>theater</v>
      </c>
      <c r="R3893" t="str">
        <f t="shared" si="488"/>
        <v>plays</v>
      </c>
      <c r="S3893" s="11">
        <f t="shared" si="484"/>
        <v>42056.1324537037</v>
      </c>
      <c r="T3893" s="11">
        <f t="shared" si="485"/>
        <v>42086.207638888889</v>
      </c>
      <c r="U3893" t="str">
        <f>INDEX('ED - Country code'!$A:$A,MATCH(Data!G3893,'ED - Country code'!$B:$B,0))</f>
        <v>United States of America</v>
      </c>
      <c r="V3893">
        <f t="shared" si="486"/>
        <v>30.075185185189184</v>
      </c>
      <c r="W3893">
        <f t="shared" si="487"/>
        <v>2015</v>
      </c>
    </row>
    <row r="3894" spans="1:23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0"/>
        <v>0</v>
      </c>
      <c r="P3894" s="8" t="e">
        <f t="shared" si="481"/>
        <v>#DIV/0!</v>
      </c>
      <c r="Q3894" t="str">
        <f t="shared" si="482"/>
        <v>theater</v>
      </c>
      <c r="R3894" t="str">
        <f t="shared" si="488"/>
        <v>plays</v>
      </c>
      <c r="S3894" s="11">
        <f t="shared" si="484"/>
        <v>41867.652280092596</v>
      </c>
      <c r="T3894" s="11">
        <f t="shared" si="485"/>
        <v>41875.291666666664</v>
      </c>
      <c r="U3894" t="str">
        <f>INDEX('ED - Country code'!$A:$A,MATCH(Data!G3894,'ED - Country code'!$B:$B,0))</f>
        <v>United States of America</v>
      </c>
      <c r="V3894">
        <f t="shared" si="486"/>
        <v>7.6393865740683395</v>
      </c>
      <c r="W3894">
        <f t="shared" si="487"/>
        <v>2014</v>
      </c>
    </row>
    <row r="3895" spans="1:23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0"/>
        <v>0.2155</v>
      </c>
      <c r="P3895" s="8">
        <f t="shared" si="481"/>
        <v>128.27380952380952</v>
      </c>
      <c r="Q3895" t="str">
        <f t="shared" si="482"/>
        <v>theater</v>
      </c>
      <c r="R3895" t="str">
        <f t="shared" si="488"/>
        <v>plays</v>
      </c>
      <c r="S3895" s="11">
        <f t="shared" si="484"/>
        <v>41779.657870370371</v>
      </c>
      <c r="T3895" s="11">
        <f t="shared" si="485"/>
        <v>41821.25</v>
      </c>
      <c r="U3895" t="str">
        <f>INDEX('ED - Country code'!$A:$A,MATCH(Data!G3895,'ED - Country code'!$B:$B,0))</f>
        <v>United States of America</v>
      </c>
      <c r="V3895">
        <f t="shared" si="486"/>
        <v>41.592129629629198</v>
      </c>
      <c r="W3895">
        <f t="shared" si="487"/>
        <v>2014</v>
      </c>
    </row>
    <row r="3896" spans="1:23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0"/>
        <v>3.4666666666666665E-2</v>
      </c>
      <c r="P3896" s="8">
        <f t="shared" si="481"/>
        <v>47.272727272727273</v>
      </c>
      <c r="Q3896" t="str">
        <f t="shared" si="482"/>
        <v>theater</v>
      </c>
      <c r="R3896" t="str">
        <f t="shared" si="488"/>
        <v>plays</v>
      </c>
      <c r="S3896" s="11">
        <f t="shared" si="484"/>
        <v>42679.958472222221</v>
      </c>
      <c r="T3896" s="11">
        <f t="shared" si="485"/>
        <v>42710.207638888889</v>
      </c>
      <c r="U3896" t="str">
        <f>INDEX('ED - Country code'!$A:$A,MATCH(Data!G3896,'ED - Country code'!$B:$B,0))</f>
        <v>United States of America</v>
      </c>
      <c r="V3896">
        <f t="shared" si="486"/>
        <v>30.249166666668316</v>
      </c>
      <c r="W3896">
        <f t="shared" si="487"/>
        <v>2016</v>
      </c>
    </row>
    <row r="3897" spans="1:23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0"/>
        <v>0.05</v>
      </c>
      <c r="P3897" s="8">
        <f t="shared" si="481"/>
        <v>50</v>
      </c>
      <c r="Q3897" t="str">
        <f t="shared" si="482"/>
        <v>theater</v>
      </c>
      <c r="R3897" t="str">
        <f t="shared" si="488"/>
        <v>plays</v>
      </c>
      <c r="S3897" s="11">
        <f t="shared" si="484"/>
        <v>42032.250208333338</v>
      </c>
      <c r="T3897" s="11">
        <f t="shared" si="485"/>
        <v>42063.250208333338</v>
      </c>
      <c r="U3897" t="str">
        <f>INDEX('ED - Country code'!$A:$A,MATCH(Data!G3897,'ED - Country code'!$B:$B,0))</f>
        <v>United States of America</v>
      </c>
      <c r="V3897">
        <f t="shared" si="486"/>
        <v>31</v>
      </c>
      <c r="W3897">
        <f t="shared" si="487"/>
        <v>2015</v>
      </c>
    </row>
    <row r="3898" spans="1:23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0"/>
        <v>0.10625</v>
      </c>
      <c r="P3898" s="8">
        <f t="shared" si="481"/>
        <v>42.5</v>
      </c>
      <c r="Q3898" t="str">
        <f t="shared" si="482"/>
        <v>theater</v>
      </c>
      <c r="R3898" t="str">
        <f t="shared" si="488"/>
        <v>plays</v>
      </c>
      <c r="S3898" s="11">
        <f t="shared" si="484"/>
        <v>41793.191875000004</v>
      </c>
      <c r="T3898" s="11">
        <f t="shared" si="485"/>
        <v>41807.191875000004</v>
      </c>
      <c r="U3898" t="str">
        <f>INDEX('ED - Country code'!$A:$A,MATCH(Data!G3898,'ED - Country code'!$B:$B,0))</f>
        <v>United States of America</v>
      </c>
      <c r="V3898">
        <f t="shared" si="486"/>
        <v>14</v>
      </c>
      <c r="W3898">
        <f t="shared" si="487"/>
        <v>2014</v>
      </c>
    </row>
    <row r="3899" spans="1:23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0"/>
        <v>0.17599999999999999</v>
      </c>
      <c r="P3899" s="8">
        <f t="shared" si="481"/>
        <v>44</v>
      </c>
      <c r="Q3899" t="str">
        <f t="shared" si="482"/>
        <v>theater</v>
      </c>
      <c r="R3899" t="str">
        <f t="shared" si="488"/>
        <v>plays</v>
      </c>
      <c r="S3899" s="11">
        <f t="shared" si="484"/>
        <v>41982.87364583333</v>
      </c>
      <c r="T3899" s="11">
        <f t="shared" si="485"/>
        <v>42012.87364583333</v>
      </c>
      <c r="U3899" t="str">
        <f>INDEX('ED - Country code'!$A:$A,MATCH(Data!G3899,'ED - Country code'!$B:$B,0))</f>
        <v>New Zealand</v>
      </c>
      <c r="V3899">
        <f t="shared" si="486"/>
        <v>30</v>
      </c>
      <c r="W3899">
        <f t="shared" si="487"/>
        <v>2015</v>
      </c>
    </row>
    <row r="3900" spans="1:23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0"/>
        <v>0.3256</v>
      </c>
      <c r="P3900" s="8">
        <f t="shared" si="481"/>
        <v>50.875</v>
      </c>
      <c r="Q3900" t="str">
        <f t="shared" si="482"/>
        <v>theater</v>
      </c>
      <c r="R3900" t="str">
        <f t="shared" si="488"/>
        <v>plays</v>
      </c>
      <c r="S3900" s="11">
        <f t="shared" si="484"/>
        <v>42193.482291666667</v>
      </c>
      <c r="T3900" s="11">
        <f t="shared" si="485"/>
        <v>42233.666666666672</v>
      </c>
      <c r="U3900" t="str">
        <f>INDEX('ED - Country code'!$A:$A,MATCH(Data!G3900,'ED - Country code'!$B:$B,0))</f>
        <v>United Kingdom</v>
      </c>
      <c r="V3900">
        <f t="shared" si="486"/>
        <v>40.184375000004366</v>
      </c>
      <c r="W3900">
        <f t="shared" si="487"/>
        <v>2015</v>
      </c>
    </row>
    <row r="3901" spans="1:23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0"/>
        <v>1.2500000000000001E-2</v>
      </c>
      <c r="P3901" s="8">
        <f t="shared" si="481"/>
        <v>62.5</v>
      </c>
      <c r="Q3901" t="str">
        <f t="shared" si="482"/>
        <v>theater</v>
      </c>
      <c r="R3901" t="str">
        <f t="shared" si="488"/>
        <v>plays</v>
      </c>
      <c r="S3901" s="11">
        <f t="shared" si="484"/>
        <v>41843.775011574071</v>
      </c>
      <c r="T3901" s="11">
        <f t="shared" si="485"/>
        <v>41863.775011574071</v>
      </c>
      <c r="U3901" t="str">
        <f>INDEX('ED - Country code'!$A:$A,MATCH(Data!G3901,'ED - Country code'!$B:$B,0))</f>
        <v>United States of America</v>
      </c>
      <c r="V3901">
        <f t="shared" si="486"/>
        <v>20</v>
      </c>
      <c r="W3901">
        <f t="shared" si="487"/>
        <v>2014</v>
      </c>
    </row>
    <row r="3902" spans="1:23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0"/>
        <v>5.3999999999999999E-2</v>
      </c>
      <c r="P3902" s="8">
        <f t="shared" si="481"/>
        <v>27</v>
      </c>
      <c r="Q3902" t="str">
        <f t="shared" si="482"/>
        <v>theater</v>
      </c>
      <c r="R3902" t="str">
        <f t="shared" si="488"/>
        <v>plays</v>
      </c>
      <c r="S3902" s="11">
        <f t="shared" si="484"/>
        <v>42136.092488425929</v>
      </c>
      <c r="T3902" s="11">
        <f t="shared" si="485"/>
        <v>42166.092488425929</v>
      </c>
      <c r="U3902" t="str">
        <f>INDEX('ED - Country code'!$A:$A,MATCH(Data!G3902,'ED - Country code'!$B:$B,0))</f>
        <v>United States of America</v>
      </c>
      <c r="V3902">
        <f t="shared" si="486"/>
        <v>30</v>
      </c>
      <c r="W3902">
        <f t="shared" si="487"/>
        <v>2015</v>
      </c>
    </row>
    <row r="3903" spans="1:23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0"/>
        <v>8.3333333333333332E-3</v>
      </c>
      <c r="P3903" s="8">
        <f t="shared" si="481"/>
        <v>25</v>
      </c>
      <c r="Q3903" t="str">
        <f t="shared" si="482"/>
        <v>theater</v>
      </c>
      <c r="R3903" t="str">
        <f t="shared" si="488"/>
        <v>plays</v>
      </c>
      <c r="S3903" s="11">
        <f t="shared" si="484"/>
        <v>42317.826377314821</v>
      </c>
      <c r="T3903" s="11">
        <f t="shared" si="485"/>
        <v>42357.826377314821</v>
      </c>
      <c r="U3903" t="str">
        <f>INDEX('ED - Country code'!$A:$A,MATCH(Data!G3903,'ED - Country code'!$B:$B,0))</f>
        <v>United States of America</v>
      </c>
      <c r="V3903">
        <f t="shared" si="486"/>
        <v>40</v>
      </c>
      <c r="W3903">
        <f t="shared" si="487"/>
        <v>2015</v>
      </c>
    </row>
    <row r="3904" spans="1:23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0"/>
        <v>0.48833333333333334</v>
      </c>
      <c r="P3904" s="8">
        <f t="shared" si="481"/>
        <v>47.258064516129032</v>
      </c>
      <c r="Q3904" t="str">
        <f t="shared" si="482"/>
        <v>theater</v>
      </c>
      <c r="R3904" t="str">
        <f t="shared" si="488"/>
        <v>plays</v>
      </c>
      <c r="S3904" s="11">
        <f t="shared" si="484"/>
        <v>42663.468078703707</v>
      </c>
      <c r="T3904" s="11">
        <f t="shared" si="485"/>
        <v>42688.509745370371</v>
      </c>
      <c r="U3904" t="str">
        <f>INDEX('ED - Country code'!$A:$A,MATCH(Data!G3904,'ED - Country code'!$B:$B,0))</f>
        <v>United Kingdom</v>
      </c>
      <c r="V3904">
        <f t="shared" si="486"/>
        <v>25.041666666664241</v>
      </c>
      <c r="W3904">
        <f t="shared" si="487"/>
        <v>2016</v>
      </c>
    </row>
    <row r="3905" spans="1:23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0"/>
        <v>0</v>
      </c>
      <c r="P3905" s="8" t="e">
        <f t="shared" si="481"/>
        <v>#DIV/0!</v>
      </c>
      <c r="Q3905" t="str">
        <f t="shared" si="482"/>
        <v>theater</v>
      </c>
      <c r="R3905" t="str">
        <f t="shared" si="488"/>
        <v>plays</v>
      </c>
      <c r="S3905" s="11">
        <f t="shared" si="484"/>
        <v>42186.01116898148</v>
      </c>
      <c r="T3905" s="11">
        <f t="shared" si="485"/>
        <v>42230.818055555559</v>
      </c>
      <c r="U3905" t="str">
        <f>INDEX('ED - Country code'!$A:$A,MATCH(Data!G3905,'ED - Country code'!$B:$B,0))</f>
        <v>United States of America</v>
      </c>
      <c r="V3905">
        <f t="shared" si="486"/>
        <v>44.806886574078817</v>
      </c>
      <c r="W3905">
        <f t="shared" si="487"/>
        <v>2015</v>
      </c>
    </row>
    <row r="3906" spans="1:23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0"/>
        <v>2.9999999999999997E-4</v>
      </c>
      <c r="P3906" s="8">
        <f t="shared" si="481"/>
        <v>1.5</v>
      </c>
      <c r="Q3906" t="str">
        <f t="shared" si="482"/>
        <v>theater</v>
      </c>
      <c r="R3906" t="str">
        <f t="shared" si="488"/>
        <v>plays</v>
      </c>
      <c r="S3906" s="11">
        <f t="shared" si="484"/>
        <v>42095.229166666672</v>
      </c>
      <c r="T3906" s="11">
        <f t="shared" si="485"/>
        <v>42109.211111111115</v>
      </c>
      <c r="U3906" t="str">
        <f>INDEX('ED - Country code'!$A:$A,MATCH(Data!G3906,'ED - Country code'!$B:$B,0))</f>
        <v>United States of America</v>
      </c>
      <c r="V3906">
        <f t="shared" si="486"/>
        <v>13.981944444443798</v>
      </c>
      <c r="W3906">
        <f t="shared" si="487"/>
        <v>2015</v>
      </c>
    </row>
    <row r="3907" spans="1:23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9">E3907/D3907</f>
        <v>0.11533333333333333</v>
      </c>
      <c r="P3907" s="8">
        <f t="shared" ref="P3907:P3970" si="490">E3907/L3907</f>
        <v>24.714285714285715</v>
      </c>
      <c r="Q3907" t="str">
        <f t="shared" ref="Q3907:Q3970" si="491">LEFT(N3907,SEARCH("/",N3907,1)-1)</f>
        <v>theater</v>
      </c>
      <c r="R3907" t="str">
        <f t="shared" si="488"/>
        <v>plays</v>
      </c>
      <c r="S3907" s="11">
        <f t="shared" ref="S3907:S3970" si="492">(((J3907/60)/60)/24)+DATE(1970,1,1)</f>
        <v>42124.623877314814</v>
      </c>
      <c r="T3907" s="11">
        <f t="shared" ref="T3907:T3970" si="493">(((I3907/60)/60)/24)+DATE(1970,1,1)</f>
        <v>42166.958333333328</v>
      </c>
      <c r="U3907" t="str">
        <f>INDEX('ED - Country code'!$A:$A,MATCH(Data!G3907,'ED - Country code'!$B:$B,0))</f>
        <v>United Kingdom</v>
      </c>
      <c r="V3907">
        <f t="shared" ref="V3907:V3970" si="494">T3907-S3907</f>
        <v>42.334456018514175</v>
      </c>
      <c r="W3907">
        <f t="shared" ref="W3907:W3970" si="495">YEAR(T3907)</f>
        <v>2015</v>
      </c>
    </row>
    <row r="3908" spans="1:23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9"/>
        <v>0.67333333333333334</v>
      </c>
      <c r="P3908" s="8">
        <f t="shared" si="490"/>
        <v>63.125</v>
      </c>
      <c r="Q3908" t="str">
        <f t="shared" si="491"/>
        <v>theater</v>
      </c>
      <c r="R3908" t="str">
        <f t="shared" ref="R3908:R3971" si="496">RIGHT(N3908,LEN(N3908)-SEARCH("/",N3908,1))</f>
        <v>plays</v>
      </c>
      <c r="S3908" s="11">
        <f t="shared" si="492"/>
        <v>42143.917743055557</v>
      </c>
      <c r="T3908" s="11">
        <f t="shared" si="493"/>
        <v>42181.559027777781</v>
      </c>
      <c r="U3908" t="str">
        <f>INDEX('ED - Country code'!$A:$A,MATCH(Data!G3908,'ED - Country code'!$B:$B,0))</f>
        <v>United Kingdom</v>
      </c>
      <c r="V3908">
        <f t="shared" si="494"/>
        <v>37.641284722223645</v>
      </c>
      <c r="W3908">
        <f t="shared" si="495"/>
        <v>2015</v>
      </c>
    </row>
    <row r="3909" spans="1:23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9"/>
        <v>0.153</v>
      </c>
      <c r="P3909" s="8">
        <f t="shared" si="490"/>
        <v>38.25</v>
      </c>
      <c r="Q3909" t="str">
        <f t="shared" si="491"/>
        <v>theater</v>
      </c>
      <c r="R3909" t="str">
        <f t="shared" si="496"/>
        <v>plays</v>
      </c>
      <c r="S3909" s="11">
        <f t="shared" si="492"/>
        <v>41906.819513888891</v>
      </c>
      <c r="T3909" s="11">
        <f t="shared" si="493"/>
        <v>41938.838888888888</v>
      </c>
      <c r="U3909" t="str">
        <f>INDEX('ED - Country code'!$A:$A,MATCH(Data!G3909,'ED - Country code'!$B:$B,0))</f>
        <v>United States of America</v>
      </c>
      <c r="V3909">
        <f t="shared" si="494"/>
        <v>32.019374999996217</v>
      </c>
      <c r="W3909">
        <f t="shared" si="495"/>
        <v>2014</v>
      </c>
    </row>
    <row r="3910" spans="1:23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9"/>
        <v>8.666666666666667E-2</v>
      </c>
      <c r="P3910" s="8">
        <f t="shared" si="490"/>
        <v>16.25</v>
      </c>
      <c r="Q3910" t="str">
        <f t="shared" si="491"/>
        <v>theater</v>
      </c>
      <c r="R3910" t="str">
        <f t="shared" si="496"/>
        <v>plays</v>
      </c>
      <c r="S3910" s="11">
        <f t="shared" si="492"/>
        <v>41834.135370370372</v>
      </c>
      <c r="T3910" s="11">
        <f t="shared" si="493"/>
        <v>41849.135370370372</v>
      </c>
      <c r="U3910" t="str">
        <f>INDEX('ED - Country code'!$A:$A,MATCH(Data!G3910,'ED - Country code'!$B:$B,0))</f>
        <v>United States of America</v>
      </c>
      <c r="V3910">
        <f t="shared" si="494"/>
        <v>15</v>
      </c>
      <c r="W3910">
        <f t="shared" si="495"/>
        <v>2014</v>
      </c>
    </row>
    <row r="3911" spans="1:23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9"/>
        <v>2.2499999999999998E-3</v>
      </c>
      <c r="P3911" s="8">
        <f t="shared" si="490"/>
        <v>33.75</v>
      </c>
      <c r="Q3911" t="str">
        <f t="shared" si="491"/>
        <v>theater</v>
      </c>
      <c r="R3911" t="str">
        <f t="shared" si="496"/>
        <v>plays</v>
      </c>
      <c r="S3911" s="11">
        <f t="shared" si="492"/>
        <v>41863.359282407408</v>
      </c>
      <c r="T3911" s="11">
        <f t="shared" si="493"/>
        <v>41893.359282407408</v>
      </c>
      <c r="U3911" t="str">
        <f>INDEX('ED - Country code'!$A:$A,MATCH(Data!G3911,'ED - Country code'!$B:$B,0))</f>
        <v>United States of America</v>
      </c>
      <c r="V3911">
        <f t="shared" si="494"/>
        <v>30</v>
      </c>
      <c r="W3911">
        <f t="shared" si="495"/>
        <v>2014</v>
      </c>
    </row>
    <row r="3912" spans="1:23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9"/>
        <v>3.0833333333333334E-2</v>
      </c>
      <c r="P3912" s="8">
        <f t="shared" si="490"/>
        <v>61.666666666666664</v>
      </c>
      <c r="Q3912" t="str">
        <f t="shared" si="491"/>
        <v>theater</v>
      </c>
      <c r="R3912" t="str">
        <f t="shared" si="496"/>
        <v>plays</v>
      </c>
      <c r="S3912" s="11">
        <f t="shared" si="492"/>
        <v>42224.756909722222</v>
      </c>
      <c r="T3912" s="11">
        <f t="shared" si="493"/>
        <v>42254.756909722222</v>
      </c>
      <c r="U3912" t="str">
        <f>INDEX('ED - Country code'!$A:$A,MATCH(Data!G3912,'ED - Country code'!$B:$B,0))</f>
        <v>United States of America</v>
      </c>
      <c r="V3912">
        <f t="shared" si="494"/>
        <v>30</v>
      </c>
      <c r="W3912">
        <f t="shared" si="495"/>
        <v>2015</v>
      </c>
    </row>
    <row r="3913" spans="1:23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9"/>
        <v>0.37412499999999999</v>
      </c>
      <c r="P3913" s="8">
        <f t="shared" si="490"/>
        <v>83.138888888888886</v>
      </c>
      <c r="Q3913" t="str">
        <f t="shared" si="491"/>
        <v>theater</v>
      </c>
      <c r="R3913" t="str">
        <f t="shared" si="496"/>
        <v>plays</v>
      </c>
      <c r="S3913" s="11">
        <f t="shared" si="492"/>
        <v>41939.8122337963</v>
      </c>
      <c r="T3913" s="11">
        <f t="shared" si="493"/>
        <v>41969.853900462964</v>
      </c>
      <c r="U3913" t="str">
        <f>INDEX('ED - Country code'!$A:$A,MATCH(Data!G3913,'ED - Country code'!$B:$B,0))</f>
        <v>United States of America</v>
      </c>
      <c r="V3913">
        <f t="shared" si="494"/>
        <v>30.041666666664241</v>
      </c>
      <c r="W3913">
        <f t="shared" si="495"/>
        <v>2014</v>
      </c>
    </row>
    <row r="3914" spans="1:23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9"/>
        <v>6.666666666666667E-5</v>
      </c>
      <c r="P3914" s="8">
        <f t="shared" si="490"/>
        <v>1</v>
      </c>
      <c r="Q3914" t="str">
        <f t="shared" si="491"/>
        <v>theater</v>
      </c>
      <c r="R3914" t="str">
        <f t="shared" si="496"/>
        <v>plays</v>
      </c>
      <c r="S3914" s="11">
        <f t="shared" si="492"/>
        <v>42059.270023148143</v>
      </c>
      <c r="T3914" s="11">
        <f t="shared" si="493"/>
        <v>42119.190972222219</v>
      </c>
      <c r="U3914" t="str">
        <f>INDEX('ED - Country code'!$A:$A,MATCH(Data!G3914,'ED - Country code'!$B:$B,0))</f>
        <v>United States of America</v>
      </c>
      <c r="V3914">
        <f t="shared" si="494"/>
        <v>59.920949074075907</v>
      </c>
      <c r="W3914">
        <f t="shared" si="495"/>
        <v>2015</v>
      </c>
    </row>
    <row r="3915" spans="1:23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9"/>
        <v>0.1</v>
      </c>
      <c r="P3915" s="8">
        <f t="shared" si="490"/>
        <v>142.85714285714286</v>
      </c>
      <c r="Q3915" t="str">
        <f t="shared" si="491"/>
        <v>theater</v>
      </c>
      <c r="R3915" t="str">
        <f t="shared" si="496"/>
        <v>plays</v>
      </c>
      <c r="S3915" s="11">
        <f t="shared" si="492"/>
        <v>42308.211215277777</v>
      </c>
      <c r="T3915" s="11">
        <f t="shared" si="493"/>
        <v>42338.252881944441</v>
      </c>
      <c r="U3915" t="str">
        <f>INDEX('ED - Country code'!$A:$A,MATCH(Data!G3915,'ED - Country code'!$B:$B,0))</f>
        <v>United States of America</v>
      </c>
      <c r="V3915">
        <f t="shared" si="494"/>
        <v>30.041666666664241</v>
      </c>
      <c r="W3915">
        <f t="shared" si="495"/>
        <v>2015</v>
      </c>
    </row>
    <row r="3916" spans="1:23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9"/>
        <v>0.36359999999999998</v>
      </c>
      <c r="P3916" s="8">
        <f t="shared" si="490"/>
        <v>33.666666666666664</v>
      </c>
      <c r="Q3916" t="str">
        <f t="shared" si="491"/>
        <v>theater</v>
      </c>
      <c r="R3916" t="str">
        <f t="shared" si="496"/>
        <v>plays</v>
      </c>
      <c r="S3916" s="11">
        <f t="shared" si="492"/>
        <v>42114.818935185183</v>
      </c>
      <c r="T3916" s="11">
        <f t="shared" si="493"/>
        <v>42134.957638888889</v>
      </c>
      <c r="U3916" t="str">
        <f>INDEX('ED - Country code'!$A:$A,MATCH(Data!G3916,'ED - Country code'!$B:$B,0))</f>
        <v>United Kingdom</v>
      </c>
      <c r="V3916">
        <f t="shared" si="494"/>
        <v>20.138703703705687</v>
      </c>
      <c r="W3916">
        <f t="shared" si="495"/>
        <v>2015</v>
      </c>
    </row>
    <row r="3917" spans="1:23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9"/>
        <v>3.3333333333333335E-3</v>
      </c>
      <c r="P3917" s="8">
        <f t="shared" si="490"/>
        <v>5</v>
      </c>
      <c r="Q3917" t="str">
        <f t="shared" si="491"/>
        <v>theater</v>
      </c>
      <c r="R3917" t="str">
        <f t="shared" si="496"/>
        <v>plays</v>
      </c>
      <c r="S3917" s="11">
        <f t="shared" si="492"/>
        <v>42492.98505787037</v>
      </c>
      <c r="T3917" s="11">
        <f t="shared" si="493"/>
        <v>42522.98505787037</v>
      </c>
      <c r="U3917" t="str">
        <f>INDEX('ED - Country code'!$A:$A,MATCH(Data!G3917,'ED - Country code'!$B:$B,0))</f>
        <v>United Kingdom</v>
      </c>
      <c r="V3917">
        <f t="shared" si="494"/>
        <v>30</v>
      </c>
      <c r="W3917">
        <f t="shared" si="495"/>
        <v>2016</v>
      </c>
    </row>
    <row r="3918" spans="1:23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9"/>
        <v>0</v>
      </c>
      <c r="P3918" s="8" t="e">
        <f t="shared" si="490"/>
        <v>#DIV/0!</v>
      </c>
      <c r="Q3918" t="str">
        <f t="shared" si="491"/>
        <v>theater</v>
      </c>
      <c r="R3918" t="str">
        <f t="shared" si="496"/>
        <v>plays</v>
      </c>
      <c r="S3918" s="11">
        <f t="shared" si="492"/>
        <v>42494.471666666665</v>
      </c>
      <c r="T3918" s="11">
        <f t="shared" si="493"/>
        <v>42524.471666666665</v>
      </c>
      <c r="U3918" t="str">
        <f>INDEX('ED - Country code'!$A:$A,MATCH(Data!G3918,'ED - Country code'!$B:$B,0))</f>
        <v>Denmark</v>
      </c>
      <c r="V3918">
        <f t="shared" si="494"/>
        <v>30</v>
      </c>
      <c r="W3918">
        <f t="shared" si="495"/>
        <v>2016</v>
      </c>
    </row>
    <row r="3919" spans="1:23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9"/>
        <v>2.8571428571428571E-3</v>
      </c>
      <c r="P3919" s="8">
        <f t="shared" si="490"/>
        <v>10</v>
      </c>
      <c r="Q3919" t="str">
        <f t="shared" si="491"/>
        <v>theater</v>
      </c>
      <c r="R3919" t="str">
        <f t="shared" si="496"/>
        <v>plays</v>
      </c>
      <c r="S3919" s="11">
        <f t="shared" si="492"/>
        <v>41863.527326388888</v>
      </c>
      <c r="T3919" s="11">
        <f t="shared" si="493"/>
        <v>41893.527326388888</v>
      </c>
      <c r="U3919" t="str">
        <f>INDEX('ED - Country code'!$A:$A,MATCH(Data!G3919,'ED - Country code'!$B:$B,0))</f>
        <v>United Kingdom</v>
      </c>
      <c r="V3919">
        <f t="shared" si="494"/>
        <v>30</v>
      </c>
      <c r="W3919">
        <f t="shared" si="495"/>
        <v>2014</v>
      </c>
    </row>
    <row r="3920" spans="1:23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9"/>
        <v>2E-3</v>
      </c>
      <c r="P3920" s="8">
        <f t="shared" si="490"/>
        <v>40</v>
      </c>
      <c r="Q3920" t="str">
        <f t="shared" si="491"/>
        <v>theater</v>
      </c>
      <c r="R3920" t="str">
        <f t="shared" si="496"/>
        <v>plays</v>
      </c>
      <c r="S3920" s="11">
        <f t="shared" si="492"/>
        <v>41843.664618055554</v>
      </c>
      <c r="T3920" s="11">
        <f t="shared" si="493"/>
        <v>41855.666666666664</v>
      </c>
      <c r="U3920" t="str">
        <f>INDEX('ED - Country code'!$A:$A,MATCH(Data!G3920,'ED - Country code'!$B:$B,0))</f>
        <v>United Kingdom</v>
      </c>
      <c r="V3920">
        <f t="shared" si="494"/>
        <v>12.002048611109785</v>
      </c>
      <c r="W3920">
        <f t="shared" si="495"/>
        <v>2014</v>
      </c>
    </row>
    <row r="3921" spans="1:23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9"/>
        <v>1.7999999999999999E-2</v>
      </c>
      <c r="P3921" s="8">
        <f t="shared" si="490"/>
        <v>30</v>
      </c>
      <c r="Q3921" t="str">
        <f t="shared" si="491"/>
        <v>theater</v>
      </c>
      <c r="R3921" t="str">
        <f t="shared" si="496"/>
        <v>plays</v>
      </c>
      <c r="S3921" s="11">
        <f t="shared" si="492"/>
        <v>42358.684872685189</v>
      </c>
      <c r="T3921" s="11">
        <f t="shared" si="493"/>
        <v>42387</v>
      </c>
      <c r="U3921" t="str">
        <f>INDEX('ED - Country code'!$A:$A,MATCH(Data!G3921,'ED - Country code'!$B:$B,0))</f>
        <v>United Kingdom</v>
      </c>
      <c r="V3921">
        <f t="shared" si="494"/>
        <v>28.315127314810525</v>
      </c>
      <c r="W3921">
        <f t="shared" si="495"/>
        <v>2016</v>
      </c>
    </row>
    <row r="3922" spans="1:23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9"/>
        <v>5.3999999999999999E-2</v>
      </c>
      <c r="P3922" s="8">
        <f t="shared" si="490"/>
        <v>45</v>
      </c>
      <c r="Q3922" t="str">
        <f t="shared" si="491"/>
        <v>theater</v>
      </c>
      <c r="R3922" t="str">
        <f t="shared" si="496"/>
        <v>plays</v>
      </c>
      <c r="S3922" s="11">
        <f t="shared" si="492"/>
        <v>42657.38726851852</v>
      </c>
      <c r="T3922" s="11">
        <f t="shared" si="493"/>
        <v>42687.428935185191</v>
      </c>
      <c r="U3922" t="str">
        <f>INDEX('ED - Country code'!$A:$A,MATCH(Data!G3922,'ED - Country code'!$B:$B,0))</f>
        <v>United Kingdom</v>
      </c>
      <c r="V3922">
        <f t="shared" si="494"/>
        <v>30.041666666671517</v>
      </c>
      <c r="W3922">
        <f t="shared" si="495"/>
        <v>2016</v>
      </c>
    </row>
    <row r="3923" spans="1:23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9"/>
        <v>0</v>
      </c>
      <c r="P3923" s="8" t="e">
        <f t="shared" si="490"/>
        <v>#DIV/0!</v>
      </c>
      <c r="Q3923" t="str">
        <f t="shared" si="491"/>
        <v>theater</v>
      </c>
      <c r="R3923" t="str">
        <f t="shared" si="496"/>
        <v>plays</v>
      </c>
      <c r="S3923" s="11">
        <f t="shared" si="492"/>
        <v>41926.542303240742</v>
      </c>
      <c r="T3923" s="11">
        <f t="shared" si="493"/>
        <v>41938.75</v>
      </c>
      <c r="U3923" t="str">
        <f>INDEX('ED - Country code'!$A:$A,MATCH(Data!G3923,'ED - Country code'!$B:$B,0))</f>
        <v>United Kingdom</v>
      </c>
      <c r="V3923">
        <f t="shared" si="494"/>
        <v>12.207696759258397</v>
      </c>
      <c r="W3923">
        <f t="shared" si="495"/>
        <v>2014</v>
      </c>
    </row>
    <row r="3924" spans="1:23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9"/>
        <v>8.1333333333333327E-2</v>
      </c>
      <c r="P3924" s="8">
        <f t="shared" si="490"/>
        <v>10.166666666666666</v>
      </c>
      <c r="Q3924" t="str">
        <f t="shared" si="491"/>
        <v>theater</v>
      </c>
      <c r="R3924" t="str">
        <f t="shared" si="496"/>
        <v>plays</v>
      </c>
      <c r="S3924" s="11">
        <f t="shared" si="492"/>
        <v>42020.768634259264</v>
      </c>
      <c r="T3924" s="11">
        <f t="shared" si="493"/>
        <v>42065.958333333328</v>
      </c>
      <c r="U3924" t="str">
        <f>INDEX('ED - Country code'!$A:$A,MATCH(Data!G3924,'ED - Country code'!$B:$B,0))</f>
        <v>United States of America</v>
      </c>
      <c r="V3924">
        <f t="shared" si="494"/>
        <v>45.189699074064265</v>
      </c>
      <c r="W3924">
        <f t="shared" si="495"/>
        <v>2015</v>
      </c>
    </row>
    <row r="3925" spans="1:23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9"/>
        <v>0.12034782608695652</v>
      </c>
      <c r="P3925" s="8">
        <f t="shared" si="490"/>
        <v>81.411764705882348</v>
      </c>
      <c r="Q3925" t="str">
        <f t="shared" si="491"/>
        <v>theater</v>
      </c>
      <c r="R3925" t="str">
        <f t="shared" si="496"/>
        <v>plays</v>
      </c>
      <c r="S3925" s="11">
        <f t="shared" si="492"/>
        <v>42075.979988425926</v>
      </c>
      <c r="T3925" s="11">
        <f t="shared" si="493"/>
        <v>42103.979988425926</v>
      </c>
      <c r="U3925" t="str">
        <f>INDEX('ED - Country code'!$A:$A,MATCH(Data!G3925,'ED - Country code'!$B:$B,0))</f>
        <v>United Kingdom</v>
      </c>
      <c r="V3925">
        <f t="shared" si="494"/>
        <v>28</v>
      </c>
      <c r="W3925">
        <f t="shared" si="495"/>
        <v>2015</v>
      </c>
    </row>
    <row r="3926" spans="1:23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9"/>
        <v>0.15266666666666667</v>
      </c>
      <c r="P3926" s="8">
        <f t="shared" si="490"/>
        <v>57.25</v>
      </c>
      <c r="Q3926" t="str">
        <f t="shared" si="491"/>
        <v>theater</v>
      </c>
      <c r="R3926" t="str">
        <f t="shared" si="496"/>
        <v>plays</v>
      </c>
      <c r="S3926" s="11">
        <f t="shared" si="492"/>
        <v>41786.959745370368</v>
      </c>
      <c r="T3926" s="11">
        <f t="shared" si="493"/>
        <v>41816.959745370368</v>
      </c>
      <c r="U3926" t="str">
        <f>INDEX('ED - Country code'!$A:$A,MATCH(Data!G3926,'ED - Country code'!$B:$B,0))</f>
        <v>United States of America</v>
      </c>
      <c r="V3926">
        <f t="shared" si="494"/>
        <v>30</v>
      </c>
      <c r="W3926">
        <f t="shared" si="495"/>
        <v>2014</v>
      </c>
    </row>
    <row r="3927" spans="1:23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9"/>
        <v>0.1</v>
      </c>
      <c r="P3927" s="8">
        <f t="shared" si="490"/>
        <v>5</v>
      </c>
      <c r="Q3927" t="str">
        <f t="shared" si="491"/>
        <v>theater</v>
      </c>
      <c r="R3927" t="str">
        <f t="shared" si="496"/>
        <v>plays</v>
      </c>
      <c r="S3927" s="11">
        <f t="shared" si="492"/>
        <v>41820.870821759258</v>
      </c>
      <c r="T3927" s="11">
        <f t="shared" si="493"/>
        <v>41850.870821759258</v>
      </c>
      <c r="U3927" t="str">
        <f>INDEX('ED - Country code'!$A:$A,MATCH(Data!G3927,'ED - Country code'!$B:$B,0))</f>
        <v>United States of America</v>
      </c>
      <c r="V3927">
        <f t="shared" si="494"/>
        <v>30</v>
      </c>
      <c r="W3927">
        <f t="shared" si="495"/>
        <v>2014</v>
      </c>
    </row>
    <row r="3928" spans="1:23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9"/>
        <v>3.0000000000000001E-3</v>
      </c>
      <c r="P3928" s="8">
        <f t="shared" si="490"/>
        <v>15</v>
      </c>
      <c r="Q3928" t="str">
        <f t="shared" si="491"/>
        <v>theater</v>
      </c>
      <c r="R3928" t="str">
        <f t="shared" si="496"/>
        <v>plays</v>
      </c>
      <c r="S3928" s="11">
        <f t="shared" si="492"/>
        <v>41970.085046296299</v>
      </c>
      <c r="T3928" s="11">
        <f t="shared" si="493"/>
        <v>42000.085046296299</v>
      </c>
      <c r="U3928" t="str">
        <f>INDEX('ED - Country code'!$A:$A,MATCH(Data!G3928,'ED - Country code'!$B:$B,0))</f>
        <v>Australia</v>
      </c>
      <c r="V3928">
        <f t="shared" si="494"/>
        <v>30</v>
      </c>
      <c r="W3928">
        <f t="shared" si="495"/>
        <v>2014</v>
      </c>
    </row>
    <row r="3929" spans="1:23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9"/>
        <v>0.01</v>
      </c>
      <c r="P3929" s="8">
        <f t="shared" si="490"/>
        <v>12.5</v>
      </c>
      <c r="Q3929" t="str">
        <f t="shared" si="491"/>
        <v>theater</v>
      </c>
      <c r="R3929" t="str">
        <f t="shared" si="496"/>
        <v>plays</v>
      </c>
      <c r="S3929" s="11">
        <f t="shared" si="492"/>
        <v>41830.267407407409</v>
      </c>
      <c r="T3929" s="11">
        <f t="shared" si="493"/>
        <v>41860.267407407409</v>
      </c>
      <c r="U3929" t="str">
        <f>INDEX('ED - Country code'!$A:$A,MATCH(Data!G3929,'ED - Country code'!$B:$B,0))</f>
        <v>United Kingdom</v>
      </c>
      <c r="V3929">
        <f t="shared" si="494"/>
        <v>30</v>
      </c>
      <c r="W3929">
        <f t="shared" si="495"/>
        <v>2014</v>
      </c>
    </row>
    <row r="3930" spans="1:23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9"/>
        <v>0.13020000000000001</v>
      </c>
      <c r="P3930" s="8">
        <f t="shared" si="490"/>
        <v>93</v>
      </c>
      <c r="Q3930" t="str">
        <f t="shared" si="491"/>
        <v>theater</v>
      </c>
      <c r="R3930" t="str">
        <f t="shared" si="496"/>
        <v>plays</v>
      </c>
      <c r="S3930" s="11">
        <f t="shared" si="492"/>
        <v>42265.683182870373</v>
      </c>
      <c r="T3930" s="11">
        <f t="shared" si="493"/>
        <v>42293.207638888889</v>
      </c>
      <c r="U3930" t="str">
        <f>INDEX('ED - Country code'!$A:$A,MATCH(Data!G3930,'ED - Country code'!$B:$B,0))</f>
        <v>United States of America</v>
      </c>
      <c r="V3930">
        <f t="shared" si="494"/>
        <v>27.524456018516503</v>
      </c>
      <c r="W3930">
        <f t="shared" si="495"/>
        <v>2015</v>
      </c>
    </row>
    <row r="3931" spans="1:23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9"/>
        <v>2.265E-2</v>
      </c>
      <c r="P3931" s="8">
        <f t="shared" si="490"/>
        <v>32.357142857142854</v>
      </c>
      <c r="Q3931" t="str">
        <f t="shared" si="491"/>
        <v>theater</v>
      </c>
      <c r="R3931" t="str">
        <f t="shared" si="496"/>
        <v>plays</v>
      </c>
      <c r="S3931" s="11">
        <f t="shared" si="492"/>
        <v>42601.827141203699</v>
      </c>
      <c r="T3931" s="11">
        <f t="shared" si="493"/>
        <v>42631.827141203699</v>
      </c>
      <c r="U3931" t="str">
        <f>INDEX('ED - Country code'!$A:$A,MATCH(Data!G3931,'ED - Country code'!$B:$B,0))</f>
        <v>United States of America</v>
      </c>
      <c r="V3931">
        <f t="shared" si="494"/>
        <v>30</v>
      </c>
      <c r="W3931">
        <f t="shared" si="495"/>
        <v>2016</v>
      </c>
    </row>
    <row r="3932" spans="1:23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9"/>
        <v>0</v>
      </c>
      <c r="P3932" s="8" t="e">
        <f t="shared" si="490"/>
        <v>#DIV/0!</v>
      </c>
      <c r="Q3932" t="str">
        <f t="shared" si="491"/>
        <v>theater</v>
      </c>
      <c r="R3932" t="str">
        <f t="shared" si="496"/>
        <v>plays</v>
      </c>
      <c r="S3932" s="11">
        <f t="shared" si="492"/>
        <v>42433.338749999995</v>
      </c>
      <c r="T3932" s="11">
        <f t="shared" si="493"/>
        <v>42461.25</v>
      </c>
      <c r="U3932" t="str">
        <f>INDEX('ED - Country code'!$A:$A,MATCH(Data!G3932,'ED - Country code'!$B:$B,0))</f>
        <v>Australia</v>
      </c>
      <c r="V3932">
        <f t="shared" si="494"/>
        <v>27.911250000004657</v>
      </c>
      <c r="W3932">
        <f t="shared" si="495"/>
        <v>2016</v>
      </c>
    </row>
    <row r="3933" spans="1:23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9"/>
        <v>0</v>
      </c>
      <c r="P3933" s="8" t="e">
        <f t="shared" si="490"/>
        <v>#DIV/0!</v>
      </c>
      <c r="Q3933" t="str">
        <f t="shared" si="491"/>
        <v>theater</v>
      </c>
      <c r="R3933" t="str">
        <f t="shared" si="496"/>
        <v>plays</v>
      </c>
      <c r="S3933" s="11">
        <f t="shared" si="492"/>
        <v>42228.151701388888</v>
      </c>
      <c r="T3933" s="11">
        <f t="shared" si="493"/>
        <v>42253.151701388888</v>
      </c>
      <c r="U3933" t="str">
        <f>INDEX('ED - Country code'!$A:$A,MATCH(Data!G3933,'ED - Country code'!$B:$B,0))</f>
        <v>United States of America</v>
      </c>
      <c r="V3933">
        <f t="shared" si="494"/>
        <v>25</v>
      </c>
      <c r="W3933">
        <f t="shared" si="495"/>
        <v>2015</v>
      </c>
    </row>
    <row r="3934" spans="1:23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9"/>
        <v>8.3333333333333331E-5</v>
      </c>
      <c r="P3934" s="8">
        <f t="shared" si="490"/>
        <v>1</v>
      </c>
      <c r="Q3934" t="str">
        <f t="shared" si="491"/>
        <v>theater</v>
      </c>
      <c r="R3934" t="str">
        <f t="shared" si="496"/>
        <v>plays</v>
      </c>
      <c r="S3934" s="11">
        <f t="shared" si="492"/>
        <v>42415.168564814812</v>
      </c>
      <c r="T3934" s="11">
        <f t="shared" si="493"/>
        <v>42445.126898148148</v>
      </c>
      <c r="U3934" t="str">
        <f>INDEX('ED - Country code'!$A:$A,MATCH(Data!G3934,'ED - Country code'!$B:$B,0))</f>
        <v>United States of America</v>
      </c>
      <c r="V3934">
        <f t="shared" si="494"/>
        <v>29.958333333335759</v>
      </c>
      <c r="W3934">
        <f t="shared" si="495"/>
        <v>2016</v>
      </c>
    </row>
    <row r="3935" spans="1:23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9"/>
        <v>0.15742857142857142</v>
      </c>
      <c r="P3935" s="8">
        <f t="shared" si="490"/>
        <v>91.833333333333329</v>
      </c>
      <c r="Q3935" t="str">
        <f t="shared" si="491"/>
        <v>theater</v>
      </c>
      <c r="R3935" t="str">
        <f t="shared" si="496"/>
        <v>plays</v>
      </c>
      <c r="S3935" s="11">
        <f t="shared" si="492"/>
        <v>42538.968310185184</v>
      </c>
      <c r="T3935" s="11">
        <f t="shared" si="493"/>
        <v>42568.029861111107</v>
      </c>
      <c r="U3935" t="str">
        <f>INDEX('ED - Country code'!$A:$A,MATCH(Data!G3935,'ED - Country code'!$B:$B,0))</f>
        <v>United States of America</v>
      </c>
      <c r="V3935">
        <f t="shared" si="494"/>
        <v>29.061550925922347</v>
      </c>
      <c r="W3935">
        <f t="shared" si="495"/>
        <v>2016</v>
      </c>
    </row>
    <row r="3936" spans="1:23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9"/>
        <v>0.11</v>
      </c>
      <c r="P3936" s="8">
        <f t="shared" si="490"/>
        <v>45.833333333333336</v>
      </c>
      <c r="Q3936" t="str">
        <f t="shared" si="491"/>
        <v>theater</v>
      </c>
      <c r="R3936" t="str">
        <f t="shared" si="496"/>
        <v>plays</v>
      </c>
      <c r="S3936" s="11">
        <f t="shared" si="492"/>
        <v>42233.671747685185</v>
      </c>
      <c r="T3936" s="11">
        <f t="shared" si="493"/>
        <v>42278.541666666672</v>
      </c>
      <c r="U3936" t="str">
        <f>INDEX('ED - Country code'!$A:$A,MATCH(Data!G3936,'ED - Country code'!$B:$B,0))</f>
        <v>United States of America</v>
      </c>
      <c r="V3936">
        <f t="shared" si="494"/>
        <v>44.86991898148699</v>
      </c>
      <c r="W3936">
        <f t="shared" si="495"/>
        <v>2015</v>
      </c>
    </row>
    <row r="3937" spans="1:23" ht="43.2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9"/>
        <v>0.43833333333333335</v>
      </c>
      <c r="P3937" s="8">
        <f t="shared" si="490"/>
        <v>57.173913043478258</v>
      </c>
      <c r="Q3937" t="str">
        <f t="shared" si="491"/>
        <v>theater</v>
      </c>
      <c r="R3937" t="str">
        <f t="shared" si="496"/>
        <v>plays</v>
      </c>
      <c r="S3937" s="11">
        <f t="shared" si="492"/>
        <v>42221.656782407401</v>
      </c>
      <c r="T3937" s="11">
        <f t="shared" si="493"/>
        <v>42281.656782407401</v>
      </c>
      <c r="U3937" t="str">
        <f>INDEX('ED - Country code'!$A:$A,MATCH(Data!G3937,'ED - Country code'!$B:$B,0))</f>
        <v>United Kingdom</v>
      </c>
      <c r="V3937">
        <f t="shared" si="494"/>
        <v>60</v>
      </c>
      <c r="W3937">
        <f t="shared" si="495"/>
        <v>2015</v>
      </c>
    </row>
    <row r="3938" spans="1:23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9"/>
        <v>0</v>
      </c>
      <c r="P3938" s="8" t="e">
        <f t="shared" si="490"/>
        <v>#DIV/0!</v>
      </c>
      <c r="Q3938" t="str">
        <f t="shared" si="491"/>
        <v>theater</v>
      </c>
      <c r="R3938" t="str">
        <f t="shared" si="496"/>
        <v>plays</v>
      </c>
      <c r="S3938" s="11">
        <f t="shared" si="492"/>
        <v>42675.262962962966</v>
      </c>
      <c r="T3938" s="11">
        <f t="shared" si="493"/>
        <v>42705.304629629631</v>
      </c>
      <c r="U3938" t="str">
        <f>INDEX('ED - Country code'!$A:$A,MATCH(Data!G3938,'ED - Country code'!$B:$B,0))</f>
        <v>United States of America</v>
      </c>
      <c r="V3938">
        <f t="shared" si="494"/>
        <v>30.041666666664241</v>
      </c>
      <c r="W3938">
        <f t="shared" si="495"/>
        <v>2016</v>
      </c>
    </row>
    <row r="3939" spans="1:23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9"/>
        <v>0.86135181975736563</v>
      </c>
      <c r="P3939" s="8">
        <f t="shared" si="490"/>
        <v>248.5</v>
      </c>
      <c r="Q3939" t="str">
        <f t="shared" si="491"/>
        <v>theater</v>
      </c>
      <c r="R3939" t="str">
        <f t="shared" si="496"/>
        <v>plays</v>
      </c>
      <c r="S3939" s="11">
        <f t="shared" si="492"/>
        <v>42534.631481481483</v>
      </c>
      <c r="T3939" s="11">
        <f t="shared" si="493"/>
        <v>42562.631481481483</v>
      </c>
      <c r="U3939" t="str">
        <f>INDEX('ED - Country code'!$A:$A,MATCH(Data!G3939,'ED - Country code'!$B:$B,0))</f>
        <v>United States of America</v>
      </c>
      <c r="V3939">
        <f t="shared" si="494"/>
        <v>28</v>
      </c>
      <c r="W3939">
        <f t="shared" si="495"/>
        <v>2016</v>
      </c>
    </row>
    <row r="3940" spans="1:23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9"/>
        <v>0.12196620583717357</v>
      </c>
      <c r="P3940" s="8">
        <f t="shared" si="490"/>
        <v>79.400000000000006</v>
      </c>
      <c r="Q3940" t="str">
        <f t="shared" si="491"/>
        <v>theater</v>
      </c>
      <c r="R3940" t="str">
        <f t="shared" si="496"/>
        <v>plays</v>
      </c>
      <c r="S3940" s="11">
        <f t="shared" si="492"/>
        <v>42151.905717592599</v>
      </c>
      <c r="T3940" s="11">
        <f t="shared" si="493"/>
        <v>42182.905717592599</v>
      </c>
      <c r="U3940" t="str">
        <f>INDEX('ED - Country code'!$A:$A,MATCH(Data!G3940,'ED - Country code'!$B:$B,0))</f>
        <v>United States of America</v>
      </c>
      <c r="V3940">
        <f t="shared" si="494"/>
        <v>31</v>
      </c>
      <c r="W3940">
        <f t="shared" si="495"/>
        <v>2015</v>
      </c>
    </row>
    <row r="3941" spans="1:23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9"/>
        <v>1E-3</v>
      </c>
      <c r="P3941" s="8">
        <f t="shared" si="490"/>
        <v>5</v>
      </c>
      <c r="Q3941" t="str">
        <f t="shared" si="491"/>
        <v>theater</v>
      </c>
      <c r="R3941" t="str">
        <f t="shared" si="496"/>
        <v>plays</v>
      </c>
      <c r="S3941" s="11">
        <f t="shared" si="492"/>
        <v>41915.400219907409</v>
      </c>
      <c r="T3941" s="11">
        <f t="shared" si="493"/>
        <v>41919.1875</v>
      </c>
      <c r="U3941" t="str">
        <f>INDEX('ED - Country code'!$A:$A,MATCH(Data!G3941,'ED - Country code'!$B:$B,0))</f>
        <v>Australia</v>
      </c>
      <c r="V3941">
        <f t="shared" si="494"/>
        <v>3.7872800925906631</v>
      </c>
      <c r="W3941">
        <f t="shared" si="495"/>
        <v>2014</v>
      </c>
    </row>
    <row r="3942" spans="1:23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9"/>
        <v>2.2000000000000001E-3</v>
      </c>
      <c r="P3942" s="8">
        <f t="shared" si="490"/>
        <v>5.5</v>
      </c>
      <c r="Q3942" t="str">
        <f t="shared" si="491"/>
        <v>theater</v>
      </c>
      <c r="R3942" t="str">
        <f t="shared" si="496"/>
        <v>plays</v>
      </c>
      <c r="S3942" s="11">
        <f t="shared" si="492"/>
        <v>41961.492488425924</v>
      </c>
      <c r="T3942" s="11">
        <f t="shared" si="493"/>
        <v>42006.492488425924</v>
      </c>
      <c r="U3942" t="str">
        <f>INDEX('ED - Country code'!$A:$A,MATCH(Data!G3942,'ED - Country code'!$B:$B,0))</f>
        <v>United States of America</v>
      </c>
      <c r="V3942">
        <f t="shared" si="494"/>
        <v>45</v>
      </c>
      <c r="W3942">
        <f t="shared" si="495"/>
        <v>2015</v>
      </c>
    </row>
    <row r="3943" spans="1:23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9"/>
        <v>9.0909090909090905E-3</v>
      </c>
      <c r="P3943" s="8">
        <f t="shared" si="490"/>
        <v>25</v>
      </c>
      <c r="Q3943" t="str">
        <f t="shared" si="491"/>
        <v>theater</v>
      </c>
      <c r="R3943" t="str">
        <f t="shared" si="496"/>
        <v>plays</v>
      </c>
      <c r="S3943" s="11">
        <f t="shared" si="492"/>
        <v>41940.587233796294</v>
      </c>
      <c r="T3943" s="11">
        <f t="shared" si="493"/>
        <v>41968.041666666672</v>
      </c>
      <c r="U3943" t="str">
        <f>INDEX('ED - Country code'!$A:$A,MATCH(Data!G3943,'ED - Country code'!$B:$B,0))</f>
        <v>United States of America</v>
      </c>
      <c r="V3943">
        <f t="shared" si="494"/>
        <v>27.454432870377786</v>
      </c>
      <c r="W3943">
        <f t="shared" si="495"/>
        <v>2014</v>
      </c>
    </row>
    <row r="3944" spans="1:23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9"/>
        <v>0</v>
      </c>
      <c r="P3944" s="8" t="e">
        <f t="shared" si="490"/>
        <v>#DIV/0!</v>
      </c>
      <c r="Q3944" t="str">
        <f t="shared" si="491"/>
        <v>theater</v>
      </c>
      <c r="R3944" t="str">
        <f t="shared" si="496"/>
        <v>plays</v>
      </c>
      <c r="S3944" s="11">
        <f t="shared" si="492"/>
        <v>42111.904097222221</v>
      </c>
      <c r="T3944" s="11">
        <f t="shared" si="493"/>
        <v>42171.904097222221</v>
      </c>
      <c r="U3944" t="str">
        <f>INDEX('ED - Country code'!$A:$A,MATCH(Data!G3944,'ED - Country code'!$B:$B,0))</f>
        <v>United States of America</v>
      </c>
      <c r="V3944">
        <f t="shared" si="494"/>
        <v>60</v>
      </c>
      <c r="W3944">
        <f t="shared" si="495"/>
        <v>2015</v>
      </c>
    </row>
    <row r="3945" spans="1:23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9"/>
        <v>0.35639999999999999</v>
      </c>
      <c r="P3945" s="8">
        <f t="shared" si="490"/>
        <v>137.07692307692307</v>
      </c>
      <c r="Q3945" t="str">
        <f t="shared" si="491"/>
        <v>theater</v>
      </c>
      <c r="R3945" t="str">
        <f t="shared" si="496"/>
        <v>plays</v>
      </c>
      <c r="S3945" s="11">
        <f t="shared" si="492"/>
        <v>42279.778564814813</v>
      </c>
      <c r="T3945" s="11">
        <f t="shared" si="493"/>
        <v>42310.701388888891</v>
      </c>
      <c r="U3945" t="str">
        <f>INDEX('ED - Country code'!$A:$A,MATCH(Data!G3945,'ED - Country code'!$B:$B,0))</f>
        <v>United States of America</v>
      </c>
      <c r="V3945">
        <f t="shared" si="494"/>
        <v>30.922824074077653</v>
      </c>
      <c r="W3945">
        <f t="shared" si="495"/>
        <v>2015</v>
      </c>
    </row>
    <row r="3946" spans="1:23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9"/>
        <v>0</v>
      </c>
      <c r="P3946" s="8" t="e">
        <f t="shared" si="490"/>
        <v>#DIV/0!</v>
      </c>
      <c r="Q3946" t="str">
        <f t="shared" si="491"/>
        <v>theater</v>
      </c>
      <c r="R3946" t="str">
        <f t="shared" si="496"/>
        <v>plays</v>
      </c>
      <c r="S3946" s="11">
        <f t="shared" si="492"/>
        <v>42213.662905092591</v>
      </c>
      <c r="T3946" s="11">
        <f t="shared" si="493"/>
        <v>42243.662905092591</v>
      </c>
      <c r="U3946" t="str">
        <f>INDEX('ED - Country code'!$A:$A,MATCH(Data!G3946,'ED - Country code'!$B:$B,0))</f>
        <v>United States of America</v>
      </c>
      <c r="V3946">
        <f t="shared" si="494"/>
        <v>30</v>
      </c>
      <c r="W3946">
        <f t="shared" si="495"/>
        <v>2015</v>
      </c>
    </row>
    <row r="3947" spans="1:23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9"/>
        <v>2.5000000000000001E-3</v>
      </c>
      <c r="P3947" s="8">
        <f t="shared" si="490"/>
        <v>5</v>
      </c>
      <c r="Q3947" t="str">
        <f t="shared" si="491"/>
        <v>theater</v>
      </c>
      <c r="R3947" t="str">
        <f t="shared" si="496"/>
        <v>plays</v>
      </c>
      <c r="S3947" s="11">
        <f t="shared" si="492"/>
        <v>42109.801712962959</v>
      </c>
      <c r="T3947" s="11">
        <f t="shared" si="493"/>
        <v>42139.801712962959</v>
      </c>
      <c r="U3947" t="str">
        <f>INDEX('ED - Country code'!$A:$A,MATCH(Data!G3947,'ED - Country code'!$B:$B,0))</f>
        <v>United States of America</v>
      </c>
      <c r="V3947">
        <f t="shared" si="494"/>
        <v>30</v>
      </c>
      <c r="W3947">
        <f t="shared" si="495"/>
        <v>2015</v>
      </c>
    </row>
    <row r="3948" spans="1:23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9"/>
        <v>3.2500000000000001E-2</v>
      </c>
      <c r="P3948" s="8">
        <f t="shared" si="490"/>
        <v>39</v>
      </c>
      <c r="Q3948" t="str">
        <f t="shared" si="491"/>
        <v>theater</v>
      </c>
      <c r="R3948" t="str">
        <f t="shared" si="496"/>
        <v>plays</v>
      </c>
      <c r="S3948" s="11">
        <f t="shared" si="492"/>
        <v>42031.833587962959</v>
      </c>
      <c r="T3948" s="11">
        <f t="shared" si="493"/>
        <v>42063.333333333328</v>
      </c>
      <c r="U3948" t="str">
        <f>INDEX('ED - Country code'!$A:$A,MATCH(Data!G3948,'ED - Country code'!$B:$B,0))</f>
        <v>United States of America</v>
      </c>
      <c r="V3948">
        <f t="shared" si="494"/>
        <v>31.499745370369055</v>
      </c>
      <c r="W3948">
        <f t="shared" si="495"/>
        <v>2015</v>
      </c>
    </row>
    <row r="3949" spans="1:23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9"/>
        <v>3.3666666666666664E-2</v>
      </c>
      <c r="P3949" s="8">
        <f t="shared" si="490"/>
        <v>50.5</v>
      </c>
      <c r="Q3949" t="str">
        <f t="shared" si="491"/>
        <v>theater</v>
      </c>
      <c r="R3949" t="str">
        <f t="shared" si="496"/>
        <v>plays</v>
      </c>
      <c r="S3949" s="11">
        <f t="shared" si="492"/>
        <v>42615.142870370371</v>
      </c>
      <c r="T3949" s="11">
        <f t="shared" si="493"/>
        <v>42645.142870370371</v>
      </c>
      <c r="U3949" t="str">
        <f>INDEX('ED - Country code'!$A:$A,MATCH(Data!G3949,'ED - Country code'!$B:$B,0))</f>
        <v>United States of America</v>
      </c>
      <c r="V3949">
        <f t="shared" si="494"/>
        <v>30</v>
      </c>
      <c r="W3949">
        <f t="shared" si="495"/>
        <v>2016</v>
      </c>
    </row>
    <row r="3950" spans="1:23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9"/>
        <v>0</v>
      </c>
      <c r="P3950" s="8" t="e">
        <f t="shared" si="490"/>
        <v>#DIV/0!</v>
      </c>
      <c r="Q3950" t="str">
        <f t="shared" si="491"/>
        <v>theater</v>
      </c>
      <c r="R3950" t="str">
        <f t="shared" si="496"/>
        <v>plays</v>
      </c>
      <c r="S3950" s="11">
        <f t="shared" si="492"/>
        <v>41829.325497685182</v>
      </c>
      <c r="T3950" s="11">
        <f t="shared" si="493"/>
        <v>41889.325497685182</v>
      </c>
      <c r="U3950" t="str">
        <f>INDEX('ED - Country code'!$A:$A,MATCH(Data!G3950,'ED - Country code'!$B:$B,0))</f>
        <v>Australia</v>
      </c>
      <c r="V3950">
        <f t="shared" si="494"/>
        <v>60</v>
      </c>
      <c r="W3950">
        <f t="shared" si="495"/>
        <v>2014</v>
      </c>
    </row>
    <row r="3951" spans="1:23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9"/>
        <v>0.15770000000000001</v>
      </c>
      <c r="P3951" s="8">
        <f t="shared" si="490"/>
        <v>49.28125</v>
      </c>
      <c r="Q3951" t="str">
        <f t="shared" si="491"/>
        <v>theater</v>
      </c>
      <c r="R3951" t="str">
        <f t="shared" si="496"/>
        <v>plays</v>
      </c>
      <c r="S3951" s="11">
        <f t="shared" si="492"/>
        <v>42016.120613425926</v>
      </c>
      <c r="T3951" s="11">
        <f t="shared" si="493"/>
        <v>42046.120613425926</v>
      </c>
      <c r="U3951" t="str">
        <f>INDEX('ED - Country code'!$A:$A,MATCH(Data!G3951,'ED - Country code'!$B:$B,0))</f>
        <v>Australia</v>
      </c>
      <c r="V3951">
        <f t="shared" si="494"/>
        <v>30</v>
      </c>
      <c r="W3951">
        <f t="shared" si="495"/>
        <v>2015</v>
      </c>
    </row>
    <row r="3952" spans="1:23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9"/>
        <v>6.2500000000000003E-3</v>
      </c>
      <c r="P3952" s="8">
        <f t="shared" si="490"/>
        <v>25</v>
      </c>
      <c r="Q3952" t="str">
        <f t="shared" si="491"/>
        <v>theater</v>
      </c>
      <c r="R3952" t="str">
        <f t="shared" si="496"/>
        <v>plays</v>
      </c>
      <c r="S3952" s="11">
        <f t="shared" si="492"/>
        <v>42439.702314814815</v>
      </c>
      <c r="T3952" s="11">
        <f t="shared" si="493"/>
        <v>42468.774305555555</v>
      </c>
      <c r="U3952" t="str">
        <f>INDEX('ED - Country code'!$A:$A,MATCH(Data!G3952,'ED - Country code'!$B:$B,0))</f>
        <v>United States of America</v>
      </c>
      <c r="V3952">
        <f t="shared" si="494"/>
        <v>29.071990740740148</v>
      </c>
      <c r="W3952">
        <f t="shared" si="495"/>
        <v>2016</v>
      </c>
    </row>
    <row r="3953" spans="1:23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9"/>
        <v>5.0000000000000004E-6</v>
      </c>
      <c r="P3953" s="8">
        <f t="shared" si="490"/>
        <v>1</v>
      </c>
      <c r="Q3953" t="str">
        <f t="shared" si="491"/>
        <v>theater</v>
      </c>
      <c r="R3953" t="str">
        <f t="shared" si="496"/>
        <v>plays</v>
      </c>
      <c r="S3953" s="11">
        <f t="shared" si="492"/>
        <v>42433.825717592597</v>
      </c>
      <c r="T3953" s="11">
        <f t="shared" si="493"/>
        <v>42493.784050925926</v>
      </c>
      <c r="U3953" t="str">
        <f>INDEX('ED - Country code'!$A:$A,MATCH(Data!G3953,'ED - Country code'!$B:$B,0))</f>
        <v>Ireland</v>
      </c>
      <c r="V3953">
        <f t="shared" si="494"/>
        <v>59.958333333328483</v>
      </c>
      <c r="W3953">
        <f t="shared" si="495"/>
        <v>2016</v>
      </c>
    </row>
    <row r="3954" spans="1:23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9"/>
        <v>9.6153846153846159E-4</v>
      </c>
      <c r="P3954" s="8">
        <f t="shared" si="490"/>
        <v>25</v>
      </c>
      <c r="Q3954" t="str">
        <f t="shared" si="491"/>
        <v>theater</v>
      </c>
      <c r="R3954" t="str">
        <f t="shared" si="496"/>
        <v>plays</v>
      </c>
      <c r="S3954" s="11">
        <f t="shared" si="492"/>
        <v>42243.790393518517</v>
      </c>
      <c r="T3954" s="11">
        <f t="shared" si="493"/>
        <v>42303.790393518517</v>
      </c>
      <c r="U3954" t="str">
        <f>INDEX('ED - Country code'!$A:$A,MATCH(Data!G3954,'ED - Country code'!$B:$B,0))</f>
        <v>United States of America</v>
      </c>
      <c r="V3954">
        <f t="shared" si="494"/>
        <v>60</v>
      </c>
      <c r="W3954">
        <f t="shared" si="495"/>
        <v>2015</v>
      </c>
    </row>
    <row r="3955" spans="1:23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9"/>
        <v>0</v>
      </c>
      <c r="P3955" s="8" t="e">
        <f t="shared" si="490"/>
        <v>#DIV/0!</v>
      </c>
      <c r="Q3955" t="str">
        <f t="shared" si="491"/>
        <v>theater</v>
      </c>
      <c r="R3955" t="str">
        <f t="shared" si="496"/>
        <v>plays</v>
      </c>
      <c r="S3955" s="11">
        <f t="shared" si="492"/>
        <v>42550.048449074078</v>
      </c>
      <c r="T3955" s="11">
        <f t="shared" si="493"/>
        <v>42580.978472222225</v>
      </c>
      <c r="U3955" t="str">
        <f>INDEX('ED - Country code'!$A:$A,MATCH(Data!G3955,'ED - Country code'!$B:$B,0))</f>
        <v>United States of America</v>
      </c>
      <c r="V3955">
        <f t="shared" si="494"/>
        <v>30.930023148146574</v>
      </c>
      <c r="W3955">
        <f t="shared" si="495"/>
        <v>2016</v>
      </c>
    </row>
    <row r="3956" spans="1:23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9"/>
        <v>0</v>
      </c>
      <c r="P3956" s="8" t="e">
        <f t="shared" si="490"/>
        <v>#DIV/0!</v>
      </c>
      <c r="Q3956" t="str">
        <f t="shared" si="491"/>
        <v>theater</v>
      </c>
      <c r="R3956" t="str">
        <f t="shared" si="496"/>
        <v>plays</v>
      </c>
      <c r="S3956" s="11">
        <f t="shared" si="492"/>
        <v>41774.651203703703</v>
      </c>
      <c r="T3956" s="11">
        <f t="shared" si="493"/>
        <v>41834.651203703703</v>
      </c>
      <c r="U3956" t="str">
        <f>INDEX('ED - Country code'!$A:$A,MATCH(Data!G3956,'ED - Country code'!$B:$B,0))</f>
        <v>Canada</v>
      </c>
      <c r="V3956">
        <f t="shared" si="494"/>
        <v>60</v>
      </c>
      <c r="W3956">
        <f t="shared" si="495"/>
        <v>2014</v>
      </c>
    </row>
    <row r="3957" spans="1:23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9"/>
        <v>0.24285714285714285</v>
      </c>
      <c r="P3957" s="8">
        <f t="shared" si="490"/>
        <v>53.125</v>
      </c>
      <c r="Q3957" t="str">
        <f t="shared" si="491"/>
        <v>theater</v>
      </c>
      <c r="R3957" t="str">
        <f t="shared" si="496"/>
        <v>plays</v>
      </c>
      <c r="S3957" s="11">
        <f t="shared" si="492"/>
        <v>42306.848854166667</v>
      </c>
      <c r="T3957" s="11">
        <f t="shared" si="493"/>
        <v>42336.890520833331</v>
      </c>
      <c r="U3957" t="str">
        <f>INDEX('ED - Country code'!$A:$A,MATCH(Data!G3957,'ED - Country code'!$B:$B,0))</f>
        <v>United States of America</v>
      </c>
      <c r="V3957">
        <f t="shared" si="494"/>
        <v>30.041666666664241</v>
      </c>
      <c r="W3957">
        <f t="shared" si="495"/>
        <v>2015</v>
      </c>
    </row>
    <row r="3958" spans="1:23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9"/>
        <v>0</v>
      </c>
      <c r="P3958" s="8" t="e">
        <f t="shared" si="490"/>
        <v>#DIV/0!</v>
      </c>
      <c r="Q3958" t="str">
        <f t="shared" si="491"/>
        <v>theater</v>
      </c>
      <c r="R3958" t="str">
        <f t="shared" si="496"/>
        <v>plays</v>
      </c>
      <c r="S3958" s="11">
        <f t="shared" si="492"/>
        <v>42457.932025462964</v>
      </c>
      <c r="T3958" s="11">
        <f t="shared" si="493"/>
        <v>42485.013888888891</v>
      </c>
      <c r="U3958" t="str">
        <f>INDEX('ED - Country code'!$A:$A,MATCH(Data!G3958,'ED - Country code'!$B:$B,0))</f>
        <v>United States of America</v>
      </c>
      <c r="V3958">
        <f t="shared" si="494"/>
        <v>27.081863425926713</v>
      </c>
      <c r="W3958">
        <f t="shared" si="495"/>
        <v>2016</v>
      </c>
    </row>
    <row r="3959" spans="1:23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9"/>
        <v>2.5000000000000001E-4</v>
      </c>
      <c r="P3959" s="8">
        <f t="shared" si="490"/>
        <v>7</v>
      </c>
      <c r="Q3959" t="str">
        <f t="shared" si="491"/>
        <v>theater</v>
      </c>
      <c r="R3959" t="str">
        <f t="shared" si="496"/>
        <v>plays</v>
      </c>
      <c r="S3959" s="11">
        <f t="shared" si="492"/>
        <v>42513.976319444439</v>
      </c>
      <c r="T3959" s="11">
        <f t="shared" si="493"/>
        <v>42559.976319444439</v>
      </c>
      <c r="U3959" t="str">
        <f>INDEX('ED - Country code'!$A:$A,MATCH(Data!G3959,'ED - Country code'!$B:$B,0))</f>
        <v>United States of America</v>
      </c>
      <c r="V3959">
        <f t="shared" si="494"/>
        <v>46</v>
      </c>
      <c r="W3959">
        <f t="shared" si="495"/>
        <v>2016</v>
      </c>
    </row>
    <row r="3960" spans="1:23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9"/>
        <v>0.32050000000000001</v>
      </c>
      <c r="P3960" s="8">
        <f t="shared" si="490"/>
        <v>40.0625</v>
      </c>
      <c r="Q3960" t="str">
        <f t="shared" si="491"/>
        <v>theater</v>
      </c>
      <c r="R3960" t="str">
        <f t="shared" si="496"/>
        <v>plays</v>
      </c>
      <c r="S3960" s="11">
        <f t="shared" si="492"/>
        <v>41816.950370370374</v>
      </c>
      <c r="T3960" s="11">
        <f t="shared" si="493"/>
        <v>41853.583333333336</v>
      </c>
      <c r="U3960" t="str">
        <f>INDEX('ED - Country code'!$A:$A,MATCH(Data!G3960,'ED - Country code'!$B:$B,0))</f>
        <v>United States of America</v>
      </c>
      <c r="V3960">
        <f t="shared" si="494"/>
        <v>36.632962962961756</v>
      </c>
      <c r="W3960">
        <f t="shared" si="495"/>
        <v>2014</v>
      </c>
    </row>
    <row r="3961" spans="1:23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9"/>
        <v>0.24333333333333335</v>
      </c>
      <c r="P3961" s="8">
        <f t="shared" si="490"/>
        <v>24.333333333333332</v>
      </c>
      <c r="Q3961" t="str">
        <f t="shared" si="491"/>
        <v>theater</v>
      </c>
      <c r="R3961" t="str">
        <f t="shared" si="496"/>
        <v>plays</v>
      </c>
      <c r="S3961" s="11">
        <f t="shared" si="492"/>
        <v>41880.788842592592</v>
      </c>
      <c r="T3961" s="11">
        <f t="shared" si="493"/>
        <v>41910.788842592592</v>
      </c>
      <c r="U3961" t="str">
        <f>INDEX('ED - Country code'!$A:$A,MATCH(Data!G3961,'ED - Country code'!$B:$B,0))</f>
        <v>United States of America</v>
      </c>
      <c r="V3961">
        <f t="shared" si="494"/>
        <v>30</v>
      </c>
      <c r="W3961">
        <f t="shared" si="495"/>
        <v>2014</v>
      </c>
    </row>
    <row r="3962" spans="1:23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9"/>
        <v>1.4999999999999999E-2</v>
      </c>
      <c r="P3962" s="8">
        <f t="shared" si="490"/>
        <v>11.25</v>
      </c>
      <c r="Q3962" t="str">
        <f t="shared" si="491"/>
        <v>theater</v>
      </c>
      <c r="R3962" t="str">
        <f t="shared" si="496"/>
        <v>plays</v>
      </c>
      <c r="S3962" s="11">
        <f t="shared" si="492"/>
        <v>42342.845555555556</v>
      </c>
      <c r="T3962" s="11">
        <f t="shared" si="493"/>
        <v>42372.845555555556</v>
      </c>
      <c r="U3962" t="str">
        <f>INDEX('ED - Country code'!$A:$A,MATCH(Data!G3962,'ED - Country code'!$B:$B,0))</f>
        <v>United States of America</v>
      </c>
      <c r="V3962">
        <f t="shared" si="494"/>
        <v>30</v>
      </c>
      <c r="W3962">
        <f t="shared" si="495"/>
        <v>2016</v>
      </c>
    </row>
    <row r="3963" spans="1:23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9"/>
        <v>4.1999999999999997E-3</v>
      </c>
      <c r="P3963" s="8">
        <f t="shared" si="490"/>
        <v>10.5</v>
      </c>
      <c r="Q3963" t="str">
        <f t="shared" si="491"/>
        <v>theater</v>
      </c>
      <c r="R3963" t="str">
        <f t="shared" si="496"/>
        <v>plays</v>
      </c>
      <c r="S3963" s="11">
        <f t="shared" si="492"/>
        <v>41745.891319444447</v>
      </c>
      <c r="T3963" s="11">
        <f t="shared" si="493"/>
        <v>41767.891319444447</v>
      </c>
      <c r="U3963" t="str">
        <f>INDEX('ED - Country code'!$A:$A,MATCH(Data!G3963,'ED - Country code'!$B:$B,0))</f>
        <v>United Kingdom</v>
      </c>
      <c r="V3963">
        <f t="shared" si="494"/>
        <v>22</v>
      </c>
      <c r="W3963">
        <f t="shared" si="495"/>
        <v>2014</v>
      </c>
    </row>
    <row r="3964" spans="1:23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9"/>
        <v>3.214285714285714E-2</v>
      </c>
      <c r="P3964" s="8">
        <f t="shared" si="490"/>
        <v>15</v>
      </c>
      <c r="Q3964" t="str">
        <f t="shared" si="491"/>
        <v>theater</v>
      </c>
      <c r="R3964" t="str">
        <f t="shared" si="496"/>
        <v>plays</v>
      </c>
      <c r="S3964" s="11">
        <f t="shared" si="492"/>
        <v>42311.621458333335</v>
      </c>
      <c r="T3964" s="11">
        <f t="shared" si="493"/>
        <v>42336.621458333335</v>
      </c>
      <c r="U3964" t="str">
        <f>INDEX('ED - Country code'!$A:$A,MATCH(Data!G3964,'ED - Country code'!$B:$B,0))</f>
        <v>United Kingdom</v>
      </c>
      <c r="V3964">
        <f t="shared" si="494"/>
        <v>25</v>
      </c>
      <c r="W3964">
        <f t="shared" si="495"/>
        <v>2015</v>
      </c>
    </row>
    <row r="3965" spans="1:23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9"/>
        <v>0</v>
      </c>
      <c r="P3965" s="8" t="e">
        <f t="shared" si="490"/>
        <v>#DIV/0!</v>
      </c>
      <c r="Q3965" t="str">
        <f t="shared" si="491"/>
        <v>theater</v>
      </c>
      <c r="R3965" t="str">
        <f t="shared" si="496"/>
        <v>plays</v>
      </c>
      <c r="S3965" s="11">
        <f t="shared" si="492"/>
        <v>42296.154131944444</v>
      </c>
      <c r="T3965" s="11">
        <f t="shared" si="493"/>
        <v>42326.195798611108</v>
      </c>
      <c r="U3965" t="str">
        <f>INDEX('ED - Country code'!$A:$A,MATCH(Data!G3965,'ED - Country code'!$B:$B,0))</f>
        <v>Canada</v>
      </c>
      <c r="V3965">
        <f t="shared" si="494"/>
        <v>30.041666666664241</v>
      </c>
      <c r="W3965">
        <f t="shared" si="495"/>
        <v>2015</v>
      </c>
    </row>
    <row r="3966" spans="1:23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9"/>
        <v>6.3E-2</v>
      </c>
      <c r="P3966" s="8">
        <f t="shared" si="490"/>
        <v>42</v>
      </c>
      <c r="Q3966" t="str">
        <f t="shared" si="491"/>
        <v>theater</v>
      </c>
      <c r="R3966" t="str">
        <f t="shared" si="496"/>
        <v>plays</v>
      </c>
      <c r="S3966" s="11">
        <f t="shared" si="492"/>
        <v>42053.722060185188</v>
      </c>
      <c r="T3966" s="11">
        <f t="shared" si="493"/>
        <v>42113.680393518516</v>
      </c>
      <c r="U3966" t="str">
        <f>INDEX('ED - Country code'!$A:$A,MATCH(Data!G3966,'ED - Country code'!$B:$B,0))</f>
        <v>United States of America</v>
      </c>
      <c r="V3966">
        <f t="shared" si="494"/>
        <v>59.958333333328483</v>
      </c>
      <c r="W3966">
        <f t="shared" si="495"/>
        <v>2015</v>
      </c>
    </row>
    <row r="3967" spans="1:23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9"/>
        <v>0.14249999999999999</v>
      </c>
      <c r="P3967" s="8">
        <f t="shared" si="490"/>
        <v>71.25</v>
      </c>
      <c r="Q3967" t="str">
        <f t="shared" si="491"/>
        <v>theater</v>
      </c>
      <c r="R3967" t="str">
        <f t="shared" si="496"/>
        <v>plays</v>
      </c>
      <c r="S3967" s="11">
        <f t="shared" si="492"/>
        <v>42414.235879629632</v>
      </c>
      <c r="T3967" s="11">
        <f t="shared" si="493"/>
        <v>42474.194212962961</v>
      </c>
      <c r="U3967" t="str">
        <f>INDEX('ED - Country code'!$A:$A,MATCH(Data!G3967,'ED - Country code'!$B:$B,0))</f>
        <v>United States of America</v>
      </c>
      <c r="V3967">
        <f t="shared" si="494"/>
        <v>59.958333333328483</v>
      </c>
      <c r="W3967">
        <f t="shared" si="495"/>
        <v>2016</v>
      </c>
    </row>
    <row r="3968" spans="1:23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9"/>
        <v>6.0000000000000001E-3</v>
      </c>
      <c r="P3968" s="8">
        <f t="shared" si="490"/>
        <v>22.5</v>
      </c>
      <c r="Q3968" t="str">
        <f t="shared" si="491"/>
        <v>theater</v>
      </c>
      <c r="R3968" t="str">
        <f t="shared" si="496"/>
        <v>plays</v>
      </c>
      <c r="S3968" s="11">
        <f t="shared" si="492"/>
        <v>41801.711550925924</v>
      </c>
      <c r="T3968" s="11">
        <f t="shared" si="493"/>
        <v>41844.124305555553</v>
      </c>
      <c r="U3968" t="str">
        <f>INDEX('ED - Country code'!$A:$A,MATCH(Data!G3968,'ED - Country code'!$B:$B,0))</f>
        <v>United States of America</v>
      </c>
      <c r="V3968">
        <f t="shared" si="494"/>
        <v>42.41275462962949</v>
      </c>
      <c r="W3968">
        <f t="shared" si="495"/>
        <v>2014</v>
      </c>
    </row>
    <row r="3969" spans="1:23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9"/>
        <v>0.2411764705882353</v>
      </c>
      <c r="P3969" s="8">
        <f t="shared" si="490"/>
        <v>41</v>
      </c>
      <c r="Q3969" t="str">
        <f t="shared" si="491"/>
        <v>theater</v>
      </c>
      <c r="R3969" t="str">
        <f t="shared" si="496"/>
        <v>plays</v>
      </c>
      <c r="S3969" s="11">
        <f t="shared" si="492"/>
        <v>42770.290590277778</v>
      </c>
      <c r="T3969" s="11">
        <f t="shared" si="493"/>
        <v>42800.290590277778</v>
      </c>
      <c r="U3969" t="str">
        <f>INDEX('ED - Country code'!$A:$A,MATCH(Data!G3969,'ED - Country code'!$B:$B,0))</f>
        <v>United States of America</v>
      </c>
      <c r="V3969">
        <f t="shared" si="494"/>
        <v>30</v>
      </c>
      <c r="W3969">
        <f t="shared" si="495"/>
        <v>2017</v>
      </c>
    </row>
    <row r="3970" spans="1:23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9"/>
        <v>0.10539999999999999</v>
      </c>
      <c r="P3970" s="8">
        <f t="shared" si="490"/>
        <v>47.909090909090907</v>
      </c>
      <c r="Q3970" t="str">
        <f t="shared" si="491"/>
        <v>theater</v>
      </c>
      <c r="R3970" t="str">
        <f t="shared" si="496"/>
        <v>plays</v>
      </c>
      <c r="S3970" s="11">
        <f t="shared" si="492"/>
        <v>42452.815659722226</v>
      </c>
      <c r="T3970" s="11">
        <f t="shared" si="493"/>
        <v>42512.815659722226</v>
      </c>
      <c r="U3970" t="str">
        <f>INDEX('ED - Country code'!$A:$A,MATCH(Data!G3970,'ED - Country code'!$B:$B,0))</f>
        <v>United States of America</v>
      </c>
      <c r="V3970">
        <f t="shared" si="494"/>
        <v>60</v>
      </c>
      <c r="W3970">
        <f t="shared" si="495"/>
        <v>2016</v>
      </c>
    </row>
    <row r="3971" spans="1:23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7">E3971/D3971</f>
        <v>7.4690265486725665E-2</v>
      </c>
      <c r="P3971" s="8">
        <f t="shared" ref="P3971:P4034" si="498">E3971/L3971</f>
        <v>35.166666666666664</v>
      </c>
      <c r="Q3971" t="str">
        <f t="shared" ref="Q3971:Q4034" si="499">LEFT(N3971,SEARCH("/",N3971,1)-1)</f>
        <v>theater</v>
      </c>
      <c r="R3971" t="str">
        <f t="shared" si="496"/>
        <v>plays</v>
      </c>
      <c r="S3971" s="11">
        <f t="shared" ref="S3971:S4034" si="500">(((J3971/60)/60)/24)+DATE(1970,1,1)</f>
        <v>42601.854699074072</v>
      </c>
      <c r="T3971" s="11">
        <f t="shared" ref="T3971:T4034" si="501">(((I3971/60)/60)/24)+DATE(1970,1,1)</f>
        <v>42611.163194444445</v>
      </c>
      <c r="U3971" t="str">
        <f>INDEX('ED - Country code'!$A:$A,MATCH(Data!G3971,'ED - Country code'!$B:$B,0))</f>
        <v>United States of America</v>
      </c>
      <c r="V3971">
        <f t="shared" ref="V3971:V4034" si="502">T3971-S3971</f>
        <v>9.3084953703728388</v>
      </c>
      <c r="W3971">
        <f t="shared" ref="W3971:W4034" si="503">YEAR(T3971)</f>
        <v>2016</v>
      </c>
    </row>
    <row r="3972" spans="1:23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7"/>
        <v>7.3333333333333334E-4</v>
      </c>
      <c r="P3972" s="8">
        <f t="shared" si="498"/>
        <v>5.5</v>
      </c>
      <c r="Q3972" t="str">
        <f t="shared" si="499"/>
        <v>theater</v>
      </c>
      <c r="R3972" t="str">
        <f t="shared" ref="R3972:R4035" si="504">RIGHT(N3972,LEN(N3972)-SEARCH("/",N3972,1))</f>
        <v>plays</v>
      </c>
      <c r="S3972" s="11">
        <f t="shared" si="500"/>
        <v>42447.863553240735</v>
      </c>
      <c r="T3972" s="11">
        <f t="shared" si="501"/>
        <v>42477.863553240735</v>
      </c>
      <c r="U3972" t="str">
        <f>INDEX('ED - Country code'!$A:$A,MATCH(Data!G3972,'ED - Country code'!$B:$B,0))</f>
        <v>United States of America</v>
      </c>
      <c r="V3972">
        <f t="shared" si="502"/>
        <v>30</v>
      </c>
      <c r="W3972">
        <f t="shared" si="503"/>
        <v>2016</v>
      </c>
    </row>
    <row r="3973" spans="1:23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7"/>
        <v>9.7142857142857135E-3</v>
      </c>
      <c r="P3973" s="8">
        <f t="shared" si="498"/>
        <v>22.666666666666668</v>
      </c>
      <c r="Q3973" t="str">
        <f t="shared" si="499"/>
        <v>theater</v>
      </c>
      <c r="R3973" t="str">
        <f t="shared" si="504"/>
        <v>plays</v>
      </c>
      <c r="S3973" s="11">
        <f t="shared" si="500"/>
        <v>41811.536180555559</v>
      </c>
      <c r="T3973" s="11">
        <f t="shared" si="501"/>
        <v>41841.536180555559</v>
      </c>
      <c r="U3973" t="str">
        <f>INDEX('ED - Country code'!$A:$A,MATCH(Data!G3973,'ED - Country code'!$B:$B,0))</f>
        <v>United States of America</v>
      </c>
      <c r="V3973">
        <f t="shared" si="502"/>
        <v>30</v>
      </c>
      <c r="W3973">
        <f t="shared" si="503"/>
        <v>2014</v>
      </c>
    </row>
    <row r="3974" spans="1:23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7"/>
        <v>0.21099999999999999</v>
      </c>
      <c r="P3974" s="8">
        <f t="shared" si="498"/>
        <v>26.375</v>
      </c>
      <c r="Q3974" t="str">
        <f t="shared" si="499"/>
        <v>theater</v>
      </c>
      <c r="R3974" t="str">
        <f t="shared" si="504"/>
        <v>plays</v>
      </c>
      <c r="S3974" s="11">
        <f t="shared" si="500"/>
        <v>41981.067523148144</v>
      </c>
      <c r="T3974" s="11">
        <f t="shared" si="501"/>
        <v>42041.067523148144</v>
      </c>
      <c r="U3974" t="str">
        <f>INDEX('ED - Country code'!$A:$A,MATCH(Data!G3974,'ED - Country code'!$B:$B,0))</f>
        <v>United States of America</v>
      </c>
      <c r="V3974">
        <f t="shared" si="502"/>
        <v>60</v>
      </c>
      <c r="W3974">
        <f t="shared" si="503"/>
        <v>2015</v>
      </c>
    </row>
    <row r="3975" spans="1:23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7"/>
        <v>0.78100000000000003</v>
      </c>
      <c r="P3975" s="8">
        <f t="shared" si="498"/>
        <v>105.54054054054055</v>
      </c>
      <c r="Q3975" t="str">
        <f t="shared" si="499"/>
        <v>theater</v>
      </c>
      <c r="R3975" t="str">
        <f t="shared" si="504"/>
        <v>plays</v>
      </c>
      <c r="S3975" s="11">
        <f t="shared" si="500"/>
        <v>42469.68414351852</v>
      </c>
      <c r="T3975" s="11">
        <f t="shared" si="501"/>
        <v>42499.166666666672</v>
      </c>
      <c r="U3975" t="str">
        <f>INDEX('ED - Country code'!$A:$A,MATCH(Data!G3975,'ED - Country code'!$B:$B,0))</f>
        <v>United States of America</v>
      </c>
      <c r="V3975">
        <f t="shared" si="502"/>
        <v>29.482523148151813</v>
      </c>
      <c r="W3975">
        <f t="shared" si="503"/>
        <v>2016</v>
      </c>
    </row>
    <row r="3976" spans="1:23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7"/>
        <v>0.32</v>
      </c>
      <c r="P3976" s="8">
        <f t="shared" si="498"/>
        <v>29.09090909090909</v>
      </c>
      <c r="Q3976" t="str">
        <f t="shared" si="499"/>
        <v>theater</v>
      </c>
      <c r="R3976" t="str">
        <f t="shared" si="504"/>
        <v>plays</v>
      </c>
      <c r="S3976" s="11">
        <f t="shared" si="500"/>
        <v>42493.546851851846</v>
      </c>
      <c r="T3976" s="11">
        <f t="shared" si="501"/>
        <v>42523.546851851846</v>
      </c>
      <c r="U3976" t="str">
        <f>INDEX('ED - Country code'!$A:$A,MATCH(Data!G3976,'ED - Country code'!$B:$B,0))</f>
        <v>United Kingdom</v>
      </c>
      <c r="V3976">
        <f t="shared" si="502"/>
        <v>30</v>
      </c>
      <c r="W3976">
        <f t="shared" si="503"/>
        <v>2016</v>
      </c>
    </row>
    <row r="3977" spans="1:23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7"/>
        <v>0</v>
      </c>
      <c r="P3977" s="8" t="e">
        <f t="shared" si="498"/>
        <v>#DIV/0!</v>
      </c>
      <c r="Q3977" t="str">
        <f t="shared" si="499"/>
        <v>theater</v>
      </c>
      <c r="R3977" t="str">
        <f t="shared" si="504"/>
        <v>plays</v>
      </c>
      <c r="S3977" s="11">
        <f t="shared" si="500"/>
        <v>42534.866875</v>
      </c>
      <c r="T3977" s="11">
        <f t="shared" si="501"/>
        <v>42564.866875</v>
      </c>
      <c r="U3977" t="str">
        <f>INDEX('ED - Country code'!$A:$A,MATCH(Data!G3977,'ED - Country code'!$B:$B,0))</f>
        <v>United States of America</v>
      </c>
      <c r="V3977">
        <f t="shared" si="502"/>
        <v>30</v>
      </c>
      <c r="W3977">
        <f t="shared" si="503"/>
        <v>2016</v>
      </c>
    </row>
    <row r="3978" spans="1:23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7"/>
        <v>0.47692307692307695</v>
      </c>
      <c r="P3978" s="8">
        <f t="shared" si="498"/>
        <v>62</v>
      </c>
      <c r="Q3978" t="str">
        <f t="shared" si="499"/>
        <v>theater</v>
      </c>
      <c r="R3978" t="str">
        <f t="shared" si="504"/>
        <v>plays</v>
      </c>
      <c r="S3978" s="11">
        <f t="shared" si="500"/>
        <v>41830.858344907407</v>
      </c>
      <c r="T3978" s="11">
        <f t="shared" si="501"/>
        <v>41852.291666666664</v>
      </c>
      <c r="U3978" t="str">
        <f>INDEX('ED - Country code'!$A:$A,MATCH(Data!G3978,'ED - Country code'!$B:$B,0))</f>
        <v>United States of America</v>
      </c>
      <c r="V3978">
        <f t="shared" si="502"/>
        <v>21.433321759257524</v>
      </c>
      <c r="W3978">
        <f t="shared" si="503"/>
        <v>2014</v>
      </c>
    </row>
    <row r="3979" spans="1:23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7"/>
        <v>1.4500000000000001E-2</v>
      </c>
      <c r="P3979" s="8">
        <f t="shared" si="498"/>
        <v>217.5</v>
      </c>
      <c r="Q3979" t="str">
        <f t="shared" si="499"/>
        <v>theater</v>
      </c>
      <c r="R3979" t="str">
        <f t="shared" si="504"/>
        <v>plays</v>
      </c>
      <c r="S3979" s="11">
        <f t="shared" si="500"/>
        <v>42543.788564814815</v>
      </c>
      <c r="T3979" s="11">
        <f t="shared" si="501"/>
        <v>42573.788564814815</v>
      </c>
      <c r="U3979" t="str">
        <f>INDEX('ED - Country code'!$A:$A,MATCH(Data!G3979,'ED - Country code'!$B:$B,0))</f>
        <v>United States of America</v>
      </c>
      <c r="V3979">
        <f t="shared" si="502"/>
        <v>30</v>
      </c>
      <c r="W3979">
        <f t="shared" si="503"/>
        <v>2016</v>
      </c>
    </row>
    <row r="3980" spans="1:23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7"/>
        <v>0.107</v>
      </c>
      <c r="P3980" s="8">
        <f t="shared" si="498"/>
        <v>26.75</v>
      </c>
      <c r="Q3980" t="str">
        <f t="shared" si="499"/>
        <v>theater</v>
      </c>
      <c r="R3980" t="str">
        <f t="shared" si="504"/>
        <v>plays</v>
      </c>
      <c r="S3980" s="11">
        <f t="shared" si="500"/>
        <v>41975.642974537041</v>
      </c>
      <c r="T3980" s="11">
        <f t="shared" si="501"/>
        <v>42035.642974537041</v>
      </c>
      <c r="U3980" t="str">
        <f>INDEX('ED - Country code'!$A:$A,MATCH(Data!G3980,'ED - Country code'!$B:$B,0))</f>
        <v>United States of America</v>
      </c>
      <c r="V3980">
        <f t="shared" si="502"/>
        <v>60</v>
      </c>
      <c r="W3980">
        <f t="shared" si="503"/>
        <v>2015</v>
      </c>
    </row>
    <row r="3981" spans="1:23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7"/>
        <v>1.8333333333333333E-2</v>
      </c>
      <c r="P3981" s="8">
        <f t="shared" si="498"/>
        <v>18.333333333333332</v>
      </c>
      <c r="Q3981" t="str">
        <f t="shared" si="499"/>
        <v>theater</v>
      </c>
      <c r="R3981" t="str">
        <f t="shared" si="504"/>
        <v>plays</v>
      </c>
      <c r="S3981" s="11">
        <f t="shared" si="500"/>
        <v>42069.903437500005</v>
      </c>
      <c r="T3981" s="11">
        <f t="shared" si="501"/>
        <v>42092.833333333328</v>
      </c>
      <c r="U3981" t="str">
        <f>INDEX('ED - Country code'!$A:$A,MATCH(Data!G3981,'ED - Country code'!$B:$B,0))</f>
        <v>United Kingdom</v>
      </c>
      <c r="V3981">
        <f t="shared" si="502"/>
        <v>22.929895833323826</v>
      </c>
      <c r="W3981">
        <f t="shared" si="503"/>
        <v>2015</v>
      </c>
    </row>
    <row r="3982" spans="1:23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7"/>
        <v>0.18</v>
      </c>
      <c r="P3982" s="8">
        <f t="shared" si="498"/>
        <v>64.285714285714292</v>
      </c>
      <c r="Q3982" t="str">
        <f t="shared" si="499"/>
        <v>theater</v>
      </c>
      <c r="R3982" t="str">
        <f t="shared" si="504"/>
        <v>plays</v>
      </c>
      <c r="S3982" s="11">
        <f t="shared" si="500"/>
        <v>41795.598923611113</v>
      </c>
      <c r="T3982" s="11">
        <f t="shared" si="501"/>
        <v>41825.598923611113</v>
      </c>
      <c r="U3982" t="str">
        <f>INDEX('ED - Country code'!$A:$A,MATCH(Data!G3982,'ED - Country code'!$B:$B,0))</f>
        <v>United States of America</v>
      </c>
      <c r="V3982">
        <f t="shared" si="502"/>
        <v>30</v>
      </c>
      <c r="W3982">
        <f t="shared" si="503"/>
        <v>2014</v>
      </c>
    </row>
    <row r="3983" spans="1:23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7"/>
        <v>4.0833333333333333E-2</v>
      </c>
      <c r="P3983" s="8">
        <f t="shared" si="498"/>
        <v>175</v>
      </c>
      <c r="Q3983" t="str">
        <f t="shared" si="499"/>
        <v>theater</v>
      </c>
      <c r="R3983" t="str">
        <f t="shared" si="504"/>
        <v>plays</v>
      </c>
      <c r="S3983" s="11">
        <f t="shared" si="500"/>
        <v>42508.179965277777</v>
      </c>
      <c r="T3983" s="11">
        <f t="shared" si="501"/>
        <v>42568.179965277777</v>
      </c>
      <c r="U3983" t="str">
        <f>INDEX('ED - Country code'!$A:$A,MATCH(Data!G3983,'ED - Country code'!$B:$B,0))</f>
        <v>United States of America</v>
      </c>
      <c r="V3983">
        <f t="shared" si="502"/>
        <v>60</v>
      </c>
      <c r="W3983">
        <f t="shared" si="503"/>
        <v>2016</v>
      </c>
    </row>
    <row r="3984" spans="1:23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7"/>
        <v>0.2</v>
      </c>
      <c r="P3984" s="8">
        <f t="shared" si="498"/>
        <v>34</v>
      </c>
      <c r="Q3984" t="str">
        <f t="shared" si="499"/>
        <v>theater</v>
      </c>
      <c r="R3984" t="str">
        <f t="shared" si="504"/>
        <v>plays</v>
      </c>
      <c r="S3984" s="11">
        <f t="shared" si="500"/>
        <v>42132.809953703705</v>
      </c>
      <c r="T3984" s="11">
        <f t="shared" si="501"/>
        <v>42192.809953703705</v>
      </c>
      <c r="U3984" t="str">
        <f>INDEX('ED - Country code'!$A:$A,MATCH(Data!G3984,'ED - Country code'!$B:$B,0))</f>
        <v>United Kingdom</v>
      </c>
      <c r="V3984">
        <f t="shared" si="502"/>
        <v>60</v>
      </c>
      <c r="W3984">
        <f t="shared" si="503"/>
        <v>2015</v>
      </c>
    </row>
    <row r="3985" spans="1:23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7"/>
        <v>0.34802513464991025</v>
      </c>
      <c r="P3985" s="8">
        <f t="shared" si="498"/>
        <v>84.282608695652172</v>
      </c>
      <c r="Q3985" t="str">
        <f t="shared" si="499"/>
        <v>theater</v>
      </c>
      <c r="R3985" t="str">
        <f t="shared" si="504"/>
        <v>plays</v>
      </c>
      <c r="S3985" s="11">
        <f t="shared" si="500"/>
        <v>41747.86986111111</v>
      </c>
      <c r="T3985" s="11">
        <f t="shared" si="501"/>
        <v>41779.290972222225</v>
      </c>
      <c r="U3985" t="str">
        <f>INDEX('ED - Country code'!$A:$A,MATCH(Data!G3985,'ED - Country code'!$B:$B,0))</f>
        <v>United States of America</v>
      </c>
      <c r="V3985">
        <f t="shared" si="502"/>
        <v>31.421111111114442</v>
      </c>
      <c r="W3985">
        <f t="shared" si="503"/>
        <v>2014</v>
      </c>
    </row>
    <row r="3986" spans="1:23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7"/>
        <v>6.3333333333333339E-2</v>
      </c>
      <c r="P3986" s="8">
        <f t="shared" si="498"/>
        <v>9.5</v>
      </c>
      <c r="Q3986" t="str">
        <f t="shared" si="499"/>
        <v>theater</v>
      </c>
      <c r="R3986" t="str">
        <f t="shared" si="504"/>
        <v>plays</v>
      </c>
      <c r="S3986" s="11">
        <f t="shared" si="500"/>
        <v>41920.963472222218</v>
      </c>
      <c r="T3986" s="11">
        <f t="shared" si="501"/>
        <v>41951</v>
      </c>
      <c r="U3986" t="str">
        <f>INDEX('ED - Country code'!$A:$A,MATCH(Data!G3986,'ED - Country code'!$B:$B,0))</f>
        <v>United Kingdom</v>
      </c>
      <c r="V3986">
        <f t="shared" si="502"/>
        <v>30.036527777781885</v>
      </c>
      <c r="W3986">
        <f t="shared" si="503"/>
        <v>2014</v>
      </c>
    </row>
    <row r="3987" spans="1:23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7"/>
        <v>0.32050000000000001</v>
      </c>
      <c r="P3987" s="8">
        <f t="shared" si="498"/>
        <v>33.736842105263158</v>
      </c>
      <c r="Q3987" t="str">
        <f t="shared" si="499"/>
        <v>theater</v>
      </c>
      <c r="R3987" t="str">
        <f t="shared" si="504"/>
        <v>plays</v>
      </c>
      <c r="S3987" s="11">
        <f t="shared" si="500"/>
        <v>42399.707407407404</v>
      </c>
      <c r="T3987" s="11">
        <f t="shared" si="501"/>
        <v>42420.878472222219</v>
      </c>
      <c r="U3987" t="str">
        <f>INDEX('ED - Country code'!$A:$A,MATCH(Data!G3987,'ED - Country code'!$B:$B,0))</f>
        <v>United States of America</v>
      </c>
      <c r="V3987">
        <f t="shared" si="502"/>
        <v>21.171064814814599</v>
      </c>
      <c r="W3987">
        <f t="shared" si="503"/>
        <v>2016</v>
      </c>
    </row>
    <row r="3988" spans="1:23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7"/>
        <v>9.7600000000000006E-2</v>
      </c>
      <c r="P3988" s="8">
        <f t="shared" si="498"/>
        <v>37.53846153846154</v>
      </c>
      <c r="Q3988" t="str">
        <f t="shared" si="499"/>
        <v>theater</v>
      </c>
      <c r="R3988" t="str">
        <f t="shared" si="504"/>
        <v>plays</v>
      </c>
      <c r="S3988" s="11">
        <f t="shared" si="500"/>
        <v>42467.548541666663</v>
      </c>
      <c r="T3988" s="11">
        <f t="shared" si="501"/>
        <v>42496.544444444444</v>
      </c>
      <c r="U3988" t="str">
        <f>INDEX('ED - Country code'!$A:$A,MATCH(Data!G3988,'ED - Country code'!$B:$B,0))</f>
        <v>United Kingdom</v>
      </c>
      <c r="V3988">
        <f t="shared" si="502"/>
        <v>28.995902777780429</v>
      </c>
      <c r="W3988">
        <f t="shared" si="503"/>
        <v>2016</v>
      </c>
    </row>
    <row r="3989" spans="1:23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7"/>
        <v>0.3775</v>
      </c>
      <c r="P3989" s="8">
        <f t="shared" si="498"/>
        <v>11.615384615384615</v>
      </c>
      <c r="Q3989" t="str">
        <f t="shared" si="499"/>
        <v>theater</v>
      </c>
      <c r="R3989" t="str">
        <f t="shared" si="504"/>
        <v>plays</v>
      </c>
      <c r="S3989" s="11">
        <f t="shared" si="500"/>
        <v>41765.92465277778</v>
      </c>
      <c r="T3989" s="11">
        <f t="shared" si="501"/>
        <v>41775.92465277778</v>
      </c>
      <c r="U3989" t="str">
        <f>INDEX('ED - Country code'!$A:$A,MATCH(Data!G3989,'ED - Country code'!$B:$B,0))</f>
        <v>United Kingdom</v>
      </c>
      <c r="V3989">
        <f t="shared" si="502"/>
        <v>10</v>
      </c>
      <c r="W3989">
        <f t="shared" si="503"/>
        <v>2014</v>
      </c>
    </row>
    <row r="3990" spans="1:23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7"/>
        <v>2.1333333333333333E-2</v>
      </c>
      <c r="P3990" s="8">
        <f t="shared" si="498"/>
        <v>8</v>
      </c>
      <c r="Q3990" t="str">
        <f t="shared" si="499"/>
        <v>theater</v>
      </c>
      <c r="R3990" t="str">
        <f t="shared" si="504"/>
        <v>plays</v>
      </c>
      <c r="S3990" s="11">
        <f t="shared" si="500"/>
        <v>42230.08116898148</v>
      </c>
      <c r="T3990" s="11">
        <f t="shared" si="501"/>
        <v>42245.08116898148</v>
      </c>
      <c r="U3990" t="str">
        <f>INDEX('ED - Country code'!$A:$A,MATCH(Data!G3990,'ED - Country code'!$B:$B,0))</f>
        <v>United States of America</v>
      </c>
      <c r="V3990">
        <f t="shared" si="502"/>
        <v>15</v>
      </c>
      <c r="W3990">
        <f t="shared" si="503"/>
        <v>2015</v>
      </c>
    </row>
    <row r="3991" spans="1:23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7"/>
        <v>0</v>
      </c>
      <c r="P3991" s="8" t="e">
        <f t="shared" si="498"/>
        <v>#DIV/0!</v>
      </c>
      <c r="Q3991" t="str">
        <f t="shared" si="499"/>
        <v>theater</v>
      </c>
      <c r="R3991" t="str">
        <f t="shared" si="504"/>
        <v>plays</v>
      </c>
      <c r="S3991" s="11">
        <f t="shared" si="500"/>
        <v>42286.749780092592</v>
      </c>
      <c r="T3991" s="11">
        <f t="shared" si="501"/>
        <v>42316.791446759264</v>
      </c>
      <c r="U3991" t="str">
        <f>INDEX('ED - Country code'!$A:$A,MATCH(Data!G3991,'ED - Country code'!$B:$B,0))</f>
        <v>United States of America</v>
      </c>
      <c r="V3991">
        <f t="shared" si="502"/>
        <v>30.041666666671517</v>
      </c>
      <c r="W3991">
        <f t="shared" si="503"/>
        <v>2015</v>
      </c>
    </row>
    <row r="3992" spans="1:23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7"/>
        <v>4.1818181818181817E-2</v>
      </c>
      <c r="P3992" s="8">
        <f t="shared" si="498"/>
        <v>23</v>
      </c>
      <c r="Q3992" t="str">
        <f t="shared" si="499"/>
        <v>theater</v>
      </c>
      <c r="R3992" t="str">
        <f t="shared" si="504"/>
        <v>plays</v>
      </c>
      <c r="S3992" s="11">
        <f t="shared" si="500"/>
        <v>42401.672372685185</v>
      </c>
      <c r="T3992" s="11">
        <f t="shared" si="501"/>
        <v>42431.672372685185</v>
      </c>
      <c r="U3992" t="str">
        <f>INDEX('ED - Country code'!$A:$A,MATCH(Data!G3992,'ED - Country code'!$B:$B,0))</f>
        <v>United Kingdom</v>
      </c>
      <c r="V3992">
        <f t="shared" si="502"/>
        <v>30</v>
      </c>
      <c r="W3992">
        <f t="shared" si="503"/>
        <v>2016</v>
      </c>
    </row>
    <row r="3993" spans="1:23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7"/>
        <v>0.2</v>
      </c>
      <c r="P3993" s="8">
        <f t="shared" si="498"/>
        <v>100</v>
      </c>
      <c r="Q3993" t="str">
        <f t="shared" si="499"/>
        <v>theater</v>
      </c>
      <c r="R3993" t="str">
        <f t="shared" si="504"/>
        <v>plays</v>
      </c>
      <c r="S3993" s="11">
        <f t="shared" si="500"/>
        <v>42125.644467592589</v>
      </c>
      <c r="T3993" s="11">
        <f t="shared" si="501"/>
        <v>42155.644467592589</v>
      </c>
      <c r="U3993" t="str">
        <f>INDEX('ED - Country code'!$A:$A,MATCH(Data!G3993,'ED - Country code'!$B:$B,0))</f>
        <v>United States of America</v>
      </c>
      <c r="V3993">
        <f t="shared" si="502"/>
        <v>30</v>
      </c>
      <c r="W3993">
        <f t="shared" si="503"/>
        <v>2015</v>
      </c>
    </row>
    <row r="3994" spans="1:23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7"/>
        <v>5.4100000000000002E-2</v>
      </c>
      <c r="P3994" s="8">
        <f t="shared" si="498"/>
        <v>60.111111111111114</v>
      </c>
      <c r="Q3994" t="str">
        <f t="shared" si="499"/>
        <v>theater</v>
      </c>
      <c r="R3994" t="str">
        <f t="shared" si="504"/>
        <v>plays</v>
      </c>
      <c r="S3994" s="11">
        <f t="shared" si="500"/>
        <v>42289.94049768518</v>
      </c>
      <c r="T3994" s="11">
        <f t="shared" si="501"/>
        <v>42349.982164351852</v>
      </c>
      <c r="U3994" t="str">
        <f>INDEX('ED - Country code'!$A:$A,MATCH(Data!G3994,'ED - Country code'!$B:$B,0))</f>
        <v>United States of America</v>
      </c>
      <c r="V3994">
        <f t="shared" si="502"/>
        <v>60.041666666671517</v>
      </c>
      <c r="W3994">
        <f t="shared" si="503"/>
        <v>2015</v>
      </c>
    </row>
    <row r="3995" spans="1:23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7"/>
        <v>6.0000000000000002E-5</v>
      </c>
      <c r="P3995" s="8">
        <f t="shared" si="498"/>
        <v>3</v>
      </c>
      <c r="Q3995" t="str">
        <f t="shared" si="499"/>
        <v>theater</v>
      </c>
      <c r="R3995" t="str">
        <f t="shared" si="504"/>
        <v>plays</v>
      </c>
      <c r="S3995" s="11">
        <f t="shared" si="500"/>
        <v>42107.864722222221</v>
      </c>
      <c r="T3995" s="11">
        <f t="shared" si="501"/>
        <v>42137.864722222221</v>
      </c>
      <c r="U3995" t="str">
        <f>INDEX('ED - Country code'!$A:$A,MATCH(Data!G3995,'ED - Country code'!$B:$B,0))</f>
        <v>United States of America</v>
      </c>
      <c r="V3995">
        <f t="shared" si="502"/>
        <v>30</v>
      </c>
      <c r="W3995">
        <f t="shared" si="503"/>
        <v>2015</v>
      </c>
    </row>
    <row r="3996" spans="1:23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7"/>
        <v>2.5000000000000001E-3</v>
      </c>
      <c r="P3996" s="8">
        <f t="shared" si="498"/>
        <v>5</v>
      </c>
      <c r="Q3996" t="str">
        <f t="shared" si="499"/>
        <v>theater</v>
      </c>
      <c r="R3996" t="str">
        <f t="shared" si="504"/>
        <v>plays</v>
      </c>
      <c r="S3996" s="11">
        <f t="shared" si="500"/>
        <v>41809.389930555553</v>
      </c>
      <c r="T3996" s="11">
        <f t="shared" si="501"/>
        <v>41839.389930555553</v>
      </c>
      <c r="U3996" t="str">
        <f>INDEX('ED - Country code'!$A:$A,MATCH(Data!G3996,'ED - Country code'!$B:$B,0))</f>
        <v>United States of America</v>
      </c>
      <c r="V3996">
        <f t="shared" si="502"/>
        <v>30</v>
      </c>
      <c r="W3996">
        <f t="shared" si="503"/>
        <v>2014</v>
      </c>
    </row>
    <row r="3997" spans="1:23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7"/>
        <v>0.35</v>
      </c>
      <c r="P3997" s="8">
        <f t="shared" si="498"/>
        <v>17.5</v>
      </c>
      <c r="Q3997" t="str">
        <f t="shared" si="499"/>
        <v>theater</v>
      </c>
      <c r="R3997" t="str">
        <f t="shared" si="504"/>
        <v>plays</v>
      </c>
      <c r="S3997" s="11">
        <f t="shared" si="500"/>
        <v>42019.683761574073</v>
      </c>
      <c r="T3997" s="11">
        <f t="shared" si="501"/>
        <v>42049.477083333331</v>
      </c>
      <c r="U3997" t="str">
        <f>INDEX('ED - Country code'!$A:$A,MATCH(Data!G3997,'ED - Country code'!$B:$B,0))</f>
        <v>United Kingdom</v>
      </c>
      <c r="V3997">
        <f t="shared" si="502"/>
        <v>29.793321759258106</v>
      </c>
      <c r="W3997">
        <f t="shared" si="503"/>
        <v>2015</v>
      </c>
    </row>
    <row r="3998" spans="1:23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7"/>
        <v>0.16566666666666666</v>
      </c>
      <c r="P3998" s="8">
        <f t="shared" si="498"/>
        <v>29.235294117647058</v>
      </c>
      <c r="Q3998" t="str">
        <f t="shared" si="499"/>
        <v>theater</v>
      </c>
      <c r="R3998" t="str">
        <f t="shared" si="504"/>
        <v>plays</v>
      </c>
      <c r="S3998" s="11">
        <f t="shared" si="500"/>
        <v>41950.26694444444</v>
      </c>
      <c r="T3998" s="11">
        <f t="shared" si="501"/>
        <v>41963.669444444444</v>
      </c>
      <c r="U3998" t="str">
        <f>INDEX('ED - Country code'!$A:$A,MATCH(Data!G3998,'ED - Country code'!$B:$B,0))</f>
        <v>United States of America</v>
      </c>
      <c r="V3998">
        <f t="shared" si="502"/>
        <v>13.402500000003783</v>
      </c>
      <c r="W3998">
        <f t="shared" si="503"/>
        <v>2014</v>
      </c>
    </row>
    <row r="3999" spans="1:23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7"/>
        <v>0</v>
      </c>
      <c r="P3999" s="8" t="e">
        <f t="shared" si="498"/>
        <v>#DIV/0!</v>
      </c>
      <c r="Q3999" t="str">
        <f t="shared" si="499"/>
        <v>theater</v>
      </c>
      <c r="R3999" t="str">
        <f t="shared" si="504"/>
        <v>plays</v>
      </c>
      <c r="S3999" s="11">
        <f t="shared" si="500"/>
        <v>42069.391446759255</v>
      </c>
      <c r="T3999" s="11">
        <f t="shared" si="501"/>
        <v>42099.349780092598</v>
      </c>
      <c r="U3999" t="str">
        <f>INDEX('ED - Country code'!$A:$A,MATCH(Data!G3999,'ED - Country code'!$B:$B,0))</f>
        <v>United Kingdom</v>
      </c>
      <c r="V3999">
        <f t="shared" si="502"/>
        <v>29.958333333343035</v>
      </c>
      <c r="W3999">
        <f t="shared" si="503"/>
        <v>2015</v>
      </c>
    </row>
    <row r="4000" spans="1:23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7"/>
        <v>0.57199999999999995</v>
      </c>
      <c r="P4000" s="8">
        <f t="shared" si="498"/>
        <v>59.583333333333336</v>
      </c>
      <c r="Q4000" t="str">
        <f t="shared" si="499"/>
        <v>theater</v>
      </c>
      <c r="R4000" t="str">
        <f t="shared" si="504"/>
        <v>plays</v>
      </c>
      <c r="S4000" s="11">
        <f t="shared" si="500"/>
        <v>42061.963263888887</v>
      </c>
      <c r="T4000" s="11">
        <f t="shared" si="501"/>
        <v>42091.921597222223</v>
      </c>
      <c r="U4000" t="str">
        <f>INDEX('ED - Country code'!$A:$A,MATCH(Data!G4000,'ED - Country code'!$B:$B,0))</f>
        <v>United States of America</v>
      </c>
      <c r="V4000">
        <f t="shared" si="502"/>
        <v>29.958333333335759</v>
      </c>
      <c r="W4000">
        <f t="shared" si="503"/>
        <v>2015</v>
      </c>
    </row>
    <row r="4001" spans="1:23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7"/>
        <v>0.16514285714285715</v>
      </c>
      <c r="P4001" s="8">
        <f t="shared" si="498"/>
        <v>82.571428571428569</v>
      </c>
      <c r="Q4001" t="str">
        <f t="shared" si="499"/>
        <v>theater</v>
      </c>
      <c r="R4001" t="str">
        <f t="shared" si="504"/>
        <v>plays</v>
      </c>
      <c r="S4001" s="11">
        <f t="shared" si="500"/>
        <v>41842.828680555554</v>
      </c>
      <c r="T4001" s="11">
        <f t="shared" si="501"/>
        <v>41882.827650462961</v>
      </c>
      <c r="U4001" t="str">
        <f>INDEX('ED - Country code'!$A:$A,MATCH(Data!G4001,'ED - Country code'!$B:$B,0))</f>
        <v>United States of America</v>
      </c>
      <c r="V4001">
        <f t="shared" si="502"/>
        <v>39.998969907406718</v>
      </c>
      <c r="W4001">
        <f t="shared" si="503"/>
        <v>2014</v>
      </c>
    </row>
    <row r="4002" spans="1:23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7"/>
        <v>1.25E-3</v>
      </c>
      <c r="P4002" s="8">
        <f t="shared" si="498"/>
        <v>10</v>
      </c>
      <c r="Q4002" t="str">
        <f t="shared" si="499"/>
        <v>theater</v>
      </c>
      <c r="R4002" t="str">
        <f t="shared" si="504"/>
        <v>plays</v>
      </c>
      <c r="S4002" s="11">
        <f t="shared" si="500"/>
        <v>42437.64534722222</v>
      </c>
      <c r="T4002" s="11">
        <f t="shared" si="501"/>
        <v>42497.603680555556</v>
      </c>
      <c r="U4002" t="str">
        <f>INDEX('ED - Country code'!$A:$A,MATCH(Data!G4002,'ED - Country code'!$B:$B,0))</f>
        <v>United States of America</v>
      </c>
      <c r="V4002">
        <f t="shared" si="502"/>
        <v>59.958333333335759</v>
      </c>
      <c r="W4002">
        <f t="shared" si="503"/>
        <v>2016</v>
      </c>
    </row>
    <row r="4003" spans="1:23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7"/>
        <v>0.3775</v>
      </c>
      <c r="P4003" s="8">
        <f t="shared" si="498"/>
        <v>32.357142857142854</v>
      </c>
      <c r="Q4003" t="str">
        <f t="shared" si="499"/>
        <v>theater</v>
      </c>
      <c r="R4003" t="str">
        <f t="shared" si="504"/>
        <v>plays</v>
      </c>
      <c r="S4003" s="11">
        <f t="shared" si="500"/>
        <v>42775.964212962965</v>
      </c>
      <c r="T4003" s="11">
        <f t="shared" si="501"/>
        <v>42795.791666666672</v>
      </c>
      <c r="U4003" t="str">
        <f>INDEX('ED - Country code'!$A:$A,MATCH(Data!G4003,'ED - Country code'!$B:$B,0))</f>
        <v>United Kingdom</v>
      </c>
      <c r="V4003">
        <f t="shared" si="502"/>
        <v>19.827453703706851</v>
      </c>
      <c r="W4003">
        <f t="shared" si="503"/>
        <v>2017</v>
      </c>
    </row>
    <row r="4004" spans="1:23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7"/>
        <v>1.84E-2</v>
      </c>
      <c r="P4004" s="8">
        <f t="shared" si="498"/>
        <v>5.75</v>
      </c>
      <c r="Q4004" t="str">
        <f t="shared" si="499"/>
        <v>theater</v>
      </c>
      <c r="R4004" t="str">
        <f t="shared" si="504"/>
        <v>plays</v>
      </c>
      <c r="S4004" s="11">
        <f t="shared" si="500"/>
        <v>41879.043530092589</v>
      </c>
      <c r="T4004" s="11">
        <f t="shared" si="501"/>
        <v>41909.043530092589</v>
      </c>
      <c r="U4004" t="str">
        <f>INDEX('ED - Country code'!$A:$A,MATCH(Data!G4004,'ED - Country code'!$B:$B,0))</f>
        <v>United States of America</v>
      </c>
      <c r="V4004">
        <f t="shared" si="502"/>
        <v>30</v>
      </c>
      <c r="W4004">
        <f t="shared" si="503"/>
        <v>2014</v>
      </c>
    </row>
    <row r="4005" spans="1:23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7"/>
        <v>0.10050000000000001</v>
      </c>
      <c r="P4005" s="8">
        <f t="shared" si="498"/>
        <v>100.5</v>
      </c>
      <c r="Q4005" t="str">
        <f t="shared" si="499"/>
        <v>theater</v>
      </c>
      <c r="R4005" t="str">
        <f t="shared" si="504"/>
        <v>plays</v>
      </c>
      <c r="S4005" s="11">
        <f t="shared" si="500"/>
        <v>42020.587349537032</v>
      </c>
      <c r="T4005" s="11">
        <f t="shared" si="501"/>
        <v>42050.587349537032</v>
      </c>
      <c r="U4005" t="str">
        <f>INDEX('ED - Country code'!$A:$A,MATCH(Data!G4005,'ED - Country code'!$B:$B,0))</f>
        <v>United States of America</v>
      </c>
      <c r="V4005">
        <f t="shared" si="502"/>
        <v>30</v>
      </c>
      <c r="W4005">
        <f t="shared" si="503"/>
        <v>2015</v>
      </c>
    </row>
    <row r="4006" spans="1:23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7"/>
        <v>2E-3</v>
      </c>
      <c r="P4006" s="8">
        <f t="shared" si="498"/>
        <v>1</v>
      </c>
      <c r="Q4006" t="str">
        <f t="shared" si="499"/>
        <v>theater</v>
      </c>
      <c r="R4006" t="str">
        <f t="shared" si="504"/>
        <v>plays</v>
      </c>
      <c r="S4006" s="11">
        <f t="shared" si="500"/>
        <v>41890.16269675926</v>
      </c>
      <c r="T4006" s="11">
        <f t="shared" si="501"/>
        <v>41920.16269675926</v>
      </c>
      <c r="U4006" t="str">
        <f>INDEX('ED - Country code'!$A:$A,MATCH(Data!G4006,'ED - Country code'!$B:$B,0))</f>
        <v>United States of America</v>
      </c>
      <c r="V4006">
        <f t="shared" si="502"/>
        <v>30</v>
      </c>
      <c r="W4006">
        <f t="shared" si="503"/>
        <v>2014</v>
      </c>
    </row>
    <row r="4007" spans="1:23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7"/>
        <v>1.3333333333333334E-2</v>
      </c>
      <c r="P4007" s="8">
        <f t="shared" si="498"/>
        <v>20</v>
      </c>
      <c r="Q4007" t="str">
        <f t="shared" si="499"/>
        <v>theater</v>
      </c>
      <c r="R4007" t="str">
        <f t="shared" si="504"/>
        <v>plays</v>
      </c>
      <c r="S4007" s="11">
        <f t="shared" si="500"/>
        <v>41872.807696759257</v>
      </c>
      <c r="T4007" s="11">
        <f t="shared" si="501"/>
        <v>41932.807696759257</v>
      </c>
      <c r="U4007" t="str">
        <f>INDEX('ED - Country code'!$A:$A,MATCH(Data!G4007,'ED - Country code'!$B:$B,0))</f>
        <v>United States of America</v>
      </c>
      <c r="V4007">
        <f t="shared" si="502"/>
        <v>60</v>
      </c>
      <c r="W4007">
        <f t="shared" si="503"/>
        <v>2014</v>
      </c>
    </row>
    <row r="4008" spans="1:23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7"/>
        <v>6.666666666666667E-5</v>
      </c>
      <c r="P4008" s="8">
        <f t="shared" si="498"/>
        <v>2</v>
      </c>
      <c r="Q4008" t="str">
        <f t="shared" si="499"/>
        <v>theater</v>
      </c>
      <c r="R4008" t="str">
        <f t="shared" si="504"/>
        <v>plays</v>
      </c>
      <c r="S4008" s="11">
        <f t="shared" si="500"/>
        <v>42391.772997685184</v>
      </c>
      <c r="T4008" s="11">
        <f t="shared" si="501"/>
        <v>42416.772997685184</v>
      </c>
      <c r="U4008" t="str">
        <f>INDEX('ED - Country code'!$A:$A,MATCH(Data!G4008,'ED - Country code'!$B:$B,0))</f>
        <v>United States of America</v>
      </c>
      <c r="V4008">
        <f t="shared" si="502"/>
        <v>25</v>
      </c>
      <c r="W4008">
        <f t="shared" si="503"/>
        <v>2016</v>
      </c>
    </row>
    <row r="4009" spans="1:23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7"/>
        <v>2.5000000000000001E-3</v>
      </c>
      <c r="P4009" s="8">
        <f t="shared" si="498"/>
        <v>5</v>
      </c>
      <c r="Q4009" t="str">
        <f t="shared" si="499"/>
        <v>theater</v>
      </c>
      <c r="R4009" t="str">
        <f t="shared" si="504"/>
        <v>plays</v>
      </c>
      <c r="S4009" s="11">
        <f t="shared" si="500"/>
        <v>41848.772928240738</v>
      </c>
      <c r="T4009" s="11">
        <f t="shared" si="501"/>
        <v>41877.686111111114</v>
      </c>
      <c r="U4009" t="str">
        <f>INDEX('ED - Country code'!$A:$A,MATCH(Data!G4009,'ED - Country code'!$B:$B,0))</f>
        <v>United States of America</v>
      </c>
      <c r="V4009">
        <f t="shared" si="502"/>
        <v>28.913182870375749</v>
      </c>
      <c r="W4009">
        <f t="shared" si="503"/>
        <v>2014</v>
      </c>
    </row>
    <row r="4010" spans="1:23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7"/>
        <v>0.06</v>
      </c>
      <c r="P4010" s="8">
        <f t="shared" si="498"/>
        <v>15</v>
      </c>
      <c r="Q4010" t="str">
        <f t="shared" si="499"/>
        <v>theater</v>
      </c>
      <c r="R4010" t="str">
        <f t="shared" si="504"/>
        <v>plays</v>
      </c>
      <c r="S4010" s="11">
        <f t="shared" si="500"/>
        <v>42177.964201388888</v>
      </c>
      <c r="T4010" s="11">
        <f t="shared" si="501"/>
        <v>42207.964201388888</v>
      </c>
      <c r="U4010" t="str">
        <f>INDEX('ED - Country code'!$A:$A,MATCH(Data!G4010,'ED - Country code'!$B:$B,0))</f>
        <v>United Kingdom</v>
      </c>
      <c r="V4010">
        <f t="shared" si="502"/>
        <v>30</v>
      </c>
      <c r="W4010">
        <f t="shared" si="503"/>
        <v>2015</v>
      </c>
    </row>
    <row r="4011" spans="1:23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7"/>
        <v>3.8860103626943004E-2</v>
      </c>
      <c r="P4011" s="8">
        <f t="shared" si="498"/>
        <v>25</v>
      </c>
      <c r="Q4011" t="str">
        <f t="shared" si="499"/>
        <v>theater</v>
      </c>
      <c r="R4011" t="str">
        <f t="shared" si="504"/>
        <v>plays</v>
      </c>
      <c r="S4011" s="11">
        <f t="shared" si="500"/>
        <v>41851.700925925928</v>
      </c>
      <c r="T4011" s="11">
        <f t="shared" si="501"/>
        <v>41891.700925925928</v>
      </c>
      <c r="U4011" t="str">
        <f>INDEX('ED - Country code'!$A:$A,MATCH(Data!G4011,'ED - Country code'!$B:$B,0))</f>
        <v>United Kingdom</v>
      </c>
      <c r="V4011">
        <f t="shared" si="502"/>
        <v>40</v>
      </c>
      <c r="W4011">
        <f t="shared" si="503"/>
        <v>2014</v>
      </c>
    </row>
    <row r="4012" spans="1:23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7"/>
        <v>0.24194444444444443</v>
      </c>
      <c r="P4012" s="8">
        <f t="shared" si="498"/>
        <v>45.842105263157897</v>
      </c>
      <c r="Q4012" t="str">
        <f t="shared" si="499"/>
        <v>theater</v>
      </c>
      <c r="R4012" t="str">
        <f t="shared" si="504"/>
        <v>plays</v>
      </c>
      <c r="S4012" s="11">
        <f t="shared" si="500"/>
        <v>41921.770439814813</v>
      </c>
      <c r="T4012" s="11">
        <f t="shared" si="501"/>
        <v>41938.770439814813</v>
      </c>
      <c r="U4012" t="str">
        <f>INDEX('ED - Country code'!$A:$A,MATCH(Data!G4012,'ED - Country code'!$B:$B,0))</f>
        <v>United States of America</v>
      </c>
      <c r="V4012">
        <f t="shared" si="502"/>
        <v>17</v>
      </c>
      <c r="W4012">
        <f t="shared" si="503"/>
        <v>2014</v>
      </c>
    </row>
    <row r="4013" spans="1:23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7"/>
        <v>7.5999999999999998E-2</v>
      </c>
      <c r="P4013" s="8">
        <f t="shared" si="498"/>
        <v>4.75</v>
      </c>
      <c r="Q4013" t="str">
        <f t="shared" si="499"/>
        <v>theater</v>
      </c>
      <c r="R4013" t="str">
        <f t="shared" si="504"/>
        <v>plays</v>
      </c>
      <c r="S4013" s="11">
        <f t="shared" si="500"/>
        <v>42002.54488425926</v>
      </c>
      <c r="T4013" s="11">
        <f t="shared" si="501"/>
        <v>42032.54488425926</v>
      </c>
      <c r="U4013" t="str">
        <f>INDEX('ED - Country code'!$A:$A,MATCH(Data!G4013,'ED - Country code'!$B:$B,0))</f>
        <v>United Kingdom</v>
      </c>
      <c r="V4013">
        <f t="shared" si="502"/>
        <v>30</v>
      </c>
      <c r="W4013">
        <f t="shared" si="503"/>
        <v>2015</v>
      </c>
    </row>
    <row r="4014" spans="1:23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7"/>
        <v>0</v>
      </c>
      <c r="P4014" s="8" t="e">
        <f t="shared" si="498"/>
        <v>#DIV/0!</v>
      </c>
      <c r="Q4014" t="str">
        <f t="shared" si="499"/>
        <v>theater</v>
      </c>
      <c r="R4014" t="str">
        <f t="shared" si="504"/>
        <v>plays</v>
      </c>
      <c r="S4014" s="11">
        <f t="shared" si="500"/>
        <v>42096.544548611113</v>
      </c>
      <c r="T4014" s="11">
        <f t="shared" si="501"/>
        <v>42126.544548611113</v>
      </c>
      <c r="U4014" t="str">
        <f>INDEX('ED - Country code'!$A:$A,MATCH(Data!G4014,'ED - Country code'!$B:$B,0))</f>
        <v>United Kingdom</v>
      </c>
      <c r="V4014">
        <f t="shared" si="502"/>
        <v>30</v>
      </c>
      <c r="W4014">
        <f t="shared" si="503"/>
        <v>2015</v>
      </c>
    </row>
    <row r="4015" spans="1:23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7"/>
        <v>1.2999999999999999E-2</v>
      </c>
      <c r="P4015" s="8">
        <f t="shared" si="498"/>
        <v>13</v>
      </c>
      <c r="Q4015" t="str">
        <f t="shared" si="499"/>
        <v>theater</v>
      </c>
      <c r="R4015" t="str">
        <f t="shared" si="504"/>
        <v>plays</v>
      </c>
      <c r="S4015" s="11">
        <f t="shared" si="500"/>
        <v>42021.301192129627</v>
      </c>
      <c r="T4015" s="11">
        <f t="shared" si="501"/>
        <v>42051.301192129627</v>
      </c>
      <c r="U4015" t="str">
        <f>INDEX('ED - Country code'!$A:$A,MATCH(Data!G4015,'ED - Country code'!$B:$B,0))</f>
        <v>United States of America</v>
      </c>
      <c r="V4015">
        <f t="shared" si="502"/>
        <v>30</v>
      </c>
      <c r="W4015">
        <f t="shared" si="503"/>
        <v>2015</v>
      </c>
    </row>
    <row r="4016" spans="1:23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7"/>
        <v>0</v>
      </c>
      <c r="P4016" s="8" t="e">
        <f t="shared" si="498"/>
        <v>#DIV/0!</v>
      </c>
      <c r="Q4016" t="str">
        <f t="shared" si="499"/>
        <v>theater</v>
      </c>
      <c r="R4016" t="str">
        <f t="shared" si="504"/>
        <v>plays</v>
      </c>
      <c r="S4016" s="11">
        <f t="shared" si="500"/>
        <v>42419.246168981481</v>
      </c>
      <c r="T4016" s="11">
        <f t="shared" si="501"/>
        <v>42434.246168981481</v>
      </c>
      <c r="U4016" t="str">
        <f>INDEX('ED - Country code'!$A:$A,MATCH(Data!G4016,'ED - Country code'!$B:$B,0))</f>
        <v>United States of America</v>
      </c>
      <c r="V4016">
        <f t="shared" si="502"/>
        <v>15</v>
      </c>
      <c r="W4016">
        <f t="shared" si="503"/>
        <v>2016</v>
      </c>
    </row>
    <row r="4017" spans="1:23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7"/>
        <v>1.4285714285714287E-4</v>
      </c>
      <c r="P4017" s="8">
        <f t="shared" si="498"/>
        <v>1</v>
      </c>
      <c r="Q4017" t="str">
        <f t="shared" si="499"/>
        <v>theater</v>
      </c>
      <c r="R4017" t="str">
        <f t="shared" si="504"/>
        <v>plays</v>
      </c>
      <c r="S4017" s="11">
        <f t="shared" si="500"/>
        <v>42174.780821759254</v>
      </c>
      <c r="T4017" s="11">
        <f t="shared" si="501"/>
        <v>42204.780821759254</v>
      </c>
      <c r="U4017" t="str">
        <f>INDEX('ED - Country code'!$A:$A,MATCH(Data!G4017,'ED - Country code'!$B:$B,0))</f>
        <v>United States of America</v>
      </c>
      <c r="V4017">
        <f t="shared" si="502"/>
        <v>30</v>
      </c>
      <c r="W4017">
        <f t="shared" si="503"/>
        <v>2015</v>
      </c>
    </row>
    <row r="4018" spans="1:23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7"/>
        <v>0.14000000000000001</v>
      </c>
      <c r="P4018" s="8">
        <f t="shared" si="498"/>
        <v>10</v>
      </c>
      <c r="Q4018" t="str">
        <f t="shared" si="499"/>
        <v>theater</v>
      </c>
      <c r="R4018" t="str">
        <f t="shared" si="504"/>
        <v>plays</v>
      </c>
      <c r="S4018" s="11">
        <f t="shared" si="500"/>
        <v>41869.872685185182</v>
      </c>
      <c r="T4018" s="11">
        <f t="shared" si="501"/>
        <v>41899.872685185182</v>
      </c>
      <c r="U4018" t="str">
        <f>INDEX('ED - Country code'!$A:$A,MATCH(Data!G4018,'ED - Country code'!$B:$B,0))</f>
        <v>United Kingdom</v>
      </c>
      <c r="V4018">
        <f t="shared" si="502"/>
        <v>30</v>
      </c>
      <c r="W4018">
        <f t="shared" si="503"/>
        <v>2014</v>
      </c>
    </row>
    <row r="4019" spans="1:23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7"/>
        <v>1.0500000000000001E-2</v>
      </c>
      <c r="P4019" s="8">
        <f t="shared" si="498"/>
        <v>52.5</v>
      </c>
      <c r="Q4019" t="str">
        <f t="shared" si="499"/>
        <v>theater</v>
      </c>
      <c r="R4019" t="str">
        <f t="shared" si="504"/>
        <v>plays</v>
      </c>
      <c r="S4019" s="11">
        <f t="shared" si="500"/>
        <v>41856.672152777777</v>
      </c>
      <c r="T4019" s="11">
        <f t="shared" si="501"/>
        <v>41886.672152777777</v>
      </c>
      <c r="U4019" t="str">
        <f>INDEX('ED - Country code'!$A:$A,MATCH(Data!G4019,'ED - Country code'!$B:$B,0))</f>
        <v>United States of America</v>
      </c>
      <c r="V4019">
        <f t="shared" si="502"/>
        <v>30</v>
      </c>
      <c r="W4019">
        <f t="shared" si="503"/>
        <v>2014</v>
      </c>
    </row>
    <row r="4020" spans="1:23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7"/>
        <v>8.666666666666667E-2</v>
      </c>
      <c r="P4020" s="8">
        <f t="shared" si="498"/>
        <v>32.5</v>
      </c>
      <c r="Q4020" t="str">
        <f t="shared" si="499"/>
        <v>theater</v>
      </c>
      <c r="R4020" t="str">
        <f t="shared" si="504"/>
        <v>plays</v>
      </c>
      <c r="S4020" s="11">
        <f t="shared" si="500"/>
        <v>42620.91097222222</v>
      </c>
      <c r="T4020" s="11">
        <f t="shared" si="501"/>
        <v>42650.91097222222</v>
      </c>
      <c r="U4020" t="str">
        <f>INDEX('ED - Country code'!$A:$A,MATCH(Data!G4020,'ED - Country code'!$B:$B,0))</f>
        <v>United Kingdom</v>
      </c>
      <c r="V4020">
        <f t="shared" si="502"/>
        <v>30</v>
      </c>
      <c r="W4020">
        <f t="shared" si="503"/>
        <v>2016</v>
      </c>
    </row>
    <row r="4021" spans="1:23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7"/>
        <v>8.2857142857142851E-3</v>
      </c>
      <c r="P4021" s="8">
        <f t="shared" si="498"/>
        <v>7.25</v>
      </c>
      <c r="Q4021" t="str">
        <f t="shared" si="499"/>
        <v>theater</v>
      </c>
      <c r="R4021" t="str">
        <f t="shared" si="504"/>
        <v>plays</v>
      </c>
      <c r="S4021" s="11">
        <f t="shared" si="500"/>
        <v>42417.675879629634</v>
      </c>
      <c r="T4021" s="11">
        <f t="shared" si="501"/>
        <v>42475.686111111107</v>
      </c>
      <c r="U4021" t="str">
        <f>INDEX('ED - Country code'!$A:$A,MATCH(Data!G4021,'ED - Country code'!$B:$B,0))</f>
        <v>United States of America</v>
      </c>
      <c r="V4021">
        <f t="shared" si="502"/>
        <v>58.010231481472147</v>
      </c>
      <c r="W4021">
        <f t="shared" si="503"/>
        <v>2016</v>
      </c>
    </row>
    <row r="4022" spans="1:23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7"/>
        <v>0.16666666666666666</v>
      </c>
      <c r="P4022" s="8">
        <f t="shared" si="498"/>
        <v>33.333333333333336</v>
      </c>
      <c r="Q4022" t="str">
        <f t="shared" si="499"/>
        <v>theater</v>
      </c>
      <c r="R4022" t="str">
        <f t="shared" si="504"/>
        <v>plays</v>
      </c>
      <c r="S4022" s="11">
        <f t="shared" si="500"/>
        <v>42057.190960648149</v>
      </c>
      <c r="T4022" s="11">
        <f t="shared" si="501"/>
        <v>42087.149293981478</v>
      </c>
      <c r="U4022" t="str">
        <f>INDEX('ED - Country code'!$A:$A,MATCH(Data!G4022,'ED - Country code'!$B:$B,0))</f>
        <v>United States of America</v>
      </c>
      <c r="V4022">
        <f t="shared" si="502"/>
        <v>29.958333333328483</v>
      </c>
      <c r="W4022">
        <f t="shared" si="503"/>
        <v>2015</v>
      </c>
    </row>
    <row r="4023" spans="1:23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7"/>
        <v>8.3333333333333332E-3</v>
      </c>
      <c r="P4023" s="8">
        <f t="shared" si="498"/>
        <v>62.5</v>
      </c>
      <c r="Q4023" t="str">
        <f t="shared" si="499"/>
        <v>theater</v>
      </c>
      <c r="R4023" t="str">
        <f t="shared" si="504"/>
        <v>plays</v>
      </c>
      <c r="S4023" s="11">
        <f t="shared" si="500"/>
        <v>41878.911550925928</v>
      </c>
      <c r="T4023" s="11">
        <f t="shared" si="501"/>
        <v>41938.911550925928</v>
      </c>
      <c r="U4023" t="str">
        <f>INDEX('ED - Country code'!$A:$A,MATCH(Data!G4023,'ED - Country code'!$B:$B,0))</f>
        <v>United States of America</v>
      </c>
      <c r="V4023">
        <f t="shared" si="502"/>
        <v>60</v>
      </c>
      <c r="W4023">
        <f t="shared" si="503"/>
        <v>2014</v>
      </c>
    </row>
    <row r="4024" spans="1:23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7"/>
        <v>0.69561111111111107</v>
      </c>
      <c r="P4024" s="8">
        <f t="shared" si="498"/>
        <v>63.558375634517766</v>
      </c>
      <c r="Q4024" t="str">
        <f t="shared" si="499"/>
        <v>theater</v>
      </c>
      <c r="R4024" t="str">
        <f t="shared" si="504"/>
        <v>plays</v>
      </c>
      <c r="S4024" s="11">
        <f t="shared" si="500"/>
        <v>41990.584108796291</v>
      </c>
      <c r="T4024" s="11">
        <f t="shared" si="501"/>
        <v>42036.120833333334</v>
      </c>
      <c r="U4024" t="str">
        <f>INDEX('ED - Country code'!$A:$A,MATCH(Data!G4024,'ED - Country code'!$B:$B,0))</f>
        <v>United States of America</v>
      </c>
      <c r="V4024">
        <f t="shared" si="502"/>
        <v>45.536724537043483</v>
      </c>
      <c r="W4024">
        <f t="shared" si="503"/>
        <v>2015</v>
      </c>
    </row>
    <row r="4025" spans="1:23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7"/>
        <v>0</v>
      </c>
      <c r="P4025" s="8" t="e">
        <f t="shared" si="498"/>
        <v>#DIV/0!</v>
      </c>
      <c r="Q4025" t="str">
        <f t="shared" si="499"/>
        <v>theater</v>
      </c>
      <c r="R4025" t="str">
        <f t="shared" si="504"/>
        <v>plays</v>
      </c>
      <c r="S4025" s="11">
        <f t="shared" si="500"/>
        <v>42408.999571759254</v>
      </c>
      <c r="T4025" s="11">
        <f t="shared" si="501"/>
        <v>42453.957905092597</v>
      </c>
      <c r="U4025" t="str">
        <f>INDEX('ED - Country code'!$A:$A,MATCH(Data!G4025,'ED - Country code'!$B:$B,0))</f>
        <v>United States of America</v>
      </c>
      <c r="V4025">
        <f t="shared" si="502"/>
        <v>44.958333333343035</v>
      </c>
      <c r="W4025">
        <f t="shared" si="503"/>
        <v>2016</v>
      </c>
    </row>
    <row r="4026" spans="1:23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7"/>
        <v>1.2500000000000001E-2</v>
      </c>
      <c r="P4026" s="8">
        <f t="shared" si="498"/>
        <v>10</v>
      </c>
      <c r="Q4026" t="str">
        <f t="shared" si="499"/>
        <v>theater</v>
      </c>
      <c r="R4026" t="str">
        <f t="shared" si="504"/>
        <v>plays</v>
      </c>
      <c r="S4026" s="11">
        <f t="shared" si="500"/>
        <v>42217.670104166667</v>
      </c>
      <c r="T4026" s="11">
        <f t="shared" si="501"/>
        <v>42247.670104166667</v>
      </c>
      <c r="U4026" t="str">
        <f>INDEX('ED - Country code'!$A:$A,MATCH(Data!G4026,'ED - Country code'!$B:$B,0))</f>
        <v>United States of America</v>
      </c>
      <c r="V4026">
        <f t="shared" si="502"/>
        <v>30</v>
      </c>
      <c r="W4026">
        <f t="shared" si="503"/>
        <v>2015</v>
      </c>
    </row>
    <row r="4027" spans="1:23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7"/>
        <v>0.05</v>
      </c>
      <c r="P4027" s="8">
        <f t="shared" si="498"/>
        <v>62.5</v>
      </c>
      <c r="Q4027" t="str">
        <f t="shared" si="499"/>
        <v>theater</v>
      </c>
      <c r="R4027" t="str">
        <f t="shared" si="504"/>
        <v>plays</v>
      </c>
      <c r="S4027" s="11">
        <f t="shared" si="500"/>
        <v>42151.237685185188</v>
      </c>
      <c r="T4027" s="11">
        <f t="shared" si="501"/>
        <v>42211.237685185188</v>
      </c>
      <c r="U4027" t="str">
        <f>INDEX('ED - Country code'!$A:$A,MATCH(Data!G4027,'ED - Country code'!$B:$B,0))</f>
        <v>France</v>
      </c>
      <c r="V4027">
        <f t="shared" si="502"/>
        <v>60</v>
      </c>
      <c r="W4027">
        <f t="shared" si="503"/>
        <v>2015</v>
      </c>
    </row>
    <row r="4028" spans="1:23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7"/>
        <v>0</v>
      </c>
      <c r="P4028" s="8" t="e">
        <f t="shared" si="498"/>
        <v>#DIV/0!</v>
      </c>
      <c r="Q4028" t="str">
        <f t="shared" si="499"/>
        <v>theater</v>
      </c>
      <c r="R4028" t="str">
        <f t="shared" si="504"/>
        <v>plays</v>
      </c>
      <c r="S4028" s="11">
        <f t="shared" si="500"/>
        <v>42282.655543981484</v>
      </c>
      <c r="T4028" s="11">
        <f t="shared" si="501"/>
        <v>42342.697210648148</v>
      </c>
      <c r="U4028" t="str">
        <f>INDEX('ED - Country code'!$A:$A,MATCH(Data!G4028,'ED - Country code'!$B:$B,0))</f>
        <v>United States of America</v>
      </c>
      <c r="V4028">
        <f t="shared" si="502"/>
        <v>60.041666666664241</v>
      </c>
      <c r="W4028">
        <f t="shared" si="503"/>
        <v>2015</v>
      </c>
    </row>
    <row r="4029" spans="1:23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7"/>
        <v>7.166666666666667E-2</v>
      </c>
      <c r="P4029" s="8">
        <f t="shared" si="498"/>
        <v>30.714285714285715</v>
      </c>
      <c r="Q4029" t="str">
        <f t="shared" si="499"/>
        <v>theater</v>
      </c>
      <c r="R4029" t="str">
        <f t="shared" si="504"/>
        <v>plays</v>
      </c>
      <c r="S4029" s="11">
        <f t="shared" si="500"/>
        <v>42768.97084490741</v>
      </c>
      <c r="T4029" s="11">
        <f t="shared" si="501"/>
        <v>42789.041666666672</v>
      </c>
      <c r="U4029" t="str">
        <f>INDEX('ED - Country code'!$A:$A,MATCH(Data!G4029,'ED - Country code'!$B:$B,0))</f>
        <v>United States of America</v>
      </c>
      <c r="V4029">
        <f t="shared" si="502"/>
        <v>20.070821759261889</v>
      </c>
      <c r="W4029">
        <f t="shared" si="503"/>
        <v>2017</v>
      </c>
    </row>
    <row r="4030" spans="1:23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7"/>
        <v>0.28050000000000003</v>
      </c>
      <c r="P4030" s="8">
        <f t="shared" si="498"/>
        <v>51</v>
      </c>
      <c r="Q4030" t="str">
        <f t="shared" si="499"/>
        <v>theater</v>
      </c>
      <c r="R4030" t="str">
        <f t="shared" si="504"/>
        <v>plays</v>
      </c>
      <c r="S4030" s="11">
        <f t="shared" si="500"/>
        <v>41765.938657407409</v>
      </c>
      <c r="T4030" s="11">
        <f t="shared" si="501"/>
        <v>41795.938657407409</v>
      </c>
      <c r="U4030" t="str">
        <f>INDEX('ED - Country code'!$A:$A,MATCH(Data!G4030,'ED - Country code'!$B:$B,0))</f>
        <v>United States of America</v>
      </c>
      <c r="V4030">
        <f t="shared" si="502"/>
        <v>30</v>
      </c>
      <c r="W4030">
        <f t="shared" si="503"/>
        <v>2014</v>
      </c>
    </row>
    <row r="4031" spans="1:23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7"/>
        <v>0</v>
      </c>
      <c r="P4031" s="8" t="e">
        <f t="shared" si="498"/>
        <v>#DIV/0!</v>
      </c>
      <c r="Q4031" t="str">
        <f t="shared" si="499"/>
        <v>theater</v>
      </c>
      <c r="R4031" t="str">
        <f t="shared" si="504"/>
        <v>plays</v>
      </c>
      <c r="S4031" s="11">
        <f t="shared" si="500"/>
        <v>42322.025115740747</v>
      </c>
      <c r="T4031" s="11">
        <f t="shared" si="501"/>
        <v>42352.025115740747</v>
      </c>
      <c r="U4031" t="str">
        <f>INDEX('ED - Country code'!$A:$A,MATCH(Data!G4031,'ED - Country code'!$B:$B,0))</f>
        <v>United States of America</v>
      </c>
      <c r="V4031">
        <f t="shared" si="502"/>
        <v>30</v>
      </c>
      <c r="W4031">
        <f t="shared" si="503"/>
        <v>2015</v>
      </c>
    </row>
    <row r="4032" spans="1:23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7"/>
        <v>0.16</v>
      </c>
      <c r="P4032" s="8">
        <f t="shared" si="498"/>
        <v>66.666666666666671</v>
      </c>
      <c r="Q4032" t="str">
        <f t="shared" si="499"/>
        <v>theater</v>
      </c>
      <c r="R4032" t="str">
        <f t="shared" si="504"/>
        <v>plays</v>
      </c>
      <c r="S4032" s="11">
        <f t="shared" si="500"/>
        <v>42374.655081018514</v>
      </c>
      <c r="T4032" s="11">
        <f t="shared" si="501"/>
        <v>42403.784027777772</v>
      </c>
      <c r="U4032" t="str">
        <f>INDEX('ED - Country code'!$A:$A,MATCH(Data!G4032,'ED - Country code'!$B:$B,0))</f>
        <v>United States of America</v>
      </c>
      <c r="V4032">
        <f t="shared" si="502"/>
        <v>29.128946759257815</v>
      </c>
      <c r="W4032">
        <f t="shared" si="503"/>
        <v>2016</v>
      </c>
    </row>
    <row r="4033" spans="1:23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7"/>
        <v>0</v>
      </c>
      <c r="P4033" s="8" t="e">
        <f t="shared" si="498"/>
        <v>#DIV/0!</v>
      </c>
      <c r="Q4033" t="str">
        <f t="shared" si="499"/>
        <v>theater</v>
      </c>
      <c r="R4033" t="str">
        <f t="shared" si="504"/>
        <v>plays</v>
      </c>
      <c r="S4033" s="11">
        <f t="shared" si="500"/>
        <v>41941.585231481484</v>
      </c>
      <c r="T4033" s="11">
        <f t="shared" si="501"/>
        <v>41991.626898148148</v>
      </c>
      <c r="U4033" t="str">
        <f>INDEX('ED - Country code'!$A:$A,MATCH(Data!G4033,'ED - Country code'!$B:$B,0))</f>
        <v>United States of America</v>
      </c>
      <c r="V4033">
        <f t="shared" si="502"/>
        <v>50.041666666664241</v>
      </c>
      <c r="W4033">
        <f t="shared" si="503"/>
        <v>2014</v>
      </c>
    </row>
    <row r="4034" spans="1:23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7"/>
        <v>6.8287037037037035E-2</v>
      </c>
      <c r="P4034" s="8">
        <f t="shared" si="498"/>
        <v>59</v>
      </c>
      <c r="Q4034" t="str">
        <f t="shared" si="499"/>
        <v>theater</v>
      </c>
      <c r="R4034" t="str">
        <f t="shared" si="504"/>
        <v>plays</v>
      </c>
      <c r="S4034" s="11">
        <f t="shared" si="500"/>
        <v>42293.809212962966</v>
      </c>
      <c r="T4034" s="11">
        <f t="shared" si="501"/>
        <v>42353.85087962963</v>
      </c>
      <c r="U4034" t="str">
        <f>INDEX('ED - Country code'!$A:$A,MATCH(Data!G4034,'ED - Country code'!$B:$B,0))</f>
        <v>United States of America</v>
      </c>
      <c r="V4034">
        <f t="shared" si="502"/>
        <v>60.041666666664241</v>
      </c>
      <c r="W4034">
        <f t="shared" si="503"/>
        <v>2015</v>
      </c>
    </row>
    <row r="4035" spans="1:23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5">E4035/D4035</f>
        <v>0.25698702928870293</v>
      </c>
      <c r="P4035" s="8">
        <f t="shared" ref="P4035:P4098" si="506">E4035/L4035</f>
        <v>65.340319148936175</v>
      </c>
      <c r="Q4035" t="str">
        <f t="shared" ref="Q4035:Q4098" si="507">LEFT(N4035,SEARCH("/",N4035,1)-1)</f>
        <v>theater</v>
      </c>
      <c r="R4035" t="str">
        <f t="shared" si="504"/>
        <v>plays</v>
      </c>
      <c r="S4035" s="11">
        <f t="shared" ref="S4035:S4098" si="508">(((J4035/60)/60)/24)+DATE(1970,1,1)</f>
        <v>42614.268796296295</v>
      </c>
      <c r="T4035" s="11">
        <f t="shared" ref="T4035:T4098" si="509">(((I4035/60)/60)/24)+DATE(1970,1,1)</f>
        <v>42645.375</v>
      </c>
      <c r="U4035" t="str">
        <f>INDEX('ED - Country code'!$A:$A,MATCH(Data!G4035,'ED - Country code'!$B:$B,0))</f>
        <v>United Kingdom</v>
      </c>
      <c r="V4035">
        <f t="shared" ref="V4035:V4098" si="510">T4035-S4035</f>
        <v>31.106203703704523</v>
      </c>
      <c r="W4035">
        <f t="shared" ref="W4035:W4098" si="511">YEAR(T4035)</f>
        <v>2016</v>
      </c>
    </row>
    <row r="4036" spans="1:23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5"/>
        <v>1.4814814814814815E-2</v>
      </c>
      <c r="P4036" s="8">
        <f t="shared" si="506"/>
        <v>100</v>
      </c>
      <c r="Q4036" t="str">
        <f t="shared" si="507"/>
        <v>theater</v>
      </c>
      <c r="R4036" t="str">
        <f t="shared" ref="R4036:R4099" si="512">RIGHT(N4036,LEN(N4036)-SEARCH("/",N4036,1))</f>
        <v>plays</v>
      </c>
      <c r="S4036" s="11">
        <f t="shared" si="508"/>
        <v>42067.947337962964</v>
      </c>
      <c r="T4036" s="11">
        <f t="shared" si="509"/>
        <v>42097.905671296292</v>
      </c>
      <c r="U4036" t="str">
        <f>INDEX('ED - Country code'!$A:$A,MATCH(Data!G4036,'ED - Country code'!$B:$B,0))</f>
        <v>United States of America</v>
      </c>
      <c r="V4036">
        <f t="shared" si="510"/>
        <v>29.958333333328483</v>
      </c>
      <c r="W4036">
        <f t="shared" si="511"/>
        <v>2015</v>
      </c>
    </row>
    <row r="4037" spans="1:23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5"/>
        <v>0.36849999999999999</v>
      </c>
      <c r="P4037" s="8">
        <f t="shared" si="506"/>
        <v>147.4</v>
      </c>
      <c r="Q4037" t="str">
        <f t="shared" si="507"/>
        <v>theater</v>
      </c>
      <c r="R4037" t="str">
        <f t="shared" si="512"/>
        <v>plays</v>
      </c>
      <c r="S4037" s="11">
        <f t="shared" si="508"/>
        <v>41903.882951388885</v>
      </c>
      <c r="T4037" s="11">
        <f t="shared" si="509"/>
        <v>41933.882951388885</v>
      </c>
      <c r="U4037" t="str">
        <f>INDEX('ED - Country code'!$A:$A,MATCH(Data!G4037,'ED - Country code'!$B:$B,0))</f>
        <v>United States of America</v>
      </c>
      <c r="V4037">
        <f t="shared" si="510"/>
        <v>30</v>
      </c>
      <c r="W4037">
        <f t="shared" si="511"/>
        <v>2014</v>
      </c>
    </row>
    <row r="4038" spans="1:23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5"/>
        <v>0.47049999999999997</v>
      </c>
      <c r="P4038" s="8">
        <f t="shared" si="506"/>
        <v>166.05882352941177</v>
      </c>
      <c r="Q4038" t="str">
        <f t="shared" si="507"/>
        <v>theater</v>
      </c>
      <c r="R4038" t="str">
        <f t="shared" si="512"/>
        <v>plays</v>
      </c>
      <c r="S4038" s="11">
        <f t="shared" si="508"/>
        <v>41804.937083333331</v>
      </c>
      <c r="T4038" s="11">
        <f t="shared" si="509"/>
        <v>41821.9375</v>
      </c>
      <c r="U4038" t="str">
        <f>INDEX('ED - Country code'!$A:$A,MATCH(Data!G4038,'ED - Country code'!$B:$B,0))</f>
        <v>United States of America</v>
      </c>
      <c r="V4038">
        <f t="shared" si="510"/>
        <v>17.00041666666948</v>
      </c>
      <c r="W4038">
        <f t="shared" si="511"/>
        <v>2014</v>
      </c>
    </row>
    <row r="4039" spans="1:23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5"/>
        <v>0.11428571428571428</v>
      </c>
      <c r="P4039" s="8">
        <f t="shared" si="506"/>
        <v>40</v>
      </c>
      <c r="Q4039" t="str">
        <f t="shared" si="507"/>
        <v>theater</v>
      </c>
      <c r="R4039" t="str">
        <f t="shared" si="512"/>
        <v>plays</v>
      </c>
      <c r="S4039" s="11">
        <f t="shared" si="508"/>
        <v>42497.070775462969</v>
      </c>
      <c r="T4039" s="11">
        <f t="shared" si="509"/>
        <v>42514.600694444445</v>
      </c>
      <c r="U4039" t="str">
        <f>INDEX('ED - Country code'!$A:$A,MATCH(Data!G4039,'ED - Country code'!$B:$B,0))</f>
        <v>United States of America</v>
      </c>
      <c r="V4039">
        <f t="shared" si="510"/>
        <v>17.52991898147593</v>
      </c>
      <c r="W4039">
        <f t="shared" si="511"/>
        <v>2016</v>
      </c>
    </row>
    <row r="4040" spans="1:23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5"/>
        <v>0.12039999999999999</v>
      </c>
      <c r="P4040" s="8">
        <f t="shared" si="506"/>
        <v>75.25</v>
      </c>
      <c r="Q4040" t="str">
        <f t="shared" si="507"/>
        <v>theater</v>
      </c>
      <c r="R4040" t="str">
        <f t="shared" si="512"/>
        <v>plays</v>
      </c>
      <c r="S4040" s="11">
        <f t="shared" si="508"/>
        <v>41869.798726851855</v>
      </c>
      <c r="T4040" s="11">
        <f t="shared" si="509"/>
        <v>41929.798726851855</v>
      </c>
      <c r="U4040" t="str">
        <f>INDEX('ED - Country code'!$A:$A,MATCH(Data!G4040,'ED - Country code'!$B:$B,0))</f>
        <v>United States of America</v>
      </c>
      <c r="V4040">
        <f t="shared" si="510"/>
        <v>60</v>
      </c>
      <c r="W4040">
        <f t="shared" si="511"/>
        <v>2014</v>
      </c>
    </row>
    <row r="4041" spans="1:23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5"/>
        <v>0.6</v>
      </c>
      <c r="P4041" s="8">
        <f t="shared" si="506"/>
        <v>60</v>
      </c>
      <c r="Q4041" t="str">
        <f t="shared" si="507"/>
        <v>theater</v>
      </c>
      <c r="R4041" t="str">
        <f t="shared" si="512"/>
        <v>plays</v>
      </c>
      <c r="S4041" s="11">
        <f t="shared" si="508"/>
        <v>42305.670914351853</v>
      </c>
      <c r="T4041" s="11">
        <f t="shared" si="509"/>
        <v>42339.249305555553</v>
      </c>
      <c r="U4041" t="str">
        <f>INDEX('ED - Country code'!$A:$A,MATCH(Data!G4041,'ED - Country code'!$B:$B,0))</f>
        <v>United States of America</v>
      </c>
      <c r="V4041">
        <f t="shared" si="510"/>
        <v>33.578391203700448</v>
      </c>
      <c r="W4041">
        <f t="shared" si="511"/>
        <v>2015</v>
      </c>
    </row>
    <row r="4042" spans="1:23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5"/>
        <v>0.3125</v>
      </c>
      <c r="P4042" s="8">
        <f t="shared" si="506"/>
        <v>1250</v>
      </c>
      <c r="Q4042" t="str">
        <f t="shared" si="507"/>
        <v>theater</v>
      </c>
      <c r="R4042" t="str">
        <f t="shared" si="512"/>
        <v>plays</v>
      </c>
      <c r="S4042" s="11">
        <f t="shared" si="508"/>
        <v>42144.231527777782</v>
      </c>
      <c r="T4042" s="11">
        <f t="shared" si="509"/>
        <v>42203.125</v>
      </c>
      <c r="U4042" t="str">
        <f>INDEX('ED - Country code'!$A:$A,MATCH(Data!G4042,'ED - Country code'!$B:$B,0))</f>
        <v>United States of America</v>
      </c>
      <c r="V4042">
        <f t="shared" si="510"/>
        <v>58.893472222218406</v>
      </c>
      <c r="W4042">
        <f t="shared" si="511"/>
        <v>2015</v>
      </c>
    </row>
    <row r="4043" spans="1:23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5"/>
        <v>4.1999999999999997E-3</v>
      </c>
      <c r="P4043" s="8">
        <f t="shared" si="506"/>
        <v>10.5</v>
      </c>
      <c r="Q4043" t="str">
        <f t="shared" si="507"/>
        <v>theater</v>
      </c>
      <c r="R4043" t="str">
        <f t="shared" si="512"/>
        <v>plays</v>
      </c>
      <c r="S4043" s="11">
        <f t="shared" si="508"/>
        <v>42559.474004629628</v>
      </c>
      <c r="T4043" s="11">
        <f t="shared" si="509"/>
        <v>42619.474004629628</v>
      </c>
      <c r="U4043" t="str">
        <f>INDEX('ED - Country code'!$A:$A,MATCH(Data!G4043,'ED - Country code'!$B:$B,0))</f>
        <v>United Kingdom</v>
      </c>
      <c r="V4043">
        <f t="shared" si="510"/>
        <v>60</v>
      </c>
      <c r="W4043">
        <f t="shared" si="511"/>
        <v>2016</v>
      </c>
    </row>
    <row r="4044" spans="1:23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5"/>
        <v>2.0999999999999999E-3</v>
      </c>
      <c r="P4044" s="8">
        <f t="shared" si="506"/>
        <v>7</v>
      </c>
      <c r="Q4044" t="str">
        <f t="shared" si="507"/>
        <v>theater</v>
      </c>
      <c r="R4044" t="str">
        <f t="shared" si="512"/>
        <v>plays</v>
      </c>
      <c r="S4044" s="11">
        <f t="shared" si="508"/>
        <v>41995.084074074075</v>
      </c>
      <c r="T4044" s="11">
        <f t="shared" si="509"/>
        <v>42024.802777777775</v>
      </c>
      <c r="U4044" t="str">
        <f>INDEX('ED - Country code'!$A:$A,MATCH(Data!G4044,'ED - Country code'!$B:$B,0))</f>
        <v>United States of America</v>
      </c>
      <c r="V4044">
        <f t="shared" si="510"/>
        <v>29.718703703700157</v>
      </c>
      <c r="W4044">
        <f t="shared" si="511"/>
        <v>2015</v>
      </c>
    </row>
    <row r="4045" spans="1:23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5"/>
        <v>0</v>
      </c>
      <c r="P4045" s="8" t="e">
        <f t="shared" si="506"/>
        <v>#DIV/0!</v>
      </c>
      <c r="Q4045" t="str">
        <f t="shared" si="507"/>
        <v>theater</v>
      </c>
      <c r="R4045" t="str">
        <f t="shared" si="512"/>
        <v>plays</v>
      </c>
      <c r="S4045" s="11">
        <f t="shared" si="508"/>
        <v>41948.957465277781</v>
      </c>
      <c r="T4045" s="11">
        <f t="shared" si="509"/>
        <v>41963.957465277781</v>
      </c>
      <c r="U4045" t="str">
        <f>INDEX('ED - Country code'!$A:$A,MATCH(Data!G4045,'ED - Country code'!$B:$B,0))</f>
        <v>Canada</v>
      </c>
      <c r="V4045">
        <f t="shared" si="510"/>
        <v>15</v>
      </c>
      <c r="W4045">
        <f t="shared" si="511"/>
        <v>2014</v>
      </c>
    </row>
    <row r="4046" spans="1:23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5"/>
        <v>0.375</v>
      </c>
      <c r="P4046" s="8">
        <f t="shared" si="506"/>
        <v>56.25</v>
      </c>
      <c r="Q4046" t="str">
        <f t="shared" si="507"/>
        <v>theater</v>
      </c>
      <c r="R4046" t="str">
        <f t="shared" si="512"/>
        <v>plays</v>
      </c>
      <c r="S4046" s="11">
        <f t="shared" si="508"/>
        <v>42074.219699074078</v>
      </c>
      <c r="T4046" s="11">
        <f t="shared" si="509"/>
        <v>42104.208333333328</v>
      </c>
      <c r="U4046" t="str">
        <f>INDEX('ED - Country code'!$A:$A,MATCH(Data!G4046,'ED - Country code'!$B:$B,0))</f>
        <v>United States of America</v>
      </c>
      <c r="V4046">
        <f t="shared" si="510"/>
        <v>29.98863425925083</v>
      </c>
      <c r="W4046">
        <f t="shared" si="511"/>
        <v>2015</v>
      </c>
    </row>
    <row r="4047" spans="1:23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5"/>
        <v>2.0000000000000001E-4</v>
      </c>
      <c r="P4047" s="8">
        <f t="shared" si="506"/>
        <v>1</v>
      </c>
      <c r="Q4047" t="str">
        <f t="shared" si="507"/>
        <v>theater</v>
      </c>
      <c r="R4047" t="str">
        <f t="shared" si="512"/>
        <v>plays</v>
      </c>
      <c r="S4047" s="11">
        <f t="shared" si="508"/>
        <v>41842.201261574075</v>
      </c>
      <c r="T4047" s="11">
        <f t="shared" si="509"/>
        <v>41872.201261574075</v>
      </c>
      <c r="U4047" t="str">
        <f>INDEX('ED - Country code'!$A:$A,MATCH(Data!G4047,'ED - Country code'!$B:$B,0))</f>
        <v>Australia</v>
      </c>
      <c r="V4047">
        <f t="shared" si="510"/>
        <v>30</v>
      </c>
      <c r="W4047">
        <f t="shared" si="511"/>
        <v>2014</v>
      </c>
    </row>
    <row r="4048" spans="1:23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5"/>
        <v>8.2142857142857142E-2</v>
      </c>
      <c r="P4048" s="8">
        <f t="shared" si="506"/>
        <v>38.333333333333336</v>
      </c>
      <c r="Q4048" t="str">
        <f t="shared" si="507"/>
        <v>theater</v>
      </c>
      <c r="R4048" t="str">
        <f t="shared" si="512"/>
        <v>plays</v>
      </c>
      <c r="S4048" s="11">
        <f t="shared" si="508"/>
        <v>41904.650578703702</v>
      </c>
      <c r="T4048" s="11">
        <f t="shared" si="509"/>
        <v>41934.650578703702</v>
      </c>
      <c r="U4048" t="str">
        <f>INDEX('ED - Country code'!$A:$A,MATCH(Data!G4048,'ED - Country code'!$B:$B,0))</f>
        <v>United States of America</v>
      </c>
      <c r="V4048">
        <f t="shared" si="510"/>
        <v>30</v>
      </c>
      <c r="W4048">
        <f t="shared" si="511"/>
        <v>2014</v>
      </c>
    </row>
    <row r="4049" spans="1:23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5"/>
        <v>2.1999999999999999E-2</v>
      </c>
      <c r="P4049" s="8">
        <f t="shared" si="506"/>
        <v>27.5</v>
      </c>
      <c r="Q4049" t="str">
        <f t="shared" si="507"/>
        <v>theater</v>
      </c>
      <c r="R4049" t="str">
        <f t="shared" si="512"/>
        <v>plays</v>
      </c>
      <c r="S4049" s="11">
        <f t="shared" si="508"/>
        <v>41991.022488425922</v>
      </c>
      <c r="T4049" s="11">
        <f t="shared" si="509"/>
        <v>42015.041666666672</v>
      </c>
      <c r="U4049" t="str">
        <f>INDEX('ED - Country code'!$A:$A,MATCH(Data!G4049,'ED - Country code'!$B:$B,0))</f>
        <v>United States of America</v>
      </c>
      <c r="V4049">
        <f t="shared" si="510"/>
        <v>24.01917824074917</v>
      </c>
      <c r="W4049">
        <f t="shared" si="511"/>
        <v>2015</v>
      </c>
    </row>
    <row r="4050" spans="1:23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5"/>
        <v>0.17652941176470588</v>
      </c>
      <c r="P4050" s="8">
        <f t="shared" si="506"/>
        <v>32.978021978021978</v>
      </c>
      <c r="Q4050" t="str">
        <f t="shared" si="507"/>
        <v>theater</v>
      </c>
      <c r="R4050" t="str">
        <f t="shared" si="512"/>
        <v>plays</v>
      </c>
      <c r="S4050" s="11">
        <f t="shared" si="508"/>
        <v>42436.509108796294</v>
      </c>
      <c r="T4050" s="11">
        <f t="shared" si="509"/>
        <v>42471.467442129629</v>
      </c>
      <c r="U4050" t="str">
        <f>INDEX('ED - Country code'!$A:$A,MATCH(Data!G4050,'ED - Country code'!$B:$B,0))</f>
        <v>United Kingdom</v>
      </c>
      <c r="V4050">
        <f t="shared" si="510"/>
        <v>34.958333333335759</v>
      </c>
      <c r="W4050">
        <f t="shared" si="511"/>
        <v>2016</v>
      </c>
    </row>
    <row r="4051" spans="1:23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5"/>
        <v>8.0000000000000004E-4</v>
      </c>
      <c r="P4051" s="8">
        <f t="shared" si="506"/>
        <v>16</v>
      </c>
      <c r="Q4051" t="str">
        <f t="shared" si="507"/>
        <v>theater</v>
      </c>
      <c r="R4051" t="str">
        <f t="shared" si="512"/>
        <v>plays</v>
      </c>
      <c r="S4051" s="11">
        <f t="shared" si="508"/>
        <v>42169.958506944444</v>
      </c>
      <c r="T4051" s="11">
        <f t="shared" si="509"/>
        <v>42199.958506944444</v>
      </c>
      <c r="U4051" t="str">
        <f>INDEX('ED - Country code'!$A:$A,MATCH(Data!G4051,'ED - Country code'!$B:$B,0))</f>
        <v>United States of America</v>
      </c>
      <c r="V4051">
        <f t="shared" si="510"/>
        <v>30</v>
      </c>
      <c r="W4051">
        <f t="shared" si="511"/>
        <v>2015</v>
      </c>
    </row>
    <row r="4052" spans="1:23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5"/>
        <v>6.6666666666666664E-4</v>
      </c>
      <c r="P4052" s="8">
        <f t="shared" si="506"/>
        <v>1</v>
      </c>
      <c r="Q4052" t="str">
        <f t="shared" si="507"/>
        <v>theater</v>
      </c>
      <c r="R4052" t="str">
        <f t="shared" si="512"/>
        <v>plays</v>
      </c>
      <c r="S4052" s="11">
        <f t="shared" si="508"/>
        <v>41905.636469907404</v>
      </c>
      <c r="T4052" s="11">
        <f t="shared" si="509"/>
        <v>41935.636469907404</v>
      </c>
      <c r="U4052" t="str">
        <f>INDEX('ED - Country code'!$A:$A,MATCH(Data!G4052,'ED - Country code'!$B:$B,0))</f>
        <v>United States of America</v>
      </c>
      <c r="V4052">
        <f t="shared" si="510"/>
        <v>30</v>
      </c>
      <c r="W4052">
        <f t="shared" si="511"/>
        <v>2014</v>
      </c>
    </row>
    <row r="4053" spans="1:23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5"/>
        <v>0</v>
      </c>
      <c r="P4053" s="8" t="e">
        <f t="shared" si="506"/>
        <v>#DIV/0!</v>
      </c>
      <c r="Q4053" t="str">
        <f t="shared" si="507"/>
        <v>theater</v>
      </c>
      <c r="R4053" t="str">
        <f t="shared" si="512"/>
        <v>plays</v>
      </c>
      <c r="S4053" s="11">
        <f t="shared" si="508"/>
        <v>41761.810150462967</v>
      </c>
      <c r="T4053" s="11">
        <f t="shared" si="509"/>
        <v>41768.286805555559</v>
      </c>
      <c r="U4053" t="str">
        <f>INDEX('ED - Country code'!$A:$A,MATCH(Data!G4053,'ED - Country code'!$B:$B,0))</f>
        <v>United States of America</v>
      </c>
      <c r="V4053">
        <f t="shared" si="510"/>
        <v>6.4766550925924093</v>
      </c>
      <c r="W4053">
        <f t="shared" si="511"/>
        <v>2014</v>
      </c>
    </row>
    <row r="4054" spans="1:23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5"/>
        <v>0.37533333333333335</v>
      </c>
      <c r="P4054" s="8">
        <f t="shared" si="506"/>
        <v>86.615384615384613</v>
      </c>
      <c r="Q4054" t="str">
        <f t="shared" si="507"/>
        <v>theater</v>
      </c>
      <c r="R4054" t="str">
        <f t="shared" si="512"/>
        <v>plays</v>
      </c>
      <c r="S4054" s="11">
        <f t="shared" si="508"/>
        <v>41865.878657407404</v>
      </c>
      <c r="T4054" s="11">
        <f t="shared" si="509"/>
        <v>41925.878657407404</v>
      </c>
      <c r="U4054" t="str">
        <f>INDEX('ED - Country code'!$A:$A,MATCH(Data!G4054,'ED - Country code'!$B:$B,0))</f>
        <v>United States of America</v>
      </c>
      <c r="V4054">
        <f t="shared" si="510"/>
        <v>60</v>
      </c>
      <c r="W4054">
        <f t="shared" si="511"/>
        <v>2014</v>
      </c>
    </row>
    <row r="4055" spans="1:23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5"/>
        <v>0.22</v>
      </c>
      <c r="P4055" s="8">
        <f t="shared" si="506"/>
        <v>55</v>
      </c>
      <c r="Q4055" t="str">
        <f t="shared" si="507"/>
        <v>theater</v>
      </c>
      <c r="R4055" t="str">
        <f t="shared" si="512"/>
        <v>plays</v>
      </c>
      <c r="S4055" s="11">
        <f t="shared" si="508"/>
        <v>41928.690138888887</v>
      </c>
      <c r="T4055" s="11">
        <f t="shared" si="509"/>
        <v>41958.833333333328</v>
      </c>
      <c r="U4055" t="str">
        <f>INDEX('ED - Country code'!$A:$A,MATCH(Data!G4055,'ED - Country code'!$B:$B,0))</f>
        <v>United Kingdom</v>
      </c>
      <c r="V4055">
        <f t="shared" si="510"/>
        <v>30.143194444441178</v>
      </c>
      <c r="W4055">
        <f t="shared" si="511"/>
        <v>2014</v>
      </c>
    </row>
    <row r="4056" spans="1:23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5"/>
        <v>0</v>
      </c>
      <c r="P4056" s="8" t="e">
        <f t="shared" si="506"/>
        <v>#DIV/0!</v>
      </c>
      <c r="Q4056" t="str">
        <f t="shared" si="507"/>
        <v>theater</v>
      </c>
      <c r="R4056" t="str">
        <f t="shared" si="512"/>
        <v>plays</v>
      </c>
      <c r="S4056" s="11">
        <f t="shared" si="508"/>
        <v>42613.841261574074</v>
      </c>
      <c r="T4056" s="11">
        <f t="shared" si="509"/>
        <v>42644.166666666672</v>
      </c>
      <c r="U4056" t="str">
        <f>INDEX('ED - Country code'!$A:$A,MATCH(Data!G4056,'ED - Country code'!$B:$B,0))</f>
        <v>United States of America</v>
      </c>
      <c r="V4056">
        <f t="shared" si="510"/>
        <v>30.325405092597066</v>
      </c>
      <c r="W4056">
        <f t="shared" si="511"/>
        <v>2016</v>
      </c>
    </row>
    <row r="4057" spans="1:23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5"/>
        <v>0.1762</v>
      </c>
      <c r="P4057" s="8">
        <f t="shared" si="506"/>
        <v>41.952380952380949</v>
      </c>
      <c r="Q4057" t="str">
        <f t="shared" si="507"/>
        <v>theater</v>
      </c>
      <c r="R4057" t="str">
        <f t="shared" si="512"/>
        <v>plays</v>
      </c>
      <c r="S4057" s="11">
        <f t="shared" si="508"/>
        <v>41779.648506944446</v>
      </c>
      <c r="T4057" s="11">
        <f t="shared" si="509"/>
        <v>41809.648506944446</v>
      </c>
      <c r="U4057" t="str">
        <f>INDEX('ED - Country code'!$A:$A,MATCH(Data!G4057,'ED - Country code'!$B:$B,0))</f>
        <v>United Kingdom</v>
      </c>
      <c r="V4057">
        <f t="shared" si="510"/>
        <v>30</v>
      </c>
      <c r="W4057">
        <f t="shared" si="511"/>
        <v>2014</v>
      </c>
    </row>
    <row r="4058" spans="1:23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5"/>
        <v>0.53</v>
      </c>
      <c r="P4058" s="8">
        <f t="shared" si="506"/>
        <v>88.333333333333329</v>
      </c>
      <c r="Q4058" t="str">
        <f t="shared" si="507"/>
        <v>theater</v>
      </c>
      <c r="R4058" t="str">
        <f t="shared" si="512"/>
        <v>plays</v>
      </c>
      <c r="S4058" s="11">
        <f t="shared" si="508"/>
        <v>42534.933321759265</v>
      </c>
      <c r="T4058" s="11">
        <f t="shared" si="509"/>
        <v>42554.832638888889</v>
      </c>
      <c r="U4058" t="str">
        <f>INDEX('ED - Country code'!$A:$A,MATCH(Data!G4058,'ED - Country code'!$B:$B,0))</f>
        <v>United States of America</v>
      </c>
      <c r="V4058">
        <f t="shared" si="510"/>
        <v>19.899317129624251</v>
      </c>
      <c r="W4058">
        <f t="shared" si="511"/>
        <v>2016</v>
      </c>
    </row>
    <row r="4059" spans="1:23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5"/>
        <v>0.22142857142857142</v>
      </c>
      <c r="P4059" s="8">
        <f t="shared" si="506"/>
        <v>129.16666666666666</v>
      </c>
      <c r="Q4059" t="str">
        <f t="shared" si="507"/>
        <v>theater</v>
      </c>
      <c r="R4059" t="str">
        <f t="shared" si="512"/>
        <v>plays</v>
      </c>
      <c r="S4059" s="11">
        <f t="shared" si="508"/>
        <v>42310.968518518523</v>
      </c>
      <c r="T4059" s="11">
        <f t="shared" si="509"/>
        <v>42333.958333333328</v>
      </c>
      <c r="U4059" t="str">
        <f>INDEX('ED - Country code'!$A:$A,MATCH(Data!G4059,'ED - Country code'!$B:$B,0))</f>
        <v>United Kingdom</v>
      </c>
      <c r="V4059">
        <f t="shared" si="510"/>
        <v>22.989814814805868</v>
      </c>
      <c r="W4059">
        <f t="shared" si="511"/>
        <v>2015</v>
      </c>
    </row>
    <row r="4060" spans="1:23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5"/>
        <v>2.5333333333333333E-2</v>
      </c>
      <c r="P4060" s="8">
        <f t="shared" si="506"/>
        <v>23.75</v>
      </c>
      <c r="Q4060" t="str">
        <f t="shared" si="507"/>
        <v>theater</v>
      </c>
      <c r="R4060" t="str">
        <f t="shared" si="512"/>
        <v>plays</v>
      </c>
      <c r="S4060" s="11">
        <f t="shared" si="508"/>
        <v>42446.060694444444</v>
      </c>
      <c r="T4060" s="11">
        <f t="shared" si="509"/>
        <v>42461.165972222225</v>
      </c>
      <c r="U4060" t="str">
        <f>INDEX('ED - Country code'!$A:$A,MATCH(Data!G4060,'ED - Country code'!$B:$B,0))</f>
        <v>United States of America</v>
      </c>
      <c r="V4060">
        <f t="shared" si="510"/>
        <v>15.105277777780429</v>
      </c>
      <c r="W4060">
        <f t="shared" si="511"/>
        <v>2016</v>
      </c>
    </row>
    <row r="4061" spans="1:23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5"/>
        <v>2.5000000000000001E-2</v>
      </c>
      <c r="P4061" s="8">
        <f t="shared" si="506"/>
        <v>35.714285714285715</v>
      </c>
      <c r="Q4061" t="str">
        <f t="shared" si="507"/>
        <v>theater</v>
      </c>
      <c r="R4061" t="str">
        <f t="shared" si="512"/>
        <v>plays</v>
      </c>
      <c r="S4061" s="11">
        <f t="shared" si="508"/>
        <v>41866.640648148146</v>
      </c>
      <c r="T4061" s="11">
        <f t="shared" si="509"/>
        <v>41898.125</v>
      </c>
      <c r="U4061" t="str">
        <f>INDEX('ED - Country code'!$A:$A,MATCH(Data!G4061,'ED - Country code'!$B:$B,0))</f>
        <v>Canada</v>
      </c>
      <c r="V4061">
        <f t="shared" si="510"/>
        <v>31.484351851853717</v>
      </c>
      <c r="W4061">
        <f t="shared" si="511"/>
        <v>2014</v>
      </c>
    </row>
    <row r="4062" spans="1:23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5"/>
        <v>2.8500000000000001E-2</v>
      </c>
      <c r="P4062" s="8">
        <f t="shared" si="506"/>
        <v>57</v>
      </c>
      <c r="Q4062" t="str">
        <f t="shared" si="507"/>
        <v>theater</v>
      </c>
      <c r="R4062" t="str">
        <f t="shared" si="512"/>
        <v>plays</v>
      </c>
      <c r="S4062" s="11">
        <f t="shared" si="508"/>
        <v>41779.695092592592</v>
      </c>
      <c r="T4062" s="11">
        <f t="shared" si="509"/>
        <v>41813.666666666664</v>
      </c>
      <c r="U4062" t="str">
        <f>INDEX('ED - Country code'!$A:$A,MATCH(Data!G4062,'ED - Country code'!$B:$B,0))</f>
        <v>Canada</v>
      </c>
      <c r="V4062">
        <f t="shared" si="510"/>
        <v>33.971574074072123</v>
      </c>
      <c r="W4062">
        <f t="shared" si="511"/>
        <v>2014</v>
      </c>
    </row>
    <row r="4063" spans="1:23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5"/>
        <v>0</v>
      </c>
      <c r="P4063" s="8" t="e">
        <f t="shared" si="506"/>
        <v>#DIV/0!</v>
      </c>
      <c r="Q4063" t="str">
        <f t="shared" si="507"/>
        <v>theater</v>
      </c>
      <c r="R4063" t="str">
        <f t="shared" si="512"/>
        <v>plays</v>
      </c>
      <c r="S4063" s="11">
        <f t="shared" si="508"/>
        <v>42421.141469907408</v>
      </c>
      <c r="T4063" s="11">
        <f t="shared" si="509"/>
        <v>42481.099803240737</v>
      </c>
      <c r="U4063" t="str">
        <f>INDEX('ED - Country code'!$A:$A,MATCH(Data!G4063,'ED - Country code'!$B:$B,0))</f>
        <v>United States of America</v>
      </c>
      <c r="V4063">
        <f t="shared" si="510"/>
        <v>59.958333333328483</v>
      </c>
      <c r="W4063">
        <f t="shared" si="511"/>
        <v>2016</v>
      </c>
    </row>
    <row r="4064" spans="1:23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5"/>
        <v>2.4500000000000001E-2</v>
      </c>
      <c r="P4064" s="8">
        <f t="shared" si="506"/>
        <v>163.33333333333334</v>
      </c>
      <c r="Q4064" t="str">
        <f t="shared" si="507"/>
        <v>theater</v>
      </c>
      <c r="R4064" t="str">
        <f t="shared" si="512"/>
        <v>plays</v>
      </c>
      <c r="S4064" s="11">
        <f t="shared" si="508"/>
        <v>42523.739212962959</v>
      </c>
      <c r="T4064" s="11">
        <f t="shared" si="509"/>
        <v>42553.739212962959</v>
      </c>
      <c r="U4064" t="str">
        <f>INDEX('ED - Country code'!$A:$A,MATCH(Data!G4064,'ED - Country code'!$B:$B,0))</f>
        <v>United States of America</v>
      </c>
      <c r="V4064">
        <f t="shared" si="510"/>
        <v>30</v>
      </c>
      <c r="W4064">
        <f t="shared" si="511"/>
        <v>2016</v>
      </c>
    </row>
    <row r="4065" spans="1:23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5"/>
        <v>1.4210526315789474E-2</v>
      </c>
      <c r="P4065" s="8">
        <f t="shared" si="506"/>
        <v>15</v>
      </c>
      <c r="Q4065" t="str">
        <f t="shared" si="507"/>
        <v>theater</v>
      </c>
      <c r="R4065" t="str">
        <f t="shared" si="512"/>
        <v>plays</v>
      </c>
      <c r="S4065" s="11">
        <f t="shared" si="508"/>
        <v>41787.681527777779</v>
      </c>
      <c r="T4065" s="11">
        <f t="shared" si="509"/>
        <v>41817.681527777779</v>
      </c>
      <c r="U4065" t="str">
        <f>INDEX('ED - Country code'!$A:$A,MATCH(Data!G4065,'ED - Country code'!$B:$B,0))</f>
        <v>United Kingdom</v>
      </c>
      <c r="V4065">
        <f t="shared" si="510"/>
        <v>30</v>
      </c>
      <c r="W4065">
        <f t="shared" si="511"/>
        <v>2014</v>
      </c>
    </row>
    <row r="4066" spans="1:23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5"/>
        <v>0.1925</v>
      </c>
      <c r="P4066" s="8">
        <f t="shared" si="506"/>
        <v>64.166666666666671</v>
      </c>
      <c r="Q4066" t="str">
        <f t="shared" si="507"/>
        <v>theater</v>
      </c>
      <c r="R4066" t="str">
        <f t="shared" si="512"/>
        <v>plays</v>
      </c>
      <c r="S4066" s="11">
        <f t="shared" si="508"/>
        <v>42093.588263888887</v>
      </c>
      <c r="T4066" s="11">
        <f t="shared" si="509"/>
        <v>42123.588263888887</v>
      </c>
      <c r="U4066" t="str">
        <f>INDEX('ED - Country code'!$A:$A,MATCH(Data!G4066,'ED - Country code'!$B:$B,0))</f>
        <v>Australia</v>
      </c>
      <c r="V4066">
        <f t="shared" si="510"/>
        <v>30</v>
      </c>
      <c r="W4066">
        <f t="shared" si="511"/>
        <v>2015</v>
      </c>
    </row>
    <row r="4067" spans="1:23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5"/>
        <v>6.7499999999999999E-3</v>
      </c>
      <c r="P4067" s="8">
        <f t="shared" si="506"/>
        <v>6.75</v>
      </c>
      <c r="Q4067" t="str">
        <f t="shared" si="507"/>
        <v>theater</v>
      </c>
      <c r="R4067" t="str">
        <f t="shared" si="512"/>
        <v>plays</v>
      </c>
      <c r="S4067" s="11">
        <f t="shared" si="508"/>
        <v>41833.951516203706</v>
      </c>
      <c r="T4067" s="11">
        <f t="shared" si="509"/>
        <v>41863.951516203706</v>
      </c>
      <c r="U4067" t="str">
        <f>INDEX('ED - Country code'!$A:$A,MATCH(Data!G4067,'ED - Country code'!$B:$B,0))</f>
        <v>United States of America</v>
      </c>
      <c r="V4067">
        <f t="shared" si="510"/>
        <v>30</v>
      </c>
      <c r="W4067">
        <f t="shared" si="511"/>
        <v>2014</v>
      </c>
    </row>
    <row r="4068" spans="1:23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5"/>
        <v>1.6666666666666668E-3</v>
      </c>
      <c r="P4068" s="8">
        <f t="shared" si="506"/>
        <v>25</v>
      </c>
      <c r="Q4068" t="str">
        <f t="shared" si="507"/>
        <v>theater</v>
      </c>
      <c r="R4068" t="str">
        <f t="shared" si="512"/>
        <v>plays</v>
      </c>
      <c r="S4068" s="11">
        <f t="shared" si="508"/>
        <v>42479.039212962962</v>
      </c>
      <c r="T4068" s="11">
        <f t="shared" si="509"/>
        <v>42509.039212962962</v>
      </c>
      <c r="U4068" t="str">
        <f>INDEX('ED - Country code'!$A:$A,MATCH(Data!G4068,'ED - Country code'!$B:$B,0))</f>
        <v>United States of America</v>
      </c>
      <c r="V4068">
        <f t="shared" si="510"/>
        <v>30</v>
      </c>
      <c r="W4068">
        <f t="shared" si="511"/>
        <v>2016</v>
      </c>
    </row>
    <row r="4069" spans="1:23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5"/>
        <v>0.60899999999999999</v>
      </c>
      <c r="P4069" s="8">
        <f t="shared" si="506"/>
        <v>179.11764705882354</v>
      </c>
      <c r="Q4069" t="str">
        <f t="shared" si="507"/>
        <v>theater</v>
      </c>
      <c r="R4069" t="str">
        <f t="shared" si="512"/>
        <v>plays</v>
      </c>
      <c r="S4069" s="11">
        <f t="shared" si="508"/>
        <v>42235.117476851854</v>
      </c>
      <c r="T4069" s="11">
        <f t="shared" si="509"/>
        <v>42275.117476851854</v>
      </c>
      <c r="U4069" t="str">
        <f>INDEX('ED - Country code'!$A:$A,MATCH(Data!G4069,'ED - Country code'!$B:$B,0))</f>
        <v>United States of America</v>
      </c>
      <c r="V4069">
        <f t="shared" si="510"/>
        <v>40</v>
      </c>
      <c r="W4069">
        <f t="shared" si="511"/>
        <v>2015</v>
      </c>
    </row>
    <row r="4070" spans="1:23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5"/>
        <v>0.01</v>
      </c>
      <c r="P4070" s="8">
        <f t="shared" si="506"/>
        <v>34.950000000000003</v>
      </c>
      <c r="Q4070" t="str">
        <f t="shared" si="507"/>
        <v>theater</v>
      </c>
      <c r="R4070" t="str">
        <f t="shared" si="512"/>
        <v>plays</v>
      </c>
      <c r="S4070" s="11">
        <f t="shared" si="508"/>
        <v>42718.963599537034</v>
      </c>
      <c r="T4070" s="11">
        <f t="shared" si="509"/>
        <v>42748.961805555555</v>
      </c>
      <c r="U4070" t="str">
        <f>INDEX('ED - Country code'!$A:$A,MATCH(Data!G4070,'ED - Country code'!$B:$B,0))</f>
        <v>United States of America</v>
      </c>
      <c r="V4070">
        <f t="shared" si="510"/>
        <v>29.998206018521159</v>
      </c>
      <c r="W4070">
        <f t="shared" si="511"/>
        <v>2017</v>
      </c>
    </row>
    <row r="4071" spans="1:23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5"/>
        <v>0.34399999999999997</v>
      </c>
      <c r="P4071" s="8">
        <f t="shared" si="506"/>
        <v>33.07692307692308</v>
      </c>
      <c r="Q4071" t="str">
        <f t="shared" si="507"/>
        <v>theater</v>
      </c>
      <c r="R4071" t="str">
        <f t="shared" si="512"/>
        <v>plays</v>
      </c>
      <c r="S4071" s="11">
        <f t="shared" si="508"/>
        <v>42022.661527777775</v>
      </c>
      <c r="T4071" s="11">
        <f t="shared" si="509"/>
        <v>42063.5</v>
      </c>
      <c r="U4071" t="str">
        <f>INDEX('ED - Country code'!$A:$A,MATCH(Data!G4071,'ED - Country code'!$B:$B,0))</f>
        <v>United Kingdom</v>
      </c>
      <c r="V4071">
        <f t="shared" si="510"/>
        <v>40.838472222225391</v>
      </c>
      <c r="W4071">
        <f t="shared" si="511"/>
        <v>2015</v>
      </c>
    </row>
    <row r="4072" spans="1:23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5"/>
        <v>0.16500000000000001</v>
      </c>
      <c r="P4072" s="8">
        <f t="shared" si="506"/>
        <v>27.5</v>
      </c>
      <c r="Q4072" t="str">
        <f t="shared" si="507"/>
        <v>theater</v>
      </c>
      <c r="R4072" t="str">
        <f t="shared" si="512"/>
        <v>plays</v>
      </c>
      <c r="S4072" s="11">
        <f t="shared" si="508"/>
        <v>42031.666898148149</v>
      </c>
      <c r="T4072" s="11">
        <f t="shared" si="509"/>
        <v>42064.125</v>
      </c>
      <c r="U4072" t="str">
        <f>INDEX('ED - Country code'!$A:$A,MATCH(Data!G4072,'ED - Country code'!$B:$B,0))</f>
        <v>United States of America</v>
      </c>
      <c r="V4072">
        <f t="shared" si="510"/>
        <v>32.458101851851097</v>
      </c>
      <c r="W4072">
        <f t="shared" si="511"/>
        <v>2015</v>
      </c>
    </row>
    <row r="4073" spans="1:23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5"/>
        <v>0</v>
      </c>
      <c r="P4073" s="8" t="e">
        <f t="shared" si="506"/>
        <v>#DIV/0!</v>
      </c>
      <c r="Q4073" t="str">
        <f t="shared" si="507"/>
        <v>theater</v>
      </c>
      <c r="R4073" t="str">
        <f t="shared" si="512"/>
        <v>plays</v>
      </c>
      <c r="S4073" s="11">
        <f t="shared" si="508"/>
        <v>42700.804756944446</v>
      </c>
      <c r="T4073" s="11">
        <f t="shared" si="509"/>
        <v>42730.804756944446</v>
      </c>
      <c r="U4073" t="str">
        <f>INDEX('ED - Country code'!$A:$A,MATCH(Data!G4073,'ED - Country code'!$B:$B,0))</f>
        <v>Mexico</v>
      </c>
      <c r="V4073">
        <f t="shared" si="510"/>
        <v>30</v>
      </c>
      <c r="W4073">
        <f t="shared" si="511"/>
        <v>2016</v>
      </c>
    </row>
    <row r="4074" spans="1:23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5"/>
        <v>4.0000000000000001E-3</v>
      </c>
      <c r="P4074" s="8">
        <f t="shared" si="506"/>
        <v>2</v>
      </c>
      <c r="Q4074" t="str">
        <f t="shared" si="507"/>
        <v>theater</v>
      </c>
      <c r="R4074" t="str">
        <f t="shared" si="512"/>
        <v>plays</v>
      </c>
      <c r="S4074" s="11">
        <f t="shared" si="508"/>
        <v>41812.77443287037</v>
      </c>
      <c r="T4074" s="11">
        <f t="shared" si="509"/>
        <v>41872.77443287037</v>
      </c>
      <c r="U4074" t="str">
        <f>INDEX('ED - Country code'!$A:$A,MATCH(Data!G4074,'ED - Country code'!$B:$B,0))</f>
        <v>United Kingdom</v>
      </c>
      <c r="V4074">
        <f t="shared" si="510"/>
        <v>60</v>
      </c>
      <c r="W4074">
        <f t="shared" si="511"/>
        <v>2014</v>
      </c>
    </row>
    <row r="4075" spans="1:23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5"/>
        <v>1.0571428571428572E-2</v>
      </c>
      <c r="P4075" s="8">
        <f t="shared" si="506"/>
        <v>18.5</v>
      </c>
      <c r="Q4075" t="str">
        <f t="shared" si="507"/>
        <v>theater</v>
      </c>
      <c r="R4075" t="str">
        <f t="shared" si="512"/>
        <v>plays</v>
      </c>
      <c r="S4075" s="11">
        <f t="shared" si="508"/>
        <v>42078.34520833334</v>
      </c>
      <c r="T4075" s="11">
        <f t="shared" si="509"/>
        <v>42133.166666666672</v>
      </c>
      <c r="U4075" t="str">
        <f>INDEX('ED - Country code'!$A:$A,MATCH(Data!G4075,'ED - Country code'!$B:$B,0))</f>
        <v>United States of America</v>
      </c>
      <c r="V4075">
        <f t="shared" si="510"/>
        <v>54.821458333331975</v>
      </c>
      <c r="W4075">
        <f t="shared" si="511"/>
        <v>2015</v>
      </c>
    </row>
    <row r="4076" spans="1:23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5"/>
        <v>0.26727272727272727</v>
      </c>
      <c r="P4076" s="8">
        <f t="shared" si="506"/>
        <v>35</v>
      </c>
      <c r="Q4076" t="str">
        <f t="shared" si="507"/>
        <v>theater</v>
      </c>
      <c r="R4076" t="str">
        <f t="shared" si="512"/>
        <v>plays</v>
      </c>
      <c r="S4076" s="11">
        <f t="shared" si="508"/>
        <v>42283.552951388891</v>
      </c>
      <c r="T4076" s="11">
        <f t="shared" si="509"/>
        <v>42313.594618055555</v>
      </c>
      <c r="U4076" t="str">
        <f>INDEX('ED - Country code'!$A:$A,MATCH(Data!G4076,'ED - Country code'!$B:$B,0))</f>
        <v>United Kingdom</v>
      </c>
      <c r="V4076">
        <f t="shared" si="510"/>
        <v>30.041666666664241</v>
      </c>
      <c r="W4076">
        <f t="shared" si="511"/>
        <v>2015</v>
      </c>
    </row>
    <row r="4077" spans="1:23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5"/>
        <v>0.28799999999999998</v>
      </c>
      <c r="P4077" s="8">
        <f t="shared" si="506"/>
        <v>44.307692307692307</v>
      </c>
      <c r="Q4077" t="str">
        <f t="shared" si="507"/>
        <v>theater</v>
      </c>
      <c r="R4077" t="str">
        <f t="shared" si="512"/>
        <v>plays</v>
      </c>
      <c r="S4077" s="11">
        <f t="shared" si="508"/>
        <v>41779.045937499999</v>
      </c>
      <c r="T4077" s="11">
        <f t="shared" si="509"/>
        <v>41820.727777777778</v>
      </c>
      <c r="U4077" t="str">
        <f>INDEX('ED - Country code'!$A:$A,MATCH(Data!G4077,'ED - Country code'!$B:$B,0))</f>
        <v>United Kingdom</v>
      </c>
      <c r="V4077">
        <f t="shared" si="510"/>
        <v>41.681840277778974</v>
      </c>
      <c r="W4077">
        <f t="shared" si="511"/>
        <v>2014</v>
      </c>
    </row>
    <row r="4078" spans="1:23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5"/>
        <v>0</v>
      </c>
      <c r="P4078" s="8" t="e">
        <f t="shared" si="506"/>
        <v>#DIV/0!</v>
      </c>
      <c r="Q4078" t="str">
        <f t="shared" si="507"/>
        <v>theater</v>
      </c>
      <c r="R4078" t="str">
        <f t="shared" si="512"/>
        <v>plays</v>
      </c>
      <c r="S4078" s="11">
        <f t="shared" si="508"/>
        <v>41905.795706018522</v>
      </c>
      <c r="T4078" s="11">
        <f t="shared" si="509"/>
        <v>41933.82708333333</v>
      </c>
      <c r="U4078" t="str">
        <f>INDEX('ED - Country code'!$A:$A,MATCH(Data!G4078,'ED - Country code'!$B:$B,0))</f>
        <v>United States of America</v>
      </c>
      <c r="V4078">
        <f t="shared" si="510"/>
        <v>28.031377314808196</v>
      </c>
      <c r="W4078">
        <f t="shared" si="511"/>
        <v>2014</v>
      </c>
    </row>
    <row r="4079" spans="1:23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5"/>
        <v>8.8999999999999996E-2</v>
      </c>
      <c r="P4079" s="8">
        <f t="shared" si="506"/>
        <v>222.5</v>
      </c>
      <c r="Q4079" t="str">
        <f t="shared" si="507"/>
        <v>theater</v>
      </c>
      <c r="R4079" t="str">
        <f t="shared" si="512"/>
        <v>plays</v>
      </c>
      <c r="S4079" s="11">
        <f t="shared" si="508"/>
        <v>42695.7105787037</v>
      </c>
      <c r="T4079" s="11">
        <f t="shared" si="509"/>
        <v>42725.7105787037</v>
      </c>
      <c r="U4079" t="str">
        <f>INDEX('ED - Country code'!$A:$A,MATCH(Data!G4079,'ED - Country code'!$B:$B,0))</f>
        <v>United States of America</v>
      </c>
      <c r="V4079">
        <f t="shared" si="510"/>
        <v>30</v>
      </c>
      <c r="W4079">
        <f t="shared" si="511"/>
        <v>2016</v>
      </c>
    </row>
    <row r="4080" spans="1:23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5"/>
        <v>0</v>
      </c>
      <c r="P4080" s="8" t="e">
        <f t="shared" si="506"/>
        <v>#DIV/0!</v>
      </c>
      <c r="Q4080" t="str">
        <f t="shared" si="507"/>
        <v>theater</v>
      </c>
      <c r="R4080" t="str">
        <f t="shared" si="512"/>
        <v>plays</v>
      </c>
      <c r="S4080" s="11">
        <f t="shared" si="508"/>
        <v>42732.787523148145</v>
      </c>
      <c r="T4080" s="11">
        <f t="shared" si="509"/>
        <v>42762.787523148145</v>
      </c>
      <c r="U4080" t="str">
        <f>INDEX('ED - Country code'!$A:$A,MATCH(Data!G4080,'ED - Country code'!$B:$B,0))</f>
        <v>United Kingdom</v>
      </c>
      <c r="V4080">
        <f t="shared" si="510"/>
        <v>30</v>
      </c>
      <c r="W4080">
        <f t="shared" si="511"/>
        <v>2017</v>
      </c>
    </row>
    <row r="4081" spans="1:23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5"/>
        <v>1.6666666666666668E-3</v>
      </c>
      <c r="P4081" s="8">
        <f t="shared" si="506"/>
        <v>5</v>
      </c>
      <c r="Q4081" t="str">
        <f t="shared" si="507"/>
        <v>theater</v>
      </c>
      <c r="R4081" t="str">
        <f t="shared" si="512"/>
        <v>plays</v>
      </c>
      <c r="S4081" s="11">
        <f t="shared" si="508"/>
        <v>42510.938900462963</v>
      </c>
      <c r="T4081" s="11">
        <f t="shared" si="509"/>
        <v>42540.938900462963</v>
      </c>
      <c r="U4081" t="str">
        <f>INDEX('ED - Country code'!$A:$A,MATCH(Data!G4081,'ED - Country code'!$B:$B,0))</f>
        <v>United States of America</v>
      </c>
      <c r="V4081">
        <f t="shared" si="510"/>
        <v>30</v>
      </c>
      <c r="W4081">
        <f t="shared" si="511"/>
        <v>2016</v>
      </c>
    </row>
    <row r="4082" spans="1:23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5"/>
        <v>0</v>
      </c>
      <c r="P4082" s="8" t="e">
        <f t="shared" si="506"/>
        <v>#DIV/0!</v>
      </c>
      <c r="Q4082" t="str">
        <f t="shared" si="507"/>
        <v>theater</v>
      </c>
      <c r="R4082" t="str">
        <f t="shared" si="512"/>
        <v>plays</v>
      </c>
      <c r="S4082" s="11">
        <f t="shared" si="508"/>
        <v>42511.698101851856</v>
      </c>
      <c r="T4082" s="11">
        <f t="shared" si="509"/>
        <v>42535.787500000006</v>
      </c>
      <c r="U4082" t="str">
        <f>INDEX('ED - Country code'!$A:$A,MATCH(Data!G4082,'ED - Country code'!$B:$B,0))</f>
        <v>United States of America</v>
      </c>
      <c r="V4082">
        <f t="shared" si="510"/>
        <v>24.089398148149485</v>
      </c>
      <c r="W4082">
        <f t="shared" si="511"/>
        <v>2016</v>
      </c>
    </row>
    <row r="4083" spans="1:23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5"/>
        <v>0.15737410071942445</v>
      </c>
      <c r="P4083" s="8">
        <f t="shared" si="506"/>
        <v>29.166666666666668</v>
      </c>
      <c r="Q4083" t="str">
        <f t="shared" si="507"/>
        <v>theater</v>
      </c>
      <c r="R4083" t="str">
        <f t="shared" si="512"/>
        <v>plays</v>
      </c>
      <c r="S4083" s="11">
        <f t="shared" si="508"/>
        <v>42041.581307870365</v>
      </c>
      <c r="T4083" s="11">
        <f t="shared" si="509"/>
        <v>42071.539641203708</v>
      </c>
      <c r="U4083" t="str">
        <f>INDEX('ED - Country code'!$A:$A,MATCH(Data!G4083,'ED - Country code'!$B:$B,0))</f>
        <v>United States of America</v>
      </c>
      <c r="V4083">
        <f t="shared" si="510"/>
        <v>29.958333333343035</v>
      </c>
      <c r="W4083">
        <f t="shared" si="511"/>
        <v>2015</v>
      </c>
    </row>
    <row r="4084" spans="1:23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5"/>
        <v>0.02</v>
      </c>
      <c r="P4084" s="8">
        <f t="shared" si="506"/>
        <v>1.5</v>
      </c>
      <c r="Q4084" t="str">
        <f t="shared" si="507"/>
        <v>theater</v>
      </c>
      <c r="R4084" t="str">
        <f t="shared" si="512"/>
        <v>plays</v>
      </c>
      <c r="S4084" s="11">
        <f t="shared" si="508"/>
        <v>42307.189270833333</v>
      </c>
      <c r="T4084" s="11">
        <f t="shared" si="509"/>
        <v>42322.958333333328</v>
      </c>
      <c r="U4084" t="str">
        <f>INDEX('ED - Country code'!$A:$A,MATCH(Data!G4084,'ED - Country code'!$B:$B,0))</f>
        <v>United States of America</v>
      </c>
      <c r="V4084">
        <f t="shared" si="510"/>
        <v>15.769062499995925</v>
      </c>
      <c r="W4084">
        <f t="shared" si="511"/>
        <v>2015</v>
      </c>
    </row>
    <row r="4085" spans="1:23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5"/>
        <v>0.21685714285714286</v>
      </c>
      <c r="P4085" s="8">
        <f t="shared" si="506"/>
        <v>126.5</v>
      </c>
      <c r="Q4085" t="str">
        <f t="shared" si="507"/>
        <v>theater</v>
      </c>
      <c r="R4085" t="str">
        <f t="shared" si="512"/>
        <v>plays</v>
      </c>
      <c r="S4085" s="11">
        <f t="shared" si="508"/>
        <v>42353.761759259258</v>
      </c>
      <c r="T4085" s="11">
        <f t="shared" si="509"/>
        <v>42383.761759259258</v>
      </c>
      <c r="U4085" t="str">
        <f>INDEX('ED - Country code'!$A:$A,MATCH(Data!G4085,'ED - Country code'!$B:$B,0))</f>
        <v>United States of America</v>
      </c>
      <c r="V4085">
        <f t="shared" si="510"/>
        <v>30</v>
      </c>
      <c r="W4085">
        <f t="shared" si="511"/>
        <v>2016</v>
      </c>
    </row>
    <row r="4086" spans="1:23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5"/>
        <v>3.3333333333333335E-3</v>
      </c>
      <c r="P4086" s="8">
        <f t="shared" si="506"/>
        <v>10</v>
      </c>
      <c r="Q4086" t="str">
        <f t="shared" si="507"/>
        <v>theater</v>
      </c>
      <c r="R4086" t="str">
        <f t="shared" si="512"/>
        <v>plays</v>
      </c>
      <c r="S4086" s="11">
        <f t="shared" si="508"/>
        <v>42622.436412037037</v>
      </c>
      <c r="T4086" s="11">
        <f t="shared" si="509"/>
        <v>42652.436412037037</v>
      </c>
      <c r="U4086" t="str">
        <f>INDEX('ED - Country code'!$A:$A,MATCH(Data!G4086,'ED - Country code'!$B:$B,0))</f>
        <v>Italy</v>
      </c>
      <c r="V4086">
        <f t="shared" si="510"/>
        <v>30</v>
      </c>
      <c r="W4086">
        <f t="shared" si="511"/>
        <v>2016</v>
      </c>
    </row>
    <row r="4087" spans="1:23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5"/>
        <v>2.8571428571428571E-3</v>
      </c>
      <c r="P4087" s="8">
        <f t="shared" si="506"/>
        <v>10</v>
      </c>
      <c r="Q4087" t="str">
        <f t="shared" si="507"/>
        <v>theater</v>
      </c>
      <c r="R4087" t="str">
        <f t="shared" si="512"/>
        <v>plays</v>
      </c>
      <c r="S4087" s="11">
        <f t="shared" si="508"/>
        <v>42058.603877314818</v>
      </c>
      <c r="T4087" s="11">
        <f t="shared" si="509"/>
        <v>42087.165972222225</v>
      </c>
      <c r="U4087" t="str">
        <f>INDEX('ED - Country code'!$A:$A,MATCH(Data!G4087,'ED - Country code'!$B:$B,0))</f>
        <v>United States of America</v>
      </c>
      <c r="V4087">
        <f t="shared" si="510"/>
        <v>28.5620949074073</v>
      </c>
      <c r="W4087">
        <f t="shared" si="511"/>
        <v>2015</v>
      </c>
    </row>
    <row r="4088" spans="1:23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5"/>
        <v>4.7E-2</v>
      </c>
      <c r="P4088" s="8">
        <f t="shared" si="506"/>
        <v>9.4</v>
      </c>
      <c r="Q4088" t="str">
        <f t="shared" si="507"/>
        <v>theater</v>
      </c>
      <c r="R4088" t="str">
        <f t="shared" si="512"/>
        <v>plays</v>
      </c>
      <c r="S4088" s="11">
        <f t="shared" si="508"/>
        <v>42304.940960648149</v>
      </c>
      <c r="T4088" s="11">
        <f t="shared" si="509"/>
        <v>42329.166666666672</v>
      </c>
      <c r="U4088" t="str">
        <f>INDEX('ED - Country code'!$A:$A,MATCH(Data!G4088,'ED - Country code'!$B:$B,0))</f>
        <v>United States of America</v>
      </c>
      <c r="V4088">
        <f t="shared" si="510"/>
        <v>24.225706018522033</v>
      </c>
      <c r="W4088">
        <f t="shared" si="511"/>
        <v>2015</v>
      </c>
    </row>
    <row r="4089" spans="1:23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5"/>
        <v>0</v>
      </c>
      <c r="P4089" s="8" t="e">
        <f t="shared" si="506"/>
        <v>#DIV/0!</v>
      </c>
      <c r="Q4089" t="str">
        <f t="shared" si="507"/>
        <v>theater</v>
      </c>
      <c r="R4089" t="str">
        <f t="shared" si="512"/>
        <v>plays</v>
      </c>
      <c r="S4089" s="11">
        <f t="shared" si="508"/>
        <v>42538.742893518516</v>
      </c>
      <c r="T4089" s="11">
        <f t="shared" si="509"/>
        <v>42568.742893518516</v>
      </c>
      <c r="U4089" t="str">
        <f>INDEX('ED - Country code'!$A:$A,MATCH(Data!G4089,'ED - Country code'!$B:$B,0))</f>
        <v>United States of America</v>
      </c>
      <c r="V4089">
        <f t="shared" si="510"/>
        <v>30</v>
      </c>
      <c r="W4089">
        <f t="shared" si="511"/>
        <v>2016</v>
      </c>
    </row>
    <row r="4090" spans="1:23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5"/>
        <v>0.108</v>
      </c>
      <c r="P4090" s="8">
        <f t="shared" si="506"/>
        <v>72</v>
      </c>
      <c r="Q4090" t="str">
        <f t="shared" si="507"/>
        <v>theater</v>
      </c>
      <c r="R4090" t="str">
        <f t="shared" si="512"/>
        <v>plays</v>
      </c>
      <c r="S4090" s="11">
        <f t="shared" si="508"/>
        <v>41990.612546296295</v>
      </c>
      <c r="T4090" s="11">
        <f t="shared" si="509"/>
        <v>42020.434722222228</v>
      </c>
      <c r="U4090" t="str">
        <f>INDEX('ED - Country code'!$A:$A,MATCH(Data!G4090,'ED - Country code'!$B:$B,0))</f>
        <v>United Kingdom</v>
      </c>
      <c r="V4090">
        <f t="shared" si="510"/>
        <v>29.822175925932243</v>
      </c>
      <c r="W4090">
        <f t="shared" si="511"/>
        <v>2015</v>
      </c>
    </row>
    <row r="4091" spans="1:23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5"/>
        <v>4.8000000000000001E-2</v>
      </c>
      <c r="P4091" s="8">
        <f t="shared" si="506"/>
        <v>30</v>
      </c>
      <c r="Q4091" t="str">
        <f t="shared" si="507"/>
        <v>theater</v>
      </c>
      <c r="R4091" t="str">
        <f t="shared" si="512"/>
        <v>plays</v>
      </c>
      <c r="S4091" s="11">
        <f t="shared" si="508"/>
        <v>42122.732499999998</v>
      </c>
      <c r="T4091" s="11">
        <f t="shared" si="509"/>
        <v>42155.732638888891</v>
      </c>
      <c r="U4091" t="str">
        <f>INDEX('ED - Country code'!$A:$A,MATCH(Data!G4091,'ED - Country code'!$B:$B,0))</f>
        <v>United States of America</v>
      </c>
      <c r="V4091">
        <f t="shared" si="510"/>
        <v>33.000138888892252</v>
      </c>
      <c r="W4091">
        <f t="shared" si="511"/>
        <v>2015</v>
      </c>
    </row>
    <row r="4092" spans="1:23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5"/>
        <v>3.2000000000000001E-2</v>
      </c>
      <c r="P4092" s="8">
        <f t="shared" si="506"/>
        <v>10.666666666666666</v>
      </c>
      <c r="Q4092" t="str">
        <f t="shared" si="507"/>
        <v>theater</v>
      </c>
      <c r="R4092" t="str">
        <f t="shared" si="512"/>
        <v>plays</v>
      </c>
      <c r="S4092" s="11">
        <f t="shared" si="508"/>
        <v>42209.67288194444</v>
      </c>
      <c r="T4092" s="11">
        <f t="shared" si="509"/>
        <v>42223.625</v>
      </c>
      <c r="U4092" t="str">
        <f>INDEX('ED - Country code'!$A:$A,MATCH(Data!G4092,'ED - Country code'!$B:$B,0))</f>
        <v>United States of America</v>
      </c>
      <c r="V4092">
        <f t="shared" si="510"/>
        <v>13.952118055560277</v>
      </c>
      <c r="W4092">
        <f t="shared" si="511"/>
        <v>2015</v>
      </c>
    </row>
    <row r="4093" spans="1:23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5"/>
        <v>0.1275</v>
      </c>
      <c r="P4093" s="8">
        <f t="shared" si="506"/>
        <v>25.5</v>
      </c>
      <c r="Q4093" t="str">
        <f t="shared" si="507"/>
        <v>theater</v>
      </c>
      <c r="R4093" t="str">
        <f t="shared" si="512"/>
        <v>plays</v>
      </c>
      <c r="S4093" s="11">
        <f t="shared" si="508"/>
        <v>41990.506377314814</v>
      </c>
      <c r="T4093" s="11">
        <f t="shared" si="509"/>
        <v>42020.506377314814</v>
      </c>
      <c r="U4093" t="str">
        <f>INDEX('ED - Country code'!$A:$A,MATCH(Data!G4093,'ED - Country code'!$B:$B,0))</f>
        <v>United States of America</v>
      </c>
      <c r="V4093">
        <f t="shared" si="510"/>
        <v>30</v>
      </c>
      <c r="W4093">
        <f t="shared" si="511"/>
        <v>2015</v>
      </c>
    </row>
    <row r="4094" spans="1:23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5"/>
        <v>1.8181818181818181E-4</v>
      </c>
      <c r="P4094" s="8">
        <f t="shared" si="506"/>
        <v>20</v>
      </c>
      <c r="Q4094" t="str">
        <f t="shared" si="507"/>
        <v>theater</v>
      </c>
      <c r="R4094" t="str">
        <f t="shared" si="512"/>
        <v>plays</v>
      </c>
      <c r="S4094" s="11">
        <f t="shared" si="508"/>
        <v>42039.194988425923</v>
      </c>
      <c r="T4094" s="11">
        <f t="shared" si="509"/>
        <v>42099.153321759266</v>
      </c>
      <c r="U4094" t="str">
        <f>INDEX('ED - Country code'!$A:$A,MATCH(Data!G4094,'ED - Country code'!$B:$B,0))</f>
        <v>United States of America</v>
      </c>
      <c r="V4094">
        <f t="shared" si="510"/>
        <v>59.958333333343035</v>
      </c>
      <c r="W4094">
        <f t="shared" si="511"/>
        <v>2015</v>
      </c>
    </row>
    <row r="4095" spans="1:23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5"/>
        <v>2.4E-2</v>
      </c>
      <c r="P4095" s="8">
        <f t="shared" si="506"/>
        <v>15</v>
      </c>
      <c r="Q4095" t="str">
        <f t="shared" si="507"/>
        <v>theater</v>
      </c>
      <c r="R4095" t="str">
        <f t="shared" si="512"/>
        <v>plays</v>
      </c>
      <c r="S4095" s="11">
        <f t="shared" si="508"/>
        <v>42178.815891203703</v>
      </c>
      <c r="T4095" s="11">
        <f t="shared" si="509"/>
        <v>42238.815891203703</v>
      </c>
      <c r="U4095" t="str">
        <f>INDEX('ED - Country code'!$A:$A,MATCH(Data!G4095,'ED - Country code'!$B:$B,0))</f>
        <v>United Kingdom</v>
      </c>
      <c r="V4095">
        <f t="shared" si="510"/>
        <v>60</v>
      </c>
      <c r="W4095">
        <f t="shared" si="511"/>
        <v>2015</v>
      </c>
    </row>
    <row r="4096" spans="1:23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5"/>
        <v>0.36499999999999999</v>
      </c>
      <c r="P4096" s="8">
        <f t="shared" si="506"/>
        <v>91.25</v>
      </c>
      <c r="Q4096" t="str">
        <f t="shared" si="507"/>
        <v>theater</v>
      </c>
      <c r="R4096" t="str">
        <f t="shared" si="512"/>
        <v>plays</v>
      </c>
      <c r="S4096" s="11">
        <f t="shared" si="508"/>
        <v>41890.086805555555</v>
      </c>
      <c r="T4096" s="11">
        <f t="shared" si="509"/>
        <v>41934.207638888889</v>
      </c>
      <c r="U4096" t="str">
        <f>INDEX('ED - Country code'!$A:$A,MATCH(Data!G4096,'ED - Country code'!$B:$B,0))</f>
        <v>United States of America</v>
      </c>
      <c r="V4096">
        <f t="shared" si="510"/>
        <v>44.120833333334303</v>
      </c>
      <c r="W4096">
        <f t="shared" si="511"/>
        <v>2014</v>
      </c>
    </row>
    <row r="4097" spans="1:23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5"/>
        <v>2.6666666666666668E-2</v>
      </c>
      <c r="P4097" s="8">
        <f t="shared" si="506"/>
        <v>800</v>
      </c>
      <c r="Q4097" t="str">
        <f t="shared" si="507"/>
        <v>theater</v>
      </c>
      <c r="R4097" t="str">
        <f t="shared" si="512"/>
        <v>plays</v>
      </c>
      <c r="S4097" s="11">
        <f t="shared" si="508"/>
        <v>42693.031828703708</v>
      </c>
      <c r="T4097" s="11">
        <f t="shared" si="509"/>
        <v>42723.031828703708</v>
      </c>
      <c r="U4097" t="str">
        <f>INDEX('ED - Country code'!$A:$A,MATCH(Data!G4097,'ED - Country code'!$B:$B,0))</f>
        <v>Mexico</v>
      </c>
      <c r="V4097">
        <f t="shared" si="510"/>
        <v>30</v>
      </c>
      <c r="W4097">
        <f t="shared" si="511"/>
        <v>2016</v>
      </c>
    </row>
    <row r="4098" spans="1:23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5"/>
        <v>0.11428571428571428</v>
      </c>
      <c r="P4098" s="8">
        <f t="shared" si="506"/>
        <v>80</v>
      </c>
      <c r="Q4098" t="str">
        <f t="shared" si="507"/>
        <v>theater</v>
      </c>
      <c r="R4098" t="str">
        <f t="shared" si="512"/>
        <v>plays</v>
      </c>
      <c r="S4098" s="11">
        <f t="shared" si="508"/>
        <v>42750.530312499999</v>
      </c>
      <c r="T4098" s="11">
        <f t="shared" si="509"/>
        <v>42794.368749999994</v>
      </c>
      <c r="U4098" t="str">
        <f>INDEX('ED - Country code'!$A:$A,MATCH(Data!G4098,'ED - Country code'!$B:$B,0))</f>
        <v>United Kingdom</v>
      </c>
      <c r="V4098">
        <f t="shared" si="510"/>
        <v>43.838437499995052</v>
      </c>
      <c r="W4098">
        <f t="shared" si="511"/>
        <v>2017</v>
      </c>
    </row>
    <row r="4099" spans="1:23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3">E4099/D4099</f>
        <v>0</v>
      </c>
      <c r="P4099" s="8" t="e">
        <f t="shared" ref="P4099:P4115" si="514">E4099/L4099</f>
        <v>#DIV/0!</v>
      </c>
      <c r="Q4099" t="str">
        <f t="shared" ref="Q4099:Q4115" si="515">LEFT(N4099,SEARCH("/",N4099,1)-1)</f>
        <v>theater</v>
      </c>
      <c r="R4099" t="str">
        <f t="shared" si="512"/>
        <v>plays</v>
      </c>
      <c r="S4099" s="11">
        <f t="shared" ref="S4099:S4115" si="516">(((J4099/60)/60)/24)+DATE(1970,1,1)</f>
        <v>42344.824502314819</v>
      </c>
      <c r="T4099" s="11">
        <f t="shared" ref="T4099:T4115" si="517">(((I4099/60)/60)/24)+DATE(1970,1,1)</f>
        <v>42400.996527777781</v>
      </c>
      <c r="U4099" t="str">
        <f>INDEX('ED - Country code'!$A:$A,MATCH(Data!G4099,'ED - Country code'!$B:$B,0))</f>
        <v>United Kingdom</v>
      </c>
      <c r="V4099">
        <f t="shared" ref="V4099:V4115" si="518">T4099-S4099</f>
        <v>56.172025462961756</v>
      </c>
      <c r="W4099">
        <f t="shared" ref="W4099:W4115" si="519">YEAR(T4099)</f>
        <v>2016</v>
      </c>
    </row>
    <row r="4100" spans="1:23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3"/>
        <v>0</v>
      </c>
      <c r="P4100" s="8" t="e">
        <f t="shared" si="514"/>
        <v>#DIV/0!</v>
      </c>
      <c r="Q4100" t="str">
        <f t="shared" si="515"/>
        <v>theater</v>
      </c>
      <c r="R4100" t="str">
        <f t="shared" ref="R4100:R4115" si="520">RIGHT(N4100,LEN(N4100)-SEARCH("/",N4100,1))</f>
        <v>plays</v>
      </c>
      <c r="S4100" s="11">
        <f t="shared" si="516"/>
        <v>42495.722187499996</v>
      </c>
      <c r="T4100" s="11">
        <f t="shared" si="517"/>
        <v>42525.722187499996</v>
      </c>
      <c r="U4100" t="str">
        <f>INDEX('ED - Country code'!$A:$A,MATCH(Data!G4100,'ED - Country code'!$B:$B,0))</f>
        <v>United States of America</v>
      </c>
      <c r="V4100">
        <f t="shared" si="518"/>
        <v>30</v>
      </c>
      <c r="W4100">
        <f t="shared" si="519"/>
        <v>2016</v>
      </c>
    </row>
    <row r="4101" spans="1:23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3"/>
        <v>1.1111111111111112E-2</v>
      </c>
      <c r="P4101" s="8">
        <f t="shared" si="514"/>
        <v>50</v>
      </c>
      <c r="Q4101" t="str">
        <f t="shared" si="515"/>
        <v>theater</v>
      </c>
      <c r="R4101" t="str">
        <f t="shared" si="520"/>
        <v>plays</v>
      </c>
      <c r="S4101" s="11">
        <f t="shared" si="516"/>
        <v>42570.850381944445</v>
      </c>
      <c r="T4101" s="11">
        <f t="shared" si="517"/>
        <v>42615.850381944445</v>
      </c>
      <c r="U4101" t="str">
        <f>INDEX('ED - Country code'!$A:$A,MATCH(Data!G4101,'ED - Country code'!$B:$B,0))</f>
        <v>United States of America</v>
      </c>
      <c r="V4101">
        <f t="shared" si="518"/>
        <v>45</v>
      </c>
      <c r="W4101">
        <f t="shared" si="519"/>
        <v>2016</v>
      </c>
    </row>
    <row r="4102" spans="1:23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3"/>
        <v>0</v>
      </c>
      <c r="P4102" s="8" t="e">
        <f t="shared" si="514"/>
        <v>#DIV/0!</v>
      </c>
      <c r="Q4102" t="str">
        <f t="shared" si="515"/>
        <v>theater</v>
      </c>
      <c r="R4102" t="str">
        <f t="shared" si="520"/>
        <v>plays</v>
      </c>
      <c r="S4102" s="11">
        <f t="shared" si="516"/>
        <v>41927.124884259261</v>
      </c>
      <c r="T4102" s="11">
        <f t="shared" si="517"/>
        <v>41937.124884259261</v>
      </c>
      <c r="U4102" t="str">
        <f>INDEX('ED - Country code'!$A:$A,MATCH(Data!G4102,'ED - Country code'!$B:$B,0))</f>
        <v>United States of America</v>
      </c>
      <c r="V4102">
        <f t="shared" si="518"/>
        <v>10</v>
      </c>
      <c r="W4102">
        <f t="shared" si="519"/>
        <v>2014</v>
      </c>
    </row>
    <row r="4103" spans="1:23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3"/>
        <v>0</v>
      </c>
      <c r="P4103" s="8" t="e">
        <f t="shared" si="514"/>
        <v>#DIV/0!</v>
      </c>
      <c r="Q4103" t="str">
        <f t="shared" si="515"/>
        <v>theater</v>
      </c>
      <c r="R4103" t="str">
        <f t="shared" si="520"/>
        <v>plays</v>
      </c>
      <c r="S4103" s="11">
        <f t="shared" si="516"/>
        <v>42730.903726851851</v>
      </c>
      <c r="T4103" s="11">
        <f t="shared" si="517"/>
        <v>42760.903726851851</v>
      </c>
      <c r="U4103" t="str">
        <f>INDEX('ED - Country code'!$A:$A,MATCH(Data!G4103,'ED - Country code'!$B:$B,0))</f>
        <v>United States of America</v>
      </c>
      <c r="V4103">
        <f t="shared" si="518"/>
        <v>30</v>
      </c>
      <c r="W4103">
        <f t="shared" si="519"/>
        <v>2017</v>
      </c>
    </row>
    <row r="4104" spans="1:23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3"/>
        <v>0.27400000000000002</v>
      </c>
      <c r="P4104" s="8">
        <f t="shared" si="514"/>
        <v>22.833333333333332</v>
      </c>
      <c r="Q4104" t="str">
        <f t="shared" si="515"/>
        <v>theater</v>
      </c>
      <c r="R4104" t="str">
        <f t="shared" si="520"/>
        <v>plays</v>
      </c>
      <c r="S4104" s="11">
        <f t="shared" si="516"/>
        <v>42475.848067129627</v>
      </c>
      <c r="T4104" s="11">
        <f t="shared" si="517"/>
        <v>42505.848067129627</v>
      </c>
      <c r="U4104" t="str">
        <f>INDEX('ED - Country code'!$A:$A,MATCH(Data!G4104,'ED - Country code'!$B:$B,0))</f>
        <v>United States of America</v>
      </c>
      <c r="V4104">
        <f t="shared" si="518"/>
        <v>30</v>
      </c>
      <c r="W4104">
        <f t="shared" si="519"/>
        <v>2016</v>
      </c>
    </row>
    <row r="4105" spans="1:23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3"/>
        <v>0.1</v>
      </c>
      <c r="P4105" s="8">
        <f t="shared" si="514"/>
        <v>16.666666666666668</v>
      </c>
      <c r="Q4105" t="str">
        <f t="shared" si="515"/>
        <v>theater</v>
      </c>
      <c r="R4105" t="str">
        <f t="shared" si="520"/>
        <v>plays</v>
      </c>
      <c r="S4105" s="11">
        <f t="shared" si="516"/>
        <v>42188.83293981482</v>
      </c>
      <c r="T4105" s="11">
        <f t="shared" si="517"/>
        <v>42242.772222222222</v>
      </c>
      <c r="U4105" t="str">
        <f>INDEX('ED - Country code'!$A:$A,MATCH(Data!G4105,'ED - Country code'!$B:$B,0))</f>
        <v>United States of America</v>
      </c>
      <c r="V4105">
        <f t="shared" si="518"/>
        <v>53.939282407402061</v>
      </c>
      <c r="W4105">
        <f t="shared" si="519"/>
        <v>2015</v>
      </c>
    </row>
    <row r="4106" spans="1:23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3"/>
        <v>0.21366666666666667</v>
      </c>
      <c r="P4106" s="8">
        <f t="shared" si="514"/>
        <v>45.785714285714285</v>
      </c>
      <c r="Q4106" t="str">
        <f t="shared" si="515"/>
        <v>theater</v>
      </c>
      <c r="R4106" t="str">
        <f t="shared" si="520"/>
        <v>plays</v>
      </c>
      <c r="S4106" s="11">
        <f t="shared" si="516"/>
        <v>42640.278171296297</v>
      </c>
      <c r="T4106" s="11">
        <f t="shared" si="517"/>
        <v>42670.278171296297</v>
      </c>
      <c r="U4106" t="str">
        <f>INDEX('ED - Country code'!$A:$A,MATCH(Data!G4106,'ED - Country code'!$B:$B,0))</f>
        <v>Australia</v>
      </c>
      <c r="V4106">
        <f t="shared" si="518"/>
        <v>30</v>
      </c>
      <c r="W4106">
        <f t="shared" si="519"/>
        <v>2016</v>
      </c>
    </row>
    <row r="4107" spans="1:23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3"/>
        <v>6.9696969696969702E-2</v>
      </c>
      <c r="P4107" s="8">
        <f t="shared" si="514"/>
        <v>383.33333333333331</v>
      </c>
      <c r="Q4107" t="str">
        <f t="shared" si="515"/>
        <v>theater</v>
      </c>
      <c r="R4107" t="str">
        <f t="shared" si="520"/>
        <v>plays</v>
      </c>
      <c r="S4107" s="11">
        <f t="shared" si="516"/>
        <v>42697.010520833333</v>
      </c>
      <c r="T4107" s="11">
        <f t="shared" si="517"/>
        <v>42730.010520833333</v>
      </c>
      <c r="U4107" t="str">
        <f>INDEX('ED - Country code'!$A:$A,MATCH(Data!G4107,'ED - Country code'!$B:$B,0))</f>
        <v>Mexico</v>
      </c>
      <c r="V4107">
        <f t="shared" si="518"/>
        <v>33</v>
      </c>
      <c r="W4107">
        <f t="shared" si="519"/>
        <v>2016</v>
      </c>
    </row>
    <row r="4108" spans="1:23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3"/>
        <v>0.70599999999999996</v>
      </c>
      <c r="P4108" s="8">
        <f t="shared" si="514"/>
        <v>106.96969696969697</v>
      </c>
      <c r="Q4108" t="str">
        <f t="shared" si="515"/>
        <v>theater</v>
      </c>
      <c r="R4108" t="str">
        <f t="shared" si="520"/>
        <v>plays</v>
      </c>
      <c r="S4108" s="11">
        <f t="shared" si="516"/>
        <v>42053.049375000002</v>
      </c>
      <c r="T4108" s="11">
        <f t="shared" si="517"/>
        <v>42096.041666666672</v>
      </c>
      <c r="U4108" t="str">
        <f>INDEX('ED - Country code'!$A:$A,MATCH(Data!G4108,'ED - Country code'!$B:$B,0))</f>
        <v>United States of America</v>
      </c>
      <c r="V4108">
        <f t="shared" si="518"/>
        <v>42.992291666669189</v>
      </c>
      <c r="W4108">
        <f t="shared" si="519"/>
        <v>2015</v>
      </c>
    </row>
    <row r="4109" spans="1:23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3"/>
        <v>2.0500000000000001E-2</v>
      </c>
      <c r="P4109" s="8">
        <f t="shared" si="514"/>
        <v>10.25</v>
      </c>
      <c r="Q4109" t="str">
        <f t="shared" si="515"/>
        <v>theater</v>
      </c>
      <c r="R4109" t="str">
        <f t="shared" si="520"/>
        <v>plays</v>
      </c>
      <c r="S4109" s="11">
        <f t="shared" si="516"/>
        <v>41883.916678240741</v>
      </c>
      <c r="T4109" s="11">
        <f t="shared" si="517"/>
        <v>41906.916678240741</v>
      </c>
      <c r="U4109" t="str">
        <f>INDEX('ED - Country code'!$A:$A,MATCH(Data!G4109,'ED - Country code'!$B:$B,0))</f>
        <v>United States of America</v>
      </c>
      <c r="V4109">
        <f t="shared" si="518"/>
        <v>23</v>
      </c>
      <c r="W4109">
        <f t="shared" si="519"/>
        <v>2014</v>
      </c>
    </row>
    <row r="4110" spans="1:23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3"/>
        <v>1.9666666666666666E-2</v>
      </c>
      <c r="P4110" s="8">
        <f t="shared" si="514"/>
        <v>59</v>
      </c>
      <c r="Q4110" t="str">
        <f t="shared" si="515"/>
        <v>theater</v>
      </c>
      <c r="R4110" t="str">
        <f t="shared" si="520"/>
        <v>plays</v>
      </c>
      <c r="S4110" s="11">
        <f t="shared" si="516"/>
        <v>42767.031678240746</v>
      </c>
      <c r="T4110" s="11">
        <f t="shared" si="517"/>
        <v>42797.208333333328</v>
      </c>
      <c r="U4110" t="str">
        <f>INDEX('ED - Country code'!$A:$A,MATCH(Data!G4110,'ED - Country code'!$B:$B,0))</f>
        <v>United States of America</v>
      </c>
      <c r="V4110">
        <f t="shared" si="518"/>
        <v>30.176655092582223</v>
      </c>
      <c r="W4110">
        <f t="shared" si="519"/>
        <v>2017</v>
      </c>
    </row>
    <row r="4111" spans="1:23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3"/>
        <v>0</v>
      </c>
      <c r="P4111" s="8" t="e">
        <f t="shared" si="514"/>
        <v>#DIV/0!</v>
      </c>
      <c r="Q4111" t="str">
        <f t="shared" si="515"/>
        <v>theater</v>
      </c>
      <c r="R4111" t="str">
        <f t="shared" si="520"/>
        <v>plays</v>
      </c>
      <c r="S4111" s="11">
        <f t="shared" si="516"/>
        <v>42307.539398148147</v>
      </c>
      <c r="T4111" s="11">
        <f t="shared" si="517"/>
        <v>42337.581064814818</v>
      </c>
      <c r="U4111" t="str">
        <f>INDEX('ED - Country code'!$A:$A,MATCH(Data!G4111,'ED - Country code'!$B:$B,0))</f>
        <v>United Kingdom</v>
      </c>
      <c r="V4111">
        <f t="shared" si="518"/>
        <v>30.041666666671517</v>
      </c>
      <c r="W4111">
        <f t="shared" si="519"/>
        <v>2015</v>
      </c>
    </row>
    <row r="4112" spans="1:23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3"/>
        <v>0.28666666666666668</v>
      </c>
      <c r="P4112" s="8">
        <f t="shared" si="514"/>
        <v>14.333333333333334</v>
      </c>
      <c r="Q4112" t="str">
        <f t="shared" si="515"/>
        <v>theater</v>
      </c>
      <c r="R4112" t="str">
        <f t="shared" si="520"/>
        <v>plays</v>
      </c>
      <c r="S4112" s="11">
        <f t="shared" si="516"/>
        <v>42512.626747685179</v>
      </c>
      <c r="T4112" s="11">
        <f t="shared" si="517"/>
        <v>42572.626747685179</v>
      </c>
      <c r="U4112" t="str">
        <f>INDEX('ED - Country code'!$A:$A,MATCH(Data!G4112,'ED - Country code'!$B:$B,0))</f>
        <v>United Kingdom</v>
      </c>
      <c r="V4112">
        <f t="shared" si="518"/>
        <v>60</v>
      </c>
      <c r="W4112">
        <f t="shared" si="519"/>
        <v>2016</v>
      </c>
    </row>
    <row r="4113" spans="1:23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3"/>
        <v>3.1333333333333331E-2</v>
      </c>
      <c r="P4113" s="8">
        <f t="shared" si="514"/>
        <v>15.666666666666666</v>
      </c>
      <c r="Q4113" t="str">
        <f t="shared" si="515"/>
        <v>theater</v>
      </c>
      <c r="R4113" t="str">
        <f t="shared" si="520"/>
        <v>plays</v>
      </c>
      <c r="S4113" s="11">
        <f t="shared" si="516"/>
        <v>42029.135879629626</v>
      </c>
      <c r="T4113" s="11">
        <f t="shared" si="517"/>
        <v>42059.135879629626</v>
      </c>
      <c r="U4113" t="str">
        <f>INDEX('ED - Country code'!$A:$A,MATCH(Data!G4113,'ED - Country code'!$B:$B,0))</f>
        <v>United States of America</v>
      </c>
      <c r="V4113">
        <f t="shared" si="518"/>
        <v>30</v>
      </c>
      <c r="W4113">
        <f t="shared" si="519"/>
        <v>2015</v>
      </c>
    </row>
    <row r="4114" spans="1:23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3"/>
        <v>4.0000000000000002E-4</v>
      </c>
      <c r="P4114" s="8">
        <f t="shared" si="514"/>
        <v>1</v>
      </c>
      <c r="Q4114" t="str">
        <f t="shared" si="515"/>
        <v>theater</v>
      </c>
      <c r="R4114" t="str">
        <f t="shared" si="520"/>
        <v>plays</v>
      </c>
      <c r="S4114" s="11">
        <f t="shared" si="516"/>
        <v>42400.946597222224</v>
      </c>
      <c r="T4114" s="11">
        <f t="shared" si="517"/>
        <v>42428</v>
      </c>
      <c r="U4114" t="str">
        <f>INDEX('ED - Country code'!$A:$A,MATCH(Data!G4114,'ED - Country code'!$B:$B,0))</f>
        <v>Ireland</v>
      </c>
      <c r="V4114">
        <f t="shared" si="518"/>
        <v>27.053402777775773</v>
      </c>
      <c r="W4114">
        <f t="shared" si="519"/>
        <v>2016</v>
      </c>
    </row>
    <row r="4115" spans="1:23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3"/>
        <v>2E-3</v>
      </c>
      <c r="P4115" s="8">
        <f t="shared" si="514"/>
        <v>1</v>
      </c>
      <c r="Q4115" t="str">
        <f t="shared" si="515"/>
        <v>theater</v>
      </c>
      <c r="R4115" t="str">
        <f t="shared" si="520"/>
        <v>plays</v>
      </c>
      <c r="S4115" s="11">
        <f t="shared" si="516"/>
        <v>42358.573182870372</v>
      </c>
      <c r="T4115" s="11">
        <f t="shared" si="517"/>
        <v>42377.273611111115</v>
      </c>
      <c r="U4115" t="str">
        <f>INDEX('ED - Country code'!$A:$A,MATCH(Data!G4115,'ED - Country code'!$B:$B,0))</f>
        <v>United States of America</v>
      </c>
      <c r="V4115">
        <f t="shared" si="518"/>
        <v>18.700428240743349</v>
      </c>
      <c r="W4115">
        <f t="shared" si="519"/>
        <v>2016</v>
      </c>
    </row>
  </sheetData>
  <autoFilter ref="A1:X4115" xr:uid="{86BCBCB9-5E42-4E16-8CFD-BFB43DBEF722}"/>
  <conditionalFormatting sqref="F1:F1048576"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7" operator="equal">
      <formula>"Live"</formula>
    </cfRule>
    <cfRule type="cellIs" dxfId="8" priority="8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C0000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F2245-7BE5-4208-9123-894D4F59B776}">
  <dimension ref="A3:G139"/>
  <sheetViews>
    <sheetView topLeftCell="A20" zoomScale="77" workbookViewId="0">
      <selection activeCell="P133" sqref="P133"/>
    </sheetView>
  </sheetViews>
  <sheetFormatPr defaultRowHeight="14.4" x14ac:dyDescent="0.3"/>
  <cols>
    <col min="1" max="1" width="15.5546875" bestFit="1" customWidth="1"/>
    <col min="2" max="2" width="12.109375" bestFit="1" customWidth="1"/>
    <col min="3" max="3" width="14.44140625" bestFit="1" customWidth="1"/>
    <col min="4" max="4" width="4.44140625" bestFit="1" customWidth="1"/>
    <col min="5" max="5" width="9.44140625" bestFit="1" customWidth="1"/>
    <col min="6" max="7" width="10.77734375" bestFit="1" customWidth="1"/>
  </cols>
  <sheetData>
    <row r="3" spans="1:6" x14ac:dyDescent="0.3">
      <c r="A3" s="9" t="s">
        <v>8321</v>
      </c>
      <c r="B3" s="9" t="s">
        <v>8322</v>
      </c>
    </row>
    <row r="4" spans="1:6" x14ac:dyDescent="0.3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10" t="s">
        <v>8421</v>
      </c>
      <c r="B5" s="6">
        <v>14</v>
      </c>
      <c r="C5" s="6">
        <v>41</v>
      </c>
      <c r="D5" s="6"/>
      <c r="E5" s="6">
        <v>19</v>
      </c>
      <c r="F5" s="6">
        <v>74</v>
      </c>
    </row>
    <row r="6" spans="1:6" x14ac:dyDescent="0.3">
      <c r="A6" s="10" t="s">
        <v>8423</v>
      </c>
      <c r="B6" s="6"/>
      <c r="C6" s="6">
        <v>2</v>
      </c>
      <c r="D6" s="6">
        <v>1</v>
      </c>
      <c r="E6" s="6">
        <v>3</v>
      </c>
      <c r="F6" s="6">
        <v>6</v>
      </c>
    </row>
    <row r="7" spans="1:6" x14ac:dyDescent="0.3">
      <c r="A7" s="10" t="s">
        <v>8443</v>
      </c>
      <c r="B7" s="6"/>
      <c r="C7" s="6">
        <v>1</v>
      </c>
      <c r="D7" s="6"/>
      <c r="E7" s="6">
        <v>1</v>
      </c>
      <c r="F7" s="6">
        <v>2</v>
      </c>
    </row>
    <row r="8" spans="1:6" x14ac:dyDescent="0.3">
      <c r="A8" s="10" t="s">
        <v>8496</v>
      </c>
      <c r="B8" s="6">
        <v>17</v>
      </c>
      <c r="C8" s="6">
        <v>64</v>
      </c>
      <c r="D8" s="6">
        <v>1</v>
      </c>
      <c r="E8" s="6">
        <v>64</v>
      </c>
      <c r="F8" s="6">
        <v>146</v>
      </c>
    </row>
    <row r="9" spans="1:6" x14ac:dyDescent="0.3">
      <c r="A9" s="10" t="s">
        <v>8560</v>
      </c>
      <c r="B9" s="6">
        <v>4</v>
      </c>
      <c r="C9" s="6">
        <v>6</v>
      </c>
      <c r="D9" s="6"/>
      <c r="E9" s="6">
        <v>4</v>
      </c>
      <c r="F9" s="6">
        <v>14</v>
      </c>
    </row>
    <row r="10" spans="1:6" x14ac:dyDescent="0.3">
      <c r="A10" s="10" t="s">
        <v>8604</v>
      </c>
      <c r="B10" s="6">
        <v>5</v>
      </c>
      <c r="C10" s="6">
        <v>10</v>
      </c>
      <c r="D10" s="6">
        <v>2</v>
      </c>
      <c r="E10" s="6">
        <v>10</v>
      </c>
      <c r="F10" s="6">
        <v>27</v>
      </c>
    </row>
    <row r="11" spans="1:6" x14ac:dyDescent="0.3">
      <c r="A11" s="10" t="s">
        <v>8624</v>
      </c>
      <c r="B11" s="6">
        <v>3</v>
      </c>
      <c r="C11" s="6">
        <v>27</v>
      </c>
      <c r="D11" s="6"/>
      <c r="E11" s="6">
        <v>23</v>
      </c>
      <c r="F11" s="6">
        <v>53</v>
      </c>
    </row>
    <row r="12" spans="1:6" x14ac:dyDescent="0.3">
      <c r="A12" s="10" t="s">
        <v>8516</v>
      </c>
      <c r="B12" s="6">
        <v>1</v>
      </c>
      <c r="C12" s="6">
        <v>2</v>
      </c>
      <c r="D12" s="6"/>
      <c r="E12" s="6"/>
      <c r="F12" s="6">
        <v>3</v>
      </c>
    </row>
    <row r="13" spans="1:6" x14ac:dyDescent="0.3">
      <c r="A13" s="10" t="s">
        <v>8692</v>
      </c>
      <c r="B13" s="6">
        <v>2</v>
      </c>
      <c r="C13" s="6">
        <v>4</v>
      </c>
      <c r="D13" s="6">
        <v>1</v>
      </c>
      <c r="E13" s="6">
        <v>8</v>
      </c>
      <c r="F13" s="6">
        <v>15</v>
      </c>
    </row>
    <row r="14" spans="1:6" x14ac:dyDescent="0.3">
      <c r="A14" s="10" t="s">
        <v>8700</v>
      </c>
      <c r="B14" s="6">
        <v>3</v>
      </c>
      <c r="C14" s="6">
        <v>19</v>
      </c>
      <c r="D14" s="6"/>
      <c r="E14" s="6">
        <v>7</v>
      </c>
      <c r="F14" s="6">
        <v>29</v>
      </c>
    </row>
    <row r="15" spans="1:6" x14ac:dyDescent="0.3">
      <c r="A15" s="10" t="s">
        <v>8759</v>
      </c>
      <c r="B15" s="6"/>
      <c r="C15" s="6"/>
      <c r="D15" s="6"/>
      <c r="E15" s="6">
        <v>2</v>
      </c>
      <c r="F15" s="6">
        <v>2</v>
      </c>
    </row>
    <row r="16" spans="1:6" x14ac:dyDescent="0.3">
      <c r="A16" s="10" t="s">
        <v>8797</v>
      </c>
      <c r="B16" s="6">
        <v>1</v>
      </c>
      <c r="C16" s="6">
        <v>8</v>
      </c>
      <c r="D16" s="6">
        <v>3</v>
      </c>
      <c r="E16" s="6"/>
      <c r="F16" s="6">
        <v>12</v>
      </c>
    </row>
    <row r="17" spans="1:7" x14ac:dyDescent="0.3">
      <c r="A17" s="10" t="s">
        <v>8835</v>
      </c>
      <c r="B17" s="6">
        <v>4</v>
      </c>
      <c r="C17" s="6">
        <v>14</v>
      </c>
      <c r="D17" s="6">
        <v>1</v>
      </c>
      <c r="E17" s="6">
        <v>2</v>
      </c>
      <c r="F17" s="6">
        <v>21</v>
      </c>
    </row>
    <row r="18" spans="1:7" x14ac:dyDescent="0.3">
      <c r="A18" s="10" t="s">
        <v>8843</v>
      </c>
      <c r="B18" s="6">
        <v>4</v>
      </c>
      <c r="C18" s="6">
        <v>5</v>
      </c>
      <c r="D18" s="6"/>
      <c r="E18" s="6">
        <v>3</v>
      </c>
      <c r="F18" s="6">
        <v>12</v>
      </c>
    </row>
    <row r="19" spans="1:7" x14ac:dyDescent="0.3">
      <c r="A19" s="10" t="s">
        <v>8863</v>
      </c>
      <c r="B19" s="6"/>
      <c r="C19" s="6">
        <v>5</v>
      </c>
      <c r="D19" s="6"/>
      <c r="E19" s="6">
        <v>2</v>
      </c>
      <c r="F19" s="6">
        <v>7</v>
      </c>
    </row>
    <row r="20" spans="1:7" x14ac:dyDescent="0.3">
      <c r="A20" s="10" t="s">
        <v>8964</v>
      </c>
      <c r="B20" s="6"/>
      <c r="C20" s="6"/>
      <c r="D20" s="6"/>
      <c r="E20" s="6">
        <v>1</v>
      </c>
      <c r="F20" s="6">
        <v>1</v>
      </c>
    </row>
    <row r="21" spans="1:7" x14ac:dyDescent="0.3">
      <c r="A21" s="10" t="s">
        <v>8987</v>
      </c>
      <c r="B21" s="6">
        <v>1</v>
      </c>
      <c r="C21" s="6">
        <v>9</v>
      </c>
      <c r="D21" s="6"/>
      <c r="E21" s="6">
        <v>11</v>
      </c>
      <c r="F21" s="6">
        <v>21</v>
      </c>
    </row>
    <row r="22" spans="1:7" x14ac:dyDescent="0.3">
      <c r="A22" s="10" t="s">
        <v>9004</v>
      </c>
      <c r="B22" s="6">
        <v>5</v>
      </c>
      <c r="C22" s="6">
        <v>9</v>
      </c>
      <c r="D22" s="6"/>
      <c r="E22" s="6">
        <v>7</v>
      </c>
      <c r="F22" s="6">
        <v>21</v>
      </c>
    </row>
    <row r="23" spans="1:7" x14ac:dyDescent="0.3">
      <c r="A23" s="10" t="s">
        <v>9006</v>
      </c>
      <c r="B23" s="6">
        <v>3</v>
      </c>
      <c r="C23" s="6">
        <v>2</v>
      </c>
      <c r="D23" s="6"/>
      <c r="E23" s="6">
        <v>1</v>
      </c>
      <c r="F23" s="6">
        <v>6</v>
      </c>
    </row>
    <row r="24" spans="1:7" x14ac:dyDescent="0.3">
      <c r="A24" s="10" t="s">
        <v>9062</v>
      </c>
      <c r="B24" s="6">
        <v>25</v>
      </c>
      <c r="C24" s="6">
        <v>205</v>
      </c>
      <c r="D24" s="6">
        <v>8</v>
      </c>
      <c r="E24" s="6">
        <v>366</v>
      </c>
      <c r="F24" s="6">
        <v>604</v>
      </c>
    </row>
    <row r="25" spans="1:7" x14ac:dyDescent="0.3">
      <c r="A25" s="10" t="s">
        <v>9064</v>
      </c>
      <c r="B25" s="6">
        <v>257</v>
      </c>
      <c r="C25" s="6">
        <v>1097</v>
      </c>
      <c r="D25" s="6">
        <v>33</v>
      </c>
      <c r="E25" s="6">
        <v>1651</v>
      </c>
      <c r="F25" s="6">
        <v>3038</v>
      </c>
      <c r="G25" s="5">
        <f>GETPIVOTDATA("state",$A$3,"Country Conversion","United States of America")/GETPIVOTDATA("state",$A$3)</f>
        <v>0.73845405930967434</v>
      </c>
    </row>
    <row r="26" spans="1:7" x14ac:dyDescent="0.3">
      <c r="A26" s="10" t="s">
        <v>8311</v>
      </c>
      <c r="B26" s="6">
        <v>349</v>
      </c>
      <c r="C26" s="6">
        <v>1530</v>
      </c>
      <c r="D26" s="6">
        <v>50</v>
      </c>
      <c r="E26" s="6">
        <v>2185</v>
      </c>
      <c r="F26" s="6">
        <v>4114</v>
      </c>
    </row>
    <row r="30" spans="1:7" x14ac:dyDescent="0.3">
      <c r="A30" s="12" t="s">
        <v>8310</v>
      </c>
      <c r="B30" s="12" t="s">
        <v>8220</v>
      </c>
      <c r="C30" s="12" t="s">
        <v>8221</v>
      </c>
      <c r="D30" s="12" t="s">
        <v>8222</v>
      </c>
      <c r="E30" s="12" t="s">
        <v>8219</v>
      </c>
      <c r="F30" s="12" t="s">
        <v>8311</v>
      </c>
    </row>
    <row r="31" spans="1:7" x14ac:dyDescent="0.3">
      <c r="A31" s="10" t="s">
        <v>8421</v>
      </c>
      <c r="B31" s="6">
        <v>14</v>
      </c>
      <c r="C31" s="6">
        <v>41</v>
      </c>
      <c r="D31" s="6"/>
      <c r="E31" s="6">
        <v>19</v>
      </c>
      <c r="F31" s="6">
        <v>74</v>
      </c>
    </row>
    <row r="32" spans="1:7" x14ac:dyDescent="0.3">
      <c r="A32" s="10" t="s">
        <v>8423</v>
      </c>
      <c r="B32" s="6"/>
      <c r="C32" s="6">
        <v>2</v>
      </c>
      <c r="D32" s="6">
        <v>1</v>
      </c>
      <c r="E32" s="6">
        <v>3</v>
      </c>
      <c r="F32" s="6">
        <v>6</v>
      </c>
    </row>
    <row r="33" spans="1:6" x14ac:dyDescent="0.3">
      <c r="A33" s="10" t="s">
        <v>8443</v>
      </c>
      <c r="B33" s="6"/>
      <c r="C33" s="6">
        <v>1</v>
      </c>
      <c r="D33" s="6"/>
      <c r="E33" s="6">
        <v>1</v>
      </c>
      <c r="F33" s="6">
        <v>2</v>
      </c>
    </row>
    <row r="34" spans="1:6" x14ac:dyDescent="0.3">
      <c r="A34" s="10" t="s">
        <v>8496</v>
      </c>
      <c r="B34" s="6">
        <v>17</v>
      </c>
      <c r="C34" s="6">
        <v>64</v>
      </c>
      <c r="D34" s="6">
        <v>1</v>
      </c>
      <c r="E34" s="6">
        <v>64</v>
      </c>
      <c r="F34" s="6">
        <v>146</v>
      </c>
    </row>
    <row r="35" spans="1:6" x14ac:dyDescent="0.3">
      <c r="A35" s="10" t="s">
        <v>8560</v>
      </c>
      <c r="B35" s="6">
        <v>4</v>
      </c>
      <c r="C35" s="6">
        <v>6</v>
      </c>
      <c r="D35" s="6"/>
      <c r="E35" s="6">
        <v>4</v>
      </c>
      <c r="F35" s="6">
        <v>14</v>
      </c>
    </row>
    <row r="36" spans="1:6" x14ac:dyDescent="0.3">
      <c r="A36" s="10" t="s">
        <v>8604</v>
      </c>
      <c r="B36" s="6">
        <v>5</v>
      </c>
      <c r="C36" s="6">
        <v>10</v>
      </c>
      <c r="D36" s="6">
        <v>2</v>
      </c>
      <c r="E36" s="6">
        <v>10</v>
      </c>
      <c r="F36" s="6">
        <v>27</v>
      </c>
    </row>
    <row r="37" spans="1:6" x14ac:dyDescent="0.3">
      <c r="A37" s="10" t="s">
        <v>8624</v>
      </c>
      <c r="B37" s="6">
        <v>3</v>
      </c>
      <c r="C37" s="6">
        <v>27</v>
      </c>
      <c r="D37" s="6"/>
      <c r="E37" s="6">
        <v>23</v>
      </c>
      <c r="F37" s="6">
        <v>53</v>
      </c>
    </row>
    <row r="38" spans="1:6" x14ac:dyDescent="0.3">
      <c r="A38" s="10" t="s">
        <v>8516</v>
      </c>
      <c r="B38" s="6">
        <v>1</v>
      </c>
      <c r="C38" s="6">
        <v>2</v>
      </c>
      <c r="D38" s="6"/>
      <c r="E38" s="6"/>
      <c r="F38" s="6">
        <v>3</v>
      </c>
    </row>
    <row r="39" spans="1:6" x14ac:dyDescent="0.3">
      <c r="A39" s="10" t="s">
        <v>8692</v>
      </c>
      <c r="B39" s="6">
        <v>2</v>
      </c>
      <c r="C39" s="6">
        <v>4</v>
      </c>
      <c r="D39" s="6">
        <v>1</v>
      </c>
      <c r="E39" s="6">
        <v>8</v>
      </c>
      <c r="F39" s="6">
        <v>15</v>
      </c>
    </row>
    <row r="40" spans="1:6" x14ac:dyDescent="0.3">
      <c r="A40" s="10" t="s">
        <v>8700</v>
      </c>
      <c r="B40" s="6">
        <v>3</v>
      </c>
      <c r="C40" s="6">
        <v>19</v>
      </c>
      <c r="D40" s="6"/>
      <c r="E40" s="6">
        <v>7</v>
      </c>
      <c r="F40" s="6">
        <v>29</v>
      </c>
    </row>
    <row r="41" spans="1:6" x14ac:dyDescent="0.3">
      <c r="A41" s="10" t="s">
        <v>8759</v>
      </c>
      <c r="B41" s="6"/>
      <c r="C41" s="6"/>
      <c r="D41" s="6"/>
      <c r="E41" s="6">
        <v>2</v>
      </c>
      <c r="F41" s="6">
        <v>2</v>
      </c>
    </row>
    <row r="42" spans="1:6" x14ac:dyDescent="0.3">
      <c r="A42" s="10" t="s">
        <v>8797</v>
      </c>
      <c r="B42" s="6">
        <v>1</v>
      </c>
      <c r="C42" s="6">
        <v>8</v>
      </c>
      <c r="D42" s="6">
        <v>3</v>
      </c>
      <c r="E42" s="6"/>
      <c r="F42" s="6">
        <v>12</v>
      </c>
    </row>
    <row r="43" spans="1:6" x14ac:dyDescent="0.3">
      <c r="A43" s="10" t="s">
        <v>8835</v>
      </c>
      <c r="B43" s="6">
        <v>4</v>
      </c>
      <c r="C43" s="6">
        <v>14</v>
      </c>
      <c r="D43" s="6">
        <v>1</v>
      </c>
      <c r="E43" s="6">
        <v>2</v>
      </c>
      <c r="F43" s="6">
        <v>21</v>
      </c>
    </row>
    <row r="44" spans="1:6" x14ac:dyDescent="0.3">
      <c r="A44" s="10" t="s">
        <v>8843</v>
      </c>
      <c r="B44" s="6">
        <v>4</v>
      </c>
      <c r="C44" s="6">
        <v>5</v>
      </c>
      <c r="D44" s="6"/>
      <c r="E44" s="6">
        <v>3</v>
      </c>
      <c r="F44" s="6">
        <v>12</v>
      </c>
    </row>
    <row r="45" spans="1:6" x14ac:dyDescent="0.3">
      <c r="A45" s="10" t="s">
        <v>8863</v>
      </c>
      <c r="B45" s="6"/>
      <c r="C45" s="6">
        <v>5</v>
      </c>
      <c r="D45" s="6"/>
      <c r="E45" s="6">
        <v>2</v>
      </c>
      <c r="F45" s="6">
        <v>7</v>
      </c>
    </row>
    <row r="46" spans="1:6" x14ac:dyDescent="0.3">
      <c r="A46" s="10" t="s">
        <v>8964</v>
      </c>
      <c r="B46" s="6"/>
      <c r="C46" s="6"/>
      <c r="D46" s="6"/>
      <c r="E46" s="6">
        <v>1</v>
      </c>
      <c r="F46" s="6">
        <v>1</v>
      </c>
    </row>
    <row r="47" spans="1:6" x14ac:dyDescent="0.3">
      <c r="A47" s="10" t="s">
        <v>8987</v>
      </c>
      <c r="B47" s="6">
        <v>1</v>
      </c>
      <c r="C47" s="6">
        <v>9</v>
      </c>
      <c r="D47" s="6"/>
      <c r="E47" s="6">
        <v>11</v>
      </c>
      <c r="F47" s="6">
        <v>21</v>
      </c>
    </row>
    <row r="48" spans="1:6" x14ac:dyDescent="0.3">
      <c r="A48" s="10" t="s">
        <v>9004</v>
      </c>
      <c r="B48" s="6">
        <v>5</v>
      </c>
      <c r="C48" s="6">
        <v>9</v>
      </c>
      <c r="D48" s="6"/>
      <c r="E48" s="6">
        <v>7</v>
      </c>
      <c r="F48" s="6">
        <v>21</v>
      </c>
    </row>
    <row r="49" spans="1:6" x14ac:dyDescent="0.3">
      <c r="A49" s="10" t="s">
        <v>9006</v>
      </c>
      <c r="B49" s="6">
        <v>3</v>
      </c>
      <c r="C49" s="6">
        <v>2</v>
      </c>
      <c r="D49" s="6"/>
      <c r="E49" s="6">
        <v>1</v>
      </c>
      <c r="F49" s="6">
        <v>6</v>
      </c>
    </row>
    <row r="50" spans="1:6" x14ac:dyDescent="0.3">
      <c r="A50" s="10" t="s">
        <v>9062</v>
      </c>
      <c r="B50" s="6">
        <v>25</v>
      </c>
      <c r="C50" s="6">
        <v>205</v>
      </c>
      <c r="D50" s="6">
        <v>8</v>
      </c>
      <c r="E50" s="6">
        <v>366</v>
      </c>
      <c r="F50" s="6">
        <v>604</v>
      </c>
    </row>
    <row r="51" spans="1:6" x14ac:dyDescent="0.3">
      <c r="A51" s="10" t="s">
        <v>9064</v>
      </c>
      <c r="B51" s="6">
        <v>257</v>
      </c>
      <c r="C51" s="6">
        <v>1097</v>
      </c>
      <c r="D51" s="6">
        <v>33</v>
      </c>
      <c r="E51" s="6">
        <v>1651</v>
      </c>
      <c r="F51" s="6">
        <v>3038</v>
      </c>
    </row>
    <row r="52" spans="1:6" x14ac:dyDescent="0.3">
      <c r="A52" s="10"/>
      <c r="B52" s="6"/>
      <c r="C52" s="6"/>
      <c r="D52" s="6"/>
      <c r="E52" s="6"/>
      <c r="F52" s="6"/>
    </row>
    <row r="53" spans="1:6" x14ac:dyDescent="0.3">
      <c r="A53" s="9" t="s">
        <v>8223</v>
      </c>
      <c r="B53" t="s">
        <v>8224</v>
      </c>
    </row>
    <row r="54" spans="1:6" x14ac:dyDescent="0.3">
      <c r="A54" s="9" t="s">
        <v>8218</v>
      </c>
      <c r="B54" t="s">
        <v>8323</v>
      </c>
    </row>
    <row r="56" spans="1:6" x14ac:dyDescent="0.3">
      <c r="A56" s="9" t="s">
        <v>8310</v>
      </c>
      <c r="B56" t="s">
        <v>9106</v>
      </c>
      <c r="C56" t="s">
        <v>9107</v>
      </c>
    </row>
    <row r="57" spans="1:6" x14ac:dyDescent="0.3">
      <c r="A57" s="10" t="s">
        <v>8312</v>
      </c>
      <c r="B57" s="6">
        <v>119470270</v>
      </c>
      <c r="C57" s="6">
        <v>5033961.68</v>
      </c>
    </row>
    <row r="58" spans="1:6" x14ac:dyDescent="0.3">
      <c r="A58" s="10" t="s">
        <v>8313</v>
      </c>
      <c r="B58" s="6">
        <v>4033260</v>
      </c>
      <c r="C58" s="6">
        <v>912672.65</v>
      </c>
    </row>
    <row r="59" spans="1:6" x14ac:dyDescent="0.3">
      <c r="A59" s="10" t="s">
        <v>8319</v>
      </c>
      <c r="B59" s="6">
        <v>6668487</v>
      </c>
      <c r="C59" s="6">
        <v>2332785.41</v>
      </c>
    </row>
    <row r="60" spans="1:6" x14ac:dyDescent="0.3">
      <c r="A60" s="10" t="s">
        <v>8314</v>
      </c>
      <c r="B60" s="6">
        <v>317835</v>
      </c>
      <c r="C60" s="6">
        <v>9537</v>
      </c>
    </row>
    <row r="61" spans="1:6" x14ac:dyDescent="0.3">
      <c r="A61" s="10" t="s">
        <v>8315</v>
      </c>
      <c r="B61" s="6">
        <v>4515620.0199999996</v>
      </c>
      <c r="C61" s="6">
        <v>3073125.5</v>
      </c>
    </row>
    <row r="62" spans="1:6" x14ac:dyDescent="0.3">
      <c r="A62" s="10" t="s">
        <v>8320</v>
      </c>
      <c r="B62" s="6">
        <v>1806886</v>
      </c>
      <c r="C62" s="6">
        <v>1187381.8700000001</v>
      </c>
    </row>
    <row r="63" spans="1:6" x14ac:dyDescent="0.3">
      <c r="A63" s="10" t="s">
        <v>8316</v>
      </c>
      <c r="B63" s="6">
        <v>27189066</v>
      </c>
      <c r="C63" s="6">
        <v>1529297.15</v>
      </c>
    </row>
    <row r="64" spans="1:6" x14ac:dyDescent="0.3">
      <c r="A64" s="10" t="s">
        <v>8317</v>
      </c>
      <c r="B64" s="6">
        <v>22700574.789999999</v>
      </c>
      <c r="C64" s="6">
        <v>17588314.770000003</v>
      </c>
    </row>
    <row r="65" spans="1:4" x14ac:dyDescent="0.3">
      <c r="A65" s="10" t="s">
        <v>8318</v>
      </c>
      <c r="B65" s="6">
        <v>60450382</v>
      </c>
      <c r="C65" s="6">
        <v>4515576.5399999991</v>
      </c>
    </row>
    <row r="66" spans="1:4" x14ac:dyDescent="0.3">
      <c r="A66" s="10" t="s">
        <v>8311</v>
      </c>
      <c r="B66" s="6">
        <v>247152380.81</v>
      </c>
      <c r="C66" s="6">
        <v>36182652.57</v>
      </c>
    </row>
    <row r="68" spans="1:4" x14ac:dyDescent="0.3">
      <c r="A68" s="10"/>
      <c r="B68" s="6"/>
      <c r="C68" s="6"/>
      <c r="D68" s="5"/>
    </row>
    <row r="69" spans="1:4" x14ac:dyDescent="0.3">
      <c r="A69" s="12" t="s">
        <v>8310</v>
      </c>
      <c r="B69" s="12" t="s">
        <v>9106</v>
      </c>
      <c r="C69" s="12" t="s">
        <v>9107</v>
      </c>
      <c r="D69" s="5"/>
    </row>
    <row r="70" spans="1:4" x14ac:dyDescent="0.3">
      <c r="A70" s="10" t="s">
        <v>8312</v>
      </c>
      <c r="B70" s="6">
        <v>138292319</v>
      </c>
      <c r="C70" s="6">
        <v>5704816.9499999974</v>
      </c>
      <c r="D70" s="5">
        <f t="shared" ref="D70:D79" si="0">C70/B70</f>
        <v>4.1251871334950986E-2</v>
      </c>
    </row>
    <row r="71" spans="1:4" x14ac:dyDescent="0.3">
      <c r="A71" s="10" t="s">
        <v>8313</v>
      </c>
      <c r="B71" s="6">
        <v>5705019</v>
      </c>
      <c r="C71" s="6">
        <v>936992.65</v>
      </c>
      <c r="D71" s="5">
        <f t="shared" si="0"/>
        <v>0.16424005774564468</v>
      </c>
    </row>
    <row r="72" spans="1:4" x14ac:dyDescent="0.3">
      <c r="A72" s="10" t="s">
        <v>8319</v>
      </c>
      <c r="B72" s="6">
        <v>7809130</v>
      </c>
      <c r="C72" s="6">
        <v>3052313.89</v>
      </c>
      <c r="D72" s="5">
        <f t="shared" si="0"/>
        <v>0.39086478135208408</v>
      </c>
    </row>
    <row r="73" spans="1:4" x14ac:dyDescent="0.3">
      <c r="A73" s="10" t="s">
        <v>8314</v>
      </c>
      <c r="B73" s="6">
        <v>320835</v>
      </c>
      <c r="C73" s="6">
        <v>9537</v>
      </c>
      <c r="D73" s="5">
        <f t="shared" si="0"/>
        <v>2.972555986722147E-2</v>
      </c>
    </row>
    <row r="74" spans="1:4" x14ac:dyDescent="0.3">
      <c r="A74" s="10" t="s">
        <v>8315</v>
      </c>
      <c r="B74" s="6">
        <v>4878710.0199999996</v>
      </c>
      <c r="C74" s="6">
        <v>3329224.3399999994</v>
      </c>
      <c r="D74" s="5">
        <f t="shared" si="0"/>
        <v>0.68239848778714662</v>
      </c>
    </row>
    <row r="75" spans="1:4" x14ac:dyDescent="0.3">
      <c r="A75" s="10" t="s">
        <v>8320</v>
      </c>
      <c r="B75" s="6">
        <v>3174504</v>
      </c>
      <c r="C75" s="6">
        <v>2401613.7300000004</v>
      </c>
      <c r="D75" s="5">
        <f t="shared" si="0"/>
        <v>0.75653195900839953</v>
      </c>
    </row>
    <row r="76" spans="1:4" x14ac:dyDescent="0.3">
      <c r="A76" s="10" t="s">
        <v>8316</v>
      </c>
      <c r="B76" s="6">
        <v>28468110</v>
      </c>
      <c r="C76" s="6">
        <v>1603723.15</v>
      </c>
      <c r="D76" s="5">
        <f t="shared" si="0"/>
        <v>5.6334022525555784E-2</v>
      </c>
    </row>
    <row r="77" spans="1:4" x14ac:dyDescent="0.3">
      <c r="A77" s="10" t="s">
        <v>8317</v>
      </c>
      <c r="B77" s="6">
        <v>42071072.789999999</v>
      </c>
      <c r="C77" s="6">
        <v>23403723.68</v>
      </c>
      <c r="D77" s="5">
        <f t="shared" si="0"/>
        <v>0.55629015682155136</v>
      </c>
    </row>
    <row r="78" spans="1:4" x14ac:dyDescent="0.3">
      <c r="A78" s="10" t="s">
        <v>8318</v>
      </c>
      <c r="B78" s="6">
        <v>65236770</v>
      </c>
      <c r="C78" s="6">
        <v>5731796.2700000005</v>
      </c>
      <c r="D78" s="5">
        <f t="shared" si="0"/>
        <v>8.7861435659674761E-2</v>
      </c>
    </row>
    <row r="79" spans="1:4" x14ac:dyDescent="0.3">
      <c r="A79" s="13" t="s">
        <v>8311</v>
      </c>
      <c r="B79" s="14">
        <v>295956469.81</v>
      </c>
      <c r="C79" s="14">
        <v>46173741.660000004</v>
      </c>
      <c r="D79" s="5">
        <f t="shared" si="0"/>
        <v>0.15601531431173954</v>
      </c>
    </row>
    <row r="80" spans="1:4" x14ac:dyDescent="0.3">
      <c r="A80" s="19"/>
      <c r="B80" s="20"/>
      <c r="C80" s="20"/>
      <c r="D80" s="5"/>
    </row>
    <row r="82" spans="1:3" x14ac:dyDescent="0.3">
      <c r="A82" s="9" t="s">
        <v>8223</v>
      </c>
      <c r="B82" t="s">
        <v>8224</v>
      </c>
    </row>
    <row r="83" spans="1:3" x14ac:dyDescent="0.3">
      <c r="A83" s="9" t="s">
        <v>8218</v>
      </c>
      <c r="B83" t="s">
        <v>8323</v>
      </c>
    </row>
    <row r="85" spans="1:3" x14ac:dyDescent="0.3">
      <c r="A85" s="9" t="s">
        <v>8310</v>
      </c>
      <c r="B85" t="s">
        <v>9106</v>
      </c>
      <c r="C85" t="s">
        <v>9107</v>
      </c>
    </row>
    <row r="86" spans="1:3" x14ac:dyDescent="0.3">
      <c r="A86" s="10" t="s">
        <v>8335</v>
      </c>
      <c r="B86" s="6">
        <v>2143136</v>
      </c>
      <c r="C86" s="6">
        <v>88048</v>
      </c>
    </row>
    <row r="87" spans="1:3" x14ac:dyDescent="0.3">
      <c r="A87" s="10" t="s">
        <v>8324</v>
      </c>
      <c r="B87" s="6">
        <v>169480</v>
      </c>
      <c r="C87" s="6">
        <v>16531</v>
      </c>
    </row>
    <row r="88" spans="1:3" x14ac:dyDescent="0.3">
      <c r="A88" s="10" t="s">
        <v>8325</v>
      </c>
      <c r="B88" s="6">
        <v>317835</v>
      </c>
      <c r="C88" s="6">
        <v>9537</v>
      </c>
    </row>
    <row r="89" spans="1:3" x14ac:dyDescent="0.3">
      <c r="A89" s="10" t="s">
        <v>8336</v>
      </c>
      <c r="B89" s="6">
        <v>249202</v>
      </c>
      <c r="C89" s="6">
        <v>13667.25</v>
      </c>
    </row>
    <row r="90" spans="1:3" x14ac:dyDescent="0.3">
      <c r="A90" s="10" t="s">
        <v>8353</v>
      </c>
      <c r="B90" s="6">
        <v>162095</v>
      </c>
      <c r="C90" s="6">
        <v>175830.65999999997</v>
      </c>
    </row>
    <row r="91" spans="1:3" x14ac:dyDescent="0.3">
      <c r="A91" s="10" t="s">
        <v>8354</v>
      </c>
      <c r="B91" s="6">
        <v>3509938</v>
      </c>
      <c r="C91" s="6">
        <v>4105214.1300000004</v>
      </c>
    </row>
    <row r="92" spans="1:3" x14ac:dyDescent="0.3">
      <c r="A92" s="10" t="s">
        <v>8337</v>
      </c>
      <c r="B92" s="6">
        <v>9963600</v>
      </c>
      <c r="C92" s="6">
        <v>52911.770000000004</v>
      </c>
    </row>
    <row r="93" spans="1:3" x14ac:dyDescent="0.3">
      <c r="A93" s="10" t="s">
        <v>8355</v>
      </c>
      <c r="B93" s="6">
        <v>148226</v>
      </c>
      <c r="C93" s="6">
        <v>203361</v>
      </c>
    </row>
    <row r="94" spans="1:3" x14ac:dyDescent="0.3">
      <c r="A94" s="10" t="s">
        <v>8338</v>
      </c>
      <c r="B94" s="6">
        <v>845050</v>
      </c>
      <c r="C94" s="6">
        <v>116937.38</v>
      </c>
    </row>
    <row r="95" spans="1:3" x14ac:dyDescent="0.3">
      <c r="A95" s="10" t="s">
        <v>8339</v>
      </c>
      <c r="B95" s="6">
        <v>221200</v>
      </c>
      <c r="C95" s="6">
        <v>11678</v>
      </c>
    </row>
    <row r="96" spans="1:3" x14ac:dyDescent="0.3">
      <c r="A96" s="10" t="s">
        <v>8326</v>
      </c>
      <c r="B96" s="6">
        <v>2955410</v>
      </c>
      <c r="C96" s="6">
        <v>61426.51</v>
      </c>
    </row>
    <row r="97" spans="1:3" x14ac:dyDescent="0.3">
      <c r="A97" s="10" t="s">
        <v>8340</v>
      </c>
      <c r="B97" s="6">
        <v>269666</v>
      </c>
      <c r="C97" s="6">
        <v>31959</v>
      </c>
    </row>
    <row r="98" spans="1:3" x14ac:dyDescent="0.3">
      <c r="A98" s="10" t="s">
        <v>8356</v>
      </c>
      <c r="B98" s="6">
        <v>4279717.79</v>
      </c>
      <c r="C98" s="6">
        <v>13440208.800000001</v>
      </c>
    </row>
    <row r="99" spans="1:3" x14ac:dyDescent="0.3">
      <c r="A99" s="10" t="s">
        <v>8341</v>
      </c>
      <c r="B99" s="6">
        <v>714943.47</v>
      </c>
      <c r="C99" s="6">
        <v>777515.34</v>
      </c>
    </row>
    <row r="100" spans="1:3" x14ac:dyDescent="0.3">
      <c r="A100" s="10" t="s">
        <v>8342</v>
      </c>
      <c r="B100" s="6">
        <v>579350</v>
      </c>
      <c r="C100" s="6">
        <v>29995</v>
      </c>
    </row>
    <row r="101" spans="1:3" x14ac:dyDescent="0.3">
      <c r="A101" s="10" t="s">
        <v>8343</v>
      </c>
      <c r="B101" s="6">
        <v>252800</v>
      </c>
      <c r="C101" s="6">
        <v>112130.51000000001</v>
      </c>
    </row>
    <row r="102" spans="1:3" x14ac:dyDescent="0.3">
      <c r="A102" s="10" t="s">
        <v>8357</v>
      </c>
      <c r="B102" s="6">
        <v>71360</v>
      </c>
      <c r="C102" s="6">
        <v>90803.97</v>
      </c>
    </row>
    <row r="103" spans="1:3" x14ac:dyDescent="0.3">
      <c r="A103" s="10" t="s">
        <v>8344</v>
      </c>
      <c r="B103" s="6">
        <v>576060</v>
      </c>
      <c r="C103" s="6">
        <v>22164</v>
      </c>
    </row>
    <row r="104" spans="1:3" x14ac:dyDescent="0.3">
      <c r="A104" s="10" t="s">
        <v>8327</v>
      </c>
      <c r="B104" s="6">
        <v>5564211</v>
      </c>
      <c r="C104" s="6">
        <v>288503.90000000002</v>
      </c>
    </row>
    <row r="105" spans="1:3" x14ac:dyDescent="0.3">
      <c r="A105" s="10" t="s">
        <v>8345</v>
      </c>
      <c r="B105" s="6">
        <v>60020</v>
      </c>
      <c r="C105" s="6">
        <v>2606</v>
      </c>
    </row>
    <row r="106" spans="1:3" x14ac:dyDescent="0.3">
      <c r="A106" s="10" t="s">
        <v>8358</v>
      </c>
      <c r="B106" s="6">
        <v>299586</v>
      </c>
      <c r="C106" s="6">
        <v>361493.01</v>
      </c>
    </row>
    <row r="107" spans="1:3" x14ac:dyDescent="0.3">
      <c r="A107" s="10" t="s">
        <v>8346</v>
      </c>
      <c r="B107" s="6">
        <v>211500</v>
      </c>
      <c r="C107" s="6">
        <v>5972</v>
      </c>
    </row>
    <row r="108" spans="1:3" x14ac:dyDescent="0.3">
      <c r="A108" s="10" t="s">
        <v>8347</v>
      </c>
      <c r="B108" s="6">
        <v>1378625</v>
      </c>
      <c r="C108" s="6">
        <v>1177853.8700000001</v>
      </c>
    </row>
    <row r="109" spans="1:3" x14ac:dyDescent="0.3">
      <c r="A109" s="10" t="s">
        <v>8348</v>
      </c>
      <c r="B109" s="6">
        <v>156741</v>
      </c>
      <c r="C109" s="6">
        <v>950</v>
      </c>
    </row>
    <row r="110" spans="1:3" x14ac:dyDescent="0.3">
      <c r="A110" s="10" t="s">
        <v>8349</v>
      </c>
      <c r="B110" s="6">
        <v>4816318</v>
      </c>
      <c r="C110" s="6">
        <v>2472583.5799999996</v>
      </c>
    </row>
    <row r="111" spans="1:3" x14ac:dyDescent="0.3">
      <c r="A111" s="10" t="s">
        <v>8359</v>
      </c>
      <c r="B111" s="6">
        <v>140600</v>
      </c>
      <c r="C111" s="6">
        <v>166534.27000000002</v>
      </c>
    </row>
    <row r="112" spans="1:3" x14ac:dyDescent="0.3">
      <c r="A112" s="10" t="s">
        <v>8360</v>
      </c>
      <c r="B112" s="6">
        <v>379950</v>
      </c>
      <c r="C112" s="6">
        <v>1114362.8899999999</v>
      </c>
    </row>
    <row r="113" spans="1:3" x14ac:dyDescent="0.3">
      <c r="A113" s="10" t="s">
        <v>8350</v>
      </c>
      <c r="B113" s="6">
        <v>570000</v>
      </c>
      <c r="C113" s="6">
        <v>1366</v>
      </c>
    </row>
    <row r="114" spans="1:3" x14ac:dyDescent="0.3">
      <c r="A114" s="10" t="s">
        <v>8361</v>
      </c>
      <c r="B114" s="6">
        <v>1200800.55</v>
      </c>
      <c r="C114" s="6">
        <v>1502510.88</v>
      </c>
    </row>
    <row r="115" spans="1:3" x14ac:dyDescent="0.3">
      <c r="A115" s="10" t="s">
        <v>8328</v>
      </c>
      <c r="B115" s="6">
        <v>103248459</v>
      </c>
      <c r="C115" s="6">
        <v>49394</v>
      </c>
    </row>
    <row r="116" spans="1:3" x14ac:dyDescent="0.3">
      <c r="A116" s="10" t="s">
        <v>8362</v>
      </c>
      <c r="B116" s="6">
        <v>139900</v>
      </c>
      <c r="C116" s="6">
        <v>163669.29</v>
      </c>
    </row>
    <row r="117" spans="1:3" x14ac:dyDescent="0.3">
      <c r="A117" s="10" t="s">
        <v>8352</v>
      </c>
      <c r="B117" s="6">
        <v>507850</v>
      </c>
      <c r="C117" s="6">
        <v>849880.14</v>
      </c>
    </row>
    <row r="118" spans="1:3" x14ac:dyDescent="0.3">
      <c r="A118" s="10" t="s">
        <v>8329</v>
      </c>
      <c r="B118" s="6">
        <v>2940351</v>
      </c>
      <c r="C118" s="6">
        <v>1067222.6600000001</v>
      </c>
    </row>
    <row r="119" spans="1:3" x14ac:dyDescent="0.3">
      <c r="A119" s="10" t="s">
        <v>8330</v>
      </c>
      <c r="B119" s="6">
        <v>50069853</v>
      </c>
      <c r="C119" s="6">
        <v>1754489.06</v>
      </c>
    </row>
    <row r="120" spans="1:3" x14ac:dyDescent="0.3">
      <c r="A120" s="10" t="s">
        <v>8363</v>
      </c>
      <c r="B120" s="6">
        <v>522652</v>
      </c>
      <c r="C120" s="6">
        <v>2105603.33</v>
      </c>
    </row>
    <row r="121" spans="1:3" x14ac:dyDescent="0.3">
      <c r="A121" s="10" t="s">
        <v>8364</v>
      </c>
      <c r="B121" s="6">
        <v>465237</v>
      </c>
      <c r="C121" s="6">
        <v>574724.49</v>
      </c>
    </row>
    <row r="122" spans="1:3" x14ac:dyDescent="0.3">
      <c r="A122" s="10" t="s">
        <v>8331</v>
      </c>
      <c r="B122" s="6">
        <v>25869648</v>
      </c>
      <c r="C122" s="6">
        <v>11565</v>
      </c>
    </row>
    <row r="123" spans="1:3" x14ac:dyDescent="0.3">
      <c r="A123" s="10" t="s">
        <v>8351</v>
      </c>
      <c r="B123" s="6">
        <v>5569775</v>
      </c>
      <c r="C123" s="6">
        <v>205018.07999999996</v>
      </c>
    </row>
    <row r="124" spans="1:3" x14ac:dyDescent="0.3">
      <c r="A124" s="10" t="s">
        <v>8332</v>
      </c>
      <c r="B124" s="6">
        <v>8219582</v>
      </c>
      <c r="C124" s="6">
        <v>2900137.45</v>
      </c>
    </row>
    <row r="125" spans="1:3" x14ac:dyDescent="0.3">
      <c r="A125" s="10" t="s">
        <v>8333</v>
      </c>
      <c r="B125" s="6">
        <v>6738458</v>
      </c>
      <c r="C125" s="6">
        <v>36656.350000000006</v>
      </c>
    </row>
    <row r="126" spans="1:3" x14ac:dyDescent="0.3">
      <c r="A126" s="10" t="s">
        <v>8334</v>
      </c>
      <c r="B126" s="6">
        <v>653195</v>
      </c>
      <c r="C126" s="6">
        <v>9637</v>
      </c>
    </row>
    <row r="127" spans="1:3" x14ac:dyDescent="0.3">
      <c r="A127" s="10" t="s">
        <v>8311</v>
      </c>
      <c r="B127" s="6">
        <v>247152380.81</v>
      </c>
      <c r="C127" s="6">
        <v>36182652.569999993</v>
      </c>
    </row>
    <row r="133" spans="1:2" x14ac:dyDescent="0.3">
      <c r="A133" s="9" t="s">
        <v>8310</v>
      </c>
      <c r="B133" t="s">
        <v>9108</v>
      </c>
    </row>
    <row r="134" spans="1:2" x14ac:dyDescent="0.3">
      <c r="A134" s="10" t="s">
        <v>8220</v>
      </c>
      <c r="B134" s="6">
        <v>35.979925547861633</v>
      </c>
    </row>
    <row r="135" spans="1:2" x14ac:dyDescent="0.3">
      <c r="A135" s="10" t="s">
        <v>8221</v>
      </c>
      <c r="B135" s="6">
        <v>34.980032808339494</v>
      </c>
    </row>
    <row r="136" spans="1:2" x14ac:dyDescent="0.3">
      <c r="A136" s="10" t="s">
        <v>8222</v>
      </c>
      <c r="B136" s="6">
        <v>34.352468518517711</v>
      </c>
    </row>
    <row r="137" spans="1:2" x14ac:dyDescent="0.3">
      <c r="A137" s="10" t="s">
        <v>8219</v>
      </c>
      <c r="B137" s="6">
        <v>31.88115946796346</v>
      </c>
    </row>
    <row r="138" spans="1:2" x14ac:dyDescent="0.3">
      <c r="A138" s="10" t="s">
        <v>8380</v>
      </c>
      <c r="B138" s="6"/>
    </row>
    <row r="139" spans="1:2" x14ac:dyDescent="0.3">
      <c r="A139" s="10" t="s">
        <v>8311</v>
      </c>
      <c r="B139" s="6">
        <v>33.411376051625936</v>
      </c>
    </row>
  </sheetData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E6E58-7044-49D2-82F4-B9639327FA27}">
  <dimension ref="A1:D248"/>
  <sheetViews>
    <sheetView workbookViewId="0">
      <selection activeCell="J22" sqref="J22"/>
    </sheetView>
  </sheetViews>
  <sheetFormatPr defaultRowHeight="14.4" x14ac:dyDescent="0.3"/>
  <sheetData>
    <row r="1" spans="1:4" x14ac:dyDescent="0.3">
      <c r="A1" s="18" t="s">
        <v>8381</v>
      </c>
      <c r="B1" s="18" t="s">
        <v>9102</v>
      </c>
      <c r="C1" s="18" t="s">
        <v>9103</v>
      </c>
      <c r="D1" s="18" t="s">
        <v>9104</v>
      </c>
    </row>
    <row r="2" spans="1:4" x14ac:dyDescent="0.3">
      <c r="A2" t="s">
        <v>8382</v>
      </c>
      <c r="B2" t="s">
        <v>8383</v>
      </c>
      <c r="C2" t="s">
        <v>8384</v>
      </c>
      <c r="D2">
        <v>4</v>
      </c>
    </row>
    <row r="3" spans="1:4" x14ac:dyDescent="0.3">
      <c r="A3" t="s">
        <v>8386</v>
      </c>
      <c r="B3" t="s">
        <v>8387</v>
      </c>
      <c r="C3" t="s">
        <v>8385</v>
      </c>
      <c r="D3">
        <v>248</v>
      </c>
    </row>
    <row r="4" spans="1:4" x14ac:dyDescent="0.3">
      <c r="A4" t="s">
        <v>8388</v>
      </c>
      <c r="B4" t="s">
        <v>8389</v>
      </c>
      <c r="C4" t="s">
        <v>8390</v>
      </c>
      <c r="D4">
        <v>8</v>
      </c>
    </row>
    <row r="5" spans="1:4" x14ac:dyDescent="0.3">
      <c r="A5" t="s">
        <v>8391</v>
      </c>
      <c r="B5" t="s">
        <v>8392</v>
      </c>
      <c r="C5" t="s">
        <v>8393</v>
      </c>
      <c r="D5">
        <v>12</v>
      </c>
    </row>
    <row r="6" spans="1:4" x14ac:dyDescent="0.3">
      <c r="A6" t="s">
        <v>8394</v>
      </c>
      <c r="B6" t="s">
        <v>8395</v>
      </c>
      <c r="C6" t="s">
        <v>8396</v>
      </c>
      <c r="D6">
        <v>16</v>
      </c>
    </row>
    <row r="7" spans="1:4" x14ac:dyDescent="0.3">
      <c r="A7" t="s">
        <v>8397</v>
      </c>
      <c r="B7" t="s">
        <v>8398</v>
      </c>
      <c r="C7" t="s">
        <v>8399</v>
      </c>
      <c r="D7">
        <v>20</v>
      </c>
    </row>
    <row r="8" spans="1:4" x14ac:dyDescent="0.3">
      <c r="A8" t="s">
        <v>8400</v>
      </c>
      <c r="B8" t="s">
        <v>8401</v>
      </c>
      <c r="C8" t="s">
        <v>8402</v>
      </c>
      <c r="D8">
        <v>24</v>
      </c>
    </row>
    <row r="9" spans="1:4" x14ac:dyDescent="0.3">
      <c r="A9" t="s">
        <v>8403</v>
      </c>
      <c r="B9" t="s">
        <v>8404</v>
      </c>
      <c r="C9" t="s">
        <v>8405</v>
      </c>
      <c r="D9">
        <v>660</v>
      </c>
    </row>
    <row r="10" spans="1:4" x14ac:dyDescent="0.3">
      <c r="A10" t="s">
        <v>8406</v>
      </c>
      <c r="B10" t="s">
        <v>8407</v>
      </c>
      <c r="C10" t="s">
        <v>8408</v>
      </c>
      <c r="D10">
        <v>10</v>
      </c>
    </row>
    <row r="11" spans="1:4" x14ac:dyDescent="0.3">
      <c r="A11" t="s">
        <v>8409</v>
      </c>
      <c r="B11" t="s">
        <v>8410</v>
      </c>
      <c r="C11" t="s">
        <v>8411</v>
      </c>
      <c r="D11">
        <v>28</v>
      </c>
    </row>
    <row r="12" spans="1:4" x14ac:dyDescent="0.3">
      <c r="A12" t="s">
        <v>8412</v>
      </c>
      <c r="B12" t="s">
        <v>8413</v>
      </c>
      <c r="C12" t="s">
        <v>8414</v>
      </c>
      <c r="D12">
        <v>32</v>
      </c>
    </row>
    <row r="13" spans="1:4" x14ac:dyDescent="0.3">
      <c r="A13" t="s">
        <v>8415</v>
      </c>
      <c r="B13" t="s">
        <v>8416</v>
      </c>
      <c r="C13" t="s">
        <v>8417</v>
      </c>
      <c r="D13">
        <v>51</v>
      </c>
    </row>
    <row r="14" spans="1:4" x14ac:dyDescent="0.3">
      <c r="A14" t="s">
        <v>8418</v>
      </c>
      <c r="B14" t="s">
        <v>8419</v>
      </c>
      <c r="C14" t="s">
        <v>8420</v>
      </c>
      <c r="D14">
        <v>533</v>
      </c>
    </row>
    <row r="15" spans="1:4" x14ac:dyDescent="0.3">
      <c r="A15" t="s">
        <v>8421</v>
      </c>
      <c r="B15" t="s">
        <v>8226</v>
      </c>
      <c r="C15" t="s">
        <v>8422</v>
      </c>
      <c r="D15">
        <v>36</v>
      </c>
    </row>
    <row r="16" spans="1:4" x14ac:dyDescent="0.3">
      <c r="A16" t="s">
        <v>8423</v>
      </c>
      <c r="B16" t="s">
        <v>8239</v>
      </c>
      <c r="C16" t="s">
        <v>8424</v>
      </c>
      <c r="D16">
        <v>40</v>
      </c>
    </row>
    <row r="17" spans="1:4" x14ac:dyDescent="0.3">
      <c r="A17" t="s">
        <v>8425</v>
      </c>
      <c r="B17" t="s">
        <v>8426</v>
      </c>
      <c r="C17" t="s">
        <v>8427</v>
      </c>
      <c r="D17">
        <v>31</v>
      </c>
    </row>
    <row r="18" spans="1:4" x14ac:dyDescent="0.3">
      <c r="A18" t="s">
        <v>8428</v>
      </c>
      <c r="B18" t="s">
        <v>8429</v>
      </c>
      <c r="C18" t="s">
        <v>8430</v>
      </c>
      <c r="D18">
        <v>44</v>
      </c>
    </row>
    <row r="19" spans="1:4" x14ac:dyDescent="0.3">
      <c r="A19" t="s">
        <v>8431</v>
      </c>
      <c r="B19" t="s">
        <v>8432</v>
      </c>
      <c r="C19" t="s">
        <v>8433</v>
      </c>
      <c r="D19">
        <v>48</v>
      </c>
    </row>
    <row r="20" spans="1:4" x14ac:dyDescent="0.3">
      <c r="A20" t="s">
        <v>8434</v>
      </c>
      <c r="B20" t="s">
        <v>8435</v>
      </c>
      <c r="C20" t="s">
        <v>8436</v>
      </c>
      <c r="D20">
        <v>50</v>
      </c>
    </row>
    <row r="21" spans="1:4" x14ac:dyDescent="0.3">
      <c r="A21" t="s">
        <v>8437</v>
      </c>
      <c r="B21" t="s">
        <v>8438</v>
      </c>
      <c r="C21" t="s">
        <v>8439</v>
      </c>
      <c r="D21">
        <v>52</v>
      </c>
    </row>
    <row r="22" spans="1:4" x14ac:dyDescent="0.3">
      <c r="A22" t="s">
        <v>8440</v>
      </c>
      <c r="B22" t="s">
        <v>8441</v>
      </c>
      <c r="C22" t="s">
        <v>8442</v>
      </c>
      <c r="D22">
        <v>112</v>
      </c>
    </row>
    <row r="23" spans="1:4" x14ac:dyDescent="0.3">
      <c r="A23" t="s">
        <v>8443</v>
      </c>
      <c r="B23" t="s">
        <v>8242</v>
      </c>
      <c r="C23" t="s">
        <v>8444</v>
      </c>
      <c r="D23">
        <v>56</v>
      </c>
    </row>
    <row r="24" spans="1:4" x14ac:dyDescent="0.3">
      <c r="A24" t="s">
        <v>8445</v>
      </c>
      <c r="B24" t="s">
        <v>8446</v>
      </c>
      <c r="C24" t="s">
        <v>8447</v>
      </c>
      <c r="D24">
        <v>84</v>
      </c>
    </row>
    <row r="25" spans="1:4" x14ac:dyDescent="0.3">
      <c r="A25" t="s">
        <v>8448</v>
      </c>
      <c r="B25" t="s">
        <v>8449</v>
      </c>
      <c r="C25" t="s">
        <v>8450</v>
      </c>
      <c r="D25">
        <v>204</v>
      </c>
    </row>
    <row r="26" spans="1:4" x14ac:dyDescent="0.3">
      <c r="A26" t="s">
        <v>8451</v>
      </c>
      <c r="B26" t="s">
        <v>8452</v>
      </c>
      <c r="C26" t="s">
        <v>8453</v>
      </c>
      <c r="D26">
        <v>60</v>
      </c>
    </row>
    <row r="27" spans="1:4" x14ac:dyDescent="0.3">
      <c r="A27" t="s">
        <v>8454</v>
      </c>
      <c r="B27" t="s">
        <v>8455</v>
      </c>
      <c r="C27" t="s">
        <v>8456</v>
      </c>
      <c r="D27">
        <v>64</v>
      </c>
    </row>
    <row r="28" spans="1:4" x14ac:dyDescent="0.3">
      <c r="A28" t="s">
        <v>8457</v>
      </c>
      <c r="B28" t="s">
        <v>8458</v>
      </c>
      <c r="C28" t="s">
        <v>8459</v>
      </c>
      <c r="D28">
        <v>68</v>
      </c>
    </row>
    <row r="29" spans="1:4" x14ac:dyDescent="0.3">
      <c r="A29" t="s">
        <v>8460</v>
      </c>
      <c r="B29" t="s">
        <v>8461</v>
      </c>
      <c r="C29" t="s">
        <v>8462</v>
      </c>
      <c r="D29">
        <v>70</v>
      </c>
    </row>
    <row r="30" spans="1:4" x14ac:dyDescent="0.3">
      <c r="A30" t="s">
        <v>8463</v>
      </c>
      <c r="B30" t="s">
        <v>8464</v>
      </c>
      <c r="C30" t="s">
        <v>8465</v>
      </c>
      <c r="D30">
        <v>72</v>
      </c>
    </row>
    <row r="31" spans="1:4" x14ac:dyDescent="0.3">
      <c r="A31" t="s">
        <v>8466</v>
      </c>
      <c r="B31" t="s">
        <v>8467</v>
      </c>
      <c r="C31" t="s">
        <v>8468</v>
      </c>
      <c r="D31">
        <v>74</v>
      </c>
    </row>
    <row r="32" spans="1:4" x14ac:dyDescent="0.3">
      <c r="A32" t="s">
        <v>8469</v>
      </c>
      <c r="B32" t="s">
        <v>8470</v>
      </c>
      <c r="C32" t="s">
        <v>8471</v>
      </c>
      <c r="D32">
        <v>76</v>
      </c>
    </row>
    <row r="33" spans="1:4" x14ac:dyDescent="0.3">
      <c r="A33" t="s">
        <v>8472</v>
      </c>
      <c r="B33" t="s">
        <v>8473</v>
      </c>
      <c r="C33" t="s">
        <v>8474</v>
      </c>
      <c r="D33">
        <v>92</v>
      </c>
    </row>
    <row r="34" spans="1:4" x14ac:dyDescent="0.3">
      <c r="A34" t="s">
        <v>8475</v>
      </c>
      <c r="B34" t="s">
        <v>8476</v>
      </c>
      <c r="C34" t="s">
        <v>8477</v>
      </c>
      <c r="D34">
        <v>86</v>
      </c>
    </row>
    <row r="35" spans="1:4" x14ac:dyDescent="0.3">
      <c r="A35" t="s">
        <v>8478</v>
      </c>
      <c r="B35" t="s">
        <v>8479</v>
      </c>
      <c r="C35" t="s">
        <v>8480</v>
      </c>
      <c r="D35">
        <v>96</v>
      </c>
    </row>
    <row r="36" spans="1:4" x14ac:dyDescent="0.3">
      <c r="A36" t="s">
        <v>8481</v>
      </c>
      <c r="B36" t="s">
        <v>8482</v>
      </c>
      <c r="C36" t="s">
        <v>8483</v>
      </c>
      <c r="D36">
        <v>100</v>
      </c>
    </row>
    <row r="37" spans="1:4" x14ac:dyDescent="0.3">
      <c r="A37" t="s">
        <v>8484</v>
      </c>
      <c r="B37" t="s">
        <v>8485</v>
      </c>
      <c r="C37" t="s">
        <v>8486</v>
      </c>
      <c r="D37">
        <v>854</v>
      </c>
    </row>
    <row r="38" spans="1:4" x14ac:dyDescent="0.3">
      <c r="A38" t="s">
        <v>8487</v>
      </c>
      <c r="B38" t="s">
        <v>8488</v>
      </c>
      <c r="C38" t="s">
        <v>8489</v>
      </c>
      <c r="D38">
        <v>108</v>
      </c>
    </row>
    <row r="39" spans="1:4" x14ac:dyDescent="0.3">
      <c r="A39" t="s">
        <v>8490</v>
      </c>
      <c r="B39" t="s">
        <v>8491</v>
      </c>
      <c r="C39" t="s">
        <v>8492</v>
      </c>
      <c r="D39">
        <v>116</v>
      </c>
    </row>
    <row r="40" spans="1:4" x14ac:dyDescent="0.3">
      <c r="A40" t="s">
        <v>8493</v>
      </c>
      <c r="B40" t="s">
        <v>8494</v>
      </c>
      <c r="C40" t="s">
        <v>8495</v>
      </c>
      <c r="D40">
        <v>120</v>
      </c>
    </row>
    <row r="41" spans="1:4" x14ac:dyDescent="0.3">
      <c r="A41" t="s">
        <v>8496</v>
      </c>
      <c r="B41" t="s">
        <v>8229</v>
      </c>
      <c r="C41" t="s">
        <v>8497</v>
      </c>
      <c r="D41">
        <v>124</v>
      </c>
    </row>
    <row r="42" spans="1:4" x14ac:dyDescent="0.3">
      <c r="A42" t="s">
        <v>8498</v>
      </c>
      <c r="B42" t="s">
        <v>8499</v>
      </c>
      <c r="C42" t="s">
        <v>8500</v>
      </c>
      <c r="D42">
        <v>132</v>
      </c>
    </row>
    <row r="43" spans="1:4" x14ac:dyDescent="0.3">
      <c r="A43" t="s">
        <v>8501</v>
      </c>
      <c r="B43" t="s">
        <v>8502</v>
      </c>
      <c r="C43" t="s">
        <v>8503</v>
      </c>
      <c r="D43">
        <v>136</v>
      </c>
    </row>
    <row r="44" spans="1:4" x14ac:dyDescent="0.3">
      <c r="A44" t="s">
        <v>8504</v>
      </c>
      <c r="B44" t="s">
        <v>8505</v>
      </c>
      <c r="C44" t="s">
        <v>8506</v>
      </c>
      <c r="D44">
        <v>140</v>
      </c>
    </row>
    <row r="45" spans="1:4" x14ac:dyDescent="0.3">
      <c r="A45" t="s">
        <v>8507</v>
      </c>
      <c r="B45" t="s">
        <v>8508</v>
      </c>
      <c r="C45" t="s">
        <v>8509</v>
      </c>
      <c r="D45">
        <v>148</v>
      </c>
    </row>
    <row r="46" spans="1:4" x14ac:dyDescent="0.3">
      <c r="A46" t="s">
        <v>8510</v>
      </c>
      <c r="B46" t="s">
        <v>8511</v>
      </c>
      <c r="C46" t="s">
        <v>8512</v>
      </c>
      <c r="D46">
        <v>152</v>
      </c>
    </row>
    <row r="47" spans="1:4" x14ac:dyDescent="0.3">
      <c r="A47" t="s">
        <v>8513</v>
      </c>
      <c r="B47" t="s">
        <v>8514</v>
      </c>
      <c r="C47" t="s">
        <v>8515</v>
      </c>
      <c r="D47">
        <v>156</v>
      </c>
    </row>
    <row r="48" spans="1:4" x14ac:dyDescent="0.3">
      <c r="A48" t="s">
        <v>8516</v>
      </c>
      <c r="B48" t="s">
        <v>8231</v>
      </c>
      <c r="C48" t="s">
        <v>8517</v>
      </c>
      <c r="D48">
        <v>344</v>
      </c>
    </row>
    <row r="49" spans="1:4" x14ac:dyDescent="0.3">
      <c r="A49" t="s">
        <v>8518</v>
      </c>
      <c r="B49" t="s">
        <v>8519</v>
      </c>
      <c r="C49" t="s">
        <v>8520</v>
      </c>
      <c r="D49">
        <v>446</v>
      </c>
    </row>
    <row r="50" spans="1:4" x14ac:dyDescent="0.3">
      <c r="A50" t="s">
        <v>8521</v>
      </c>
      <c r="B50" t="s">
        <v>8522</v>
      </c>
      <c r="C50" t="s">
        <v>8523</v>
      </c>
      <c r="D50">
        <v>162</v>
      </c>
    </row>
    <row r="51" spans="1:4" x14ac:dyDescent="0.3">
      <c r="A51" t="s">
        <v>8524</v>
      </c>
      <c r="B51" t="s">
        <v>8525</v>
      </c>
      <c r="C51" t="s">
        <v>8526</v>
      </c>
      <c r="D51">
        <v>166</v>
      </c>
    </row>
    <row r="52" spans="1:4" x14ac:dyDescent="0.3">
      <c r="A52" t="s">
        <v>8527</v>
      </c>
      <c r="B52" t="s">
        <v>8528</v>
      </c>
      <c r="C52" t="s">
        <v>8529</v>
      </c>
      <c r="D52">
        <v>170</v>
      </c>
    </row>
    <row r="53" spans="1:4" x14ac:dyDescent="0.3">
      <c r="A53" t="s">
        <v>8530</v>
      </c>
      <c r="B53" t="s">
        <v>8531</v>
      </c>
      <c r="C53" t="s">
        <v>8532</v>
      </c>
      <c r="D53">
        <v>174</v>
      </c>
    </row>
    <row r="54" spans="1:4" x14ac:dyDescent="0.3">
      <c r="A54" t="s">
        <v>8533</v>
      </c>
      <c r="B54" t="s">
        <v>8534</v>
      </c>
      <c r="C54" t="s">
        <v>8535</v>
      </c>
      <c r="D54">
        <v>178</v>
      </c>
    </row>
    <row r="55" spans="1:4" x14ac:dyDescent="0.3">
      <c r="A55" t="s">
        <v>8536</v>
      </c>
      <c r="B55" t="s">
        <v>8537</v>
      </c>
      <c r="C55" t="s">
        <v>8538</v>
      </c>
      <c r="D55">
        <v>180</v>
      </c>
    </row>
    <row r="56" spans="1:4" x14ac:dyDescent="0.3">
      <c r="A56" t="s">
        <v>8539</v>
      </c>
      <c r="B56" t="s">
        <v>8540</v>
      </c>
      <c r="C56" t="s">
        <v>8541</v>
      </c>
      <c r="D56">
        <v>184</v>
      </c>
    </row>
    <row r="57" spans="1:4" x14ac:dyDescent="0.3">
      <c r="A57" t="s">
        <v>8542</v>
      </c>
      <c r="B57" t="s">
        <v>8543</v>
      </c>
      <c r="C57" t="s">
        <v>8544</v>
      </c>
      <c r="D57">
        <v>188</v>
      </c>
    </row>
    <row r="58" spans="1:4" x14ac:dyDescent="0.3">
      <c r="A58" t="s">
        <v>8545</v>
      </c>
      <c r="B58" t="s">
        <v>8546</v>
      </c>
      <c r="C58" t="s">
        <v>8547</v>
      </c>
      <c r="D58">
        <v>384</v>
      </c>
    </row>
    <row r="59" spans="1:4" x14ac:dyDescent="0.3">
      <c r="A59" t="s">
        <v>8548</v>
      </c>
      <c r="B59" t="s">
        <v>8549</v>
      </c>
      <c r="C59" t="s">
        <v>8550</v>
      </c>
      <c r="D59">
        <v>191</v>
      </c>
    </row>
    <row r="60" spans="1:4" x14ac:dyDescent="0.3">
      <c r="A60" t="s">
        <v>8551</v>
      </c>
      <c r="B60" t="s">
        <v>8552</v>
      </c>
      <c r="C60" t="s">
        <v>8553</v>
      </c>
      <c r="D60">
        <v>192</v>
      </c>
    </row>
    <row r="61" spans="1:4" x14ac:dyDescent="0.3">
      <c r="A61" t="s">
        <v>8554</v>
      </c>
      <c r="B61" t="s">
        <v>8555</v>
      </c>
      <c r="C61" t="s">
        <v>8556</v>
      </c>
      <c r="D61">
        <v>196</v>
      </c>
    </row>
    <row r="62" spans="1:4" x14ac:dyDescent="0.3">
      <c r="A62" t="s">
        <v>8557</v>
      </c>
      <c r="B62" t="s">
        <v>8558</v>
      </c>
      <c r="C62" t="s">
        <v>8559</v>
      </c>
      <c r="D62">
        <v>203</v>
      </c>
    </row>
    <row r="63" spans="1:4" x14ac:dyDescent="0.3">
      <c r="A63" t="s">
        <v>8560</v>
      </c>
      <c r="B63" t="s">
        <v>8232</v>
      </c>
      <c r="C63" t="s">
        <v>8561</v>
      </c>
      <c r="D63">
        <v>208</v>
      </c>
    </row>
    <row r="64" spans="1:4" x14ac:dyDescent="0.3">
      <c r="A64" t="s">
        <v>8562</v>
      </c>
      <c r="B64" t="s">
        <v>8563</v>
      </c>
      <c r="C64" t="s">
        <v>8564</v>
      </c>
      <c r="D64">
        <v>262</v>
      </c>
    </row>
    <row r="65" spans="1:4" x14ac:dyDescent="0.3">
      <c r="A65" t="s">
        <v>8565</v>
      </c>
      <c r="B65" t="s">
        <v>8566</v>
      </c>
      <c r="C65" t="s">
        <v>8567</v>
      </c>
      <c r="D65">
        <v>212</v>
      </c>
    </row>
    <row r="66" spans="1:4" x14ac:dyDescent="0.3">
      <c r="A66" t="s">
        <v>8568</v>
      </c>
      <c r="B66" t="s">
        <v>8569</v>
      </c>
      <c r="C66" t="s">
        <v>8570</v>
      </c>
      <c r="D66">
        <v>214</v>
      </c>
    </row>
    <row r="67" spans="1:4" x14ac:dyDescent="0.3">
      <c r="A67" t="s">
        <v>8571</v>
      </c>
      <c r="B67" t="s">
        <v>8572</v>
      </c>
      <c r="C67" t="s">
        <v>8573</v>
      </c>
      <c r="D67">
        <v>218</v>
      </c>
    </row>
    <row r="68" spans="1:4" x14ac:dyDescent="0.3">
      <c r="A68" t="s">
        <v>8574</v>
      </c>
      <c r="B68" t="s">
        <v>8575</v>
      </c>
      <c r="C68" t="s">
        <v>8576</v>
      </c>
      <c r="D68">
        <v>818</v>
      </c>
    </row>
    <row r="69" spans="1:4" x14ac:dyDescent="0.3">
      <c r="A69" t="s">
        <v>8577</v>
      </c>
      <c r="B69" t="s">
        <v>8578</v>
      </c>
      <c r="C69" t="s">
        <v>8579</v>
      </c>
      <c r="D69">
        <v>222</v>
      </c>
    </row>
    <row r="70" spans="1:4" x14ac:dyDescent="0.3">
      <c r="A70" t="s">
        <v>8580</v>
      </c>
      <c r="B70" t="s">
        <v>8581</v>
      </c>
      <c r="C70" t="s">
        <v>8582</v>
      </c>
      <c r="D70">
        <v>226</v>
      </c>
    </row>
    <row r="71" spans="1:4" x14ac:dyDescent="0.3">
      <c r="A71" t="s">
        <v>8583</v>
      </c>
      <c r="B71" t="s">
        <v>8584</v>
      </c>
      <c r="C71" t="s">
        <v>8585</v>
      </c>
      <c r="D71">
        <v>232</v>
      </c>
    </row>
    <row r="72" spans="1:4" x14ac:dyDescent="0.3">
      <c r="A72" t="s">
        <v>8586</v>
      </c>
      <c r="B72" t="s">
        <v>8587</v>
      </c>
      <c r="C72" t="s">
        <v>8588</v>
      </c>
      <c r="D72">
        <v>233</v>
      </c>
    </row>
    <row r="73" spans="1:4" x14ac:dyDescent="0.3">
      <c r="A73" t="s">
        <v>8589</v>
      </c>
      <c r="B73" t="s">
        <v>8590</v>
      </c>
      <c r="C73" t="s">
        <v>8591</v>
      </c>
      <c r="D73">
        <v>231</v>
      </c>
    </row>
    <row r="74" spans="1:4" x14ac:dyDescent="0.3">
      <c r="A74" t="s">
        <v>8592</v>
      </c>
      <c r="B74" t="s">
        <v>8593</v>
      </c>
      <c r="C74" t="s">
        <v>8594</v>
      </c>
      <c r="D74">
        <v>238</v>
      </c>
    </row>
    <row r="75" spans="1:4" x14ac:dyDescent="0.3">
      <c r="A75" t="s">
        <v>8595</v>
      </c>
      <c r="B75" t="s">
        <v>8596</v>
      </c>
      <c r="C75" t="s">
        <v>8597</v>
      </c>
      <c r="D75">
        <v>234</v>
      </c>
    </row>
    <row r="76" spans="1:4" x14ac:dyDescent="0.3">
      <c r="A76" t="s">
        <v>8598</v>
      </c>
      <c r="B76" t="s">
        <v>8599</v>
      </c>
      <c r="C76" t="s">
        <v>8600</v>
      </c>
      <c r="D76">
        <v>242</v>
      </c>
    </row>
    <row r="77" spans="1:4" x14ac:dyDescent="0.3">
      <c r="A77" t="s">
        <v>8601</v>
      </c>
      <c r="B77" t="s">
        <v>8602</v>
      </c>
      <c r="C77" t="s">
        <v>8603</v>
      </c>
      <c r="D77">
        <v>246</v>
      </c>
    </row>
    <row r="78" spans="1:4" x14ac:dyDescent="0.3">
      <c r="A78" t="s">
        <v>8604</v>
      </c>
      <c r="B78" t="s">
        <v>8230</v>
      </c>
      <c r="C78" t="s">
        <v>8605</v>
      </c>
      <c r="D78">
        <v>250</v>
      </c>
    </row>
    <row r="79" spans="1:4" x14ac:dyDescent="0.3">
      <c r="A79" t="s">
        <v>8606</v>
      </c>
      <c r="B79" t="s">
        <v>8607</v>
      </c>
      <c r="C79" t="s">
        <v>8608</v>
      </c>
      <c r="D79">
        <v>254</v>
      </c>
    </row>
    <row r="80" spans="1:4" x14ac:dyDescent="0.3">
      <c r="A80" t="s">
        <v>8609</v>
      </c>
      <c r="B80" t="s">
        <v>8610</v>
      </c>
      <c r="C80" t="s">
        <v>8611</v>
      </c>
      <c r="D80">
        <v>258</v>
      </c>
    </row>
    <row r="81" spans="1:4" x14ac:dyDescent="0.3">
      <c r="A81" t="s">
        <v>8612</v>
      </c>
      <c r="B81" t="s">
        <v>8613</v>
      </c>
      <c r="C81" t="s">
        <v>8614</v>
      </c>
      <c r="D81">
        <v>260</v>
      </c>
    </row>
    <row r="82" spans="1:4" x14ac:dyDescent="0.3">
      <c r="A82" t="s">
        <v>8615</v>
      </c>
      <c r="B82" t="s">
        <v>8616</v>
      </c>
      <c r="C82" t="s">
        <v>8617</v>
      </c>
      <c r="D82">
        <v>266</v>
      </c>
    </row>
    <row r="83" spans="1:4" x14ac:dyDescent="0.3">
      <c r="A83" t="s">
        <v>8618</v>
      </c>
      <c r="B83" t="s">
        <v>8619</v>
      </c>
      <c r="C83" t="s">
        <v>8620</v>
      </c>
      <c r="D83">
        <v>270</v>
      </c>
    </row>
    <row r="84" spans="1:4" x14ac:dyDescent="0.3">
      <c r="A84" t="s">
        <v>8621</v>
      </c>
      <c r="B84" t="s">
        <v>8622</v>
      </c>
      <c r="C84" t="s">
        <v>8623</v>
      </c>
      <c r="D84">
        <v>268</v>
      </c>
    </row>
    <row r="85" spans="1:4" x14ac:dyDescent="0.3">
      <c r="A85" t="s">
        <v>8624</v>
      </c>
      <c r="B85" t="s">
        <v>8236</v>
      </c>
      <c r="C85" t="s">
        <v>8625</v>
      </c>
      <c r="D85">
        <v>276</v>
      </c>
    </row>
    <row r="86" spans="1:4" x14ac:dyDescent="0.3">
      <c r="A86" t="s">
        <v>8626</v>
      </c>
      <c r="B86" t="s">
        <v>8627</v>
      </c>
      <c r="C86" t="s">
        <v>8628</v>
      </c>
      <c r="D86">
        <v>288</v>
      </c>
    </row>
    <row r="87" spans="1:4" x14ac:dyDescent="0.3">
      <c r="A87" t="s">
        <v>8629</v>
      </c>
      <c r="B87" t="s">
        <v>8630</v>
      </c>
      <c r="C87" t="s">
        <v>8631</v>
      </c>
      <c r="D87">
        <v>292</v>
      </c>
    </row>
    <row r="88" spans="1:4" x14ac:dyDescent="0.3">
      <c r="A88" t="s">
        <v>8632</v>
      </c>
      <c r="B88" t="s">
        <v>8633</v>
      </c>
      <c r="C88" t="s">
        <v>8634</v>
      </c>
      <c r="D88">
        <v>300</v>
      </c>
    </row>
    <row r="89" spans="1:4" x14ac:dyDescent="0.3">
      <c r="A89" t="s">
        <v>8635</v>
      </c>
      <c r="B89" t="s">
        <v>8636</v>
      </c>
      <c r="C89" t="s">
        <v>8637</v>
      </c>
      <c r="D89">
        <v>304</v>
      </c>
    </row>
    <row r="90" spans="1:4" x14ac:dyDescent="0.3">
      <c r="A90" t="s">
        <v>8638</v>
      </c>
      <c r="B90" t="s">
        <v>8639</v>
      </c>
      <c r="C90" t="s">
        <v>8640</v>
      </c>
      <c r="D90">
        <v>308</v>
      </c>
    </row>
    <row r="91" spans="1:4" x14ac:dyDescent="0.3">
      <c r="A91" t="s">
        <v>8641</v>
      </c>
      <c r="B91" t="s">
        <v>8642</v>
      </c>
      <c r="C91" t="s">
        <v>8643</v>
      </c>
      <c r="D91">
        <v>312</v>
      </c>
    </row>
    <row r="92" spans="1:4" x14ac:dyDescent="0.3">
      <c r="A92" t="s">
        <v>8644</v>
      </c>
      <c r="B92" t="s">
        <v>8645</v>
      </c>
      <c r="C92" t="s">
        <v>8646</v>
      </c>
      <c r="D92">
        <v>316</v>
      </c>
    </row>
    <row r="93" spans="1:4" x14ac:dyDescent="0.3">
      <c r="A93" t="s">
        <v>8647</v>
      </c>
      <c r="B93" t="s">
        <v>8648</v>
      </c>
      <c r="C93" t="s">
        <v>8649</v>
      </c>
      <c r="D93">
        <v>320</v>
      </c>
    </row>
    <row r="94" spans="1:4" x14ac:dyDescent="0.3">
      <c r="A94" t="s">
        <v>8650</v>
      </c>
      <c r="B94" t="s">
        <v>8651</v>
      </c>
      <c r="C94" t="s">
        <v>8652</v>
      </c>
      <c r="D94">
        <v>831</v>
      </c>
    </row>
    <row r="95" spans="1:4" x14ac:dyDescent="0.3">
      <c r="A95" t="s">
        <v>8653</v>
      </c>
      <c r="B95" t="s">
        <v>8654</v>
      </c>
      <c r="C95" t="s">
        <v>8655</v>
      </c>
      <c r="D95">
        <v>324</v>
      </c>
    </row>
    <row r="96" spans="1:4" x14ac:dyDescent="0.3">
      <c r="A96" t="s">
        <v>8656</v>
      </c>
      <c r="B96" t="s">
        <v>8657</v>
      </c>
      <c r="C96" t="s">
        <v>8658</v>
      </c>
      <c r="D96">
        <v>624</v>
      </c>
    </row>
    <row r="97" spans="1:4" x14ac:dyDescent="0.3">
      <c r="A97" t="s">
        <v>8659</v>
      </c>
      <c r="B97" t="s">
        <v>8660</v>
      </c>
      <c r="C97" t="s">
        <v>8661</v>
      </c>
      <c r="D97">
        <v>328</v>
      </c>
    </row>
    <row r="98" spans="1:4" x14ac:dyDescent="0.3">
      <c r="A98" t="s">
        <v>8662</v>
      </c>
      <c r="B98" t="s">
        <v>8663</v>
      </c>
      <c r="C98" t="s">
        <v>8664</v>
      </c>
      <c r="D98">
        <v>332</v>
      </c>
    </row>
    <row r="99" spans="1:4" x14ac:dyDescent="0.3">
      <c r="A99" t="s">
        <v>8665</v>
      </c>
      <c r="B99" t="s">
        <v>8666</v>
      </c>
      <c r="C99" t="s">
        <v>8667</v>
      </c>
      <c r="D99">
        <v>334</v>
      </c>
    </row>
    <row r="100" spans="1:4" x14ac:dyDescent="0.3">
      <c r="A100" t="s">
        <v>8668</v>
      </c>
      <c r="B100" t="s">
        <v>8669</v>
      </c>
      <c r="C100" t="s">
        <v>8670</v>
      </c>
      <c r="D100">
        <v>336</v>
      </c>
    </row>
    <row r="101" spans="1:4" x14ac:dyDescent="0.3">
      <c r="A101" t="s">
        <v>8671</v>
      </c>
      <c r="B101" t="s">
        <v>8672</v>
      </c>
      <c r="C101" t="s">
        <v>8673</v>
      </c>
      <c r="D101">
        <v>340</v>
      </c>
    </row>
    <row r="102" spans="1:4" x14ac:dyDescent="0.3">
      <c r="A102" t="s">
        <v>8674</v>
      </c>
      <c r="B102" t="s">
        <v>8675</v>
      </c>
      <c r="C102" t="s">
        <v>8676</v>
      </c>
      <c r="D102">
        <v>348</v>
      </c>
    </row>
    <row r="103" spans="1:4" x14ac:dyDescent="0.3">
      <c r="A103" t="s">
        <v>8677</v>
      </c>
      <c r="B103" t="s">
        <v>8678</v>
      </c>
      <c r="C103" t="s">
        <v>8679</v>
      </c>
      <c r="D103">
        <v>352</v>
      </c>
    </row>
    <row r="104" spans="1:4" x14ac:dyDescent="0.3">
      <c r="A104" t="s">
        <v>8680</v>
      </c>
      <c r="B104" t="s">
        <v>8681</v>
      </c>
      <c r="C104" t="s">
        <v>8682</v>
      </c>
      <c r="D104">
        <v>356</v>
      </c>
    </row>
    <row r="105" spans="1:4" x14ac:dyDescent="0.3">
      <c r="A105" t="s">
        <v>8683</v>
      </c>
      <c r="B105" t="s">
        <v>8684</v>
      </c>
      <c r="C105" t="s">
        <v>8685</v>
      </c>
      <c r="D105">
        <v>360</v>
      </c>
    </row>
    <row r="106" spans="1:4" x14ac:dyDescent="0.3">
      <c r="A106" t="s">
        <v>8686</v>
      </c>
      <c r="B106" t="s">
        <v>8687</v>
      </c>
      <c r="C106" t="s">
        <v>8688</v>
      </c>
      <c r="D106">
        <v>364</v>
      </c>
    </row>
    <row r="107" spans="1:4" x14ac:dyDescent="0.3">
      <c r="A107" t="s">
        <v>8689</v>
      </c>
      <c r="B107" t="s">
        <v>8690</v>
      </c>
      <c r="C107" t="s">
        <v>8691</v>
      </c>
      <c r="D107">
        <v>368</v>
      </c>
    </row>
    <row r="108" spans="1:4" x14ac:dyDescent="0.3">
      <c r="A108" t="s">
        <v>8692</v>
      </c>
      <c r="B108" t="s">
        <v>8241</v>
      </c>
      <c r="C108" t="s">
        <v>8693</v>
      </c>
      <c r="D108">
        <v>372</v>
      </c>
    </row>
    <row r="109" spans="1:4" x14ac:dyDescent="0.3">
      <c r="A109" t="s">
        <v>8694</v>
      </c>
      <c r="B109" t="s">
        <v>8695</v>
      </c>
      <c r="C109" t="s">
        <v>8696</v>
      </c>
      <c r="D109">
        <v>833</v>
      </c>
    </row>
    <row r="110" spans="1:4" x14ac:dyDescent="0.3">
      <c r="A110" t="s">
        <v>8697</v>
      </c>
      <c r="B110" t="s">
        <v>8698</v>
      </c>
      <c r="C110" t="s">
        <v>8699</v>
      </c>
      <c r="D110">
        <v>376</v>
      </c>
    </row>
    <row r="111" spans="1:4" x14ac:dyDescent="0.3">
      <c r="A111" t="s">
        <v>8700</v>
      </c>
      <c r="B111" t="s">
        <v>8237</v>
      </c>
      <c r="C111" t="s">
        <v>8701</v>
      </c>
      <c r="D111">
        <v>380</v>
      </c>
    </row>
    <row r="112" spans="1:4" x14ac:dyDescent="0.3">
      <c r="A112" t="s">
        <v>8702</v>
      </c>
      <c r="B112" t="s">
        <v>8703</v>
      </c>
      <c r="C112" t="s">
        <v>8704</v>
      </c>
      <c r="D112">
        <v>388</v>
      </c>
    </row>
    <row r="113" spans="1:4" x14ac:dyDescent="0.3">
      <c r="A113" t="s">
        <v>8705</v>
      </c>
      <c r="B113" t="s">
        <v>8706</v>
      </c>
      <c r="C113" t="s">
        <v>8707</v>
      </c>
      <c r="D113">
        <v>392</v>
      </c>
    </row>
    <row r="114" spans="1:4" x14ac:dyDescent="0.3">
      <c r="A114" t="s">
        <v>8708</v>
      </c>
      <c r="B114" t="s">
        <v>8709</v>
      </c>
      <c r="C114" t="s">
        <v>8710</v>
      </c>
      <c r="D114">
        <v>832</v>
      </c>
    </row>
    <row r="115" spans="1:4" x14ac:dyDescent="0.3">
      <c r="A115" t="s">
        <v>8711</v>
      </c>
      <c r="B115" t="s">
        <v>8712</v>
      </c>
      <c r="C115" t="s">
        <v>8713</v>
      </c>
      <c r="D115">
        <v>400</v>
      </c>
    </row>
    <row r="116" spans="1:4" x14ac:dyDescent="0.3">
      <c r="A116" t="s">
        <v>8714</v>
      </c>
      <c r="B116" t="s">
        <v>8715</v>
      </c>
      <c r="C116" t="s">
        <v>8716</v>
      </c>
      <c r="D116">
        <v>398</v>
      </c>
    </row>
    <row r="117" spans="1:4" x14ac:dyDescent="0.3">
      <c r="A117" t="s">
        <v>8717</v>
      </c>
      <c r="B117" t="s">
        <v>8718</v>
      </c>
      <c r="C117" t="s">
        <v>8719</v>
      </c>
      <c r="D117">
        <v>404</v>
      </c>
    </row>
    <row r="118" spans="1:4" x14ac:dyDescent="0.3">
      <c r="A118" t="s">
        <v>8720</v>
      </c>
      <c r="B118" t="s">
        <v>8721</v>
      </c>
      <c r="C118" t="s">
        <v>8722</v>
      </c>
      <c r="D118">
        <v>296</v>
      </c>
    </row>
    <row r="119" spans="1:4" x14ac:dyDescent="0.3">
      <c r="A119" t="s">
        <v>8723</v>
      </c>
      <c r="B119" t="s">
        <v>8724</v>
      </c>
      <c r="C119" t="s">
        <v>8725</v>
      </c>
      <c r="D119">
        <v>408</v>
      </c>
    </row>
    <row r="120" spans="1:4" x14ac:dyDescent="0.3">
      <c r="A120" t="s">
        <v>8726</v>
      </c>
      <c r="B120" t="s">
        <v>8727</v>
      </c>
      <c r="C120" t="s">
        <v>8728</v>
      </c>
      <c r="D120">
        <v>410</v>
      </c>
    </row>
    <row r="121" spans="1:4" x14ac:dyDescent="0.3">
      <c r="A121" t="s">
        <v>8729</v>
      </c>
      <c r="B121" t="s">
        <v>8730</v>
      </c>
      <c r="C121" t="s">
        <v>8731</v>
      </c>
      <c r="D121">
        <v>414</v>
      </c>
    </row>
    <row r="122" spans="1:4" x14ac:dyDescent="0.3">
      <c r="A122" t="s">
        <v>8732</v>
      </c>
      <c r="B122" t="s">
        <v>8733</v>
      </c>
      <c r="C122" t="s">
        <v>8734</v>
      </c>
      <c r="D122">
        <v>417</v>
      </c>
    </row>
    <row r="123" spans="1:4" x14ac:dyDescent="0.3">
      <c r="A123" t="s">
        <v>8735</v>
      </c>
      <c r="B123" t="s">
        <v>8736</v>
      </c>
      <c r="C123" t="s">
        <v>8737</v>
      </c>
      <c r="D123">
        <v>418</v>
      </c>
    </row>
    <row r="124" spans="1:4" x14ac:dyDescent="0.3">
      <c r="A124" t="s">
        <v>8738</v>
      </c>
      <c r="B124" t="s">
        <v>8739</v>
      </c>
      <c r="C124" t="s">
        <v>8740</v>
      </c>
      <c r="D124">
        <v>428</v>
      </c>
    </row>
    <row r="125" spans="1:4" x14ac:dyDescent="0.3">
      <c r="A125" t="s">
        <v>8741</v>
      </c>
      <c r="B125" t="s">
        <v>8742</v>
      </c>
      <c r="C125" t="s">
        <v>8743</v>
      </c>
      <c r="D125">
        <v>422</v>
      </c>
    </row>
    <row r="126" spans="1:4" x14ac:dyDescent="0.3">
      <c r="A126" t="s">
        <v>8744</v>
      </c>
      <c r="B126" t="s">
        <v>8745</v>
      </c>
      <c r="C126" t="s">
        <v>8746</v>
      </c>
      <c r="D126">
        <v>426</v>
      </c>
    </row>
    <row r="127" spans="1:4" x14ac:dyDescent="0.3">
      <c r="A127" t="s">
        <v>8747</v>
      </c>
      <c r="B127" t="s">
        <v>8748</v>
      </c>
      <c r="C127" t="s">
        <v>8749</v>
      </c>
      <c r="D127">
        <v>430</v>
      </c>
    </row>
    <row r="128" spans="1:4" x14ac:dyDescent="0.3">
      <c r="A128" t="s">
        <v>8750</v>
      </c>
      <c r="B128" t="s">
        <v>8751</v>
      </c>
      <c r="C128" t="s">
        <v>8752</v>
      </c>
      <c r="D128">
        <v>434</v>
      </c>
    </row>
    <row r="129" spans="1:4" x14ac:dyDescent="0.3">
      <c r="A129" t="s">
        <v>8753</v>
      </c>
      <c r="B129" t="s">
        <v>8754</v>
      </c>
      <c r="C129" t="s">
        <v>8755</v>
      </c>
      <c r="D129">
        <v>438</v>
      </c>
    </row>
    <row r="130" spans="1:4" x14ac:dyDescent="0.3">
      <c r="A130" t="s">
        <v>8756</v>
      </c>
      <c r="B130" t="s">
        <v>8757</v>
      </c>
      <c r="C130" t="s">
        <v>8758</v>
      </c>
      <c r="D130">
        <v>440</v>
      </c>
    </row>
    <row r="131" spans="1:4" x14ac:dyDescent="0.3">
      <c r="A131" t="s">
        <v>8759</v>
      </c>
      <c r="B131" t="s">
        <v>8243</v>
      </c>
      <c r="C131" t="s">
        <v>8760</v>
      </c>
      <c r="D131">
        <v>442</v>
      </c>
    </row>
    <row r="132" spans="1:4" x14ac:dyDescent="0.3">
      <c r="A132" t="s">
        <v>8761</v>
      </c>
      <c r="B132" t="s">
        <v>8762</v>
      </c>
      <c r="C132" t="s">
        <v>8763</v>
      </c>
      <c r="D132">
        <v>807</v>
      </c>
    </row>
    <row r="133" spans="1:4" x14ac:dyDescent="0.3">
      <c r="A133" t="s">
        <v>8764</v>
      </c>
      <c r="B133" t="s">
        <v>8765</v>
      </c>
      <c r="C133" t="s">
        <v>8766</v>
      </c>
      <c r="D133">
        <v>450</v>
      </c>
    </row>
    <row r="134" spans="1:4" x14ac:dyDescent="0.3">
      <c r="A134" t="s">
        <v>8767</v>
      </c>
      <c r="B134" t="s">
        <v>8768</v>
      </c>
      <c r="C134" t="s">
        <v>8769</v>
      </c>
      <c r="D134">
        <v>454</v>
      </c>
    </row>
    <row r="135" spans="1:4" x14ac:dyDescent="0.3">
      <c r="A135" t="s">
        <v>8770</v>
      </c>
      <c r="B135" t="s">
        <v>8771</v>
      </c>
      <c r="C135" t="s">
        <v>8772</v>
      </c>
      <c r="D135">
        <v>458</v>
      </c>
    </row>
    <row r="136" spans="1:4" x14ac:dyDescent="0.3">
      <c r="A136" t="s">
        <v>8773</v>
      </c>
      <c r="B136" t="s">
        <v>8774</v>
      </c>
      <c r="C136" t="s">
        <v>8775</v>
      </c>
      <c r="D136">
        <v>462</v>
      </c>
    </row>
    <row r="137" spans="1:4" x14ac:dyDescent="0.3">
      <c r="A137" t="s">
        <v>8776</v>
      </c>
      <c r="B137" t="s">
        <v>8777</v>
      </c>
      <c r="C137" t="s">
        <v>8778</v>
      </c>
      <c r="D137">
        <v>466</v>
      </c>
    </row>
    <row r="138" spans="1:4" x14ac:dyDescent="0.3">
      <c r="A138" t="s">
        <v>8779</v>
      </c>
      <c r="B138" t="s">
        <v>8780</v>
      </c>
      <c r="C138" t="s">
        <v>8781</v>
      </c>
      <c r="D138">
        <v>470</v>
      </c>
    </row>
    <row r="139" spans="1:4" x14ac:dyDescent="0.3">
      <c r="A139" t="s">
        <v>8782</v>
      </c>
      <c r="B139" t="s">
        <v>8783</v>
      </c>
      <c r="C139" t="s">
        <v>8784</v>
      </c>
      <c r="D139">
        <v>584</v>
      </c>
    </row>
    <row r="140" spans="1:4" x14ac:dyDescent="0.3">
      <c r="A140" t="s">
        <v>8785</v>
      </c>
      <c r="B140" t="s">
        <v>8786</v>
      </c>
      <c r="C140" t="s">
        <v>8787</v>
      </c>
      <c r="D140">
        <v>474</v>
      </c>
    </row>
    <row r="141" spans="1:4" x14ac:dyDescent="0.3">
      <c r="A141" t="s">
        <v>8788</v>
      </c>
      <c r="B141" t="s">
        <v>8789</v>
      </c>
      <c r="C141" t="s">
        <v>8790</v>
      </c>
      <c r="D141">
        <v>478</v>
      </c>
    </row>
    <row r="142" spans="1:4" x14ac:dyDescent="0.3">
      <c r="A142" t="s">
        <v>8791</v>
      </c>
      <c r="B142" t="s">
        <v>8792</v>
      </c>
      <c r="C142" t="s">
        <v>8793</v>
      </c>
      <c r="D142">
        <v>480</v>
      </c>
    </row>
    <row r="143" spans="1:4" x14ac:dyDescent="0.3">
      <c r="A143" t="s">
        <v>8794</v>
      </c>
      <c r="B143" t="s">
        <v>8795</v>
      </c>
      <c r="C143" t="s">
        <v>8796</v>
      </c>
      <c r="D143">
        <v>175</v>
      </c>
    </row>
    <row r="144" spans="1:4" x14ac:dyDescent="0.3">
      <c r="A144" t="s">
        <v>8797</v>
      </c>
      <c r="B144" t="s">
        <v>8238</v>
      </c>
      <c r="C144" t="s">
        <v>8798</v>
      </c>
      <c r="D144">
        <v>484</v>
      </c>
    </row>
    <row r="145" spans="1:4" x14ac:dyDescent="0.3">
      <c r="A145" t="s">
        <v>8799</v>
      </c>
      <c r="B145" t="s">
        <v>8800</v>
      </c>
      <c r="C145" t="s">
        <v>8801</v>
      </c>
      <c r="D145">
        <v>583</v>
      </c>
    </row>
    <row r="146" spans="1:4" x14ac:dyDescent="0.3">
      <c r="A146" t="s">
        <v>8802</v>
      </c>
      <c r="B146" t="s">
        <v>8803</v>
      </c>
      <c r="C146" t="s">
        <v>8804</v>
      </c>
      <c r="D146">
        <v>498</v>
      </c>
    </row>
    <row r="147" spans="1:4" x14ac:dyDescent="0.3">
      <c r="A147" t="s">
        <v>8805</v>
      </c>
      <c r="B147" t="s">
        <v>8806</v>
      </c>
      <c r="C147" t="s">
        <v>8807</v>
      </c>
      <c r="D147">
        <v>492</v>
      </c>
    </row>
    <row r="148" spans="1:4" x14ac:dyDescent="0.3">
      <c r="A148" t="s">
        <v>8808</v>
      </c>
      <c r="B148" t="s">
        <v>8809</v>
      </c>
      <c r="C148" t="s">
        <v>8810</v>
      </c>
      <c r="D148">
        <v>496</v>
      </c>
    </row>
    <row r="149" spans="1:4" x14ac:dyDescent="0.3">
      <c r="A149" t="s">
        <v>8811</v>
      </c>
      <c r="B149" t="s">
        <v>8812</v>
      </c>
      <c r="C149" t="s">
        <v>8813</v>
      </c>
      <c r="D149">
        <v>499</v>
      </c>
    </row>
    <row r="150" spans="1:4" x14ac:dyDescent="0.3">
      <c r="A150" t="s">
        <v>8814</v>
      </c>
      <c r="B150" t="s">
        <v>8815</v>
      </c>
      <c r="C150" t="s">
        <v>8816</v>
      </c>
      <c r="D150">
        <v>500</v>
      </c>
    </row>
    <row r="151" spans="1:4" x14ac:dyDescent="0.3">
      <c r="A151" t="s">
        <v>8817</v>
      </c>
      <c r="B151" t="s">
        <v>8818</v>
      </c>
      <c r="C151" t="s">
        <v>8819</v>
      </c>
      <c r="D151">
        <v>504</v>
      </c>
    </row>
    <row r="152" spans="1:4" x14ac:dyDescent="0.3">
      <c r="A152" t="s">
        <v>8820</v>
      </c>
      <c r="B152" t="s">
        <v>8821</v>
      </c>
      <c r="C152" t="s">
        <v>8822</v>
      </c>
      <c r="D152">
        <v>508</v>
      </c>
    </row>
    <row r="153" spans="1:4" x14ac:dyDescent="0.3">
      <c r="A153" t="s">
        <v>8823</v>
      </c>
      <c r="B153" t="s">
        <v>8824</v>
      </c>
      <c r="C153" t="s">
        <v>8825</v>
      </c>
      <c r="D153">
        <v>104</v>
      </c>
    </row>
    <row r="154" spans="1:4" x14ac:dyDescent="0.3">
      <c r="A154" t="s">
        <v>8826</v>
      </c>
      <c r="B154" t="s">
        <v>8827</v>
      </c>
      <c r="C154" t="s">
        <v>8828</v>
      </c>
      <c r="D154">
        <v>516</v>
      </c>
    </row>
    <row r="155" spans="1:4" x14ac:dyDescent="0.3">
      <c r="A155" t="s">
        <v>8829</v>
      </c>
      <c r="B155" t="s">
        <v>8830</v>
      </c>
      <c r="C155" t="s">
        <v>8831</v>
      </c>
      <c r="D155">
        <v>520</v>
      </c>
    </row>
    <row r="156" spans="1:4" x14ac:dyDescent="0.3">
      <c r="A156" t="s">
        <v>8832</v>
      </c>
      <c r="B156" t="s">
        <v>8833</v>
      </c>
      <c r="C156" t="s">
        <v>8834</v>
      </c>
      <c r="D156">
        <v>524</v>
      </c>
    </row>
    <row r="157" spans="1:4" x14ac:dyDescent="0.3">
      <c r="A157" t="s">
        <v>8835</v>
      </c>
      <c r="B157" t="s">
        <v>8233</v>
      </c>
      <c r="C157" t="s">
        <v>8836</v>
      </c>
      <c r="D157">
        <v>528</v>
      </c>
    </row>
    <row r="158" spans="1:4" x14ac:dyDescent="0.3">
      <c r="A158" t="s">
        <v>8837</v>
      </c>
      <c r="B158" t="s">
        <v>8838</v>
      </c>
      <c r="C158" t="s">
        <v>8839</v>
      </c>
      <c r="D158">
        <v>530</v>
      </c>
    </row>
    <row r="159" spans="1:4" x14ac:dyDescent="0.3">
      <c r="A159" t="s">
        <v>8840</v>
      </c>
      <c r="B159" t="s">
        <v>8841</v>
      </c>
      <c r="C159" t="s">
        <v>8842</v>
      </c>
      <c r="D159">
        <v>540</v>
      </c>
    </row>
    <row r="160" spans="1:4" x14ac:dyDescent="0.3">
      <c r="A160" t="s">
        <v>8843</v>
      </c>
      <c r="B160" t="s">
        <v>8228</v>
      </c>
      <c r="C160" t="s">
        <v>8844</v>
      </c>
      <c r="D160">
        <v>554</v>
      </c>
    </row>
    <row r="161" spans="1:4" x14ac:dyDescent="0.3">
      <c r="A161" t="s">
        <v>8845</v>
      </c>
      <c r="B161" t="s">
        <v>8846</v>
      </c>
      <c r="C161" t="s">
        <v>8847</v>
      </c>
      <c r="D161">
        <v>558</v>
      </c>
    </row>
    <row r="162" spans="1:4" x14ac:dyDescent="0.3">
      <c r="A162" t="s">
        <v>8848</v>
      </c>
      <c r="B162" t="s">
        <v>8849</v>
      </c>
      <c r="C162" t="s">
        <v>8850</v>
      </c>
      <c r="D162">
        <v>562</v>
      </c>
    </row>
    <row r="163" spans="1:4" x14ac:dyDescent="0.3">
      <c r="A163" t="s">
        <v>8851</v>
      </c>
      <c r="B163" t="s">
        <v>8852</v>
      </c>
      <c r="C163" t="s">
        <v>8853</v>
      </c>
      <c r="D163">
        <v>566</v>
      </c>
    </row>
    <row r="164" spans="1:4" x14ac:dyDescent="0.3">
      <c r="A164" t="s">
        <v>8854</v>
      </c>
      <c r="B164" t="s">
        <v>8855</v>
      </c>
      <c r="C164" t="s">
        <v>8856</v>
      </c>
      <c r="D164">
        <v>570</v>
      </c>
    </row>
    <row r="165" spans="1:4" x14ac:dyDescent="0.3">
      <c r="A165" t="s">
        <v>8857</v>
      </c>
      <c r="B165" t="s">
        <v>8858</v>
      </c>
      <c r="C165" t="s">
        <v>8859</v>
      </c>
      <c r="D165">
        <v>574</v>
      </c>
    </row>
    <row r="166" spans="1:4" x14ac:dyDescent="0.3">
      <c r="A166" t="s">
        <v>8860</v>
      </c>
      <c r="B166" t="s">
        <v>8861</v>
      </c>
      <c r="C166" t="s">
        <v>8862</v>
      </c>
      <c r="D166">
        <v>580</v>
      </c>
    </row>
    <row r="167" spans="1:4" x14ac:dyDescent="0.3">
      <c r="A167" t="s">
        <v>8863</v>
      </c>
      <c r="B167" t="s">
        <v>8234</v>
      </c>
      <c r="C167" t="s">
        <v>8864</v>
      </c>
      <c r="D167">
        <v>578</v>
      </c>
    </row>
    <row r="168" spans="1:4" x14ac:dyDescent="0.3">
      <c r="A168" t="s">
        <v>8865</v>
      </c>
      <c r="B168" t="s">
        <v>8866</v>
      </c>
      <c r="C168" t="s">
        <v>8867</v>
      </c>
      <c r="D168">
        <v>512</v>
      </c>
    </row>
    <row r="169" spans="1:4" x14ac:dyDescent="0.3">
      <c r="A169" t="s">
        <v>8868</v>
      </c>
      <c r="B169" t="s">
        <v>8869</v>
      </c>
      <c r="C169" t="s">
        <v>8870</v>
      </c>
      <c r="D169">
        <v>586</v>
      </c>
    </row>
    <row r="170" spans="1:4" x14ac:dyDescent="0.3">
      <c r="A170" t="s">
        <v>8871</v>
      </c>
      <c r="B170" t="s">
        <v>8872</v>
      </c>
      <c r="C170" t="s">
        <v>8873</v>
      </c>
      <c r="D170">
        <v>585</v>
      </c>
    </row>
    <row r="171" spans="1:4" x14ac:dyDescent="0.3">
      <c r="A171" t="s">
        <v>8874</v>
      </c>
      <c r="B171" t="s">
        <v>8875</v>
      </c>
      <c r="C171" t="s">
        <v>8876</v>
      </c>
      <c r="D171">
        <v>275</v>
      </c>
    </row>
    <row r="172" spans="1:4" x14ac:dyDescent="0.3">
      <c r="A172" t="s">
        <v>8877</v>
      </c>
      <c r="B172" t="s">
        <v>8878</v>
      </c>
      <c r="C172" t="s">
        <v>8879</v>
      </c>
      <c r="D172">
        <v>591</v>
      </c>
    </row>
    <row r="173" spans="1:4" x14ac:dyDescent="0.3">
      <c r="A173" t="s">
        <v>8880</v>
      </c>
      <c r="B173" t="s">
        <v>8881</v>
      </c>
      <c r="C173" t="s">
        <v>8882</v>
      </c>
      <c r="D173">
        <v>598</v>
      </c>
    </row>
    <row r="174" spans="1:4" x14ac:dyDescent="0.3">
      <c r="A174" t="s">
        <v>8883</v>
      </c>
      <c r="B174" t="s">
        <v>8884</v>
      </c>
      <c r="C174" t="s">
        <v>8885</v>
      </c>
      <c r="D174">
        <v>600</v>
      </c>
    </row>
    <row r="175" spans="1:4" x14ac:dyDescent="0.3">
      <c r="A175" t="s">
        <v>8886</v>
      </c>
      <c r="B175" t="s">
        <v>8887</v>
      </c>
      <c r="C175" t="s">
        <v>8888</v>
      </c>
      <c r="D175">
        <v>604</v>
      </c>
    </row>
    <row r="176" spans="1:4" x14ac:dyDescent="0.3">
      <c r="A176" t="s">
        <v>8889</v>
      </c>
      <c r="B176" t="s">
        <v>8890</v>
      </c>
      <c r="C176" t="s">
        <v>8891</v>
      </c>
      <c r="D176">
        <v>608</v>
      </c>
    </row>
    <row r="177" spans="1:4" x14ac:dyDescent="0.3">
      <c r="A177" t="s">
        <v>8892</v>
      </c>
      <c r="B177" t="s">
        <v>8893</v>
      </c>
      <c r="C177" t="s">
        <v>8894</v>
      </c>
      <c r="D177">
        <v>612</v>
      </c>
    </row>
    <row r="178" spans="1:4" x14ac:dyDescent="0.3">
      <c r="A178" t="s">
        <v>8895</v>
      </c>
      <c r="B178" t="s">
        <v>8896</v>
      </c>
      <c r="C178" t="s">
        <v>8897</v>
      </c>
      <c r="D178">
        <v>616</v>
      </c>
    </row>
    <row r="179" spans="1:4" x14ac:dyDescent="0.3">
      <c r="A179" t="s">
        <v>8898</v>
      </c>
      <c r="B179" t="s">
        <v>8899</v>
      </c>
      <c r="C179" t="s">
        <v>8900</v>
      </c>
      <c r="D179">
        <v>620</v>
      </c>
    </row>
    <row r="180" spans="1:4" x14ac:dyDescent="0.3">
      <c r="A180" t="s">
        <v>8901</v>
      </c>
      <c r="B180" t="s">
        <v>8902</v>
      </c>
      <c r="C180" t="s">
        <v>8903</v>
      </c>
      <c r="D180">
        <v>630</v>
      </c>
    </row>
    <row r="181" spans="1:4" x14ac:dyDescent="0.3">
      <c r="A181" t="s">
        <v>8904</v>
      </c>
      <c r="B181" t="s">
        <v>8905</v>
      </c>
      <c r="C181" t="s">
        <v>8906</v>
      </c>
      <c r="D181">
        <v>634</v>
      </c>
    </row>
    <row r="182" spans="1:4" x14ac:dyDescent="0.3">
      <c r="A182" t="s">
        <v>8907</v>
      </c>
      <c r="B182" t="s">
        <v>8908</v>
      </c>
      <c r="C182" t="s">
        <v>8909</v>
      </c>
      <c r="D182">
        <v>638</v>
      </c>
    </row>
    <row r="183" spans="1:4" x14ac:dyDescent="0.3">
      <c r="A183" t="s">
        <v>8910</v>
      </c>
      <c r="B183" t="s">
        <v>8911</v>
      </c>
      <c r="C183" t="s">
        <v>8912</v>
      </c>
      <c r="D183">
        <v>642</v>
      </c>
    </row>
    <row r="184" spans="1:4" x14ac:dyDescent="0.3">
      <c r="A184" t="s">
        <v>8913</v>
      </c>
      <c r="B184" t="s">
        <v>8914</v>
      </c>
      <c r="C184" t="s">
        <v>8915</v>
      </c>
      <c r="D184">
        <v>643</v>
      </c>
    </row>
    <row r="185" spans="1:4" x14ac:dyDescent="0.3">
      <c r="A185" t="s">
        <v>8916</v>
      </c>
      <c r="B185" t="s">
        <v>8917</v>
      </c>
      <c r="C185" t="s">
        <v>8918</v>
      </c>
      <c r="D185">
        <v>646</v>
      </c>
    </row>
    <row r="186" spans="1:4" x14ac:dyDescent="0.3">
      <c r="A186" t="s">
        <v>8919</v>
      </c>
      <c r="B186" t="s">
        <v>8920</v>
      </c>
      <c r="C186" t="s">
        <v>8921</v>
      </c>
      <c r="D186">
        <v>652</v>
      </c>
    </row>
    <row r="187" spans="1:4" x14ac:dyDescent="0.3">
      <c r="A187" t="s">
        <v>8922</v>
      </c>
      <c r="B187" t="s">
        <v>8923</v>
      </c>
      <c r="C187" t="s">
        <v>8924</v>
      </c>
      <c r="D187">
        <v>654</v>
      </c>
    </row>
    <row r="188" spans="1:4" x14ac:dyDescent="0.3">
      <c r="A188" t="s">
        <v>8925</v>
      </c>
      <c r="B188" t="s">
        <v>8926</v>
      </c>
      <c r="C188" t="s">
        <v>8927</v>
      </c>
      <c r="D188">
        <v>659</v>
      </c>
    </row>
    <row r="189" spans="1:4" x14ac:dyDescent="0.3">
      <c r="A189" t="s">
        <v>8928</v>
      </c>
      <c r="B189" t="s">
        <v>8929</v>
      </c>
      <c r="C189" t="s">
        <v>8930</v>
      </c>
      <c r="D189">
        <v>662</v>
      </c>
    </row>
    <row r="190" spans="1:4" x14ac:dyDescent="0.3">
      <c r="A190" t="s">
        <v>8931</v>
      </c>
      <c r="B190" t="s">
        <v>8932</v>
      </c>
      <c r="C190" t="s">
        <v>8933</v>
      </c>
      <c r="D190">
        <v>663</v>
      </c>
    </row>
    <row r="191" spans="1:4" x14ac:dyDescent="0.3">
      <c r="A191" t="s">
        <v>8934</v>
      </c>
      <c r="B191" t="s">
        <v>8935</v>
      </c>
      <c r="C191" t="s">
        <v>8936</v>
      </c>
      <c r="D191">
        <v>666</v>
      </c>
    </row>
    <row r="192" spans="1:4" x14ac:dyDescent="0.3">
      <c r="A192" t="s">
        <v>8937</v>
      </c>
      <c r="B192" t="s">
        <v>8938</v>
      </c>
      <c r="C192" t="s">
        <v>8939</v>
      </c>
      <c r="D192">
        <v>670</v>
      </c>
    </row>
    <row r="193" spans="1:4" x14ac:dyDescent="0.3">
      <c r="A193" t="s">
        <v>8940</v>
      </c>
      <c r="B193" t="s">
        <v>8941</v>
      </c>
      <c r="C193" t="s">
        <v>8942</v>
      </c>
      <c r="D193">
        <v>882</v>
      </c>
    </row>
    <row r="194" spans="1:4" x14ac:dyDescent="0.3">
      <c r="A194" t="s">
        <v>8943</v>
      </c>
      <c r="B194" t="s">
        <v>8944</v>
      </c>
      <c r="C194" t="s">
        <v>8945</v>
      </c>
      <c r="D194">
        <v>674</v>
      </c>
    </row>
    <row r="195" spans="1:4" x14ac:dyDescent="0.3">
      <c r="A195" t="s">
        <v>8946</v>
      </c>
      <c r="B195" t="s">
        <v>8947</v>
      </c>
      <c r="C195" t="s">
        <v>8948</v>
      </c>
      <c r="D195">
        <v>678</v>
      </c>
    </row>
    <row r="196" spans="1:4" x14ac:dyDescent="0.3">
      <c r="A196" t="s">
        <v>8949</v>
      </c>
      <c r="B196" t="s">
        <v>8950</v>
      </c>
      <c r="C196" t="s">
        <v>8951</v>
      </c>
      <c r="D196">
        <v>682</v>
      </c>
    </row>
    <row r="197" spans="1:4" x14ac:dyDescent="0.3">
      <c r="A197" t="s">
        <v>8952</v>
      </c>
      <c r="B197" t="s">
        <v>8953</v>
      </c>
      <c r="C197" t="s">
        <v>8954</v>
      </c>
      <c r="D197">
        <v>686</v>
      </c>
    </row>
    <row r="198" spans="1:4" x14ac:dyDescent="0.3">
      <c r="A198" t="s">
        <v>8955</v>
      </c>
      <c r="B198" t="s">
        <v>8956</v>
      </c>
      <c r="C198" t="s">
        <v>8957</v>
      </c>
      <c r="D198">
        <v>688</v>
      </c>
    </row>
    <row r="199" spans="1:4" x14ac:dyDescent="0.3">
      <c r="A199" t="s">
        <v>8958</v>
      </c>
      <c r="B199" t="s">
        <v>8959</v>
      </c>
      <c r="C199" t="s">
        <v>8960</v>
      </c>
      <c r="D199">
        <v>690</v>
      </c>
    </row>
    <row r="200" spans="1:4" x14ac:dyDescent="0.3">
      <c r="A200" t="s">
        <v>8961</v>
      </c>
      <c r="B200" t="s">
        <v>8962</v>
      </c>
      <c r="C200" t="s">
        <v>8963</v>
      </c>
      <c r="D200">
        <v>694</v>
      </c>
    </row>
    <row r="201" spans="1:4" x14ac:dyDescent="0.3">
      <c r="A201" t="s">
        <v>8964</v>
      </c>
      <c r="B201" t="s">
        <v>8244</v>
      </c>
      <c r="C201" t="s">
        <v>8965</v>
      </c>
      <c r="D201">
        <v>702</v>
      </c>
    </row>
    <row r="202" spans="1:4" x14ac:dyDescent="0.3">
      <c r="A202" t="s">
        <v>8966</v>
      </c>
      <c r="B202" t="s">
        <v>8967</v>
      </c>
      <c r="C202" t="s">
        <v>8968</v>
      </c>
      <c r="D202">
        <v>703</v>
      </c>
    </row>
    <row r="203" spans="1:4" x14ac:dyDescent="0.3">
      <c r="A203" t="s">
        <v>8969</v>
      </c>
      <c r="B203" t="s">
        <v>8970</v>
      </c>
      <c r="C203" t="s">
        <v>8971</v>
      </c>
      <c r="D203">
        <v>705</v>
      </c>
    </row>
    <row r="204" spans="1:4" x14ac:dyDescent="0.3">
      <c r="A204" t="s">
        <v>8972</v>
      </c>
      <c r="B204" t="s">
        <v>8973</v>
      </c>
      <c r="C204" t="s">
        <v>8974</v>
      </c>
      <c r="D204">
        <v>90</v>
      </c>
    </row>
    <row r="205" spans="1:4" x14ac:dyDescent="0.3">
      <c r="A205" t="s">
        <v>8975</v>
      </c>
      <c r="B205" t="s">
        <v>8976</v>
      </c>
      <c r="C205" t="s">
        <v>8977</v>
      </c>
      <c r="D205">
        <v>706</v>
      </c>
    </row>
    <row r="206" spans="1:4" x14ac:dyDescent="0.3">
      <c r="A206" t="s">
        <v>8978</v>
      </c>
      <c r="B206" t="s">
        <v>8979</v>
      </c>
      <c r="C206" t="s">
        <v>8980</v>
      </c>
      <c r="D206">
        <v>710</v>
      </c>
    </row>
    <row r="207" spans="1:4" x14ac:dyDescent="0.3">
      <c r="A207" t="s">
        <v>8981</v>
      </c>
      <c r="B207" t="s">
        <v>8982</v>
      </c>
      <c r="C207" t="s">
        <v>8983</v>
      </c>
      <c r="D207">
        <v>239</v>
      </c>
    </row>
    <row r="208" spans="1:4" x14ac:dyDescent="0.3">
      <c r="A208" t="s">
        <v>8984</v>
      </c>
      <c r="B208" t="s">
        <v>8985</v>
      </c>
      <c r="C208" t="s">
        <v>8986</v>
      </c>
      <c r="D208">
        <v>728</v>
      </c>
    </row>
    <row r="209" spans="1:4" x14ac:dyDescent="0.3">
      <c r="A209" t="s">
        <v>8987</v>
      </c>
      <c r="B209" t="s">
        <v>8227</v>
      </c>
      <c r="C209" t="s">
        <v>8988</v>
      </c>
      <c r="D209">
        <v>724</v>
      </c>
    </row>
    <row r="210" spans="1:4" x14ac:dyDescent="0.3">
      <c r="A210" t="s">
        <v>8989</v>
      </c>
      <c r="B210" t="s">
        <v>8990</v>
      </c>
      <c r="C210" t="s">
        <v>8991</v>
      </c>
      <c r="D210">
        <v>144</v>
      </c>
    </row>
    <row r="211" spans="1:4" x14ac:dyDescent="0.3">
      <c r="A211" t="s">
        <v>8992</v>
      </c>
      <c r="B211" t="s">
        <v>8993</v>
      </c>
      <c r="C211" t="s">
        <v>8994</v>
      </c>
      <c r="D211">
        <v>736</v>
      </c>
    </row>
    <row r="212" spans="1:4" x14ac:dyDescent="0.3">
      <c r="A212" t="s">
        <v>8995</v>
      </c>
      <c r="B212" t="s">
        <v>8996</v>
      </c>
      <c r="C212" t="s">
        <v>8997</v>
      </c>
      <c r="D212">
        <v>740</v>
      </c>
    </row>
    <row r="213" spans="1:4" x14ac:dyDescent="0.3">
      <c r="A213" t="s">
        <v>8998</v>
      </c>
      <c r="B213" t="s">
        <v>8999</v>
      </c>
      <c r="C213" t="s">
        <v>9000</v>
      </c>
      <c r="D213">
        <v>744</v>
      </c>
    </row>
    <row r="214" spans="1:4" x14ac:dyDescent="0.3">
      <c r="A214" t="s">
        <v>9001</v>
      </c>
      <c r="B214" t="s">
        <v>9002</v>
      </c>
      <c r="C214" t="s">
        <v>9003</v>
      </c>
      <c r="D214">
        <v>748</v>
      </c>
    </row>
    <row r="215" spans="1:4" x14ac:dyDescent="0.3">
      <c r="A215" t="s">
        <v>9004</v>
      </c>
      <c r="B215" t="s">
        <v>8235</v>
      </c>
      <c r="C215" t="s">
        <v>9005</v>
      </c>
      <c r="D215">
        <v>752</v>
      </c>
    </row>
    <row r="216" spans="1:4" x14ac:dyDescent="0.3">
      <c r="A216" t="s">
        <v>9006</v>
      </c>
      <c r="B216" t="s">
        <v>8240</v>
      </c>
      <c r="C216" t="s">
        <v>9007</v>
      </c>
      <c r="D216">
        <v>756</v>
      </c>
    </row>
    <row r="217" spans="1:4" x14ac:dyDescent="0.3">
      <c r="A217" t="s">
        <v>9008</v>
      </c>
      <c r="B217" t="s">
        <v>9009</v>
      </c>
      <c r="C217" t="s">
        <v>9010</v>
      </c>
      <c r="D217">
        <v>760</v>
      </c>
    </row>
    <row r="218" spans="1:4" x14ac:dyDescent="0.3">
      <c r="A218" t="s">
        <v>9011</v>
      </c>
      <c r="B218" t="s">
        <v>9012</v>
      </c>
      <c r="C218" t="s">
        <v>9013</v>
      </c>
      <c r="D218">
        <v>158</v>
      </c>
    </row>
    <row r="219" spans="1:4" x14ac:dyDescent="0.3">
      <c r="A219" t="s">
        <v>9014</v>
      </c>
      <c r="B219" t="s">
        <v>9015</v>
      </c>
      <c r="C219" t="s">
        <v>9016</v>
      </c>
      <c r="D219">
        <v>762</v>
      </c>
    </row>
    <row r="220" spans="1:4" x14ac:dyDescent="0.3">
      <c r="A220" t="s">
        <v>9017</v>
      </c>
      <c r="B220" t="s">
        <v>9018</v>
      </c>
      <c r="C220" t="s">
        <v>9019</v>
      </c>
      <c r="D220">
        <v>834</v>
      </c>
    </row>
    <row r="221" spans="1:4" x14ac:dyDescent="0.3">
      <c r="A221" t="s">
        <v>9020</v>
      </c>
      <c r="B221" t="s">
        <v>9021</v>
      </c>
      <c r="C221" t="s">
        <v>9022</v>
      </c>
      <c r="D221">
        <v>764</v>
      </c>
    </row>
    <row r="222" spans="1:4" x14ac:dyDescent="0.3">
      <c r="A222" t="s">
        <v>9023</v>
      </c>
      <c r="B222" t="s">
        <v>9024</v>
      </c>
      <c r="C222" t="s">
        <v>9025</v>
      </c>
      <c r="D222">
        <v>626</v>
      </c>
    </row>
    <row r="223" spans="1:4" x14ac:dyDescent="0.3">
      <c r="A223" t="s">
        <v>9026</v>
      </c>
      <c r="B223" t="s">
        <v>9027</v>
      </c>
      <c r="C223" t="s">
        <v>9028</v>
      </c>
      <c r="D223">
        <v>768</v>
      </c>
    </row>
    <row r="224" spans="1:4" x14ac:dyDescent="0.3">
      <c r="A224" t="s">
        <v>9029</v>
      </c>
      <c r="B224" t="s">
        <v>9030</v>
      </c>
      <c r="C224" t="s">
        <v>9031</v>
      </c>
      <c r="D224">
        <v>772</v>
      </c>
    </row>
    <row r="225" spans="1:4" x14ac:dyDescent="0.3">
      <c r="A225" t="s">
        <v>9032</v>
      </c>
      <c r="B225" t="s">
        <v>9033</v>
      </c>
      <c r="C225" t="s">
        <v>9034</v>
      </c>
      <c r="D225">
        <v>776</v>
      </c>
    </row>
    <row r="226" spans="1:4" x14ac:dyDescent="0.3">
      <c r="A226" t="s">
        <v>9035</v>
      </c>
      <c r="B226" t="s">
        <v>9036</v>
      </c>
      <c r="C226" t="s">
        <v>9037</v>
      </c>
      <c r="D226">
        <v>780</v>
      </c>
    </row>
    <row r="227" spans="1:4" x14ac:dyDescent="0.3">
      <c r="A227" t="s">
        <v>9038</v>
      </c>
      <c r="B227" t="s">
        <v>9039</v>
      </c>
      <c r="C227" t="s">
        <v>9040</v>
      </c>
      <c r="D227">
        <v>788</v>
      </c>
    </row>
    <row r="228" spans="1:4" x14ac:dyDescent="0.3">
      <c r="A228" t="s">
        <v>9041</v>
      </c>
      <c r="B228" t="s">
        <v>9042</v>
      </c>
      <c r="C228" t="s">
        <v>9043</v>
      </c>
      <c r="D228">
        <v>792</v>
      </c>
    </row>
    <row r="229" spans="1:4" x14ac:dyDescent="0.3">
      <c r="A229" t="s">
        <v>9044</v>
      </c>
      <c r="B229" t="s">
        <v>9045</v>
      </c>
      <c r="C229" t="s">
        <v>9046</v>
      </c>
      <c r="D229">
        <v>795</v>
      </c>
    </row>
    <row r="230" spans="1:4" x14ac:dyDescent="0.3">
      <c r="A230" t="s">
        <v>9047</v>
      </c>
      <c r="B230" t="s">
        <v>9048</v>
      </c>
      <c r="C230" t="s">
        <v>9049</v>
      </c>
      <c r="D230">
        <v>796</v>
      </c>
    </row>
    <row r="231" spans="1:4" x14ac:dyDescent="0.3">
      <c r="A231" t="s">
        <v>9050</v>
      </c>
      <c r="B231" t="s">
        <v>9051</v>
      </c>
      <c r="C231" t="s">
        <v>9052</v>
      </c>
      <c r="D231">
        <v>798</v>
      </c>
    </row>
    <row r="232" spans="1:4" x14ac:dyDescent="0.3">
      <c r="A232" t="s">
        <v>9053</v>
      </c>
      <c r="B232" t="s">
        <v>9054</v>
      </c>
      <c r="C232" t="s">
        <v>9055</v>
      </c>
      <c r="D232">
        <v>800</v>
      </c>
    </row>
    <row r="233" spans="1:4" x14ac:dyDescent="0.3">
      <c r="A233" t="s">
        <v>9056</v>
      </c>
      <c r="B233" t="s">
        <v>9057</v>
      </c>
      <c r="C233" t="s">
        <v>9058</v>
      </c>
      <c r="D233">
        <v>804</v>
      </c>
    </row>
    <row r="234" spans="1:4" x14ac:dyDescent="0.3">
      <c r="A234" t="s">
        <v>9059</v>
      </c>
      <c r="B234" t="s">
        <v>9060</v>
      </c>
      <c r="C234" t="s">
        <v>9061</v>
      </c>
      <c r="D234">
        <v>784</v>
      </c>
    </row>
    <row r="235" spans="1:4" x14ac:dyDescent="0.3">
      <c r="A235" t="s">
        <v>9062</v>
      </c>
      <c r="B235" t="s">
        <v>8225</v>
      </c>
      <c r="C235" t="s">
        <v>9063</v>
      </c>
      <c r="D235">
        <v>826</v>
      </c>
    </row>
    <row r="236" spans="1:4" x14ac:dyDescent="0.3">
      <c r="A236" t="s">
        <v>9064</v>
      </c>
      <c r="B236" t="s">
        <v>8224</v>
      </c>
      <c r="C236" t="s">
        <v>9065</v>
      </c>
      <c r="D236">
        <v>840</v>
      </c>
    </row>
    <row r="237" spans="1:4" x14ac:dyDescent="0.3">
      <c r="A237" t="s">
        <v>9066</v>
      </c>
      <c r="B237" t="s">
        <v>9067</v>
      </c>
      <c r="C237" t="s">
        <v>9068</v>
      </c>
      <c r="D237">
        <v>581</v>
      </c>
    </row>
    <row r="238" spans="1:4" x14ac:dyDescent="0.3">
      <c r="A238" t="s">
        <v>9069</v>
      </c>
      <c r="B238" t="s">
        <v>9070</v>
      </c>
      <c r="C238" t="s">
        <v>9071</v>
      </c>
      <c r="D238">
        <v>858</v>
      </c>
    </row>
    <row r="239" spans="1:4" x14ac:dyDescent="0.3">
      <c r="A239" t="s">
        <v>9072</v>
      </c>
      <c r="B239" t="s">
        <v>9073</v>
      </c>
      <c r="C239" t="s">
        <v>9074</v>
      </c>
      <c r="D239">
        <v>860</v>
      </c>
    </row>
    <row r="240" spans="1:4" x14ac:dyDescent="0.3">
      <c r="A240" t="s">
        <v>9075</v>
      </c>
      <c r="B240" t="s">
        <v>9076</v>
      </c>
      <c r="C240" t="s">
        <v>9077</v>
      </c>
      <c r="D240">
        <v>548</v>
      </c>
    </row>
    <row r="241" spans="1:4" x14ac:dyDescent="0.3">
      <c r="A241" t="s">
        <v>9078</v>
      </c>
      <c r="B241" t="s">
        <v>9079</v>
      </c>
      <c r="C241" t="s">
        <v>9080</v>
      </c>
      <c r="D241">
        <v>862</v>
      </c>
    </row>
    <row r="242" spans="1:4" x14ac:dyDescent="0.3">
      <c r="A242" t="s">
        <v>9081</v>
      </c>
      <c r="B242" t="s">
        <v>9082</v>
      </c>
      <c r="C242" t="s">
        <v>9083</v>
      </c>
      <c r="D242">
        <v>704</v>
      </c>
    </row>
    <row r="243" spans="1:4" x14ac:dyDescent="0.3">
      <c r="A243" t="s">
        <v>9084</v>
      </c>
      <c r="B243" t="s">
        <v>9085</v>
      </c>
      <c r="C243" t="s">
        <v>9086</v>
      </c>
      <c r="D243">
        <v>850</v>
      </c>
    </row>
    <row r="244" spans="1:4" x14ac:dyDescent="0.3">
      <c r="A244" t="s">
        <v>9087</v>
      </c>
      <c r="B244" t="s">
        <v>9088</v>
      </c>
      <c r="C244" t="s">
        <v>9089</v>
      </c>
      <c r="D244">
        <v>876</v>
      </c>
    </row>
    <row r="245" spans="1:4" x14ac:dyDescent="0.3">
      <c r="A245" t="s">
        <v>9090</v>
      </c>
      <c r="B245" t="s">
        <v>9091</v>
      </c>
      <c r="C245" t="s">
        <v>9092</v>
      </c>
      <c r="D245">
        <v>732</v>
      </c>
    </row>
    <row r="246" spans="1:4" x14ac:dyDescent="0.3">
      <c r="A246" t="s">
        <v>9093</v>
      </c>
      <c r="B246" t="s">
        <v>9094</v>
      </c>
      <c r="C246" t="s">
        <v>9095</v>
      </c>
      <c r="D246">
        <v>887</v>
      </c>
    </row>
    <row r="247" spans="1:4" x14ac:dyDescent="0.3">
      <c r="A247" t="s">
        <v>9096</v>
      </c>
      <c r="B247" t="s">
        <v>9097</v>
      </c>
      <c r="C247" t="s">
        <v>9098</v>
      </c>
      <c r="D247">
        <v>894</v>
      </c>
    </row>
    <row r="248" spans="1:4" x14ac:dyDescent="0.3">
      <c r="A248" t="s">
        <v>9099</v>
      </c>
      <c r="B248" t="s">
        <v>9100</v>
      </c>
      <c r="C248" t="s">
        <v>9101</v>
      </c>
      <c r="D248">
        <v>716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E80B9-4493-4045-9536-3B4D77794BFE}">
  <dimension ref="A1:H13"/>
  <sheetViews>
    <sheetView topLeftCell="A6" workbookViewId="0">
      <selection activeCell="C2" sqref="C2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9111</v>
      </c>
      <c r="B1" t="s">
        <v>9112</v>
      </c>
      <c r="C1" t="s">
        <v>9113</v>
      </c>
      <c r="D1" t="s">
        <v>9114</v>
      </c>
      <c r="E1" t="s">
        <v>9115</v>
      </c>
      <c r="F1" t="s">
        <v>9116</v>
      </c>
      <c r="G1" t="s">
        <v>9117</v>
      </c>
      <c r="H1" t="s">
        <v>9118</v>
      </c>
    </row>
    <row r="2" spans="1:8" x14ac:dyDescent="0.3">
      <c r="A2" t="s">
        <v>9119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9120</v>
      </c>
      <c r="B3">
        <f>COUNTIFS(Data!$D:$D,"&gt;=1000",Data!$D:$D,"&lt;5000",Data!$F:$F,"successful")</f>
        <v>932</v>
      </c>
      <c r="C3">
        <f>COUNTIFS(Data!$D:$D,"&gt;=1000",Data!$D:$D,"&lt;5000",Data!$F:$F,"Failed")</f>
        <v>420</v>
      </c>
      <c r="D3">
        <f>COUNTIFS(Data!$D:$D,"&gt;=1000",Data!$D:$D,"&lt;5000",Data!$F:$F,"Canceled")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9121</v>
      </c>
      <c r="B4">
        <f>COUNTIFS(Data!$D:$D,"&gt;=5000",Data!$D:$D,"&lt;10000",Data!$F:$F,"successful")</f>
        <v>381</v>
      </c>
      <c r="C4">
        <f>COUNTIFS(Data!$D:$D,"&gt;=5000",Data!$D:$D,"&lt;10000",Data!$F:$F,"Failed")</f>
        <v>283</v>
      </c>
      <c r="D4">
        <f>COUNTIFS(Data!$D:$D,"&gt;=5000",Data!$D:$D,"&lt;10000",Data!$F:$F,"canceled")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9122</v>
      </c>
      <c r="B5">
        <f>COUNTIFS(Data!$D:$D,"&gt;=10000",Data!$D:$D,"&lt;15000",Data!$F:$F,"successful")</f>
        <v>168</v>
      </c>
      <c r="C5">
        <f>COUNTIFS(Data!$D:$D,"&gt;=10000",Data!$D:$D,"&lt;15000",Data!$F:$F,"Failed")</f>
        <v>144</v>
      </c>
      <c r="D5">
        <f>COUNTIFS(Data!$D:$D,"&gt;=10000",Data!$D:$D,"&lt;15000",Data!$F:$F,"canceled")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9123</v>
      </c>
      <c r="B6">
        <f>COUNTIFS(Data!$D:$D,"&gt;=15000",Data!$D:$D,"&lt;20000",Data!$F:$F,"successful")</f>
        <v>94</v>
      </c>
      <c r="C6">
        <f>COUNTIFS(Data!$D:$D,"&gt;=15000",Data!$D:$D,"&lt;20000",Data!$F:$F,"Failed")</f>
        <v>90</v>
      </c>
      <c r="D6">
        <f>COUNTIFS(Data!$D:$D,"&gt;=15000",Data!$D:$D,"&lt;20000",Data!$F:$F,"canceled")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9124</v>
      </c>
      <c r="B7">
        <f>COUNTIFS(Data!$D:$D,"&gt;=20000",Data!$D:$D,"&lt;25000",Data!$F:$F,"successful")</f>
        <v>62</v>
      </c>
      <c r="C7">
        <f>COUNTIFS(Data!$D:$D,"&gt;=20000",Data!$D:$D,"&lt;25000",Data!$F:$F,"Failed")</f>
        <v>72</v>
      </c>
      <c r="D7">
        <f>COUNTIFS(Data!$D:$D,"&gt;=20000",Data!$D:$D,"&lt;25000",Data!$F:$F,"canceled")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9125</v>
      </c>
      <c r="B8">
        <f>COUNTIFS(Data!$D:$D,"&gt;=25000",Data!$D:$D,"&lt;30000",Data!$F:$F,"successful")</f>
        <v>55</v>
      </c>
      <c r="C8">
        <f>COUNTIFS(Data!$D:$D,"&gt;=25000",Data!$D:$D,"&lt;30000",Data!$F:$F,"Failed")</f>
        <v>64</v>
      </c>
      <c r="D8">
        <f>COUNTIFS(Data!$D:$D,"&gt;=25000",Data!$D:$D,"&lt;30000",Data!$F:$F,"canceled")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9126</v>
      </c>
      <c r="B9">
        <f>COUNTIFS(Data!$D:$D,"&gt;=30000",Data!$D:$D,"&lt;35000",Data!$F:$F,"successful")</f>
        <v>32</v>
      </c>
      <c r="C9">
        <f>COUNTIFS(Data!$D:$D,"&gt;=30000",Data!$D:$D,"&lt;35000",Data!$F:$F,"Failed")</f>
        <v>37</v>
      </c>
      <c r="D9">
        <f>COUNTIFS(Data!$D:$D,"&gt;=30000",Data!$D:$D,"&lt;35000",Data!$F:$F,"canceled")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9127</v>
      </c>
      <c r="B10">
        <f>COUNTIFS(Data!$D:$D,"&gt;=35000",Data!$D:$D,"&lt;40000",Data!$F:$F,"successful")</f>
        <v>26</v>
      </c>
      <c r="C10">
        <f>COUNTIFS(Data!$D:$D,"&gt;=35000",Data!$D:$D,"&lt;40000",Data!$F:$F,"Failed")</f>
        <v>22</v>
      </c>
      <c r="D10">
        <f>COUNTIFS(Data!$D:$D,"&gt;=35000",Data!$D:$D,"&lt;40000",Data!$F:$F,"canceled")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9128</v>
      </c>
      <c r="B11">
        <f>COUNTIFS(Data!$D:$D,"&gt;=40000",Data!$D:$D,"&lt;45000",Data!$F:$F,"successful")</f>
        <v>21</v>
      </c>
      <c r="C11">
        <f>COUNTIFS(Data!$D:$D,"&gt;=40000",Data!$D:$D,"&lt;45000",Data!$F:$F,"Failed")</f>
        <v>16</v>
      </c>
      <c r="D11">
        <f>COUNTIFS(Data!$D:$D,"&gt;=40000",Data!$D:$D,"&lt;45000",Data!$F:$F,"canceled")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9129</v>
      </c>
      <c r="B12">
        <f>COUNTIFS(Data!$D:$D,"&gt;=45000",Data!$D:$D,"&lt;50000",Data!$F:$F,"successful")</f>
        <v>6</v>
      </c>
      <c r="C12">
        <f>COUNTIFS(Data!$D:$D,"&gt;=45000",Data!$D:$D,"&lt;50000",Data!$F:$F,"Failed")</f>
        <v>11</v>
      </c>
      <c r="D12">
        <f>COUNTIFS(Data!$D:$D,"&gt;=45000",Data!$D:$D,"&lt;50000",Data!$F:$F,"canceled")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9130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ignoredErrors>
    <ignoredError sqref="C2:C3 D3 B4 C4:C13" formula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E528D-9BC5-41A1-A2FB-B5679D2C12DD}">
  <dimension ref="A1:P2186"/>
  <sheetViews>
    <sheetView tabSelected="1" workbookViewId="0">
      <selection activeCell="R10" sqref="R10"/>
    </sheetView>
  </sheetViews>
  <sheetFormatPr defaultRowHeight="14.4" x14ac:dyDescent="0.3"/>
  <cols>
    <col min="2" max="2" width="13.44140625" bestFit="1" customWidth="1"/>
    <col min="5" max="5" width="13.44140625" bestFit="1" customWidth="1"/>
    <col min="8" max="8" width="16.5546875" bestFit="1" customWidth="1"/>
    <col min="9" max="9" width="9.5546875" bestFit="1" customWidth="1"/>
    <col min="10" max="10" width="16.5546875" bestFit="1" customWidth="1"/>
    <col min="11" max="11" width="9.5546875" bestFit="1" customWidth="1"/>
    <col min="15" max="16" width="13.44140625" bestFit="1" customWidth="1"/>
  </cols>
  <sheetData>
    <row r="1" spans="1:16" x14ac:dyDescent="0.3">
      <c r="A1" s="1" t="s">
        <v>9131</v>
      </c>
      <c r="B1" s="1" t="s">
        <v>8262</v>
      </c>
      <c r="D1" s="1" t="s">
        <v>9131</v>
      </c>
      <c r="E1" s="1" t="s">
        <v>8262</v>
      </c>
      <c r="H1" s="33" t="s">
        <v>9134</v>
      </c>
      <c r="I1" s="33"/>
      <c r="K1" s="34" t="s">
        <v>9133</v>
      </c>
      <c r="L1" s="34"/>
      <c r="O1" s="1" t="s">
        <v>9132</v>
      </c>
      <c r="P1" s="1" t="s">
        <v>9133</v>
      </c>
    </row>
    <row r="2" spans="1:16" x14ac:dyDescent="0.3">
      <c r="A2" t="s">
        <v>8219</v>
      </c>
      <c r="B2">
        <v>1</v>
      </c>
      <c r="D2" t="s">
        <v>8221</v>
      </c>
      <c r="E2">
        <v>0</v>
      </c>
      <c r="H2" s="21" t="s">
        <v>9135</v>
      </c>
      <c r="I2" s="25">
        <f>AVERAGE($B:$B)</f>
        <v>194.42517162471395</v>
      </c>
      <c r="K2" s="23" t="s">
        <v>9135</v>
      </c>
      <c r="L2" s="26">
        <f>AVERAGE($E:$E)</f>
        <v>17.709803921568628</v>
      </c>
      <c r="O2">
        <v>1</v>
      </c>
      <c r="P2">
        <v>0</v>
      </c>
    </row>
    <row r="3" spans="1:16" x14ac:dyDescent="0.3">
      <c r="A3" t="s">
        <v>8219</v>
      </c>
      <c r="B3">
        <v>1</v>
      </c>
      <c r="D3" t="s">
        <v>8221</v>
      </c>
      <c r="E3">
        <v>0</v>
      </c>
      <c r="H3" s="21" t="s">
        <v>9136</v>
      </c>
      <c r="I3" s="22">
        <f>MEDIAN($B:$B)</f>
        <v>62</v>
      </c>
      <c r="K3" s="23" t="s">
        <v>9136</v>
      </c>
      <c r="L3" s="24">
        <f>MEDIAN($E:$E)</f>
        <v>4</v>
      </c>
      <c r="O3">
        <v>1</v>
      </c>
      <c r="P3">
        <v>0</v>
      </c>
    </row>
    <row r="4" spans="1:16" x14ac:dyDescent="0.3">
      <c r="A4" t="s">
        <v>8219</v>
      </c>
      <c r="B4">
        <v>1</v>
      </c>
      <c r="D4" t="s">
        <v>8221</v>
      </c>
      <c r="E4">
        <v>0</v>
      </c>
      <c r="H4" s="21" t="s">
        <v>9137</v>
      </c>
      <c r="I4" s="22">
        <f>MIN($B:$B)</f>
        <v>1</v>
      </c>
      <c r="K4" s="23" t="s">
        <v>9137</v>
      </c>
      <c r="L4" s="24">
        <f>MIN($E:$E)</f>
        <v>0</v>
      </c>
      <c r="O4">
        <v>1</v>
      </c>
      <c r="P4">
        <v>0</v>
      </c>
    </row>
    <row r="5" spans="1:16" x14ac:dyDescent="0.3">
      <c r="A5" t="s">
        <v>8219</v>
      </c>
      <c r="B5">
        <v>2</v>
      </c>
      <c r="D5" t="s">
        <v>8221</v>
      </c>
      <c r="E5">
        <v>0</v>
      </c>
      <c r="H5" s="21" t="s">
        <v>9138</v>
      </c>
      <c r="I5" s="22">
        <f>MAX($B:$B)</f>
        <v>26457</v>
      </c>
      <c r="K5" s="23" t="s">
        <v>9138</v>
      </c>
      <c r="L5" s="24">
        <f>MAX($E:$E)</f>
        <v>1293</v>
      </c>
      <c r="O5">
        <v>2</v>
      </c>
      <c r="P5">
        <v>0</v>
      </c>
    </row>
    <row r="6" spans="1:16" x14ac:dyDescent="0.3">
      <c r="A6" t="s">
        <v>8219</v>
      </c>
      <c r="B6">
        <v>3</v>
      </c>
      <c r="D6" t="s">
        <v>8221</v>
      </c>
      <c r="E6">
        <v>0</v>
      </c>
      <c r="H6" s="21" t="s">
        <v>9139</v>
      </c>
      <c r="I6" s="25">
        <f>_xlfn.VAR.S($B:$B)</f>
        <v>713167.37912800396</v>
      </c>
      <c r="K6" s="23" t="s">
        <v>9139</v>
      </c>
      <c r="L6" s="26">
        <f>_xlfn.VAR.S($E:$E)</f>
        <v>3775.6894394644714</v>
      </c>
      <c r="O6">
        <v>3</v>
      </c>
      <c r="P6">
        <v>0</v>
      </c>
    </row>
    <row r="7" spans="1:16" x14ac:dyDescent="0.3">
      <c r="A7" t="s">
        <v>8219</v>
      </c>
      <c r="B7">
        <v>3</v>
      </c>
      <c r="D7" t="s">
        <v>8221</v>
      </c>
      <c r="E7">
        <v>0</v>
      </c>
      <c r="H7" s="21" t="s">
        <v>9140</v>
      </c>
      <c r="I7" s="25">
        <f>_xlfn.STDEV.S($B:$B)</f>
        <v>844.49237955591047</v>
      </c>
      <c r="K7" s="23" t="s">
        <v>9140</v>
      </c>
      <c r="L7" s="26">
        <f>_xlfn.STDEV.S($E:$E)</f>
        <v>61.446638959868842</v>
      </c>
      <c r="O7">
        <v>3</v>
      </c>
      <c r="P7">
        <v>0</v>
      </c>
    </row>
    <row r="8" spans="1:16" x14ac:dyDescent="0.3">
      <c r="A8" t="s">
        <v>8219</v>
      </c>
      <c r="B8">
        <v>3</v>
      </c>
      <c r="D8" t="s">
        <v>8221</v>
      </c>
      <c r="E8">
        <v>0</v>
      </c>
      <c r="O8">
        <v>3</v>
      </c>
      <c r="P8">
        <v>0</v>
      </c>
    </row>
    <row r="9" spans="1:16" x14ac:dyDescent="0.3">
      <c r="A9" t="s">
        <v>8219</v>
      </c>
      <c r="B9">
        <v>3</v>
      </c>
      <c r="D9" t="s">
        <v>8221</v>
      </c>
      <c r="E9">
        <v>0</v>
      </c>
      <c r="O9">
        <v>3</v>
      </c>
      <c r="P9">
        <v>0</v>
      </c>
    </row>
    <row r="10" spans="1:16" ht="15" thickBot="1" x14ac:dyDescent="0.35">
      <c r="A10" t="s">
        <v>8219</v>
      </c>
      <c r="B10">
        <v>3</v>
      </c>
      <c r="D10" t="s">
        <v>8221</v>
      </c>
      <c r="E10">
        <v>0</v>
      </c>
      <c r="H10" s="31" t="s">
        <v>9150</v>
      </c>
      <c r="I10" s="32"/>
      <c r="J10" s="32"/>
      <c r="K10" s="32"/>
      <c r="O10">
        <v>3</v>
      </c>
      <c r="P10">
        <v>0</v>
      </c>
    </row>
    <row r="11" spans="1:16" x14ac:dyDescent="0.3">
      <c r="A11" t="s">
        <v>8219</v>
      </c>
      <c r="B11">
        <v>3</v>
      </c>
      <c r="D11" t="s">
        <v>8221</v>
      </c>
      <c r="E11">
        <v>0</v>
      </c>
      <c r="H11" s="29" t="s">
        <v>9132</v>
      </c>
      <c r="I11" s="29"/>
      <c r="J11" s="29" t="s">
        <v>9133</v>
      </c>
      <c r="K11" s="29"/>
      <c r="O11">
        <v>3</v>
      </c>
      <c r="P11">
        <v>0</v>
      </c>
    </row>
    <row r="12" spans="1:16" x14ac:dyDescent="0.3">
      <c r="A12" t="s">
        <v>8219</v>
      </c>
      <c r="B12">
        <v>3</v>
      </c>
      <c r="D12" t="s">
        <v>8221</v>
      </c>
      <c r="E12">
        <v>0</v>
      </c>
      <c r="H12" s="27"/>
      <c r="I12" s="27"/>
      <c r="J12" s="27"/>
      <c r="K12" s="27"/>
      <c r="O12">
        <v>3</v>
      </c>
      <c r="P12">
        <v>0</v>
      </c>
    </row>
    <row r="13" spans="1:16" x14ac:dyDescent="0.3">
      <c r="A13" t="s">
        <v>8219</v>
      </c>
      <c r="B13">
        <v>3</v>
      </c>
      <c r="D13" t="s">
        <v>8221</v>
      </c>
      <c r="E13">
        <v>0</v>
      </c>
      <c r="H13" s="27" t="s">
        <v>9135</v>
      </c>
      <c r="I13" s="30">
        <v>194.42517162471395</v>
      </c>
      <c r="J13" s="27" t="s">
        <v>9135</v>
      </c>
      <c r="K13" s="30">
        <v>17.709803921568628</v>
      </c>
      <c r="O13">
        <v>3</v>
      </c>
      <c r="P13">
        <v>0</v>
      </c>
    </row>
    <row r="14" spans="1:16" x14ac:dyDescent="0.3">
      <c r="A14" t="s">
        <v>8219</v>
      </c>
      <c r="B14">
        <v>3</v>
      </c>
      <c r="D14" t="s">
        <v>8221</v>
      </c>
      <c r="E14">
        <v>0</v>
      </c>
      <c r="H14" s="27" t="s">
        <v>9141</v>
      </c>
      <c r="I14" s="27">
        <v>18.066333141885615</v>
      </c>
      <c r="J14" s="27" t="s">
        <v>9141</v>
      </c>
      <c r="K14" s="27">
        <v>1.5709140254854737</v>
      </c>
      <c r="O14">
        <v>3</v>
      </c>
      <c r="P14">
        <v>0</v>
      </c>
    </row>
    <row r="15" spans="1:16" x14ac:dyDescent="0.3">
      <c r="A15" t="s">
        <v>8219</v>
      </c>
      <c r="B15">
        <v>3</v>
      </c>
      <c r="D15" t="s">
        <v>8221</v>
      </c>
      <c r="E15">
        <v>0</v>
      </c>
      <c r="H15" s="27" t="s">
        <v>9136</v>
      </c>
      <c r="I15" s="30">
        <v>62</v>
      </c>
      <c r="J15" s="27" t="s">
        <v>9136</v>
      </c>
      <c r="K15" s="30">
        <v>4</v>
      </c>
      <c r="O15">
        <v>3</v>
      </c>
      <c r="P15">
        <v>0</v>
      </c>
    </row>
    <row r="16" spans="1:16" x14ac:dyDescent="0.3">
      <c r="A16" t="s">
        <v>8219</v>
      </c>
      <c r="B16">
        <v>4</v>
      </c>
      <c r="D16" t="s">
        <v>8221</v>
      </c>
      <c r="E16">
        <v>0</v>
      </c>
      <c r="H16" s="27" t="s">
        <v>9142</v>
      </c>
      <c r="I16" s="27">
        <v>27</v>
      </c>
      <c r="J16" s="27" t="s">
        <v>9142</v>
      </c>
      <c r="K16" s="27">
        <v>0</v>
      </c>
      <c r="O16">
        <v>4</v>
      </c>
      <c r="P16">
        <v>0</v>
      </c>
    </row>
    <row r="17" spans="1:16" x14ac:dyDescent="0.3">
      <c r="A17" t="s">
        <v>8219</v>
      </c>
      <c r="B17">
        <v>4</v>
      </c>
      <c r="D17" t="s">
        <v>8221</v>
      </c>
      <c r="E17">
        <v>0</v>
      </c>
      <c r="H17" s="27" t="s">
        <v>9143</v>
      </c>
      <c r="I17" s="30">
        <v>844.49237955591047</v>
      </c>
      <c r="J17" s="27" t="s">
        <v>9143</v>
      </c>
      <c r="K17" s="30">
        <v>61.446638959868842</v>
      </c>
      <c r="O17">
        <v>4</v>
      </c>
      <c r="P17">
        <v>0</v>
      </c>
    </row>
    <row r="18" spans="1:16" x14ac:dyDescent="0.3">
      <c r="A18" t="s">
        <v>8219</v>
      </c>
      <c r="B18">
        <v>4</v>
      </c>
      <c r="D18" t="s">
        <v>8221</v>
      </c>
      <c r="E18">
        <v>0</v>
      </c>
      <c r="H18" s="27" t="s">
        <v>9144</v>
      </c>
      <c r="I18" s="30">
        <v>713167.37912800396</v>
      </c>
      <c r="J18" s="27" t="s">
        <v>9144</v>
      </c>
      <c r="K18" s="30">
        <v>3775.6894394644714</v>
      </c>
      <c r="O18">
        <v>4</v>
      </c>
      <c r="P18">
        <v>0</v>
      </c>
    </row>
    <row r="19" spans="1:16" x14ac:dyDescent="0.3">
      <c r="A19" t="s">
        <v>8219</v>
      </c>
      <c r="B19">
        <v>4</v>
      </c>
      <c r="D19" t="s">
        <v>8221</v>
      </c>
      <c r="E19">
        <v>0</v>
      </c>
      <c r="H19" s="27" t="s">
        <v>9145</v>
      </c>
      <c r="I19" s="27">
        <v>583.10525622407886</v>
      </c>
      <c r="J19" s="27" t="s">
        <v>9145</v>
      </c>
      <c r="K19" s="27">
        <v>193.2758540599439</v>
      </c>
      <c r="O19">
        <v>4</v>
      </c>
      <c r="P19">
        <v>0</v>
      </c>
    </row>
    <row r="20" spans="1:16" x14ac:dyDescent="0.3">
      <c r="A20" t="s">
        <v>8219</v>
      </c>
      <c r="B20">
        <v>4</v>
      </c>
      <c r="D20" t="s">
        <v>8221</v>
      </c>
      <c r="E20">
        <v>0</v>
      </c>
      <c r="H20" s="27" t="s">
        <v>9146</v>
      </c>
      <c r="I20" s="27">
        <v>21.404223432729584</v>
      </c>
      <c r="J20" s="27" t="s">
        <v>9146</v>
      </c>
      <c r="K20" s="27">
        <v>11.831541000922112</v>
      </c>
      <c r="O20">
        <v>4</v>
      </c>
      <c r="P20">
        <v>0</v>
      </c>
    </row>
    <row r="21" spans="1:16" x14ac:dyDescent="0.3">
      <c r="A21" t="s">
        <v>8219</v>
      </c>
      <c r="B21">
        <v>5</v>
      </c>
      <c r="D21" t="s">
        <v>8221</v>
      </c>
      <c r="E21">
        <v>0</v>
      </c>
      <c r="H21" s="27" t="s">
        <v>9147</v>
      </c>
      <c r="I21" s="27">
        <v>26456</v>
      </c>
      <c r="J21" s="27" t="s">
        <v>9147</v>
      </c>
      <c r="K21" s="27">
        <v>1293</v>
      </c>
      <c r="O21">
        <v>5</v>
      </c>
      <c r="P21">
        <v>0</v>
      </c>
    </row>
    <row r="22" spans="1:16" x14ac:dyDescent="0.3">
      <c r="A22" t="s">
        <v>8219</v>
      </c>
      <c r="B22">
        <v>5</v>
      </c>
      <c r="D22" t="s">
        <v>8221</v>
      </c>
      <c r="E22">
        <v>0</v>
      </c>
      <c r="H22" s="27" t="s">
        <v>9137</v>
      </c>
      <c r="I22" s="30">
        <v>1</v>
      </c>
      <c r="J22" s="27" t="s">
        <v>9137</v>
      </c>
      <c r="K22" s="30">
        <v>0</v>
      </c>
      <c r="O22">
        <v>5</v>
      </c>
      <c r="P22">
        <v>0</v>
      </c>
    </row>
    <row r="23" spans="1:16" x14ac:dyDescent="0.3">
      <c r="A23" t="s">
        <v>8219</v>
      </c>
      <c r="B23">
        <v>5</v>
      </c>
      <c r="D23" t="s">
        <v>8221</v>
      </c>
      <c r="E23">
        <v>0</v>
      </c>
      <c r="H23" s="27" t="s">
        <v>9138</v>
      </c>
      <c r="I23" s="30">
        <v>26457</v>
      </c>
      <c r="J23" s="27" t="s">
        <v>9138</v>
      </c>
      <c r="K23" s="30">
        <v>1293</v>
      </c>
      <c r="O23">
        <v>5</v>
      </c>
      <c r="P23">
        <v>0</v>
      </c>
    </row>
    <row r="24" spans="1:16" x14ac:dyDescent="0.3">
      <c r="A24" t="s">
        <v>8219</v>
      </c>
      <c r="B24">
        <v>6</v>
      </c>
      <c r="D24" t="s">
        <v>8221</v>
      </c>
      <c r="E24">
        <v>0</v>
      </c>
      <c r="H24" s="27" t="s">
        <v>9148</v>
      </c>
      <c r="I24" s="27">
        <v>424819</v>
      </c>
      <c r="J24" s="27" t="s">
        <v>9148</v>
      </c>
      <c r="K24" s="27">
        <v>27096</v>
      </c>
      <c r="O24">
        <v>6</v>
      </c>
      <c r="P24">
        <v>0</v>
      </c>
    </row>
    <row r="25" spans="1:16" ht="15" thickBot="1" x14ac:dyDescent="0.35">
      <c r="A25" t="s">
        <v>8219</v>
      </c>
      <c r="B25">
        <v>6</v>
      </c>
      <c r="D25" t="s">
        <v>8221</v>
      </c>
      <c r="E25">
        <v>0</v>
      </c>
      <c r="H25" s="28" t="s">
        <v>9149</v>
      </c>
      <c r="I25" s="28">
        <v>2185</v>
      </c>
      <c r="J25" s="28" t="s">
        <v>9149</v>
      </c>
      <c r="K25" s="28">
        <v>1530</v>
      </c>
      <c r="O25">
        <v>6</v>
      </c>
      <c r="P25">
        <v>0</v>
      </c>
    </row>
    <row r="26" spans="1:16" x14ac:dyDescent="0.3">
      <c r="A26" t="s">
        <v>8219</v>
      </c>
      <c r="B26">
        <v>6</v>
      </c>
      <c r="D26" t="s">
        <v>8221</v>
      </c>
      <c r="E26">
        <v>0</v>
      </c>
      <c r="O26">
        <v>6</v>
      </c>
      <c r="P26">
        <v>0</v>
      </c>
    </row>
    <row r="27" spans="1:16" x14ac:dyDescent="0.3">
      <c r="A27" t="s">
        <v>8219</v>
      </c>
      <c r="B27">
        <v>6</v>
      </c>
      <c r="D27" t="s">
        <v>8221</v>
      </c>
      <c r="E27">
        <v>0</v>
      </c>
      <c r="O27">
        <v>6</v>
      </c>
      <c r="P27">
        <v>0</v>
      </c>
    </row>
    <row r="28" spans="1:16" x14ac:dyDescent="0.3">
      <c r="A28" t="s">
        <v>8219</v>
      </c>
      <c r="B28">
        <v>6</v>
      </c>
      <c r="D28" t="s">
        <v>8221</v>
      </c>
      <c r="E28">
        <v>0</v>
      </c>
      <c r="O28">
        <v>6</v>
      </c>
      <c r="P28">
        <v>0</v>
      </c>
    </row>
    <row r="29" spans="1:16" x14ac:dyDescent="0.3">
      <c r="A29" t="s">
        <v>8219</v>
      </c>
      <c r="B29">
        <v>7</v>
      </c>
      <c r="D29" t="s">
        <v>8221</v>
      </c>
      <c r="E29">
        <v>0</v>
      </c>
      <c r="O29">
        <v>7</v>
      </c>
      <c r="P29">
        <v>0</v>
      </c>
    </row>
    <row r="30" spans="1:16" x14ac:dyDescent="0.3">
      <c r="A30" t="s">
        <v>8219</v>
      </c>
      <c r="B30">
        <v>7</v>
      </c>
      <c r="D30" t="s">
        <v>8221</v>
      </c>
      <c r="E30">
        <v>0</v>
      </c>
      <c r="O30">
        <v>7</v>
      </c>
      <c r="P30">
        <v>0</v>
      </c>
    </row>
    <row r="31" spans="1:16" x14ac:dyDescent="0.3">
      <c r="A31" t="s">
        <v>8219</v>
      </c>
      <c r="B31">
        <v>7</v>
      </c>
      <c r="D31" t="s">
        <v>8221</v>
      </c>
      <c r="E31">
        <v>0</v>
      </c>
      <c r="O31">
        <v>7</v>
      </c>
      <c r="P31">
        <v>0</v>
      </c>
    </row>
    <row r="32" spans="1:16" x14ac:dyDescent="0.3">
      <c r="A32" t="s">
        <v>8219</v>
      </c>
      <c r="B32">
        <v>7</v>
      </c>
      <c r="D32" t="s">
        <v>8221</v>
      </c>
      <c r="E32">
        <v>0</v>
      </c>
      <c r="O32">
        <v>7</v>
      </c>
      <c r="P32">
        <v>0</v>
      </c>
    </row>
    <row r="33" spans="1:16" x14ac:dyDescent="0.3">
      <c r="A33" t="s">
        <v>8219</v>
      </c>
      <c r="B33">
        <v>7</v>
      </c>
      <c r="D33" t="s">
        <v>8221</v>
      </c>
      <c r="E33">
        <v>0</v>
      </c>
      <c r="O33">
        <v>7</v>
      </c>
      <c r="P33">
        <v>0</v>
      </c>
    </row>
    <row r="34" spans="1:16" x14ac:dyDescent="0.3">
      <c r="A34" t="s">
        <v>8219</v>
      </c>
      <c r="B34">
        <v>7</v>
      </c>
      <c r="D34" t="s">
        <v>8221</v>
      </c>
      <c r="E34">
        <v>0</v>
      </c>
      <c r="O34">
        <v>7</v>
      </c>
      <c r="P34">
        <v>0</v>
      </c>
    </row>
    <row r="35" spans="1:16" x14ac:dyDescent="0.3">
      <c r="A35" t="s">
        <v>8219</v>
      </c>
      <c r="B35">
        <v>7</v>
      </c>
      <c r="D35" t="s">
        <v>8221</v>
      </c>
      <c r="E35">
        <v>0</v>
      </c>
      <c r="O35">
        <v>7</v>
      </c>
      <c r="P35">
        <v>0</v>
      </c>
    </row>
    <row r="36" spans="1:16" x14ac:dyDescent="0.3">
      <c r="A36" t="s">
        <v>8219</v>
      </c>
      <c r="B36">
        <v>7</v>
      </c>
      <c r="D36" t="s">
        <v>8221</v>
      </c>
      <c r="E36">
        <v>0</v>
      </c>
      <c r="O36">
        <v>7</v>
      </c>
      <c r="P36">
        <v>0</v>
      </c>
    </row>
    <row r="37" spans="1:16" x14ac:dyDescent="0.3">
      <c r="A37" t="s">
        <v>8219</v>
      </c>
      <c r="B37">
        <v>7</v>
      </c>
      <c r="D37" t="s">
        <v>8221</v>
      </c>
      <c r="E37">
        <v>0</v>
      </c>
      <c r="O37">
        <v>7</v>
      </c>
      <c r="P37">
        <v>0</v>
      </c>
    </row>
    <row r="38" spans="1:16" x14ac:dyDescent="0.3">
      <c r="A38" t="s">
        <v>8219</v>
      </c>
      <c r="B38">
        <v>7</v>
      </c>
      <c r="D38" t="s">
        <v>8221</v>
      </c>
      <c r="E38">
        <v>0</v>
      </c>
      <c r="O38">
        <v>7</v>
      </c>
      <c r="P38">
        <v>0</v>
      </c>
    </row>
    <row r="39" spans="1:16" x14ac:dyDescent="0.3">
      <c r="A39" t="s">
        <v>8219</v>
      </c>
      <c r="B39">
        <v>8</v>
      </c>
      <c r="D39" t="s">
        <v>8221</v>
      </c>
      <c r="E39">
        <v>0</v>
      </c>
      <c r="O39">
        <v>8</v>
      </c>
      <c r="P39">
        <v>0</v>
      </c>
    </row>
    <row r="40" spans="1:16" x14ac:dyDescent="0.3">
      <c r="A40" t="s">
        <v>8219</v>
      </c>
      <c r="B40">
        <v>8</v>
      </c>
      <c r="D40" t="s">
        <v>8221</v>
      </c>
      <c r="E40">
        <v>0</v>
      </c>
      <c r="O40">
        <v>8</v>
      </c>
      <c r="P40">
        <v>0</v>
      </c>
    </row>
    <row r="41" spans="1:16" x14ac:dyDescent="0.3">
      <c r="A41" t="s">
        <v>8219</v>
      </c>
      <c r="B41">
        <v>8</v>
      </c>
      <c r="D41" t="s">
        <v>8221</v>
      </c>
      <c r="E41">
        <v>0</v>
      </c>
      <c r="O41">
        <v>8</v>
      </c>
      <c r="P41">
        <v>0</v>
      </c>
    </row>
    <row r="42" spans="1:16" x14ac:dyDescent="0.3">
      <c r="A42" t="s">
        <v>8219</v>
      </c>
      <c r="B42">
        <v>8</v>
      </c>
      <c r="D42" t="s">
        <v>8221</v>
      </c>
      <c r="E42">
        <v>0</v>
      </c>
      <c r="O42">
        <v>8</v>
      </c>
      <c r="P42">
        <v>0</v>
      </c>
    </row>
    <row r="43" spans="1:16" x14ac:dyDescent="0.3">
      <c r="A43" t="s">
        <v>8219</v>
      </c>
      <c r="B43">
        <v>8</v>
      </c>
      <c r="D43" t="s">
        <v>8221</v>
      </c>
      <c r="E43">
        <v>0</v>
      </c>
      <c r="O43">
        <v>8</v>
      </c>
      <c r="P43">
        <v>0</v>
      </c>
    </row>
    <row r="44" spans="1:16" x14ac:dyDescent="0.3">
      <c r="A44" t="s">
        <v>8219</v>
      </c>
      <c r="B44">
        <v>8</v>
      </c>
      <c r="D44" t="s">
        <v>8221</v>
      </c>
      <c r="E44">
        <v>0</v>
      </c>
      <c r="O44">
        <v>8</v>
      </c>
      <c r="P44">
        <v>0</v>
      </c>
    </row>
    <row r="45" spans="1:16" x14ac:dyDescent="0.3">
      <c r="A45" t="s">
        <v>8219</v>
      </c>
      <c r="B45">
        <v>8</v>
      </c>
      <c r="D45" t="s">
        <v>8221</v>
      </c>
      <c r="E45">
        <v>0</v>
      </c>
      <c r="O45">
        <v>8</v>
      </c>
      <c r="P45">
        <v>0</v>
      </c>
    </row>
    <row r="46" spans="1:16" x14ac:dyDescent="0.3">
      <c r="A46" t="s">
        <v>8219</v>
      </c>
      <c r="B46">
        <v>8</v>
      </c>
      <c r="D46" t="s">
        <v>8221</v>
      </c>
      <c r="E46">
        <v>0</v>
      </c>
      <c r="O46">
        <v>8</v>
      </c>
      <c r="P46">
        <v>0</v>
      </c>
    </row>
    <row r="47" spans="1:16" x14ac:dyDescent="0.3">
      <c r="A47" t="s">
        <v>8219</v>
      </c>
      <c r="B47">
        <v>8</v>
      </c>
      <c r="D47" t="s">
        <v>8221</v>
      </c>
      <c r="E47">
        <v>0</v>
      </c>
      <c r="O47">
        <v>8</v>
      </c>
      <c r="P47">
        <v>0</v>
      </c>
    </row>
    <row r="48" spans="1:16" x14ac:dyDescent="0.3">
      <c r="A48" t="s">
        <v>8219</v>
      </c>
      <c r="B48">
        <v>8</v>
      </c>
      <c r="D48" t="s">
        <v>8221</v>
      </c>
      <c r="E48">
        <v>0</v>
      </c>
      <c r="O48">
        <v>8</v>
      </c>
      <c r="P48">
        <v>0</v>
      </c>
    </row>
    <row r="49" spans="1:16" x14ac:dyDescent="0.3">
      <c r="A49" t="s">
        <v>8219</v>
      </c>
      <c r="B49">
        <v>8</v>
      </c>
      <c r="D49" t="s">
        <v>8221</v>
      </c>
      <c r="E49">
        <v>0</v>
      </c>
      <c r="O49">
        <v>8</v>
      </c>
      <c r="P49">
        <v>0</v>
      </c>
    </row>
    <row r="50" spans="1:16" x14ac:dyDescent="0.3">
      <c r="A50" t="s">
        <v>8219</v>
      </c>
      <c r="B50">
        <v>8</v>
      </c>
      <c r="D50" t="s">
        <v>8221</v>
      </c>
      <c r="E50">
        <v>0</v>
      </c>
      <c r="O50">
        <v>8</v>
      </c>
      <c r="P50">
        <v>0</v>
      </c>
    </row>
    <row r="51" spans="1:16" x14ac:dyDescent="0.3">
      <c r="A51" t="s">
        <v>8219</v>
      </c>
      <c r="B51">
        <v>8</v>
      </c>
      <c r="D51" t="s">
        <v>8221</v>
      </c>
      <c r="E51">
        <v>0</v>
      </c>
      <c r="O51">
        <v>8</v>
      </c>
      <c r="P51">
        <v>0</v>
      </c>
    </row>
    <row r="52" spans="1:16" x14ac:dyDescent="0.3">
      <c r="A52" t="s">
        <v>8219</v>
      </c>
      <c r="B52">
        <v>8</v>
      </c>
      <c r="D52" t="s">
        <v>8221</v>
      </c>
      <c r="E52">
        <v>0</v>
      </c>
      <c r="O52">
        <v>8</v>
      </c>
      <c r="P52">
        <v>0</v>
      </c>
    </row>
    <row r="53" spans="1:16" x14ac:dyDescent="0.3">
      <c r="A53" t="s">
        <v>8219</v>
      </c>
      <c r="B53">
        <v>8</v>
      </c>
      <c r="D53" t="s">
        <v>8221</v>
      </c>
      <c r="E53">
        <v>0</v>
      </c>
      <c r="O53">
        <v>8</v>
      </c>
      <c r="P53">
        <v>0</v>
      </c>
    </row>
    <row r="54" spans="1:16" x14ac:dyDescent="0.3">
      <c r="A54" t="s">
        <v>8219</v>
      </c>
      <c r="B54">
        <v>9</v>
      </c>
      <c r="D54" t="s">
        <v>8221</v>
      </c>
      <c r="E54">
        <v>0</v>
      </c>
      <c r="O54">
        <v>9</v>
      </c>
      <c r="P54">
        <v>0</v>
      </c>
    </row>
    <row r="55" spans="1:16" x14ac:dyDescent="0.3">
      <c r="A55" t="s">
        <v>8219</v>
      </c>
      <c r="B55">
        <v>9</v>
      </c>
      <c r="D55" t="s">
        <v>8221</v>
      </c>
      <c r="E55">
        <v>0</v>
      </c>
      <c r="O55">
        <v>9</v>
      </c>
      <c r="P55">
        <v>0</v>
      </c>
    </row>
    <row r="56" spans="1:16" x14ac:dyDescent="0.3">
      <c r="A56" t="s">
        <v>8219</v>
      </c>
      <c r="B56">
        <v>9</v>
      </c>
      <c r="D56" t="s">
        <v>8221</v>
      </c>
      <c r="E56">
        <v>0</v>
      </c>
      <c r="O56">
        <v>9</v>
      </c>
      <c r="P56">
        <v>0</v>
      </c>
    </row>
    <row r="57" spans="1:16" x14ac:dyDescent="0.3">
      <c r="A57" t="s">
        <v>8219</v>
      </c>
      <c r="B57">
        <v>9</v>
      </c>
      <c r="D57" t="s">
        <v>8221</v>
      </c>
      <c r="E57">
        <v>0</v>
      </c>
      <c r="O57">
        <v>9</v>
      </c>
      <c r="P57">
        <v>0</v>
      </c>
    </row>
    <row r="58" spans="1:16" x14ac:dyDescent="0.3">
      <c r="A58" t="s">
        <v>8219</v>
      </c>
      <c r="B58">
        <v>9</v>
      </c>
      <c r="D58" t="s">
        <v>8221</v>
      </c>
      <c r="E58">
        <v>0</v>
      </c>
      <c r="O58">
        <v>9</v>
      </c>
      <c r="P58">
        <v>0</v>
      </c>
    </row>
    <row r="59" spans="1:16" x14ac:dyDescent="0.3">
      <c r="A59" t="s">
        <v>8219</v>
      </c>
      <c r="B59">
        <v>9</v>
      </c>
      <c r="D59" t="s">
        <v>8221</v>
      </c>
      <c r="E59">
        <v>0</v>
      </c>
      <c r="O59">
        <v>9</v>
      </c>
      <c r="P59">
        <v>0</v>
      </c>
    </row>
    <row r="60" spans="1:16" x14ac:dyDescent="0.3">
      <c r="A60" t="s">
        <v>8219</v>
      </c>
      <c r="B60">
        <v>9</v>
      </c>
      <c r="D60" t="s">
        <v>8221</v>
      </c>
      <c r="E60">
        <v>0</v>
      </c>
      <c r="O60">
        <v>9</v>
      </c>
      <c r="P60">
        <v>0</v>
      </c>
    </row>
    <row r="61" spans="1:16" x14ac:dyDescent="0.3">
      <c r="A61" t="s">
        <v>8219</v>
      </c>
      <c r="B61">
        <v>9</v>
      </c>
      <c r="D61" t="s">
        <v>8221</v>
      </c>
      <c r="E61">
        <v>0</v>
      </c>
      <c r="O61">
        <v>9</v>
      </c>
      <c r="P61">
        <v>0</v>
      </c>
    </row>
    <row r="62" spans="1:16" x14ac:dyDescent="0.3">
      <c r="A62" t="s">
        <v>8219</v>
      </c>
      <c r="B62">
        <v>9</v>
      </c>
      <c r="D62" t="s">
        <v>8221</v>
      </c>
      <c r="E62">
        <v>0</v>
      </c>
      <c r="O62">
        <v>9</v>
      </c>
      <c r="P62">
        <v>0</v>
      </c>
    </row>
    <row r="63" spans="1:16" x14ac:dyDescent="0.3">
      <c r="A63" t="s">
        <v>8219</v>
      </c>
      <c r="B63">
        <v>9</v>
      </c>
      <c r="D63" t="s">
        <v>8221</v>
      </c>
      <c r="E63">
        <v>0</v>
      </c>
      <c r="O63">
        <v>9</v>
      </c>
      <c r="P63">
        <v>0</v>
      </c>
    </row>
    <row r="64" spans="1:16" x14ac:dyDescent="0.3">
      <c r="A64" t="s">
        <v>8219</v>
      </c>
      <c r="B64">
        <v>9</v>
      </c>
      <c r="D64" t="s">
        <v>8221</v>
      </c>
      <c r="E64">
        <v>0</v>
      </c>
      <c r="O64">
        <v>9</v>
      </c>
      <c r="P64">
        <v>0</v>
      </c>
    </row>
    <row r="65" spans="1:16" x14ac:dyDescent="0.3">
      <c r="A65" t="s">
        <v>8219</v>
      </c>
      <c r="B65">
        <v>9</v>
      </c>
      <c r="D65" t="s">
        <v>8221</v>
      </c>
      <c r="E65">
        <v>0</v>
      </c>
      <c r="O65">
        <v>9</v>
      </c>
      <c r="P65">
        <v>0</v>
      </c>
    </row>
    <row r="66" spans="1:16" x14ac:dyDescent="0.3">
      <c r="A66" t="s">
        <v>8219</v>
      </c>
      <c r="B66">
        <v>9</v>
      </c>
      <c r="D66" t="s">
        <v>8221</v>
      </c>
      <c r="E66">
        <v>0</v>
      </c>
      <c r="O66">
        <v>9</v>
      </c>
      <c r="P66">
        <v>0</v>
      </c>
    </row>
    <row r="67" spans="1:16" x14ac:dyDescent="0.3">
      <c r="A67" t="s">
        <v>8219</v>
      </c>
      <c r="B67">
        <v>9</v>
      </c>
      <c r="D67" t="s">
        <v>8221</v>
      </c>
      <c r="E67">
        <v>0</v>
      </c>
      <c r="O67">
        <v>9</v>
      </c>
      <c r="P67">
        <v>0</v>
      </c>
    </row>
    <row r="68" spans="1:16" x14ac:dyDescent="0.3">
      <c r="A68" t="s">
        <v>8219</v>
      </c>
      <c r="B68">
        <v>9</v>
      </c>
      <c r="D68" t="s">
        <v>8221</v>
      </c>
      <c r="E68">
        <v>0</v>
      </c>
      <c r="O68">
        <v>9</v>
      </c>
      <c r="P68">
        <v>0</v>
      </c>
    </row>
    <row r="69" spans="1:16" x14ac:dyDescent="0.3">
      <c r="A69" t="s">
        <v>8219</v>
      </c>
      <c r="B69">
        <v>9</v>
      </c>
      <c r="D69" t="s">
        <v>8221</v>
      </c>
      <c r="E69">
        <v>0</v>
      </c>
      <c r="O69">
        <v>9</v>
      </c>
      <c r="P69">
        <v>0</v>
      </c>
    </row>
    <row r="70" spans="1:16" x14ac:dyDescent="0.3">
      <c r="A70" t="s">
        <v>8219</v>
      </c>
      <c r="B70">
        <v>10</v>
      </c>
      <c r="D70" t="s">
        <v>8221</v>
      </c>
      <c r="E70">
        <v>0</v>
      </c>
      <c r="O70">
        <v>10</v>
      </c>
      <c r="P70">
        <v>0</v>
      </c>
    </row>
    <row r="71" spans="1:16" x14ac:dyDescent="0.3">
      <c r="A71" t="s">
        <v>8219</v>
      </c>
      <c r="B71">
        <v>10</v>
      </c>
      <c r="D71" t="s">
        <v>8221</v>
      </c>
      <c r="E71">
        <v>0</v>
      </c>
      <c r="O71">
        <v>10</v>
      </c>
      <c r="P71">
        <v>0</v>
      </c>
    </row>
    <row r="72" spans="1:16" x14ac:dyDescent="0.3">
      <c r="A72" t="s">
        <v>8219</v>
      </c>
      <c r="B72">
        <v>10</v>
      </c>
      <c r="D72" t="s">
        <v>8221</v>
      </c>
      <c r="E72">
        <v>0</v>
      </c>
      <c r="O72">
        <v>10</v>
      </c>
      <c r="P72">
        <v>0</v>
      </c>
    </row>
    <row r="73" spans="1:16" x14ac:dyDescent="0.3">
      <c r="A73" t="s">
        <v>8219</v>
      </c>
      <c r="B73">
        <v>10</v>
      </c>
      <c r="D73" t="s">
        <v>8221</v>
      </c>
      <c r="E73">
        <v>0</v>
      </c>
      <c r="O73">
        <v>10</v>
      </c>
      <c r="P73">
        <v>0</v>
      </c>
    </row>
    <row r="74" spans="1:16" x14ac:dyDescent="0.3">
      <c r="A74" t="s">
        <v>8219</v>
      </c>
      <c r="B74">
        <v>10</v>
      </c>
      <c r="D74" t="s">
        <v>8221</v>
      </c>
      <c r="E74">
        <v>0</v>
      </c>
      <c r="O74">
        <v>10</v>
      </c>
      <c r="P74">
        <v>0</v>
      </c>
    </row>
    <row r="75" spans="1:16" x14ac:dyDescent="0.3">
      <c r="A75" t="s">
        <v>8219</v>
      </c>
      <c r="B75">
        <v>10</v>
      </c>
      <c r="D75" t="s">
        <v>8221</v>
      </c>
      <c r="E75">
        <v>0</v>
      </c>
      <c r="O75">
        <v>10</v>
      </c>
      <c r="P75">
        <v>0</v>
      </c>
    </row>
    <row r="76" spans="1:16" x14ac:dyDescent="0.3">
      <c r="A76" t="s">
        <v>8219</v>
      </c>
      <c r="B76">
        <v>10</v>
      </c>
      <c r="D76" t="s">
        <v>8221</v>
      </c>
      <c r="E76">
        <v>0</v>
      </c>
      <c r="O76">
        <v>10</v>
      </c>
      <c r="P76">
        <v>0</v>
      </c>
    </row>
    <row r="77" spans="1:16" x14ac:dyDescent="0.3">
      <c r="A77" t="s">
        <v>8219</v>
      </c>
      <c r="B77">
        <v>10</v>
      </c>
      <c r="D77" t="s">
        <v>8221</v>
      </c>
      <c r="E77">
        <v>0</v>
      </c>
      <c r="O77">
        <v>10</v>
      </c>
      <c r="P77">
        <v>0</v>
      </c>
    </row>
    <row r="78" spans="1:16" x14ac:dyDescent="0.3">
      <c r="A78" t="s">
        <v>8219</v>
      </c>
      <c r="B78">
        <v>10</v>
      </c>
      <c r="D78" t="s">
        <v>8221</v>
      </c>
      <c r="E78">
        <v>0</v>
      </c>
      <c r="O78">
        <v>10</v>
      </c>
      <c r="P78">
        <v>0</v>
      </c>
    </row>
    <row r="79" spans="1:16" x14ac:dyDescent="0.3">
      <c r="A79" t="s">
        <v>8219</v>
      </c>
      <c r="B79">
        <v>10</v>
      </c>
      <c r="D79" t="s">
        <v>8221</v>
      </c>
      <c r="E79">
        <v>0</v>
      </c>
      <c r="O79">
        <v>10</v>
      </c>
      <c r="P79">
        <v>0</v>
      </c>
    </row>
    <row r="80" spans="1:16" x14ac:dyDescent="0.3">
      <c r="A80" t="s">
        <v>8219</v>
      </c>
      <c r="B80">
        <v>10</v>
      </c>
      <c r="D80" t="s">
        <v>8221</v>
      </c>
      <c r="E80">
        <v>0</v>
      </c>
      <c r="O80">
        <v>10</v>
      </c>
      <c r="P80">
        <v>0</v>
      </c>
    </row>
    <row r="81" spans="1:16" x14ac:dyDescent="0.3">
      <c r="A81" t="s">
        <v>8219</v>
      </c>
      <c r="B81">
        <v>10</v>
      </c>
      <c r="D81" t="s">
        <v>8221</v>
      </c>
      <c r="E81">
        <v>0</v>
      </c>
      <c r="O81">
        <v>10</v>
      </c>
      <c r="P81">
        <v>0</v>
      </c>
    </row>
    <row r="82" spans="1:16" x14ac:dyDescent="0.3">
      <c r="A82" t="s">
        <v>8219</v>
      </c>
      <c r="B82">
        <v>10</v>
      </c>
      <c r="D82" t="s">
        <v>8221</v>
      </c>
      <c r="E82">
        <v>0</v>
      </c>
      <c r="O82">
        <v>10</v>
      </c>
      <c r="P82">
        <v>0</v>
      </c>
    </row>
    <row r="83" spans="1:16" x14ac:dyDescent="0.3">
      <c r="A83" t="s">
        <v>8219</v>
      </c>
      <c r="B83">
        <v>10</v>
      </c>
      <c r="D83" t="s">
        <v>8221</v>
      </c>
      <c r="E83">
        <v>0</v>
      </c>
      <c r="O83">
        <v>10</v>
      </c>
      <c r="P83">
        <v>0</v>
      </c>
    </row>
    <row r="84" spans="1:16" x14ac:dyDescent="0.3">
      <c r="A84" t="s">
        <v>8219</v>
      </c>
      <c r="B84">
        <v>10</v>
      </c>
      <c r="D84" t="s">
        <v>8221</v>
      </c>
      <c r="E84">
        <v>0</v>
      </c>
      <c r="O84">
        <v>10</v>
      </c>
      <c r="P84">
        <v>0</v>
      </c>
    </row>
    <row r="85" spans="1:16" x14ac:dyDescent="0.3">
      <c r="A85" t="s">
        <v>8219</v>
      </c>
      <c r="B85">
        <v>11</v>
      </c>
      <c r="D85" t="s">
        <v>8221</v>
      </c>
      <c r="E85">
        <v>0</v>
      </c>
      <c r="O85">
        <v>11</v>
      </c>
      <c r="P85">
        <v>0</v>
      </c>
    </row>
    <row r="86" spans="1:16" x14ac:dyDescent="0.3">
      <c r="A86" t="s">
        <v>8219</v>
      </c>
      <c r="B86">
        <v>11</v>
      </c>
      <c r="D86" t="s">
        <v>8221</v>
      </c>
      <c r="E86">
        <v>0</v>
      </c>
      <c r="O86">
        <v>11</v>
      </c>
      <c r="P86">
        <v>0</v>
      </c>
    </row>
    <row r="87" spans="1:16" x14ac:dyDescent="0.3">
      <c r="A87" t="s">
        <v>8219</v>
      </c>
      <c r="B87">
        <v>11</v>
      </c>
      <c r="D87" t="s">
        <v>8221</v>
      </c>
      <c r="E87">
        <v>0</v>
      </c>
      <c r="O87">
        <v>11</v>
      </c>
      <c r="P87">
        <v>0</v>
      </c>
    </row>
    <row r="88" spans="1:16" x14ac:dyDescent="0.3">
      <c r="A88" t="s">
        <v>8219</v>
      </c>
      <c r="B88">
        <v>11</v>
      </c>
      <c r="D88" t="s">
        <v>8221</v>
      </c>
      <c r="E88">
        <v>0</v>
      </c>
      <c r="O88">
        <v>11</v>
      </c>
      <c r="P88">
        <v>0</v>
      </c>
    </row>
    <row r="89" spans="1:16" x14ac:dyDescent="0.3">
      <c r="A89" t="s">
        <v>8219</v>
      </c>
      <c r="B89">
        <v>11</v>
      </c>
      <c r="D89" t="s">
        <v>8221</v>
      </c>
      <c r="E89">
        <v>0</v>
      </c>
      <c r="O89">
        <v>11</v>
      </c>
      <c r="P89">
        <v>0</v>
      </c>
    </row>
    <row r="90" spans="1:16" x14ac:dyDescent="0.3">
      <c r="A90" t="s">
        <v>8219</v>
      </c>
      <c r="B90">
        <v>11</v>
      </c>
      <c r="D90" t="s">
        <v>8221</v>
      </c>
      <c r="E90">
        <v>0</v>
      </c>
      <c r="O90">
        <v>11</v>
      </c>
      <c r="P90">
        <v>0</v>
      </c>
    </row>
    <row r="91" spans="1:16" x14ac:dyDescent="0.3">
      <c r="A91" t="s">
        <v>8219</v>
      </c>
      <c r="B91">
        <v>11</v>
      </c>
      <c r="D91" t="s">
        <v>8221</v>
      </c>
      <c r="E91">
        <v>0</v>
      </c>
      <c r="O91">
        <v>11</v>
      </c>
      <c r="P91">
        <v>0</v>
      </c>
    </row>
    <row r="92" spans="1:16" x14ac:dyDescent="0.3">
      <c r="A92" t="s">
        <v>8219</v>
      </c>
      <c r="B92">
        <v>11</v>
      </c>
      <c r="D92" t="s">
        <v>8221</v>
      </c>
      <c r="E92">
        <v>0</v>
      </c>
      <c r="O92">
        <v>11</v>
      </c>
      <c r="P92">
        <v>0</v>
      </c>
    </row>
    <row r="93" spans="1:16" x14ac:dyDescent="0.3">
      <c r="A93" t="s">
        <v>8219</v>
      </c>
      <c r="B93">
        <v>11</v>
      </c>
      <c r="D93" t="s">
        <v>8221</v>
      </c>
      <c r="E93">
        <v>0</v>
      </c>
      <c r="O93">
        <v>11</v>
      </c>
      <c r="P93">
        <v>0</v>
      </c>
    </row>
    <row r="94" spans="1:16" x14ac:dyDescent="0.3">
      <c r="A94" t="s">
        <v>8219</v>
      </c>
      <c r="B94">
        <v>11</v>
      </c>
      <c r="D94" t="s">
        <v>8221</v>
      </c>
      <c r="E94">
        <v>0</v>
      </c>
      <c r="O94">
        <v>11</v>
      </c>
      <c r="P94">
        <v>0</v>
      </c>
    </row>
    <row r="95" spans="1:16" x14ac:dyDescent="0.3">
      <c r="A95" t="s">
        <v>8219</v>
      </c>
      <c r="B95">
        <v>11</v>
      </c>
      <c r="D95" t="s">
        <v>8221</v>
      </c>
      <c r="E95">
        <v>0</v>
      </c>
      <c r="O95">
        <v>11</v>
      </c>
      <c r="P95">
        <v>0</v>
      </c>
    </row>
    <row r="96" spans="1:16" x14ac:dyDescent="0.3">
      <c r="A96" t="s">
        <v>8219</v>
      </c>
      <c r="B96">
        <v>11</v>
      </c>
      <c r="D96" t="s">
        <v>8221</v>
      </c>
      <c r="E96">
        <v>0</v>
      </c>
      <c r="O96">
        <v>11</v>
      </c>
      <c r="P96">
        <v>0</v>
      </c>
    </row>
    <row r="97" spans="1:16" x14ac:dyDescent="0.3">
      <c r="A97" t="s">
        <v>8219</v>
      </c>
      <c r="B97">
        <v>11</v>
      </c>
      <c r="D97" t="s">
        <v>8221</v>
      </c>
      <c r="E97">
        <v>0</v>
      </c>
      <c r="O97">
        <v>11</v>
      </c>
      <c r="P97">
        <v>0</v>
      </c>
    </row>
    <row r="98" spans="1:16" x14ac:dyDescent="0.3">
      <c r="A98" t="s">
        <v>8219</v>
      </c>
      <c r="B98">
        <v>11</v>
      </c>
      <c r="D98" t="s">
        <v>8221</v>
      </c>
      <c r="E98">
        <v>0</v>
      </c>
      <c r="O98">
        <v>11</v>
      </c>
      <c r="P98">
        <v>0</v>
      </c>
    </row>
    <row r="99" spans="1:16" x14ac:dyDescent="0.3">
      <c r="A99" t="s">
        <v>8219</v>
      </c>
      <c r="B99">
        <v>11</v>
      </c>
      <c r="D99" t="s">
        <v>8221</v>
      </c>
      <c r="E99">
        <v>0</v>
      </c>
      <c r="O99">
        <v>11</v>
      </c>
      <c r="P99">
        <v>0</v>
      </c>
    </row>
    <row r="100" spans="1:16" x14ac:dyDescent="0.3">
      <c r="A100" t="s">
        <v>8219</v>
      </c>
      <c r="B100">
        <v>12</v>
      </c>
      <c r="D100" t="s">
        <v>8221</v>
      </c>
      <c r="E100">
        <v>0</v>
      </c>
      <c r="O100">
        <v>12</v>
      </c>
      <c r="P100">
        <v>0</v>
      </c>
    </row>
    <row r="101" spans="1:16" x14ac:dyDescent="0.3">
      <c r="A101" t="s">
        <v>8219</v>
      </c>
      <c r="B101">
        <v>12</v>
      </c>
      <c r="D101" t="s">
        <v>8221</v>
      </c>
      <c r="E101">
        <v>0</v>
      </c>
      <c r="O101">
        <v>12</v>
      </c>
      <c r="P101">
        <v>0</v>
      </c>
    </row>
    <row r="102" spans="1:16" x14ac:dyDescent="0.3">
      <c r="A102" t="s">
        <v>8219</v>
      </c>
      <c r="B102">
        <v>12</v>
      </c>
      <c r="D102" t="s">
        <v>8221</v>
      </c>
      <c r="E102">
        <v>0</v>
      </c>
      <c r="O102">
        <v>12</v>
      </c>
      <c r="P102">
        <v>0</v>
      </c>
    </row>
    <row r="103" spans="1:16" x14ac:dyDescent="0.3">
      <c r="A103" t="s">
        <v>8219</v>
      </c>
      <c r="B103">
        <v>12</v>
      </c>
      <c r="D103" t="s">
        <v>8221</v>
      </c>
      <c r="E103">
        <v>0</v>
      </c>
      <c r="O103">
        <v>12</v>
      </c>
      <c r="P103">
        <v>0</v>
      </c>
    </row>
    <row r="104" spans="1:16" x14ac:dyDescent="0.3">
      <c r="A104" t="s">
        <v>8219</v>
      </c>
      <c r="B104">
        <v>12</v>
      </c>
      <c r="D104" t="s">
        <v>8221</v>
      </c>
      <c r="E104">
        <v>0</v>
      </c>
      <c r="O104">
        <v>12</v>
      </c>
      <c r="P104">
        <v>0</v>
      </c>
    </row>
    <row r="105" spans="1:16" x14ac:dyDescent="0.3">
      <c r="A105" t="s">
        <v>8219</v>
      </c>
      <c r="B105">
        <v>12</v>
      </c>
      <c r="D105" t="s">
        <v>8221</v>
      </c>
      <c r="E105">
        <v>0</v>
      </c>
      <c r="O105">
        <v>12</v>
      </c>
      <c r="P105">
        <v>0</v>
      </c>
    </row>
    <row r="106" spans="1:16" x14ac:dyDescent="0.3">
      <c r="A106" t="s">
        <v>8219</v>
      </c>
      <c r="B106">
        <v>12</v>
      </c>
      <c r="D106" t="s">
        <v>8221</v>
      </c>
      <c r="E106">
        <v>0</v>
      </c>
      <c r="O106">
        <v>12</v>
      </c>
      <c r="P106">
        <v>0</v>
      </c>
    </row>
    <row r="107" spans="1:16" x14ac:dyDescent="0.3">
      <c r="A107" t="s">
        <v>8219</v>
      </c>
      <c r="B107">
        <v>12</v>
      </c>
      <c r="D107" t="s">
        <v>8221</v>
      </c>
      <c r="E107">
        <v>0</v>
      </c>
      <c r="O107">
        <v>12</v>
      </c>
      <c r="P107">
        <v>0</v>
      </c>
    </row>
    <row r="108" spans="1:16" x14ac:dyDescent="0.3">
      <c r="A108" t="s">
        <v>8219</v>
      </c>
      <c r="B108">
        <v>12</v>
      </c>
      <c r="D108" t="s">
        <v>8221</v>
      </c>
      <c r="E108">
        <v>0</v>
      </c>
      <c r="O108">
        <v>12</v>
      </c>
      <c r="P108">
        <v>0</v>
      </c>
    </row>
    <row r="109" spans="1:16" x14ac:dyDescent="0.3">
      <c r="A109" t="s">
        <v>8219</v>
      </c>
      <c r="B109">
        <v>12</v>
      </c>
      <c r="D109" t="s">
        <v>8221</v>
      </c>
      <c r="E109">
        <v>0</v>
      </c>
      <c r="O109">
        <v>12</v>
      </c>
      <c r="P109">
        <v>0</v>
      </c>
    </row>
    <row r="110" spans="1:16" x14ac:dyDescent="0.3">
      <c r="A110" t="s">
        <v>8219</v>
      </c>
      <c r="B110">
        <v>12</v>
      </c>
      <c r="D110" t="s">
        <v>8221</v>
      </c>
      <c r="E110">
        <v>0</v>
      </c>
      <c r="O110">
        <v>12</v>
      </c>
      <c r="P110">
        <v>0</v>
      </c>
    </row>
    <row r="111" spans="1:16" x14ac:dyDescent="0.3">
      <c r="A111" t="s">
        <v>8219</v>
      </c>
      <c r="B111">
        <v>13</v>
      </c>
      <c r="D111" t="s">
        <v>8221</v>
      </c>
      <c r="E111">
        <v>0</v>
      </c>
      <c r="O111">
        <v>13</v>
      </c>
      <c r="P111">
        <v>0</v>
      </c>
    </row>
    <row r="112" spans="1:16" x14ac:dyDescent="0.3">
      <c r="A112" t="s">
        <v>8219</v>
      </c>
      <c r="B112">
        <v>13</v>
      </c>
      <c r="D112" t="s">
        <v>8221</v>
      </c>
      <c r="E112">
        <v>0</v>
      </c>
      <c r="O112">
        <v>13</v>
      </c>
      <c r="P112">
        <v>0</v>
      </c>
    </row>
    <row r="113" spans="1:16" x14ac:dyDescent="0.3">
      <c r="A113" t="s">
        <v>8219</v>
      </c>
      <c r="B113">
        <v>13</v>
      </c>
      <c r="D113" t="s">
        <v>8221</v>
      </c>
      <c r="E113">
        <v>0</v>
      </c>
      <c r="O113">
        <v>13</v>
      </c>
      <c r="P113">
        <v>0</v>
      </c>
    </row>
    <row r="114" spans="1:16" x14ac:dyDescent="0.3">
      <c r="A114" t="s">
        <v>8219</v>
      </c>
      <c r="B114">
        <v>13</v>
      </c>
      <c r="D114" t="s">
        <v>8221</v>
      </c>
      <c r="E114">
        <v>0</v>
      </c>
      <c r="O114">
        <v>13</v>
      </c>
      <c r="P114">
        <v>0</v>
      </c>
    </row>
    <row r="115" spans="1:16" x14ac:dyDescent="0.3">
      <c r="A115" t="s">
        <v>8219</v>
      </c>
      <c r="B115">
        <v>13</v>
      </c>
      <c r="D115" t="s">
        <v>8221</v>
      </c>
      <c r="E115">
        <v>0</v>
      </c>
      <c r="O115">
        <v>13</v>
      </c>
      <c r="P115">
        <v>0</v>
      </c>
    </row>
    <row r="116" spans="1:16" x14ac:dyDescent="0.3">
      <c r="A116" t="s">
        <v>8219</v>
      </c>
      <c r="B116">
        <v>13</v>
      </c>
      <c r="D116" t="s">
        <v>8221</v>
      </c>
      <c r="E116">
        <v>0</v>
      </c>
      <c r="O116">
        <v>13</v>
      </c>
      <c r="P116">
        <v>0</v>
      </c>
    </row>
    <row r="117" spans="1:16" x14ac:dyDescent="0.3">
      <c r="A117" t="s">
        <v>8219</v>
      </c>
      <c r="B117">
        <v>13</v>
      </c>
      <c r="D117" t="s">
        <v>8221</v>
      </c>
      <c r="E117">
        <v>0</v>
      </c>
      <c r="O117">
        <v>13</v>
      </c>
      <c r="P117">
        <v>0</v>
      </c>
    </row>
    <row r="118" spans="1:16" x14ac:dyDescent="0.3">
      <c r="A118" t="s">
        <v>8219</v>
      </c>
      <c r="B118">
        <v>13</v>
      </c>
      <c r="D118" t="s">
        <v>8221</v>
      </c>
      <c r="E118">
        <v>0</v>
      </c>
      <c r="O118">
        <v>13</v>
      </c>
      <c r="P118">
        <v>0</v>
      </c>
    </row>
    <row r="119" spans="1:16" x14ac:dyDescent="0.3">
      <c r="A119" t="s">
        <v>8219</v>
      </c>
      <c r="B119">
        <v>13</v>
      </c>
      <c r="D119" t="s">
        <v>8221</v>
      </c>
      <c r="E119">
        <v>0</v>
      </c>
      <c r="O119">
        <v>13</v>
      </c>
      <c r="P119">
        <v>0</v>
      </c>
    </row>
    <row r="120" spans="1:16" x14ac:dyDescent="0.3">
      <c r="A120" t="s">
        <v>8219</v>
      </c>
      <c r="B120">
        <v>13</v>
      </c>
      <c r="D120" t="s">
        <v>8221</v>
      </c>
      <c r="E120">
        <v>0</v>
      </c>
      <c r="O120">
        <v>13</v>
      </c>
      <c r="P120">
        <v>0</v>
      </c>
    </row>
    <row r="121" spans="1:16" x14ac:dyDescent="0.3">
      <c r="A121" t="s">
        <v>8219</v>
      </c>
      <c r="B121">
        <v>13</v>
      </c>
      <c r="D121" t="s">
        <v>8221</v>
      </c>
      <c r="E121">
        <v>0</v>
      </c>
      <c r="O121">
        <v>13</v>
      </c>
      <c r="P121">
        <v>0</v>
      </c>
    </row>
    <row r="122" spans="1:16" x14ac:dyDescent="0.3">
      <c r="A122" t="s">
        <v>8219</v>
      </c>
      <c r="B122">
        <v>13</v>
      </c>
      <c r="D122" t="s">
        <v>8221</v>
      </c>
      <c r="E122">
        <v>0</v>
      </c>
      <c r="O122">
        <v>13</v>
      </c>
      <c r="P122">
        <v>0</v>
      </c>
    </row>
    <row r="123" spans="1:16" x14ac:dyDescent="0.3">
      <c r="A123" t="s">
        <v>8219</v>
      </c>
      <c r="B123">
        <v>13</v>
      </c>
      <c r="D123" t="s">
        <v>8221</v>
      </c>
      <c r="E123">
        <v>0</v>
      </c>
      <c r="O123">
        <v>13</v>
      </c>
      <c r="P123">
        <v>0</v>
      </c>
    </row>
    <row r="124" spans="1:16" x14ac:dyDescent="0.3">
      <c r="A124" t="s">
        <v>8219</v>
      </c>
      <c r="B124">
        <v>13</v>
      </c>
      <c r="D124" t="s">
        <v>8221</v>
      </c>
      <c r="E124">
        <v>0</v>
      </c>
      <c r="O124">
        <v>13</v>
      </c>
      <c r="P124">
        <v>0</v>
      </c>
    </row>
    <row r="125" spans="1:16" x14ac:dyDescent="0.3">
      <c r="A125" t="s">
        <v>8219</v>
      </c>
      <c r="B125">
        <v>13</v>
      </c>
      <c r="D125" t="s">
        <v>8221</v>
      </c>
      <c r="E125">
        <v>0</v>
      </c>
      <c r="O125">
        <v>13</v>
      </c>
      <c r="P125">
        <v>0</v>
      </c>
    </row>
    <row r="126" spans="1:16" x14ac:dyDescent="0.3">
      <c r="A126" t="s">
        <v>8219</v>
      </c>
      <c r="B126">
        <v>13</v>
      </c>
      <c r="D126" t="s">
        <v>8221</v>
      </c>
      <c r="E126">
        <v>0</v>
      </c>
      <c r="O126">
        <v>13</v>
      </c>
      <c r="P126">
        <v>0</v>
      </c>
    </row>
    <row r="127" spans="1:16" x14ac:dyDescent="0.3">
      <c r="A127" t="s">
        <v>8219</v>
      </c>
      <c r="B127">
        <v>13</v>
      </c>
      <c r="D127" t="s">
        <v>8221</v>
      </c>
      <c r="E127">
        <v>0</v>
      </c>
      <c r="O127">
        <v>13</v>
      </c>
      <c r="P127">
        <v>0</v>
      </c>
    </row>
    <row r="128" spans="1:16" x14ac:dyDescent="0.3">
      <c r="A128" t="s">
        <v>8219</v>
      </c>
      <c r="B128">
        <v>13</v>
      </c>
      <c r="D128" t="s">
        <v>8221</v>
      </c>
      <c r="E128">
        <v>0</v>
      </c>
      <c r="O128">
        <v>13</v>
      </c>
      <c r="P128">
        <v>0</v>
      </c>
    </row>
    <row r="129" spans="1:16" x14ac:dyDescent="0.3">
      <c r="A129" t="s">
        <v>8219</v>
      </c>
      <c r="B129">
        <v>13</v>
      </c>
      <c r="D129" t="s">
        <v>8221</v>
      </c>
      <c r="E129">
        <v>0</v>
      </c>
      <c r="O129">
        <v>13</v>
      </c>
      <c r="P129">
        <v>0</v>
      </c>
    </row>
    <row r="130" spans="1:16" x14ac:dyDescent="0.3">
      <c r="A130" t="s">
        <v>8219</v>
      </c>
      <c r="B130">
        <v>13</v>
      </c>
      <c r="D130" t="s">
        <v>8221</v>
      </c>
      <c r="E130">
        <v>0</v>
      </c>
      <c r="O130">
        <v>13</v>
      </c>
      <c r="P130">
        <v>0</v>
      </c>
    </row>
    <row r="131" spans="1:16" x14ac:dyDescent="0.3">
      <c r="A131" t="s">
        <v>8219</v>
      </c>
      <c r="B131">
        <v>13</v>
      </c>
      <c r="D131" t="s">
        <v>8221</v>
      </c>
      <c r="E131">
        <v>0</v>
      </c>
      <c r="O131">
        <v>13</v>
      </c>
      <c r="P131">
        <v>0</v>
      </c>
    </row>
    <row r="132" spans="1:16" x14ac:dyDescent="0.3">
      <c r="A132" t="s">
        <v>8219</v>
      </c>
      <c r="B132">
        <v>13</v>
      </c>
      <c r="D132" t="s">
        <v>8221</v>
      </c>
      <c r="E132">
        <v>0</v>
      </c>
      <c r="O132">
        <v>13</v>
      </c>
      <c r="P132">
        <v>0</v>
      </c>
    </row>
    <row r="133" spans="1:16" x14ac:dyDescent="0.3">
      <c r="A133" t="s">
        <v>8219</v>
      </c>
      <c r="B133">
        <v>13</v>
      </c>
      <c r="D133" t="s">
        <v>8221</v>
      </c>
      <c r="E133">
        <v>0</v>
      </c>
      <c r="O133">
        <v>13</v>
      </c>
      <c r="P133">
        <v>0</v>
      </c>
    </row>
    <row r="134" spans="1:16" x14ac:dyDescent="0.3">
      <c r="A134" t="s">
        <v>8219</v>
      </c>
      <c r="B134">
        <v>14</v>
      </c>
      <c r="D134" t="s">
        <v>8221</v>
      </c>
      <c r="E134">
        <v>0</v>
      </c>
      <c r="O134">
        <v>14</v>
      </c>
      <c r="P134">
        <v>0</v>
      </c>
    </row>
    <row r="135" spans="1:16" x14ac:dyDescent="0.3">
      <c r="A135" t="s">
        <v>8219</v>
      </c>
      <c r="B135">
        <v>14</v>
      </c>
      <c r="D135" t="s">
        <v>8221</v>
      </c>
      <c r="E135">
        <v>0</v>
      </c>
      <c r="O135">
        <v>14</v>
      </c>
      <c r="P135">
        <v>0</v>
      </c>
    </row>
    <row r="136" spans="1:16" x14ac:dyDescent="0.3">
      <c r="A136" t="s">
        <v>8219</v>
      </c>
      <c r="B136">
        <v>14</v>
      </c>
      <c r="D136" t="s">
        <v>8221</v>
      </c>
      <c r="E136">
        <v>0</v>
      </c>
      <c r="O136">
        <v>14</v>
      </c>
      <c r="P136">
        <v>0</v>
      </c>
    </row>
    <row r="137" spans="1:16" x14ac:dyDescent="0.3">
      <c r="A137" t="s">
        <v>8219</v>
      </c>
      <c r="B137">
        <v>14</v>
      </c>
      <c r="D137" t="s">
        <v>8221</v>
      </c>
      <c r="E137">
        <v>0</v>
      </c>
      <c r="O137">
        <v>14</v>
      </c>
      <c r="P137">
        <v>0</v>
      </c>
    </row>
    <row r="138" spans="1:16" x14ac:dyDescent="0.3">
      <c r="A138" t="s">
        <v>8219</v>
      </c>
      <c r="B138">
        <v>14</v>
      </c>
      <c r="D138" t="s">
        <v>8221</v>
      </c>
      <c r="E138">
        <v>0</v>
      </c>
      <c r="O138">
        <v>14</v>
      </c>
      <c r="P138">
        <v>0</v>
      </c>
    </row>
    <row r="139" spans="1:16" x14ac:dyDescent="0.3">
      <c r="A139" t="s">
        <v>8219</v>
      </c>
      <c r="B139">
        <v>14</v>
      </c>
      <c r="D139" t="s">
        <v>8221</v>
      </c>
      <c r="E139">
        <v>0</v>
      </c>
      <c r="O139">
        <v>14</v>
      </c>
      <c r="P139">
        <v>0</v>
      </c>
    </row>
    <row r="140" spans="1:16" x14ac:dyDescent="0.3">
      <c r="A140" t="s">
        <v>8219</v>
      </c>
      <c r="B140">
        <v>14</v>
      </c>
      <c r="D140" t="s">
        <v>8221</v>
      </c>
      <c r="E140">
        <v>0</v>
      </c>
      <c r="O140">
        <v>14</v>
      </c>
      <c r="P140">
        <v>0</v>
      </c>
    </row>
    <row r="141" spans="1:16" x14ac:dyDescent="0.3">
      <c r="A141" t="s">
        <v>8219</v>
      </c>
      <c r="B141">
        <v>14</v>
      </c>
      <c r="D141" t="s">
        <v>8221</v>
      </c>
      <c r="E141">
        <v>0</v>
      </c>
      <c r="O141">
        <v>14</v>
      </c>
      <c r="P141">
        <v>0</v>
      </c>
    </row>
    <row r="142" spans="1:16" x14ac:dyDescent="0.3">
      <c r="A142" t="s">
        <v>8219</v>
      </c>
      <c r="B142">
        <v>14</v>
      </c>
      <c r="D142" t="s">
        <v>8221</v>
      </c>
      <c r="E142">
        <v>0</v>
      </c>
      <c r="O142">
        <v>14</v>
      </c>
      <c r="P142">
        <v>0</v>
      </c>
    </row>
    <row r="143" spans="1:16" x14ac:dyDescent="0.3">
      <c r="A143" t="s">
        <v>8219</v>
      </c>
      <c r="B143">
        <v>14</v>
      </c>
      <c r="D143" t="s">
        <v>8221</v>
      </c>
      <c r="E143">
        <v>0</v>
      </c>
      <c r="O143">
        <v>14</v>
      </c>
      <c r="P143">
        <v>0</v>
      </c>
    </row>
    <row r="144" spans="1:16" x14ac:dyDescent="0.3">
      <c r="A144" t="s">
        <v>8219</v>
      </c>
      <c r="B144">
        <v>14</v>
      </c>
      <c r="D144" t="s">
        <v>8221</v>
      </c>
      <c r="E144">
        <v>0</v>
      </c>
      <c r="O144">
        <v>14</v>
      </c>
      <c r="P144">
        <v>0</v>
      </c>
    </row>
    <row r="145" spans="1:16" x14ac:dyDescent="0.3">
      <c r="A145" t="s">
        <v>8219</v>
      </c>
      <c r="B145">
        <v>14</v>
      </c>
      <c r="D145" t="s">
        <v>8221</v>
      </c>
      <c r="E145">
        <v>0</v>
      </c>
      <c r="O145">
        <v>14</v>
      </c>
      <c r="P145">
        <v>0</v>
      </c>
    </row>
    <row r="146" spans="1:16" x14ac:dyDescent="0.3">
      <c r="A146" t="s">
        <v>8219</v>
      </c>
      <c r="B146">
        <v>14</v>
      </c>
      <c r="D146" t="s">
        <v>8221</v>
      </c>
      <c r="E146">
        <v>0</v>
      </c>
      <c r="O146">
        <v>14</v>
      </c>
      <c r="P146">
        <v>0</v>
      </c>
    </row>
    <row r="147" spans="1:16" x14ac:dyDescent="0.3">
      <c r="A147" t="s">
        <v>8219</v>
      </c>
      <c r="B147">
        <v>14</v>
      </c>
      <c r="D147" t="s">
        <v>8221</v>
      </c>
      <c r="E147">
        <v>0</v>
      </c>
      <c r="O147">
        <v>14</v>
      </c>
      <c r="P147">
        <v>0</v>
      </c>
    </row>
    <row r="148" spans="1:16" x14ac:dyDescent="0.3">
      <c r="A148" t="s">
        <v>8219</v>
      </c>
      <c r="B148">
        <v>14</v>
      </c>
      <c r="D148" t="s">
        <v>8221</v>
      </c>
      <c r="E148">
        <v>0</v>
      </c>
      <c r="O148">
        <v>14</v>
      </c>
      <c r="P148">
        <v>0</v>
      </c>
    </row>
    <row r="149" spans="1:16" x14ac:dyDescent="0.3">
      <c r="A149" t="s">
        <v>8219</v>
      </c>
      <c r="B149">
        <v>14</v>
      </c>
      <c r="D149" t="s">
        <v>8221</v>
      </c>
      <c r="E149">
        <v>0</v>
      </c>
      <c r="O149">
        <v>14</v>
      </c>
      <c r="P149">
        <v>0</v>
      </c>
    </row>
    <row r="150" spans="1:16" x14ac:dyDescent="0.3">
      <c r="A150" t="s">
        <v>8219</v>
      </c>
      <c r="B150">
        <v>14</v>
      </c>
      <c r="D150" t="s">
        <v>8221</v>
      </c>
      <c r="E150">
        <v>0</v>
      </c>
      <c r="O150">
        <v>14</v>
      </c>
      <c r="P150">
        <v>0</v>
      </c>
    </row>
    <row r="151" spans="1:16" x14ac:dyDescent="0.3">
      <c r="A151" t="s">
        <v>8219</v>
      </c>
      <c r="B151">
        <v>14</v>
      </c>
      <c r="D151" t="s">
        <v>8221</v>
      </c>
      <c r="E151">
        <v>0</v>
      </c>
      <c r="O151">
        <v>14</v>
      </c>
      <c r="P151">
        <v>0</v>
      </c>
    </row>
    <row r="152" spans="1:16" x14ac:dyDescent="0.3">
      <c r="A152" t="s">
        <v>8219</v>
      </c>
      <c r="B152">
        <v>14</v>
      </c>
      <c r="D152" t="s">
        <v>8221</v>
      </c>
      <c r="E152">
        <v>0</v>
      </c>
      <c r="O152">
        <v>14</v>
      </c>
      <c r="P152">
        <v>0</v>
      </c>
    </row>
    <row r="153" spans="1:16" x14ac:dyDescent="0.3">
      <c r="A153" t="s">
        <v>8219</v>
      </c>
      <c r="B153">
        <v>14</v>
      </c>
      <c r="D153" t="s">
        <v>8221</v>
      </c>
      <c r="E153">
        <v>0</v>
      </c>
      <c r="O153">
        <v>14</v>
      </c>
      <c r="P153">
        <v>0</v>
      </c>
    </row>
    <row r="154" spans="1:16" x14ac:dyDescent="0.3">
      <c r="A154" t="s">
        <v>8219</v>
      </c>
      <c r="B154">
        <v>14</v>
      </c>
      <c r="D154" t="s">
        <v>8221</v>
      </c>
      <c r="E154">
        <v>0</v>
      </c>
      <c r="O154">
        <v>14</v>
      </c>
      <c r="P154">
        <v>0</v>
      </c>
    </row>
    <row r="155" spans="1:16" x14ac:dyDescent="0.3">
      <c r="A155" t="s">
        <v>8219</v>
      </c>
      <c r="B155">
        <v>14</v>
      </c>
      <c r="D155" t="s">
        <v>8221</v>
      </c>
      <c r="E155">
        <v>0</v>
      </c>
      <c r="O155">
        <v>14</v>
      </c>
      <c r="P155">
        <v>0</v>
      </c>
    </row>
    <row r="156" spans="1:16" x14ac:dyDescent="0.3">
      <c r="A156" t="s">
        <v>8219</v>
      </c>
      <c r="B156">
        <v>14</v>
      </c>
      <c r="D156" t="s">
        <v>8221</v>
      </c>
      <c r="E156">
        <v>0</v>
      </c>
      <c r="O156">
        <v>14</v>
      </c>
      <c r="P156">
        <v>0</v>
      </c>
    </row>
    <row r="157" spans="1:16" x14ac:dyDescent="0.3">
      <c r="A157" t="s">
        <v>8219</v>
      </c>
      <c r="B157">
        <v>14</v>
      </c>
      <c r="D157" t="s">
        <v>8221</v>
      </c>
      <c r="E157">
        <v>0</v>
      </c>
      <c r="O157">
        <v>14</v>
      </c>
      <c r="P157">
        <v>0</v>
      </c>
    </row>
    <row r="158" spans="1:16" x14ac:dyDescent="0.3">
      <c r="A158" t="s">
        <v>8219</v>
      </c>
      <c r="B158">
        <v>14</v>
      </c>
      <c r="D158" t="s">
        <v>8221</v>
      </c>
      <c r="E158">
        <v>0</v>
      </c>
      <c r="O158">
        <v>14</v>
      </c>
      <c r="P158">
        <v>0</v>
      </c>
    </row>
    <row r="159" spans="1:16" x14ac:dyDescent="0.3">
      <c r="A159" t="s">
        <v>8219</v>
      </c>
      <c r="B159">
        <v>14</v>
      </c>
      <c r="D159" t="s">
        <v>8221</v>
      </c>
      <c r="E159">
        <v>0</v>
      </c>
      <c r="O159">
        <v>14</v>
      </c>
      <c r="P159">
        <v>0</v>
      </c>
    </row>
    <row r="160" spans="1:16" x14ac:dyDescent="0.3">
      <c r="A160" t="s">
        <v>8219</v>
      </c>
      <c r="B160">
        <v>14</v>
      </c>
      <c r="D160" t="s">
        <v>8221</v>
      </c>
      <c r="E160">
        <v>0</v>
      </c>
      <c r="O160">
        <v>14</v>
      </c>
      <c r="P160">
        <v>0</v>
      </c>
    </row>
    <row r="161" spans="1:16" x14ac:dyDescent="0.3">
      <c r="A161" t="s">
        <v>8219</v>
      </c>
      <c r="B161">
        <v>14</v>
      </c>
      <c r="D161" t="s">
        <v>8221</v>
      </c>
      <c r="E161">
        <v>0</v>
      </c>
      <c r="O161">
        <v>14</v>
      </c>
      <c r="P161">
        <v>0</v>
      </c>
    </row>
    <row r="162" spans="1:16" x14ac:dyDescent="0.3">
      <c r="A162" t="s">
        <v>8219</v>
      </c>
      <c r="B162">
        <v>14</v>
      </c>
      <c r="D162" t="s">
        <v>8221</v>
      </c>
      <c r="E162">
        <v>0</v>
      </c>
      <c r="O162">
        <v>14</v>
      </c>
      <c r="P162">
        <v>0</v>
      </c>
    </row>
    <row r="163" spans="1:16" x14ac:dyDescent="0.3">
      <c r="A163" t="s">
        <v>8219</v>
      </c>
      <c r="B163">
        <v>14</v>
      </c>
      <c r="D163" t="s">
        <v>8221</v>
      </c>
      <c r="E163">
        <v>0</v>
      </c>
      <c r="O163">
        <v>14</v>
      </c>
      <c r="P163">
        <v>0</v>
      </c>
    </row>
    <row r="164" spans="1:16" x14ac:dyDescent="0.3">
      <c r="A164" t="s">
        <v>8219</v>
      </c>
      <c r="B164">
        <v>14</v>
      </c>
      <c r="D164" t="s">
        <v>8221</v>
      </c>
      <c r="E164">
        <v>0</v>
      </c>
      <c r="O164">
        <v>14</v>
      </c>
      <c r="P164">
        <v>0</v>
      </c>
    </row>
    <row r="165" spans="1:16" x14ac:dyDescent="0.3">
      <c r="A165" t="s">
        <v>8219</v>
      </c>
      <c r="B165">
        <v>15</v>
      </c>
      <c r="D165" t="s">
        <v>8221</v>
      </c>
      <c r="E165">
        <v>0</v>
      </c>
      <c r="O165">
        <v>15</v>
      </c>
      <c r="P165">
        <v>0</v>
      </c>
    </row>
    <row r="166" spans="1:16" x14ac:dyDescent="0.3">
      <c r="A166" t="s">
        <v>8219</v>
      </c>
      <c r="B166">
        <v>15</v>
      </c>
      <c r="D166" t="s">
        <v>8221</v>
      </c>
      <c r="E166">
        <v>0</v>
      </c>
      <c r="O166">
        <v>15</v>
      </c>
      <c r="P166">
        <v>0</v>
      </c>
    </row>
    <row r="167" spans="1:16" x14ac:dyDescent="0.3">
      <c r="A167" t="s">
        <v>8219</v>
      </c>
      <c r="B167">
        <v>15</v>
      </c>
      <c r="D167" t="s">
        <v>8221</v>
      </c>
      <c r="E167">
        <v>0</v>
      </c>
      <c r="O167">
        <v>15</v>
      </c>
      <c r="P167">
        <v>0</v>
      </c>
    </row>
    <row r="168" spans="1:16" x14ac:dyDescent="0.3">
      <c r="A168" t="s">
        <v>8219</v>
      </c>
      <c r="B168">
        <v>15</v>
      </c>
      <c r="D168" t="s">
        <v>8221</v>
      </c>
      <c r="E168">
        <v>0</v>
      </c>
      <c r="O168">
        <v>15</v>
      </c>
      <c r="P168">
        <v>0</v>
      </c>
    </row>
    <row r="169" spans="1:16" x14ac:dyDescent="0.3">
      <c r="A169" t="s">
        <v>8219</v>
      </c>
      <c r="B169">
        <v>15</v>
      </c>
      <c r="D169" t="s">
        <v>8221</v>
      </c>
      <c r="E169">
        <v>0</v>
      </c>
      <c r="O169">
        <v>15</v>
      </c>
      <c r="P169">
        <v>0</v>
      </c>
    </row>
    <row r="170" spans="1:16" x14ac:dyDescent="0.3">
      <c r="A170" t="s">
        <v>8219</v>
      </c>
      <c r="B170">
        <v>15</v>
      </c>
      <c r="D170" t="s">
        <v>8221</v>
      </c>
      <c r="E170">
        <v>0</v>
      </c>
      <c r="O170">
        <v>15</v>
      </c>
      <c r="P170">
        <v>0</v>
      </c>
    </row>
    <row r="171" spans="1:16" x14ac:dyDescent="0.3">
      <c r="A171" t="s">
        <v>8219</v>
      </c>
      <c r="B171">
        <v>15</v>
      </c>
      <c r="D171" t="s">
        <v>8221</v>
      </c>
      <c r="E171">
        <v>0</v>
      </c>
      <c r="O171">
        <v>15</v>
      </c>
      <c r="P171">
        <v>0</v>
      </c>
    </row>
    <row r="172" spans="1:16" x14ac:dyDescent="0.3">
      <c r="A172" t="s">
        <v>8219</v>
      </c>
      <c r="B172">
        <v>15</v>
      </c>
      <c r="D172" t="s">
        <v>8221</v>
      </c>
      <c r="E172">
        <v>0</v>
      </c>
      <c r="O172">
        <v>15</v>
      </c>
      <c r="P172">
        <v>0</v>
      </c>
    </row>
    <row r="173" spans="1:16" x14ac:dyDescent="0.3">
      <c r="A173" t="s">
        <v>8219</v>
      </c>
      <c r="B173">
        <v>15</v>
      </c>
      <c r="D173" t="s">
        <v>8221</v>
      </c>
      <c r="E173">
        <v>0</v>
      </c>
      <c r="O173">
        <v>15</v>
      </c>
      <c r="P173">
        <v>0</v>
      </c>
    </row>
    <row r="174" spans="1:16" x14ac:dyDescent="0.3">
      <c r="A174" t="s">
        <v>8219</v>
      </c>
      <c r="B174">
        <v>15</v>
      </c>
      <c r="D174" t="s">
        <v>8221</v>
      </c>
      <c r="E174">
        <v>0</v>
      </c>
      <c r="O174">
        <v>15</v>
      </c>
      <c r="P174">
        <v>0</v>
      </c>
    </row>
    <row r="175" spans="1:16" x14ac:dyDescent="0.3">
      <c r="A175" t="s">
        <v>8219</v>
      </c>
      <c r="B175">
        <v>15</v>
      </c>
      <c r="D175" t="s">
        <v>8221</v>
      </c>
      <c r="E175">
        <v>0</v>
      </c>
      <c r="O175">
        <v>15</v>
      </c>
      <c r="P175">
        <v>0</v>
      </c>
    </row>
    <row r="176" spans="1:16" x14ac:dyDescent="0.3">
      <c r="A176" t="s">
        <v>8219</v>
      </c>
      <c r="B176">
        <v>15</v>
      </c>
      <c r="D176" t="s">
        <v>8221</v>
      </c>
      <c r="E176">
        <v>0</v>
      </c>
      <c r="O176">
        <v>15</v>
      </c>
      <c r="P176">
        <v>0</v>
      </c>
    </row>
    <row r="177" spans="1:16" x14ac:dyDescent="0.3">
      <c r="A177" t="s">
        <v>8219</v>
      </c>
      <c r="B177">
        <v>15</v>
      </c>
      <c r="D177" t="s">
        <v>8221</v>
      </c>
      <c r="E177">
        <v>0</v>
      </c>
      <c r="O177">
        <v>15</v>
      </c>
      <c r="P177">
        <v>0</v>
      </c>
    </row>
    <row r="178" spans="1:16" x14ac:dyDescent="0.3">
      <c r="A178" t="s">
        <v>8219</v>
      </c>
      <c r="B178">
        <v>15</v>
      </c>
      <c r="D178" t="s">
        <v>8221</v>
      </c>
      <c r="E178">
        <v>0</v>
      </c>
      <c r="O178">
        <v>15</v>
      </c>
      <c r="P178">
        <v>0</v>
      </c>
    </row>
    <row r="179" spans="1:16" x14ac:dyDescent="0.3">
      <c r="A179" t="s">
        <v>8219</v>
      </c>
      <c r="B179">
        <v>15</v>
      </c>
      <c r="D179" t="s">
        <v>8221</v>
      </c>
      <c r="E179">
        <v>0</v>
      </c>
      <c r="O179">
        <v>15</v>
      </c>
      <c r="P179">
        <v>0</v>
      </c>
    </row>
    <row r="180" spans="1:16" x14ac:dyDescent="0.3">
      <c r="A180" t="s">
        <v>8219</v>
      </c>
      <c r="B180">
        <v>15</v>
      </c>
      <c r="D180" t="s">
        <v>8221</v>
      </c>
      <c r="E180">
        <v>0</v>
      </c>
      <c r="O180">
        <v>15</v>
      </c>
      <c r="P180">
        <v>0</v>
      </c>
    </row>
    <row r="181" spans="1:16" x14ac:dyDescent="0.3">
      <c r="A181" t="s">
        <v>8219</v>
      </c>
      <c r="B181">
        <v>15</v>
      </c>
      <c r="D181" t="s">
        <v>8221</v>
      </c>
      <c r="E181">
        <v>0</v>
      </c>
      <c r="O181">
        <v>15</v>
      </c>
      <c r="P181">
        <v>0</v>
      </c>
    </row>
    <row r="182" spans="1:16" x14ac:dyDescent="0.3">
      <c r="A182" t="s">
        <v>8219</v>
      </c>
      <c r="B182">
        <v>15</v>
      </c>
      <c r="D182" t="s">
        <v>8221</v>
      </c>
      <c r="E182">
        <v>0</v>
      </c>
      <c r="O182">
        <v>15</v>
      </c>
      <c r="P182">
        <v>0</v>
      </c>
    </row>
    <row r="183" spans="1:16" x14ac:dyDescent="0.3">
      <c r="A183" t="s">
        <v>8219</v>
      </c>
      <c r="B183">
        <v>15</v>
      </c>
      <c r="D183" t="s">
        <v>8221</v>
      </c>
      <c r="E183">
        <v>0</v>
      </c>
      <c r="O183">
        <v>15</v>
      </c>
      <c r="P183">
        <v>0</v>
      </c>
    </row>
    <row r="184" spans="1:16" x14ac:dyDescent="0.3">
      <c r="A184" t="s">
        <v>8219</v>
      </c>
      <c r="B184">
        <v>15</v>
      </c>
      <c r="D184" t="s">
        <v>8221</v>
      </c>
      <c r="E184">
        <v>0</v>
      </c>
      <c r="O184">
        <v>15</v>
      </c>
      <c r="P184">
        <v>0</v>
      </c>
    </row>
    <row r="185" spans="1:16" x14ac:dyDescent="0.3">
      <c r="A185" t="s">
        <v>8219</v>
      </c>
      <c r="B185">
        <v>15</v>
      </c>
      <c r="D185" t="s">
        <v>8221</v>
      </c>
      <c r="E185">
        <v>0</v>
      </c>
      <c r="O185">
        <v>15</v>
      </c>
      <c r="P185">
        <v>0</v>
      </c>
    </row>
    <row r="186" spans="1:16" x14ac:dyDescent="0.3">
      <c r="A186" t="s">
        <v>8219</v>
      </c>
      <c r="B186">
        <v>15</v>
      </c>
      <c r="D186" t="s">
        <v>8221</v>
      </c>
      <c r="E186">
        <v>0</v>
      </c>
      <c r="O186">
        <v>15</v>
      </c>
      <c r="P186">
        <v>0</v>
      </c>
    </row>
    <row r="187" spans="1:16" x14ac:dyDescent="0.3">
      <c r="A187" t="s">
        <v>8219</v>
      </c>
      <c r="B187">
        <v>15</v>
      </c>
      <c r="D187" t="s">
        <v>8221</v>
      </c>
      <c r="E187">
        <v>0</v>
      </c>
      <c r="O187">
        <v>15</v>
      </c>
      <c r="P187">
        <v>0</v>
      </c>
    </row>
    <row r="188" spans="1:16" x14ac:dyDescent="0.3">
      <c r="A188" t="s">
        <v>8219</v>
      </c>
      <c r="B188">
        <v>15</v>
      </c>
      <c r="D188" t="s">
        <v>8221</v>
      </c>
      <c r="E188">
        <v>0</v>
      </c>
      <c r="O188">
        <v>15</v>
      </c>
      <c r="P188">
        <v>0</v>
      </c>
    </row>
    <row r="189" spans="1:16" x14ac:dyDescent="0.3">
      <c r="A189" t="s">
        <v>8219</v>
      </c>
      <c r="B189">
        <v>15</v>
      </c>
      <c r="D189" t="s">
        <v>8221</v>
      </c>
      <c r="E189">
        <v>0</v>
      </c>
      <c r="O189">
        <v>15</v>
      </c>
      <c r="P189">
        <v>0</v>
      </c>
    </row>
    <row r="190" spans="1:16" x14ac:dyDescent="0.3">
      <c r="A190" t="s">
        <v>8219</v>
      </c>
      <c r="B190">
        <v>15</v>
      </c>
      <c r="D190" t="s">
        <v>8221</v>
      </c>
      <c r="E190">
        <v>0</v>
      </c>
      <c r="O190">
        <v>15</v>
      </c>
      <c r="P190">
        <v>0</v>
      </c>
    </row>
    <row r="191" spans="1:16" x14ac:dyDescent="0.3">
      <c r="A191" t="s">
        <v>8219</v>
      </c>
      <c r="B191">
        <v>16</v>
      </c>
      <c r="D191" t="s">
        <v>8221</v>
      </c>
      <c r="E191">
        <v>0</v>
      </c>
      <c r="O191">
        <v>16</v>
      </c>
      <c r="P191">
        <v>0</v>
      </c>
    </row>
    <row r="192" spans="1:16" x14ac:dyDescent="0.3">
      <c r="A192" t="s">
        <v>8219</v>
      </c>
      <c r="B192">
        <v>16</v>
      </c>
      <c r="D192" t="s">
        <v>8221</v>
      </c>
      <c r="E192">
        <v>0</v>
      </c>
      <c r="O192">
        <v>16</v>
      </c>
      <c r="P192">
        <v>0</v>
      </c>
    </row>
    <row r="193" spans="1:16" x14ac:dyDescent="0.3">
      <c r="A193" t="s">
        <v>8219</v>
      </c>
      <c r="B193">
        <v>16</v>
      </c>
      <c r="D193" t="s">
        <v>8221</v>
      </c>
      <c r="E193">
        <v>0</v>
      </c>
      <c r="O193">
        <v>16</v>
      </c>
      <c r="P193">
        <v>0</v>
      </c>
    </row>
    <row r="194" spans="1:16" x14ac:dyDescent="0.3">
      <c r="A194" t="s">
        <v>8219</v>
      </c>
      <c r="B194">
        <v>16</v>
      </c>
      <c r="D194" t="s">
        <v>8221</v>
      </c>
      <c r="E194">
        <v>0</v>
      </c>
      <c r="O194">
        <v>16</v>
      </c>
      <c r="P194">
        <v>0</v>
      </c>
    </row>
    <row r="195" spans="1:16" x14ac:dyDescent="0.3">
      <c r="A195" t="s">
        <v>8219</v>
      </c>
      <c r="B195">
        <v>16</v>
      </c>
      <c r="D195" t="s">
        <v>8221</v>
      </c>
      <c r="E195">
        <v>0</v>
      </c>
      <c r="O195">
        <v>16</v>
      </c>
      <c r="P195">
        <v>0</v>
      </c>
    </row>
    <row r="196" spans="1:16" x14ac:dyDescent="0.3">
      <c r="A196" t="s">
        <v>8219</v>
      </c>
      <c r="B196">
        <v>16</v>
      </c>
      <c r="D196" t="s">
        <v>8221</v>
      </c>
      <c r="E196">
        <v>0</v>
      </c>
      <c r="O196">
        <v>16</v>
      </c>
      <c r="P196">
        <v>0</v>
      </c>
    </row>
    <row r="197" spans="1:16" x14ac:dyDescent="0.3">
      <c r="A197" t="s">
        <v>8219</v>
      </c>
      <c r="B197">
        <v>16</v>
      </c>
      <c r="D197" t="s">
        <v>8221</v>
      </c>
      <c r="E197">
        <v>0</v>
      </c>
      <c r="O197">
        <v>16</v>
      </c>
      <c r="P197">
        <v>0</v>
      </c>
    </row>
    <row r="198" spans="1:16" x14ac:dyDescent="0.3">
      <c r="A198" t="s">
        <v>8219</v>
      </c>
      <c r="B198">
        <v>16</v>
      </c>
      <c r="D198" t="s">
        <v>8221</v>
      </c>
      <c r="E198">
        <v>0</v>
      </c>
      <c r="O198">
        <v>16</v>
      </c>
      <c r="P198">
        <v>0</v>
      </c>
    </row>
    <row r="199" spans="1:16" x14ac:dyDescent="0.3">
      <c r="A199" t="s">
        <v>8219</v>
      </c>
      <c r="B199">
        <v>16</v>
      </c>
      <c r="D199" t="s">
        <v>8221</v>
      </c>
      <c r="E199">
        <v>0</v>
      </c>
      <c r="O199">
        <v>16</v>
      </c>
      <c r="P199">
        <v>0</v>
      </c>
    </row>
    <row r="200" spans="1:16" x14ac:dyDescent="0.3">
      <c r="A200" t="s">
        <v>8219</v>
      </c>
      <c r="B200">
        <v>16</v>
      </c>
      <c r="D200" t="s">
        <v>8221</v>
      </c>
      <c r="E200">
        <v>0</v>
      </c>
      <c r="O200">
        <v>16</v>
      </c>
      <c r="P200">
        <v>0</v>
      </c>
    </row>
    <row r="201" spans="1:16" x14ac:dyDescent="0.3">
      <c r="A201" t="s">
        <v>8219</v>
      </c>
      <c r="B201">
        <v>16</v>
      </c>
      <c r="D201" t="s">
        <v>8221</v>
      </c>
      <c r="E201">
        <v>0</v>
      </c>
      <c r="O201">
        <v>16</v>
      </c>
      <c r="P201">
        <v>0</v>
      </c>
    </row>
    <row r="202" spans="1:16" x14ac:dyDescent="0.3">
      <c r="A202" t="s">
        <v>8219</v>
      </c>
      <c r="B202">
        <v>16</v>
      </c>
      <c r="D202" t="s">
        <v>8221</v>
      </c>
      <c r="E202">
        <v>0</v>
      </c>
      <c r="O202">
        <v>16</v>
      </c>
      <c r="P202">
        <v>0</v>
      </c>
    </row>
    <row r="203" spans="1:16" x14ac:dyDescent="0.3">
      <c r="A203" t="s">
        <v>8219</v>
      </c>
      <c r="B203">
        <v>16</v>
      </c>
      <c r="D203" t="s">
        <v>8221</v>
      </c>
      <c r="E203">
        <v>0</v>
      </c>
      <c r="O203">
        <v>16</v>
      </c>
      <c r="P203">
        <v>0</v>
      </c>
    </row>
    <row r="204" spans="1:16" x14ac:dyDescent="0.3">
      <c r="A204" t="s">
        <v>8219</v>
      </c>
      <c r="B204">
        <v>17</v>
      </c>
      <c r="D204" t="s">
        <v>8221</v>
      </c>
      <c r="E204">
        <v>0</v>
      </c>
      <c r="O204">
        <v>17</v>
      </c>
      <c r="P204">
        <v>0</v>
      </c>
    </row>
    <row r="205" spans="1:16" x14ac:dyDescent="0.3">
      <c r="A205" t="s">
        <v>8219</v>
      </c>
      <c r="B205">
        <v>17</v>
      </c>
      <c r="D205" t="s">
        <v>8221</v>
      </c>
      <c r="E205">
        <v>0</v>
      </c>
      <c r="O205">
        <v>17</v>
      </c>
      <c r="P205">
        <v>0</v>
      </c>
    </row>
    <row r="206" spans="1:16" x14ac:dyDescent="0.3">
      <c r="A206" t="s">
        <v>8219</v>
      </c>
      <c r="B206">
        <v>17</v>
      </c>
      <c r="D206" t="s">
        <v>8221</v>
      </c>
      <c r="E206">
        <v>0</v>
      </c>
      <c r="O206">
        <v>17</v>
      </c>
      <c r="P206">
        <v>0</v>
      </c>
    </row>
    <row r="207" spans="1:16" x14ac:dyDescent="0.3">
      <c r="A207" t="s">
        <v>8219</v>
      </c>
      <c r="B207">
        <v>17</v>
      </c>
      <c r="D207" t="s">
        <v>8221</v>
      </c>
      <c r="E207">
        <v>0</v>
      </c>
      <c r="O207">
        <v>17</v>
      </c>
      <c r="P207">
        <v>0</v>
      </c>
    </row>
    <row r="208" spans="1:16" x14ac:dyDescent="0.3">
      <c r="A208" t="s">
        <v>8219</v>
      </c>
      <c r="B208">
        <v>17</v>
      </c>
      <c r="D208" t="s">
        <v>8221</v>
      </c>
      <c r="E208">
        <v>0</v>
      </c>
      <c r="O208">
        <v>17</v>
      </c>
      <c r="P208">
        <v>0</v>
      </c>
    </row>
    <row r="209" spans="1:16" x14ac:dyDescent="0.3">
      <c r="A209" t="s">
        <v>8219</v>
      </c>
      <c r="B209">
        <v>17</v>
      </c>
      <c r="D209" t="s">
        <v>8221</v>
      </c>
      <c r="E209">
        <v>0</v>
      </c>
      <c r="O209">
        <v>17</v>
      </c>
      <c r="P209">
        <v>0</v>
      </c>
    </row>
    <row r="210" spans="1:16" x14ac:dyDescent="0.3">
      <c r="A210" t="s">
        <v>8219</v>
      </c>
      <c r="B210">
        <v>17</v>
      </c>
      <c r="D210" t="s">
        <v>8221</v>
      </c>
      <c r="E210">
        <v>0</v>
      </c>
      <c r="O210">
        <v>17</v>
      </c>
      <c r="P210">
        <v>0</v>
      </c>
    </row>
    <row r="211" spans="1:16" x14ac:dyDescent="0.3">
      <c r="A211" t="s">
        <v>8219</v>
      </c>
      <c r="B211">
        <v>17</v>
      </c>
      <c r="D211" t="s">
        <v>8221</v>
      </c>
      <c r="E211">
        <v>0</v>
      </c>
      <c r="O211">
        <v>17</v>
      </c>
      <c r="P211">
        <v>0</v>
      </c>
    </row>
    <row r="212" spans="1:16" x14ac:dyDescent="0.3">
      <c r="A212" t="s">
        <v>8219</v>
      </c>
      <c r="B212">
        <v>17</v>
      </c>
      <c r="D212" t="s">
        <v>8221</v>
      </c>
      <c r="E212">
        <v>0</v>
      </c>
      <c r="O212">
        <v>17</v>
      </c>
      <c r="P212">
        <v>0</v>
      </c>
    </row>
    <row r="213" spans="1:16" x14ac:dyDescent="0.3">
      <c r="A213" t="s">
        <v>8219</v>
      </c>
      <c r="B213">
        <v>17</v>
      </c>
      <c r="D213" t="s">
        <v>8221</v>
      </c>
      <c r="E213">
        <v>0</v>
      </c>
      <c r="O213">
        <v>17</v>
      </c>
      <c r="P213">
        <v>0</v>
      </c>
    </row>
    <row r="214" spans="1:16" x14ac:dyDescent="0.3">
      <c r="A214" t="s">
        <v>8219</v>
      </c>
      <c r="B214">
        <v>17</v>
      </c>
      <c r="D214" t="s">
        <v>8221</v>
      </c>
      <c r="E214">
        <v>0</v>
      </c>
      <c r="O214">
        <v>17</v>
      </c>
      <c r="P214">
        <v>0</v>
      </c>
    </row>
    <row r="215" spans="1:16" x14ac:dyDescent="0.3">
      <c r="A215" t="s">
        <v>8219</v>
      </c>
      <c r="B215">
        <v>17</v>
      </c>
      <c r="D215" t="s">
        <v>8221</v>
      </c>
      <c r="E215">
        <v>0</v>
      </c>
      <c r="O215">
        <v>17</v>
      </c>
      <c r="P215">
        <v>0</v>
      </c>
    </row>
    <row r="216" spans="1:16" x14ac:dyDescent="0.3">
      <c r="A216" t="s">
        <v>8219</v>
      </c>
      <c r="B216">
        <v>17</v>
      </c>
      <c r="D216" t="s">
        <v>8221</v>
      </c>
      <c r="E216">
        <v>0</v>
      </c>
      <c r="O216">
        <v>17</v>
      </c>
      <c r="P216">
        <v>0</v>
      </c>
    </row>
    <row r="217" spans="1:16" x14ac:dyDescent="0.3">
      <c r="A217" t="s">
        <v>8219</v>
      </c>
      <c r="B217">
        <v>17</v>
      </c>
      <c r="D217" t="s">
        <v>8221</v>
      </c>
      <c r="E217">
        <v>0</v>
      </c>
      <c r="O217">
        <v>17</v>
      </c>
      <c r="P217">
        <v>0</v>
      </c>
    </row>
    <row r="218" spans="1:16" x14ac:dyDescent="0.3">
      <c r="A218" t="s">
        <v>8219</v>
      </c>
      <c r="B218">
        <v>17</v>
      </c>
      <c r="D218" t="s">
        <v>8221</v>
      </c>
      <c r="E218">
        <v>0</v>
      </c>
      <c r="O218">
        <v>17</v>
      </c>
      <c r="P218">
        <v>0</v>
      </c>
    </row>
    <row r="219" spans="1:16" x14ac:dyDescent="0.3">
      <c r="A219" t="s">
        <v>8219</v>
      </c>
      <c r="B219">
        <v>17</v>
      </c>
      <c r="D219" t="s">
        <v>8221</v>
      </c>
      <c r="E219">
        <v>0</v>
      </c>
      <c r="O219">
        <v>17</v>
      </c>
      <c r="P219">
        <v>0</v>
      </c>
    </row>
    <row r="220" spans="1:16" x14ac:dyDescent="0.3">
      <c r="A220" t="s">
        <v>8219</v>
      </c>
      <c r="B220">
        <v>17</v>
      </c>
      <c r="D220" t="s">
        <v>8221</v>
      </c>
      <c r="E220">
        <v>0</v>
      </c>
      <c r="O220">
        <v>17</v>
      </c>
      <c r="P220">
        <v>0</v>
      </c>
    </row>
    <row r="221" spans="1:16" x14ac:dyDescent="0.3">
      <c r="A221" t="s">
        <v>8219</v>
      </c>
      <c r="B221">
        <v>17</v>
      </c>
      <c r="D221" t="s">
        <v>8221</v>
      </c>
      <c r="E221">
        <v>0</v>
      </c>
      <c r="O221">
        <v>17</v>
      </c>
      <c r="P221">
        <v>0</v>
      </c>
    </row>
    <row r="222" spans="1:16" x14ac:dyDescent="0.3">
      <c r="A222" t="s">
        <v>8219</v>
      </c>
      <c r="B222">
        <v>17</v>
      </c>
      <c r="D222" t="s">
        <v>8221</v>
      </c>
      <c r="E222">
        <v>0</v>
      </c>
      <c r="O222">
        <v>17</v>
      </c>
      <c r="P222">
        <v>0</v>
      </c>
    </row>
    <row r="223" spans="1:16" x14ac:dyDescent="0.3">
      <c r="A223" t="s">
        <v>8219</v>
      </c>
      <c r="B223">
        <v>17</v>
      </c>
      <c r="D223" t="s">
        <v>8221</v>
      </c>
      <c r="E223">
        <v>0</v>
      </c>
      <c r="O223">
        <v>17</v>
      </c>
      <c r="P223">
        <v>0</v>
      </c>
    </row>
    <row r="224" spans="1:16" x14ac:dyDescent="0.3">
      <c r="A224" t="s">
        <v>8219</v>
      </c>
      <c r="B224">
        <v>17</v>
      </c>
      <c r="D224" t="s">
        <v>8221</v>
      </c>
      <c r="E224">
        <v>0</v>
      </c>
      <c r="O224">
        <v>17</v>
      </c>
      <c r="P224">
        <v>0</v>
      </c>
    </row>
    <row r="225" spans="1:16" x14ac:dyDescent="0.3">
      <c r="A225" t="s">
        <v>8219</v>
      </c>
      <c r="B225">
        <v>17</v>
      </c>
      <c r="D225" t="s">
        <v>8221</v>
      </c>
      <c r="E225">
        <v>0</v>
      </c>
      <c r="O225">
        <v>17</v>
      </c>
      <c r="P225">
        <v>0</v>
      </c>
    </row>
    <row r="226" spans="1:16" x14ac:dyDescent="0.3">
      <c r="A226" t="s">
        <v>8219</v>
      </c>
      <c r="B226">
        <v>17</v>
      </c>
      <c r="D226" t="s">
        <v>8221</v>
      </c>
      <c r="E226">
        <v>0</v>
      </c>
      <c r="O226">
        <v>17</v>
      </c>
      <c r="P226">
        <v>0</v>
      </c>
    </row>
    <row r="227" spans="1:16" x14ac:dyDescent="0.3">
      <c r="A227" t="s">
        <v>8219</v>
      </c>
      <c r="B227">
        <v>17</v>
      </c>
      <c r="D227" t="s">
        <v>8221</v>
      </c>
      <c r="E227">
        <v>0</v>
      </c>
      <c r="O227">
        <v>17</v>
      </c>
      <c r="P227">
        <v>0</v>
      </c>
    </row>
    <row r="228" spans="1:16" x14ac:dyDescent="0.3">
      <c r="A228" t="s">
        <v>8219</v>
      </c>
      <c r="B228">
        <v>17</v>
      </c>
      <c r="D228" t="s">
        <v>8221</v>
      </c>
      <c r="E228">
        <v>0</v>
      </c>
      <c r="O228">
        <v>17</v>
      </c>
      <c r="P228">
        <v>0</v>
      </c>
    </row>
    <row r="229" spans="1:16" x14ac:dyDescent="0.3">
      <c r="A229" t="s">
        <v>8219</v>
      </c>
      <c r="B229">
        <v>17</v>
      </c>
      <c r="D229" t="s">
        <v>8221</v>
      </c>
      <c r="E229">
        <v>0</v>
      </c>
      <c r="O229">
        <v>17</v>
      </c>
      <c r="P229">
        <v>0</v>
      </c>
    </row>
    <row r="230" spans="1:16" x14ac:dyDescent="0.3">
      <c r="A230" t="s">
        <v>8219</v>
      </c>
      <c r="B230">
        <v>17</v>
      </c>
      <c r="D230" t="s">
        <v>8221</v>
      </c>
      <c r="E230">
        <v>0</v>
      </c>
      <c r="O230">
        <v>17</v>
      </c>
      <c r="P230">
        <v>0</v>
      </c>
    </row>
    <row r="231" spans="1:16" x14ac:dyDescent="0.3">
      <c r="A231" t="s">
        <v>8219</v>
      </c>
      <c r="B231">
        <v>17</v>
      </c>
      <c r="D231" t="s">
        <v>8221</v>
      </c>
      <c r="E231">
        <v>0</v>
      </c>
      <c r="O231">
        <v>17</v>
      </c>
      <c r="P231">
        <v>0</v>
      </c>
    </row>
    <row r="232" spans="1:16" x14ac:dyDescent="0.3">
      <c r="A232" t="s">
        <v>8219</v>
      </c>
      <c r="B232">
        <v>17</v>
      </c>
      <c r="D232" t="s">
        <v>8221</v>
      </c>
      <c r="E232">
        <v>0</v>
      </c>
      <c r="O232">
        <v>17</v>
      </c>
      <c r="P232">
        <v>0</v>
      </c>
    </row>
    <row r="233" spans="1:16" x14ac:dyDescent="0.3">
      <c r="A233" t="s">
        <v>8219</v>
      </c>
      <c r="B233">
        <v>17</v>
      </c>
      <c r="D233" t="s">
        <v>8221</v>
      </c>
      <c r="E233">
        <v>0</v>
      </c>
      <c r="O233">
        <v>17</v>
      </c>
      <c r="P233">
        <v>0</v>
      </c>
    </row>
    <row r="234" spans="1:16" x14ac:dyDescent="0.3">
      <c r="A234" t="s">
        <v>8219</v>
      </c>
      <c r="B234">
        <v>17</v>
      </c>
      <c r="D234" t="s">
        <v>8221</v>
      </c>
      <c r="E234">
        <v>0</v>
      </c>
      <c r="O234">
        <v>17</v>
      </c>
      <c r="P234">
        <v>0</v>
      </c>
    </row>
    <row r="235" spans="1:16" x14ac:dyDescent="0.3">
      <c r="A235" t="s">
        <v>8219</v>
      </c>
      <c r="B235">
        <v>17</v>
      </c>
      <c r="D235" t="s">
        <v>8221</v>
      </c>
      <c r="E235">
        <v>0</v>
      </c>
      <c r="O235">
        <v>17</v>
      </c>
      <c r="P235">
        <v>0</v>
      </c>
    </row>
    <row r="236" spans="1:16" x14ac:dyDescent="0.3">
      <c r="A236" t="s">
        <v>8219</v>
      </c>
      <c r="B236">
        <v>17</v>
      </c>
      <c r="D236" t="s">
        <v>8221</v>
      </c>
      <c r="E236">
        <v>0</v>
      </c>
      <c r="O236">
        <v>17</v>
      </c>
      <c r="P236">
        <v>0</v>
      </c>
    </row>
    <row r="237" spans="1:16" x14ac:dyDescent="0.3">
      <c r="A237" t="s">
        <v>8219</v>
      </c>
      <c r="B237">
        <v>17</v>
      </c>
      <c r="D237" t="s">
        <v>8221</v>
      </c>
      <c r="E237">
        <v>0</v>
      </c>
      <c r="O237">
        <v>17</v>
      </c>
      <c r="P237">
        <v>0</v>
      </c>
    </row>
    <row r="238" spans="1:16" x14ac:dyDescent="0.3">
      <c r="A238" t="s">
        <v>8219</v>
      </c>
      <c r="B238">
        <v>18</v>
      </c>
      <c r="D238" t="s">
        <v>8221</v>
      </c>
      <c r="E238">
        <v>0</v>
      </c>
      <c r="O238">
        <v>18</v>
      </c>
      <c r="P238">
        <v>0</v>
      </c>
    </row>
    <row r="239" spans="1:16" x14ac:dyDescent="0.3">
      <c r="A239" t="s">
        <v>8219</v>
      </c>
      <c r="B239">
        <v>18</v>
      </c>
      <c r="D239" t="s">
        <v>8221</v>
      </c>
      <c r="E239">
        <v>0</v>
      </c>
      <c r="O239">
        <v>18</v>
      </c>
      <c r="P239">
        <v>0</v>
      </c>
    </row>
    <row r="240" spans="1:16" x14ac:dyDescent="0.3">
      <c r="A240" t="s">
        <v>8219</v>
      </c>
      <c r="B240">
        <v>18</v>
      </c>
      <c r="D240" t="s">
        <v>8221</v>
      </c>
      <c r="E240">
        <v>0</v>
      </c>
      <c r="O240">
        <v>18</v>
      </c>
      <c r="P240">
        <v>0</v>
      </c>
    </row>
    <row r="241" spans="1:16" x14ac:dyDescent="0.3">
      <c r="A241" t="s">
        <v>8219</v>
      </c>
      <c r="B241">
        <v>18</v>
      </c>
      <c r="D241" t="s">
        <v>8221</v>
      </c>
      <c r="E241">
        <v>0</v>
      </c>
      <c r="O241">
        <v>18</v>
      </c>
      <c r="P241">
        <v>0</v>
      </c>
    </row>
    <row r="242" spans="1:16" x14ac:dyDescent="0.3">
      <c r="A242" t="s">
        <v>8219</v>
      </c>
      <c r="B242">
        <v>18</v>
      </c>
      <c r="D242" t="s">
        <v>8221</v>
      </c>
      <c r="E242">
        <v>0</v>
      </c>
      <c r="O242">
        <v>18</v>
      </c>
      <c r="P242">
        <v>0</v>
      </c>
    </row>
    <row r="243" spans="1:16" x14ac:dyDescent="0.3">
      <c r="A243" t="s">
        <v>8219</v>
      </c>
      <c r="B243">
        <v>18</v>
      </c>
      <c r="D243" t="s">
        <v>8221</v>
      </c>
      <c r="E243">
        <v>0</v>
      </c>
      <c r="O243">
        <v>18</v>
      </c>
      <c r="P243">
        <v>0</v>
      </c>
    </row>
    <row r="244" spans="1:16" x14ac:dyDescent="0.3">
      <c r="A244" t="s">
        <v>8219</v>
      </c>
      <c r="B244">
        <v>18</v>
      </c>
      <c r="D244" t="s">
        <v>8221</v>
      </c>
      <c r="E244">
        <v>0</v>
      </c>
      <c r="O244">
        <v>18</v>
      </c>
      <c r="P244">
        <v>0</v>
      </c>
    </row>
    <row r="245" spans="1:16" x14ac:dyDescent="0.3">
      <c r="A245" t="s">
        <v>8219</v>
      </c>
      <c r="B245">
        <v>18</v>
      </c>
      <c r="D245" t="s">
        <v>8221</v>
      </c>
      <c r="E245">
        <v>0</v>
      </c>
      <c r="O245">
        <v>18</v>
      </c>
      <c r="P245">
        <v>0</v>
      </c>
    </row>
    <row r="246" spans="1:16" x14ac:dyDescent="0.3">
      <c r="A246" t="s">
        <v>8219</v>
      </c>
      <c r="B246">
        <v>18</v>
      </c>
      <c r="D246" t="s">
        <v>8221</v>
      </c>
      <c r="E246">
        <v>0</v>
      </c>
      <c r="O246">
        <v>18</v>
      </c>
      <c r="P246">
        <v>0</v>
      </c>
    </row>
    <row r="247" spans="1:16" x14ac:dyDescent="0.3">
      <c r="A247" t="s">
        <v>8219</v>
      </c>
      <c r="B247">
        <v>18</v>
      </c>
      <c r="D247" t="s">
        <v>8221</v>
      </c>
      <c r="E247">
        <v>0</v>
      </c>
      <c r="O247">
        <v>18</v>
      </c>
      <c r="P247">
        <v>0</v>
      </c>
    </row>
    <row r="248" spans="1:16" x14ac:dyDescent="0.3">
      <c r="A248" t="s">
        <v>8219</v>
      </c>
      <c r="B248">
        <v>18</v>
      </c>
      <c r="D248" t="s">
        <v>8221</v>
      </c>
      <c r="E248">
        <v>0</v>
      </c>
      <c r="O248">
        <v>18</v>
      </c>
      <c r="P248">
        <v>0</v>
      </c>
    </row>
    <row r="249" spans="1:16" x14ac:dyDescent="0.3">
      <c r="A249" t="s">
        <v>8219</v>
      </c>
      <c r="B249">
        <v>18</v>
      </c>
      <c r="D249" t="s">
        <v>8221</v>
      </c>
      <c r="E249">
        <v>0</v>
      </c>
      <c r="O249">
        <v>18</v>
      </c>
      <c r="P249">
        <v>0</v>
      </c>
    </row>
    <row r="250" spans="1:16" x14ac:dyDescent="0.3">
      <c r="A250" t="s">
        <v>8219</v>
      </c>
      <c r="B250">
        <v>18</v>
      </c>
      <c r="D250" t="s">
        <v>8221</v>
      </c>
      <c r="E250">
        <v>0</v>
      </c>
      <c r="O250">
        <v>18</v>
      </c>
      <c r="P250">
        <v>0</v>
      </c>
    </row>
    <row r="251" spans="1:16" x14ac:dyDescent="0.3">
      <c r="A251" t="s">
        <v>8219</v>
      </c>
      <c r="B251">
        <v>18</v>
      </c>
      <c r="D251" t="s">
        <v>8221</v>
      </c>
      <c r="E251">
        <v>0</v>
      </c>
      <c r="O251">
        <v>18</v>
      </c>
      <c r="P251">
        <v>0</v>
      </c>
    </row>
    <row r="252" spans="1:16" x14ac:dyDescent="0.3">
      <c r="A252" t="s">
        <v>8219</v>
      </c>
      <c r="B252">
        <v>18</v>
      </c>
      <c r="D252" t="s">
        <v>8221</v>
      </c>
      <c r="E252">
        <v>0</v>
      </c>
      <c r="O252">
        <v>18</v>
      </c>
      <c r="P252">
        <v>0</v>
      </c>
    </row>
    <row r="253" spans="1:16" x14ac:dyDescent="0.3">
      <c r="A253" t="s">
        <v>8219</v>
      </c>
      <c r="B253">
        <v>18</v>
      </c>
      <c r="D253" t="s">
        <v>8221</v>
      </c>
      <c r="E253">
        <v>0</v>
      </c>
      <c r="O253">
        <v>18</v>
      </c>
      <c r="P253">
        <v>0</v>
      </c>
    </row>
    <row r="254" spans="1:16" x14ac:dyDescent="0.3">
      <c r="A254" t="s">
        <v>8219</v>
      </c>
      <c r="B254">
        <v>18</v>
      </c>
      <c r="D254" t="s">
        <v>8221</v>
      </c>
      <c r="E254">
        <v>0</v>
      </c>
      <c r="O254">
        <v>18</v>
      </c>
      <c r="P254">
        <v>0</v>
      </c>
    </row>
    <row r="255" spans="1:16" x14ac:dyDescent="0.3">
      <c r="A255" t="s">
        <v>8219</v>
      </c>
      <c r="B255">
        <v>18</v>
      </c>
      <c r="D255" t="s">
        <v>8221</v>
      </c>
      <c r="E255">
        <v>0</v>
      </c>
      <c r="O255">
        <v>18</v>
      </c>
      <c r="P255">
        <v>0</v>
      </c>
    </row>
    <row r="256" spans="1:16" x14ac:dyDescent="0.3">
      <c r="A256" t="s">
        <v>8219</v>
      </c>
      <c r="B256">
        <v>18</v>
      </c>
      <c r="D256" t="s">
        <v>8221</v>
      </c>
      <c r="E256">
        <v>0</v>
      </c>
      <c r="O256">
        <v>18</v>
      </c>
      <c r="P256">
        <v>0</v>
      </c>
    </row>
    <row r="257" spans="1:16" x14ac:dyDescent="0.3">
      <c r="A257" t="s">
        <v>8219</v>
      </c>
      <c r="B257">
        <v>18</v>
      </c>
      <c r="D257" t="s">
        <v>8221</v>
      </c>
      <c r="E257">
        <v>0</v>
      </c>
      <c r="O257">
        <v>18</v>
      </c>
      <c r="P257">
        <v>0</v>
      </c>
    </row>
    <row r="258" spans="1:16" x14ac:dyDescent="0.3">
      <c r="A258" t="s">
        <v>8219</v>
      </c>
      <c r="B258">
        <v>18</v>
      </c>
      <c r="D258" t="s">
        <v>8221</v>
      </c>
      <c r="E258">
        <v>0</v>
      </c>
      <c r="O258">
        <v>18</v>
      </c>
      <c r="P258">
        <v>0</v>
      </c>
    </row>
    <row r="259" spans="1:16" x14ac:dyDescent="0.3">
      <c r="A259" t="s">
        <v>8219</v>
      </c>
      <c r="B259">
        <v>19</v>
      </c>
      <c r="D259" t="s">
        <v>8221</v>
      </c>
      <c r="E259">
        <v>0</v>
      </c>
      <c r="O259">
        <v>19</v>
      </c>
      <c r="P259">
        <v>0</v>
      </c>
    </row>
    <row r="260" spans="1:16" x14ac:dyDescent="0.3">
      <c r="A260" t="s">
        <v>8219</v>
      </c>
      <c r="B260">
        <v>19</v>
      </c>
      <c r="D260" t="s">
        <v>8221</v>
      </c>
      <c r="E260">
        <v>0</v>
      </c>
      <c r="O260">
        <v>19</v>
      </c>
      <c r="P260">
        <v>0</v>
      </c>
    </row>
    <row r="261" spans="1:16" x14ac:dyDescent="0.3">
      <c r="A261" t="s">
        <v>8219</v>
      </c>
      <c r="B261">
        <v>19</v>
      </c>
      <c r="D261" t="s">
        <v>8221</v>
      </c>
      <c r="E261">
        <v>0</v>
      </c>
      <c r="O261">
        <v>19</v>
      </c>
      <c r="P261">
        <v>0</v>
      </c>
    </row>
    <row r="262" spans="1:16" x14ac:dyDescent="0.3">
      <c r="A262" t="s">
        <v>8219</v>
      </c>
      <c r="B262">
        <v>19</v>
      </c>
      <c r="D262" t="s">
        <v>8221</v>
      </c>
      <c r="E262">
        <v>0</v>
      </c>
      <c r="O262">
        <v>19</v>
      </c>
      <c r="P262">
        <v>0</v>
      </c>
    </row>
    <row r="263" spans="1:16" x14ac:dyDescent="0.3">
      <c r="A263" t="s">
        <v>8219</v>
      </c>
      <c r="B263">
        <v>19</v>
      </c>
      <c r="D263" t="s">
        <v>8221</v>
      </c>
      <c r="E263">
        <v>0</v>
      </c>
      <c r="O263">
        <v>19</v>
      </c>
      <c r="P263">
        <v>0</v>
      </c>
    </row>
    <row r="264" spans="1:16" x14ac:dyDescent="0.3">
      <c r="A264" t="s">
        <v>8219</v>
      </c>
      <c r="B264">
        <v>19</v>
      </c>
      <c r="D264" t="s">
        <v>8221</v>
      </c>
      <c r="E264">
        <v>0</v>
      </c>
      <c r="O264">
        <v>19</v>
      </c>
      <c r="P264">
        <v>0</v>
      </c>
    </row>
    <row r="265" spans="1:16" x14ac:dyDescent="0.3">
      <c r="A265" t="s">
        <v>8219</v>
      </c>
      <c r="B265">
        <v>19</v>
      </c>
      <c r="D265" t="s">
        <v>8221</v>
      </c>
      <c r="E265">
        <v>0</v>
      </c>
      <c r="O265">
        <v>19</v>
      </c>
      <c r="P265">
        <v>0</v>
      </c>
    </row>
    <row r="266" spans="1:16" x14ac:dyDescent="0.3">
      <c r="A266" t="s">
        <v>8219</v>
      </c>
      <c r="B266">
        <v>19</v>
      </c>
      <c r="D266" t="s">
        <v>8221</v>
      </c>
      <c r="E266">
        <v>0</v>
      </c>
      <c r="O266">
        <v>19</v>
      </c>
      <c r="P266">
        <v>0</v>
      </c>
    </row>
    <row r="267" spans="1:16" x14ac:dyDescent="0.3">
      <c r="A267" t="s">
        <v>8219</v>
      </c>
      <c r="B267">
        <v>19</v>
      </c>
      <c r="D267" t="s">
        <v>8221</v>
      </c>
      <c r="E267">
        <v>0</v>
      </c>
      <c r="O267">
        <v>19</v>
      </c>
      <c r="P267">
        <v>0</v>
      </c>
    </row>
    <row r="268" spans="1:16" x14ac:dyDescent="0.3">
      <c r="A268" t="s">
        <v>8219</v>
      </c>
      <c r="B268">
        <v>19</v>
      </c>
      <c r="D268" t="s">
        <v>8221</v>
      </c>
      <c r="E268">
        <v>0</v>
      </c>
      <c r="O268">
        <v>19</v>
      </c>
      <c r="P268">
        <v>0</v>
      </c>
    </row>
    <row r="269" spans="1:16" x14ac:dyDescent="0.3">
      <c r="A269" t="s">
        <v>8219</v>
      </c>
      <c r="B269">
        <v>19</v>
      </c>
      <c r="D269" t="s">
        <v>8221</v>
      </c>
      <c r="E269">
        <v>0</v>
      </c>
      <c r="O269">
        <v>19</v>
      </c>
      <c r="P269">
        <v>0</v>
      </c>
    </row>
    <row r="270" spans="1:16" x14ac:dyDescent="0.3">
      <c r="A270" t="s">
        <v>8219</v>
      </c>
      <c r="B270">
        <v>19</v>
      </c>
      <c r="D270" t="s">
        <v>8221</v>
      </c>
      <c r="E270">
        <v>0</v>
      </c>
      <c r="O270">
        <v>19</v>
      </c>
      <c r="P270">
        <v>0</v>
      </c>
    </row>
    <row r="271" spans="1:16" x14ac:dyDescent="0.3">
      <c r="A271" t="s">
        <v>8219</v>
      </c>
      <c r="B271">
        <v>19</v>
      </c>
      <c r="D271" t="s">
        <v>8221</v>
      </c>
      <c r="E271">
        <v>0</v>
      </c>
      <c r="O271">
        <v>19</v>
      </c>
      <c r="P271">
        <v>0</v>
      </c>
    </row>
    <row r="272" spans="1:16" x14ac:dyDescent="0.3">
      <c r="A272" t="s">
        <v>8219</v>
      </c>
      <c r="B272">
        <v>19</v>
      </c>
      <c r="D272" t="s">
        <v>8221</v>
      </c>
      <c r="E272">
        <v>0</v>
      </c>
      <c r="O272">
        <v>19</v>
      </c>
      <c r="P272">
        <v>0</v>
      </c>
    </row>
    <row r="273" spans="1:16" x14ac:dyDescent="0.3">
      <c r="A273" t="s">
        <v>8219</v>
      </c>
      <c r="B273">
        <v>19</v>
      </c>
      <c r="D273" t="s">
        <v>8221</v>
      </c>
      <c r="E273">
        <v>0</v>
      </c>
      <c r="O273">
        <v>19</v>
      </c>
      <c r="P273">
        <v>0</v>
      </c>
    </row>
    <row r="274" spans="1:16" x14ac:dyDescent="0.3">
      <c r="A274" t="s">
        <v>8219</v>
      </c>
      <c r="B274">
        <v>19</v>
      </c>
      <c r="D274" t="s">
        <v>8221</v>
      </c>
      <c r="E274">
        <v>0</v>
      </c>
      <c r="O274">
        <v>19</v>
      </c>
      <c r="P274">
        <v>0</v>
      </c>
    </row>
    <row r="275" spans="1:16" x14ac:dyDescent="0.3">
      <c r="A275" t="s">
        <v>8219</v>
      </c>
      <c r="B275">
        <v>19</v>
      </c>
      <c r="D275" t="s">
        <v>8221</v>
      </c>
      <c r="E275">
        <v>0</v>
      </c>
      <c r="O275">
        <v>19</v>
      </c>
      <c r="P275">
        <v>0</v>
      </c>
    </row>
    <row r="276" spans="1:16" x14ac:dyDescent="0.3">
      <c r="A276" t="s">
        <v>8219</v>
      </c>
      <c r="B276">
        <v>19</v>
      </c>
      <c r="D276" t="s">
        <v>8221</v>
      </c>
      <c r="E276">
        <v>0</v>
      </c>
      <c r="O276">
        <v>19</v>
      </c>
      <c r="P276">
        <v>0</v>
      </c>
    </row>
    <row r="277" spans="1:16" x14ac:dyDescent="0.3">
      <c r="A277" t="s">
        <v>8219</v>
      </c>
      <c r="B277">
        <v>19</v>
      </c>
      <c r="D277" t="s">
        <v>8221</v>
      </c>
      <c r="E277">
        <v>0</v>
      </c>
      <c r="O277">
        <v>19</v>
      </c>
      <c r="P277">
        <v>0</v>
      </c>
    </row>
    <row r="278" spans="1:16" x14ac:dyDescent="0.3">
      <c r="A278" t="s">
        <v>8219</v>
      </c>
      <c r="B278">
        <v>19</v>
      </c>
      <c r="D278" t="s">
        <v>8221</v>
      </c>
      <c r="E278">
        <v>0</v>
      </c>
      <c r="O278">
        <v>19</v>
      </c>
      <c r="P278">
        <v>0</v>
      </c>
    </row>
    <row r="279" spans="1:16" x14ac:dyDescent="0.3">
      <c r="A279" t="s">
        <v>8219</v>
      </c>
      <c r="B279">
        <v>19</v>
      </c>
      <c r="D279" t="s">
        <v>8221</v>
      </c>
      <c r="E279">
        <v>0</v>
      </c>
      <c r="O279">
        <v>19</v>
      </c>
      <c r="P279">
        <v>0</v>
      </c>
    </row>
    <row r="280" spans="1:16" x14ac:dyDescent="0.3">
      <c r="A280" t="s">
        <v>8219</v>
      </c>
      <c r="B280">
        <v>19</v>
      </c>
      <c r="D280" t="s">
        <v>8221</v>
      </c>
      <c r="E280">
        <v>0</v>
      </c>
      <c r="O280">
        <v>19</v>
      </c>
      <c r="P280">
        <v>0</v>
      </c>
    </row>
    <row r="281" spans="1:16" x14ac:dyDescent="0.3">
      <c r="A281" t="s">
        <v>8219</v>
      </c>
      <c r="B281">
        <v>19</v>
      </c>
      <c r="D281" t="s">
        <v>8221</v>
      </c>
      <c r="E281">
        <v>0</v>
      </c>
      <c r="O281">
        <v>19</v>
      </c>
      <c r="P281">
        <v>0</v>
      </c>
    </row>
    <row r="282" spans="1:16" x14ac:dyDescent="0.3">
      <c r="A282" t="s">
        <v>8219</v>
      </c>
      <c r="B282">
        <v>19</v>
      </c>
      <c r="D282" t="s">
        <v>8221</v>
      </c>
      <c r="E282">
        <v>0</v>
      </c>
      <c r="O282">
        <v>19</v>
      </c>
      <c r="P282">
        <v>0</v>
      </c>
    </row>
    <row r="283" spans="1:16" x14ac:dyDescent="0.3">
      <c r="A283" t="s">
        <v>8219</v>
      </c>
      <c r="B283">
        <v>19</v>
      </c>
      <c r="D283" t="s">
        <v>8221</v>
      </c>
      <c r="E283">
        <v>0</v>
      </c>
      <c r="O283">
        <v>19</v>
      </c>
      <c r="P283">
        <v>0</v>
      </c>
    </row>
    <row r="284" spans="1:16" x14ac:dyDescent="0.3">
      <c r="A284" t="s">
        <v>8219</v>
      </c>
      <c r="B284">
        <v>20</v>
      </c>
      <c r="D284" t="s">
        <v>8221</v>
      </c>
      <c r="E284">
        <v>0</v>
      </c>
      <c r="O284">
        <v>20</v>
      </c>
      <c r="P284">
        <v>0</v>
      </c>
    </row>
    <row r="285" spans="1:16" x14ac:dyDescent="0.3">
      <c r="A285" t="s">
        <v>8219</v>
      </c>
      <c r="B285">
        <v>20</v>
      </c>
      <c r="D285" t="s">
        <v>8221</v>
      </c>
      <c r="E285">
        <v>0</v>
      </c>
      <c r="O285">
        <v>20</v>
      </c>
      <c r="P285">
        <v>0</v>
      </c>
    </row>
    <row r="286" spans="1:16" x14ac:dyDescent="0.3">
      <c r="A286" t="s">
        <v>8219</v>
      </c>
      <c r="B286">
        <v>20</v>
      </c>
      <c r="D286" t="s">
        <v>8221</v>
      </c>
      <c r="E286">
        <v>0</v>
      </c>
      <c r="O286">
        <v>20</v>
      </c>
      <c r="P286">
        <v>0</v>
      </c>
    </row>
    <row r="287" spans="1:16" x14ac:dyDescent="0.3">
      <c r="A287" t="s">
        <v>8219</v>
      </c>
      <c r="B287">
        <v>20</v>
      </c>
      <c r="D287" t="s">
        <v>8221</v>
      </c>
      <c r="E287">
        <v>0</v>
      </c>
      <c r="O287">
        <v>20</v>
      </c>
      <c r="P287">
        <v>0</v>
      </c>
    </row>
    <row r="288" spans="1:16" x14ac:dyDescent="0.3">
      <c r="A288" t="s">
        <v>8219</v>
      </c>
      <c r="B288">
        <v>20</v>
      </c>
      <c r="D288" t="s">
        <v>8221</v>
      </c>
      <c r="E288">
        <v>0</v>
      </c>
      <c r="O288">
        <v>20</v>
      </c>
      <c r="P288">
        <v>0</v>
      </c>
    </row>
    <row r="289" spans="1:16" x14ac:dyDescent="0.3">
      <c r="A289" t="s">
        <v>8219</v>
      </c>
      <c r="B289">
        <v>20</v>
      </c>
      <c r="D289" t="s">
        <v>8221</v>
      </c>
      <c r="E289">
        <v>1</v>
      </c>
      <c r="O289">
        <v>20</v>
      </c>
      <c r="P289">
        <v>1</v>
      </c>
    </row>
    <row r="290" spans="1:16" x14ac:dyDescent="0.3">
      <c r="A290" t="s">
        <v>8219</v>
      </c>
      <c r="B290">
        <v>20</v>
      </c>
      <c r="D290" t="s">
        <v>8221</v>
      </c>
      <c r="E290">
        <v>1</v>
      </c>
      <c r="O290">
        <v>20</v>
      </c>
      <c r="P290">
        <v>1</v>
      </c>
    </row>
    <row r="291" spans="1:16" x14ac:dyDescent="0.3">
      <c r="A291" t="s">
        <v>8219</v>
      </c>
      <c r="B291">
        <v>20</v>
      </c>
      <c r="D291" t="s">
        <v>8221</v>
      </c>
      <c r="E291">
        <v>1</v>
      </c>
      <c r="O291">
        <v>20</v>
      </c>
      <c r="P291">
        <v>1</v>
      </c>
    </row>
    <row r="292" spans="1:16" x14ac:dyDescent="0.3">
      <c r="A292" t="s">
        <v>8219</v>
      </c>
      <c r="B292">
        <v>20</v>
      </c>
      <c r="D292" t="s">
        <v>8221</v>
      </c>
      <c r="E292">
        <v>1</v>
      </c>
      <c r="O292">
        <v>20</v>
      </c>
      <c r="P292">
        <v>1</v>
      </c>
    </row>
    <row r="293" spans="1:16" x14ac:dyDescent="0.3">
      <c r="A293" t="s">
        <v>8219</v>
      </c>
      <c r="B293">
        <v>20</v>
      </c>
      <c r="D293" t="s">
        <v>8221</v>
      </c>
      <c r="E293">
        <v>1</v>
      </c>
      <c r="O293">
        <v>20</v>
      </c>
      <c r="P293">
        <v>1</v>
      </c>
    </row>
    <row r="294" spans="1:16" x14ac:dyDescent="0.3">
      <c r="A294" t="s">
        <v>8219</v>
      </c>
      <c r="B294">
        <v>20</v>
      </c>
      <c r="D294" t="s">
        <v>8221</v>
      </c>
      <c r="E294">
        <v>1</v>
      </c>
      <c r="O294">
        <v>20</v>
      </c>
      <c r="P294">
        <v>1</v>
      </c>
    </row>
    <row r="295" spans="1:16" x14ac:dyDescent="0.3">
      <c r="A295" t="s">
        <v>8219</v>
      </c>
      <c r="B295">
        <v>20</v>
      </c>
      <c r="D295" t="s">
        <v>8221</v>
      </c>
      <c r="E295">
        <v>1</v>
      </c>
      <c r="O295">
        <v>20</v>
      </c>
      <c r="P295">
        <v>1</v>
      </c>
    </row>
    <row r="296" spans="1:16" x14ac:dyDescent="0.3">
      <c r="A296" t="s">
        <v>8219</v>
      </c>
      <c r="B296">
        <v>20</v>
      </c>
      <c r="D296" t="s">
        <v>8221</v>
      </c>
      <c r="E296">
        <v>1</v>
      </c>
      <c r="O296">
        <v>20</v>
      </c>
      <c r="P296">
        <v>1</v>
      </c>
    </row>
    <row r="297" spans="1:16" x14ac:dyDescent="0.3">
      <c r="A297" t="s">
        <v>8219</v>
      </c>
      <c r="B297">
        <v>20</v>
      </c>
      <c r="D297" t="s">
        <v>8221</v>
      </c>
      <c r="E297">
        <v>1</v>
      </c>
      <c r="O297">
        <v>20</v>
      </c>
      <c r="P297">
        <v>1</v>
      </c>
    </row>
    <row r="298" spans="1:16" x14ac:dyDescent="0.3">
      <c r="A298" t="s">
        <v>8219</v>
      </c>
      <c r="B298">
        <v>20</v>
      </c>
      <c r="D298" t="s">
        <v>8221</v>
      </c>
      <c r="E298">
        <v>1</v>
      </c>
      <c r="O298">
        <v>20</v>
      </c>
      <c r="P298">
        <v>1</v>
      </c>
    </row>
    <row r="299" spans="1:16" x14ac:dyDescent="0.3">
      <c r="A299" t="s">
        <v>8219</v>
      </c>
      <c r="B299">
        <v>20</v>
      </c>
      <c r="D299" t="s">
        <v>8221</v>
      </c>
      <c r="E299">
        <v>1</v>
      </c>
      <c r="O299">
        <v>20</v>
      </c>
      <c r="P299">
        <v>1</v>
      </c>
    </row>
    <row r="300" spans="1:16" x14ac:dyDescent="0.3">
      <c r="A300" t="s">
        <v>8219</v>
      </c>
      <c r="B300">
        <v>20</v>
      </c>
      <c r="D300" t="s">
        <v>8221</v>
      </c>
      <c r="E300">
        <v>1</v>
      </c>
      <c r="O300">
        <v>20</v>
      </c>
      <c r="P300">
        <v>1</v>
      </c>
    </row>
    <row r="301" spans="1:16" x14ac:dyDescent="0.3">
      <c r="A301" t="s">
        <v>8219</v>
      </c>
      <c r="B301">
        <v>20</v>
      </c>
      <c r="D301" t="s">
        <v>8221</v>
      </c>
      <c r="E301">
        <v>1</v>
      </c>
      <c r="O301">
        <v>20</v>
      </c>
      <c r="P301">
        <v>1</v>
      </c>
    </row>
    <row r="302" spans="1:16" x14ac:dyDescent="0.3">
      <c r="A302" t="s">
        <v>8219</v>
      </c>
      <c r="B302">
        <v>20</v>
      </c>
      <c r="D302" t="s">
        <v>8221</v>
      </c>
      <c r="E302">
        <v>1</v>
      </c>
      <c r="O302">
        <v>20</v>
      </c>
      <c r="P302">
        <v>1</v>
      </c>
    </row>
    <row r="303" spans="1:16" x14ac:dyDescent="0.3">
      <c r="A303" t="s">
        <v>8219</v>
      </c>
      <c r="B303">
        <v>20</v>
      </c>
      <c r="D303" t="s">
        <v>8221</v>
      </c>
      <c r="E303">
        <v>1</v>
      </c>
      <c r="O303">
        <v>20</v>
      </c>
      <c r="P303">
        <v>1</v>
      </c>
    </row>
    <row r="304" spans="1:16" x14ac:dyDescent="0.3">
      <c r="A304" t="s">
        <v>8219</v>
      </c>
      <c r="B304">
        <v>20</v>
      </c>
      <c r="D304" t="s">
        <v>8221</v>
      </c>
      <c r="E304">
        <v>1</v>
      </c>
      <c r="O304">
        <v>20</v>
      </c>
      <c r="P304">
        <v>1</v>
      </c>
    </row>
    <row r="305" spans="1:16" x14ac:dyDescent="0.3">
      <c r="A305" t="s">
        <v>8219</v>
      </c>
      <c r="B305">
        <v>20</v>
      </c>
      <c r="D305" t="s">
        <v>8221</v>
      </c>
      <c r="E305">
        <v>1</v>
      </c>
      <c r="O305">
        <v>20</v>
      </c>
      <c r="P305">
        <v>1</v>
      </c>
    </row>
    <row r="306" spans="1:16" x14ac:dyDescent="0.3">
      <c r="A306" t="s">
        <v>8219</v>
      </c>
      <c r="B306">
        <v>20</v>
      </c>
      <c r="D306" t="s">
        <v>8221</v>
      </c>
      <c r="E306">
        <v>1</v>
      </c>
      <c r="O306">
        <v>20</v>
      </c>
      <c r="P306">
        <v>1</v>
      </c>
    </row>
    <row r="307" spans="1:16" x14ac:dyDescent="0.3">
      <c r="A307" t="s">
        <v>8219</v>
      </c>
      <c r="B307">
        <v>20</v>
      </c>
      <c r="D307" t="s">
        <v>8221</v>
      </c>
      <c r="E307">
        <v>1</v>
      </c>
      <c r="O307">
        <v>20</v>
      </c>
      <c r="P307">
        <v>1</v>
      </c>
    </row>
    <row r="308" spans="1:16" x14ac:dyDescent="0.3">
      <c r="A308" t="s">
        <v>8219</v>
      </c>
      <c r="B308">
        <v>20</v>
      </c>
      <c r="D308" t="s">
        <v>8221</v>
      </c>
      <c r="E308">
        <v>1</v>
      </c>
      <c r="O308">
        <v>20</v>
      </c>
      <c r="P308">
        <v>1</v>
      </c>
    </row>
    <row r="309" spans="1:16" x14ac:dyDescent="0.3">
      <c r="A309" t="s">
        <v>8219</v>
      </c>
      <c r="B309">
        <v>20</v>
      </c>
      <c r="D309" t="s">
        <v>8221</v>
      </c>
      <c r="E309">
        <v>1</v>
      </c>
      <c r="O309">
        <v>20</v>
      </c>
      <c r="P309">
        <v>1</v>
      </c>
    </row>
    <row r="310" spans="1:16" x14ac:dyDescent="0.3">
      <c r="A310" t="s">
        <v>8219</v>
      </c>
      <c r="B310">
        <v>20</v>
      </c>
      <c r="D310" t="s">
        <v>8221</v>
      </c>
      <c r="E310">
        <v>1</v>
      </c>
      <c r="O310">
        <v>20</v>
      </c>
      <c r="P310">
        <v>1</v>
      </c>
    </row>
    <row r="311" spans="1:16" x14ac:dyDescent="0.3">
      <c r="A311" t="s">
        <v>8219</v>
      </c>
      <c r="B311">
        <v>20</v>
      </c>
      <c r="D311" t="s">
        <v>8221</v>
      </c>
      <c r="E311">
        <v>1</v>
      </c>
      <c r="O311">
        <v>20</v>
      </c>
      <c r="P311">
        <v>1</v>
      </c>
    </row>
    <row r="312" spans="1:16" x14ac:dyDescent="0.3">
      <c r="A312" t="s">
        <v>8219</v>
      </c>
      <c r="B312">
        <v>20</v>
      </c>
      <c r="D312" t="s">
        <v>8221</v>
      </c>
      <c r="E312">
        <v>1</v>
      </c>
      <c r="O312">
        <v>20</v>
      </c>
      <c r="P312">
        <v>1</v>
      </c>
    </row>
    <row r="313" spans="1:16" x14ac:dyDescent="0.3">
      <c r="A313" t="s">
        <v>8219</v>
      </c>
      <c r="B313">
        <v>20</v>
      </c>
      <c r="D313" t="s">
        <v>8221</v>
      </c>
      <c r="E313">
        <v>1</v>
      </c>
      <c r="O313">
        <v>20</v>
      </c>
      <c r="P313">
        <v>1</v>
      </c>
    </row>
    <row r="314" spans="1:16" x14ac:dyDescent="0.3">
      <c r="A314" t="s">
        <v>8219</v>
      </c>
      <c r="B314">
        <v>20</v>
      </c>
      <c r="D314" t="s">
        <v>8221</v>
      </c>
      <c r="E314">
        <v>1</v>
      </c>
      <c r="O314">
        <v>20</v>
      </c>
      <c r="P314">
        <v>1</v>
      </c>
    </row>
    <row r="315" spans="1:16" x14ac:dyDescent="0.3">
      <c r="A315" t="s">
        <v>8219</v>
      </c>
      <c r="B315">
        <v>20</v>
      </c>
      <c r="D315" t="s">
        <v>8221</v>
      </c>
      <c r="E315">
        <v>1</v>
      </c>
      <c r="O315">
        <v>20</v>
      </c>
      <c r="P315">
        <v>1</v>
      </c>
    </row>
    <row r="316" spans="1:16" x14ac:dyDescent="0.3">
      <c r="A316" t="s">
        <v>8219</v>
      </c>
      <c r="B316">
        <v>20</v>
      </c>
      <c r="D316" t="s">
        <v>8221</v>
      </c>
      <c r="E316">
        <v>1</v>
      </c>
      <c r="O316">
        <v>20</v>
      </c>
      <c r="P316">
        <v>1</v>
      </c>
    </row>
    <row r="317" spans="1:16" x14ac:dyDescent="0.3">
      <c r="A317" t="s">
        <v>8219</v>
      </c>
      <c r="B317">
        <v>20</v>
      </c>
      <c r="D317" t="s">
        <v>8221</v>
      </c>
      <c r="E317">
        <v>1</v>
      </c>
      <c r="O317">
        <v>20</v>
      </c>
      <c r="P317">
        <v>1</v>
      </c>
    </row>
    <row r="318" spans="1:16" x14ac:dyDescent="0.3">
      <c r="A318" t="s">
        <v>8219</v>
      </c>
      <c r="B318">
        <v>20</v>
      </c>
      <c r="D318" t="s">
        <v>8221</v>
      </c>
      <c r="E318">
        <v>1</v>
      </c>
      <c r="O318">
        <v>20</v>
      </c>
      <c r="P318">
        <v>1</v>
      </c>
    </row>
    <row r="319" spans="1:16" x14ac:dyDescent="0.3">
      <c r="A319" t="s">
        <v>8219</v>
      </c>
      <c r="B319">
        <v>21</v>
      </c>
      <c r="D319" t="s">
        <v>8221</v>
      </c>
      <c r="E319">
        <v>1</v>
      </c>
      <c r="O319">
        <v>21</v>
      </c>
      <c r="P319">
        <v>1</v>
      </c>
    </row>
    <row r="320" spans="1:16" x14ac:dyDescent="0.3">
      <c r="A320" t="s">
        <v>8219</v>
      </c>
      <c r="B320">
        <v>21</v>
      </c>
      <c r="D320" t="s">
        <v>8221</v>
      </c>
      <c r="E320">
        <v>1</v>
      </c>
      <c r="O320">
        <v>21</v>
      </c>
      <c r="P320">
        <v>1</v>
      </c>
    </row>
    <row r="321" spans="1:16" x14ac:dyDescent="0.3">
      <c r="A321" t="s">
        <v>8219</v>
      </c>
      <c r="B321">
        <v>21</v>
      </c>
      <c r="D321" t="s">
        <v>8221</v>
      </c>
      <c r="E321">
        <v>1</v>
      </c>
      <c r="O321">
        <v>21</v>
      </c>
      <c r="P321">
        <v>1</v>
      </c>
    </row>
    <row r="322" spans="1:16" x14ac:dyDescent="0.3">
      <c r="A322" t="s">
        <v>8219</v>
      </c>
      <c r="B322">
        <v>21</v>
      </c>
      <c r="D322" t="s">
        <v>8221</v>
      </c>
      <c r="E322">
        <v>1</v>
      </c>
      <c r="O322">
        <v>21</v>
      </c>
      <c r="P322">
        <v>1</v>
      </c>
    </row>
    <row r="323" spans="1:16" x14ac:dyDescent="0.3">
      <c r="A323" t="s">
        <v>8219</v>
      </c>
      <c r="B323">
        <v>21</v>
      </c>
      <c r="D323" t="s">
        <v>8221</v>
      </c>
      <c r="E323">
        <v>1</v>
      </c>
      <c r="O323">
        <v>21</v>
      </c>
      <c r="P323">
        <v>1</v>
      </c>
    </row>
    <row r="324" spans="1:16" x14ac:dyDescent="0.3">
      <c r="A324" t="s">
        <v>8219</v>
      </c>
      <c r="B324">
        <v>21</v>
      </c>
      <c r="D324" t="s">
        <v>8221</v>
      </c>
      <c r="E324">
        <v>1</v>
      </c>
      <c r="O324">
        <v>21</v>
      </c>
      <c r="P324">
        <v>1</v>
      </c>
    </row>
    <row r="325" spans="1:16" x14ac:dyDescent="0.3">
      <c r="A325" t="s">
        <v>8219</v>
      </c>
      <c r="B325">
        <v>21</v>
      </c>
      <c r="D325" t="s">
        <v>8221</v>
      </c>
      <c r="E325">
        <v>1</v>
      </c>
      <c r="O325">
        <v>21</v>
      </c>
      <c r="P325">
        <v>1</v>
      </c>
    </row>
    <row r="326" spans="1:16" x14ac:dyDescent="0.3">
      <c r="A326" t="s">
        <v>8219</v>
      </c>
      <c r="B326">
        <v>21</v>
      </c>
      <c r="D326" t="s">
        <v>8221</v>
      </c>
      <c r="E326">
        <v>1</v>
      </c>
      <c r="O326">
        <v>21</v>
      </c>
      <c r="P326">
        <v>1</v>
      </c>
    </row>
    <row r="327" spans="1:16" x14ac:dyDescent="0.3">
      <c r="A327" t="s">
        <v>8219</v>
      </c>
      <c r="B327">
        <v>21</v>
      </c>
      <c r="D327" t="s">
        <v>8221</v>
      </c>
      <c r="E327">
        <v>1</v>
      </c>
      <c r="O327">
        <v>21</v>
      </c>
      <c r="P327">
        <v>1</v>
      </c>
    </row>
    <row r="328" spans="1:16" x14ac:dyDescent="0.3">
      <c r="A328" t="s">
        <v>8219</v>
      </c>
      <c r="B328">
        <v>21</v>
      </c>
      <c r="D328" t="s">
        <v>8221</v>
      </c>
      <c r="E328">
        <v>1</v>
      </c>
      <c r="O328">
        <v>21</v>
      </c>
      <c r="P328">
        <v>1</v>
      </c>
    </row>
    <row r="329" spans="1:16" x14ac:dyDescent="0.3">
      <c r="A329" t="s">
        <v>8219</v>
      </c>
      <c r="B329">
        <v>21</v>
      </c>
      <c r="D329" t="s">
        <v>8221</v>
      </c>
      <c r="E329">
        <v>1</v>
      </c>
      <c r="O329">
        <v>21</v>
      </c>
      <c r="P329">
        <v>1</v>
      </c>
    </row>
    <row r="330" spans="1:16" x14ac:dyDescent="0.3">
      <c r="A330" t="s">
        <v>8219</v>
      </c>
      <c r="B330">
        <v>21</v>
      </c>
      <c r="D330" t="s">
        <v>8221</v>
      </c>
      <c r="E330">
        <v>1</v>
      </c>
      <c r="O330">
        <v>21</v>
      </c>
      <c r="P330">
        <v>1</v>
      </c>
    </row>
    <row r="331" spans="1:16" x14ac:dyDescent="0.3">
      <c r="A331" t="s">
        <v>8219</v>
      </c>
      <c r="B331">
        <v>21</v>
      </c>
      <c r="D331" t="s">
        <v>8221</v>
      </c>
      <c r="E331">
        <v>1</v>
      </c>
      <c r="O331">
        <v>21</v>
      </c>
      <c r="P331">
        <v>1</v>
      </c>
    </row>
    <row r="332" spans="1:16" x14ac:dyDescent="0.3">
      <c r="A332" t="s">
        <v>8219</v>
      </c>
      <c r="B332">
        <v>21</v>
      </c>
      <c r="D332" t="s">
        <v>8221</v>
      </c>
      <c r="E332">
        <v>1</v>
      </c>
      <c r="O332">
        <v>21</v>
      </c>
      <c r="P332">
        <v>1</v>
      </c>
    </row>
    <row r="333" spans="1:16" x14ac:dyDescent="0.3">
      <c r="A333" t="s">
        <v>8219</v>
      </c>
      <c r="B333">
        <v>21</v>
      </c>
      <c r="D333" t="s">
        <v>8221</v>
      </c>
      <c r="E333">
        <v>1</v>
      </c>
      <c r="O333">
        <v>21</v>
      </c>
      <c r="P333">
        <v>1</v>
      </c>
    </row>
    <row r="334" spans="1:16" x14ac:dyDescent="0.3">
      <c r="A334" t="s">
        <v>8219</v>
      </c>
      <c r="B334">
        <v>21</v>
      </c>
      <c r="D334" t="s">
        <v>8221</v>
      </c>
      <c r="E334">
        <v>1</v>
      </c>
      <c r="O334">
        <v>21</v>
      </c>
      <c r="P334">
        <v>1</v>
      </c>
    </row>
    <row r="335" spans="1:16" x14ac:dyDescent="0.3">
      <c r="A335" t="s">
        <v>8219</v>
      </c>
      <c r="B335">
        <v>21</v>
      </c>
      <c r="D335" t="s">
        <v>8221</v>
      </c>
      <c r="E335">
        <v>1</v>
      </c>
      <c r="O335">
        <v>21</v>
      </c>
      <c r="P335">
        <v>1</v>
      </c>
    </row>
    <row r="336" spans="1:16" x14ac:dyDescent="0.3">
      <c r="A336" t="s">
        <v>8219</v>
      </c>
      <c r="B336">
        <v>21</v>
      </c>
      <c r="D336" t="s">
        <v>8221</v>
      </c>
      <c r="E336">
        <v>1</v>
      </c>
      <c r="O336">
        <v>21</v>
      </c>
      <c r="P336">
        <v>1</v>
      </c>
    </row>
    <row r="337" spans="1:16" x14ac:dyDescent="0.3">
      <c r="A337" t="s">
        <v>8219</v>
      </c>
      <c r="B337">
        <v>21</v>
      </c>
      <c r="D337" t="s">
        <v>8221</v>
      </c>
      <c r="E337">
        <v>1</v>
      </c>
      <c r="O337">
        <v>21</v>
      </c>
      <c r="P337">
        <v>1</v>
      </c>
    </row>
    <row r="338" spans="1:16" x14ac:dyDescent="0.3">
      <c r="A338" t="s">
        <v>8219</v>
      </c>
      <c r="B338">
        <v>21</v>
      </c>
      <c r="D338" t="s">
        <v>8221</v>
      </c>
      <c r="E338">
        <v>1</v>
      </c>
      <c r="O338">
        <v>21</v>
      </c>
      <c r="P338">
        <v>1</v>
      </c>
    </row>
    <row r="339" spans="1:16" x14ac:dyDescent="0.3">
      <c r="A339" t="s">
        <v>8219</v>
      </c>
      <c r="B339">
        <v>21</v>
      </c>
      <c r="D339" t="s">
        <v>8221</v>
      </c>
      <c r="E339">
        <v>1</v>
      </c>
      <c r="O339">
        <v>21</v>
      </c>
      <c r="P339">
        <v>1</v>
      </c>
    </row>
    <row r="340" spans="1:16" x14ac:dyDescent="0.3">
      <c r="A340" t="s">
        <v>8219</v>
      </c>
      <c r="B340">
        <v>21</v>
      </c>
      <c r="D340" t="s">
        <v>8221</v>
      </c>
      <c r="E340">
        <v>1</v>
      </c>
      <c r="O340">
        <v>21</v>
      </c>
      <c r="P340">
        <v>1</v>
      </c>
    </row>
    <row r="341" spans="1:16" x14ac:dyDescent="0.3">
      <c r="A341" t="s">
        <v>8219</v>
      </c>
      <c r="B341">
        <v>21</v>
      </c>
      <c r="D341" t="s">
        <v>8221</v>
      </c>
      <c r="E341">
        <v>1</v>
      </c>
      <c r="O341">
        <v>21</v>
      </c>
      <c r="P341">
        <v>1</v>
      </c>
    </row>
    <row r="342" spans="1:16" x14ac:dyDescent="0.3">
      <c r="A342" t="s">
        <v>8219</v>
      </c>
      <c r="B342">
        <v>21</v>
      </c>
      <c r="D342" t="s">
        <v>8221</v>
      </c>
      <c r="E342">
        <v>1</v>
      </c>
      <c r="O342">
        <v>21</v>
      </c>
      <c r="P342">
        <v>1</v>
      </c>
    </row>
    <row r="343" spans="1:16" x14ac:dyDescent="0.3">
      <c r="A343" t="s">
        <v>8219</v>
      </c>
      <c r="B343">
        <v>21</v>
      </c>
      <c r="D343" t="s">
        <v>8221</v>
      </c>
      <c r="E343">
        <v>1</v>
      </c>
      <c r="O343">
        <v>21</v>
      </c>
      <c r="P343">
        <v>1</v>
      </c>
    </row>
    <row r="344" spans="1:16" x14ac:dyDescent="0.3">
      <c r="A344" t="s">
        <v>8219</v>
      </c>
      <c r="B344">
        <v>21</v>
      </c>
      <c r="D344" t="s">
        <v>8221</v>
      </c>
      <c r="E344">
        <v>1</v>
      </c>
      <c r="O344">
        <v>21</v>
      </c>
      <c r="P344">
        <v>1</v>
      </c>
    </row>
    <row r="345" spans="1:16" x14ac:dyDescent="0.3">
      <c r="A345" t="s">
        <v>8219</v>
      </c>
      <c r="B345">
        <v>21</v>
      </c>
      <c r="D345" t="s">
        <v>8221</v>
      </c>
      <c r="E345">
        <v>1</v>
      </c>
      <c r="O345">
        <v>21</v>
      </c>
      <c r="P345">
        <v>1</v>
      </c>
    </row>
    <row r="346" spans="1:16" x14ac:dyDescent="0.3">
      <c r="A346" t="s">
        <v>8219</v>
      </c>
      <c r="B346">
        <v>21</v>
      </c>
      <c r="D346" t="s">
        <v>8221</v>
      </c>
      <c r="E346">
        <v>1</v>
      </c>
      <c r="O346">
        <v>21</v>
      </c>
      <c r="P346">
        <v>1</v>
      </c>
    </row>
    <row r="347" spans="1:16" x14ac:dyDescent="0.3">
      <c r="A347" t="s">
        <v>8219</v>
      </c>
      <c r="B347">
        <v>22</v>
      </c>
      <c r="D347" t="s">
        <v>8221</v>
      </c>
      <c r="E347">
        <v>1</v>
      </c>
      <c r="O347">
        <v>22</v>
      </c>
      <c r="P347">
        <v>1</v>
      </c>
    </row>
    <row r="348" spans="1:16" x14ac:dyDescent="0.3">
      <c r="A348" t="s">
        <v>8219</v>
      </c>
      <c r="B348">
        <v>22</v>
      </c>
      <c r="D348" t="s">
        <v>8221</v>
      </c>
      <c r="E348">
        <v>1</v>
      </c>
      <c r="O348">
        <v>22</v>
      </c>
      <c r="P348">
        <v>1</v>
      </c>
    </row>
    <row r="349" spans="1:16" x14ac:dyDescent="0.3">
      <c r="A349" t="s">
        <v>8219</v>
      </c>
      <c r="B349">
        <v>22</v>
      </c>
      <c r="D349" t="s">
        <v>8221</v>
      </c>
      <c r="E349">
        <v>1</v>
      </c>
      <c r="O349">
        <v>22</v>
      </c>
      <c r="P349">
        <v>1</v>
      </c>
    </row>
    <row r="350" spans="1:16" x14ac:dyDescent="0.3">
      <c r="A350" t="s">
        <v>8219</v>
      </c>
      <c r="B350">
        <v>22</v>
      </c>
      <c r="D350" t="s">
        <v>8221</v>
      </c>
      <c r="E350">
        <v>1</v>
      </c>
      <c r="O350">
        <v>22</v>
      </c>
      <c r="P350">
        <v>1</v>
      </c>
    </row>
    <row r="351" spans="1:16" x14ac:dyDescent="0.3">
      <c r="A351" t="s">
        <v>8219</v>
      </c>
      <c r="B351">
        <v>22</v>
      </c>
      <c r="D351" t="s">
        <v>8221</v>
      </c>
      <c r="E351">
        <v>1</v>
      </c>
      <c r="O351">
        <v>22</v>
      </c>
      <c r="P351">
        <v>1</v>
      </c>
    </row>
    <row r="352" spans="1:16" x14ac:dyDescent="0.3">
      <c r="A352" t="s">
        <v>8219</v>
      </c>
      <c r="B352">
        <v>22</v>
      </c>
      <c r="D352" t="s">
        <v>8221</v>
      </c>
      <c r="E352">
        <v>1</v>
      </c>
      <c r="O352">
        <v>22</v>
      </c>
      <c r="P352">
        <v>1</v>
      </c>
    </row>
    <row r="353" spans="1:16" x14ac:dyDescent="0.3">
      <c r="A353" t="s">
        <v>8219</v>
      </c>
      <c r="B353">
        <v>22</v>
      </c>
      <c r="D353" t="s">
        <v>8221</v>
      </c>
      <c r="E353">
        <v>1</v>
      </c>
      <c r="O353">
        <v>22</v>
      </c>
      <c r="P353">
        <v>1</v>
      </c>
    </row>
    <row r="354" spans="1:16" x14ac:dyDescent="0.3">
      <c r="A354" t="s">
        <v>8219</v>
      </c>
      <c r="B354">
        <v>22</v>
      </c>
      <c r="D354" t="s">
        <v>8221</v>
      </c>
      <c r="E354">
        <v>1</v>
      </c>
      <c r="O354">
        <v>22</v>
      </c>
      <c r="P354">
        <v>1</v>
      </c>
    </row>
    <row r="355" spans="1:16" x14ac:dyDescent="0.3">
      <c r="A355" t="s">
        <v>8219</v>
      </c>
      <c r="B355">
        <v>22</v>
      </c>
      <c r="D355" t="s">
        <v>8221</v>
      </c>
      <c r="E355">
        <v>1</v>
      </c>
      <c r="O355">
        <v>22</v>
      </c>
      <c r="P355">
        <v>1</v>
      </c>
    </row>
    <row r="356" spans="1:16" x14ac:dyDescent="0.3">
      <c r="A356" t="s">
        <v>8219</v>
      </c>
      <c r="B356">
        <v>22</v>
      </c>
      <c r="D356" t="s">
        <v>8221</v>
      </c>
      <c r="E356">
        <v>1</v>
      </c>
      <c r="O356">
        <v>22</v>
      </c>
      <c r="P356">
        <v>1</v>
      </c>
    </row>
    <row r="357" spans="1:16" x14ac:dyDescent="0.3">
      <c r="A357" t="s">
        <v>8219</v>
      </c>
      <c r="B357">
        <v>22</v>
      </c>
      <c r="D357" t="s">
        <v>8221</v>
      </c>
      <c r="E357">
        <v>1</v>
      </c>
      <c r="O357">
        <v>22</v>
      </c>
      <c r="P357">
        <v>1</v>
      </c>
    </row>
    <row r="358" spans="1:16" x14ac:dyDescent="0.3">
      <c r="A358" t="s">
        <v>8219</v>
      </c>
      <c r="B358">
        <v>22</v>
      </c>
      <c r="D358" t="s">
        <v>8221</v>
      </c>
      <c r="E358">
        <v>1</v>
      </c>
      <c r="O358">
        <v>22</v>
      </c>
      <c r="P358">
        <v>1</v>
      </c>
    </row>
    <row r="359" spans="1:16" x14ac:dyDescent="0.3">
      <c r="A359" t="s">
        <v>8219</v>
      </c>
      <c r="B359">
        <v>22</v>
      </c>
      <c r="D359" t="s">
        <v>8221</v>
      </c>
      <c r="E359">
        <v>1</v>
      </c>
      <c r="O359">
        <v>22</v>
      </c>
      <c r="P359">
        <v>1</v>
      </c>
    </row>
    <row r="360" spans="1:16" x14ac:dyDescent="0.3">
      <c r="A360" t="s">
        <v>8219</v>
      </c>
      <c r="B360">
        <v>22</v>
      </c>
      <c r="D360" t="s">
        <v>8221</v>
      </c>
      <c r="E360">
        <v>1</v>
      </c>
      <c r="O360">
        <v>22</v>
      </c>
      <c r="P360">
        <v>1</v>
      </c>
    </row>
    <row r="361" spans="1:16" x14ac:dyDescent="0.3">
      <c r="A361" t="s">
        <v>8219</v>
      </c>
      <c r="B361">
        <v>22</v>
      </c>
      <c r="D361" t="s">
        <v>8221</v>
      </c>
      <c r="E361">
        <v>1</v>
      </c>
      <c r="O361">
        <v>22</v>
      </c>
      <c r="P361">
        <v>1</v>
      </c>
    </row>
    <row r="362" spans="1:16" x14ac:dyDescent="0.3">
      <c r="A362" t="s">
        <v>8219</v>
      </c>
      <c r="B362">
        <v>22</v>
      </c>
      <c r="D362" t="s">
        <v>8221</v>
      </c>
      <c r="E362">
        <v>1</v>
      </c>
      <c r="O362">
        <v>22</v>
      </c>
      <c r="P362">
        <v>1</v>
      </c>
    </row>
    <row r="363" spans="1:16" x14ac:dyDescent="0.3">
      <c r="A363" t="s">
        <v>8219</v>
      </c>
      <c r="B363">
        <v>22</v>
      </c>
      <c r="D363" t="s">
        <v>8221</v>
      </c>
      <c r="E363">
        <v>1</v>
      </c>
      <c r="O363">
        <v>22</v>
      </c>
      <c r="P363">
        <v>1</v>
      </c>
    </row>
    <row r="364" spans="1:16" x14ac:dyDescent="0.3">
      <c r="A364" t="s">
        <v>8219</v>
      </c>
      <c r="B364">
        <v>22</v>
      </c>
      <c r="D364" t="s">
        <v>8221</v>
      </c>
      <c r="E364">
        <v>1</v>
      </c>
      <c r="O364">
        <v>22</v>
      </c>
      <c r="P364">
        <v>1</v>
      </c>
    </row>
    <row r="365" spans="1:16" x14ac:dyDescent="0.3">
      <c r="A365" t="s">
        <v>8219</v>
      </c>
      <c r="B365">
        <v>23</v>
      </c>
      <c r="D365" t="s">
        <v>8221</v>
      </c>
      <c r="E365">
        <v>1</v>
      </c>
      <c r="O365">
        <v>23</v>
      </c>
      <c r="P365">
        <v>1</v>
      </c>
    </row>
    <row r="366" spans="1:16" x14ac:dyDescent="0.3">
      <c r="A366" t="s">
        <v>8219</v>
      </c>
      <c r="B366">
        <v>23</v>
      </c>
      <c r="D366" t="s">
        <v>8221</v>
      </c>
      <c r="E366">
        <v>1</v>
      </c>
      <c r="O366">
        <v>23</v>
      </c>
      <c r="P366">
        <v>1</v>
      </c>
    </row>
    <row r="367" spans="1:16" x14ac:dyDescent="0.3">
      <c r="A367" t="s">
        <v>8219</v>
      </c>
      <c r="B367">
        <v>23</v>
      </c>
      <c r="D367" t="s">
        <v>8221</v>
      </c>
      <c r="E367">
        <v>1</v>
      </c>
      <c r="O367">
        <v>23</v>
      </c>
      <c r="P367">
        <v>1</v>
      </c>
    </row>
    <row r="368" spans="1:16" x14ac:dyDescent="0.3">
      <c r="A368" t="s">
        <v>8219</v>
      </c>
      <c r="B368">
        <v>23</v>
      </c>
      <c r="D368" t="s">
        <v>8221</v>
      </c>
      <c r="E368">
        <v>1</v>
      </c>
      <c r="O368">
        <v>23</v>
      </c>
      <c r="P368">
        <v>1</v>
      </c>
    </row>
    <row r="369" spans="1:16" x14ac:dyDescent="0.3">
      <c r="A369" t="s">
        <v>8219</v>
      </c>
      <c r="B369">
        <v>23</v>
      </c>
      <c r="D369" t="s">
        <v>8221</v>
      </c>
      <c r="E369">
        <v>1</v>
      </c>
      <c r="O369">
        <v>23</v>
      </c>
      <c r="P369">
        <v>1</v>
      </c>
    </row>
    <row r="370" spans="1:16" x14ac:dyDescent="0.3">
      <c r="A370" t="s">
        <v>8219</v>
      </c>
      <c r="B370">
        <v>23</v>
      </c>
      <c r="D370" t="s">
        <v>8221</v>
      </c>
      <c r="E370">
        <v>1</v>
      </c>
      <c r="O370">
        <v>23</v>
      </c>
      <c r="P370">
        <v>1</v>
      </c>
    </row>
    <row r="371" spans="1:16" x14ac:dyDescent="0.3">
      <c r="A371" t="s">
        <v>8219</v>
      </c>
      <c r="B371">
        <v>23</v>
      </c>
      <c r="D371" t="s">
        <v>8221</v>
      </c>
      <c r="E371">
        <v>1</v>
      </c>
      <c r="O371">
        <v>23</v>
      </c>
      <c r="P371">
        <v>1</v>
      </c>
    </row>
    <row r="372" spans="1:16" x14ac:dyDescent="0.3">
      <c r="A372" t="s">
        <v>8219</v>
      </c>
      <c r="B372">
        <v>23</v>
      </c>
      <c r="D372" t="s">
        <v>8221</v>
      </c>
      <c r="E372">
        <v>1</v>
      </c>
      <c r="O372">
        <v>23</v>
      </c>
      <c r="P372">
        <v>1</v>
      </c>
    </row>
    <row r="373" spans="1:16" x14ac:dyDescent="0.3">
      <c r="A373" t="s">
        <v>8219</v>
      </c>
      <c r="B373">
        <v>23</v>
      </c>
      <c r="D373" t="s">
        <v>8221</v>
      </c>
      <c r="E373">
        <v>1</v>
      </c>
      <c r="O373">
        <v>23</v>
      </c>
      <c r="P373">
        <v>1</v>
      </c>
    </row>
    <row r="374" spans="1:16" x14ac:dyDescent="0.3">
      <c r="A374" t="s">
        <v>8219</v>
      </c>
      <c r="B374">
        <v>23</v>
      </c>
      <c r="D374" t="s">
        <v>8221</v>
      </c>
      <c r="E374">
        <v>1</v>
      </c>
      <c r="O374">
        <v>23</v>
      </c>
      <c r="P374">
        <v>1</v>
      </c>
    </row>
    <row r="375" spans="1:16" x14ac:dyDescent="0.3">
      <c r="A375" t="s">
        <v>8219</v>
      </c>
      <c r="B375">
        <v>23</v>
      </c>
      <c r="D375" t="s">
        <v>8221</v>
      </c>
      <c r="E375">
        <v>1</v>
      </c>
      <c r="O375">
        <v>23</v>
      </c>
      <c r="P375">
        <v>1</v>
      </c>
    </row>
    <row r="376" spans="1:16" x14ac:dyDescent="0.3">
      <c r="A376" t="s">
        <v>8219</v>
      </c>
      <c r="B376">
        <v>23</v>
      </c>
      <c r="D376" t="s">
        <v>8221</v>
      </c>
      <c r="E376">
        <v>1</v>
      </c>
      <c r="O376">
        <v>23</v>
      </c>
      <c r="P376">
        <v>1</v>
      </c>
    </row>
    <row r="377" spans="1:16" x14ac:dyDescent="0.3">
      <c r="A377" t="s">
        <v>8219</v>
      </c>
      <c r="B377">
        <v>23</v>
      </c>
      <c r="D377" t="s">
        <v>8221</v>
      </c>
      <c r="E377">
        <v>1</v>
      </c>
      <c r="O377">
        <v>23</v>
      </c>
      <c r="P377">
        <v>1</v>
      </c>
    </row>
    <row r="378" spans="1:16" x14ac:dyDescent="0.3">
      <c r="A378" t="s">
        <v>8219</v>
      </c>
      <c r="B378">
        <v>23</v>
      </c>
      <c r="D378" t="s">
        <v>8221</v>
      </c>
      <c r="E378">
        <v>1</v>
      </c>
      <c r="O378">
        <v>23</v>
      </c>
      <c r="P378">
        <v>1</v>
      </c>
    </row>
    <row r="379" spans="1:16" x14ac:dyDescent="0.3">
      <c r="A379" t="s">
        <v>8219</v>
      </c>
      <c r="B379">
        <v>23</v>
      </c>
      <c r="D379" t="s">
        <v>8221</v>
      </c>
      <c r="E379">
        <v>1</v>
      </c>
      <c r="O379">
        <v>23</v>
      </c>
      <c r="P379">
        <v>1</v>
      </c>
    </row>
    <row r="380" spans="1:16" x14ac:dyDescent="0.3">
      <c r="A380" t="s">
        <v>8219</v>
      </c>
      <c r="B380">
        <v>23</v>
      </c>
      <c r="D380" t="s">
        <v>8221</v>
      </c>
      <c r="E380">
        <v>1</v>
      </c>
      <c r="O380">
        <v>23</v>
      </c>
      <c r="P380">
        <v>1</v>
      </c>
    </row>
    <row r="381" spans="1:16" x14ac:dyDescent="0.3">
      <c r="A381" t="s">
        <v>8219</v>
      </c>
      <c r="B381">
        <v>23</v>
      </c>
      <c r="D381" t="s">
        <v>8221</v>
      </c>
      <c r="E381">
        <v>1</v>
      </c>
      <c r="O381">
        <v>23</v>
      </c>
      <c r="P381">
        <v>1</v>
      </c>
    </row>
    <row r="382" spans="1:16" x14ac:dyDescent="0.3">
      <c r="A382" t="s">
        <v>8219</v>
      </c>
      <c r="B382">
        <v>23</v>
      </c>
      <c r="D382" t="s">
        <v>8221</v>
      </c>
      <c r="E382">
        <v>1</v>
      </c>
      <c r="O382">
        <v>23</v>
      </c>
      <c r="P382">
        <v>1</v>
      </c>
    </row>
    <row r="383" spans="1:16" x14ac:dyDescent="0.3">
      <c r="A383" t="s">
        <v>8219</v>
      </c>
      <c r="B383">
        <v>23</v>
      </c>
      <c r="D383" t="s">
        <v>8221</v>
      </c>
      <c r="E383">
        <v>1</v>
      </c>
      <c r="O383">
        <v>23</v>
      </c>
      <c r="P383">
        <v>1</v>
      </c>
    </row>
    <row r="384" spans="1:16" x14ac:dyDescent="0.3">
      <c r="A384" t="s">
        <v>8219</v>
      </c>
      <c r="B384">
        <v>23</v>
      </c>
      <c r="D384" t="s">
        <v>8221</v>
      </c>
      <c r="E384">
        <v>1</v>
      </c>
      <c r="O384">
        <v>23</v>
      </c>
      <c r="P384">
        <v>1</v>
      </c>
    </row>
    <row r="385" spans="1:16" x14ac:dyDescent="0.3">
      <c r="A385" t="s">
        <v>8219</v>
      </c>
      <c r="B385">
        <v>23</v>
      </c>
      <c r="D385" t="s">
        <v>8221</v>
      </c>
      <c r="E385">
        <v>1</v>
      </c>
      <c r="O385">
        <v>23</v>
      </c>
      <c r="P385">
        <v>1</v>
      </c>
    </row>
    <row r="386" spans="1:16" x14ac:dyDescent="0.3">
      <c r="A386" t="s">
        <v>8219</v>
      </c>
      <c r="B386">
        <v>23</v>
      </c>
      <c r="D386" t="s">
        <v>8221</v>
      </c>
      <c r="E386">
        <v>1</v>
      </c>
      <c r="O386">
        <v>23</v>
      </c>
      <c r="P386">
        <v>1</v>
      </c>
    </row>
    <row r="387" spans="1:16" x14ac:dyDescent="0.3">
      <c r="A387" t="s">
        <v>8219</v>
      </c>
      <c r="B387">
        <v>23</v>
      </c>
      <c r="D387" t="s">
        <v>8221</v>
      </c>
      <c r="E387">
        <v>1</v>
      </c>
      <c r="O387">
        <v>23</v>
      </c>
      <c r="P387">
        <v>1</v>
      </c>
    </row>
    <row r="388" spans="1:16" x14ac:dyDescent="0.3">
      <c r="A388" t="s">
        <v>8219</v>
      </c>
      <c r="B388">
        <v>23</v>
      </c>
      <c r="D388" t="s">
        <v>8221</v>
      </c>
      <c r="E388">
        <v>1</v>
      </c>
      <c r="O388">
        <v>23</v>
      </c>
      <c r="P388">
        <v>1</v>
      </c>
    </row>
    <row r="389" spans="1:16" x14ac:dyDescent="0.3">
      <c r="A389" t="s">
        <v>8219</v>
      </c>
      <c r="B389">
        <v>24</v>
      </c>
      <c r="D389" t="s">
        <v>8221</v>
      </c>
      <c r="E389">
        <v>1</v>
      </c>
      <c r="O389">
        <v>24</v>
      </c>
      <c r="P389">
        <v>1</v>
      </c>
    </row>
    <row r="390" spans="1:16" x14ac:dyDescent="0.3">
      <c r="A390" t="s">
        <v>8219</v>
      </c>
      <c r="B390">
        <v>24</v>
      </c>
      <c r="D390" t="s">
        <v>8221</v>
      </c>
      <c r="E390">
        <v>1</v>
      </c>
      <c r="O390">
        <v>24</v>
      </c>
      <c r="P390">
        <v>1</v>
      </c>
    </row>
    <row r="391" spans="1:16" x14ac:dyDescent="0.3">
      <c r="A391" t="s">
        <v>8219</v>
      </c>
      <c r="B391">
        <v>24</v>
      </c>
      <c r="D391" t="s">
        <v>8221</v>
      </c>
      <c r="E391">
        <v>1</v>
      </c>
      <c r="O391">
        <v>24</v>
      </c>
      <c r="P391">
        <v>1</v>
      </c>
    </row>
    <row r="392" spans="1:16" x14ac:dyDescent="0.3">
      <c r="A392" t="s">
        <v>8219</v>
      </c>
      <c r="B392">
        <v>24</v>
      </c>
      <c r="D392" t="s">
        <v>8221</v>
      </c>
      <c r="E392">
        <v>1</v>
      </c>
      <c r="O392">
        <v>24</v>
      </c>
      <c r="P392">
        <v>1</v>
      </c>
    </row>
    <row r="393" spans="1:16" x14ac:dyDescent="0.3">
      <c r="A393" t="s">
        <v>8219</v>
      </c>
      <c r="B393">
        <v>24</v>
      </c>
      <c r="D393" t="s">
        <v>8221</v>
      </c>
      <c r="E393">
        <v>1</v>
      </c>
      <c r="O393">
        <v>24</v>
      </c>
      <c r="P393">
        <v>1</v>
      </c>
    </row>
    <row r="394" spans="1:16" x14ac:dyDescent="0.3">
      <c r="A394" t="s">
        <v>8219</v>
      </c>
      <c r="B394">
        <v>24</v>
      </c>
      <c r="D394" t="s">
        <v>8221</v>
      </c>
      <c r="E394">
        <v>1</v>
      </c>
      <c r="O394">
        <v>24</v>
      </c>
      <c r="P394">
        <v>1</v>
      </c>
    </row>
    <row r="395" spans="1:16" x14ac:dyDescent="0.3">
      <c r="A395" t="s">
        <v>8219</v>
      </c>
      <c r="B395">
        <v>24</v>
      </c>
      <c r="D395" t="s">
        <v>8221</v>
      </c>
      <c r="E395">
        <v>1</v>
      </c>
      <c r="O395">
        <v>24</v>
      </c>
      <c r="P395">
        <v>1</v>
      </c>
    </row>
    <row r="396" spans="1:16" x14ac:dyDescent="0.3">
      <c r="A396" t="s">
        <v>8219</v>
      </c>
      <c r="B396">
        <v>24</v>
      </c>
      <c r="D396" t="s">
        <v>8221</v>
      </c>
      <c r="E396">
        <v>1</v>
      </c>
      <c r="O396">
        <v>24</v>
      </c>
      <c r="P396">
        <v>1</v>
      </c>
    </row>
    <row r="397" spans="1:16" x14ac:dyDescent="0.3">
      <c r="A397" t="s">
        <v>8219</v>
      </c>
      <c r="B397">
        <v>24</v>
      </c>
      <c r="D397" t="s">
        <v>8221</v>
      </c>
      <c r="E397">
        <v>1</v>
      </c>
      <c r="O397">
        <v>24</v>
      </c>
      <c r="P397">
        <v>1</v>
      </c>
    </row>
    <row r="398" spans="1:16" x14ac:dyDescent="0.3">
      <c r="A398" t="s">
        <v>8219</v>
      </c>
      <c r="B398">
        <v>24</v>
      </c>
      <c r="D398" t="s">
        <v>8221</v>
      </c>
      <c r="E398">
        <v>1</v>
      </c>
      <c r="O398">
        <v>24</v>
      </c>
      <c r="P398">
        <v>1</v>
      </c>
    </row>
    <row r="399" spans="1:16" x14ac:dyDescent="0.3">
      <c r="A399" t="s">
        <v>8219</v>
      </c>
      <c r="B399">
        <v>24</v>
      </c>
      <c r="D399" t="s">
        <v>8221</v>
      </c>
      <c r="E399">
        <v>1</v>
      </c>
      <c r="O399">
        <v>24</v>
      </c>
      <c r="P399">
        <v>1</v>
      </c>
    </row>
    <row r="400" spans="1:16" x14ac:dyDescent="0.3">
      <c r="A400" t="s">
        <v>8219</v>
      </c>
      <c r="B400">
        <v>24</v>
      </c>
      <c r="D400" t="s">
        <v>8221</v>
      </c>
      <c r="E400">
        <v>1</v>
      </c>
      <c r="O400">
        <v>24</v>
      </c>
      <c r="P400">
        <v>1</v>
      </c>
    </row>
    <row r="401" spans="1:16" x14ac:dyDescent="0.3">
      <c r="A401" t="s">
        <v>8219</v>
      </c>
      <c r="B401">
        <v>24</v>
      </c>
      <c r="D401" t="s">
        <v>8221</v>
      </c>
      <c r="E401">
        <v>1</v>
      </c>
      <c r="O401">
        <v>24</v>
      </c>
      <c r="P401">
        <v>1</v>
      </c>
    </row>
    <row r="402" spans="1:16" x14ac:dyDescent="0.3">
      <c r="A402" t="s">
        <v>8219</v>
      </c>
      <c r="B402">
        <v>24</v>
      </c>
      <c r="D402" t="s">
        <v>8221</v>
      </c>
      <c r="E402">
        <v>1</v>
      </c>
      <c r="O402">
        <v>24</v>
      </c>
      <c r="P402">
        <v>1</v>
      </c>
    </row>
    <row r="403" spans="1:16" x14ac:dyDescent="0.3">
      <c r="A403" t="s">
        <v>8219</v>
      </c>
      <c r="B403">
        <v>24</v>
      </c>
      <c r="D403" t="s">
        <v>8221</v>
      </c>
      <c r="E403">
        <v>1</v>
      </c>
      <c r="O403">
        <v>24</v>
      </c>
      <c r="P403">
        <v>1</v>
      </c>
    </row>
    <row r="404" spans="1:16" x14ac:dyDescent="0.3">
      <c r="A404" t="s">
        <v>8219</v>
      </c>
      <c r="B404">
        <v>24</v>
      </c>
      <c r="D404" t="s">
        <v>8221</v>
      </c>
      <c r="E404">
        <v>1</v>
      </c>
      <c r="O404">
        <v>24</v>
      </c>
      <c r="P404">
        <v>1</v>
      </c>
    </row>
    <row r="405" spans="1:16" x14ac:dyDescent="0.3">
      <c r="A405" t="s">
        <v>8219</v>
      </c>
      <c r="B405">
        <v>24</v>
      </c>
      <c r="D405" t="s">
        <v>8221</v>
      </c>
      <c r="E405">
        <v>1</v>
      </c>
      <c r="O405">
        <v>24</v>
      </c>
      <c r="P405">
        <v>1</v>
      </c>
    </row>
    <row r="406" spans="1:16" x14ac:dyDescent="0.3">
      <c r="A406" t="s">
        <v>8219</v>
      </c>
      <c r="B406">
        <v>24</v>
      </c>
      <c r="D406" t="s">
        <v>8221</v>
      </c>
      <c r="E406">
        <v>1</v>
      </c>
      <c r="O406">
        <v>24</v>
      </c>
      <c r="P406">
        <v>1</v>
      </c>
    </row>
    <row r="407" spans="1:16" x14ac:dyDescent="0.3">
      <c r="A407" t="s">
        <v>8219</v>
      </c>
      <c r="B407">
        <v>24</v>
      </c>
      <c r="D407" t="s">
        <v>8221</v>
      </c>
      <c r="E407">
        <v>1</v>
      </c>
      <c r="O407">
        <v>24</v>
      </c>
      <c r="P407">
        <v>1</v>
      </c>
    </row>
    <row r="408" spans="1:16" x14ac:dyDescent="0.3">
      <c r="A408" t="s">
        <v>8219</v>
      </c>
      <c r="B408">
        <v>25</v>
      </c>
      <c r="D408" t="s">
        <v>8221</v>
      </c>
      <c r="E408">
        <v>1</v>
      </c>
      <c r="O408">
        <v>25</v>
      </c>
      <c r="P408">
        <v>1</v>
      </c>
    </row>
    <row r="409" spans="1:16" x14ac:dyDescent="0.3">
      <c r="A409" t="s">
        <v>8219</v>
      </c>
      <c r="B409">
        <v>25</v>
      </c>
      <c r="D409" t="s">
        <v>8221</v>
      </c>
      <c r="E409">
        <v>1</v>
      </c>
      <c r="O409">
        <v>25</v>
      </c>
      <c r="P409">
        <v>1</v>
      </c>
    </row>
    <row r="410" spans="1:16" x14ac:dyDescent="0.3">
      <c r="A410" t="s">
        <v>8219</v>
      </c>
      <c r="B410">
        <v>25</v>
      </c>
      <c r="D410" t="s">
        <v>8221</v>
      </c>
      <c r="E410">
        <v>1</v>
      </c>
      <c r="O410">
        <v>25</v>
      </c>
      <c r="P410">
        <v>1</v>
      </c>
    </row>
    <row r="411" spans="1:16" x14ac:dyDescent="0.3">
      <c r="A411" t="s">
        <v>8219</v>
      </c>
      <c r="B411">
        <v>25</v>
      </c>
      <c r="D411" t="s">
        <v>8221</v>
      </c>
      <c r="E411">
        <v>1</v>
      </c>
      <c r="O411">
        <v>25</v>
      </c>
      <c r="P411">
        <v>1</v>
      </c>
    </row>
    <row r="412" spans="1:16" x14ac:dyDescent="0.3">
      <c r="A412" t="s">
        <v>8219</v>
      </c>
      <c r="B412">
        <v>25</v>
      </c>
      <c r="D412" t="s">
        <v>8221</v>
      </c>
      <c r="E412">
        <v>1</v>
      </c>
      <c r="O412">
        <v>25</v>
      </c>
      <c r="P412">
        <v>1</v>
      </c>
    </row>
    <row r="413" spans="1:16" x14ac:dyDescent="0.3">
      <c r="A413" t="s">
        <v>8219</v>
      </c>
      <c r="B413">
        <v>25</v>
      </c>
      <c r="D413" t="s">
        <v>8221</v>
      </c>
      <c r="E413">
        <v>1</v>
      </c>
      <c r="O413">
        <v>25</v>
      </c>
      <c r="P413">
        <v>1</v>
      </c>
    </row>
    <row r="414" spans="1:16" x14ac:dyDescent="0.3">
      <c r="A414" t="s">
        <v>8219</v>
      </c>
      <c r="B414">
        <v>25</v>
      </c>
      <c r="D414" t="s">
        <v>8221</v>
      </c>
      <c r="E414">
        <v>1</v>
      </c>
      <c r="O414">
        <v>25</v>
      </c>
      <c r="P414">
        <v>1</v>
      </c>
    </row>
    <row r="415" spans="1:16" x14ac:dyDescent="0.3">
      <c r="A415" t="s">
        <v>8219</v>
      </c>
      <c r="B415">
        <v>25</v>
      </c>
      <c r="D415" t="s">
        <v>8221</v>
      </c>
      <c r="E415">
        <v>1</v>
      </c>
      <c r="O415">
        <v>25</v>
      </c>
      <c r="P415">
        <v>1</v>
      </c>
    </row>
    <row r="416" spans="1:16" x14ac:dyDescent="0.3">
      <c r="A416" t="s">
        <v>8219</v>
      </c>
      <c r="B416">
        <v>25</v>
      </c>
      <c r="D416" t="s">
        <v>8221</v>
      </c>
      <c r="E416">
        <v>1</v>
      </c>
      <c r="O416">
        <v>25</v>
      </c>
      <c r="P416">
        <v>1</v>
      </c>
    </row>
    <row r="417" spans="1:16" x14ac:dyDescent="0.3">
      <c r="A417" t="s">
        <v>8219</v>
      </c>
      <c r="B417">
        <v>25</v>
      </c>
      <c r="D417" t="s">
        <v>8221</v>
      </c>
      <c r="E417">
        <v>1</v>
      </c>
      <c r="O417">
        <v>25</v>
      </c>
      <c r="P417">
        <v>1</v>
      </c>
    </row>
    <row r="418" spans="1:16" x14ac:dyDescent="0.3">
      <c r="A418" t="s">
        <v>8219</v>
      </c>
      <c r="B418">
        <v>25</v>
      </c>
      <c r="D418" t="s">
        <v>8221</v>
      </c>
      <c r="E418">
        <v>1</v>
      </c>
      <c r="O418">
        <v>25</v>
      </c>
      <c r="P418">
        <v>1</v>
      </c>
    </row>
    <row r="419" spans="1:16" x14ac:dyDescent="0.3">
      <c r="A419" t="s">
        <v>8219</v>
      </c>
      <c r="B419">
        <v>25</v>
      </c>
      <c r="D419" t="s">
        <v>8221</v>
      </c>
      <c r="E419">
        <v>1</v>
      </c>
      <c r="O419">
        <v>25</v>
      </c>
      <c r="P419">
        <v>1</v>
      </c>
    </row>
    <row r="420" spans="1:16" x14ac:dyDescent="0.3">
      <c r="A420" t="s">
        <v>8219</v>
      </c>
      <c r="B420">
        <v>25</v>
      </c>
      <c r="D420" t="s">
        <v>8221</v>
      </c>
      <c r="E420">
        <v>1</v>
      </c>
      <c r="O420">
        <v>25</v>
      </c>
      <c r="P420">
        <v>1</v>
      </c>
    </row>
    <row r="421" spans="1:16" x14ac:dyDescent="0.3">
      <c r="A421" t="s">
        <v>8219</v>
      </c>
      <c r="B421">
        <v>25</v>
      </c>
      <c r="D421" t="s">
        <v>8221</v>
      </c>
      <c r="E421">
        <v>1</v>
      </c>
      <c r="O421">
        <v>25</v>
      </c>
      <c r="P421">
        <v>1</v>
      </c>
    </row>
    <row r="422" spans="1:16" x14ac:dyDescent="0.3">
      <c r="A422" t="s">
        <v>8219</v>
      </c>
      <c r="B422">
        <v>25</v>
      </c>
      <c r="D422" t="s">
        <v>8221</v>
      </c>
      <c r="E422">
        <v>1</v>
      </c>
      <c r="O422">
        <v>25</v>
      </c>
      <c r="P422">
        <v>1</v>
      </c>
    </row>
    <row r="423" spans="1:16" x14ac:dyDescent="0.3">
      <c r="A423" t="s">
        <v>8219</v>
      </c>
      <c r="B423">
        <v>25</v>
      </c>
      <c r="D423" t="s">
        <v>8221</v>
      </c>
      <c r="E423">
        <v>1</v>
      </c>
      <c r="O423">
        <v>25</v>
      </c>
      <c r="P423">
        <v>1</v>
      </c>
    </row>
    <row r="424" spans="1:16" x14ac:dyDescent="0.3">
      <c r="A424" t="s">
        <v>8219</v>
      </c>
      <c r="B424">
        <v>25</v>
      </c>
      <c r="D424" t="s">
        <v>8221</v>
      </c>
      <c r="E424">
        <v>1</v>
      </c>
      <c r="O424">
        <v>25</v>
      </c>
      <c r="P424">
        <v>1</v>
      </c>
    </row>
    <row r="425" spans="1:16" x14ac:dyDescent="0.3">
      <c r="A425" t="s">
        <v>8219</v>
      </c>
      <c r="B425">
        <v>25</v>
      </c>
      <c r="D425" t="s">
        <v>8221</v>
      </c>
      <c r="E425">
        <v>1</v>
      </c>
      <c r="O425">
        <v>25</v>
      </c>
      <c r="P425">
        <v>1</v>
      </c>
    </row>
    <row r="426" spans="1:16" x14ac:dyDescent="0.3">
      <c r="A426" t="s">
        <v>8219</v>
      </c>
      <c r="B426">
        <v>25</v>
      </c>
      <c r="D426" t="s">
        <v>8221</v>
      </c>
      <c r="E426">
        <v>1</v>
      </c>
      <c r="O426">
        <v>25</v>
      </c>
      <c r="P426">
        <v>1</v>
      </c>
    </row>
    <row r="427" spans="1:16" x14ac:dyDescent="0.3">
      <c r="A427" t="s">
        <v>8219</v>
      </c>
      <c r="B427">
        <v>25</v>
      </c>
      <c r="D427" t="s">
        <v>8221</v>
      </c>
      <c r="E427">
        <v>1</v>
      </c>
      <c r="O427">
        <v>25</v>
      </c>
      <c r="P427">
        <v>1</v>
      </c>
    </row>
    <row r="428" spans="1:16" x14ac:dyDescent="0.3">
      <c r="A428" t="s">
        <v>8219</v>
      </c>
      <c r="B428">
        <v>25</v>
      </c>
      <c r="D428" t="s">
        <v>8221</v>
      </c>
      <c r="E428">
        <v>1</v>
      </c>
      <c r="O428">
        <v>25</v>
      </c>
      <c r="P428">
        <v>1</v>
      </c>
    </row>
    <row r="429" spans="1:16" x14ac:dyDescent="0.3">
      <c r="A429" t="s">
        <v>8219</v>
      </c>
      <c r="B429">
        <v>25</v>
      </c>
      <c r="D429" t="s">
        <v>8221</v>
      </c>
      <c r="E429">
        <v>1</v>
      </c>
      <c r="O429">
        <v>25</v>
      </c>
      <c r="P429">
        <v>1</v>
      </c>
    </row>
    <row r="430" spans="1:16" x14ac:dyDescent="0.3">
      <c r="A430" t="s">
        <v>8219</v>
      </c>
      <c r="B430">
        <v>25</v>
      </c>
      <c r="D430" t="s">
        <v>8221</v>
      </c>
      <c r="E430">
        <v>1</v>
      </c>
      <c r="O430">
        <v>25</v>
      </c>
      <c r="P430">
        <v>1</v>
      </c>
    </row>
    <row r="431" spans="1:16" x14ac:dyDescent="0.3">
      <c r="A431" t="s">
        <v>8219</v>
      </c>
      <c r="B431">
        <v>25</v>
      </c>
      <c r="D431" t="s">
        <v>8221</v>
      </c>
      <c r="E431">
        <v>1</v>
      </c>
      <c r="O431">
        <v>25</v>
      </c>
      <c r="P431">
        <v>1</v>
      </c>
    </row>
    <row r="432" spans="1:16" x14ac:dyDescent="0.3">
      <c r="A432" t="s">
        <v>8219</v>
      </c>
      <c r="B432">
        <v>25</v>
      </c>
      <c r="D432" t="s">
        <v>8221</v>
      </c>
      <c r="E432">
        <v>1</v>
      </c>
      <c r="O432">
        <v>25</v>
      </c>
      <c r="P432">
        <v>1</v>
      </c>
    </row>
    <row r="433" spans="1:16" x14ac:dyDescent="0.3">
      <c r="A433" t="s">
        <v>8219</v>
      </c>
      <c r="B433">
        <v>25</v>
      </c>
      <c r="D433" t="s">
        <v>8221</v>
      </c>
      <c r="E433">
        <v>1</v>
      </c>
      <c r="O433">
        <v>25</v>
      </c>
      <c r="P433">
        <v>1</v>
      </c>
    </row>
    <row r="434" spans="1:16" x14ac:dyDescent="0.3">
      <c r="A434" t="s">
        <v>8219</v>
      </c>
      <c r="B434">
        <v>25</v>
      </c>
      <c r="D434" t="s">
        <v>8221</v>
      </c>
      <c r="E434">
        <v>1</v>
      </c>
      <c r="O434">
        <v>25</v>
      </c>
      <c r="P434">
        <v>1</v>
      </c>
    </row>
    <row r="435" spans="1:16" x14ac:dyDescent="0.3">
      <c r="A435" t="s">
        <v>8219</v>
      </c>
      <c r="B435">
        <v>25</v>
      </c>
      <c r="D435" t="s">
        <v>8221</v>
      </c>
      <c r="E435">
        <v>1</v>
      </c>
      <c r="O435">
        <v>25</v>
      </c>
      <c r="P435">
        <v>1</v>
      </c>
    </row>
    <row r="436" spans="1:16" x14ac:dyDescent="0.3">
      <c r="A436" t="s">
        <v>8219</v>
      </c>
      <c r="B436">
        <v>25</v>
      </c>
      <c r="D436" t="s">
        <v>8221</v>
      </c>
      <c r="E436">
        <v>1</v>
      </c>
      <c r="O436">
        <v>25</v>
      </c>
      <c r="P436">
        <v>1</v>
      </c>
    </row>
    <row r="437" spans="1:16" x14ac:dyDescent="0.3">
      <c r="A437" t="s">
        <v>8219</v>
      </c>
      <c r="B437">
        <v>25</v>
      </c>
      <c r="D437" t="s">
        <v>8221</v>
      </c>
      <c r="E437">
        <v>1</v>
      </c>
      <c r="O437">
        <v>25</v>
      </c>
      <c r="P437">
        <v>1</v>
      </c>
    </row>
    <row r="438" spans="1:16" x14ac:dyDescent="0.3">
      <c r="A438" t="s">
        <v>8219</v>
      </c>
      <c r="B438">
        <v>25</v>
      </c>
      <c r="D438" t="s">
        <v>8221</v>
      </c>
      <c r="E438">
        <v>1</v>
      </c>
      <c r="O438">
        <v>25</v>
      </c>
      <c r="P438">
        <v>1</v>
      </c>
    </row>
    <row r="439" spans="1:16" x14ac:dyDescent="0.3">
      <c r="A439" t="s">
        <v>8219</v>
      </c>
      <c r="B439">
        <v>25</v>
      </c>
      <c r="D439" t="s">
        <v>8221</v>
      </c>
      <c r="E439">
        <v>1</v>
      </c>
      <c r="O439">
        <v>25</v>
      </c>
      <c r="P439">
        <v>1</v>
      </c>
    </row>
    <row r="440" spans="1:16" x14ac:dyDescent="0.3">
      <c r="A440" t="s">
        <v>8219</v>
      </c>
      <c r="B440">
        <v>26</v>
      </c>
      <c r="D440" t="s">
        <v>8221</v>
      </c>
      <c r="E440">
        <v>1</v>
      </c>
      <c r="O440">
        <v>26</v>
      </c>
      <c r="P440">
        <v>1</v>
      </c>
    </row>
    <row r="441" spans="1:16" x14ac:dyDescent="0.3">
      <c r="A441" t="s">
        <v>8219</v>
      </c>
      <c r="B441">
        <v>26</v>
      </c>
      <c r="D441" t="s">
        <v>8221</v>
      </c>
      <c r="E441">
        <v>1</v>
      </c>
      <c r="O441">
        <v>26</v>
      </c>
      <c r="P441">
        <v>1</v>
      </c>
    </row>
    <row r="442" spans="1:16" x14ac:dyDescent="0.3">
      <c r="A442" t="s">
        <v>8219</v>
      </c>
      <c r="B442">
        <v>26</v>
      </c>
      <c r="D442" t="s">
        <v>8221</v>
      </c>
      <c r="E442">
        <v>1</v>
      </c>
      <c r="O442">
        <v>26</v>
      </c>
      <c r="P442">
        <v>1</v>
      </c>
    </row>
    <row r="443" spans="1:16" x14ac:dyDescent="0.3">
      <c r="A443" t="s">
        <v>8219</v>
      </c>
      <c r="B443">
        <v>26</v>
      </c>
      <c r="D443" t="s">
        <v>8221</v>
      </c>
      <c r="E443">
        <v>1</v>
      </c>
      <c r="O443">
        <v>26</v>
      </c>
      <c r="P443">
        <v>1</v>
      </c>
    </row>
    <row r="444" spans="1:16" x14ac:dyDescent="0.3">
      <c r="A444" t="s">
        <v>8219</v>
      </c>
      <c r="B444">
        <v>26</v>
      </c>
      <c r="D444" t="s">
        <v>8221</v>
      </c>
      <c r="E444">
        <v>1</v>
      </c>
      <c r="O444">
        <v>26</v>
      </c>
      <c r="P444">
        <v>1</v>
      </c>
    </row>
    <row r="445" spans="1:16" x14ac:dyDescent="0.3">
      <c r="A445" t="s">
        <v>8219</v>
      </c>
      <c r="B445">
        <v>26</v>
      </c>
      <c r="D445" t="s">
        <v>8221</v>
      </c>
      <c r="E445">
        <v>1</v>
      </c>
      <c r="O445">
        <v>26</v>
      </c>
      <c r="P445">
        <v>1</v>
      </c>
    </row>
    <row r="446" spans="1:16" x14ac:dyDescent="0.3">
      <c r="A446" t="s">
        <v>8219</v>
      </c>
      <c r="B446">
        <v>26</v>
      </c>
      <c r="D446" t="s">
        <v>8221</v>
      </c>
      <c r="E446">
        <v>1</v>
      </c>
      <c r="O446">
        <v>26</v>
      </c>
      <c r="P446">
        <v>1</v>
      </c>
    </row>
    <row r="447" spans="1:16" x14ac:dyDescent="0.3">
      <c r="A447" t="s">
        <v>8219</v>
      </c>
      <c r="B447">
        <v>26</v>
      </c>
      <c r="D447" t="s">
        <v>8221</v>
      </c>
      <c r="E447">
        <v>1</v>
      </c>
      <c r="O447">
        <v>26</v>
      </c>
      <c r="P447">
        <v>1</v>
      </c>
    </row>
    <row r="448" spans="1:16" x14ac:dyDescent="0.3">
      <c r="A448" t="s">
        <v>8219</v>
      </c>
      <c r="B448">
        <v>26</v>
      </c>
      <c r="D448" t="s">
        <v>8221</v>
      </c>
      <c r="E448">
        <v>1</v>
      </c>
      <c r="O448">
        <v>26</v>
      </c>
      <c r="P448">
        <v>1</v>
      </c>
    </row>
    <row r="449" spans="1:16" x14ac:dyDescent="0.3">
      <c r="A449" t="s">
        <v>8219</v>
      </c>
      <c r="B449">
        <v>26</v>
      </c>
      <c r="D449" t="s">
        <v>8221</v>
      </c>
      <c r="E449">
        <v>1</v>
      </c>
      <c r="O449">
        <v>26</v>
      </c>
      <c r="P449">
        <v>1</v>
      </c>
    </row>
    <row r="450" spans="1:16" x14ac:dyDescent="0.3">
      <c r="A450" t="s">
        <v>8219</v>
      </c>
      <c r="B450">
        <v>26</v>
      </c>
      <c r="D450" t="s">
        <v>8221</v>
      </c>
      <c r="E450">
        <v>1</v>
      </c>
      <c r="O450">
        <v>26</v>
      </c>
      <c r="P450">
        <v>1</v>
      </c>
    </row>
    <row r="451" spans="1:16" x14ac:dyDescent="0.3">
      <c r="A451" t="s">
        <v>8219</v>
      </c>
      <c r="B451">
        <v>26</v>
      </c>
      <c r="D451" t="s">
        <v>8221</v>
      </c>
      <c r="E451">
        <v>1</v>
      </c>
      <c r="O451">
        <v>26</v>
      </c>
      <c r="P451">
        <v>1</v>
      </c>
    </row>
    <row r="452" spans="1:16" x14ac:dyDescent="0.3">
      <c r="A452" t="s">
        <v>8219</v>
      </c>
      <c r="B452">
        <v>26</v>
      </c>
      <c r="D452" t="s">
        <v>8221</v>
      </c>
      <c r="E452">
        <v>1</v>
      </c>
      <c r="O452">
        <v>26</v>
      </c>
      <c r="P452">
        <v>1</v>
      </c>
    </row>
    <row r="453" spans="1:16" x14ac:dyDescent="0.3">
      <c r="A453" t="s">
        <v>8219</v>
      </c>
      <c r="B453">
        <v>26</v>
      </c>
      <c r="D453" t="s">
        <v>8221</v>
      </c>
      <c r="E453">
        <v>1</v>
      </c>
      <c r="O453">
        <v>26</v>
      </c>
      <c r="P453">
        <v>1</v>
      </c>
    </row>
    <row r="454" spans="1:16" x14ac:dyDescent="0.3">
      <c r="A454" t="s">
        <v>8219</v>
      </c>
      <c r="B454">
        <v>26</v>
      </c>
      <c r="D454" t="s">
        <v>8221</v>
      </c>
      <c r="E454">
        <v>1</v>
      </c>
      <c r="O454">
        <v>26</v>
      </c>
      <c r="P454">
        <v>1</v>
      </c>
    </row>
    <row r="455" spans="1:16" x14ac:dyDescent="0.3">
      <c r="A455" t="s">
        <v>8219</v>
      </c>
      <c r="B455">
        <v>26</v>
      </c>
      <c r="D455" t="s">
        <v>8221</v>
      </c>
      <c r="E455">
        <v>1</v>
      </c>
      <c r="O455">
        <v>26</v>
      </c>
      <c r="P455">
        <v>1</v>
      </c>
    </row>
    <row r="456" spans="1:16" x14ac:dyDescent="0.3">
      <c r="A456" t="s">
        <v>8219</v>
      </c>
      <c r="B456">
        <v>26</v>
      </c>
      <c r="D456" t="s">
        <v>8221</v>
      </c>
      <c r="E456">
        <v>1</v>
      </c>
      <c r="O456">
        <v>26</v>
      </c>
      <c r="P456">
        <v>1</v>
      </c>
    </row>
    <row r="457" spans="1:16" x14ac:dyDescent="0.3">
      <c r="A457" t="s">
        <v>8219</v>
      </c>
      <c r="B457">
        <v>26</v>
      </c>
      <c r="D457" t="s">
        <v>8221</v>
      </c>
      <c r="E457">
        <v>1</v>
      </c>
      <c r="O457">
        <v>26</v>
      </c>
      <c r="P457">
        <v>1</v>
      </c>
    </row>
    <row r="458" spans="1:16" x14ac:dyDescent="0.3">
      <c r="A458" t="s">
        <v>8219</v>
      </c>
      <c r="B458">
        <v>26</v>
      </c>
      <c r="D458" t="s">
        <v>8221</v>
      </c>
      <c r="E458">
        <v>1</v>
      </c>
      <c r="O458">
        <v>26</v>
      </c>
      <c r="P458">
        <v>1</v>
      </c>
    </row>
    <row r="459" spans="1:16" x14ac:dyDescent="0.3">
      <c r="A459" t="s">
        <v>8219</v>
      </c>
      <c r="B459">
        <v>26</v>
      </c>
      <c r="D459" t="s">
        <v>8221</v>
      </c>
      <c r="E459">
        <v>1</v>
      </c>
      <c r="O459">
        <v>26</v>
      </c>
      <c r="P459">
        <v>1</v>
      </c>
    </row>
    <row r="460" spans="1:16" x14ac:dyDescent="0.3">
      <c r="A460" t="s">
        <v>8219</v>
      </c>
      <c r="B460">
        <v>26</v>
      </c>
      <c r="D460" t="s">
        <v>8221</v>
      </c>
      <c r="E460">
        <v>1</v>
      </c>
      <c r="O460">
        <v>26</v>
      </c>
      <c r="P460">
        <v>1</v>
      </c>
    </row>
    <row r="461" spans="1:16" x14ac:dyDescent="0.3">
      <c r="A461" t="s">
        <v>8219</v>
      </c>
      <c r="B461">
        <v>26</v>
      </c>
      <c r="D461" t="s">
        <v>8221</v>
      </c>
      <c r="E461">
        <v>1</v>
      </c>
      <c r="O461">
        <v>26</v>
      </c>
      <c r="P461">
        <v>1</v>
      </c>
    </row>
    <row r="462" spans="1:16" x14ac:dyDescent="0.3">
      <c r="A462" t="s">
        <v>8219</v>
      </c>
      <c r="B462">
        <v>26</v>
      </c>
      <c r="D462" t="s">
        <v>8221</v>
      </c>
      <c r="E462">
        <v>1</v>
      </c>
      <c r="O462">
        <v>26</v>
      </c>
      <c r="P462">
        <v>1</v>
      </c>
    </row>
    <row r="463" spans="1:16" x14ac:dyDescent="0.3">
      <c r="A463" t="s">
        <v>8219</v>
      </c>
      <c r="B463">
        <v>26</v>
      </c>
      <c r="D463" t="s">
        <v>8221</v>
      </c>
      <c r="E463">
        <v>1</v>
      </c>
      <c r="O463">
        <v>26</v>
      </c>
      <c r="P463">
        <v>1</v>
      </c>
    </row>
    <row r="464" spans="1:16" x14ac:dyDescent="0.3">
      <c r="A464" t="s">
        <v>8219</v>
      </c>
      <c r="B464">
        <v>26</v>
      </c>
      <c r="D464" t="s">
        <v>8221</v>
      </c>
      <c r="E464">
        <v>1</v>
      </c>
      <c r="O464">
        <v>26</v>
      </c>
      <c r="P464">
        <v>1</v>
      </c>
    </row>
    <row r="465" spans="1:16" x14ac:dyDescent="0.3">
      <c r="A465" t="s">
        <v>8219</v>
      </c>
      <c r="B465">
        <v>26</v>
      </c>
      <c r="D465" t="s">
        <v>8221</v>
      </c>
      <c r="E465">
        <v>1</v>
      </c>
      <c r="O465">
        <v>26</v>
      </c>
      <c r="P465">
        <v>1</v>
      </c>
    </row>
    <row r="466" spans="1:16" x14ac:dyDescent="0.3">
      <c r="A466" t="s">
        <v>8219</v>
      </c>
      <c r="B466">
        <v>26</v>
      </c>
      <c r="D466" t="s">
        <v>8221</v>
      </c>
      <c r="E466">
        <v>1</v>
      </c>
      <c r="O466">
        <v>26</v>
      </c>
      <c r="P466">
        <v>1</v>
      </c>
    </row>
    <row r="467" spans="1:16" x14ac:dyDescent="0.3">
      <c r="A467" t="s">
        <v>8219</v>
      </c>
      <c r="B467">
        <v>26</v>
      </c>
      <c r="D467" t="s">
        <v>8221</v>
      </c>
      <c r="E467">
        <v>1</v>
      </c>
      <c r="O467">
        <v>26</v>
      </c>
      <c r="P467">
        <v>1</v>
      </c>
    </row>
    <row r="468" spans="1:16" x14ac:dyDescent="0.3">
      <c r="A468" t="s">
        <v>8219</v>
      </c>
      <c r="B468">
        <v>27</v>
      </c>
      <c r="D468" t="s">
        <v>8221</v>
      </c>
      <c r="E468">
        <v>1</v>
      </c>
      <c r="O468">
        <v>27</v>
      </c>
      <c r="P468">
        <v>1</v>
      </c>
    </row>
    <row r="469" spans="1:16" x14ac:dyDescent="0.3">
      <c r="A469" t="s">
        <v>8219</v>
      </c>
      <c r="B469">
        <v>27</v>
      </c>
      <c r="D469" t="s">
        <v>8221</v>
      </c>
      <c r="E469">
        <v>1</v>
      </c>
      <c r="O469">
        <v>27</v>
      </c>
      <c r="P469">
        <v>1</v>
      </c>
    </row>
    <row r="470" spans="1:16" x14ac:dyDescent="0.3">
      <c r="A470" t="s">
        <v>8219</v>
      </c>
      <c r="B470">
        <v>27</v>
      </c>
      <c r="D470" t="s">
        <v>8221</v>
      </c>
      <c r="E470">
        <v>1</v>
      </c>
      <c r="O470">
        <v>27</v>
      </c>
      <c r="P470">
        <v>1</v>
      </c>
    </row>
    <row r="471" spans="1:16" x14ac:dyDescent="0.3">
      <c r="A471" t="s">
        <v>8219</v>
      </c>
      <c r="B471">
        <v>27</v>
      </c>
      <c r="D471" t="s">
        <v>8221</v>
      </c>
      <c r="E471">
        <v>1</v>
      </c>
      <c r="O471">
        <v>27</v>
      </c>
      <c r="P471">
        <v>1</v>
      </c>
    </row>
    <row r="472" spans="1:16" x14ac:dyDescent="0.3">
      <c r="A472" t="s">
        <v>8219</v>
      </c>
      <c r="B472">
        <v>27</v>
      </c>
      <c r="D472" t="s">
        <v>8221</v>
      </c>
      <c r="E472">
        <v>1</v>
      </c>
      <c r="O472">
        <v>27</v>
      </c>
      <c r="P472">
        <v>1</v>
      </c>
    </row>
    <row r="473" spans="1:16" x14ac:dyDescent="0.3">
      <c r="A473" t="s">
        <v>8219</v>
      </c>
      <c r="B473">
        <v>27</v>
      </c>
      <c r="D473" t="s">
        <v>8221</v>
      </c>
      <c r="E473">
        <v>1</v>
      </c>
      <c r="O473">
        <v>27</v>
      </c>
      <c r="P473">
        <v>1</v>
      </c>
    </row>
    <row r="474" spans="1:16" x14ac:dyDescent="0.3">
      <c r="A474" t="s">
        <v>8219</v>
      </c>
      <c r="B474">
        <v>27</v>
      </c>
      <c r="D474" t="s">
        <v>8221</v>
      </c>
      <c r="E474">
        <v>1</v>
      </c>
      <c r="O474">
        <v>27</v>
      </c>
      <c r="P474">
        <v>1</v>
      </c>
    </row>
    <row r="475" spans="1:16" x14ac:dyDescent="0.3">
      <c r="A475" t="s">
        <v>8219</v>
      </c>
      <c r="B475">
        <v>27</v>
      </c>
      <c r="D475" t="s">
        <v>8221</v>
      </c>
      <c r="E475">
        <v>1</v>
      </c>
      <c r="O475">
        <v>27</v>
      </c>
      <c r="P475">
        <v>1</v>
      </c>
    </row>
    <row r="476" spans="1:16" x14ac:dyDescent="0.3">
      <c r="A476" t="s">
        <v>8219</v>
      </c>
      <c r="B476">
        <v>27</v>
      </c>
      <c r="D476" t="s">
        <v>8221</v>
      </c>
      <c r="E476">
        <v>1</v>
      </c>
      <c r="O476">
        <v>27</v>
      </c>
      <c r="P476">
        <v>1</v>
      </c>
    </row>
    <row r="477" spans="1:16" x14ac:dyDescent="0.3">
      <c r="A477" t="s">
        <v>8219</v>
      </c>
      <c r="B477">
        <v>27</v>
      </c>
      <c r="D477" t="s">
        <v>8221</v>
      </c>
      <c r="E477">
        <v>1</v>
      </c>
      <c r="O477">
        <v>27</v>
      </c>
      <c r="P477">
        <v>1</v>
      </c>
    </row>
    <row r="478" spans="1:16" x14ac:dyDescent="0.3">
      <c r="A478" t="s">
        <v>8219</v>
      </c>
      <c r="B478">
        <v>27</v>
      </c>
      <c r="D478" t="s">
        <v>8221</v>
      </c>
      <c r="E478">
        <v>1</v>
      </c>
      <c r="O478">
        <v>27</v>
      </c>
      <c r="P478">
        <v>1</v>
      </c>
    </row>
    <row r="479" spans="1:16" x14ac:dyDescent="0.3">
      <c r="A479" t="s">
        <v>8219</v>
      </c>
      <c r="B479">
        <v>27</v>
      </c>
      <c r="D479" t="s">
        <v>8221</v>
      </c>
      <c r="E479">
        <v>1</v>
      </c>
      <c r="O479">
        <v>27</v>
      </c>
      <c r="P479">
        <v>1</v>
      </c>
    </row>
    <row r="480" spans="1:16" x14ac:dyDescent="0.3">
      <c r="A480" t="s">
        <v>8219</v>
      </c>
      <c r="B480">
        <v>27</v>
      </c>
      <c r="D480" t="s">
        <v>8221</v>
      </c>
      <c r="E480">
        <v>1</v>
      </c>
      <c r="O480">
        <v>27</v>
      </c>
      <c r="P480">
        <v>1</v>
      </c>
    </row>
    <row r="481" spans="1:16" x14ac:dyDescent="0.3">
      <c r="A481" t="s">
        <v>8219</v>
      </c>
      <c r="B481">
        <v>27</v>
      </c>
      <c r="D481" t="s">
        <v>8221</v>
      </c>
      <c r="E481">
        <v>1</v>
      </c>
      <c r="O481">
        <v>27</v>
      </c>
      <c r="P481">
        <v>1</v>
      </c>
    </row>
    <row r="482" spans="1:16" x14ac:dyDescent="0.3">
      <c r="A482" t="s">
        <v>8219</v>
      </c>
      <c r="B482">
        <v>27</v>
      </c>
      <c r="D482" t="s">
        <v>8221</v>
      </c>
      <c r="E482">
        <v>1</v>
      </c>
      <c r="O482">
        <v>27</v>
      </c>
      <c r="P482">
        <v>1</v>
      </c>
    </row>
    <row r="483" spans="1:16" x14ac:dyDescent="0.3">
      <c r="A483" t="s">
        <v>8219</v>
      </c>
      <c r="B483">
        <v>27</v>
      </c>
      <c r="D483" t="s">
        <v>8221</v>
      </c>
      <c r="E483">
        <v>1</v>
      </c>
      <c r="O483">
        <v>27</v>
      </c>
      <c r="P483">
        <v>1</v>
      </c>
    </row>
    <row r="484" spans="1:16" x14ac:dyDescent="0.3">
      <c r="A484" t="s">
        <v>8219</v>
      </c>
      <c r="B484">
        <v>27</v>
      </c>
      <c r="D484" t="s">
        <v>8221</v>
      </c>
      <c r="E484">
        <v>1</v>
      </c>
      <c r="O484">
        <v>27</v>
      </c>
      <c r="P484">
        <v>1</v>
      </c>
    </row>
    <row r="485" spans="1:16" x14ac:dyDescent="0.3">
      <c r="A485" t="s">
        <v>8219</v>
      </c>
      <c r="B485">
        <v>27</v>
      </c>
      <c r="D485" t="s">
        <v>8221</v>
      </c>
      <c r="E485">
        <v>1</v>
      </c>
      <c r="O485">
        <v>27</v>
      </c>
      <c r="P485">
        <v>1</v>
      </c>
    </row>
    <row r="486" spans="1:16" x14ac:dyDescent="0.3">
      <c r="A486" t="s">
        <v>8219</v>
      </c>
      <c r="B486">
        <v>27</v>
      </c>
      <c r="D486" t="s">
        <v>8221</v>
      </c>
      <c r="E486">
        <v>1</v>
      </c>
      <c r="O486">
        <v>27</v>
      </c>
      <c r="P486">
        <v>1</v>
      </c>
    </row>
    <row r="487" spans="1:16" x14ac:dyDescent="0.3">
      <c r="A487" t="s">
        <v>8219</v>
      </c>
      <c r="B487">
        <v>27</v>
      </c>
      <c r="D487" t="s">
        <v>8221</v>
      </c>
      <c r="E487">
        <v>1</v>
      </c>
      <c r="O487">
        <v>27</v>
      </c>
      <c r="P487">
        <v>1</v>
      </c>
    </row>
    <row r="488" spans="1:16" x14ac:dyDescent="0.3">
      <c r="A488" t="s">
        <v>8219</v>
      </c>
      <c r="B488">
        <v>27</v>
      </c>
      <c r="D488" t="s">
        <v>8221</v>
      </c>
      <c r="E488">
        <v>1</v>
      </c>
      <c r="O488">
        <v>27</v>
      </c>
      <c r="P488">
        <v>1</v>
      </c>
    </row>
    <row r="489" spans="1:16" x14ac:dyDescent="0.3">
      <c r="A489" t="s">
        <v>8219</v>
      </c>
      <c r="B489">
        <v>27</v>
      </c>
      <c r="D489" t="s">
        <v>8221</v>
      </c>
      <c r="E489">
        <v>1</v>
      </c>
      <c r="O489">
        <v>27</v>
      </c>
      <c r="P489">
        <v>1</v>
      </c>
    </row>
    <row r="490" spans="1:16" x14ac:dyDescent="0.3">
      <c r="A490" t="s">
        <v>8219</v>
      </c>
      <c r="B490">
        <v>27</v>
      </c>
      <c r="D490" t="s">
        <v>8221</v>
      </c>
      <c r="E490">
        <v>1</v>
      </c>
      <c r="O490">
        <v>27</v>
      </c>
      <c r="P490">
        <v>1</v>
      </c>
    </row>
    <row r="491" spans="1:16" x14ac:dyDescent="0.3">
      <c r="A491" t="s">
        <v>8219</v>
      </c>
      <c r="B491">
        <v>27</v>
      </c>
      <c r="D491" t="s">
        <v>8221</v>
      </c>
      <c r="E491">
        <v>1</v>
      </c>
      <c r="O491">
        <v>27</v>
      </c>
      <c r="P491">
        <v>1</v>
      </c>
    </row>
    <row r="492" spans="1:16" x14ac:dyDescent="0.3">
      <c r="A492" t="s">
        <v>8219</v>
      </c>
      <c r="B492">
        <v>27</v>
      </c>
      <c r="D492" t="s">
        <v>8221</v>
      </c>
      <c r="E492">
        <v>1</v>
      </c>
      <c r="O492">
        <v>27</v>
      </c>
      <c r="P492">
        <v>1</v>
      </c>
    </row>
    <row r="493" spans="1:16" x14ac:dyDescent="0.3">
      <c r="A493" t="s">
        <v>8219</v>
      </c>
      <c r="B493">
        <v>27</v>
      </c>
      <c r="D493" t="s">
        <v>8221</v>
      </c>
      <c r="E493">
        <v>1</v>
      </c>
      <c r="O493">
        <v>27</v>
      </c>
      <c r="P493">
        <v>1</v>
      </c>
    </row>
    <row r="494" spans="1:16" x14ac:dyDescent="0.3">
      <c r="A494" t="s">
        <v>8219</v>
      </c>
      <c r="B494">
        <v>27</v>
      </c>
      <c r="D494" t="s">
        <v>8221</v>
      </c>
      <c r="E494">
        <v>2</v>
      </c>
      <c r="O494">
        <v>27</v>
      </c>
      <c r="P494">
        <v>2</v>
      </c>
    </row>
    <row r="495" spans="1:16" x14ac:dyDescent="0.3">
      <c r="A495" t="s">
        <v>8219</v>
      </c>
      <c r="B495">
        <v>27</v>
      </c>
      <c r="D495" t="s">
        <v>8221</v>
      </c>
      <c r="E495">
        <v>2</v>
      </c>
      <c r="O495">
        <v>27</v>
      </c>
      <c r="P495">
        <v>2</v>
      </c>
    </row>
    <row r="496" spans="1:16" x14ac:dyDescent="0.3">
      <c r="A496" t="s">
        <v>8219</v>
      </c>
      <c r="B496">
        <v>27</v>
      </c>
      <c r="D496" t="s">
        <v>8221</v>
      </c>
      <c r="E496">
        <v>2</v>
      </c>
      <c r="O496">
        <v>27</v>
      </c>
      <c r="P496">
        <v>2</v>
      </c>
    </row>
    <row r="497" spans="1:16" x14ac:dyDescent="0.3">
      <c r="A497" t="s">
        <v>8219</v>
      </c>
      <c r="B497">
        <v>27</v>
      </c>
      <c r="D497" t="s">
        <v>8221</v>
      </c>
      <c r="E497">
        <v>2</v>
      </c>
      <c r="O497">
        <v>27</v>
      </c>
      <c r="P497">
        <v>2</v>
      </c>
    </row>
    <row r="498" spans="1:16" x14ac:dyDescent="0.3">
      <c r="A498" t="s">
        <v>8219</v>
      </c>
      <c r="B498">
        <v>27</v>
      </c>
      <c r="D498" t="s">
        <v>8221</v>
      </c>
      <c r="E498">
        <v>2</v>
      </c>
      <c r="O498">
        <v>27</v>
      </c>
      <c r="P498">
        <v>2</v>
      </c>
    </row>
    <row r="499" spans="1:16" x14ac:dyDescent="0.3">
      <c r="A499" t="s">
        <v>8219</v>
      </c>
      <c r="B499">
        <v>27</v>
      </c>
      <c r="D499" t="s">
        <v>8221</v>
      </c>
      <c r="E499">
        <v>2</v>
      </c>
      <c r="O499">
        <v>27</v>
      </c>
      <c r="P499">
        <v>2</v>
      </c>
    </row>
    <row r="500" spans="1:16" x14ac:dyDescent="0.3">
      <c r="A500" t="s">
        <v>8219</v>
      </c>
      <c r="B500">
        <v>27</v>
      </c>
      <c r="D500" t="s">
        <v>8221</v>
      </c>
      <c r="E500">
        <v>2</v>
      </c>
      <c r="O500">
        <v>27</v>
      </c>
      <c r="P500">
        <v>2</v>
      </c>
    </row>
    <row r="501" spans="1:16" x14ac:dyDescent="0.3">
      <c r="A501" t="s">
        <v>8219</v>
      </c>
      <c r="B501">
        <v>27</v>
      </c>
      <c r="D501" t="s">
        <v>8221</v>
      </c>
      <c r="E501">
        <v>2</v>
      </c>
      <c r="O501">
        <v>27</v>
      </c>
      <c r="P501">
        <v>2</v>
      </c>
    </row>
    <row r="502" spans="1:16" x14ac:dyDescent="0.3">
      <c r="A502" t="s">
        <v>8219</v>
      </c>
      <c r="B502">
        <v>27</v>
      </c>
      <c r="D502" t="s">
        <v>8221</v>
      </c>
      <c r="E502">
        <v>2</v>
      </c>
      <c r="O502">
        <v>27</v>
      </c>
      <c r="P502">
        <v>2</v>
      </c>
    </row>
    <row r="503" spans="1:16" x14ac:dyDescent="0.3">
      <c r="A503" t="s">
        <v>8219</v>
      </c>
      <c r="B503">
        <v>27</v>
      </c>
      <c r="D503" t="s">
        <v>8221</v>
      </c>
      <c r="E503">
        <v>2</v>
      </c>
      <c r="O503">
        <v>27</v>
      </c>
      <c r="P503">
        <v>2</v>
      </c>
    </row>
    <row r="504" spans="1:16" x14ac:dyDescent="0.3">
      <c r="A504" t="s">
        <v>8219</v>
      </c>
      <c r="B504">
        <v>27</v>
      </c>
      <c r="D504" t="s">
        <v>8221</v>
      </c>
      <c r="E504">
        <v>2</v>
      </c>
      <c r="O504">
        <v>27</v>
      </c>
      <c r="P504">
        <v>2</v>
      </c>
    </row>
    <row r="505" spans="1:16" x14ac:dyDescent="0.3">
      <c r="A505" t="s">
        <v>8219</v>
      </c>
      <c r="B505">
        <v>28</v>
      </c>
      <c r="D505" t="s">
        <v>8221</v>
      </c>
      <c r="E505">
        <v>2</v>
      </c>
      <c r="O505">
        <v>28</v>
      </c>
      <c r="P505">
        <v>2</v>
      </c>
    </row>
    <row r="506" spans="1:16" x14ac:dyDescent="0.3">
      <c r="A506" t="s">
        <v>8219</v>
      </c>
      <c r="B506">
        <v>28</v>
      </c>
      <c r="D506" t="s">
        <v>8221</v>
      </c>
      <c r="E506">
        <v>2</v>
      </c>
      <c r="O506">
        <v>28</v>
      </c>
      <c r="P506">
        <v>2</v>
      </c>
    </row>
    <row r="507" spans="1:16" x14ac:dyDescent="0.3">
      <c r="A507" t="s">
        <v>8219</v>
      </c>
      <c r="B507">
        <v>28</v>
      </c>
      <c r="D507" t="s">
        <v>8221</v>
      </c>
      <c r="E507">
        <v>2</v>
      </c>
      <c r="O507">
        <v>28</v>
      </c>
      <c r="P507">
        <v>2</v>
      </c>
    </row>
    <row r="508" spans="1:16" x14ac:dyDescent="0.3">
      <c r="A508" t="s">
        <v>8219</v>
      </c>
      <c r="B508">
        <v>28</v>
      </c>
      <c r="D508" t="s">
        <v>8221</v>
      </c>
      <c r="E508">
        <v>2</v>
      </c>
      <c r="O508">
        <v>28</v>
      </c>
      <c r="P508">
        <v>2</v>
      </c>
    </row>
    <row r="509" spans="1:16" x14ac:dyDescent="0.3">
      <c r="A509" t="s">
        <v>8219</v>
      </c>
      <c r="B509">
        <v>28</v>
      </c>
      <c r="D509" t="s">
        <v>8221</v>
      </c>
      <c r="E509">
        <v>2</v>
      </c>
      <c r="O509">
        <v>28</v>
      </c>
      <c r="P509">
        <v>2</v>
      </c>
    </row>
    <row r="510" spans="1:16" x14ac:dyDescent="0.3">
      <c r="A510" t="s">
        <v>8219</v>
      </c>
      <c r="B510">
        <v>28</v>
      </c>
      <c r="D510" t="s">
        <v>8221</v>
      </c>
      <c r="E510">
        <v>2</v>
      </c>
      <c r="O510">
        <v>28</v>
      </c>
      <c r="P510">
        <v>2</v>
      </c>
    </row>
    <row r="511" spans="1:16" x14ac:dyDescent="0.3">
      <c r="A511" t="s">
        <v>8219</v>
      </c>
      <c r="B511">
        <v>28</v>
      </c>
      <c r="D511" t="s">
        <v>8221</v>
      </c>
      <c r="E511">
        <v>2</v>
      </c>
      <c r="O511">
        <v>28</v>
      </c>
      <c r="P511">
        <v>2</v>
      </c>
    </row>
    <row r="512" spans="1:16" x14ac:dyDescent="0.3">
      <c r="A512" t="s">
        <v>8219</v>
      </c>
      <c r="B512">
        <v>28</v>
      </c>
      <c r="D512" t="s">
        <v>8221</v>
      </c>
      <c r="E512">
        <v>2</v>
      </c>
      <c r="O512">
        <v>28</v>
      </c>
      <c r="P512">
        <v>2</v>
      </c>
    </row>
    <row r="513" spans="1:16" x14ac:dyDescent="0.3">
      <c r="A513" t="s">
        <v>8219</v>
      </c>
      <c r="B513">
        <v>28</v>
      </c>
      <c r="D513" t="s">
        <v>8221</v>
      </c>
      <c r="E513">
        <v>2</v>
      </c>
      <c r="O513">
        <v>28</v>
      </c>
      <c r="P513">
        <v>2</v>
      </c>
    </row>
    <row r="514" spans="1:16" x14ac:dyDescent="0.3">
      <c r="A514" t="s">
        <v>8219</v>
      </c>
      <c r="B514">
        <v>28</v>
      </c>
      <c r="D514" t="s">
        <v>8221</v>
      </c>
      <c r="E514">
        <v>2</v>
      </c>
      <c r="O514">
        <v>28</v>
      </c>
      <c r="P514">
        <v>2</v>
      </c>
    </row>
    <row r="515" spans="1:16" x14ac:dyDescent="0.3">
      <c r="A515" t="s">
        <v>8219</v>
      </c>
      <c r="B515">
        <v>28</v>
      </c>
      <c r="D515" t="s">
        <v>8221</v>
      </c>
      <c r="E515">
        <v>2</v>
      </c>
      <c r="O515">
        <v>28</v>
      </c>
      <c r="P515">
        <v>2</v>
      </c>
    </row>
    <row r="516" spans="1:16" x14ac:dyDescent="0.3">
      <c r="A516" t="s">
        <v>8219</v>
      </c>
      <c r="B516">
        <v>28</v>
      </c>
      <c r="D516" t="s">
        <v>8221</v>
      </c>
      <c r="E516">
        <v>2</v>
      </c>
      <c r="O516">
        <v>28</v>
      </c>
      <c r="P516">
        <v>2</v>
      </c>
    </row>
    <row r="517" spans="1:16" x14ac:dyDescent="0.3">
      <c r="A517" t="s">
        <v>8219</v>
      </c>
      <c r="B517">
        <v>28</v>
      </c>
      <c r="D517" t="s">
        <v>8221</v>
      </c>
      <c r="E517">
        <v>2</v>
      </c>
      <c r="O517">
        <v>28</v>
      </c>
      <c r="P517">
        <v>2</v>
      </c>
    </row>
    <row r="518" spans="1:16" x14ac:dyDescent="0.3">
      <c r="A518" t="s">
        <v>8219</v>
      </c>
      <c r="B518">
        <v>28</v>
      </c>
      <c r="D518" t="s">
        <v>8221</v>
      </c>
      <c r="E518">
        <v>2</v>
      </c>
      <c r="O518">
        <v>28</v>
      </c>
      <c r="P518">
        <v>2</v>
      </c>
    </row>
    <row r="519" spans="1:16" x14ac:dyDescent="0.3">
      <c r="A519" t="s">
        <v>8219</v>
      </c>
      <c r="B519">
        <v>28</v>
      </c>
      <c r="D519" t="s">
        <v>8221</v>
      </c>
      <c r="E519">
        <v>2</v>
      </c>
      <c r="O519">
        <v>28</v>
      </c>
      <c r="P519">
        <v>2</v>
      </c>
    </row>
    <row r="520" spans="1:16" x14ac:dyDescent="0.3">
      <c r="A520" t="s">
        <v>8219</v>
      </c>
      <c r="B520">
        <v>28</v>
      </c>
      <c r="D520" t="s">
        <v>8221</v>
      </c>
      <c r="E520">
        <v>2</v>
      </c>
      <c r="O520">
        <v>28</v>
      </c>
      <c r="P520">
        <v>2</v>
      </c>
    </row>
    <row r="521" spans="1:16" x14ac:dyDescent="0.3">
      <c r="A521" t="s">
        <v>8219</v>
      </c>
      <c r="B521">
        <v>28</v>
      </c>
      <c r="D521" t="s">
        <v>8221</v>
      </c>
      <c r="E521">
        <v>2</v>
      </c>
      <c r="O521">
        <v>28</v>
      </c>
      <c r="P521">
        <v>2</v>
      </c>
    </row>
    <row r="522" spans="1:16" x14ac:dyDescent="0.3">
      <c r="A522" t="s">
        <v>8219</v>
      </c>
      <c r="B522">
        <v>28</v>
      </c>
      <c r="D522" t="s">
        <v>8221</v>
      </c>
      <c r="E522">
        <v>2</v>
      </c>
      <c r="O522">
        <v>28</v>
      </c>
      <c r="P522">
        <v>2</v>
      </c>
    </row>
    <row r="523" spans="1:16" x14ac:dyDescent="0.3">
      <c r="A523" t="s">
        <v>8219</v>
      </c>
      <c r="B523">
        <v>28</v>
      </c>
      <c r="D523" t="s">
        <v>8221</v>
      </c>
      <c r="E523">
        <v>2</v>
      </c>
      <c r="O523">
        <v>28</v>
      </c>
      <c r="P523">
        <v>2</v>
      </c>
    </row>
    <row r="524" spans="1:16" x14ac:dyDescent="0.3">
      <c r="A524" t="s">
        <v>8219</v>
      </c>
      <c r="B524">
        <v>28</v>
      </c>
      <c r="D524" t="s">
        <v>8221</v>
      </c>
      <c r="E524">
        <v>2</v>
      </c>
      <c r="O524">
        <v>28</v>
      </c>
      <c r="P524">
        <v>2</v>
      </c>
    </row>
    <row r="525" spans="1:16" x14ac:dyDescent="0.3">
      <c r="A525" t="s">
        <v>8219</v>
      </c>
      <c r="B525">
        <v>28</v>
      </c>
      <c r="D525" t="s">
        <v>8221</v>
      </c>
      <c r="E525">
        <v>2</v>
      </c>
      <c r="O525">
        <v>28</v>
      </c>
      <c r="P525">
        <v>2</v>
      </c>
    </row>
    <row r="526" spans="1:16" x14ac:dyDescent="0.3">
      <c r="A526" t="s">
        <v>8219</v>
      </c>
      <c r="B526">
        <v>28</v>
      </c>
      <c r="D526" t="s">
        <v>8221</v>
      </c>
      <c r="E526">
        <v>2</v>
      </c>
      <c r="O526">
        <v>28</v>
      </c>
      <c r="P526">
        <v>2</v>
      </c>
    </row>
    <row r="527" spans="1:16" x14ac:dyDescent="0.3">
      <c r="A527" t="s">
        <v>8219</v>
      </c>
      <c r="B527">
        <v>28</v>
      </c>
      <c r="D527" t="s">
        <v>8221</v>
      </c>
      <c r="E527">
        <v>2</v>
      </c>
      <c r="O527">
        <v>28</v>
      </c>
      <c r="P527">
        <v>2</v>
      </c>
    </row>
    <row r="528" spans="1:16" x14ac:dyDescent="0.3">
      <c r="A528" t="s">
        <v>8219</v>
      </c>
      <c r="B528">
        <v>28</v>
      </c>
      <c r="D528" t="s">
        <v>8221</v>
      </c>
      <c r="E528">
        <v>2</v>
      </c>
      <c r="O528">
        <v>28</v>
      </c>
      <c r="P528">
        <v>2</v>
      </c>
    </row>
    <row r="529" spans="1:16" x14ac:dyDescent="0.3">
      <c r="A529" t="s">
        <v>8219</v>
      </c>
      <c r="B529">
        <v>28</v>
      </c>
      <c r="D529" t="s">
        <v>8221</v>
      </c>
      <c r="E529">
        <v>2</v>
      </c>
      <c r="O529">
        <v>28</v>
      </c>
      <c r="P529">
        <v>2</v>
      </c>
    </row>
    <row r="530" spans="1:16" x14ac:dyDescent="0.3">
      <c r="A530" t="s">
        <v>8219</v>
      </c>
      <c r="B530">
        <v>28</v>
      </c>
      <c r="D530" t="s">
        <v>8221</v>
      </c>
      <c r="E530">
        <v>2</v>
      </c>
      <c r="O530">
        <v>28</v>
      </c>
      <c r="P530">
        <v>2</v>
      </c>
    </row>
    <row r="531" spans="1:16" x14ac:dyDescent="0.3">
      <c r="A531" t="s">
        <v>8219</v>
      </c>
      <c r="B531">
        <v>28</v>
      </c>
      <c r="D531" t="s">
        <v>8221</v>
      </c>
      <c r="E531">
        <v>2</v>
      </c>
      <c r="O531">
        <v>28</v>
      </c>
      <c r="P531">
        <v>2</v>
      </c>
    </row>
    <row r="532" spans="1:16" x14ac:dyDescent="0.3">
      <c r="A532" t="s">
        <v>8219</v>
      </c>
      <c r="B532">
        <v>28</v>
      </c>
      <c r="D532" t="s">
        <v>8221</v>
      </c>
      <c r="E532">
        <v>2</v>
      </c>
      <c r="O532">
        <v>28</v>
      </c>
      <c r="P532">
        <v>2</v>
      </c>
    </row>
    <row r="533" spans="1:16" x14ac:dyDescent="0.3">
      <c r="A533" t="s">
        <v>8219</v>
      </c>
      <c r="B533">
        <v>28</v>
      </c>
      <c r="D533" t="s">
        <v>8221</v>
      </c>
      <c r="E533">
        <v>2</v>
      </c>
      <c r="O533">
        <v>28</v>
      </c>
      <c r="P533">
        <v>2</v>
      </c>
    </row>
    <row r="534" spans="1:16" x14ac:dyDescent="0.3">
      <c r="A534" t="s">
        <v>8219</v>
      </c>
      <c r="B534">
        <v>29</v>
      </c>
      <c r="D534" t="s">
        <v>8221</v>
      </c>
      <c r="E534">
        <v>2</v>
      </c>
      <c r="O534">
        <v>29</v>
      </c>
      <c r="P534">
        <v>2</v>
      </c>
    </row>
    <row r="535" spans="1:16" x14ac:dyDescent="0.3">
      <c r="A535" t="s">
        <v>8219</v>
      </c>
      <c r="B535">
        <v>29</v>
      </c>
      <c r="D535" t="s">
        <v>8221</v>
      </c>
      <c r="E535">
        <v>2</v>
      </c>
      <c r="O535">
        <v>29</v>
      </c>
      <c r="P535">
        <v>2</v>
      </c>
    </row>
    <row r="536" spans="1:16" x14ac:dyDescent="0.3">
      <c r="A536" t="s">
        <v>8219</v>
      </c>
      <c r="B536">
        <v>29</v>
      </c>
      <c r="D536" t="s">
        <v>8221</v>
      </c>
      <c r="E536">
        <v>2</v>
      </c>
      <c r="O536">
        <v>29</v>
      </c>
      <c r="P536">
        <v>2</v>
      </c>
    </row>
    <row r="537" spans="1:16" x14ac:dyDescent="0.3">
      <c r="A537" t="s">
        <v>8219</v>
      </c>
      <c r="B537">
        <v>29</v>
      </c>
      <c r="D537" t="s">
        <v>8221</v>
      </c>
      <c r="E537">
        <v>2</v>
      </c>
      <c r="O537">
        <v>29</v>
      </c>
      <c r="P537">
        <v>2</v>
      </c>
    </row>
    <row r="538" spans="1:16" x14ac:dyDescent="0.3">
      <c r="A538" t="s">
        <v>8219</v>
      </c>
      <c r="B538">
        <v>29</v>
      </c>
      <c r="D538" t="s">
        <v>8221</v>
      </c>
      <c r="E538">
        <v>2</v>
      </c>
      <c r="O538">
        <v>29</v>
      </c>
      <c r="P538">
        <v>2</v>
      </c>
    </row>
    <row r="539" spans="1:16" x14ac:dyDescent="0.3">
      <c r="A539" t="s">
        <v>8219</v>
      </c>
      <c r="B539">
        <v>29</v>
      </c>
      <c r="D539" t="s">
        <v>8221</v>
      </c>
      <c r="E539">
        <v>2</v>
      </c>
      <c r="O539">
        <v>29</v>
      </c>
      <c r="P539">
        <v>2</v>
      </c>
    </row>
    <row r="540" spans="1:16" x14ac:dyDescent="0.3">
      <c r="A540" t="s">
        <v>8219</v>
      </c>
      <c r="B540">
        <v>29</v>
      </c>
      <c r="D540" t="s">
        <v>8221</v>
      </c>
      <c r="E540">
        <v>2</v>
      </c>
      <c r="O540">
        <v>29</v>
      </c>
      <c r="P540">
        <v>2</v>
      </c>
    </row>
    <row r="541" spans="1:16" x14ac:dyDescent="0.3">
      <c r="A541" t="s">
        <v>8219</v>
      </c>
      <c r="B541">
        <v>29</v>
      </c>
      <c r="D541" t="s">
        <v>8221</v>
      </c>
      <c r="E541">
        <v>2</v>
      </c>
      <c r="O541">
        <v>29</v>
      </c>
      <c r="P541">
        <v>2</v>
      </c>
    </row>
    <row r="542" spans="1:16" x14ac:dyDescent="0.3">
      <c r="A542" t="s">
        <v>8219</v>
      </c>
      <c r="B542">
        <v>29</v>
      </c>
      <c r="D542" t="s">
        <v>8221</v>
      </c>
      <c r="E542">
        <v>2</v>
      </c>
      <c r="O542">
        <v>29</v>
      </c>
      <c r="P542">
        <v>2</v>
      </c>
    </row>
    <row r="543" spans="1:16" x14ac:dyDescent="0.3">
      <c r="A543" t="s">
        <v>8219</v>
      </c>
      <c r="B543">
        <v>29</v>
      </c>
      <c r="D543" t="s">
        <v>8221</v>
      </c>
      <c r="E543">
        <v>2</v>
      </c>
      <c r="O543">
        <v>29</v>
      </c>
      <c r="P543">
        <v>2</v>
      </c>
    </row>
    <row r="544" spans="1:16" x14ac:dyDescent="0.3">
      <c r="A544" t="s">
        <v>8219</v>
      </c>
      <c r="B544">
        <v>29</v>
      </c>
      <c r="D544" t="s">
        <v>8221</v>
      </c>
      <c r="E544">
        <v>2</v>
      </c>
      <c r="O544">
        <v>29</v>
      </c>
      <c r="P544">
        <v>2</v>
      </c>
    </row>
    <row r="545" spans="1:16" x14ac:dyDescent="0.3">
      <c r="A545" t="s">
        <v>8219</v>
      </c>
      <c r="B545">
        <v>29</v>
      </c>
      <c r="D545" t="s">
        <v>8221</v>
      </c>
      <c r="E545">
        <v>2</v>
      </c>
      <c r="O545">
        <v>29</v>
      </c>
      <c r="P545">
        <v>2</v>
      </c>
    </row>
    <row r="546" spans="1:16" x14ac:dyDescent="0.3">
      <c r="A546" t="s">
        <v>8219</v>
      </c>
      <c r="B546">
        <v>29</v>
      </c>
      <c r="D546" t="s">
        <v>8221</v>
      </c>
      <c r="E546">
        <v>2</v>
      </c>
      <c r="O546">
        <v>29</v>
      </c>
      <c r="P546">
        <v>2</v>
      </c>
    </row>
    <row r="547" spans="1:16" x14ac:dyDescent="0.3">
      <c r="A547" t="s">
        <v>8219</v>
      </c>
      <c r="B547">
        <v>29</v>
      </c>
      <c r="D547" t="s">
        <v>8221</v>
      </c>
      <c r="E547">
        <v>2</v>
      </c>
      <c r="O547">
        <v>29</v>
      </c>
      <c r="P547">
        <v>2</v>
      </c>
    </row>
    <row r="548" spans="1:16" x14ac:dyDescent="0.3">
      <c r="A548" t="s">
        <v>8219</v>
      </c>
      <c r="B548">
        <v>29</v>
      </c>
      <c r="D548" t="s">
        <v>8221</v>
      </c>
      <c r="E548">
        <v>2</v>
      </c>
      <c r="O548">
        <v>29</v>
      </c>
      <c r="P548">
        <v>2</v>
      </c>
    </row>
    <row r="549" spans="1:16" x14ac:dyDescent="0.3">
      <c r="A549" t="s">
        <v>8219</v>
      </c>
      <c r="B549">
        <v>29</v>
      </c>
      <c r="D549" t="s">
        <v>8221</v>
      </c>
      <c r="E549">
        <v>2</v>
      </c>
      <c r="O549">
        <v>29</v>
      </c>
      <c r="P549">
        <v>2</v>
      </c>
    </row>
    <row r="550" spans="1:16" x14ac:dyDescent="0.3">
      <c r="A550" t="s">
        <v>8219</v>
      </c>
      <c r="B550">
        <v>29</v>
      </c>
      <c r="D550" t="s">
        <v>8221</v>
      </c>
      <c r="E550">
        <v>2</v>
      </c>
      <c r="O550">
        <v>29</v>
      </c>
      <c r="P550">
        <v>2</v>
      </c>
    </row>
    <row r="551" spans="1:16" x14ac:dyDescent="0.3">
      <c r="A551" t="s">
        <v>8219</v>
      </c>
      <c r="B551">
        <v>29</v>
      </c>
      <c r="D551" t="s">
        <v>8221</v>
      </c>
      <c r="E551">
        <v>2</v>
      </c>
      <c r="O551">
        <v>29</v>
      </c>
      <c r="P551">
        <v>2</v>
      </c>
    </row>
    <row r="552" spans="1:16" x14ac:dyDescent="0.3">
      <c r="A552" t="s">
        <v>8219</v>
      </c>
      <c r="B552">
        <v>30</v>
      </c>
      <c r="D552" t="s">
        <v>8221</v>
      </c>
      <c r="E552">
        <v>2</v>
      </c>
      <c r="O552">
        <v>30</v>
      </c>
      <c r="P552">
        <v>2</v>
      </c>
    </row>
    <row r="553" spans="1:16" x14ac:dyDescent="0.3">
      <c r="A553" t="s">
        <v>8219</v>
      </c>
      <c r="B553">
        <v>30</v>
      </c>
      <c r="D553" t="s">
        <v>8221</v>
      </c>
      <c r="E553">
        <v>2</v>
      </c>
      <c r="O553">
        <v>30</v>
      </c>
      <c r="P553">
        <v>2</v>
      </c>
    </row>
    <row r="554" spans="1:16" x14ac:dyDescent="0.3">
      <c r="A554" t="s">
        <v>8219</v>
      </c>
      <c r="B554">
        <v>30</v>
      </c>
      <c r="D554" t="s">
        <v>8221</v>
      </c>
      <c r="E554">
        <v>2</v>
      </c>
      <c r="O554">
        <v>30</v>
      </c>
      <c r="P554">
        <v>2</v>
      </c>
    </row>
    <row r="555" spans="1:16" x14ac:dyDescent="0.3">
      <c r="A555" t="s">
        <v>8219</v>
      </c>
      <c r="B555">
        <v>30</v>
      </c>
      <c r="D555" t="s">
        <v>8221</v>
      </c>
      <c r="E555">
        <v>2</v>
      </c>
      <c r="O555">
        <v>30</v>
      </c>
      <c r="P555">
        <v>2</v>
      </c>
    </row>
    <row r="556" spans="1:16" x14ac:dyDescent="0.3">
      <c r="A556" t="s">
        <v>8219</v>
      </c>
      <c r="B556">
        <v>30</v>
      </c>
      <c r="D556" t="s">
        <v>8221</v>
      </c>
      <c r="E556">
        <v>2</v>
      </c>
      <c r="O556">
        <v>30</v>
      </c>
      <c r="P556">
        <v>2</v>
      </c>
    </row>
    <row r="557" spans="1:16" x14ac:dyDescent="0.3">
      <c r="A557" t="s">
        <v>8219</v>
      </c>
      <c r="B557">
        <v>30</v>
      </c>
      <c r="D557" t="s">
        <v>8221</v>
      </c>
      <c r="E557">
        <v>2</v>
      </c>
      <c r="O557">
        <v>30</v>
      </c>
      <c r="P557">
        <v>2</v>
      </c>
    </row>
    <row r="558" spans="1:16" x14ac:dyDescent="0.3">
      <c r="A558" t="s">
        <v>8219</v>
      </c>
      <c r="B558">
        <v>30</v>
      </c>
      <c r="D558" t="s">
        <v>8221</v>
      </c>
      <c r="E558">
        <v>2</v>
      </c>
      <c r="O558">
        <v>30</v>
      </c>
      <c r="P558">
        <v>2</v>
      </c>
    </row>
    <row r="559" spans="1:16" x14ac:dyDescent="0.3">
      <c r="A559" t="s">
        <v>8219</v>
      </c>
      <c r="B559">
        <v>30</v>
      </c>
      <c r="D559" t="s">
        <v>8221</v>
      </c>
      <c r="E559">
        <v>2</v>
      </c>
      <c r="O559">
        <v>30</v>
      </c>
      <c r="P559">
        <v>2</v>
      </c>
    </row>
    <row r="560" spans="1:16" x14ac:dyDescent="0.3">
      <c r="A560" t="s">
        <v>8219</v>
      </c>
      <c r="B560">
        <v>30</v>
      </c>
      <c r="D560" t="s">
        <v>8221</v>
      </c>
      <c r="E560">
        <v>2</v>
      </c>
      <c r="O560">
        <v>30</v>
      </c>
      <c r="P560">
        <v>2</v>
      </c>
    </row>
    <row r="561" spans="1:16" x14ac:dyDescent="0.3">
      <c r="A561" t="s">
        <v>8219</v>
      </c>
      <c r="B561">
        <v>30</v>
      </c>
      <c r="D561" t="s">
        <v>8221</v>
      </c>
      <c r="E561">
        <v>2</v>
      </c>
      <c r="O561">
        <v>30</v>
      </c>
      <c r="P561">
        <v>2</v>
      </c>
    </row>
    <row r="562" spans="1:16" x14ac:dyDescent="0.3">
      <c r="A562" t="s">
        <v>8219</v>
      </c>
      <c r="B562">
        <v>30</v>
      </c>
      <c r="D562" t="s">
        <v>8221</v>
      </c>
      <c r="E562">
        <v>2</v>
      </c>
      <c r="O562">
        <v>30</v>
      </c>
      <c r="P562">
        <v>2</v>
      </c>
    </row>
    <row r="563" spans="1:16" x14ac:dyDescent="0.3">
      <c r="A563" t="s">
        <v>8219</v>
      </c>
      <c r="B563">
        <v>30</v>
      </c>
      <c r="D563" t="s">
        <v>8221</v>
      </c>
      <c r="E563">
        <v>2</v>
      </c>
      <c r="O563">
        <v>30</v>
      </c>
      <c r="P563">
        <v>2</v>
      </c>
    </row>
    <row r="564" spans="1:16" x14ac:dyDescent="0.3">
      <c r="A564" t="s">
        <v>8219</v>
      </c>
      <c r="B564">
        <v>30</v>
      </c>
      <c r="D564" t="s">
        <v>8221</v>
      </c>
      <c r="E564">
        <v>2</v>
      </c>
      <c r="O564">
        <v>30</v>
      </c>
      <c r="P564">
        <v>2</v>
      </c>
    </row>
    <row r="565" spans="1:16" x14ac:dyDescent="0.3">
      <c r="A565" t="s">
        <v>8219</v>
      </c>
      <c r="B565">
        <v>30</v>
      </c>
      <c r="D565" t="s">
        <v>8221</v>
      </c>
      <c r="E565">
        <v>2</v>
      </c>
      <c r="O565">
        <v>30</v>
      </c>
      <c r="P565">
        <v>2</v>
      </c>
    </row>
    <row r="566" spans="1:16" x14ac:dyDescent="0.3">
      <c r="A566" t="s">
        <v>8219</v>
      </c>
      <c r="B566">
        <v>30</v>
      </c>
      <c r="D566" t="s">
        <v>8221</v>
      </c>
      <c r="E566">
        <v>2</v>
      </c>
      <c r="O566">
        <v>30</v>
      </c>
      <c r="P566">
        <v>2</v>
      </c>
    </row>
    <row r="567" spans="1:16" x14ac:dyDescent="0.3">
      <c r="A567" t="s">
        <v>8219</v>
      </c>
      <c r="B567">
        <v>30</v>
      </c>
      <c r="D567" t="s">
        <v>8221</v>
      </c>
      <c r="E567">
        <v>2</v>
      </c>
      <c r="O567">
        <v>30</v>
      </c>
      <c r="P567">
        <v>2</v>
      </c>
    </row>
    <row r="568" spans="1:16" x14ac:dyDescent="0.3">
      <c r="A568" t="s">
        <v>8219</v>
      </c>
      <c r="B568">
        <v>30</v>
      </c>
      <c r="D568" t="s">
        <v>8221</v>
      </c>
      <c r="E568">
        <v>2</v>
      </c>
      <c r="O568">
        <v>30</v>
      </c>
      <c r="P568">
        <v>2</v>
      </c>
    </row>
    <row r="569" spans="1:16" x14ac:dyDescent="0.3">
      <c r="A569" t="s">
        <v>8219</v>
      </c>
      <c r="B569">
        <v>30</v>
      </c>
      <c r="D569" t="s">
        <v>8221</v>
      </c>
      <c r="E569">
        <v>2</v>
      </c>
      <c r="O569">
        <v>30</v>
      </c>
      <c r="P569">
        <v>2</v>
      </c>
    </row>
    <row r="570" spans="1:16" x14ac:dyDescent="0.3">
      <c r="A570" t="s">
        <v>8219</v>
      </c>
      <c r="B570">
        <v>30</v>
      </c>
      <c r="D570" t="s">
        <v>8221</v>
      </c>
      <c r="E570">
        <v>2</v>
      </c>
      <c r="O570">
        <v>30</v>
      </c>
      <c r="P570">
        <v>2</v>
      </c>
    </row>
    <row r="571" spans="1:16" x14ac:dyDescent="0.3">
      <c r="A571" t="s">
        <v>8219</v>
      </c>
      <c r="B571">
        <v>30</v>
      </c>
      <c r="D571" t="s">
        <v>8221</v>
      </c>
      <c r="E571">
        <v>2</v>
      </c>
      <c r="O571">
        <v>30</v>
      </c>
      <c r="P571">
        <v>2</v>
      </c>
    </row>
    <row r="572" spans="1:16" x14ac:dyDescent="0.3">
      <c r="A572" t="s">
        <v>8219</v>
      </c>
      <c r="B572">
        <v>30</v>
      </c>
      <c r="D572" t="s">
        <v>8221</v>
      </c>
      <c r="E572">
        <v>2</v>
      </c>
      <c r="O572">
        <v>30</v>
      </c>
      <c r="P572">
        <v>2</v>
      </c>
    </row>
    <row r="573" spans="1:16" x14ac:dyDescent="0.3">
      <c r="A573" t="s">
        <v>8219</v>
      </c>
      <c r="B573">
        <v>30</v>
      </c>
      <c r="D573" t="s">
        <v>8221</v>
      </c>
      <c r="E573">
        <v>2</v>
      </c>
      <c r="O573">
        <v>30</v>
      </c>
      <c r="P573">
        <v>2</v>
      </c>
    </row>
    <row r="574" spans="1:16" x14ac:dyDescent="0.3">
      <c r="A574" t="s">
        <v>8219</v>
      </c>
      <c r="B574">
        <v>30</v>
      </c>
      <c r="D574" t="s">
        <v>8221</v>
      </c>
      <c r="E574">
        <v>2</v>
      </c>
      <c r="O574">
        <v>30</v>
      </c>
      <c r="P574">
        <v>2</v>
      </c>
    </row>
    <row r="575" spans="1:16" x14ac:dyDescent="0.3">
      <c r="A575" t="s">
        <v>8219</v>
      </c>
      <c r="B575">
        <v>30</v>
      </c>
      <c r="D575" t="s">
        <v>8221</v>
      </c>
      <c r="E575">
        <v>2</v>
      </c>
      <c r="O575">
        <v>30</v>
      </c>
      <c r="P575">
        <v>2</v>
      </c>
    </row>
    <row r="576" spans="1:16" x14ac:dyDescent="0.3">
      <c r="A576" t="s">
        <v>8219</v>
      </c>
      <c r="B576">
        <v>31</v>
      </c>
      <c r="D576" t="s">
        <v>8221</v>
      </c>
      <c r="E576">
        <v>2</v>
      </c>
      <c r="O576">
        <v>31</v>
      </c>
      <c r="P576">
        <v>2</v>
      </c>
    </row>
    <row r="577" spans="1:16" x14ac:dyDescent="0.3">
      <c r="A577" t="s">
        <v>8219</v>
      </c>
      <c r="B577">
        <v>31</v>
      </c>
      <c r="D577" t="s">
        <v>8221</v>
      </c>
      <c r="E577">
        <v>2</v>
      </c>
      <c r="O577">
        <v>31</v>
      </c>
      <c r="P577">
        <v>2</v>
      </c>
    </row>
    <row r="578" spans="1:16" x14ac:dyDescent="0.3">
      <c r="A578" t="s">
        <v>8219</v>
      </c>
      <c r="B578">
        <v>31</v>
      </c>
      <c r="D578" t="s">
        <v>8221</v>
      </c>
      <c r="E578">
        <v>2</v>
      </c>
      <c r="O578">
        <v>31</v>
      </c>
      <c r="P578">
        <v>2</v>
      </c>
    </row>
    <row r="579" spans="1:16" x14ac:dyDescent="0.3">
      <c r="A579" t="s">
        <v>8219</v>
      </c>
      <c r="B579">
        <v>31</v>
      </c>
      <c r="D579" t="s">
        <v>8221</v>
      </c>
      <c r="E579">
        <v>2</v>
      </c>
      <c r="O579">
        <v>31</v>
      </c>
      <c r="P579">
        <v>2</v>
      </c>
    </row>
    <row r="580" spans="1:16" x14ac:dyDescent="0.3">
      <c r="A580" t="s">
        <v>8219</v>
      </c>
      <c r="B580">
        <v>31</v>
      </c>
      <c r="D580" t="s">
        <v>8221</v>
      </c>
      <c r="E580">
        <v>2</v>
      </c>
      <c r="O580">
        <v>31</v>
      </c>
      <c r="P580">
        <v>2</v>
      </c>
    </row>
    <row r="581" spans="1:16" x14ac:dyDescent="0.3">
      <c r="A581" t="s">
        <v>8219</v>
      </c>
      <c r="B581">
        <v>31</v>
      </c>
      <c r="D581" t="s">
        <v>8221</v>
      </c>
      <c r="E581">
        <v>2</v>
      </c>
      <c r="O581">
        <v>31</v>
      </c>
      <c r="P581">
        <v>2</v>
      </c>
    </row>
    <row r="582" spans="1:16" x14ac:dyDescent="0.3">
      <c r="A582" t="s">
        <v>8219</v>
      </c>
      <c r="B582">
        <v>31</v>
      </c>
      <c r="D582" t="s">
        <v>8221</v>
      </c>
      <c r="E582">
        <v>2</v>
      </c>
      <c r="O582">
        <v>31</v>
      </c>
      <c r="P582">
        <v>2</v>
      </c>
    </row>
    <row r="583" spans="1:16" x14ac:dyDescent="0.3">
      <c r="A583" t="s">
        <v>8219</v>
      </c>
      <c r="B583">
        <v>31</v>
      </c>
      <c r="D583" t="s">
        <v>8221</v>
      </c>
      <c r="E583">
        <v>2</v>
      </c>
      <c r="O583">
        <v>31</v>
      </c>
      <c r="P583">
        <v>2</v>
      </c>
    </row>
    <row r="584" spans="1:16" x14ac:dyDescent="0.3">
      <c r="A584" t="s">
        <v>8219</v>
      </c>
      <c r="B584">
        <v>31</v>
      </c>
      <c r="D584" t="s">
        <v>8221</v>
      </c>
      <c r="E584">
        <v>2</v>
      </c>
      <c r="O584">
        <v>31</v>
      </c>
      <c r="P584">
        <v>2</v>
      </c>
    </row>
    <row r="585" spans="1:16" x14ac:dyDescent="0.3">
      <c r="A585" t="s">
        <v>8219</v>
      </c>
      <c r="B585">
        <v>31</v>
      </c>
      <c r="D585" t="s">
        <v>8221</v>
      </c>
      <c r="E585">
        <v>2</v>
      </c>
      <c r="O585">
        <v>31</v>
      </c>
      <c r="P585">
        <v>2</v>
      </c>
    </row>
    <row r="586" spans="1:16" x14ac:dyDescent="0.3">
      <c r="A586" t="s">
        <v>8219</v>
      </c>
      <c r="B586">
        <v>31</v>
      </c>
      <c r="D586" t="s">
        <v>8221</v>
      </c>
      <c r="E586">
        <v>2</v>
      </c>
      <c r="O586">
        <v>31</v>
      </c>
      <c r="P586">
        <v>2</v>
      </c>
    </row>
    <row r="587" spans="1:16" x14ac:dyDescent="0.3">
      <c r="A587" t="s">
        <v>8219</v>
      </c>
      <c r="B587">
        <v>31</v>
      </c>
      <c r="D587" t="s">
        <v>8221</v>
      </c>
      <c r="E587">
        <v>2</v>
      </c>
      <c r="O587">
        <v>31</v>
      </c>
      <c r="P587">
        <v>2</v>
      </c>
    </row>
    <row r="588" spans="1:16" x14ac:dyDescent="0.3">
      <c r="A588" t="s">
        <v>8219</v>
      </c>
      <c r="B588">
        <v>31</v>
      </c>
      <c r="D588" t="s">
        <v>8221</v>
      </c>
      <c r="E588">
        <v>2</v>
      </c>
      <c r="O588">
        <v>31</v>
      </c>
      <c r="P588">
        <v>2</v>
      </c>
    </row>
    <row r="589" spans="1:16" x14ac:dyDescent="0.3">
      <c r="A589" t="s">
        <v>8219</v>
      </c>
      <c r="B589">
        <v>31</v>
      </c>
      <c r="D589" t="s">
        <v>8221</v>
      </c>
      <c r="E589">
        <v>2</v>
      </c>
      <c r="O589">
        <v>31</v>
      </c>
      <c r="P589">
        <v>2</v>
      </c>
    </row>
    <row r="590" spans="1:16" x14ac:dyDescent="0.3">
      <c r="A590" t="s">
        <v>8219</v>
      </c>
      <c r="B590">
        <v>31</v>
      </c>
      <c r="D590" t="s">
        <v>8221</v>
      </c>
      <c r="E590">
        <v>2</v>
      </c>
      <c r="O590">
        <v>31</v>
      </c>
      <c r="P590">
        <v>2</v>
      </c>
    </row>
    <row r="591" spans="1:16" x14ac:dyDescent="0.3">
      <c r="A591" t="s">
        <v>8219</v>
      </c>
      <c r="B591">
        <v>31</v>
      </c>
      <c r="D591" t="s">
        <v>8221</v>
      </c>
      <c r="E591">
        <v>2</v>
      </c>
      <c r="O591">
        <v>31</v>
      </c>
      <c r="P591">
        <v>2</v>
      </c>
    </row>
    <row r="592" spans="1:16" x14ac:dyDescent="0.3">
      <c r="A592" t="s">
        <v>8219</v>
      </c>
      <c r="B592">
        <v>31</v>
      </c>
      <c r="D592" t="s">
        <v>8221</v>
      </c>
      <c r="E592">
        <v>2</v>
      </c>
      <c r="O592">
        <v>31</v>
      </c>
      <c r="P592">
        <v>2</v>
      </c>
    </row>
    <row r="593" spans="1:16" x14ac:dyDescent="0.3">
      <c r="A593" t="s">
        <v>8219</v>
      </c>
      <c r="B593">
        <v>31</v>
      </c>
      <c r="D593" t="s">
        <v>8221</v>
      </c>
      <c r="E593">
        <v>2</v>
      </c>
      <c r="O593">
        <v>31</v>
      </c>
      <c r="P593">
        <v>2</v>
      </c>
    </row>
    <row r="594" spans="1:16" x14ac:dyDescent="0.3">
      <c r="A594" t="s">
        <v>8219</v>
      </c>
      <c r="B594">
        <v>31</v>
      </c>
      <c r="D594" t="s">
        <v>8221</v>
      </c>
      <c r="E594">
        <v>2</v>
      </c>
      <c r="O594">
        <v>31</v>
      </c>
      <c r="P594">
        <v>2</v>
      </c>
    </row>
    <row r="595" spans="1:16" x14ac:dyDescent="0.3">
      <c r="A595" t="s">
        <v>8219</v>
      </c>
      <c r="B595">
        <v>31</v>
      </c>
      <c r="D595" t="s">
        <v>8221</v>
      </c>
      <c r="E595">
        <v>2</v>
      </c>
      <c r="O595">
        <v>31</v>
      </c>
      <c r="P595">
        <v>2</v>
      </c>
    </row>
    <row r="596" spans="1:16" x14ac:dyDescent="0.3">
      <c r="A596" t="s">
        <v>8219</v>
      </c>
      <c r="B596">
        <v>32</v>
      </c>
      <c r="D596" t="s">
        <v>8221</v>
      </c>
      <c r="E596">
        <v>2</v>
      </c>
      <c r="O596">
        <v>32</v>
      </c>
      <c r="P596">
        <v>2</v>
      </c>
    </row>
    <row r="597" spans="1:16" x14ac:dyDescent="0.3">
      <c r="A597" t="s">
        <v>8219</v>
      </c>
      <c r="B597">
        <v>32</v>
      </c>
      <c r="D597" t="s">
        <v>8221</v>
      </c>
      <c r="E597">
        <v>2</v>
      </c>
      <c r="O597">
        <v>32</v>
      </c>
      <c r="P597">
        <v>2</v>
      </c>
    </row>
    <row r="598" spans="1:16" x14ac:dyDescent="0.3">
      <c r="A598" t="s">
        <v>8219</v>
      </c>
      <c r="B598">
        <v>32</v>
      </c>
      <c r="D598" t="s">
        <v>8221</v>
      </c>
      <c r="E598">
        <v>2</v>
      </c>
      <c r="O598">
        <v>32</v>
      </c>
      <c r="P598">
        <v>2</v>
      </c>
    </row>
    <row r="599" spans="1:16" x14ac:dyDescent="0.3">
      <c r="A599" t="s">
        <v>8219</v>
      </c>
      <c r="B599">
        <v>32</v>
      </c>
      <c r="D599" t="s">
        <v>8221</v>
      </c>
      <c r="E599">
        <v>2</v>
      </c>
      <c r="O599">
        <v>32</v>
      </c>
      <c r="P599">
        <v>2</v>
      </c>
    </row>
    <row r="600" spans="1:16" x14ac:dyDescent="0.3">
      <c r="A600" t="s">
        <v>8219</v>
      </c>
      <c r="B600">
        <v>32</v>
      </c>
      <c r="D600" t="s">
        <v>8221</v>
      </c>
      <c r="E600">
        <v>2</v>
      </c>
      <c r="O600">
        <v>32</v>
      </c>
      <c r="P600">
        <v>2</v>
      </c>
    </row>
    <row r="601" spans="1:16" x14ac:dyDescent="0.3">
      <c r="A601" t="s">
        <v>8219</v>
      </c>
      <c r="B601">
        <v>32</v>
      </c>
      <c r="D601" t="s">
        <v>8221</v>
      </c>
      <c r="E601">
        <v>2</v>
      </c>
      <c r="O601">
        <v>32</v>
      </c>
      <c r="P601">
        <v>2</v>
      </c>
    </row>
    <row r="602" spans="1:16" x14ac:dyDescent="0.3">
      <c r="A602" t="s">
        <v>8219</v>
      </c>
      <c r="B602">
        <v>32</v>
      </c>
      <c r="D602" t="s">
        <v>8221</v>
      </c>
      <c r="E602">
        <v>2</v>
      </c>
      <c r="O602">
        <v>32</v>
      </c>
      <c r="P602">
        <v>2</v>
      </c>
    </row>
    <row r="603" spans="1:16" x14ac:dyDescent="0.3">
      <c r="A603" t="s">
        <v>8219</v>
      </c>
      <c r="B603">
        <v>32</v>
      </c>
      <c r="D603" t="s">
        <v>8221</v>
      </c>
      <c r="E603">
        <v>2</v>
      </c>
      <c r="O603">
        <v>32</v>
      </c>
      <c r="P603">
        <v>2</v>
      </c>
    </row>
    <row r="604" spans="1:16" x14ac:dyDescent="0.3">
      <c r="A604" t="s">
        <v>8219</v>
      </c>
      <c r="B604">
        <v>32</v>
      </c>
      <c r="D604" t="s">
        <v>8221</v>
      </c>
      <c r="E604">
        <v>2</v>
      </c>
      <c r="O604">
        <v>32</v>
      </c>
      <c r="P604">
        <v>2</v>
      </c>
    </row>
    <row r="605" spans="1:16" x14ac:dyDescent="0.3">
      <c r="A605" t="s">
        <v>8219</v>
      </c>
      <c r="B605">
        <v>32</v>
      </c>
      <c r="D605" t="s">
        <v>8221</v>
      </c>
      <c r="E605">
        <v>2</v>
      </c>
      <c r="O605">
        <v>32</v>
      </c>
      <c r="P605">
        <v>2</v>
      </c>
    </row>
    <row r="606" spans="1:16" x14ac:dyDescent="0.3">
      <c r="A606" t="s">
        <v>8219</v>
      </c>
      <c r="B606">
        <v>32</v>
      </c>
      <c r="D606" t="s">
        <v>8221</v>
      </c>
      <c r="E606">
        <v>2</v>
      </c>
      <c r="O606">
        <v>32</v>
      </c>
      <c r="P606">
        <v>2</v>
      </c>
    </row>
    <row r="607" spans="1:16" x14ac:dyDescent="0.3">
      <c r="A607" t="s">
        <v>8219</v>
      </c>
      <c r="B607">
        <v>32</v>
      </c>
      <c r="D607" t="s">
        <v>8221</v>
      </c>
      <c r="E607">
        <v>2</v>
      </c>
      <c r="O607">
        <v>32</v>
      </c>
      <c r="P607">
        <v>2</v>
      </c>
    </row>
    <row r="608" spans="1:16" x14ac:dyDescent="0.3">
      <c r="A608" t="s">
        <v>8219</v>
      </c>
      <c r="B608">
        <v>32</v>
      </c>
      <c r="D608" t="s">
        <v>8221</v>
      </c>
      <c r="E608">
        <v>2</v>
      </c>
      <c r="O608">
        <v>32</v>
      </c>
      <c r="P608">
        <v>2</v>
      </c>
    </row>
    <row r="609" spans="1:16" x14ac:dyDescent="0.3">
      <c r="A609" t="s">
        <v>8219</v>
      </c>
      <c r="B609">
        <v>32</v>
      </c>
      <c r="D609" t="s">
        <v>8221</v>
      </c>
      <c r="E609">
        <v>2</v>
      </c>
      <c r="O609">
        <v>32</v>
      </c>
      <c r="P609">
        <v>2</v>
      </c>
    </row>
    <row r="610" spans="1:16" x14ac:dyDescent="0.3">
      <c r="A610" t="s">
        <v>8219</v>
      </c>
      <c r="B610">
        <v>32</v>
      </c>
      <c r="D610" t="s">
        <v>8221</v>
      </c>
      <c r="E610">
        <v>2</v>
      </c>
      <c r="O610">
        <v>32</v>
      </c>
      <c r="P610">
        <v>2</v>
      </c>
    </row>
    <row r="611" spans="1:16" x14ac:dyDescent="0.3">
      <c r="A611" t="s">
        <v>8219</v>
      </c>
      <c r="B611">
        <v>32</v>
      </c>
      <c r="D611" t="s">
        <v>8221</v>
      </c>
      <c r="E611">
        <v>2</v>
      </c>
      <c r="O611">
        <v>32</v>
      </c>
      <c r="P611">
        <v>2</v>
      </c>
    </row>
    <row r="612" spans="1:16" x14ac:dyDescent="0.3">
      <c r="A612" t="s">
        <v>8219</v>
      </c>
      <c r="B612">
        <v>32</v>
      </c>
      <c r="D612" t="s">
        <v>8221</v>
      </c>
      <c r="E612">
        <v>2</v>
      </c>
      <c r="O612">
        <v>32</v>
      </c>
      <c r="P612">
        <v>2</v>
      </c>
    </row>
    <row r="613" spans="1:16" x14ac:dyDescent="0.3">
      <c r="A613" t="s">
        <v>8219</v>
      </c>
      <c r="B613">
        <v>32</v>
      </c>
      <c r="D613" t="s">
        <v>8221</v>
      </c>
      <c r="E613">
        <v>2</v>
      </c>
      <c r="O613">
        <v>32</v>
      </c>
      <c r="P613">
        <v>2</v>
      </c>
    </row>
    <row r="614" spans="1:16" x14ac:dyDescent="0.3">
      <c r="A614" t="s">
        <v>8219</v>
      </c>
      <c r="B614">
        <v>32</v>
      </c>
      <c r="D614" t="s">
        <v>8221</v>
      </c>
      <c r="E614">
        <v>2</v>
      </c>
      <c r="O614">
        <v>32</v>
      </c>
      <c r="P614">
        <v>2</v>
      </c>
    </row>
    <row r="615" spans="1:16" x14ac:dyDescent="0.3">
      <c r="A615" t="s">
        <v>8219</v>
      </c>
      <c r="B615">
        <v>33</v>
      </c>
      <c r="D615" t="s">
        <v>8221</v>
      </c>
      <c r="E615">
        <v>2</v>
      </c>
      <c r="O615">
        <v>33</v>
      </c>
      <c r="P615">
        <v>2</v>
      </c>
    </row>
    <row r="616" spans="1:16" x14ac:dyDescent="0.3">
      <c r="A616" t="s">
        <v>8219</v>
      </c>
      <c r="B616">
        <v>33</v>
      </c>
      <c r="D616" t="s">
        <v>8221</v>
      </c>
      <c r="E616">
        <v>2</v>
      </c>
      <c r="O616">
        <v>33</v>
      </c>
      <c r="P616">
        <v>2</v>
      </c>
    </row>
    <row r="617" spans="1:16" x14ac:dyDescent="0.3">
      <c r="A617" t="s">
        <v>8219</v>
      </c>
      <c r="B617">
        <v>33</v>
      </c>
      <c r="D617" t="s">
        <v>8221</v>
      </c>
      <c r="E617">
        <v>2</v>
      </c>
      <c r="O617">
        <v>33</v>
      </c>
      <c r="P617">
        <v>2</v>
      </c>
    </row>
    <row r="618" spans="1:16" x14ac:dyDescent="0.3">
      <c r="A618" t="s">
        <v>8219</v>
      </c>
      <c r="B618">
        <v>33</v>
      </c>
      <c r="D618" t="s">
        <v>8221</v>
      </c>
      <c r="E618">
        <v>2</v>
      </c>
      <c r="O618">
        <v>33</v>
      </c>
      <c r="P618">
        <v>2</v>
      </c>
    </row>
    <row r="619" spans="1:16" x14ac:dyDescent="0.3">
      <c r="A619" t="s">
        <v>8219</v>
      </c>
      <c r="B619">
        <v>33</v>
      </c>
      <c r="D619" t="s">
        <v>8221</v>
      </c>
      <c r="E619">
        <v>2</v>
      </c>
      <c r="O619">
        <v>33</v>
      </c>
      <c r="P619">
        <v>2</v>
      </c>
    </row>
    <row r="620" spans="1:16" x14ac:dyDescent="0.3">
      <c r="A620" t="s">
        <v>8219</v>
      </c>
      <c r="B620">
        <v>33</v>
      </c>
      <c r="D620" t="s">
        <v>8221</v>
      </c>
      <c r="E620">
        <v>2</v>
      </c>
      <c r="O620">
        <v>33</v>
      </c>
      <c r="P620">
        <v>2</v>
      </c>
    </row>
    <row r="621" spans="1:16" x14ac:dyDescent="0.3">
      <c r="A621" t="s">
        <v>8219</v>
      </c>
      <c r="B621">
        <v>33</v>
      </c>
      <c r="D621" t="s">
        <v>8221</v>
      </c>
      <c r="E621">
        <v>2</v>
      </c>
      <c r="O621">
        <v>33</v>
      </c>
      <c r="P621">
        <v>2</v>
      </c>
    </row>
    <row r="622" spans="1:16" x14ac:dyDescent="0.3">
      <c r="A622" t="s">
        <v>8219</v>
      </c>
      <c r="B622">
        <v>33</v>
      </c>
      <c r="D622" t="s">
        <v>8221</v>
      </c>
      <c r="E622">
        <v>2</v>
      </c>
      <c r="O622">
        <v>33</v>
      </c>
      <c r="P622">
        <v>2</v>
      </c>
    </row>
    <row r="623" spans="1:16" x14ac:dyDescent="0.3">
      <c r="A623" t="s">
        <v>8219</v>
      </c>
      <c r="B623">
        <v>33</v>
      </c>
      <c r="D623" t="s">
        <v>8221</v>
      </c>
      <c r="E623">
        <v>2</v>
      </c>
      <c r="O623">
        <v>33</v>
      </c>
      <c r="P623">
        <v>2</v>
      </c>
    </row>
    <row r="624" spans="1:16" x14ac:dyDescent="0.3">
      <c r="A624" t="s">
        <v>8219</v>
      </c>
      <c r="B624">
        <v>33</v>
      </c>
      <c r="D624" t="s">
        <v>8221</v>
      </c>
      <c r="E624">
        <v>2</v>
      </c>
      <c r="O624">
        <v>33</v>
      </c>
      <c r="P624">
        <v>2</v>
      </c>
    </row>
    <row r="625" spans="1:16" x14ac:dyDescent="0.3">
      <c r="A625" t="s">
        <v>8219</v>
      </c>
      <c r="B625">
        <v>33</v>
      </c>
      <c r="D625" t="s">
        <v>8221</v>
      </c>
      <c r="E625">
        <v>2</v>
      </c>
      <c r="O625">
        <v>33</v>
      </c>
      <c r="P625">
        <v>2</v>
      </c>
    </row>
    <row r="626" spans="1:16" x14ac:dyDescent="0.3">
      <c r="A626" t="s">
        <v>8219</v>
      </c>
      <c r="B626">
        <v>33</v>
      </c>
      <c r="D626" t="s">
        <v>8221</v>
      </c>
      <c r="E626">
        <v>2</v>
      </c>
      <c r="O626">
        <v>33</v>
      </c>
      <c r="P626">
        <v>2</v>
      </c>
    </row>
    <row r="627" spans="1:16" x14ac:dyDescent="0.3">
      <c r="A627" t="s">
        <v>8219</v>
      </c>
      <c r="B627">
        <v>33</v>
      </c>
      <c r="D627" t="s">
        <v>8221</v>
      </c>
      <c r="E627">
        <v>2</v>
      </c>
      <c r="O627">
        <v>33</v>
      </c>
      <c r="P627">
        <v>2</v>
      </c>
    </row>
    <row r="628" spans="1:16" x14ac:dyDescent="0.3">
      <c r="A628" t="s">
        <v>8219</v>
      </c>
      <c r="B628">
        <v>33</v>
      </c>
      <c r="D628" t="s">
        <v>8221</v>
      </c>
      <c r="E628">
        <v>2</v>
      </c>
      <c r="O628">
        <v>33</v>
      </c>
      <c r="P628">
        <v>2</v>
      </c>
    </row>
    <row r="629" spans="1:16" x14ac:dyDescent="0.3">
      <c r="A629" t="s">
        <v>8219</v>
      </c>
      <c r="B629">
        <v>33</v>
      </c>
      <c r="D629" t="s">
        <v>8221</v>
      </c>
      <c r="E629">
        <v>2</v>
      </c>
      <c r="O629">
        <v>33</v>
      </c>
      <c r="P629">
        <v>2</v>
      </c>
    </row>
    <row r="630" spans="1:16" x14ac:dyDescent="0.3">
      <c r="A630" t="s">
        <v>8219</v>
      </c>
      <c r="B630">
        <v>33</v>
      </c>
      <c r="D630" t="s">
        <v>8221</v>
      </c>
      <c r="E630">
        <v>2</v>
      </c>
      <c r="O630">
        <v>33</v>
      </c>
      <c r="P630">
        <v>2</v>
      </c>
    </row>
    <row r="631" spans="1:16" x14ac:dyDescent="0.3">
      <c r="A631" t="s">
        <v>8219</v>
      </c>
      <c r="B631">
        <v>33</v>
      </c>
      <c r="D631" t="s">
        <v>8221</v>
      </c>
      <c r="E631">
        <v>2</v>
      </c>
      <c r="O631">
        <v>33</v>
      </c>
      <c r="P631">
        <v>2</v>
      </c>
    </row>
    <row r="632" spans="1:16" x14ac:dyDescent="0.3">
      <c r="A632" t="s">
        <v>8219</v>
      </c>
      <c r="B632">
        <v>33</v>
      </c>
      <c r="D632" t="s">
        <v>8221</v>
      </c>
      <c r="E632">
        <v>2</v>
      </c>
      <c r="O632">
        <v>33</v>
      </c>
      <c r="P632">
        <v>2</v>
      </c>
    </row>
    <row r="633" spans="1:16" x14ac:dyDescent="0.3">
      <c r="A633" t="s">
        <v>8219</v>
      </c>
      <c r="B633">
        <v>33</v>
      </c>
      <c r="D633" t="s">
        <v>8221</v>
      </c>
      <c r="E633">
        <v>2</v>
      </c>
      <c r="O633">
        <v>33</v>
      </c>
      <c r="P633">
        <v>2</v>
      </c>
    </row>
    <row r="634" spans="1:16" x14ac:dyDescent="0.3">
      <c r="A634" t="s">
        <v>8219</v>
      </c>
      <c r="B634">
        <v>33</v>
      </c>
      <c r="D634" t="s">
        <v>8221</v>
      </c>
      <c r="E634">
        <v>2</v>
      </c>
      <c r="O634">
        <v>33</v>
      </c>
      <c r="P634">
        <v>2</v>
      </c>
    </row>
    <row r="635" spans="1:16" x14ac:dyDescent="0.3">
      <c r="A635" t="s">
        <v>8219</v>
      </c>
      <c r="B635">
        <v>33</v>
      </c>
      <c r="D635" t="s">
        <v>8221</v>
      </c>
      <c r="E635">
        <v>2</v>
      </c>
      <c r="O635">
        <v>33</v>
      </c>
      <c r="P635">
        <v>2</v>
      </c>
    </row>
    <row r="636" spans="1:16" x14ac:dyDescent="0.3">
      <c r="A636" t="s">
        <v>8219</v>
      </c>
      <c r="B636">
        <v>33</v>
      </c>
      <c r="D636" t="s">
        <v>8221</v>
      </c>
      <c r="E636">
        <v>2</v>
      </c>
      <c r="O636">
        <v>33</v>
      </c>
      <c r="P636">
        <v>2</v>
      </c>
    </row>
    <row r="637" spans="1:16" x14ac:dyDescent="0.3">
      <c r="A637" t="s">
        <v>8219</v>
      </c>
      <c r="B637">
        <v>33</v>
      </c>
      <c r="D637" t="s">
        <v>8221</v>
      </c>
      <c r="E637">
        <v>2</v>
      </c>
      <c r="O637">
        <v>33</v>
      </c>
      <c r="P637">
        <v>2</v>
      </c>
    </row>
    <row r="638" spans="1:16" x14ac:dyDescent="0.3">
      <c r="A638" t="s">
        <v>8219</v>
      </c>
      <c r="B638">
        <v>33</v>
      </c>
      <c r="D638" t="s">
        <v>8221</v>
      </c>
      <c r="E638">
        <v>2</v>
      </c>
      <c r="O638">
        <v>33</v>
      </c>
      <c r="P638">
        <v>2</v>
      </c>
    </row>
    <row r="639" spans="1:16" x14ac:dyDescent="0.3">
      <c r="A639" t="s">
        <v>8219</v>
      </c>
      <c r="B639">
        <v>34</v>
      </c>
      <c r="D639" t="s">
        <v>8221</v>
      </c>
      <c r="E639">
        <v>2</v>
      </c>
      <c r="O639">
        <v>34</v>
      </c>
      <c r="P639">
        <v>2</v>
      </c>
    </row>
    <row r="640" spans="1:16" x14ac:dyDescent="0.3">
      <c r="A640" t="s">
        <v>8219</v>
      </c>
      <c r="B640">
        <v>34</v>
      </c>
      <c r="D640" t="s">
        <v>8221</v>
      </c>
      <c r="E640">
        <v>2</v>
      </c>
      <c r="O640">
        <v>34</v>
      </c>
      <c r="P640">
        <v>2</v>
      </c>
    </row>
    <row r="641" spans="1:16" x14ac:dyDescent="0.3">
      <c r="A641" t="s">
        <v>8219</v>
      </c>
      <c r="B641">
        <v>34</v>
      </c>
      <c r="D641" t="s">
        <v>8221</v>
      </c>
      <c r="E641">
        <v>2</v>
      </c>
      <c r="O641">
        <v>34</v>
      </c>
      <c r="P641">
        <v>2</v>
      </c>
    </row>
    <row r="642" spans="1:16" x14ac:dyDescent="0.3">
      <c r="A642" t="s">
        <v>8219</v>
      </c>
      <c r="B642">
        <v>34</v>
      </c>
      <c r="D642" t="s">
        <v>8221</v>
      </c>
      <c r="E642">
        <v>2</v>
      </c>
      <c r="O642">
        <v>34</v>
      </c>
      <c r="P642">
        <v>2</v>
      </c>
    </row>
    <row r="643" spans="1:16" x14ac:dyDescent="0.3">
      <c r="A643" t="s">
        <v>8219</v>
      </c>
      <c r="B643">
        <v>34</v>
      </c>
      <c r="D643" t="s">
        <v>8221</v>
      </c>
      <c r="E643">
        <v>2</v>
      </c>
      <c r="O643">
        <v>34</v>
      </c>
      <c r="P643">
        <v>2</v>
      </c>
    </row>
    <row r="644" spans="1:16" x14ac:dyDescent="0.3">
      <c r="A644" t="s">
        <v>8219</v>
      </c>
      <c r="B644">
        <v>34</v>
      </c>
      <c r="D644" t="s">
        <v>8221</v>
      </c>
      <c r="E644">
        <v>2</v>
      </c>
      <c r="O644">
        <v>34</v>
      </c>
      <c r="P644">
        <v>2</v>
      </c>
    </row>
    <row r="645" spans="1:16" x14ac:dyDescent="0.3">
      <c r="A645" t="s">
        <v>8219</v>
      </c>
      <c r="B645">
        <v>34</v>
      </c>
      <c r="D645" t="s">
        <v>8221</v>
      </c>
      <c r="E645">
        <v>2</v>
      </c>
      <c r="O645">
        <v>34</v>
      </c>
      <c r="P645">
        <v>2</v>
      </c>
    </row>
    <row r="646" spans="1:16" x14ac:dyDescent="0.3">
      <c r="A646" t="s">
        <v>8219</v>
      </c>
      <c r="B646">
        <v>34</v>
      </c>
      <c r="D646" t="s">
        <v>8221</v>
      </c>
      <c r="E646">
        <v>3</v>
      </c>
      <c r="O646">
        <v>34</v>
      </c>
      <c r="P646">
        <v>3</v>
      </c>
    </row>
    <row r="647" spans="1:16" x14ac:dyDescent="0.3">
      <c r="A647" t="s">
        <v>8219</v>
      </c>
      <c r="B647">
        <v>34</v>
      </c>
      <c r="D647" t="s">
        <v>8221</v>
      </c>
      <c r="E647">
        <v>3</v>
      </c>
      <c r="O647">
        <v>34</v>
      </c>
      <c r="P647">
        <v>3</v>
      </c>
    </row>
    <row r="648" spans="1:16" x14ac:dyDescent="0.3">
      <c r="A648" t="s">
        <v>8219</v>
      </c>
      <c r="B648">
        <v>34</v>
      </c>
      <c r="D648" t="s">
        <v>8221</v>
      </c>
      <c r="E648">
        <v>3</v>
      </c>
      <c r="O648">
        <v>34</v>
      </c>
      <c r="P648">
        <v>3</v>
      </c>
    </row>
    <row r="649" spans="1:16" x14ac:dyDescent="0.3">
      <c r="A649" t="s">
        <v>8219</v>
      </c>
      <c r="B649">
        <v>34</v>
      </c>
      <c r="D649" t="s">
        <v>8221</v>
      </c>
      <c r="E649">
        <v>3</v>
      </c>
      <c r="O649">
        <v>34</v>
      </c>
      <c r="P649">
        <v>3</v>
      </c>
    </row>
    <row r="650" spans="1:16" x14ac:dyDescent="0.3">
      <c r="A650" t="s">
        <v>8219</v>
      </c>
      <c r="B650">
        <v>34</v>
      </c>
      <c r="D650" t="s">
        <v>8221</v>
      </c>
      <c r="E650">
        <v>3</v>
      </c>
      <c r="O650">
        <v>34</v>
      </c>
      <c r="P650">
        <v>3</v>
      </c>
    </row>
    <row r="651" spans="1:16" x14ac:dyDescent="0.3">
      <c r="A651" t="s">
        <v>8219</v>
      </c>
      <c r="B651">
        <v>34</v>
      </c>
      <c r="D651" t="s">
        <v>8221</v>
      </c>
      <c r="E651">
        <v>3</v>
      </c>
      <c r="O651">
        <v>34</v>
      </c>
      <c r="P651">
        <v>3</v>
      </c>
    </row>
    <row r="652" spans="1:16" x14ac:dyDescent="0.3">
      <c r="A652" t="s">
        <v>8219</v>
      </c>
      <c r="B652">
        <v>34</v>
      </c>
      <c r="D652" t="s">
        <v>8221</v>
      </c>
      <c r="E652">
        <v>3</v>
      </c>
      <c r="O652">
        <v>34</v>
      </c>
      <c r="P652">
        <v>3</v>
      </c>
    </row>
    <row r="653" spans="1:16" x14ac:dyDescent="0.3">
      <c r="A653" t="s">
        <v>8219</v>
      </c>
      <c r="B653">
        <v>34</v>
      </c>
      <c r="D653" t="s">
        <v>8221</v>
      </c>
      <c r="E653">
        <v>3</v>
      </c>
      <c r="O653">
        <v>34</v>
      </c>
      <c r="P653">
        <v>3</v>
      </c>
    </row>
    <row r="654" spans="1:16" x14ac:dyDescent="0.3">
      <c r="A654" t="s">
        <v>8219</v>
      </c>
      <c r="B654">
        <v>34</v>
      </c>
      <c r="D654" t="s">
        <v>8221</v>
      </c>
      <c r="E654">
        <v>3</v>
      </c>
      <c r="O654">
        <v>34</v>
      </c>
      <c r="P654">
        <v>3</v>
      </c>
    </row>
    <row r="655" spans="1:16" x14ac:dyDescent="0.3">
      <c r="A655" t="s">
        <v>8219</v>
      </c>
      <c r="B655">
        <v>34</v>
      </c>
      <c r="D655" t="s">
        <v>8221</v>
      </c>
      <c r="E655">
        <v>3</v>
      </c>
      <c r="O655">
        <v>34</v>
      </c>
      <c r="P655">
        <v>3</v>
      </c>
    </row>
    <row r="656" spans="1:16" x14ac:dyDescent="0.3">
      <c r="A656" t="s">
        <v>8219</v>
      </c>
      <c r="B656">
        <v>34</v>
      </c>
      <c r="D656" t="s">
        <v>8221</v>
      </c>
      <c r="E656">
        <v>3</v>
      </c>
      <c r="O656">
        <v>34</v>
      </c>
      <c r="P656">
        <v>3</v>
      </c>
    </row>
    <row r="657" spans="1:16" x14ac:dyDescent="0.3">
      <c r="A657" t="s">
        <v>8219</v>
      </c>
      <c r="B657">
        <v>34</v>
      </c>
      <c r="D657" t="s">
        <v>8221</v>
      </c>
      <c r="E657">
        <v>3</v>
      </c>
      <c r="O657">
        <v>34</v>
      </c>
      <c r="P657">
        <v>3</v>
      </c>
    </row>
    <row r="658" spans="1:16" x14ac:dyDescent="0.3">
      <c r="A658" t="s">
        <v>8219</v>
      </c>
      <c r="B658">
        <v>34</v>
      </c>
      <c r="D658" t="s">
        <v>8221</v>
      </c>
      <c r="E658">
        <v>3</v>
      </c>
      <c r="O658">
        <v>34</v>
      </c>
      <c r="P658">
        <v>3</v>
      </c>
    </row>
    <row r="659" spans="1:16" x14ac:dyDescent="0.3">
      <c r="A659" t="s">
        <v>8219</v>
      </c>
      <c r="B659">
        <v>34</v>
      </c>
      <c r="D659" t="s">
        <v>8221</v>
      </c>
      <c r="E659">
        <v>3</v>
      </c>
      <c r="O659">
        <v>34</v>
      </c>
      <c r="P659">
        <v>3</v>
      </c>
    </row>
    <row r="660" spans="1:16" x14ac:dyDescent="0.3">
      <c r="A660" t="s">
        <v>8219</v>
      </c>
      <c r="B660">
        <v>34</v>
      </c>
      <c r="D660" t="s">
        <v>8221</v>
      </c>
      <c r="E660">
        <v>3</v>
      </c>
      <c r="O660">
        <v>34</v>
      </c>
      <c r="P660">
        <v>3</v>
      </c>
    </row>
    <row r="661" spans="1:16" x14ac:dyDescent="0.3">
      <c r="A661" t="s">
        <v>8219</v>
      </c>
      <c r="B661">
        <v>34</v>
      </c>
      <c r="D661" t="s">
        <v>8221</v>
      </c>
      <c r="E661">
        <v>3</v>
      </c>
      <c r="O661">
        <v>34</v>
      </c>
      <c r="P661">
        <v>3</v>
      </c>
    </row>
    <row r="662" spans="1:16" x14ac:dyDescent="0.3">
      <c r="A662" t="s">
        <v>8219</v>
      </c>
      <c r="B662">
        <v>34</v>
      </c>
      <c r="D662" t="s">
        <v>8221</v>
      </c>
      <c r="E662">
        <v>3</v>
      </c>
      <c r="O662">
        <v>34</v>
      </c>
      <c r="P662">
        <v>3</v>
      </c>
    </row>
    <row r="663" spans="1:16" x14ac:dyDescent="0.3">
      <c r="A663" t="s">
        <v>8219</v>
      </c>
      <c r="B663">
        <v>34</v>
      </c>
      <c r="D663" t="s">
        <v>8221</v>
      </c>
      <c r="E663">
        <v>3</v>
      </c>
      <c r="O663">
        <v>34</v>
      </c>
      <c r="P663">
        <v>3</v>
      </c>
    </row>
    <row r="664" spans="1:16" x14ac:dyDescent="0.3">
      <c r="A664" t="s">
        <v>8219</v>
      </c>
      <c r="B664">
        <v>34</v>
      </c>
      <c r="D664" t="s">
        <v>8221</v>
      </c>
      <c r="E664">
        <v>3</v>
      </c>
      <c r="O664">
        <v>34</v>
      </c>
      <c r="P664">
        <v>3</v>
      </c>
    </row>
    <row r="665" spans="1:16" x14ac:dyDescent="0.3">
      <c r="A665" t="s">
        <v>8219</v>
      </c>
      <c r="B665">
        <v>35</v>
      </c>
      <c r="D665" t="s">
        <v>8221</v>
      </c>
      <c r="E665">
        <v>3</v>
      </c>
      <c r="O665">
        <v>35</v>
      </c>
      <c r="P665">
        <v>3</v>
      </c>
    </row>
    <row r="666" spans="1:16" x14ac:dyDescent="0.3">
      <c r="A666" t="s">
        <v>8219</v>
      </c>
      <c r="B666">
        <v>35</v>
      </c>
      <c r="D666" t="s">
        <v>8221</v>
      </c>
      <c r="E666">
        <v>3</v>
      </c>
      <c r="O666">
        <v>35</v>
      </c>
      <c r="P666">
        <v>3</v>
      </c>
    </row>
    <row r="667" spans="1:16" x14ac:dyDescent="0.3">
      <c r="A667" t="s">
        <v>8219</v>
      </c>
      <c r="B667">
        <v>35</v>
      </c>
      <c r="D667" t="s">
        <v>8221</v>
      </c>
      <c r="E667">
        <v>3</v>
      </c>
      <c r="O667">
        <v>35</v>
      </c>
      <c r="P667">
        <v>3</v>
      </c>
    </row>
    <row r="668" spans="1:16" x14ac:dyDescent="0.3">
      <c r="A668" t="s">
        <v>8219</v>
      </c>
      <c r="B668">
        <v>35</v>
      </c>
      <c r="D668" t="s">
        <v>8221</v>
      </c>
      <c r="E668">
        <v>3</v>
      </c>
      <c r="O668">
        <v>35</v>
      </c>
      <c r="P668">
        <v>3</v>
      </c>
    </row>
    <row r="669" spans="1:16" x14ac:dyDescent="0.3">
      <c r="A669" t="s">
        <v>8219</v>
      </c>
      <c r="B669">
        <v>35</v>
      </c>
      <c r="D669" t="s">
        <v>8221</v>
      </c>
      <c r="E669">
        <v>3</v>
      </c>
      <c r="O669">
        <v>35</v>
      </c>
      <c r="P669">
        <v>3</v>
      </c>
    </row>
    <row r="670" spans="1:16" x14ac:dyDescent="0.3">
      <c r="A670" t="s">
        <v>8219</v>
      </c>
      <c r="B670">
        <v>35</v>
      </c>
      <c r="D670" t="s">
        <v>8221</v>
      </c>
      <c r="E670">
        <v>3</v>
      </c>
      <c r="O670">
        <v>35</v>
      </c>
      <c r="P670">
        <v>3</v>
      </c>
    </row>
    <row r="671" spans="1:16" x14ac:dyDescent="0.3">
      <c r="A671" t="s">
        <v>8219</v>
      </c>
      <c r="B671">
        <v>35</v>
      </c>
      <c r="D671" t="s">
        <v>8221</v>
      </c>
      <c r="E671">
        <v>3</v>
      </c>
      <c r="O671">
        <v>35</v>
      </c>
      <c r="P671">
        <v>3</v>
      </c>
    </row>
    <row r="672" spans="1:16" x14ac:dyDescent="0.3">
      <c r="A672" t="s">
        <v>8219</v>
      </c>
      <c r="B672">
        <v>35</v>
      </c>
      <c r="D672" t="s">
        <v>8221</v>
      </c>
      <c r="E672">
        <v>3</v>
      </c>
      <c r="O672">
        <v>35</v>
      </c>
      <c r="P672">
        <v>3</v>
      </c>
    </row>
    <row r="673" spans="1:16" x14ac:dyDescent="0.3">
      <c r="A673" t="s">
        <v>8219</v>
      </c>
      <c r="B673">
        <v>35</v>
      </c>
      <c r="D673" t="s">
        <v>8221</v>
      </c>
      <c r="E673">
        <v>3</v>
      </c>
      <c r="O673">
        <v>35</v>
      </c>
      <c r="P673">
        <v>3</v>
      </c>
    </row>
    <row r="674" spans="1:16" x14ac:dyDescent="0.3">
      <c r="A674" t="s">
        <v>8219</v>
      </c>
      <c r="B674">
        <v>35</v>
      </c>
      <c r="D674" t="s">
        <v>8221</v>
      </c>
      <c r="E674">
        <v>3</v>
      </c>
      <c r="O674">
        <v>35</v>
      </c>
      <c r="P674">
        <v>3</v>
      </c>
    </row>
    <row r="675" spans="1:16" x14ac:dyDescent="0.3">
      <c r="A675" t="s">
        <v>8219</v>
      </c>
      <c r="B675">
        <v>35</v>
      </c>
      <c r="D675" t="s">
        <v>8221</v>
      </c>
      <c r="E675">
        <v>3</v>
      </c>
      <c r="O675">
        <v>35</v>
      </c>
      <c r="P675">
        <v>3</v>
      </c>
    </row>
    <row r="676" spans="1:16" x14ac:dyDescent="0.3">
      <c r="A676" t="s">
        <v>8219</v>
      </c>
      <c r="B676">
        <v>35</v>
      </c>
      <c r="D676" t="s">
        <v>8221</v>
      </c>
      <c r="E676">
        <v>3</v>
      </c>
      <c r="O676">
        <v>35</v>
      </c>
      <c r="P676">
        <v>3</v>
      </c>
    </row>
    <row r="677" spans="1:16" x14ac:dyDescent="0.3">
      <c r="A677" t="s">
        <v>8219</v>
      </c>
      <c r="B677">
        <v>35</v>
      </c>
      <c r="D677" t="s">
        <v>8221</v>
      </c>
      <c r="E677">
        <v>3</v>
      </c>
      <c r="O677">
        <v>35</v>
      </c>
      <c r="P677">
        <v>3</v>
      </c>
    </row>
    <row r="678" spans="1:16" x14ac:dyDescent="0.3">
      <c r="A678" t="s">
        <v>8219</v>
      </c>
      <c r="B678">
        <v>35</v>
      </c>
      <c r="D678" t="s">
        <v>8221</v>
      </c>
      <c r="E678">
        <v>3</v>
      </c>
      <c r="O678">
        <v>35</v>
      </c>
      <c r="P678">
        <v>3</v>
      </c>
    </row>
    <row r="679" spans="1:16" x14ac:dyDescent="0.3">
      <c r="A679" t="s">
        <v>8219</v>
      </c>
      <c r="B679">
        <v>35</v>
      </c>
      <c r="D679" t="s">
        <v>8221</v>
      </c>
      <c r="E679">
        <v>3</v>
      </c>
      <c r="O679">
        <v>35</v>
      </c>
      <c r="P679">
        <v>3</v>
      </c>
    </row>
    <row r="680" spans="1:16" x14ac:dyDescent="0.3">
      <c r="A680" t="s">
        <v>8219</v>
      </c>
      <c r="B680">
        <v>35</v>
      </c>
      <c r="D680" t="s">
        <v>8221</v>
      </c>
      <c r="E680">
        <v>3</v>
      </c>
      <c r="O680">
        <v>35</v>
      </c>
      <c r="P680">
        <v>3</v>
      </c>
    </row>
    <row r="681" spans="1:16" x14ac:dyDescent="0.3">
      <c r="A681" t="s">
        <v>8219</v>
      </c>
      <c r="B681">
        <v>35</v>
      </c>
      <c r="D681" t="s">
        <v>8221</v>
      </c>
      <c r="E681">
        <v>3</v>
      </c>
      <c r="O681">
        <v>35</v>
      </c>
      <c r="P681">
        <v>3</v>
      </c>
    </row>
    <row r="682" spans="1:16" x14ac:dyDescent="0.3">
      <c r="A682" t="s">
        <v>8219</v>
      </c>
      <c r="B682">
        <v>35</v>
      </c>
      <c r="D682" t="s">
        <v>8221</v>
      </c>
      <c r="E682">
        <v>3</v>
      </c>
      <c r="O682">
        <v>35</v>
      </c>
      <c r="P682">
        <v>3</v>
      </c>
    </row>
    <row r="683" spans="1:16" x14ac:dyDescent="0.3">
      <c r="A683" t="s">
        <v>8219</v>
      </c>
      <c r="B683">
        <v>35</v>
      </c>
      <c r="D683" t="s">
        <v>8221</v>
      </c>
      <c r="E683">
        <v>3</v>
      </c>
      <c r="O683">
        <v>35</v>
      </c>
      <c r="P683">
        <v>3</v>
      </c>
    </row>
    <row r="684" spans="1:16" x14ac:dyDescent="0.3">
      <c r="A684" t="s">
        <v>8219</v>
      </c>
      <c r="B684">
        <v>35</v>
      </c>
      <c r="D684" t="s">
        <v>8221</v>
      </c>
      <c r="E684">
        <v>3</v>
      </c>
      <c r="O684">
        <v>35</v>
      </c>
      <c r="P684">
        <v>3</v>
      </c>
    </row>
    <row r="685" spans="1:16" x14ac:dyDescent="0.3">
      <c r="A685" t="s">
        <v>8219</v>
      </c>
      <c r="B685">
        <v>35</v>
      </c>
      <c r="D685" t="s">
        <v>8221</v>
      </c>
      <c r="E685">
        <v>3</v>
      </c>
      <c r="O685">
        <v>35</v>
      </c>
      <c r="P685">
        <v>3</v>
      </c>
    </row>
    <row r="686" spans="1:16" x14ac:dyDescent="0.3">
      <c r="A686" t="s">
        <v>8219</v>
      </c>
      <c r="B686">
        <v>35</v>
      </c>
      <c r="D686" t="s">
        <v>8221</v>
      </c>
      <c r="E686">
        <v>3</v>
      </c>
      <c r="O686">
        <v>35</v>
      </c>
      <c r="P686">
        <v>3</v>
      </c>
    </row>
    <row r="687" spans="1:16" x14ac:dyDescent="0.3">
      <c r="A687" t="s">
        <v>8219</v>
      </c>
      <c r="B687">
        <v>35</v>
      </c>
      <c r="D687" t="s">
        <v>8221</v>
      </c>
      <c r="E687">
        <v>3</v>
      </c>
      <c r="O687">
        <v>35</v>
      </c>
      <c r="P687">
        <v>3</v>
      </c>
    </row>
    <row r="688" spans="1:16" x14ac:dyDescent="0.3">
      <c r="A688" t="s">
        <v>8219</v>
      </c>
      <c r="B688">
        <v>36</v>
      </c>
      <c r="D688" t="s">
        <v>8221</v>
      </c>
      <c r="E688">
        <v>3</v>
      </c>
      <c r="O688">
        <v>36</v>
      </c>
      <c r="P688">
        <v>3</v>
      </c>
    </row>
    <row r="689" spans="1:16" x14ac:dyDescent="0.3">
      <c r="A689" t="s">
        <v>8219</v>
      </c>
      <c r="B689">
        <v>36</v>
      </c>
      <c r="D689" t="s">
        <v>8221</v>
      </c>
      <c r="E689">
        <v>3</v>
      </c>
      <c r="O689">
        <v>36</v>
      </c>
      <c r="P689">
        <v>3</v>
      </c>
    </row>
    <row r="690" spans="1:16" x14ac:dyDescent="0.3">
      <c r="A690" t="s">
        <v>8219</v>
      </c>
      <c r="B690">
        <v>36</v>
      </c>
      <c r="D690" t="s">
        <v>8221</v>
      </c>
      <c r="E690">
        <v>3</v>
      </c>
      <c r="O690">
        <v>36</v>
      </c>
      <c r="P690">
        <v>3</v>
      </c>
    </row>
    <row r="691" spans="1:16" x14ac:dyDescent="0.3">
      <c r="A691" t="s">
        <v>8219</v>
      </c>
      <c r="B691">
        <v>36</v>
      </c>
      <c r="D691" t="s">
        <v>8221</v>
      </c>
      <c r="E691">
        <v>3</v>
      </c>
      <c r="O691">
        <v>36</v>
      </c>
      <c r="P691">
        <v>3</v>
      </c>
    </row>
    <row r="692" spans="1:16" x14ac:dyDescent="0.3">
      <c r="A692" t="s">
        <v>8219</v>
      </c>
      <c r="B692">
        <v>36</v>
      </c>
      <c r="D692" t="s">
        <v>8221</v>
      </c>
      <c r="E692">
        <v>3</v>
      </c>
      <c r="O692">
        <v>36</v>
      </c>
      <c r="P692">
        <v>3</v>
      </c>
    </row>
    <row r="693" spans="1:16" x14ac:dyDescent="0.3">
      <c r="A693" t="s">
        <v>8219</v>
      </c>
      <c r="B693">
        <v>36</v>
      </c>
      <c r="D693" t="s">
        <v>8221</v>
      </c>
      <c r="E693">
        <v>3</v>
      </c>
      <c r="O693">
        <v>36</v>
      </c>
      <c r="P693">
        <v>3</v>
      </c>
    </row>
    <row r="694" spans="1:16" x14ac:dyDescent="0.3">
      <c r="A694" t="s">
        <v>8219</v>
      </c>
      <c r="B694">
        <v>36</v>
      </c>
      <c r="D694" t="s">
        <v>8221</v>
      </c>
      <c r="E694">
        <v>3</v>
      </c>
      <c r="O694">
        <v>36</v>
      </c>
      <c r="P694">
        <v>3</v>
      </c>
    </row>
    <row r="695" spans="1:16" x14ac:dyDescent="0.3">
      <c r="A695" t="s">
        <v>8219</v>
      </c>
      <c r="B695">
        <v>36</v>
      </c>
      <c r="D695" t="s">
        <v>8221</v>
      </c>
      <c r="E695">
        <v>3</v>
      </c>
      <c r="O695">
        <v>36</v>
      </c>
      <c r="P695">
        <v>3</v>
      </c>
    </row>
    <row r="696" spans="1:16" x14ac:dyDescent="0.3">
      <c r="A696" t="s">
        <v>8219</v>
      </c>
      <c r="B696">
        <v>36</v>
      </c>
      <c r="D696" t="s">
        <v>8221</v>
      </c>
      <c r="E696">
        <v>3</v>
      </c>
      <c r="O696">
        <v>36</v>
      </c>
      <c r="P696">
        <v>3</v>
      </c>
    </row>
    <row r="697" spans="1:16" x14ac:dyDescent="0.3">
      <c r="A697" t="s">
        <v>8219</v>
      </c>
      <c r="B697">
        <v>36</v>
      </c>
      <c r="D697" t="s">
        <v>8221</v>
      </c>
      <c r="E697">
        <v>3</v>
      </c>
      <c r="O697">
        <v>36</v>
      </c>
      <c r="P697">
        <v>3</v>
      </c>
    </row>
    <row r="698" spans="1:16" x14ac:dyDescent="0.3">
      <c r="A698" t="s">
        <v>8219</v>
      </c>
      <c r="B698">
        <v>36</v>
      </c>
      <c r="D698" t="s">
        <v>8221</v>
      </c>
      <c r="E698">
        <v>3</v>
      </c>
      <c r="O698">
        <v>36</v>
      </c>
      <c r="P698">
        <v>3</v>
      </c>
    </row>
    <row r="699" spans="1:16" x14ac:dyDescent="0.3">
      <c r="A699" t="s">
        <v>8219</v>
      </c>
      <c r="B699">
        <v>36</v>
      </c>
      <c r="D699" t="s">
        <v>8221</v>
      </c>
      <c r="E699">
        <v>3</v>
      </c>
      <c r="O699">
        <v>36</v>
      </c>
      <c r="P699">
        <v>3</v>
      </c>
    </row>
    <row r="700" spans="1:16" x14ac:dyDescent="0.3">
      <c r="A700" t="s">
        <v>8219</v>
      </c>
      <c r="B700">
        <v>36</v>
      </c>
      <c r="D700" t="s">
        <v>8221</v>
      </c>
      <c r="E700">
        <v>3</v>
      </c>
      <c r="O700">
        <v>36</v>
      </c>
      <c r="P700">
        <v>3</v>
      </c>
    </row>
    <row r="701" spans="1:16" x14ac:dyDescent="0.3">
      <c r="A701" t="s">
        <v>8219</v>
      </c>
      <c r="B701">
        <v>36</v>
      </c>
      <c r="D701" t="s">
        <v>8221</v>
      </c>
      <c r="E701">
        <v>3</v>
      </c>
      <c r="O701">
        <v>36</v>
      </c>
      <c r="P701">
        <v>3</v>
      </c>
    </row>
    <row r="702" spans="1:16" x14ac:dyDescent="0.3">
      <c r="A702" t="s">
        <v>8219</v>
      </c>
      <c r="B702">
        <v>36</v>
      </c>
      <c r="D702" t="s">
        <v>8221</v>
      </c>
      <c r="E702">
        <v>3</v>
      </c>
      <c r="O702">
        <v>36</v>
      </c>
      <c r="P702">
        <v>3</v>
      </c>
    </row>
    <row r="703" spans="1:16" x14ac:dyDescent="0.3">
      <c r="A703" t="s">
        <v>8219</v>
      </c>
      <c r="B703">
        <v>37</v>
      </c>
      <c r="D703" t="s">
        <v>8221</v>
      </c>
      <c r="E703">
        <v>3</v>
      </c>
      <c r="O703">
        <v>37</v>
      </c>
      <c r="P703">
        <v>3</v>
      </c>
    </row>
    <row r="704" spans="1:16" x14ac:dyDescent="0.3">
      <c r="A704" t="s">
        <v>8219</v>
      </c>
      <c r="B704">
        <v>37</v>
      </c>
      <c r="D704" t="s">
        <v>8221</v>
      </c>
      <c r="E704">
        <v>3</v>
      </c>
      <c r="O704">
        <v>37</v>
      </c>
      <c r="P704">
        <v>3</v>
      </c>
    </row>
    <row r="705" spans="1:16" x14ac:dyDescent="0.3">
      <c r="A705" t="s">
        <v>8219</v>
      </c>
      <c r="B705">
        <v>37</v>
      </c>
      <c r="D705" t="s">
        <v>8221</v>
      </c>
      <c r="E705">
        <v>3</v>
      </c>
      <c r="O705">
        <v>37</v>
      </c>
      <c r="P705">
        <v>3</v>
      </c>
    </row>
    <row r="706" spans="1:16" x14ac:dyDescent="0.3">
      <c r="A706" t="s">
        <v>8219</v>
      </c>
      <c r="B706">
        <v>37</v>
      </c>
      <c r="D706" t="s">
        <v>8221</v>
      </c>
      <c r="E706">
        <v>3</v>
      </c>
      <c r="O706">
        <v>37</v>
      </c>
      <c r="P706">
        <v>3</v>
      </c>
    </row>
    <row r="707" spans="1:16" x14ac:dyDescent="0.3">
      <c r="A707" t="s">
        <v>8219</v>
      </c>
      <c r="B707">
        <v>37</v>
      </c>
      <c r="D707" t="s">
        <v>8221</v>
      </c>
      <c r="E707">
        <v>3</v>
      </c>
      <c r="O707">
        <v>37</v>
      </c>
      <c r="P707">
        <v>3</v>
      </c>
    </row>
    <row r="708" spans="1:16" x14ac:dyDescent="0.3">
      <c r="A708" t="s">
        <v>8219</v>
      </c>
      <c r="B708">
        <v>37</v>
      </c>
      <c r="D708" t="s">
        <v>8221</v>
      </c>
      <c r="E708">
        <v>3</v>
      </c>
      <c r="O708">
        <v>37</v>
      </c>
      <c r="P708">
        <v>3</v>
      </c>
    </row>
    <row r="709" spans="1:16" x14ac:dyDescent="0.3">
      <c r="A709" t="s">
        <v>8219</v>
      </c>
      <c r="B709">
        <v>37</v>
      </c>
      <c r="D709" t="s">
        <v>8221</v>
      </c>
      <c r="E709">
        <v>3</v>
      </c>
      <c r="O709">
        <v>37</v>
      </c>
      <c r="P709">
        <v>3</v>
      </c>
    </row>
    <row r="710" spans="1:16" x14ac:dyDescent="0.3">
      <c r="A710" t="s">
        <v>8219</v>
      </c>
      <c r="B710">
        <v>37</v>
      </c>
      <c r="D710" t="s">
        <v>8221</v>
      </c>
      <c r="E710">
        <v>3</v>
      </c>
      <c r="O710">
        <v>37</v>
      </c>
      <c r="P710">
        <v>3</v>
      </c>
    </row>
    <row r="711" spans="1:16" x14ac:dyDescent="0.3">
      <c r="A711" t="s">
        <v>8219</v>
      </c>
      <c r="B711">
        <v>37</v>
      </c>
      <c r="D711" t="s">
        <v>8221</v>
      </c>
      <c r="E711">
        <v>3</v>
      </c>
      <c r="O711">
        <v>37</v>
      </c>
      <c r="P711">
        <v>3</v>
      </c>
    </row>
    <row r="712" spans="1:16" x14ac:dyDescent="0.3">
      <c r="A712" t="s">
        <v>8219</v>
      </c>
      <c r="B712">
        <v>37</v>
      </c>
      <c r="D712" t="s">
        <v>8221</v>
      </c>
      <c r="E712">
        <v>3</v>
      </c>
      <c r="O712">
        <v>37</v>
      </c>
      <c r="P712">
        <v>3</v>
      </c>
    </row>
    <row r="713" spans="1:16" x14ac:dyDescent="0.3">
      <c r="A713" t="s">
        <v>8219</v>
      </c>
      <c r="B713">
        <v>37</v>
      </c>
      <c r="D713" t="s">
        <v>8221</v>
      </c>
      <c r="E713">
        <v>3</v>
      </c>
      <c r="O713">
        <v>37</v>
      </c>
      <c r="P713">
        <v>3</v>
      </c>
    </row>
    <row r="714" spans="1:16" x14ac:dyDescent="0.3">
      <c r="A714" t="s">
        <v>8219</v>
      </c>
      <c r="B714">
        <v>37</v>
      </c>
      <c r="D714" t="s">
        <v>8221</v>
      </c>
      <c r="E714">
        <v>3</v>
      </c>
      <c r="O714">
        <v>37</v>
      </c>
      <c r="P714">
        <v>3</v>
      </c>
    </row>
    <row r="715" spans="1:16" x14ac:dyDescent="0.3">
      <c r="A715" t="s">
        <v>8219</v>
      </c>
      <c r="B715">
        <v>37</v>
      </c>
      <c r="D715" t="s">
        <v>8221</v>
      </c>
      <c r="E715">
        <v>3</v>
      </c>
      <c r="O715">
        <v>37</v>
      </c>
      <c r="P715">
        <v>3</v>
      </c>
    </row>
    <row r="716" spans="1:16" x14ac:dyDescent="0.3">
      <c r="A716" t="s">
        <v>8219</v>
      </c>
      <c r="B716">
        <v>37</v>
      </c>
      <c r="D716" t="s">
        <v>8221</v>
      </c>
      <c r="E716">
        <v>3</v>
      </c>
      <c r="O716">
        <v>37</v>
      </c>
      <c r="P716">
        <v>3</v>
      </c>
    </row>
    <row r="717" spans="1:16" x14ac:dyDescent="0.3">
      <c r="A717" t="s">
        <v>8219</v>
      </c>
      <c r="B717">
        <v>37</v>
      </c>
      <c r="D717" t="s">
        <v>8221</v>
      </c>
      <c r="E717">
        <v>3</v>
      </c>
      <c r="O717">
        <v>37</v>
      </c>
      <c r="P717">
        <v>3</v>
      </c>
    </row>
    <row r="718" spans="1:16" x14ac:dyDescent="0.3">
      <c r="A718" t="s">
        <v>8219</v>
      </c>
      <c r="B718">
        <v>37</v>
      </c>
      <c r="D718" t="s">
        <v>8221</v>
      </c>
      <c r="E718">
        <v>3</v>
      </c>
      <c r="O718">
        <v>37</v>
      </c>
      <c r="P718">
        <v>3</v>
      </c>
    </row>
    <row r="719" spans="1:16" x14ac:dyDescent="0.3">
      <c r="A719" t="s">
        <v>8219</v>
      </c>
      <c r="B719">
        <v>37</v>
      </c>
      <c r="D719" t="s">
        <v>8221</v>
      </c>
      <c r="E719">
        <v>3</v>
      </c>
      <c r="O719">
        <v>37</v>
      </c>
      <c r="P719">
        <v>3</v>
      </c>
    </row>
    <row r="720" spans="1:16" x14ac:dyDescent="0.3">
      <c r="A720" t="s">
        <v>8219</v>
      </c>
      <c r="B720">
        <v>38</v>
      </c>
      <c r="D720" t="s">
        <v>8221</v>
      </c>
      <c r="E720">
        <v>3</v>
      </c>
      <c r="O720">
        <v>38</v>
      </c>
      <c r="P720">
        <v>3</v>
      </c>
    </row>
    <row r="721" spans="1:16" x14ac:dyDescent="0.3">
      <c r="A721" t="s">
        <v>8219</v>
      </c>
      <c r="B721">
        <v>38</v>
      </c>
      <c r="D721" t="s">
        <v>8221</v>
      </c>
      <c r="E721">
        <v>3</v>
      </c>
      <c r="O721">
        <v>38</v>
      </c>
      <c r="P721">
        <v>3</v>
      </c>
    </row>
    <row r="722" spans="1:16" x14ac:dyDescent="0.3">
      <c r="A722" t="s">
        <v>8219</v>
      </c>
      <c r="B722">
        <v>38</v>
      </c>
      <c r="D722" t="s">
        <v>8221</v>
      </c>
      <c r="E722">
        <v>3</v>
      </c>
      <c r="O722">
        <v>38</v>
      </c>
      <c r="P722">
        <v>3</v>
      </c>
    </row>
    <row r="723" spans="1:16" x14ac:dyDescent="0.3">
      <c r="A723" t="s">
        <v>8219</v>
      </c>
      <c r="B723">
        <v>38</v>
      </c>
      <c r="D723" t="s">
        <v>8221</v>
      </c>
      <c r="E723">
        <v>3</v>
      </c>
      <c r="O723">
        <v>38</v>
      </c>
      <c r="P723">
        <v>3</v>
      </c>
    </row>
    <row r="724" spans="1:16" x14ac:dyDescent="0.3">
      <c r="A724" t="s">
        <v>8219</v>
      </c>
      <c r="B724">
        <v>38</v>
      </c>
      <c r="D724" t="s">
        <v>8221</v>
      </c>
      <c r="E724">
        <v>3</v>
      </c>
      <c r="O724">
        <v>38</v>
      </c>
      <c r="P724">
        <v>3</v>
      </c>
    </row>
    <row r="725" spans="1:16" x14ac:dyDescent="0.3">
      <c r="A725" t="s">
        <v>8219</v>
      </c>
      <c r="B725">
        <v>38</v>
      </c>
      <c r="D725" t="s">
        <v>8221</v>
      </c>
      <c r="E725">
        <v>3</v>
      </c>
      <c r="O725">
        <v>38</v>
      </c>
      <c r="P725">
        <v>3</v>
      </c>
    </row>
    <row r="726" spans="1:16" x14ac:dyDescent="0.3">
      <c r="A726" t="s">
        <v>8219</v>
      </c>
      <c r="B726">
        <v>38</v>
      </c>
      <c r="D726" t="s">
        <v>8221</v>
      </c>
      <c r="E726">
        <v>3</v>
      </c>
      <c r="O726">
        <v>38</v>
      </c>
      <c r="P726">
        <v>3</v>
      </c>
    </row>
    <row r="727" spans="1:16" x14ac:dyDescent="0.3">
      <c r="A727" t="s">
        <v>8219</v>
      </c>
      <c r="B727">
        <v>38</v>
      </c>
      <c r="D727" t="s">
        <v>8221</v>
      </c>
      <c r="E727">
        <v>3</v>
      </c>
      <c r="O727">
        <v>38</v>
      </c>
      <c r="P727">
        <v>3</v>
      </c>
    </row>
    <row r="728" spans="1:16" x14ac:dyDescent="0.3">
      <c r="A728" t="s">
        <v>8219</v>
      </c>
      <c r="B728">
        <v>38</v>
      </c>
      <c r="D728" t="s">
        <v>8221</v>
      </c>
      <c r="E728">
        <v>3</v>
      </c>
      <c r="O728">
        <v>38</v>
      </c>
      <c r="P728">
        <v>3</v>
      </c>
    </row>
    <row r="729" spans="1:16" x14ac:dyDescent="0.3">
      <c r="A729" t="s">
        <v>8219</v>
      </c>
      <c r="B729">
        <v>38</v>
      </c>
      <c r="D729" t="s">
        <v>8221</v>
      </c>
      <c r="E729">
        <v>3</v>
      </c>
      <c r="O729">
        <v>38</v>
      </c>
      <c r="P729">
        <v>3</v>
      </c>
    </row>
    <row r="730" spans="1:16" x14ac:dyDescent="0.3">
      <c r="A730" t="s">
        <v>8219</v>
      </c>
      <c r="B730">
        <v>38</v>
      </c>
      <c r="D730" t="s">
        <v>8221</v>
      </c>
      <c r="E730">
        <v>3</v>
      </c>
      <c r="O730">
        <v>38</v>
      </c>
      <c r="P730">
        <v>3</v>
      </c>
    </row>
    <row r="731" spans="1:16" x14ac:dyDescent="0.3">
      <c r="A731" t="s">
        <v>8219</v>
      </c>
      <c r="B731">
        <v>38</v>
      </c>
      <c r="D731" t="s">
        <v>8221</v>
      </c>
      <c r="E731">
        <v>3</v>
      </c>
      <c r="O731">
        <v>38</v>
      </c>
      <c r="P731">
        <v>3</v>
      </c>
    </row>
    <row r="732" spans="1:16" x14ac:dyDescent="0.3">
      <c r="A732" t="s">
        <v>8219</v>
      </c>
      <c r="B732">
        <v>38</v>
      </c>
      <c r="D732" t="s">
        <v>8221</v>
      </c>
      <c r="E732">
        <v>3</v>
      </c>
      <c r="O732">
        <v>38</v>
      </c>
      <c r="P732">
        <v>3</v>
      </c>
    </row>
    <row r="733" spans="1:16" x14ac:dyDescent="0.3">
      <c r="A733" t="s">
        <v>8219</v>
      </c>
      <c r="B733">
        <v>38</v>
      </c>
      <c r="D733" t="s">
        <v>8221</v>
      </c>
      <c r="E733">
        <v>3</v>
      </c>
      <c r="O733">
        <v>38</v>
      </c>
      <c r="P733">
        <v>3</v>
      </c>
    </row>
    <row r="734" spans="1:16" x14ac:dyDescent="0.3">
      <c r="A734" t="s">
        <v>8219</v>
      </c>
      <c r="B734">
        <v>38</v>
      </c>
      <c r="D734" t="s">
        <v>8221</v>
      </c>
      <c r="E734">
        <v>3</v>
      </c>
      <c r="O734">
        <v>38</v>
      </c>
      <c r="P734">
        <v>3</v>
      </c>
    </row>
    <row r="735" spans="1:16" x14ac:dyDescent="0.3">
      <c r="A735" t="s">
        <v>8219</v>
      </c>
      <c r="B735">
        <v>38</v>
      </c>
      <c r="D735" t="s">
        <v>8221</v>
      </c>
      <c r="E735">
        <v>3</v>
      </c>
      <c r="O735">
        <v>38</v>
      </c>
      <c r="P735">
        <v>3</v>
      </c>
    </row>
    <row r="736" spans="1:16" x14ac:dyDescent="0.3">
      <c r="A736" t="s">
        <v>8219</v>
      </c>
      <c r="B736">
        <v>38</v>
      </c>
      <c r="D736" t="s">
        <v>8221</v>
      </c>
      <c r="E736">
        <v>3</v>
      </c>
      <c r="O736">
        <v>38</v>
      </c>
      <c r="P736">
        <v>3</v>
      </c>
    </row>
    <row r="737" spans="1:16" x14ac:dyDescent="0.3">
      <c r="A737" t="s">
        <v>8219</v>
      </c>
      <c r="B737">
        <v>38</v>
      </c>
      <c r="D737" t="s">
        <v>8221</v>
      </c>
      <c r="E737">
        <v>3</v>
      </c>
      <c r="O737">
        <v>38</v>
      </c>
      <c r="P737">
        <v>3</v>
      </c>
    </row>
    <row r="738" spans="1:16" x14ac:dyDescent="0.3">
      <c r="A738" t="s">
        <v>8219</v>
      </c>
      <c r="B738">
        <v>38</v>
      </c>
      <c r="D738" t="s">
        <v>8221</v>
      </c>
      <c r="E738">
        <v>3</v>
      </c>
      <c r="O738">
        <v>38</v>
      </c>
      <c r="P738">
        <v>3</v>
      </c>
    </row>
    <row r="739" spans="1:16" x14ac:dyDescent="0.3">
      <c r="A739" t="s">
        <v>8219</v>
      </c>
      <c r="B739">
        <v>38</v>
      </c>
      <c r="D739" t="s">
        <v>8221</v>
      </c>
      <c r="E739">
        <v>3</v>
      </c>
      <c r="O739">
        <v>38</v>
      </c>
      <c r="P739">
        <v>3</v>
      </c>
    </row>
    <row r="740" spans="1:16" x14ac:dyDescent="0.3">
      <c r="A740" t="s">
        <v>8219</v>
      </c>
      <c r="B740">
        <v>38</v>
      </c>
      <c r="D740" t="s">
        <v>8221</v>
      </c>
      <c r="E740">
        <v>3</v>
      </c>
      <c r="O740">
        <v>38</v>
      </c>
      <c r="P740">
        <v>3</v>
      </c>
    </row>
    <row r="741" spans="1:16" x14ac:dyDescent="0.3">
      <c r="A741" t="s">
        <v>8219</v>
      </c>
      <c r="B741">
        <v>38</v>
      </c>
      <c r="D741" t="s">
        <v>8221</v>
      </c>
      <c r="E741">
        <v>3</v>
      </c>
      <c r="O741">
        <v>38</v>
      </c>
      <c r="P741">
        <v>3</v>
      </c>
    </row>
    <row r="742" spans="1:16" x14ac:dyDescent="0.3">
      <c r="A742" t="s">
        <v>8219</v>
      </c>
      <c r="B742">
        <v>38</v>
      </c>
      <c r="D742" t="s">
        <v>8221</v>
      </c>
      <c r="E742">
        <v>3</v>
      </c>
      <c r="O742">
        <v>38</v>
      </c>
      <c r="P742">
        <v>3</v>
      </c>
    </row>
    <row r="743" spans="1:16" x14ac:dyDescent="0.3">
      <c r="A743" t="s">
        <v>8219</v>
      </c>
      <c r="B743">
        <v>38</v>
      </c>
      <c r="D743" t="s">
        <v>8221</v>
      </c>
      <c r="E743">
        <v>3</v>
      </c>
      <c r="O743">
        <v>38</v>
      </c>
      <c r="P743">
        <v>3</v>
      </c>
    </row>
    <row r="744" spans="1:16" x14ac:dyDescent="0.3">
      <c r="A744" t="s">
        <v>8219</v>
      </c>
      <c r="B744">
        <v>38</v>
      </c>
      <c r="D744" t="s">
        <v>8221</v>
      </c>
      <c r="E744">
        <v>3</v>
      </c>
      <c r="O744">
        <v>38</v>
      </c>
      <c r="P744">
        <v>3</v>
      </c>
    </row>
    <row r="745" spans="1:16" x14ac:dyDescent="0.3">
      <c r="A745" t="s">
        <v>8219</v>
      </c>
      <c r="B745">
        <v>38</v>
      </c>
      <c r="D745" t="s">
        <v>8221</v>
      </c>
      <c r="E745">
        <v>3</v>
      </c>
      <c r="O745">
        <v>38</v>
      </c>
      <c r="P745">
        <v>3</v>
      </c>
    </row>
    <row r="746" spans="1:16" x14ac:dyDescent="0.3">
      <c r="A746" t="s">
        <v>8219</v>
      </c>
      <c r="B746">
        <v>38</v>
      </c>
      <c r="D746" t="s">
        <v>8221</v>
      </c>
      <c r="E746">
        <v>3</v>
      </c>
      <c r="O746">
        <v>38</v>
      </c>
      <c r="P746">
        <v>3</v>
      </c>
    </row>
    <row r="747" spans="1:16" x14ac:dyDescent="0.3">
      <c r="A747" t="s">
        <v>8219</v>
      </c>
      <c r="B747">
        <v>38</v>
      </c>
      <c r="D747" t="s">
        <v>8221</v>
      </c>
      <c r="E747">
        <v>3</v>
      </c>
      <c r="O747">
        <v>38</v>
      </c>
      <c r="P747">
        <v>3</v>
      </c>
    </row>
    <row r="748" spans="1:16" x14ac:dyDescent="0.3">
      <c r="A748" t="s">
        <v>8219</v>
      </c>
      <c r="B748">
        <v>38</v>
      </c>
      <c r="D748" t="s">
        <v>8221</v>
      </c>
      <c r="E748">
        <v>3</v>
      </c>
      <c r="O748">
        <v>38</v>
      </c>
      <c r="P748">
        <v>3</v>
      </c>
    </row>
    <row r="749" spans="1:16" x14ac:dyDescent="0.3">
      <c r="A749" t="s">
        <v>8219</v>
      </c>
      <c r="B749">
        <v>39</v>
      </c>
      <c r="D749" t="s">
        <v>8221</v>
      </c>
      <c r="E749">
        <v>3</v>
      </c>
      <c r="O749">
        <v>39</v>
      </c>
      <c r="P749">
        <v>3</v>
      </c>
    </row>
    <row r="750" spans="1:16" x14ac:dyDescent="0.3">
      <c r="A750" t="s">
        <v>8219</v>
      </c>
      <c r="B750">
        <v>39</v>
      </c>
      <c r="D750" t="s">
        <v>8221</v>
      </c>
      <c r="E750">
        <v>3</v>
      </c>
      <c r="O750">
        <v>39</v>
      </c>
      <c r="P750">
        <v>3</v>
      </c>
    </row>
    <row r="751" spans="1:16" x14ac:dyDescent="0.3">
      <c r="A751" t="s">
        <v>8219</v>
      </c>
      <c r="B751">
        <v>39</v>
      </c>
      <c r="D751" t="s">
        <v>8221</v>
      </c>
      <c r="E751">
        <v>3</v>
      </c>
      <c r="O751">
        <v>39</v>
      </c>
      <c r="P751">
        <v>3</v>
      </c>
    </row>
    <row r="752" spans="1:16" x14ac:dyDescent="0.3">
      <c r="A752" t="s">
        <v>8219</v>
      </c>
      <c r="B752">
        <v>39</v>
      </c>
      <c r="D752" t="s">
        <v>8221</v>
      </c>
      <c r="E752">
        <v>3</v>
      </c>
      <c r="O752">
        <v>39</v>
      </c>
      <c r="P752">
        <v>3</v>
      </c>
    </row>
    <row r="753" spans="1:16" x14ac:dyDescent="0.3">
      <c r="A753" t="s">
        <v>8219</v>
      </c>
      <c r="B753">
        <v>39</v>
      </c>
      <c r="D753" t="s">
        <v>8221</v>
      </c>
      <c r="E753">
        <v>4</v>
      </c>
      <c r="O753">
        <v>39</v>
      </c>
      <c r="P753">
        <v>4</v>
      </c>
    </row>
    <row r="754" spans="1:16" x14ac:dyDescent="0.3">
      <c r="A754" t="s">
        <v>8219</v>
      </c>
      <c r="B754">
        <v>39</v>
      </c>
      <c r="D754" t="s">
        <v>8221</v>
      </c>
      <c r="E754">
        <v>4</v>
      </c>
      <c r="O754">
        <v>39</v>
      </c>
      <c r="P754">
        <v>4</v>
      </c>
    </row>
    <row r="755" spans="1:16" x14ac:dyDescent="0.3">
      <c r="A755" t="s">
        <v>8219</v>
      </c>
      <c r="B755">
        <v>39</v>
      </c>
      <c r="D755" t="s">
        <v>8221</v>
      </c>
      <c r="E755">
        <v>4</v>
      </c>
      <c r="O755">
        <v>39</v>
      </c>
      <c r="P755">
        <v>4</v>
      </c>
    </row>
    <row r="756" spans="1:16" x14ac:dyDescent="0.3">
      <c r="A756" t="s">
        <v>8219</v>
      </c>
      <c r="B756">
        <v>39</v>
      </c>
      <c r="D756" t="s">
        <v>8221</v>
      </c>
      <c r="E756">
        <v>4</v>
      </c>
      <c r="O756">
        <v>39</v>
      </c>
      <c r="P756">
        <v>4</v>
      </c>
    </row>
    <row r="757" spans="1:16" x14ac:dyDescent="0.3">
      <c r="A757" t="s">
        <v>8219</v>
      </c>
      <c r="B757">
        <v>39</v>
      </c>
      <c r="D757" t="s">
        <v>8221</v>
      </c>
      <c r="E757">
        <v>4</v>
      </c>
      <c r="O757">
        <v>39</v>
      </c>
      <c r="P757">
        <v>4</v>
      </c>
    </row>
    <row r="758" spans="1:16" x14ac:dyDescent="0.3">
      <c r="A758" t="s">
        <v>8219</v>
      </c>
      <c r="B758">
        <v>39</v>
      </c>
      <c r="D758" t="s">
        <v>8221</v>
      </c>
      <c r="E758">
        <v>4</v>
      </c>
      <c r="O758">
        <v>39</v>
      </c>
      <c r="P758">
        <v>4</v>
      </c>
    </row>
    <row r="759" spans="1:16" x14ac:dyDescent="0.3">
      <c r="A759" t="s">
        <v>8219</v>
      </c>
      <c r="B759">
        <v>39</v>
      </c>
      <c r="D759" t="s">
        <v>8221</v>
      </c>
      <c r="E759">
        <v>4</v>
      </c>
      <c r="O759">
        <v>39</v>
      </c>
      <c r="P759">
        <v>4</v>
      </c>
    </row>
    <row r="760" spans="1:16" x14ac:dyDescent="0.3">
      <c r="A760" t="s">
        <v>8219</v>
      </c>
      <c r="B760">
        <v>39</v>
      </c>
      <c r="D760" t="s">
        <v>8221</v>
      </c>
      <c r="E760">
        <v>4</v>
      </c>
      <c r="O760">
        <v>39</v>
      </c>
      <c r="P760">
        <v>4</v>
      </c>
    </row>
    <row r="761" spans="1:16" x14ac:dyDescent="0.3">
      <c r="A761" t="s">
        <v>8219</v>
      </c>
      <c r="B761">
        <v>39</v>
      </c>
      <c r="D761" t="s">
        <v>8221</v>
      </c>
      <c r="E761">
        <v>4</v>
      </c>
      <c r="O761">
        <v>39</v>
      </c>
      <c r="P761">
        <v>4</v>
      </c>
    </row>
    <row r="762" spans="1:16" x14ac:dyDescent="0.3">
      <c r="A762" t="s">
        <v>8219</v>
      </c>
      <c r="B762">
        <v>39</v>
      </c>
      <c r="D762" t="s">
        <v>8221</v>
      </c>
      <c r="E762">
        <v>4</v>
      </c>
      <c r="O762">
        <v>39</v>
      </c>
      <c r="P762">
        <v>4</v>
      </c>
    </row>
    <row r="763" spans="1:16" x14ac:dyDescent="0.3">
      <c r="A763" t="s">
        <v>8219</v>
      </c>
      <c r="B763">
        <v>39</v>
      </c>
      <c r="D763" t="s">
        <v>8221</v>
      </c>
      <c r="E763">
        <v>4</v>
      </c>
      <c r="O763">
        <v>39</v>
      </c>
      <c r="P763">
        <v>4</v>
      </c>
    </row>
    <row r="764" spans="1:16" x14ac:dyDescent="0.3">
      <c r="A764" t="s">
        <v>8219</v>
      </c>
      <c r="B764">
        <v>39</v>
      </c>
      <c r="D764" t="s">
        <v>8221</v>
      </c>
      <c r="E764">
        <v>4</v>
      </c>
      <c r="O764">
        <v>39</v>
      </c>
      <c r="P764">
        <v>4</v>
      </c>
    </row>
    <row r="765" spans="1:16" x14ac:dyDescent="0.3">
      <c r="A765" t="s">
        <v>8219</v>
      </c>
      <c r="B765">
        <v>39</v>
      </c>
      <c r="D765" t="s">
        <v>8221</v>
      </c>
      <c r="E765">
        <v>4</v>
      </c>
      <c r="O765">
        <v>39</v>
      </c>
      <c r="P765">
        <v>4</v>
      </c>
    </row>
    <row r="766" spans="1:16" x14ac:dyDescent="0.3">
      <c r="A766" t="s">
        <v>8219</v>
      </c>
      <c r="B766">
        <v>40</v>
      </c>
      <c r="D766" t="s">
        <v>8221</v>
      </c>
      <c r="E766">
        <v>4</v>
      </c>
      <c r="O766">
        <v>40</v>
      </c>
      <c r="P766">
        <v>4</v>
      </c>
    </row>
    <row r="767" spans="1:16" x14ac:dyDescent="0.3">
      <c r="A767" t="s">
        <v>8219</v>
      </c>
      <c r="B767">
        <v>40</v>
      </c>
      <c r="D767" t="s">
        <v>8221</v>
      </c>
      <c r="E767">
        <v>4</v>
      </c>
      <c r="O767">
        <v>40</v>
      </c>
      <c r="P767">
        <v>4</v>
      </c>
    </row>
    <row r="768" spans="1:16" x14ac:dyDescent="0.3">
      <c r="A768" t="s">
        <v>8219</v>
      </c>
      <c r="B768">
        <v>40</v>
      </c>
      <c r="D768" t="s">
        <v>8221</v>
      </c>
      <c r="E768">
        <v>4</v>
      </c>
      <c r="O768">
        <v>40</v>
      </c>
      <c r="P768">
        <v>4</v>
      </c>
    </row>
    <row r="769" spans="1:16" x14ac:dyDescent="0.3">
      <c r="A769" t="s">
        <v>8219</v>
      </c>
      <c r="B769">
        <v>40</v>
      </c>
      <c r="D769" t="s">
        <v>8221</v>
      </c>
      <c r="E769">
        <v>4</v>
      </c>
      <c r="O769">
        <v>40</v>
      </c>
      <c r="P769">
        <v>4</v>
      </c>
    </row>
    <row r="770" spans="1:16" x14ac:dyDescent="0.3">
      <c r="A770" t="s">
        <v>8219</v>
      </c>
      <c r="B770">
        <v>40</v>
      </c>
      <c r="D770" t="s">
        <v>8221</v>
      </c>
      <c r="E770">
        <v>4</v>
      </c>
      <c r="O770">
        <v>40</v>
      </c>
      <c r="P770">
        <v>4</v>
      </c>
    </row>
    <row r="771" spans="1:16" x14ac:dyDescent="0.3">
      <c r="A771" t="s">
        <v>8219</v>
      </c>
      <c r="B771">
        <v>40</v>
      </c>
      <c r="D771" t="s">
        <v>8221</v>
      </c>
      <c r="E771">
        <v>4</v>
      </c>
      <c r="O771">
        <v>40</v>
      </c>
      <c r="P771">
        <v>4</v>
      </c>
    </row>
    <row r="772" spans="1:16" x14ac:dyDescent="0.3">
      <c r="A772" t="s">
        <v>8219</v>
      </c>
      <c r="B772">
        <v>40</v>
      </c>
      <c r="D772" t="s">
        <v>8221</v>
      </c>
      <c r="E772">
        <v>4</v>
      </c>
      <c r="O772">
        <v>40</v>
      </c>
      <c r="P772">
        <v>4</v>
      </c>
    </row>
    <row r="773" spans="1:16" x14ac:dyDescent="0.3">
      <c r="A773" t="s">
        <v>8219</v>
      </c>
      <c r="B773">
        <v>40</v>
      </c>
      <c r="D773" t="s">
        <v>8221</v>
      </c>
      <c r="E773">
        <v>4</v>
      </c>
      <c r="O773">
        <v>40</v>
      </c>
      <c r="P773">
        <v>4</v>
      </c>
    </row>
    <row r="774" spans="1:16" x14ac:dyDescent="0.3">
      <c r="A774" t="s">
        <v>8219</v>
      </c>
      <c r="B774">
        <v>40</v>
      </c>
      <c r="D774" t="s">
        <v>8221</v>
      </c>
      <c r="E774">
        <v>4</v>
      </c>
      <c r="O774">
        <v>40</v>
      </c>
      <c r="P774">
        <v>4</v>
      </c>
    </row>
    <row r="775" spans="1:16" x14ac:dyDescent="0.3">
      <c r="A775" t="s">
        <v>8219</v>
      </c>
      <c r="B775">
        <v>40</v>
      </c>
      <c r="D775" t="s">
        <v>8221</v>
      </c>
      <c r="E775">
        <v>4</v>
      </c>
      <c r="O775">
        <v>40</v>
      </c>
      <c r="P775">
        <v>4</v>
      </c>
    </row>
    <row r="776" spans="1:16" x14ac:dyDescent="0.3">
      <c r="A776" t="s">
        <v>8219</v>
      </c>
      <c r="B776">
        <v>40</v>
      </c>
      <c r="D776" t="s">
        <v>8221</v>
      </c>
      <c r="E776">
        <v>4</v>
      </c>
      <c r="O776">
        <v>40</v>
      </c>
      <c r="P776">
        <v>4</v>
      </c>
    </row>
    <row r="777" spans="1:16" x14ac:dyDescent="0.3">
      <c r="A777" t="s">
        <v>8219</v>
      </c>
      <c r="B777">
        <v>41</v>
      </c>
      <c r="D777" t="s">
        <v>8221</v>
      </c>
      <c r="E777">
        <v>4</v>
      </c>
      <c r="O777">
        <v>41</v>
      </c>
      <c r="P777">
        <v>4</v>
      </c>
    </row>
    <row r="778" spans="1:16" x14ac:dyDescent="0.3">
      <c r="A778" t="s">
        <v>8219</v>
      </c>
      <c r="B778">
        <v>41</v>
      </c>
      <c r="D778" t="s">
        <v>8221</v>
      </c>
      <c r="E778">
        <v>4</v>
      </c>
      <c r="O778">
        <v>41</v>
      </c>
      <c r="P778">
        <v>4</v>
      </c>
    </row>
    <row r="779" spans="1:16" x14ac:dyDescent="0.3">
      <c r="A779" t="s">
        <v>8219</v>
      </c>
      <c r="B779">
        <v>41</v>
      </c>
      <c r="D779" t="s">
        <v>8221</v>
      </c>
      <c r="E779">
        <v>4</v>
      </c>
      <c r="O779">
        <v>41</v>
      </c>
      <c r="P779">
        <v>4</v>
      </c>
    </row>
    <row r="780" spans="1:16" x14ac:dyDescent="0.3">
      <c r="A780" t="s">
        <v>8219</v>
      </c>
      <c r="B780">
        <v>41</v>
      </c>
      <c r="D780" t="s">
        <v>8221</v>
      </c>
      <c r="E780">
        <v>4</v>
      </c>
      <c r="O780">
        <v>41</v>
      </c>
      <c r="P780">
        <v>4</v>
      </c>
    </row>
    <row r="781" spans="1:16" x14ac:dyDescent="0.3">
      <c r="A781" t="s">
        <v>8219</v>
      </c>
      <c r="B781">
        <v>41</v>
      </c>
      <c r="D781" t="s">
        <v>8221</v>
      </c>
      <c r="E781">
        <v>4</v>
      </c>
      <c r="O781">
        <v>41</v>
      </c>
      <c r="P781">
        <v>4</v>
      </c>
    </row>
    <row r="782" spans="1:16" x14ac:dyDescent="0.3">
      <c r="A782" t="s">
        <v>8219</v>
      </c>
      <c r="B782">
        <v>41</v>
      </c>
      <c r="D782" t="s">
        <v>8221</v>
      </c>
      <c r="E782">
        <v>4</v>
      </c>
      <c r="O782">
        <v>41</v>
      </c>
      <c r="P782">
        <v>4</v>
      </c>
    </row>
    <row r="783" spans="1:16" x14ac:dyDescent="0.3">
      <c r="A783" t="s">
        <v>8219</v>
      </c>
      <c r="B783">
        <v>41</v>
      </c>
      <c r="D783" t="s">
        <v>8221</v>
      </c>
      <c r="E783">
        <v>4</v>
      </c>
      <c r="O783">
        <v>41</v>
      </c>
      <c r="P783">
        <v>4</v>
      </c>
    </row>
    <row r="784" spans="1:16" x14ac:dyDescent="0.3">
      <c r="A784" t="s">
        <v>8219</v>
      </c>
      <c r="B784">
        <v>41</v>
      </c>
      <c r="D784" t="s">
        <v>8221</v>
      </c>
      <c r="E784">
        <v>4</v>
      </c>
      <c r="O784">
        <v>41</v>
      </c>
      <c r="P784">
        <v>4</v>
      </c>
    </row>
    <row r="785" spans="1:16" x14ac:dyDescent="0.3">
      <c r="A785" t="s">
        <v>8219</v>
      </c>
      <c r="B785">
        <v>41</v>
      </c>
      <c r="D785" t="s">
        <v>8221</v>
      </c>
      <c r="E785">
        <v>4</v>
      </c>
      <c r="O785">
        <v>41</v>
      </c>
      <c r="P785">
        <v>4</v>
      </c>
    </row>
    <row r="786" spans="1:16" x14ac:dyDescent="0.3">
      <c r="A786" t="s">
        <v>8219</v>
      </c>
      <c r="B786">
        <v>41</v>
      </c>
      <c r="D786" t="s">
        <v>8221</v>
      </c>
      <c r="E786">
        <v>4</v>
      </c>
      <c r="O786">
        <v>41</v>
      </c>
      <c r="P786">
        <v>4</v>
      </c>
    </row>
    <row r="787" spans="1:16" x14ac:dyDescent="0.3">
      <c r="A787" t="s">
        <v>8219</v>
      </c>
      <c r="B787">
        <v>41</v>
      </c>
      <c r="D787" t="s">
        <v>8221</v>
      </c>
      <c r="E787">
        <v>4</v>
      </c>
      <c r="O787">
        <v>41</v>
      </c>
      <c r="P787">
        <v>4</v>
      </c>
    </row>
    <row r="788" spans="1:16" x14ac:dyDescent="0.3">
      <c r="A788" t="s">
        <v>8219</v>
      </c>
      <c r="B788">
        <v>41</v>
      </c>
      <c r="D788" t="s">
        <v>8221</v>
      </c>
      <c r="E788">
        <v>4</v>
      </c>
      <c r="O788">
        <v>41</v>
      </c>
      <c r="P788">
        <v>4</v>
      </c>
    </row>
    <row r="789" spans="1:16" x14ac:dyDescent="0.3">
      <c r="A789" t="s">
        <v>8219</v>
      </c>
      <c r="B789">
        <v>41</v>
      </c>
      <c r="D789" t="s">
        <v>8221</v>
      </c>
      <c r="E789">
        <v>4</v>
      </c>
      <c r="O789">
        <v>41</v>
      </c>
      <c r="P789">
        <v>4</v>
      </c>
    </row>
    <row r="790" spans="1:16" x14ac:dyDescent="0.3">
      <c r="A790" t="s">
        <v>8219</v>
      </c>
      <c r="B790">
        <v>41</v>
      </c>
      <c r="D790" t="s">
        <v>8221</v>
      </c>
      <c r="E790">
        <v>4</v>
      </c>
      <c r="O790">
        <v>41</v>
      </c>
      <c r="P790">
        <v>4</v>
      </c>
    </row>
    <row r="791" spans="1:16" x14ac:dyDescent="0.3">
      <c r="A791" t="s">
        <v>8219</v>
      </c>
      <c r="B791">
        <v>41</v>
      </c>
      <c r="D791" t="s">
        <v>8221</v>
      </c>
      <c r="E791">
        <v>4</v>
      </c>
      <c r="O791">
        <v>41</v>
      </c>
      <c r="P791">
        <v>4</v>
      </c>
    </row>
    <row r="792" spans="1:16" x14ac:dyDescent="0.3">
      <c r="A792" t="s">
        <v>8219</v>
      </c>
      <c r="B792">
        <v>41</v>
      </c>
      <c r="D792" t="s">
        <v>8221</v>
      </c>
      <c r="E792">
        <v>4</v>
      </c>
      <c r="O792">
        <v>41</v>
      </c>
      <c r="P792">
        <v>4</v>
      </c>
    </row>
    <row r="793" spans="1:16" x14ac:dyDescent="0.3">
      <c r="A793" t="s">
        <v>8219</v>
      </c>
      <c r="B793">
        <v>41</v>
      </c>
      <c r="D793" t="s">
        <v>8221</v>
      </c>
      <c r="E793">
        <v>4</v>
      </c>
      <c r="O793">
        <v>41</v>
      </c>
      <c r="P793">
        <v>4</v>
      </c>
    </row>
    <row r="794" spans="1:16" x14ac:dyDescent="0.3">
      <c r="A794" t="s">
        <v>8219</v>
      </c>
      <c r="B794">
        <v>41</v>
      </c>
      <c r="D794" t="s">
        <v>8221</v>
      </c>
      <c r="E794">
        <v>4</v>
      </c>
      <c r="O794">
        <v>41</v>
      </c>
      <c r="P794">
        <v>4</v>
      </c>
    </row>
    <row r="795" spans="1:16" x14ac:dyDescent="0.3">
      <c r="A795" t="s">
        <v>8219</v>
      </c>
      <c r="B795">
        <v>41</v>
      </c>
      <c r="D795" t="s">
        <v>8221</v>
      </c>
      <c r="E795">
        <v>4</v>
      </c>
      <c r="O795">
        <v>41</v>
      </c>
      <c r="P795">
        <v>4</v>
      </c>
    </row>
    <row r="796" spans="1:16" x14ac:dyDescent="0.3">
      <c r="A796" t="s">
        <v>8219</v>
      </c>
      <c r="B796">
        <v>42</v>
      </c>
      <c r="D796" t="s">
        <v>8221</v>
      </c>
      <c r="E796">
        <v>4</v>
      </c>
      <c r="O796">
        <v>42</v>
      </c>
      <c r="P796">
        <v>4</v>
      </c>
    </row>
    <row r="797" spans="1:16" x14ac:dyDescent="0.3">
      <c r="A797" t="s">
        <v>8219</v>
      </c>
      <c r="B797">
        <v>42</v>
      </c>
      <c r="D797" t="s">
        <v>8221</v>
      </c>
      <c r="E797">
        <v>4</v>
      </c>
      <c r="O797">
        <v>42</v>
      </c>
      <c r="P797">
        <v>4</v>
      </c>
    </row>
    <row r="798" spans="1:16" x14ac:dyDescent="0.3">
      <c r="A798" t="s">
        <v>8219</v>
      </c>
      <c r="B798">
        <v>42</v>
      </c>
      <c r="D798" t="s">
        <v>8221</v>
      </c>
      <c r="E798">
        <v>4</v>
      </c>
      <c r="O798">
        <v>42</v>
      </c>
      <c r="P798">
        <v>4</v>
      </c>
    </row>
    <row r="799" spans="1:16" x14ac:dyDescent="0.3">
      <c r="A799" t="s">
        <v>8219</v>
      </c>
      <c r="B799">
        <v>42</v>
      </c>
      <c r="D799" t="s">
        <v>8221</v>
      </c>
      <c r="E799">
        <v>4</v>
      </c>
      <c r="O799">
        <v>42</v>
      </c>
      <c r="P799">
        <v>4</v>
      </c>
    </row>
    <row r="800" spans="1:16" x14ac:dyDescent="0.3">
      <c r="A800" t="s">
        <v>8219</v>
      </c>
      <c r="B800">
        <v>42</v>
      </c>
      <c r="D800" t="s">
        <v>8221</v>
      </c>
      <c r="E800">
        <v>4</v>
      </c>
      <c r="O800">
        <v>42</v>
      </c>
      <c r="P800">
        <v>4</v>
      </c>
    </row>
    <row r="801" spans="1:16" x14ac:dyDescent="0.3">
      <c r="A801" t="s">
        <v>8219</v>
      </c>
      <c r="B801">
        <v>42</v>
      </c>
      <c r="D801" t="s">
        <v>8221</v>
      </c>
      <c r="E801">
        <v>4</v>
      </c>
      <c r="O801">
        <v>42</v>
      </c>
      <c r="P801">
        <v>4</v>
      </c>
    </row>
    <row r="802" spans="1:16" x14ac:dyDescent="0.3">
      <c r="A802" t="s">
        <v>8219</v>
      </c>
      <c r="B802">
        <v>42</v>
      </c>
      <c r="D802" t="s">
        <v>8221</v>
      </c>
      <c r="E802">
        <v>4</v>
      </c>
      <c r="O802">
        <v>42</v>
      </c>
      <c r="P802">
        <v>4</v>
      </c>
    </row>
    <row r="803" spans="1:16" x14ac:dyDescent="0.3">
      <c r="A803" t="s">
        <v>8219</v>
      </c>
      <c r="B803">
        <v>42</v>
      </c>
      <c r="D803" t="s">
        <v>8221</v>
      </c>
      <c r="E803">
        <v>4</v>
      </c>
      <c r="O803">
        <v>42</v>
      </c>
      <c r="P803">
        <v>4</v>
      </c>
    </row>
    <row r="804" spans="1:16" x14ac:dyDescent="0.3">
      <c r="A804" t="s">
        <v>8219</v>
      </c>
      <c r="B804">
        <v>42</v>
      </c>
      <c r="D804" t="s">
        <v>8221</v>
      </c>
      <c r="E804">
        <v>4</v>
      </c>
      <c r="O804">
        <v>42</v>
      </c>
      <c r="P804">
        <v>4</v>
      </c>
    </row>
    <row r="805" spans="1:16" x14ac:dyDescent="0.3">
      <c r="A805" t="s">
        <v>8219</v>
      </c>
      <c r="B805">
        <v>42</v>
      </c>
      <c r="D805" t="s">
        <v>8221</v>
      </c>
      <c r="E805">
        <v>4</v>
      </c>
      <c r="O805">
        <v>42</v>
      </c>
      <c r="P805">
        <v>4</v>
      </c>
    </row>
    <row r="806" spans="1:16" x14ac:dyDescent="0.3">
      <c r="A806" t="s">
        <v>8219</v>
      </c>
      <c r="B806">
        <v>42</v>
      </c>
      <c r="D806" t="s">
        <v>8221</v>
      </c>
      <c r="E806">
        <v>4</v>
      </c>
      <c r="O806">
        <v>42</v>
      </c>
      <c r="P806">
        <v>4</v>
      </c>
    </row>
    <row r="807" spans="1:16" x14ac:dyDescent="0.3">
      <c r="A807" t="s">
        <v>8219</v>
      </c>
      <c r="B807">
        <v>42</v>
      </c>
      <c r="D807" t="s">
        <v>8221</v>
      </c>
      <c r="E807">
        <v>4</v>
      </c>
      <c r="O807">
        <v>42</v>
      </c>
      <c r="P807">
        <v>4</v>
      </c>
    </row>
    <row r="808" spans="1:16" x14ac:dyDescent="0.3">
      <c r="A808" t="s">
        <v>8219</v>
      </c>
      <c r="B808">
        <v>42</v>
      </c>
      <c r="D808" t="s">
        <v>8221</v>
      </c>
      <c r="E808">
        <v>4</v>
      </c>
      <c r="O808">
        <v>42</v>
      </c>
      <c r="P808">
        <v>4</v>
      </c>
    </row>
    <row r="809" spans="1:16" x14ac:dyDescent="0.3">
      <c r="A809" t="s">
        <v>8219</v>
      </c>
      <c r="B809">
        <v>42</v>
      </c>
      <c r="D809" t="s">
        <v>8221</v>
      </c>
      <c r="E809">
        <v>4</v>
      </c>
      <c r="O809">
        <v>42</v>
      </c>
      <c r="P809">
        <v>4</v>
      </c>
    </row>
    <row r="810" spans="1:16" x14ac:dyDescent="0.3">
      <c r="A810" t="s">
        <v>8219</v>
      </c>
      <c r="B810">
        <v>43</v>
      </c>
      <c r="D810" t="s">
        <v>8221</v>
      </c>
      <c r="E810">
        <v>4</v>
      </c>
      <c r="O810">
        <v>43</v>
      </c>
      <c r="P810">
        <v>4</v>
      </c>
    </row>
    <row r="811" spans="1:16" x14ac:dyDescent="0.3">
      <c r="A811" t="s">
        <v>8219</v>
      </c>
      <c r="B811">
        <v>43</v>
      </c>
      <c r="D811" t="s">
        <v>8221</v>
      </c>
      <c r="E811">
        <v>4</v>
      </c>
      <c r="O811">
        <v>43</v>
      </c>
      <c r="P811">
        <v>4</v>
      </c>
    </row>
    <row r="812" spans="1:16" x14ac:dyDescent="0.3">
      <c r="A812" t="s">
        <v>8219</v>
      </c>
      <c r="B812">
        <v>43</v>
      </c>
      <c r="D812" t="s">
        <v>8221</v>
      </c>
      <c r="E812">
        <v>4</v>
      </c>
      <c r="O812">
        <v>43</v>
      </c>
      <c r="P812">
        <v>4</v>
      </c>
    </row>
    <row r="813" spans="1:16" x14ac:dyDescent="0.3">
      <c r="A813" t="s">
        <v>8219</v>
      </c>
      <c r="B813">
        <v>43</v>
      </c>
      <c r="D813" t="s">
        <v>8221</v>
      </c>
      <c r="E813">
        <v>4</v>
      </c>
      <c r="O813">
        <v>43</v>
      </c>
      <c r="P813">
        <v>4</v>
      </c>
    </row>
    <row r="814" spans="1:16" x14ac:dyDescent="0.3">
      <c r="A814" t="s">
        <v>8219</v>
      </c>
      <c r="B814">
        <v>43</v>
      </c>
      <c r="D814" t="s">
        <v>8221</v>
      </c>
      <c r="E814">
        <v>4</v>
      </c>
      <c r="O814">
        <v>43</v>
      </c>
      <c r="P814">
        <v>4</v>
      </c>
    </row>
    <row r="815" spans="1:16" x14ac:dyDescent="0.3">
      <c r="A815" t="s">
        <v>8219</v>
      </c>
      <c r="B815">
        <v>43</v>
      </c>
      <c r="D815" t="s">
        <v>8221</v>
      </c>
      <c r="E815">
        <v>4</v>
      </c>
      <c r="O815">
        <v>43</v>
      </c>
      <c r="P815">
        <v>4</v>
      </c>
    </row>
    <row r="816" spans="1:16" x14ac:dyDescent="0.3">
      <c r="A816" t="s">
        <v>8219</v>
      </c>
      <c r="B816">
        <v>43</v>
      </c>
      <c r="D816" t="s">
        <v>8221</v>
      </c>
      <c r="E816">
        <v>4</v>
      </c>
      <c r="O816">
        <v>43</v>
      </c>
      <c r="P816">
        <v>4</v>
      </c>
    </row>
    <row r="817" spans="1:16" x14ac:dyDescent="0.3">
      <c r="A817" t="s">
        <v>8219</v>
      </c>
      <c r="B817">
        <v>43</v>
      </c>
      <c r="D817" t="s">
        <v>8221</v>
      </c>
      <c r="E817">
        <v>4</v>
      </c>
      <c r="O817">
        <v>43</v>
      </c>
      <c r="P817">
        <v>4</v>
      </c>
    </row>
    <row r="818" spans="1:16" x14ac:dyDescent="0.3">
      <c r="A818" t="s">
        <v>8219</v>
      </c>
      <c r="B818">
        <v>43</v>
      </c>
      <c r="D818" t="s">
        <v>8221</v>
      </c>
      <c r="E818">
        <v>4</v>
      </c>
      <c r="O818">
        <v>43</v>
      </c>
      <c r="P818">
        <v>4</v>
      </c>
    </row>
    <row r="819" spans="1:16" x14ac:dyDescent="0.3">
      <c r="A819" t="s">
        <v>8219</v>
      </c>
      <c r="B819">
        <v>43</v>
      </c>
      <c r="D819" t="s">
        <v>8221</v>
      </c>
      <c r="E819">
        <v>4</v>
      </c>
      <c r="O819">
        <v>43</v>
      </c>
      <c r="P819">
        <v>4</v>
      </c>
    </row>
    <row r="820" spans="1:16" x14ac:dyDescent="0.3">
      <c r="A820" t="s">
        <v>8219</v>
      </c>
      <c r="B820">
        <v>43</v>
      </c>
      <c r="D820" t="s">
        <v>8221</v>
      </c>
      <c r="E820">
        <v>4</v>
      </c>
      <c r="O820">
        <v>43</v>
      </c>
      <c r="P820">
        <v>4</v>
      </c>
    </row>
    <row r="821" spans="1:16" x14ac:dyDescent="0.3">
      <c r="A821" t="s">
        <v>8219</v>
      </c>
      <c r="B821">
        <v>43</v>
      </c>
      <c r="D821" t="s">
        <v>8221</v>
      </c>
      <c r="E821">
        <v>4</v>
      </c>
      <c r="O821">
        <v>43</v>
      </c>
      <c r="P821">
        <v>4</v>
      </c>
    </row>
    <row r="822" spans="1:16" x14ac:dyDescent="0.3">
      <c r="A822" t="s">
        <v>8219</v>
      </c>
      <c r="B822">
        <v>43</v>
      </c>
      <c r="D822" t="s">
        <v>8221</v>
      </c>
      <c r="E822">
        <v>4</v>
      </c>
      <c r="O822">
        <v>43</v>
      </c>
      <c r="P822">
        <v>4</v>
      </c>
    </row>
    <row r="823" spans="1:16" x14ac:dyDescent="0.3">
      <c r="A823" t="s">
        <v>8219</v>
      </c>
      <c r="B823">
        <v>44</v>
      </c>
      <c r="D823" t="s">
        <v>8221</v>
      </c>
      <c r="E823">
        <v>4</v>
      </c>
      <c r="O823">
        <v>44</v>
      </c>
      <c r="P823">
        <v>4</v>
      </c>
    </row>
    <row r="824" spans="1:16" x14ac:dyDescent="0.3">
      <c r="A824" t="s">
        <v>8219</v>
      </c>
      <c r="B824">
        <v>44</v>
      </c>
      <c r="D824" t="s">
        <v>8221</v>
      </c>
      <c r="E824">
        <v>4</v>
      </c>
      <c r="O824">
        <v>44</v>
      </c>
      <c r="P824">
        <v>4</v>
      </c>
    </row>
    <row r="825" spans="1:16" x14ac:dyDescent="0.3">
      <c r="A825" t="s">
        <v>8219</v>
      </c>
      <c r="B825">
        <v>44</v>
      </c>
      <c r="D825" t="s">
        <v>8221</v>
      </c>
      <c r="E825">
        <v>4</v>
      </c>
      <c r="O825">
        <v>44</v>
      </c>
      <c r="P825">
        <v>4</v>
      </c>
    </row>
    <row r="826" spans="1:16" x14ac:dyDescent="0.3">
      <c r="A826" t="s">
        <v>8219</v>
      </c>
      <c r="B826">
        <v>44</v>
      </c>
      <c r="D826" t="s">
        <v>8221</v>
      </c>
      <c r="E826">
        <v>4</v>
      </c>
      <c r="O826">
        <v>44</v>
      </c>
      <c r="P826">
        <v>4</v>
      </c>
    </row>
    <row r="827" spans="1:16" x14ac:dyDescent="0.3">
      <c r="A827" t="s">
        <v>8219</v>
      </c>
      <c r="B827">
        <v>44</v>
      </c>
      <c r="D827" t="s">
        <v>8221</v>
      </c>
      <c r="E827">
        <v>4</v>
      </c>
      <c r="O827">
        <v>44</v>
      </c>
      <c r="P827">
        <v>4</v>
      </c>
    </row>
    <row r="828" spans="1:16" x14ac:dyDescent="0.3">
      <c r="A828" t="s">
        <v>8219</v>
      </c>
      <c r="B828">
        <v>44</v>
      </c>
      <c r="D828" t="s">
        <v>8221</v>
      </c>
      <c r="E828">
        <v>4</v>
      </c>
      <c r="O828">
        <v>44</v>
      </c>
      <c r="P828">
        <v>4</v>
      </c>
    </row>
    <row r="829" spans="1:16" x14ac:dyDescent="0.3">
      <c r="A829" t="s">
        <v>8219</v>
      </c>
      <c r="B829">
        <v>44</v>
      </c>
      <c r="D829" t="s">
        <v>8221</v>
      </c>
      <c r="E829">
        <v>4</v>
      </c>
      <c r="O829">
        <v>44</v>
      </c>
      <c r="P829">
        <v>4</v>
      </c>
    </row>
    <row r="830" spans="1:16" x14ac:dyDescent="0.3">
      <c r="A830" t="s">
        <v>8219</v>
      </c>
      <c r="B830">
        <v>44</v>
      </c>
      <c r="D830" t="s">
        <v>8221</v>
      </c>
      <c r="E830">
        <v>4</v>
      </c>
      <c r="O830">
        <v>44</v>
      </c>
      <c r="P830">
        <v>4</v>
      </c>
    </row>
    <row r="831" spans="1:16" x14ac:dyDescent="0.3">
      <c r="A831" t="s">
        <v>8219</v>
      </c>
      <c r="B831">
        <v>44</v>
      </c>
      <c r="D831" t="s">
        <v>8221</v>
      </c>
      <c r="E831">
        <v>4</v>
      </c>
      <c r="O831">
        <v>44</v>
      </c>
      <c r="P831">
        <v>4</v>
      </c>
    </row>
    <row r="832" spans="1:16" x14ac:dyDescent="0.3">
      <c r="A832" t="s">
        <v>8219</v>
      </c>
      <c r="B832">
        <v>44</v>
      </c>
      <c r="D832" t="s">
        <v>8221</v>
      </c>
      <c r="E832">
        <v>4</v>
      </c>
      <c r="O832">
        <v>44</v>
      </c>
      <c r="P832">
        <v>4</v>
      </c>
    </row>
    <row r="833" spans="1:16" x14ac:dyDescent="0.3">
      <c r="A833" t="s">
        <v>8219</v>
      </c>
      <c r="B833">
        <v>44</v>
      </c>
      <c r="D833" t="s">
        <v>8221</v>
      </c>
      <c r="E833">
        <v>4</v>
      </c>
      <c r="O833">
        <v>44</v>
      </c>
      <c r="P833">
        <v>4</v>
      </c>
    </row>
    <row r="834" spans="1:16" x14ac:dyDescent="0.3">
      <c r="A834" t="s">
        <v>8219</v>
      </c>
      <c r="B834">
        <v>44</v>
      </c>
      <c r="D834" t="s">
        <v>8221</v>
      </c>
      <c r="E834">
        <v>4</v>
      </c>
      <c r="O834">
        <v>44</v>
      </c>
      <c r="P834">
        <v>4</v>
      </c>
    </row>
    <row r="835" spans="1:16" x14ac:dyDescent="0.3">
      <c r="A835" t="s">
        <v>8219</v>
      </c>
      <c r="B835">
        <v>44</v>
      </c>
      <c r="D835" t="s">
        <v>8221</v>
      </c>
      <c r="E835">
        <v>4</v>
      </c>
      <c r="O835">
        <v>44</v>
      </c>
      <c r="P835">
        <v>4</v>
      </c>
    </row>
    <row r="836" spans="1:16" x14ac:dyDescent="0.3">
      <c r="A836" t="s">
        <v>8219</v>
      </c>
      <c r="B836">
        <v>44</v>
      </c>
      <c r="D836" t="s">
        <v>8221</v>
      </c>
      <c r="E836">
        <v>4</v>
      </c>
      <c r="O836">
        <v>44</v>
      </c>
      <c r="P836">
        <v>4</v>
      </c>
    </row>
    <row r="837" spans="1:16" x14ac:dyDescent="0.3">
      <c r="A837" t="s">
        <v>8219</v>
      </c>
      <c r="B837">
        <v>44</v>
      </c>
      <c r="D837" t="s">
        <v>8221</v>
      </c>
      <c r="E837">
        <v>4</v>
      </c>
      <c r="O837">
        <v>44</v>
      </c>
      <c r="P837">
        <v>4</v>
      </c>
    </row>
    <row r="838" spans="1:16" x14ac:dyDescent="0.3">
      <c r="A838" t="s">
        <v>8219</v>
      </c>
      <c r="B838">
        <v>45</v>
      </c>
      <c r="D838" t="s">
        <v>8221</v>
      </c>
      <c r="E838">
        <v>4</v>
      </c>
      <c r="O838">
        <v>45</v>
      </c>
      <c r="P838">
        <v>4</v>
      </c>
    </row>
    <row r="839" spans="1:16" x14ac:dyDescent="0.3">
      <c r="A839" t="s">
        <v>8219</v>
      </c>
      <c r="B839">
        <v>45</v>
      </c>
      <c r="D839" t="s">
        <v>8221</v>
      </c>
      <c r="E839">
        <v>4</v>
      </c>
      <c r="O839">
        <v>45</v>
      </c>
      <c r="P839">
        <v>4</v>
      </c>
    </row>
    <row r="840" spans="1:16" x14ac:dyDescent="0.3">
      <c r="A840" t="s">
        <v>8219</v>
      </c>
      <c r="B840">
        <v>45</v>
      </c>
      <c r="D840" t="s">
        <v>8221</v>
      </c>
      <c r="E840">
        <v>4</v>
      </c>
      <c r="O840">
        <v>45</v>
      </c>
      <c r="P840">
        <v>4</v>
      </c>
    </row>
    <row r="841" spans="1:16" x14ac:dyDescent="0.3">
      <c r="A841" t="s">
        <v>8219</v>
      </c>
      <c r="B841">
        <v>45</v>
      </c>
      <c r="D841" t="s">
        <v>8221</v>
      </c>
      <c r="E841">
        <v>4</v>
      </c>
      <c r="O841">
        <v>45</v>
      </c>
      <c r="P841">
        <v>4</v>
      </c>
    </row>
    <row r="842" spans="1:16" x14ac:dyDescent="0.3">
      <c r="A842" t="s">
        <v>8219</v>
      </c>
      <c r="B842">
        <v>45</v>
      </c>
      <c r="D842" t="s">
        <v>8221</v>
      </c>
      <c r="E842">
        <v>4</v>
      </c>
      <c r="O842">
        <v>45</v>
      </c>
      <c r="P842">
        <v>4</v>
      </c>
    </row>
    <row r="843" spans="1:16" x14ac:dyDescent="0.3">
      <c r="A843" t="s">
        <v>8219</v>
      </c>
      <c r="B843">
        <v>45</v>
      </c>
      <c r="D843" t="s">
        <v>8221</v>
      </c>
      <c r="E843">
        <v>4</v>
      </c>
      <c r="O843">
        <v>45</v>
      </c>
      <c r="P843">
        <v>4</v>
      </c>
    </row>
    <row r="844" spans="1:16" x14ac:dyDescent="0.3">
      <c r="A844" t="s">
        <v>8219</v>
      </c>
      <c r="B844">
        <v>45</v>
      </c>
      <c r="D844" t="s">
        <v>8221</v>
      </c>
      <c r="E844">
        <v>4</v>
      </c>
      <c r="O844">
        <v>45</v>
      </c>
      <c r="P844">
        <v>4</v>
      </c>
    </row>
    <row r="845" spans="1:16" x14ac:dyDescent="0.3">
      <c r="A845" t="s">
        <v>8219</v>
      </c>
      <c r="B845">
        <v>45</v>
      </c>
      <c r="D845" t="s">
        <v>8221</v>
      </c>
      <c r="E845">
        <v>4</v>
      </c>
      <c r="O845">
        <v>45</v>
      </c>
      <c r="P845">
        <v>4</v>
      </c>
    </row>
    <row r="846" spans="1:16" x14ac:dyDescent="0.3">
      <c r="A846" t="s">
        <v>8219</v>
      </c>
      <c r="B846">
        <v>45</v>
      </c>
      <c r="D846" t="s">
        <v>8221</v>
      </c>
      <c r="E846">
        <v>4</v>
      </c>
      <c r="O846">
        <v>45</v>
      </c>
      <c r="P846">
        <v>4</v>
      </c>
    </row>
    <row r="847" spans="1:16" x14ac:dyDescent="0.3">
      <c r="A847" t="s">
        <v>8219</v>
      </c>
      <c r="B847">
        <v>45</v>
      </c>
      <c r="D847" t="s">
        <v>8221</v>
      </c>
      <c r="E847">
        <v>4</v>
      </c>
      <c r="O847">
        <v>45</v>
      </c>
      <c r="P847">
        <v>4</v>
      </c>
    </row>
    <row r="848" spans="1:16" x14ac:dyDescent="0.3">
      <c r="A848" t="s">
        <v>8219</v>
      </c>
      <c r="B848">
        <v>45</v>
      </c>
      <c r="D848" t="s">
        <v>8221</v>
      </c>
      <c r="E848">
        <v>4</v>
      </c>
      <c r="O848">
        <v>45</v>
      </c>
      <c r="P848">
        <v>4</v>
      </c>
    </row>
    <row r="849" spans="1:16" x14ac:dyDescent="0.3">
      <c r="A849" t="s">
        <v>8219</v>
      </c>
      <c r="B849">
        <v>45</v>
      </c>
      <c r="D849" t="s">
        <v>8221</v>
      </c>
      <c r="E849">
        <v>4</v>
      </c>
      <c r="O849">
        <v>45</v>
      </c>
      <c r="P849">
        <v>4</v>
      </c>
    </row>
    <row r="850" spans="1:16" x14ac:dyDescent="0.3">
      <c r="A850" t="s">
        <v>8219</v>
      </c>
      <c r="B850">
        <v>45</v>
      </c>
      <c r="D850" t="s">
        <v>8221</v>
      </c>
      <c r="E850">
        <v>4</v>
      </c>
      <c r="O850">
        <v>45</v>
      </c>
      <c r="P850">
        <v>4</v>
      </c>
    </row>
    <row r="851" spans="1:16" x14ac:dyDescent="0.3">
      <c r="A851" t="s">
        <v>8219</v>
      </c>
      <c r="B851">
        <v>45</v>
      </c>
      <c r="D851" t="s">
        <v>8221</v>
      </c>
      <c r="E851">
        <v>5</v>
      </c>
      <c r="O851">
        <v>45</v>
      </c>
      <c r="P851">
        <v>5</v>
      </c>
    </row>
    <row r="852" spans="1:16" x14ac:dyDescent="0.3">
      <c r="A852" t="s">
        <v>8219</v>
      </c>
      <c r="B852">
        <v>45</v>
      </c>
      <c r="D852" t="s">
        <v>8221</v>
      </c>
      <c r="E852">
        <v>5</v>
      </c>
      <c r="O852">
        <v>45</v>
      </c>
      <c r="P852">
        <v>5</v>
      </c>
    </row>
    <row r="853" spans="1:16" x14ac:dyDescent="0.3">
      <c r="A853" t="s">
        <v>8219</v>
      </c>
      <c r="B853">
        <v>46</v>
      </c>
      <c r="D853" t="s">
        <v>8221</v>
      </c>
      <c r="E853">
        <v>5</v>
      </c>
      <c r="O853">
        <v>46</v>
      </c>
      <c r="P853">
        <v>5</v>
      </c>
    </row>
    <row r="854" spans="1:16" x14ac:dyDescent="0.3">
      <c r="A854" t="s">
        <v>8219</v>
      </c>
      <c r="B854">
        <v>46</v>
      </c>
      <c r="D854" t="s">
        <v>8221</v>
      </c>
      <c r="E854">
        <v>5</v>
      </c>
      <c r="O854">
        <v>46</v>
      </c>
      <c r="P854">
        <v>5</v>
      </c>
    </row>
    <row r="855" spans="1:16" x14ac:dyDescent="0.3">
      <c r="A855" t="s">
        <v>8219</v>
      </c>
      <c r="B855">
        <v>46</v>
      </c>
      <c r="D855" t="s">
        <v>8221</v>
      </c>
      <c r="E855">
        <v>5</v>
      </c>
      <c r="O855">
        <v>46</v>
      </c>
      <c r="P855">
        <v>5</v>
      </c>
    </row>
    <row r="856" spans="1:16" x14ac:dyDescent="0.3">
      <c r="A856" t="s">
        <v>8219</v>
      </c>
      <c r="B856">
        <v>46</v>
      </c>
      <c r="D856" t="s">
        <v>8221</v>
      </c>
      <c r="E856">
        <v>5</v>
      </c>
      <c r="O856">
        <v>46</v>
      </c>
      <c r="P856">
        <v>5</v>
      </c>
    </row>
    <row r="857" spans="1:16" x14ac:dyDescent="0.3">
      <c r="A857" t="s">
        <v>8219</v>
      </c>
      <c r="B857">
        <v>46</v>
      </c>
      <c r="D857" t="s">
        <v>8221</v>
      </c>
      <c r="E857">
        <v>5</v>
      </c>
      <c r="O857">
        <v>46</v>
      </c>
      <c r="P857">
        <v>5</v>
      </c>
    </row>
    <row r="858" spans="1:16" x14ac:dyDescent="0.3">
      <c r="A858" t="s">
        <v>8219</v>
      </c>
      <c r="B858">
        <v>46</v>
      </c>
      <c r="D858" t="s">
        <v>8221</v>
      </c>
      <c r="E858">
        <v>5</v>
      </c>
      <c r="O858">
        <v>46</v>
      </c>
      <c r="P858">
        <v>5</v>
      </c>
    </row>
    <row r="859" spans="1:16" x14ac:dyDescent="0.3">
      <c r="A859" t="s">
        <v>8219</v>
      </c>
      <c r="B859">
        <v>46</v>
      </c>
      <c r="D859" t="s">
        <v>8221</v>
      </c>
      <c r="E859">
        <v>5</v>
      </c>
      <c r="O859">
        <v>46</v>
      </c>
      <c r="P859">
        <v>5</v>
      </c>
    </row>
    <row r="860" spans="1:16" x14ac:dyDescent="0.3">
      <c r="A860" t="s">
        <v>8219</v>
      </c>
      <c r="B860">
        <v>46</v>
      </c>
      <c r="D860" t="s">
        <v>8221</v>
      </c>
      <c r="E860">
        <v>5</v>
      </c>
      <c r="O860">
        <v>46</v>
      </c>
      <c r="P860">
        <v>5</v>
      </c>
    </row>
    <row r="861" spans="1:16" x14ac:dyDescent="0.3">
      <c r="A861" t="s">
        <v>8219</v>
      </c>
      <c r="B861">
        <v>46</v>
      </c>
      <c r="D861" t="s">
        <v>8221</v>
      </c>
      <c r="E861">
        <v>5</v>
      </c>
      <c r="O861">
        <v>46</v>
      </c>
      <c r="P861">
        <v>5</v>
      </c>
    </row>
    <row r="862" spans="1:16" x14ac:dyDescent="0.3">
      <c r="A862" t="s">
        <v>8219</v>
      </c>
      <c r="B862">
        <v>46</v>
      </c>
      <c r="D862" t="s">
        <v>8221</v>
      </c>
      <c r="E862">
        <v>5</v>
      </c>
      <c r="O862">
        <v>46</v>
      </c>
      <c r="P862">
        <v>5</v>
      </c>
    </row>
    <row r="863" spans="1:16" x14ac:dyDescent="0.3">
      <c r="A863" t="s">
        <v>8219</v>
      </c>
      <c r="B863">
        <v>46</v>
      </c>
      <c r="D863" t="s">
        <v>8221</v>
      </c>
      <c r="E863">
        <v>5</v>
      </c>
      <c r="O863">
        <v>46</v>
      </c>
      <c r="P863">
        <v>5</v>
      </c>
    </row>
    <row r="864" spans="1:16" x14ac:dyDescent="0.3">
      <c r="A864" t="s">
        <v>8219</v>
      </c>
      <c r="B864">
        <v>46</v>
      </c>
      <c r="D864" t="s">
        <v>8221</v>
      </c>
      <c r="E864">
        <v>5</v>
      </c>
      <c r="O864">
        <v>46</v>
      </c>
      <c r="P864">
        <v>5</v>
      </c>
    </row>
    <row r="865" spans="1:16" x14ac:dyDescent="0.3">
      <c r="A865" t="s">
        <v>8219</v>
      </c>
      <c r="B865">
        <v>46</v>
      </c>
      <c r="D865" t="s">
        <v>8221</v>
      </c>
      <c r="E865">
        <v>5</v>
      </c>
      <c r="O865">
        <v>46</v>
      </c>
      <c r="P865">
        <v>5</v>
      </c>
    </row>
    <row r="866" spans="1:16" x14ac:dyDescent="0.3">
      <c r="A866" t="s">
        <v>8219</v>
      </c>
      <c r="B866">
        <v>46</v>
      </c>
      <c r="D866" t="s">
        <v>8221</v>
      </c>
      <c r="E866">
        <v>5</v>
      </c>
      <c r="O866">
        <v>46</v>
      </c>
      <c r="P866">
        <v>5</v>
      </c>
    </row>
    <row r="867" spans="1:16" x14ac:dyDescent="0.3">
      <c r="A867" t="s">
        <v>8219</v>
      </c>
      <c r="B867">
        <v>46</v>
      </c>
      <c r="D867" t="s">
        <v>8221</v>
      </c>
      <c r="E867">
        <v>5</v>
      </c>
      <c r="O867">
        <v>46</v>
      </c>
      <c r="P867">
        <v>5</v>
      </c>
    </row>
    <row r="868" spans="1:16" x14ac:dyDescent="0.3">
      <c r="A868" t="s">
        <v>8219</v>
      </c>
      <c r="B868">
        <v>46</v>
      </c>
      <c r="D868" t="s">
        <v>8221</v>
      </c>
      <c r="E868">
        <v>5</v>
      </c>
      <c r="O868">
        <v>46</v>
      </c>
      <c r="P868">
        <v>5</v>
      </c>
    </row>
    <row r="869" spans="1:16" x14ac:dyDescent="0.3">
      <c r="A869" t="s">
        <v>8219</v>
      </c>
      <c r="B869">
        <v>46</v>
      </c>
      <c r="D869" t="s">
        <v>8221</v>
      </c>
      <c r="E869">
        <v>5</v>
      </c>
      <c r="O869">
        <v>46</v>
      </c>
      <c r="P869">
        <v>5</v>
      </c>
    </row>
    <row r="870" spans="1:16" x14ac:dyDescent="0.3">
      <c r="A870" t="s">
        <v>8219</v>
      </c>
      <c r="B870">
        <v>46</v>
      </c>
      <c r="D870" t="s">
        <v>8221</v>
      </c>
      <c r="E870">
        <v>5</v>
      </c>
      <c r="O870">
        <v>46</v>
      </c>
      <c r="P870">
        <v>5</v>
      </c>
    </row>
    <row r="871" spans="1:16" x14ac:dyDescent="0.3">
      <c r="A871" t="s">
        <v>8219</v>
      </c>
      <c r="B871">
        <v>46</v>
      </c>
      <c r="D871" t="s">
        <v>8221</v>
      </c>
      <c r="E871">
        <v>5</v>
      </c>
      <c r="O871">
        <v>46</v>
      </c>
      <c r="P871">
        <v>5</v>
      </c>
    </row>
    <row r="872" spans="1:16" x14ac:dyDescent="0.3">
      <c r="A872" t="s">
        <v>8219</v>
      </c>
      <c r="B872">
        <v>46</v>
      </c>
      <c r="D872" t="s">
        <v>8221</v>
      </c>
      <c r="E872">
        <v>5</v>
      </c>
      <c r="O872">
        <v>46</v>
      </c>
      <c r="P872">
        <v>5</v>
      </c>
    </row>
    <row r="873" spans="1:16" x14ac:dyDescent="0.3">
      <c r="A873" t="s">
        <v>8219</v>
      </c>
      <c r="B873">
        <v>46</v>
      </c>
      <c r="D873" t="s">
        <v>8221</v>
      </c>
      <c r="E873">
        <v>5</v>
      </c>
      <c r="O873">
        <v>46</v>
      </c>
      <c r="P873">
        <v>5</v>
      </c>
    </row>
    <row r="874" spans="1:16" x14ac:dyDescent="0.3">
      <c r="A874" t="s">
        <v>8219</v>
      </c>
      <c r="B874">
        <v>47</v>
      </c>
      <c r="D874" t="s">
        <v>8221</v>
      </c>
      <c r="E874">
        <v>5</v>
      </c>
      <c r="O874">
        <v>47</v>
      </c>
      <c r="P874">
        <v>5</v>
      </c>
    </row>
    <row r="875" spans="1:16" x14ac:dyDescent="0.3">
      <c r="A875" t="s">
        <v>8219</v>
      </c>
      <c r="B875">
        <v>47</v>
      </c>
      <c r="D875" t="s">
        <v>8221</v>
      </c>
      <c r="E875">
        <v>5</v>
      </c>
      <c r="O875">
        <v>47</v>
      </c>
      <c r="P875">
        <v>5</v>
      </c>
    </row>
    <row r="876" spans="1:16" x14ac:dyDescent="0.3">
      <c r="A876" t="s">
        <v>8219</v>
      </c>
      <c r="B876">
        <v>47</v>
      </c>
      <c r="D876" t="s">
        <v>8221</v>
      </c>
      <c r="E876">
        <v>5</v>
      </c>
      <c r="O876">
        <v>47</v>
      </c>
      <c r="P876">
        <v>5</v>
      </c>
    </row>
    <row r="877" spans="1:16" x14ac:dyDescent="0.3">
      <c r="A877" t="s">
        <v>8219</v>
      </c>
      <c r="B877">
        <v>47</v>
      </c>
      <c r="D877" t="s">
        <v>8221</v>
      </c>
      <c r="E877">
        <v>5</v>
      </c>
      <c r="O877">
        <v>47</v>
      </c>
      <c r="P877">
        <v>5</v>
      </c>
    </row>
    <row r="878" spans="1:16" x14ac:dyDescent="0.3">
      <c r="A878" t="s">
        <v>8219</v>
      </c>
      <c r="B878">
        <v>47</v>
      </c>
      <c r="D878" t="s">
        <v>8221</v>
      </c>
      <c r="E878">
        <v>5</v>
      </c>
      <c r="O878">
        <v>47</v>
      </c>
      <c r="P878">
        <v>5</v>
      </c>
    </row>
    <row r="879" spans="1:16" x14ac:dyDescent="0.3">
      <c r="A879" t="s">
        <v>8219</v>
      </c>
      <c r="B879">
        <v>47</v>
      </c>
      <c r="D879" t="s">
        <v>8221</v>
      </c>
      <c r="E879">
        <v>5</v>
      </c>
      <c r="O879">
        <v>47</v>
      </c>
      <c r="P879">
        <v>5</v>
      </c>
    </row>
    <row r="880" spans="1:16" x14ac:dyDescent="0.3">
      <c r="A880" t="s">
        <v>8219</v>
      </c>
      <c r="B880">
        <v>47</v>
      </c>
      <c r="D880" t="s">
        <v>8221</v>
      </c>
      <c r="E880">
        <v>5</v>
      </c>
      <c r="O880">
        <v>47</v>
      </c>
      <c r="P880">
        <v>5</v>
      </c>
    </row>
    <row r="881" spans="1:16" x14ac:dyDescent="0.3">
      <c r="A881" t="s">
        <v>8219</v>
      </c>
      <c r="B881">
        <v>47</v>
      </c>
      <c r="D881" t="s">
        <v>8221</v>
      </c>
      <c r="E881">
        <v>5</v>
      </c>
      <c r="O881">
        <v>47</v>
      </c>
      <c r="P881">
        <v>5</v>
      </c>
    </row>
    <row r="882" spans="1:16" x14ac:dyDescent="0.3">
      <c r="A882" t="s">
        <v>8219</v>
      </c>
      <c r="B882">
        <v>47</v>
      </c>
      <c r="D882" t="s">
        <v>8221</v>
      </c>
      <c r="E882">
        <v>5</v>
      </c>
      <c r="O882">
        <v>47</v>
      </c>
      <c r="P882">
        <v>5</v>
      </c>
    </row>
    <row r="883" spans="1:16" x14ac:dyDescent="0.3">
      <c r="A883" t="s">
        <v>8219</v>
      </c>
      <c r="B883">
        <v>47</v>
      </c>
      <c r="D883" t="s">
        <v>8221</v>
      </c>
      <c r="E883">
        <v>5</v>
      </c>
      <c r="O883">
        <v>47</v>
      </c>
      <c r="P883">
        <v>5</v>
      </c>
    </row>
    <row r="884" spans="1:16" x14ac:dyDescent="0.3">
      <c r="A884" t="s">
        <v>8219</v>
      </c>
      <c r="B884">
        <v>47</v>
      </c>
      <c r="D884" t="s">
        <v>8221</v>
      </c>
      <c r="E884">
        <v>5</v>
      </c>
      <c r="O884">
        <v>47</v>
      </c>
      <c r="P884">
        <v>5</v>
      </c>
    </row>
    <row r="885" spans="1:16" x14ac:dyDescent="0.3">
      <c r="A885" t="s">
        <v>8219</v>
      </c>
      <c r="B885">
        <v>47</v>
      </c>
      <c r="D885" t="s">
        <v>8221</v>
      </c>
      <c r="E885">
        <v>5</v>
      </c>
      <c r="O885">
        <v>47</v>
      </c>
      <c r="P885">
        <v>5</v>
      </c>
    </row>
    <row r="886" spans="1:16" x14ac:dyDescent="0.3">
      <c r="A886" t="s">
        <v>8219</v>
      </c>
      <c r="B886">
        <v>47</v>
      </c>
      <c r="D886" t="s">
        <v>8221</v>
      </c>
      <c r="E886">
        <v>5</v>
      </c>
      <c r="O886">
        <v>47</v>
      </c>
      <c r="P886">
        <v>5</v>
      </c>
    </row>
    <row r="887" spans="1:16" x14ac:dyDescent="0.3">
      <c r="A887" t="s">
        <v>8219</v>
      </c>
      <c r="B887">
        <v>47</v>
      </c>
      <c r="D887" t="s">
        <v>8221</v>
      </c>
      <c r="E887">
        <v>5</v>
      </c>
      <c r="O887">
        <v>47</v>
      </c>
      <c r="P887">
        <v>5</v>
      </c>
    </row>
    <row r="888" spans="1:16" x14ac:dyDescent="0.3">
      <c r="A888" t="s">
        <v>8219</v>
      </c>
      <c r="B888">
        <v>47</v>
      </c>
      <c r="D888" t="s">
        <v>8221</v>
      </c>
      <c r="E888">
        <v>5</v>
      </c>
      <c r="O888">
        <v>47</v>
      </c>
      <c r="P888">
        <v>5</v>
      </c>
    </row>
    <row r="889" spans="1:16" x14ac:dyDescent="0.3">
      <c r="A889" t="s">
        <v>8219</v>
      </c>
      <c r="B889">
        <v>47</v>
      </c>
      <c r="D889" t="s">
        <v>8221</v>
      </c>
      <c r="E889">
        <v>5</v>
      </c>
      <c r="O889">
        <v>47</v>
      </c>
      <c r="P889">
        <v>5</v>
      </c>
    </row>
    <row r="890" spans="1:16" x14ac:dyDescent="0.3">
      <c r="A890" t="s">
        <v>8219</v>
      </c>
      <c r="B890">
        <v>47</v>
      </c>
      <c r="D890" t="s">
        <v>8221</v>
      </c>
      <c r="E890">
        <v>5</v>
      </c>
      <c r="O890">
        <v>47</v>
      </c>
      <c r="P890">
        <v>5</v>
      </c>
    </row>
    <row r="891" spans="1:16" x14ac:dyDescent="0.3">
      <c r="A891" t="s">
        <v>8219</v>
      </c>
      <c r="B891">
        <v>47</v>
      </c>
      <c r="D891" t="s">
        <v>8221</v>
      </c>
      <c r="E891">
        <v>5</v>
      </c>
      <c r="O891">
        <v>47</v>
      </c>
      <c r="P891">
        <v>5</v>
      </c>
    </row>
    <row r="892" spans="1:16" x14ac:dyDescent="0.3">
      <c r="A892" t="s">
        <v>8219</v>
      </c>
      <c r="B892">
        <v>47</v>
      </c>
      <c r="D892" t="s">
        <v>8221</v>
      </c>
      <c r="E892">
        <v>5</v>
      </c>
      <c r="O892">
        <v>47</v>
      </c>
      <c r="P892">
        <v>5</v>
      </c>
    </row>
    <row r="893" spans="1:16" x14ac:dyDescent="0.3">
      <c r="A893" t="s">
        <v>8219</v>
      </c>
      <c r="B893">
        <v>47</v>
      </c>
      <c r="D893" t="s">
        <v>8221</v>
      </c>
      <c r="E893">
        <v>5</v>
      </c>
      <c r="O893">
        <v>47</v>
      </c>
      <c r="P893">
        <v>5</v>
      </c>
    </row>
    <row r="894" spans="1:16" x14ac:dyDescent="0.3">
      <c r="A894" t="s">
        <v>8219</v>
      </c>
      <c r="B894">
        <v>47</v>
      </c>
      <c r="D894" t="s">
        <v>8221</v>
      </c>
      <c r="E894">
        <v>5</v>
      </c>
      <c r="O894">
        <v>47</v>
      </c>
      <c r="P894">
        <v>5</v>
      </c>
    </row>
    <row r="895" spans="1:16" x14ac:dyDescent="0.3">
      <c r="A895" t="s">
        <v>8219</v>
      </c>
      <c r="B895">
        <v>48</v>
      </c>
      <c r="D895" t="s">
        <v>8221</v>
      </c>
      <c r="E895">
        <v>5</v>
      </c>
      <c r="O895">
        <v>48</v>
      </c>
      <c r="P895">
        <v>5</v>
      </c>
    </row>
    <row r="896" spans="1:16" x14ac:dyDescent="0.3">
      <c r="A896" t="s">
        <v>8219</v>
      </c>
      <c r="B896">
        <v>48</v>
      </c>
      <c r="D896" t="s">
        <v>8221</v>
      </c>
      <c r="E896">
        <v>5</v>
      </c>
      <c r="O896">
        <v>48</v>
      </c>
      <c r="P896">
        <v>5</v>
      </c>
    </row>
    <row r="897" spans="1:16" x14ac:dyDescent="0.3">
      <c r="A897" t="s">
        <v>8219</v>
      </c>
      <c r="B897">
        <v>48</v>
      </c>
      <c r="D897" t="s">
        <v>8221</v>
      </c>
      <c r="E897">
        <v>5</v>
      </c>
      <c r="O897">
        <v>48</v>
      </c>
      <c r="P897">
        <v>5</v>
      </c>
    </row>
    <row r="898" spans="1:16" x14ac:dyDescent="0.3">
      <c r="A898" t="s">
        <v>8219</v>
      </c>
      <c r="B898">
        <v>48</v>
      </c>
      <c r="D898" t="s">
        <v>8221</v>
      </c>
      <c r="E898">
        <v>5</v>
      </c>
      <c r="O898">
        <v>48</v>
      </c>
      <c r="P898">
        <v>5</v>
      </c>
    </row>
    <row r="899" spans="1:16" x14ac:dyDescent="0.3">
      <c r="A899" t="s">
        <v>8219</v>
      </c>
      <c r="B899">
        <v>48</v>
      </c>
      <c r="D899" t="s">
        <v>8221</v>
      </c>
      <c r="E899">
        <v>5</v>
      </c>
      <c r="O899">
        <v>48</v>
      </c>
      <c r="P899">
        <v>5</v>
      </c>
    </row>
    <row r="900" spans="1:16" x14ac:dyDescent="0.3">
      <c r="A900" t="s">
        <v>8219</v>
      </c>
      <c r="B900">
        <v>48</v>
      </c>
      <c r="D900" t="s">
        <v>8221</v>
      </c>
      <c r="E900">
        <v>5</v>
      </c>
      <c r="O900">
        <v>48</v>
      </c>
      <c r="P900">
        <v>5</v>
      </c>
    </row>
    <row r="901" spans="1:16" x14ac:dyDescent="0.3">
      <c r="A901" t="s">
        <v>8219</v>
      </c>
      <c r="B901">
        <v>48</v>
      </c>
      <c r="D901" t="s">
        <v>8221</v>
      </c>
      <c r="E901">
        <v>5</v>
      </c>
      <c r="O901">
        <v>48</v>
      </c>
      <c r="P901">
        <v>5</v>
      </c>
    </row>
    <row r="902" spans="1:16" x14ac:dyDescent="0.3">
      <c r="A902" t="s">
        <v>8219</v>
      </c>
      <c r="B902">
        <v>48</v>
      </c>
      <c r="D902" t="s">
        <v>8221</v>
      </c>
      <c r="E902">
        <v>5</v>
      </c>
      <c r="O902">
        <v>48</v>
      </c>
      <c r="P902">
        <v>5</v>
      </c>
    </row>
    <row r="903" spans="1:16" x14ac:dyDescent="0.3">
      <c r="A903" t="s">
        <v>8219</v>
      </c>
      <c r="B903">
        <v>48</v>
      </c>
      <c r="D903" t="s">
        <v>8221</v>
      </c>
      <c r="E903">
        <v>5</v>
      </c>
      <c r="O903">
        <v>48</v>
      </c>
      <c r="P903">
        <v>5</v>
      </c>
    </row>
    <row r="904" spans="1:16" x14ac:dyDescent="0.3">
      <c r="A904" t="s">
        <v>8219</v>
      </c>
      <c r="B904">
        <v>48</v>
      </c>
      <c r="D904" t="s">
        <v>8221</v>
      </c>
      <c r="E904">
        <v>5</v>
      </c>
      <c r="O904">
        <v>48</v>
      </c>
      <c r="P904">
        <v>5</v>
      </c>
    </row>
    <row r="905" spans="1:16" x14ac:dyDescent="0.3">
      <c r="A905" t="s">
        <v>8219</v>
      </c>
      <c r="B905">
        <v>48</v>
      </c>
      <c r="D905" t="s">
        <v>8221</v>
      </c>
      <c r="E905">
        <v>5</v>
      </c>
      <c r="O905">
        <v>48</v>
      </c>
      <c r="P905">
        <v>5</v>
      </c>
    </row>
    <row r="906" spans="1:16" x14ac:dyDescent="0.3">
      <c r="A906" t="s">
        <v>8219</v>
      </c>
      <c r="B906">
        <v>48</v>
      </c>
      <c r="D906" t="s">
        <v>8221</v>
      </c>
      <c r="E906">
        <v>5</v>
      </c>
      <c r="O906">
        <v>48</v>
      </c>
      <c r="P906">
        <v>5</v>
      </c>
    </row>
    <row r="907" spans="1:16" x14ac:dyDescent="0.3">
      <c r="A907" t="s">
        <v>8219</v>
      </c>
      <c r="B907">
        <v>48</v>
      </c>
      <c r="D907" t="s">
        <v>8221</v>
      </c>
      <c r="E907">
        <v>5</v>
      </c>
      <c r="O907">
        <v>48</v>
      </c>
      <c r="P907">
        <v>5</v>
      </c>
    </row>
    <row r="908" spans="1:16" x14ac:dyDescent="0.3">
      <c r="A908" t="s">
        <v>8219</v>
      </c>
      <c r="B908">
        <v>48</v>
      </c>
      <c r="D908" t="s">
        <v>8221</v>
      </c>
      <c r="E908">
        <v>5</v>
      </c>
      <c r="O908">
        <v>48</v>
      </c>
      <c r="P908">
        <v>5</v>
      </c>
    </row>
    <row r="909" spans="1:16" x14ac:dyDescent="0.3">
      <c r="A909" t="s">
        <v>8219</v>
      </c>
      <c r="B909">
        <v>49</v>
      </c>
      <c r="D909" t="s">
        <v>8221</v>
      </c>
      <c r="E909">
        <v>5</v>
      </c>
      <c r="O909">
        <v>49</v>
      </c>
      <c r="P909">
        <v>5</v>
      </c>
    </row>
    <row r="910" spans="1:16" x14ac:dyDescent="0.3">
      <c r="A910" t="s">
        <v>8219</v>
      </c>
      <c r="B910">
        <v>49</v>
      </c>
      <c r="D910" t="s">
        <v>8221</v>
      </c>
      <c r="E910">
        <v>5</v>
      </c>
      <c r="O910">
        <v>49</v>
      </c>
      <c r="P910">
        <v>5</v>
      </c>
    </row>
    <row r="911" spans="1:16" x14ac:dyDescent="0.3">
      <c r="A911" t="s">
        <v>8219</v>
      </c>
      <c r="B911">
        <v>49</v>
      </c>
      <c r="D911" t="s">
        <v>8221</v>
      </c>
      <c r="E911">
        <v>5</v>
      </c>
      <c r="O911">
        <v>49</v>
      </c>
      <c r="P911">
        <v>5</v>
      </c>
    </row>
    <row r="912" spans="1:16" x14ac:dyDescent="0.3">
      <c r="A912" t="s">
        <v>8219</v>
      </c>
      <c r="B912">
        <v>49</v>
      </c>
      <c r="D912" t="s">
        <v>8221</v>
      </c>
      <c r="E912">
        <v>6</v>
      </c>
      <c r="O912">
        <v>49</v>
      </c>
      <c r="P912">
        <v>6</v>
      </c>
    </row>
    <row r="913" spans="1:16" x14ac:dyDescent="0.3">
      <c r="A913" t="s">
        <v>8219</v>
      </c>
      <c r="B913">
        <v>49</v>
      </c>
      <c r="D913" t="s">
        <v>8221</v>
      </c>
      <c r="E913">
        <v>6</v>
      </c>
      <c r="O913">
        <v>49</v>
      </c>
      <c r="P913">
        <v>6</v>
      </c>
    </row>
    <row r="914" spans="1:16" x14ac:dyDescent="0.3">
      <c r="A914" t="s">
        <v>8219</v>
      </c>
      <c r="B914">
        <v>49</v>
      </c>
      <c r="D914" t="s">
        <v>8221</v>
      </c>
      <c r="E914">
        <v>6</v>
      </c>
      <c r="O914">
        <v>49</v>
      </c>
      <c r="P914">
        <v>6</v>
      </c>
    </row>
    <row r="915" spans="1:16" x14ac:dyDescent="0.3">
      <c r="A915" t="s">
        <v>8219</v>
      </c>
      <c r="B915">
        <v>49</v>
      </c>
      <c r="D915" t="s">
        <v>8221</v>
      </c>
      <c r="E915">
        <v>6</v>
      </c>
      <c r="O915">
        <v>49</v>
      </c>
      <c r="P915">
        <v>6</v>
      </c>
    </row>
    <row r="916" spans="1:16" x14ac:dyDescent="0.3">
      <c r="A916" t="s">
        <v>8219</v>
      </c>
      <c r="B916">
        <v>49</v>
      </c>
      <c r="D916" t="s">
        <v>8221</v>
      </c>
      <c r="E916">
        <v>6</v>
      </c>
      <c r="O916">
        <v>49</v>
      </c>
      <c r="P916">
        <v>6</v>
      </c>
    </row>
    <row r="917" spans="1:16" x14ac:dyDescent="0.3">
      <c r="A917" t="s">
        <v>8219</v>
      </c>
      <c r="B917">
        <v>49</v>
      </c>
      <c r="D917" t="s">
        <v>8221</v>
      </c>
      <c r="E917">
        <v>6</v>
      </c>
      <c r="O917">
        <v>49</v>
      </c>
      <c r="P917">
        <v>6</v>
      </c>
    </row>
    <row r="918" spans="1:16" x14ac:dyDescent="0.3">
      <c r="A918" t="s">
        <v>8219</v>
      </c>
      <c r="B918">
        <v>49</v>
      </c>
      <c r="D918" t="s">
        <v>8221</v>
      </c>
      <c r="E918">
        <v>6</v>
      </c>
      <c r="O918">
        <v>49</v>
      </c>
      <c r="P918">
        <v>6</v>
      </c>
    </row>
    <row r="919" spans="1:16" x14ac:dyDescent="0.3">
      <c r="A919" t="s">
        <v>8219</v>
      </c>
      <c r="B919">
        <v>49</v>
      </c>
      <c r="D919" t="s">
        <v>8221</v>
      </c>
      <c r="E919">
        <v>6</v>
      </c>
      <c r="O919">
        <v>49</v>
      </c>
      <c r="P919">
        <v>6</v>
      </c>
    </row>
    <row r="920" spans="1:16" x14ac:dyDescent="0.3">
      <c r="A920" t="s">
        <v>8219</v>
      </c>
      <c r="B920">
        <v>49</v>
      </c>
      <c r="D920" t="s">
        <v>8221</v>
      </c>
      <c r="E920">
        <v>6</v>
      </c>
      <c r="O920">
        <v>49</v>
      </c>
      <c r="P920">
        <v>6</v>
      </c>
    </row>
    <row r="921" spans="1:16" x14ac:dyDescent="0.3">
      <c r="A921" t="s">
        <v>8219</v>
      </c>
      <c r="B921">
        <v>49</v>
      </c>
      <c r="D921" t="s">
        <v>8221</v>
      </c>
      <c r="E921">
        <v>6</v>
      </c>
      <c r="O921">
        <v>49</v>
      </c>
      <c r="P921">
        <v>6</v>
      </c>
    </row>
    <row r="922" spans="1:16" x14ac:dyDescent="0.3">
      <c r="A922" t="s">
        <v>8219</v>
      </c>
      <c r="B922">
        <v>49</v>
      </c>
      <c r="D922" t="s">
        <v>8221</v>
      </c>
      <c r="E922">
        <v>6</v>
      </c>
      <c r="O922">
        <v>49</v>
      </c>
      <c r="P922">
        <v>6</v>
      </c>
    </row>
    <row r="923" spans="1:16" x14ac:dyDescent="0.3">
      <c r="A923" t="s">
        <v>8219</v>
      </c>
      <c r="B923">
        <v>49</v>
      </c>
      <c r="D923" t="s">
        <v>8221</v>
      </c>
      <c r="E923">
        <v>6</v>
      </c>
      <c r="O923">
        <v>49</v>
      </c>
      <c r="P923">
        <v>6</v>
      </c>
    </row>
    <row r="924" spans="1:16" x14ac:dyDescent="0.3">
      <c r="A924" t="s">
        <v>8219</v>
      </c>
      <c r="B924">
        <v>49</v>
      </c>
      <c r="D924" t="s">
        <v>8221</v>
      </c>
      <c r="E924">
        <v>6</v>
      </c>
      <c r="O924">
        <v>49</v>
      </c>
      <c r="P924">
        <v>6</v>
      </c>
    </row>
    <row r="925" spans="1:16" x14ac:dyDescent="0.3">
      <c r="A925" t="s">
        <v>8219</v>
      </c>
      <c r="B925">
        <v>49</v>
      </c>
      <c r="D925" t="s">
        <v>8221</v>
      </c>
      <c r="E925">
        <v>6</v>
      </c>
      <c r="O925">
        <v>49</v>
      </c>
      <c r="P925">
        <v>6</v>
      </c>
    </row>
    <row r="926" spans="1:16" x14ac:dyDescent="0.3">
      <c r="A926" t="s">
        <v>8219</v>
      </c>
      <c r="B926">
        <v>50</v>
      </c>
      <c r="D926" t="s">
        <v>8221</v>
      </c>
      <c r="E926">
        <v>6</v>
      </c>
      <c r="O926">
        <v>50</v>
      </c>
      <c r="P926">
        <v>6</v>
      </c>
    </row>
    <row r="927" spans="1:16" x14ac:dyDescent="0.3">
      <c r="A927" t="s">
        <v>8219</v>
      </c>
      <c r="B927">
        <v>50</v>
      </c>
      <c r="D927" t="s">
        <v>8221</v>
      </c>
      <c r="E927">
        <v>6</v>
      </c>
      <c r="O927">
        <v>50</v>
      </c>
      <c r="P927">
        <v>6</v>
      </c>
    </row>
    <row r="928" spans="1:16" x14ac:dyDescent="0.3">
      <c r="A928" t="s">
        <v>8219</v>
      </c>
      <c r="B928">
        <v>50</v>
      </c>
      <c r="D928" t="s">
        <v>8221</v>
      </c>
      <c r="E928">
        <v>6</v>
      </c>
      <c r="O928">
        <v>50</v>
      </c>
      <c r="P928">
        <v>6</v>
      </c>
    </row>
    <row r="929" spans="1:16" x14ac:dyDescent="0.3">
      <c r="A929" t="s">
        <v>8219</v>
      </c>
      <c r="B929">
        <v>50</v>
      </c>
      <c r="D929" t="s">
        <v>8221</v>
      </c>
      <c r="E929">
        <v>6</v>
      </c>
      <c r="O929">
        <v>50</v>
      </c>
      <c r="P929">
        <v>6</v>
      </c>
    </row>
    <row r="930" spans="1:16" x14ac:dyDescent="0.3">
      <c r="A930" t="s">
        <v>8219</v>
      </c>
      <c r="B930">
        <v>50</v>
      </c>
      <c r="D930" t="s">
        <v>8221</v>
      </c>
      <c r="E930">
        <v>6</v>
      </c>
      <c r="O930">
        <v>50</v>
      </c>
      <c r="P930">
        <v>6</v>
      </c>
    </row>
    <row r="931" spans="1:16" x14ac:dyDescent="0.3">
      <c r="A931" t="s">
        <v>8219</v>
      </c>
      <c r="B931">
        <v>50</v>
      </c>
      <c r="D931" t="s">
        <v>8221</v>
      </c>
      <c r="E931">
        <v>6</v>
      </c>
      <c r="O931">
        <v>50</v>
      </c>
      <c r="P931">
        <v>6</v>
      </c>
    </row>
    <row r="932" spans="1:16" x14ac:dyDescent="0.3">
      <c r="A932" t="s">
        <v>8219</v>
      </c>
      <c r="B932">
        <v>50</v>
      </c>
      <c r="D932" t="s">
        <v>8221</v>
      </c>
      <c r="E932">
        <v>6</v>
      </c>
      <c r="O932">
        <v>50</v>
      </c>
      <c r="P932">
        <v>6</v>
      </c>
    </row>
    <row r="933" spans="1:16" x14ac:dyDescent="0.3">
      <c r="A933" t="s">
        <v>8219</v>
      </c>
      <c r="B933">
        <v>50</v>
      </c>
      <c r="D933" t="s">
        <v>8221</v>
      </c>
      <c r="E933">
        <v>6</v>
      </c>
      <c r="O933">
        <v>50</v>
      </c>
      <c r="P933">
        <v>6</v>
      </c>
    </row>
    <row r="934" spans="1:16" x14ac:dyDescent="0.3">
      <c r="A934" t="s">
        <v>8219</v>
      </c>
      <c r="B934">
        <v>50</v>
      </c>
      <c r="D934" t="s">
        <v>8221</v>
      </c>
      <c r="E934">
        <v>6</v>
      </c>
      <c r="O934">
        <v>50</v>
      </c>
      <c r="P934">
        <v>6</v>
      </c>
    </row>
    <row r="935" spans="1:16" x14ac:dyDescent="0.3">
      <c r="A935" t="s">
        <v>8219</v>
      </c>
      <c r="B935">
        <v>50</v>
      </c>
      <c r="D935" t="s">
        <v>8221</v>
      </c>
      <c r="E935">
        <v>6</v>
      </c>
      <c r="O935">
        <v>50</v>
      </c>
      <c r="P935">
        <v>6</v>
      </c>
    </row>
    <row r="936" spans="1:16" x14ac:dyDescent="0.3">
      <c r="A936" t="s">
        <v>8219</v>
      </c>
      <c r="B936">
        <v>50</v>
      </c>
      <c r="D936" t="s">
        <v>8221</v>
      </c>
      <c r="E936">
        <v>6</v>
      </c>
      <c r="O936">
        <v>50</v>
      </c>
      <c r="P936">
        <v>6</v>
      </c>
    </row>
    <row r="937" spans="1:16" x14ac:dyDescent="0.3">
      <c r="A937" t="s">
        <v>8219</v>
      </c>
      <c r="B937">
        <v>50</v>
      </c>
      <c r="D937" t="s">
        <v>8221</v>
      </c>
      <c r="E937">
        <v>6</v>
      </c>
      <c r="O937">
        <v>50</v>
      </c>
      <c r="P937">
        <v>6</v>
      </c>
    </row>
    <row r="938" spans="1:16" x14ac:dyDescent="0.3">
      <c r="A938" t="s">
        <v>8219</v>
      </c>
      <c r="B938">
        <v>50</v>
      </c>
      <c r="D938" t="s">
        <v>8221</v>
      </c>
      <c r="E938">
        <v>6</v>
      </c>
      <c r="O938">
        <v>50</v>
      </c>
      <c r="P938">
        <v>6</v>
      </c>
    </row>
    <row r="939" spans="1:16" x14ac:dyDescent="0.3">
      <c r="A939" t="s">
        <v>8219</v>
      </c>
      <c r="B939">
        <v>50</v>
      </c>
      <c r="D939" t="s">
        <v>8221</v>
      </c>
      <c r="E939">
        <v>6</v>
      </c>
      <c r="O939">
        <v>50</v>
      </c>
      <c r="P939">
        <v>6</v>
      </c>
    </row>
    <row r="940" spans="1:16" x14ac:dyDescent="0.3">
      <c r="A940" t="s">
        <v>8219</v>
      </c>
      <c r="B940">
        <v>50</v>
      </c>
      <c r="D940" t="s">
        <v>8221</v>
      </c>
      <c r="E940">
        <v>6</v>
      </c>
      <c r="O940">
        <v>50</v>
      </c>
      <c r="P940">
        <v>6</v>
      </c>
    </row>
    <row r="941" spans="1:16" x14ac:dyDescent="0.3">
      <c r="A941" t="s">
        <v>8219</v>
      </c>
      <c r="B941">
        <v>50</v>
      </c>
      <c r="D941" t="s">
        <v>8221</v>
      </c>
      <c r="E941">
        <v>6</v>
      </c>
      <c r="O941">
        <v>50</v>
      </c>
      <c r="P941">
        <v>6</v>
      </c>
    </row>
    <row r="942" spans="1:16" x14ac:dyDescent="0.3">
      <c r="A942" t="s">
        <v>8219</v>
      </c>
      <c r="B942">
        <v>50</v>
      </c>
      <c r="D942" t="s">
        <v>8221</v>
      </c>
      <c r="E942">
        <v>6</v>
      </c>
      <c r="O942">
        <v>50</v>
      </c>
      <c r="P942">
        <v>6</v>
      </c>
    </row>
    <row r="943" spans="1:16" x14ac:dyDescent="0.3">
      <c r="A943" t="s">
        <v>8219</v>
      </c>
      <c r="B943">
        <v>50</v>
      </c>
      <c r="D943" t="s">
        <v>8221</v>
      </c>
      <c r="E943">
        <v>6</v>
      </c>
      <c r="O943">
        <v>50</v>
      </c>
      <c r="P943">
        <v>6</v>
      </c>
    </row>
    <row r="944" spans="1:16" x14ac:dyDescent="0.3">
      <c r="A944" t="s">
        <v>8219</v>
      </c>
      <c r="B944">
        <v>50</v>
      </c>
      <c r="D944" t="s">
        <v>8221</v>
      </c>
      <c r="E944">
        <v>6</v>
      </c>
      <c r="O944">
        <v>50</v>
      </c>
      <c r="P944">
        <v>6</v>
      </c>
    </row>
    <row r="945" spans="1:16" x14ac:dyDescent="0.3">
      <c r="A945" t="s">
        <v>8219</v>
      </c>
      <c r="B945">
        <v>51</v>
      </c>
      <c r="D945" t="s">
        <v>8221</v>
      </c>
      <c r="E945">
        <v>6</v>
      </c>
      <c r="O945">
        <v>51</v>
      </c>
      <c r="P945">
        <v>6</v>
      </c>
    </row>
    <row r="946" spans="1:16" x14ac:dyDescent="0.3">
      <c r="A946" t="s">
        <v>8219</v>
      </c>
      <c r="B946">
        <v>51</v>
      </c>
      <c r="D946" t="s">
        <v>8221</v>
      </c>
      <c r="E946">
        <v>6</v>
      </c>
      <c r="O946">
        <v>51</v>
      </c>
      <c r="P946">
        <v>6</v>
      </c>
    </row>
    <row r="947" spans="1:16" x14ac:dyDescent="0.3">
      <c r="A947" t="s">
        <v>8219</v>
      </c>
      <c r="B947">
        <v>51</v>
      </c>
      <c r="D947" t="s">
        <v>8221</v>
      </c>
      <c r="E947">
        <v>6</v>
      </c>
      <c r="O947">
        <v>51</v>
      </c>
      <c r="P947">
        <v>6</v>
      </c>
    </row>
    <row r="948" spans="1:16" x14ac:dyDescent="0.3">
      <c r="A948" t="s">
        <v>8219</v>
      </c>
      <c r="B948">
        <v>51</v>
      </c>
      <c r="D948" t="s">
        <v>8221</v>
      </c>
      <c r="E948">
        <v>6</v>
      </c>
      <c r="O948">
        <v>51</v>
      </c>
      <c r="P948">
        <v>6</v>
      </c>
    </row>
    <row r="949" spans="1:16" x14ac:dyDescent="0.3">
      <c r="A949" t="s">
        <v>8219</v>
      </c>
      <c r="B949">
        <v>51</v>
      </c>
      <c r="D949" t="s">
        <v>8221</v>
      </c>
      <c r="E949">
        <v>6</v>
      </c>
      <c r="O949">
        <v>51</v>
      </c>
      <c r="P949">
        <v>6</v>
      </c>
    </row>
    <row r="950" spans="1:16" x14ac:dyDescent="0.3">
      <c r="A950" t="s">
        <v>8219</v>
      </c>
      <c r="B950">
        <v>51</v>
      </c>
      <c r="D950" t="s">
        <v>8221</v>
      </c>
      <c r="E950">
        <v>6</v>
      </c>
      <c r="O950">
        <v>51</v>
      </c>
      <c r="P950">
        <v>6</v>
      </c>
    </row>
    <row r="951" spans="1:16" x14ac:dyDescent="0.3">
      <c r="A951" t="s">
        <v>8219</v>
      </c>
      <c r="B951">
        <v>51</v>
      </c>
      <c r="D951" t="s">
        <v>8221</v>
      </c>
      <c r="E951">
        <v>6</v>
      </c>
      <c r="O951">
        <v>51</v>
      </c>
      <c r="P951">
        <v>6</v>
      </c>
    </row>
    <row r="952" spans="1:16" x14ac:dyDescent="0.3">
      <c r="A952" t="s">
        <v>8219</v>
      </c>
      <c r="B952">
        <v>51</v>
      </c>
      <c r="D952" t="s">
        <v>8221</v>
      </c>
      <c r="E952">
        <v>6</v>
      </c>
      <c r="O952">
        <v>51</v>
      </c>
      <c r="P952">
        <v>6</v>
      </c>
    </row>
    <row r="953" spans="1:16" x14ac:dyDescent="0.3">
      <c r="A953" t="s">
        <v>8219</v>
      </c>
      <c r="B953">
        <v>51</v>
      </c>
      <c r="D953" t="s">
        <v>8221</v>
      </c>
      <c r="E953">
        <v>6</v>
      </c>
      <c r="O953">
        <v>51</v>
      </c>
      <c r="P953">
        <v>6</v>
      </c>
    </row>
    <row r="954" spans="1:16" x14ac:dyDescent="0.3">
      <c r="A954" t="s">
        <v>8219</v>
      </c>
      <c r="B954">
        <v>51</v>
      </c>
      <c r="D954" t="s">
        <v>8221</v>
      </c>
      <c r="E954">
        <v>6</v>
      </c>
      <c r="O954">
        <v>51</v>
      </c>
      <c r="P954">
        <v>6</v>
      </c>
    </row>
    <row r="955" spans="1:16" x14ac:dyDescent="0.3">
      <c r="A955" t="s">
        <v>8219</v>
      </c>
      <c r="B955">
        <v>52</v>
      </c>
      <c r="D955" t="s">
        <v>8221</v>
      </c>
      <c r="E955">
        <v>6</v>
      </c>
      <c r="O955">
        <v>52</v>
      </c>
      <c r="P955">
        <v>6</v>
      </c>
    </row>
    <row r="956" spans="1:16" x14ac:dyDescent="0.3">
      <c r="A956" t="s">
        <v>8219</v>
      </c>
      <c r="B956">
        <v>52</v>
      </c>
      <c r="D956" t="s">
        <v>8221</v>
      </c>
      <c r="E956">
        <v>6</v>
      </c>
      <c r="O956">
        <v>52</v>
      </c>
      <c r="P956">
        <v>6</v>
      </c>
    </row>
    <row r="957" spans="1:16" x14ac:dyDescent="0.3">
      <c r="A957" t="s">
        <v>8219</v>
      </c>
      <c r="B957">
        <v>52</v>
      </c>
      <c r="D957" t="s">
        <v>8221</v>
      </c>
      <c r="E957">
        <v>6</v>
      </c>
      <c r="O957">
        <v>52</v>
      </c>
      <c r="P957">
        <v>6</v>
      </c>
    </row>
    <row r="958" spans="1:16" x14ac:dyDescent="0.3">
      <c r="A958" t="s">
        <v>8219</v>
      </c>
      <c r="B958">
        <v>52</v>
      </c>
      <c r="D958" t="s">
        <v>8221</v>
      </c>
      <c r="E958">
        <v>6</v>
      </c>
      <c r="O958">
        <v>52</v>
      </c>
      <c r="P958">
        <v>6</v>
      </c>
    </row>
    <row r="959" spans="1:16" x14ac:dyDescent="0.3">
      <c r="A959" t="s">
        <v>8219</v>
      </c>
      <c r="B959">
        <v>52</v>
      </c>
      <c r="D959" t="s">
        <v>8221</v>
      </c>
      <c r="E959">
        <v>6</v>
      </c>
      <c r="O959">
        <v>52</v>
      </c>
      <c r="P959">
        <v>6</v>
      </c>
    </row>
    <row r="960" spans="1:16" x14ac:dyDescent="0.3">
      <c r="A960" t="s">
        <v>8219</v>
      </c>
      <c r="B960">
        <v>52</v>
      </c>
      <c r="D960" t="s">
        <v>8221</v>
      </c>
      <c r="E960">
        <v>6</v>
      </c>
      <c r="O960">
        <v>52</v>
      </c>
      <c r="P960">
        <v>6</v>
      </c>
    </row>
    <row r="961" spans="1:16" x14ac:dyDescent="0.3">
      <c r="A961" t="s">
        <v>8219</v>
      </c>
      <c r="B961">
        <v>52</v>
      </c>
      <c r="D961" t="s">
        <v>8221</v>
      </c>
      <c r="E961">
        <v>6</v>
      </c>
      <c r="O961">
        <v>52</v>
      </c>
      <c r="P961">
        <v>6</v>
      </c>
    </row>
    <row r="962" spans="1:16" x14ac:dyDescent="0.3">
      <c r="A962" t="s">
        <v>8219</v>
      </c>
      <c r="B962">
        <v>52</v>
      </c>
      <c r="D962" t="s">
        <v>8221</v>
      </c>
      <c r="E962">
        <v>7</v>
      </c>
      <c r="O962">
        <v>52</v>
      </c>
      <c r="P962">
        <v>7</v>
      </c>
    </row>
    <row r="963" spans="1:16" x14ac:dyDescent="0.3">
      <c r="A963" t="s">
        <v>8219</v>
      </c>
      <c r="B963">
        <v>52</v>
      </c>
      <c r="D963" t="s">
        <v>8221</v>
      </c>
      <c r="E963">
        <v>7</v>
      </c>
      <c r="O963">
        <v>52</v>
      </c>
      <c r="P963">
        <v>7</v>
      </c>
    </row>
    <row r="964" spans="1:16" x14ac:dyDescent="0.3">
      <c r="A964" t="s">
        <v>8219</v>
      </c>
      <c r="B964">
        <v>52</v>
      </c>
      <c r="D964" t="s">
        <v>8221</v>
      </c>
      <c r="E964">
        <v>7</v>
      </c>
      <c r="O964">
        <v>52</v>
      </c>
      <c r="P964">
        <v>7</v>
      </c>
    </row>
    <row r="965" spans="1:16" x14ac:dyDescent="0.3">
      <c r="A965" t="s">
        <v>8219</v>
      </c>
      <c r="B965">
        <v>52</v>
      </c>
      <c r="D965" t="s">
        <v>8221</v>
      </c>
      <c r="E965">
        <v>7</v>
      </c>
      <c r="O965">
        <v>52</v>
      </c>
      <c r="P965">
        <v>7</v>
      </c>
    </row>
    <row r="966" spans="1:16" x14ac:dyDescent="0.3">
      <c r="A966" t="s">
        <v>8219</v>
      </c>
      <c r="B966">
        <v>52</v>
      </c>
      <c r="D966" t="s">
        <v>8221</v>
      </c>
      <c r="E966">
        <v>7</v>
      </c>
      <c r="O966">
        <v>52</v>
      </c>
      <c r="P966">
        <v>7</v>
      </c>
    </row>
    <row r="967" spans="1:16" x14ac:dyDescent="0.3">
      <c r="A967" t="s">
        <v>8219</v>
      </c>
      <c r="B967">
        <v>52</v>
      </c>
      <c r="D967" t="s">
        <v>8221</v>
      </c>
      <c r="E967">
        <v>7</v>
      </c>
      <c r="O967">
        <v>52</v>
      </c>
      <c r="P967">
        <v>7</v>
      </c>
    </row>
    <row r="968" spans="1:16" x14ac:dyDescent="0.3">
      <c r="A968" t="s">
        <v>8219</v>
      </c>
      <c r="B968">
        <v>52</v>
      </c>
      <c r="D968" t="s">
        <v>8221</v>
      </c>
      <c r="E968">
        <v>7</v>
      </c>
      <c r="O968">
        <v>52</v>
      </c>
      <c r="P968">
        <v>7</v>
      </c>
    </row>
    <row r="969" spans="1:16" x14ac:dyDescent="0.3">
      <c r="A969" t="s">
        <v>8219</v>
      </c>
      <c r="B969">
        <v>52</v>
      </c>
      <c r="D969" t="s">
        <v>8221</v>
      </c>
      <c r="E969">
        <v>7</v>
      </c>
      <c r="O969">
        <v>52</v>
      </c>
      <c r="P969">
        <v>7</v>
      </c>
    </row>
    <row r="970" spans="1:16" x14ac:dyDescent="0.3">
      <c r="A970" t="s">
        <v>8219</v>
      </c>
      <c r="B970">
        <v>52</v>
      </c>
      <c r="D970" t="s">
        <v>8221</v>
      </c>
      <c r="E970">
        <v>7</v>
      </c>
      <c r="O970">
        <v>52</v>
      </c>
      <c r="P970">
        <v>7</v>
      </c>
    </row>
    <row r="971" spans="1:16" x14ac:dyDescent="0.3">
      <c r="A971" t="s">
        <v>8219</v>
      </c>
      <c r="B971">
        <v>52</v>
      </c>
      <c r="D971" t="s">
        <v>8221</v>
      </c>
      <c r="E971">
        <v>7</v>
      </c>
      <c r="O971">
        <v>52</v>
      </c>
      <c r="P971">
        <v>7</v>
      </c>
    </row>
    <row r="972" spans="1:16" x14ac:dyDescent="0.3">
      <c r="A972" t="s">
        <v>8219</v>
      </c>
      <c r="B972">
        <v>52</v>
      </c>
      <c r="D972" t="s">
        <v>8221</v>
      </c>
      <c r="E972">
        <v>7</v>
      </c>
      <c r="O972">
        <v>52</v>
      </c>
      <c r="P972">
        <v>7</v>
      </c>
    </row>
    <row r="973" spans="1:16" x14ac:dyDescent="0.3">
      <c r="A973" t="s">
        <v>8219</v>
      </c>
      <c r="B973">
        <v>52</v>
      </c>
      <c r="D973" t="s">
        <v>8221</v>
      </c>
      <c r="E973">
        <v>7</v>
      </c>
      <c r="O973">
        <v>52</v>
      </c>
      <c r="P973">
        <v>7</v>
      </c>
    </row>
    <row r="974" spans="1:16" x14ac:dyDescent="0.3">
      <c r="A974" t="s">
        <v>8219</v>
      </c>
      <c r="B974">
        <v>53</v>
      </c>
      <c r="D974" t="s">
        <v>8221</v>
      </c>
      <c r="E974">
        <v>7</v>
      </c>
      <c r="O974">
        <v>53</v>
      </c>
      <c r="P974">
        <v>7</v>
      </c>
    </row>
    <row r="975" spans="1:16" x14ac:dyDescent="0.3">
      <c r="A975" t="s">
        <v>8219</v>
      </c>
      <c r="B975">
        <v>53</v>
      </c>
      <c r="D975" t="s">
        <v>8221</v>
      </c>
      <c r="E975">
        <v>7</v>
      </c>
      <c r="O975">
        <v>53</v>
      </c>
      <c r="P975">
        <v>7</v>
      </c>
    </row>
    <row r="976" spans="1:16" x14ac:dyDescent="0.3">
      <c r="A976" t="s">
        <v>8219</v>
      </c>
      <c r="B976">
        <v>53</v>
      </c>
      <c r="D976" t="s">
        <v>8221</v>
      </c>
      <c r="E976">
        <v>7</v>
      </c>
      <c r="O976">
        <v>53</v>
      </c>
      <c r="P976">
        <v>7</v>
      </c>
    </row>
    <row r="977" spans="1:16" x14ac:dyDescent="0.3">
      <c r="A977" t="s">
        <v>8219</v>
      </c>
      <c r="B977">
        <v>53</v>
      </c>
      <c r="D977" t="s">
        <v>8221</v>
      </c>
      <c r="E977">
        <v>7</v>
      </c>
      <c r="O977">
        <v>53</v>
      </c>
      <c r="P977">
        <v>7</v>
      </c>
    </row>
    <row r="978" spans="1:16" x14ac:dyDescent="0.3">
      <c r="A978" t="s">
        <v>8219</v>
      </c>
      <c r="B978">
        <v>53</v>
      </c>
      <c r="D978" t="s">
        <v>8221</v>
      </c>
      <c r="E978">
        <v>7</v>
      </c>
      <c r="O978">
        <v>53</v>
      </c>
      <c r="P978">
        <v>7</v>
      </c>
    </row>
    <row r="979" spans="1:16" x14ac:dyDescent="0.3">
      <c r="A979" t="s">
        <v>8219</v>
      </c>
      <c r="B979">
        <v>53</v>
      </c>
      <c r="D979" t="s">
        <v>8221</v>
      </c>
      <c r="E979">
        <v>7</v>
      </c>
      <c r="O979">
        <v>53</v>
      </c>
      <c r="P979">
        <v>7</v>
      </c>
    </row>
    <row r="980" spans="1:16" x14ac:dyDescent="0.3">
      <c r="A980" t="s">
        <v>8219</v>
      </c>
      <c r="B980">
        <v>53</v>
      </c>
      <c r="D980" t="s">
        <v>8221</v>
      </c>
      <c r="E980">
        <v>7</v>
      </c>
      <c r="O980">
        <v>53</v>
      </c>
      <c r="P980">
        <v>7</v>
      </c>
    </row>
    <row r="981" spans="1:16" x14ac:dyDescent="0.3">
      <c r="A981" t="s">
        <v>8219</v>
      </c>
      <c r="B981">
        <v>54</v>
      </c>
      <c r="D981" t="s">
        <v>8221</v>
      </c>
      <c r="E981">
        <v>7</v>
      </c>
      <c r="O981">
        <v>54</v>
      </c>
      <c r="P981">
        <v>7</v>
      </c>
    </row>
    <row r="982" spans="1:16" x14ac:dyDescent="0.3">
      <c r="A982" t="s">
        <v>8219</v>
      </c>
      <c r="B982">
        <v>54</v>
      </c>
      <c r="D982" t="s">
        <v>8221</v>
      </c>
      <c r="E982">
        <v>7</v>
      </c>
      <c r="O982">
        <v>54</v>
      </c>
      <c r="P982">
        <v>7</v>
      </c>
    </row>
    <row r="983" spans="1:16" x14ac:dyDescent="0.3">
      <c r="A983" t="s">
        <v>8219</v>
      </c>
      <c r="B983">
        <v>54</v>
      </c>
      <c r="D983" t="s">
        <v>8221</v>
      </c>
      <c r="E983">
        <v>7</v>
      </c>
      <c r="O983">
        <v>54</v>
      </c>
      <c r="P983">
        <v>7</v>
      </c>
    </row>
    <row r="984" spans="1:16" x14ac:dyDescent="0.3">
      <c r="A984" t="s">
        <v>8219</v>
      </c>
      <c r="B984">
        <v>54</v>
      </c>
      <c r="D984" t="s">
        <v>8221</v>
      </c>
      <c r="E984">
        <v>7</v>
      </c>
      <c r="O984">
        <v>54</v>
      </c>
      <c r="P984">
        <v>7</v>
      </c>
    </row>
    <row r="985" spans="1:16" x14ac:dyDescent="0.3">
      <c r="A985" t="s">
        <v>8219</v>
      </c>
      <c r="B985">
        <v>54</v>
      </c>
      <c r="D985" t="s">
        <v>8221</v>
      </c>
      <c r="E985">
        <v>7</v>
      </c>
      <c r="O985">
        <v>54</v>
      </c>
      <c r="P985">
        <v>7</v>
      </c>
    </row>
    <row r="986" spans="1:16" x14ac:dyDescent="0.3">
      <c r="A986" t="s">
        <v>8219</v>
      </c>
      <c r="B986">
        <v>54</v>
      </c>
      <c r="D986" t="s">
        <v>8221</v>
      </c>
      <c r="E986">
        <v>7</v>
      </c>
      <c r="O986">
        <v>54</v>
      </c>
      <c r="P986">
        <v>7</v>
      </c>
    </row>
    <row r="987" spans="1:16" x14ac:dyDescent="0.3">
      <c r="A987" t="s">
        <v>8219</v>
      </c>
      <c r="B987">
        <v>54</v>
      </c>
      <c r="D987" t="s">
        <v>8221</v>
      </c>
      <c r="E987">
        <v>7</v>
      </c>
      <c r="O987">
        <v>54</v>
      </c>
      <c r="P987">
        <v>7</v>
      </c>
    </row>
    <row r="988" spans="1:16" x14ac:dyDescent="0.3">
      <c r="A988" t="s">
        <v>8219</v>
      </c>
      <c r="B988">
        <v>54</v>
      </c>
      <c r="D988" t="s">
        <v>8221</v>
      </c>
      <c r="E988">
        <v>7</v>
      </c>
      <c r="O988">
        <v>54</v>
      </c>
      <c r="P988">
        <v>7</v>
      </c>
    </row>
    <row r="989" spans="1:16" x14ac:dyDescent="0.3">
      <c r="A989" t="s">
        <v>8219</v>
      </c>
      <c r="B989">
        <v>54</v>
      </c>
      <c r="D989" t="s">
        <v>8221</v>
      </c>
      <c r="E989">
        <v>7</v>
      </c>
      <c r="O989">
        <v>54</v>
      </c>
      <c r="P989">
        <v>7</v>
      </c>
    </row>
    <row r="990" spans="1:16" x14ac:dyDescent="0.3">
      <c r="A990" t="s">
        <v>8219</v>
      </c>
      <c r="B990">
        <v>54</v>
      </c>
      <c r="D990" t="s">
        <v>8221</v>
      </c>
      <c r="E990">
        <v>7</v>
      </c>
      <c r="O990">
        <v>54</v>
      </c>
      <c r="P990">
        <v>7</v>
      </c>
    </row>
    <row r="991" spans="1:16" x14ac:dyDescent="0.3">
      <c r="A991" t="s">
        <v>8219</v>
      </c>
      <c r="B991">
        <v>54</v>
      </c>
      <c r="D991" t="s">
        <v>8221</v>
      </c>
      <c r="E991">
        <v>7</v>
      </c>
      <c r="O991">
        <v>54</v>
      </c>
      <c r="P991">
        <v>7</v>
      </c>
    </row>
    <row r="992" spans="1:16" x14ac:dyDescent="0.3">
      <c r="A992" t="s">
        <v>8219</v>
      </c>
      <c r="B992">
        <v>54</v>
      </c>
      <c r="D992" t="s">
        <v>8221</v>
      </c>
      <c r="E992">
        <v>7</v>
      </c>
      <c r="O992">
        <v>54</v>
      </c>
      <c r="P992">
        <v>7</v>
      </c>
    </row>
    <row r="993" spans="1:16" x14ac:dyDescent="0.3">
      <c r="A993" t="s">
        <v>8219</v>
      </c>
      <c r="B993">
        <v>55</v>
      </c>
      <c r="D993" t="s">
        <v>8221</v>
      </c>
      <c r="E993">
        <v>7</v>
      </c>
      <c r="O993">
        <v>55</v>
      </c>
      <c r="P993">
        <v>7</v>
      </c>
    </row>
    <row r="994" spans="1:16" x14ac:dyDescent="0.3">
      <c r="A994" t="s">
        <v>8219</v>
      </c>
      <c r="B994">
        <v>55</v>
      </c>
      <c r="D994" t="s">
        <v>8221</v>
      </c>
      <c r="E994">
        <v>7</v>
      </c>
      <c r="O994">
        <v>55</v>
      </c>
      <c r="P994">
        <v>7</v>
      </c>
    </row>
    <row r="995" spans="1:16" x14ac:dyDescent="0.3">
      <c r="A995" t="s">
        <v>8219</v>
      </c>
      <c r="B995">
        <v>55</v>
      </c>
      <c r="D995" t="s">
        <v>8221</v>
      </c>
      <c r="E995">
        <v>7</v>
      </c>
      <c r="O995">
        <v>55</v>
      </c>
      <c r="P995">
        <v>7</v>
      </c>
    </row>
    <row r="996" spans="1:16" x14ac:dyDescent="0.3">
      <c r="A996" t="s">
        <v>8219</v>
      </c>
      <c r="B996">
        <v>55</v>
      </c>
      <c r="D996" t="s">
        <v>8221</v>
      </c>
      <c r="E996">
        <v>7</v>
      </c>
      <c r="O996">
        <v>55</v>
      </c>
      <c r="P996">
        <v>7</v>
      </c>
    </row>
    <row r="997" spans="1:16" x14ac:dyDescent="0.3">
      <c r="A997" t="s">
        <v>8219</v>
      </c>
      <c r="B997">
        <v>55</v>
      </c>
      <c r="D997" t="s">
        <v>8221</v>
      </c>
      <c r="E997">
        <v>7</v>
      </c>
      <c r="O997">
        <v>55</v>
      </c>
      <c r="P997">
        <v>7</v>
      </c>
    </row>
    <row r="998" spans="1:16" x14ac:dyDescent="0.3">
      <c r="A998" t="s">
        <v>8219</v>
      </c>
      <c r="B998">
        <v>55</v>
      </c>
      <c r="D998" t="s">
        <v>8221</v>
      </c>
      <c r="E998">
        <v>7</v>
      </c>
      <c r="O998">
        <v>55</v>
      </c>
      <c r="P998">
        <v>7</v>
      </c>
    </row>
    <row r="999" spans="1:16" x14ac:dyDescent="0.3">
      <c r="A999" t="s">
        <v>8219</v>
      </c>
      <c r="B999">
        <v>55</v>
      </c>
      <c r="D999" t="s">
        <v>8221</v>
      </c>
      <c r="E999">
        <v>7</v>
      </c>
      <c r="O999">
        <v>55</v>
      </c>
      <c r="P999">
        <v>7</v>
      </c>
    </row>
    <row r="1000" spans="1:16" x14ac:dyDescent="0.3">
      <c r="A1000" t="s">
        <v>8219</v>
      </c>
      <c r="B1000">
        <v>55</v>
      </c>
      <c r="D1000" t="s">
        <v>8221</v>
      </c>
      <c r="E1000">
        <v>7</v>
      </c>
      <c r="O1000">
        <v>55</v>
      </c>
      <c r="P1000">
        <v>7</v>
      </c>
    </row>
    <row r="1001" spans="1:16" x14ac:dyDescent="0.3">
      <c r="A1001" t="s">
        <v>8219</v>
      </c>
      <c r="B1001">
        <v>55</v>
      </c>
      <c r="D1001" t="s">
        <v>8221</v>
      </c>
      <c r="E1001">
        <v>7</v>
      </c>
      <c r="O1001">
        <v>55</v>
      </c>
      <c r="P1001">
        <v>7</v>
      </c>
    </row>
    <row r="1002" spans="1:16" x14ac:dyDescent="0.3">
      <c r="A1002" t="s">
        <v>8219</v>
      </c>
      <c r="B1002">
        <v>55</v>
      </c>
      <c r="D1002" t="s">
        <v>8221</v>
      </c>
      <c r="E1002">
        <v>7</v>
      </c>
      <c r="O1002">
        <v>55</v>
      </c>
      <c r="P1002">
        <v>7</v>
      </c>
    </row>
    <row r="1003" spans="1:16" x14ac:dyDescent="0.3">
      <c r="A1003" t="s">
        <v>8219</v>
      </c>
      <c r="B1003">
        <v>55</v>
      </c>
      <c r="D1003" t="s">
        <v>8221</v>
      </c>
      <c r="E1003">
        <v>7</v>
      </c>
      <c r="O1003">
        <v>55</v>
      </c>
      <c r="P1003">
        <v>7</v>
      </c>
    </row>
    <row r="1004" spans="1:16" x14ac:dyDescent="0.3">
      <c r="A1004" t="s">
        <v>8219</v>
      </c>
      <c r="B1004">
        <v>55</v>
      </c>
      <c r="D1004" t="s">
        <v>8221</v>
      </c>
      <c r="E1004">
        <v>7</v>
      </c>
      <c r="O1004">
        <v>55</v>
      </c>
      <c r="P1004">
        <v>7</v>
      </c>
    </row>
    <row r="1005" spans="1:16" x14ac:dyDescent="0.3">
      <c r="A1005" t="s">
        <v>8219</v>
      </c>
      <c r="B1005">
        <v>55</v>
      </c>
      <c r="D1005" t="s">
        <v>8221</v>
      </c>
      <c r="E1005">
        <v>7</v>
      </c>
      <c r="O1005">
        <v>55</v>
      </c>
      <c r="P1005">
        <v>7</v>
      </c>
    </row>
    <row r="1006" spans="1:16" x14ac:dyDescent="0.3">
      <c r="A1006" t="s">
        <v>8219</v>
      </c>
      <c r="B1006">
        <v>55</v>
      </c>
      <c r="D1006" t="s">
        <v>8221</v>
      </c>
      <c r="E1006">
        <v>7</v>
      </c>
      <c r="O1006">
        <v>55</v>
      </c>
      <c r="P1006">
        <v>7</v>
      </c>
    </row>
    <row r="1007" spans="1:16" x14ac:dyDescent="0.3">
      <c r="A1007" t="s">
        <v>8219</v>
      </c>
      <c r="B1007">
        <v>56</v>
      </c>
      <c r="D1007" t="s">
        <v>8221</v>
      </c>
      <c r="E1007">
        <v>7</v>
      </c>
      <c r="O1007">
        <v>56</v>
      </c>
      <c r="P1007">
        <v>7</v>
      </c>
    </row>
    <row r="1008" spans="1:16" x14ac:dyDescent="0.3">
      <c r="A1008" t="s">
        <v>8219</v>
      </c>
      <c r="B1008">
        <v>56</v>
      </c>
      <c r="D1008" t="s">
        <v>8221</v>
      </c>
      <c r="E1008">
        <v>7</v>
      </c>
      <c r="O1008">
        <v>56</v>
      </c>
      <c r="P1008">
        <v>7</v>
      </c>
    </row>
    <row r="1009" spans="1:16" x14ac:dyDescent="0.3">
      <c r="A1009" t="s">
        <v>8219</v>
      </c>
      <c r="B1009">
        <v>56</v>
      </c>
      <c r="D1009" t="s">
        <v>8221</v>
      </c>
      <c r="E1009">
        <v>8</v>
      </c>
      <c r="O1009">
        <v>56</v>
      </c>
      <c r="P1009">
        <v>8</v>
      </c>
    </row>
    <row r="1010" spans="1:16" x14ac:dyDescent="0.3">
      <c r="A1010" t="s">
        <v>8219</v>
      </c>
      <c r="B1010">
        <v>56</v>
      </c>
      <c r="D1010" t="s">
        <v>8221</v>
      </c>
      <c r="E1010">
        <v>8</v>
      </c>
      <c r="O1010">
        <v>56</v>
      </c>
      <c r="P1010">
        <v>8</v>
      </c>
    </row>
    <row r="1011" spans="1:16" x14ac:dyDescent="0.3">
      <c r="A1011" t="s">
        <v>8219</v>
      </c>
      <c r="B1011">
        <v>56</v>
      </c>
      <c r="D1011" t="s">
        <v>8221</v>
      </c>
      <c r="E1011">
        <v>8</v>
      </c>
      <c r="O1011">
        <v>56</v>
      </c>
      <c r="P1011">
        <v>8</v>
      </c>
    </row>
    <row r="1012" spans="1:16" x14ac:dyDescent="0.3">
      <c r="A1012" t="s">
        <v>8219</v>
      </c>
      <c r="B1012">
        <v>56</v>
      </c>
      <c r="D1012" t="s">
        <v>8221</v>
      </c>
      <c r="E1012">
        <v>8</v>
      </c>
      <c r="O1012">
        <v>56</v>
      </c>
      <c r="P1012">
        <v>8</v>
      </c>
    </row>
    <row r="1013" spans="1:16" x14ac:dyDescent="0.3">
      <c r="A1013" t="s">
        <v>8219</v>
      </c>
      <c r="B1013">
        <v>56</v>
      </c>
      <c r="D1013" t="s">
        <v>8221</v>
      </c>
      <c r="E1013">
        <v>8</v>
      </c>
      <c r="O1013">
        <v>56</v>
      </c>
      <c r="P1013">
        <v>8</v>
      </c>
    </row>
    <row r="1014" spans="1:16" x14ac:dyDescent="0.3">
      <c r="A1014" t="s">
        <v>8219</v>
      </c>
      <c r="B1014">
        <v>56</v>
      </c>
      <c r="D1014" t="s">
        <v>8221</v>
      </c>
      <c r="E1014">
        <v>8</v>
      </c>
      <c r="O1014">
        <v>56</v>
      </c>
      <c r="P1014">
        <v>8</v>
      </c>
    </row>
    <row r="1015" spans="1:16" x14ac:dyDescent="0.3">
      <c r="A1015" t="s">
        <v>8219</v>
      </c>
      <c r="B1015">
        <v>56</v>
      </c>
      <c r="D1015" t="s">
        <v>8221</v>
      </c>
      <c r="E1015">
        <v>8</v>
      </c>
      <c r="O1015">
        <v>56</v>
      </c>
      <c r="P1015">
        <v>8</v>
      </c>
    </row>
    <row r="1016" spans="1:16" x14ac:dyDescent="0.3">
      <c r="A1016" t="s">
        <v>8219</v>
      </c>
      <c r="B1016">
        <v>56</v>
      </c>
      <c r="D1016" t="s">
        <v>8221</v>
      </c>
      <c r="E1016">
        <v>8</v>
      </c>
      <c r="O1016">
        <v>56</v>
      </c>
      <c r="P1016">
        <v>8</v>
      </c>
    </row>
    <row r="1017" spans="1:16" x14ac:dyDescent="0.3">
      <c r="A1017" t="s">
        <v>8219</v>
      </c>
      <c r="B1017">
        <v>56</v>
      </c>
      <c r="D1017" t="s">
        <v>8221</v>
      </c>
      <c r="E1017">
        <v>8</v>
      </c>
      <c r="O1017">
        <v>56</v>
      </c>
      <c r="P1017">
        <v>8</v>
      </c>
    </row>
    <row r="1018" spans="1:16" x14ac:dyDescent="0.3">
      <c r="A1018" t="s">
        <v>8219</v>
      </c>
      <c r="B1018">
        <v>56</v>
      </c>
      <c r="D1018" t="s">
        <v>8221</v>
      </c>
      <c r="E1018">
        <v>8</v>
      </c>
      <c r="O1018">
        <v>56</v>
      </c>
      <c r="P1018">
        <v>8</v>
      </c>
    </row>
    <row r="1019" spans="1:16" x14ac:dyDescent="0.3">
      <c r="A1019" t="s">
        <v>8219</v>
      </c>
      <c r="B1019">
        <v>56</v>
      </c>
      <c r="D1019" t="s">
        <v>8221</v>
      </c>
      <c r="E1019">
        <v>8</v>
      </c>
      <c r="O1019">
        <v>56</v>
      </c>
      <c r="P1019">
        <v>8</v>
      </c>
    </row>
    <row r="1020" spans="1:16" x14ac:dyDescent="0.3">
      <c r="A1020" t="s">
        <v>8219</v>
      </c>
      <c r="B1020">
        <v>56</v>
      </c>
      <c r="D1020" t="s">
        <v>8221</v>
      </c>
      <c r="E1020">
        <v>8</v>
      </c>
      <c r="O1020">
        <v>56</v>
      </c>
      <c r="P1020">
        <v>8</v>
      </c>
    </row>
    <row r="1021" spans="1:16" x14ac:dyDescent="0.3">
      <c r="A1021" t="s">
        <v>8219</v>
      </c>
      <c r="B1021">
        <v>56</v>
      </c>
      <c r="D1021" t="s">
        <v>8221</v>
      </c>
      <c r="E1021">
        <v>8</v>
      </c>
      <c r="O1021">
        <v>56</v>
      </c>
      <c r="P1021">
        <v>8</v>
      </c>
    </row>
    <row r="1022" spans="1:16" x14ac:dyDescent="0.3">
      <c r="A1022" t="s">
        <v>8219</v>
      </c>
      <c r="B1022">
        <v>57</v>
      </c>
      <c r="D1022" t="s">
        <v>8221</v>
      </c>
      <c r="E1022">
        <v>8</v>
      </c>
      <c r="O1022">
        <v>57</v>
      </c>
      <c r="P1022">
        <v>8</v>
      </c>
    </row>
    <row r="1023" spans="1:16" x14ac:dyDescent="0.3">
      <c r="A1023" t="s">
        <v>8219</v>
      </c>
      <c r="B1023">
        <v>57</v>
      </c>
      <c r="D1023" t="s">
        <v>8221</v>
      </c>
      <c r="E1023">
        <v>8</v>
      </c>
      <c r="O1023">
        <v>57</v>
      </c>
      <c r="P1023">
        <v>8</v>
      </c>
    </row>
    <row r="1024" spans="1:16" x14ac:dyDescent="0.3">
      <c r="A1024" t="s">
        <v>8219</v>
      </c>
      <c r="B1024">
        <v>57</v>
      </c>
      <c r="D1024" t="s">
        <v>8221</v>
      </c>
      <c r="E1024">
        <v>8</v>
      </c>
      <c r="O1024">
        <v>57</v>
      </c>
      <c r="P1024">
        <v>8</v>
      </c>
    </row>
    <row r="1025" spans="1:16" x14ac:dyDescent="0.3">
      <c r="A1025" t="s">
        <v>8219</v>
      </c>
      <c r="B1025">
        <v>57</v>
      </c>
      <c r="D1025" t="s">
        <v>8221</v>
      </c>
      <c r="E1025">
        <v>8</v>
      </c>
      <c r="O1025">
        <v>57</v>
      </c>
      <c r="P1025">
        <v>8</v>
      </c>
    </row>
    <row r="1026" spans="1:16" x14ac:dyDescent="0.3">
      <c r="A1026" t="s">
        <v>8219</v>
      </c>
      <c r="B1026">
        <v>57</v>
      </c>
      <c r="D1026" t="s">
        <v>8221</v>
      </c>
      <c r="E1026">
        <v>8</v>
      </c>
      <c r="O1026">
        <v>57</v>
      </c>
      <c r="P1026">
        <v>8</v>
      </c>
    </row>
    <row r="1027" spans="1:16" x14ac:dyDescent="0.3">
      <c r="A1027" t="s">
        <v>8219</v>
      </c>
      <c r="B1027">
        <v>57</v>
      </c>
      <c r="D1027" t="s">
        <v>8221</v>
      </c>
      <c r="E1027">
        <v>8</v>
      </c>
      <c r="O1027">
        <v>57</v>
      </c>
      <c r="P1027">
        <v>8</v>
      </c>
    </row>
    <row r="1028" spans="1:16" x14ac:dyDescent="0.3">
      <c r="A1028" t="s">
        <v>8219</v>
      </c>
      <c r="B1028">
        <v>57</v>
      </c>
      <c r="D1028" t="s">
        <v>8221</v>
      </c>
      <c r="E1028">
        <v>8</v>
      </c>
      <c r="O1028">
        <v>57</v>
      </c>
      <c r="P1028">
        <v>8</v>
      </c>
    </row>
    <row r="1029" spans="1:16" x14ac:dyDescent="0.3">
      <c r="A1029" t="s">
        <v>8219</v>
      </c>
      <c r="B1029">
        <v>57</v>
      </c>
      <c r="D1029" t="s">
        <v>8221</v>
      </c>
      <c r="E1029">
        <v>8</v>
      </c>
      <c r="O1029">
        <v>57</v>
      </c>
      <c r="P1029">
        <v>8</v>
      </c>
    </row>
    <row r="1030" spans="1:16" x14ac:dyDescent="0.3">
      <c r="A1030" t="s">
        <v>8219</v>
      </c>
      <c r="B1030">
        <v>57</v>
      </c>
      <c r="D1030" t="s">
        <v>8221</v>
      </c>
      <c r="E1030">
        <v>8</v>
      </c>
      <c r="O1030">
        <v>57</v>
      </c>
      <c r="P1030">
        <v>8</v>
      </c>
    </row>
    <row r="1031" spans="1:16" x14ac:dyDescent="0.3">
      <c r="A1031" t="s">
        <v>8219</v>
      </c>
      <c r="B1031">
        <v>57</v>
      </c>
      <c r="D1031" t="s">
        <v>8221</v>
      </c>
      <c r="E1031">
        <v>8</v>
      </c>
      <c r="O1031">
        <v>57</v>
      </c>
      <c r="P1031">
        <v>8</v>
      </c>
    </row>
    <row r="1032" spans="1:16" x14ac:dyDescent="0.3">
      <c r="A1032" t="s">
        <v>8219</v>
      </c>
      <c r="B1032">
        <v>57</v>
      </c>
      <c r="D1032" t="s">
        <v>8221</v>
      </c>
      <c r="E1032">
        <v>8</v>
      </c>
      <c r="O1032">
        <v>57</v>
      </c>
      <c r="P1032">
        <v>8</v>
      </c>
    </row>
    <row r="1033" spans="1:16" x14ac:dyDescent="0.3">
      <c r="A1033" t="s">
        <v>8219</v>
      </c>
      <c r="B1033">
        <v>57</v>
      </c>
      <c r="D1033" t="s">
        <v>8221</v>
      </c>
      <c r="E1033">
        <v>8</v>
      </c>
      <c r="O1033">
        <v>57</v>
      </c>
      <c r="P1033">
        <v>8</v>
      </c>
    </row>
    <row r="1034" spans="1:16" x14ac:dyDescent="0.3">
      <c r="A1034" t="s">
        <v>8219</v>
      </c>
      <c r="B1034">
        <v>57</v>
      </c>
      <c r="D1034" t="s">
        <v>8221</v>
      </c>
      <c r="E1034">
        <v>8</v>
      </c>
      <c r="O1034">
        <v>57</v>
      </c>
      <c r="P1034">
        <v>8</v>
      </c>
    </row>
    <row r="1035" spans="1:16" x14ac:dyDescent="0.3">
      <c r="A1035" t="s">
        <v>8219</v>
      </c>
      <c r="B1035">
        <v>57</v>
      </c>
      <c r="D1035" t="s">
        <v>8221</v>
      </c>
      <c r="E1035">
        <v>8</v>
      </c>
      <c r="O1035">
        <v>57</v>
      </c>
      <c r="P1035">
        <v>8</v>
      </c>
    </row>
    <row r="1036" spans="1:16" x14ac:dyDescent="0.3">
      <c r="A1036" t="s">
        <v>8219</v>
      </c>
      <c r="B1036">
        <v>57</v>
      </c>
      <c r="D1036" t="s">
        <v>8221</v>
      </c>
      <c r="E1036">
        <v>8</v>
      </c>
      <c r="O1036">
        <v>57</v>
      </c>
      <c r="P1036">
        <v>8</v>
      </c>
    </row>
    <row r="1037" spans="1:16" x14ac:dyDescent="0.3">
      <c r="A1037" t="s">
        <v>8219</v>
      </c>
      <c r="B1037">
        <v>57</v>
      </c>
      <c r="D1037" t="s">
        <v>8221</v>
      </c>
      <c r="E1037">
        <v>8</v>
      </c>
      <c r="O1037">
        <v>57</v>
      </c>
      <c r="P1037">
        <v>8</v>
      </c>
    </row>
    <row r="1038" spans="1:16" x14ac:dyDescent="0.3">
      <c r="A1038" t="s">
        <v>8219</v>
      </c>
      <c r="B1038">
        <v>57</v>
      </c>
      <c r="D1038" t="s">
        <v>8221</v>
      </c>
      <c r="E1038">
        <v>8</v>
      </c>
      <c r="O1038">
        <v>57</v>
      </c>
      <c r="P1038">
        <v>8</v>
      </c>
    </row>
    <row r="1039" spans="1:16" x14ac:dyDescent="0.3">
      <c r="A1039" t="s">
        <v>8219</v>
      </c>
      <c r="B1039">
        <v>57</v>
      </c>
      <c r="D1039" t="s">
        <v>8221</v>
      </c>
      <c r="E1039">
        <v>8</v>
      </c>
      <c r="O1039">
        <v>57</v>
      </c>
      <c r="P1039">
        <v>8</v>
      </c>
    </row>
    <row r="1040" spans="1:16" x14ac:dyDescent="0.3">
      <c r="A1040" t="s">
        <v>8219</v>
      </c>
      <c r="B1040">
        <v>57</v>
      </c>
      <c r="D1040" t="s">
        <v>8221</v>
      </c>
      <c r="E1040">
        <v>8</v>
      </c>
      <c r="O1040">
        <v>57</v>
      </c>
      <c r="P1040">
        <v>8</v>
      </c>
    </row>
    <row r="1041" spans="1:16" x14ac:dyDescent="0.3">
      <c r="A1041" t="s">
        <v>8219</v>
      </c>
      <c r="B1041">
        <v>57</v>
      </c>
      <c r="D1041" t="s">
        <v>8221</v>
      </c>
      <c r="E1041">
        <v>8</v>
      </c>
      <c r="O1041">
        <v>57</v>
      </c>
      <c r="P1041">
        <v>8</v>
      </c>
    </row>
    <row r="1042" spans="1:16" x14ac:dyDescent="0.3">
      <c r="A1042" t="s">
        <v>8219</v>
      </c>
      <c r="B1042">
        <v>57</v>
      </c>
      <c r="D1042" t="s">
        <v>8221</v>
      </c>
      <c r="E1042">
        <v>8</v>
      </c>
      <c r="O1042">
        <v>57</v>
      </c>
      <c r="P1042">
        <v>8</v>
      </c>
    </row>
    <row r="1043" spans="1:16" x14ac:dyDescent="0.3">
      <c r="A1043" t="s">
        <v>8219</v>
      </c>
      <c r="B1043">
        <v>58</v>
      </c>
      <c r="D1043" t="s">
        <v>8221</v>
      </c>
      <c r="E1043">
        <v>8</v>
      </c>
      <c r="O1043">
        <v>58</v>
      </c>
      <c r="P1043">
        <v>8</v>
      </c>
    </row>
    <row r="1044" spans="1:16" x14ac:dyDescent="0.3">
      <c r="A1044" t="s">
        <v>8219</v>
      </c>
      <c r="B1044">
        <v>58</v>
      </c>
      <c r="D1044" t="s">
        <v>8221</v>
      </c>
      <c r="E1044">
        <v>8</v>
      </c>
      <c r="O1044">
        <v>58</v>
      </c>
      <c r="P1044">
        <v>8</v>
      </c>
    </row>
    <row r="1045" spans="1:16" x14ac:dyDescent="0.3">
      <c r="A1045" t="s">
        <v>8219</v>
      </c>
      <c r="B1045">
        <v>58</v>
      </c>
      <c r="D1045" t="s">
        <v>8221</v>
      </c>
      <c r="E1045">
        <v>8</v>
      </c>
      <c r="O1045">
        <v>58</v>
      </c>
      <c r="P1045">
        <v>8</v>
      </c>
    </row>
    <row r="1046" spans="1:16" x14ac:dyDescent="0.3">
      <c r="A1046" t="s">
        <v>8219</v>
      </c>
      <c r="B1046">
        <v>58</v>
      </c>
      <c r="D1046" t="s">
        <v>8221</v>
      </c>
      <c r="E1046">
        <v>8</v>
      </c>
      <c r="O1046">
        <v>58</v>
      </c>
      <c r="P1046">
        <v>8</v>
      </c>
    </row>
    <row r="1047" spans="1:16" x14ac:dyDescent="0.3">
      <c r="A1047" t="s">
        <v>8219</v>
      </c>
      <c r="B1047">
        <v>58</v>
      </c>
      <c r="D1047" t="s">
        <v>8221</v>
      </c>
      <c r="E1047">
        <v>9</v>
      </c>
      <c r="O1047">
        <v>58</v>
      </c>
      <c r="P1047">
        <v>9</v>
      </c>
    </row>
    <row r="1048" spans="1:16" x14ac:dyDescent="0.3">
      <c r="A1048" t="s">
        <v>8219</v>
      </c>
      <c r="B1048">
        <v>58</v>
      </c>
      <c r="D1048" t="s">
        <v>8221</v>
      </c>
      <c r="E1048">
        <v>9</v>
      </c>
      <c r="O1048">
        <v>58</v>
      </c>
      <c r="P1048">
        <v>9</v>
      </c>
    </row>
    <row r="1049" spans="1:16" x14ac:dyDescent="0.3">
      <c r="A1049" t="s">
        <v>8219</v>
      </c>
      <c r="B1049">
        <v>58</v>
      </c>
      <c r="D1049" t="s">
        <v>8221</v>
      </c>
      <c r="E1049">
        <v>9</v>
      </c>
      <c r="O1049">
        <v>58</v>
      </c>
      <c r="P1049">
        <v>9</v>
      </c>
    </row>
    <row r="1050" spans="1:16" x14ac:dyDescent="0.3">
      <c r="A1050" t="s">
        <v>8219</v>
      </c>
      <c r="B1050">
        <v>58</v>
      </c>
      <c r="D1050" t="s">
        <v>8221</v>
      </c>
      <c r="E1050">
        <v>9</v>
      </c>
      <c r="O1050">
        <v>58</v>
      </c>
      <c r="P1050">
        <v>9</v>
      </c>
    </row>
    <row r="1051" spans="1:16" x14ac:dyDescent="0.3">
      <c r="A1051" t="s">
        <v>8219</v>
      </c>
      <c r="B1051">
        <v>58</v>
      </c>
      <c r="D1051" t="s">
        <v>8221</v>
      </c>
      <c r="E1051">
        <v>9</v>
      </c>
      <c r="O1051">
        <v>58</v>
      </c>
      <c r="P1051">
        <v>9</v>
      </c>
    </row>
    <row r="1052" spans="1:16" x14ac:dyDescent="0.3">
      <c r="A1052" t="s">
        <v>8219</v>
      </c>
      <c r="B1052">
        <v>58</v>
      </c>
      <c r="D1052" t="s">
        <v>8221</v>
      </c>
      <c r="E1052">
        <v>9</v>
      </c>
      <c r="O1052">
        <v>58</v>
      </c>
      <c r="P1052">
        <v>9</v>
      </c>
    </row>
    <row r="1053" spans="1:16" x14ac:dyDescent="0.3">
      <c r="A1053" t="s">
        <v>8219</v>
      </c>
      <c r="B1053">
        <v>58</v>
      </c>
      <c r="D1053" t="s">
        <v>8221</v>
      </c>
      <c r="E1053">
        <v>9</v>
      </c>
      <c r="O1053">
        <v>58</v>
      </c>
      <c r="P1053">
        <v>9</v>
      </c>
    </row>
    <row r="1054" spans="1:16" x14ac:dyDescent="0.3">
      <c r="A1054" t="s">
        <v>8219</v>
      </c>
      <c r="B1054">
        <v>58</v>
      </c>
      <c r="D1054" t="s">
        <v>8221</v>
      </c>
      <c r="E1054">
        <v>9</v>
      </c>
      <c r="O1054">
        <v>58</v>
      </c>
      <c r="P1054">
        <v>9</v>
      </c>
    </row>
    <row r="1055" spans="1:16" x14ac:dyDescent="0.3">
      <c r="A1055" t="s">
        <v>8219</v>
      </c>
      <c r="B1055">
        <v>59</v>
      </c>
      <c r="D1055" t="s">
        <v>8221</v>
      </c>
      <c r="E1055">
        <v>9</v>
      </c>
      <c r="O1055">
        <v>59</v>
      </c>
      <c r="P1055">
        <v>9</v>
      </c>
    </row>
    <row r="1056" spans="1:16" x14ac:dyDescent="0.3">
      <c r="A1056" t="s">
        <v>8219</v>
      </c>
      <c r="B1056">
        <v>59</v>
      </c>
      <c r="D1056" t="s">
        <v>8221</v>
      </c>
      <c r="E1056">
        <v>9</v>
      </c>
      <c r="O1056">
        <v>59</v>
      </c>
      <c r="P1056">
        <v>9</v>
      </c>
    </row>
    <row r="1057" spans="1:16" x14ac:dyDescent="0.3">
      <c r="A1057" t="s">
        <v>8219</v>
      </c>
      <c r="B1057">
        <v>59</v>
      </c>
      <c r="D1057" t="s">
        <v>8221</v>
      </c>
      <c r="E1057">
        <v>9</v>
      </c>
      <c r="O1057">
        <v>59</v>
      </c>
      <c r="P1057">
        <v>9</v>
      </c>
    </row>
    <row r="1058" spans="1:16" x14ac:dyDescent="0.3">
      <c r="A1058" t="s">
        <v>8219</v>
      </c>
      <c r="B1058">
        <v>59</v>
      </c>
      <c r="D1058" t="s">
        <v>8221</v>
      </c>
      <c r="E1058">
        <v>9</v>
      </c>
      <c r="O1058">
        <v>59</v>
      </c>
      <c r="P1058">
        <v>9</v>
      </c>
    </row>
    <row r="1059" spans="1:16" x14ac:dyDescent="0.3">
      <c r="A1059" t="s">
        <v>8219</v>
      </c>
      <c r="B1059">
        <v>59</v>
      </c>
      <c r="D1059" t="s">
        <v>8221</v>
      </c>
      <c r="E1059">
        <v>9</v>
      </c>
      <c r="O1059">
        <v>59</v>
      </c>
      <c r="P1059">
        <v>9</v>
      </c>
    </row>
    <row r="1060" spans="1:16" x14ac:dyDescent="0.3">
      <c r="A1060" t="s">
        <v>8219</v>
      </c>
      <c r="B1060">
        <v>59</v>
      </c>
      <c r="D1060" t="s">
        <v>8221</v>
      </c>
      <c r="E1060">
        <v>9</v>
      </c>
      <c r="O1060">
        <v>59</v>
      </c>
      <c r="P1060">
        <v>9</v>
      </c>
    </row>
    <row r="1061" spans="1:16" x14ac:dyDescent="0.3">
      <c r="A1061" t="s">
        <v>8219</v>
      </c>
      <c r="B1061">
        <v>59</v>
      </c>
      <c r="D1061" t="s">
        <v>8221</v>
      </c>
      <c r="E1061">
        <v>9</v>
      </c>
      <c r="O1061">
        <v>59</v>
      </c>
      <c r="P1061">
        <v>9</v>
      </c>
    </row>
    <row r="1062" spans="1:16" x14ac:dyDescent="0.3">
      <c r="A1062" t="s">
        <v>8219</v>
      </c>
      <c r="B1062">
        <v>59</v>
      </c>
      <c r="D1062" t="s">
        <v>8221</v>
      </c>
      <c r="E1062">
        <v>9</v>
      </c>
      <c r="O1062">
        <v>59</v>
      </c>
      <c r="P1062">
        <v>9</v>
      </c>
    </row>
    <row r="1063" spans="1:16" x14ac:dyDescent="0.3">
      <c r="A1063" t="s">
        <v>8219</v>
      </c>
      <c r="B1063">
        <v>59</v>
      </c>
      <c r="D1063" t="s">
        <v>8221</v>
      </c>
      <c r="E1063">
        <v>9</v>
      </c>
      <c r="O1063">
        <v>59</v>
      </c>
      <c r="P1063">
        <v>9</v>
      </c>
    </row>
    <row r="1064" spans="1:16" x14ac:dyDescent="0.3">
      <c r="A1064" t="s">
        <v>8219</v>
      </c>
      <c r="B1064">
        <v>59</v>
      </c>
      <c r="D1064" t="s">
        <v>8221</v>
      </c>
      <c r="E1064">
        <v>9</v>
      </c>
      <c r="O1064">
        <v>59</v>
      </c>
      <c r="P1064">
        <v>9</v>
      </c>
    </row>
    <row r="1065" spans="1:16" x14ac:dyDescent="0.3">
      <c r="A1065" t="s">
        <v>8219</v>
      </c>
      <c r="B1065">
        <v>59</v>
      </c>
      <c r="D1065" t="s">
        <v>8221</v>
      </c>
      <c r="E1065">
        <v>9</v>
      </c>
      <c r="O1065">
        <v>59</v>
      </c>
      <c r="P1065">
        <v>9</v>
      </c>
    </row>
    <row r="1066" spans="1:16" x14ac:dyDescent="0.3">
      <c r="A1066" t="s">
        <v>8219</v>
      </c>
      <c r="B1066">
        <v>60</v>
      </c>
      <c r="D1066" t="s">
        <v>8221</v>
      </c>
      <c r="E1066">
        <v>9</v>
      </c>
      <c r="O1066">
        <v>60</v>
      </c>
      <c r="P1066">
        <v>9</v>
      </c>
    </row>
    <row r="1067" spans="1:16" x14ac:dyDescent="0.3">
      <c r="A1067" t="s">
        <v>8219</v>
      </c>
      <c r="B1067">
        <v>60</v>
      </c>
      <c r="D1067" t="s">
        <v>8221</v>
      </c>
      <c r="E1067">
        <v>9</v>
      </c>
      <c r="O1067">
        <v>60</v>
      </c>
      <c r="P1067">
        <v>9</v>
      </c>
    </row>
    <row r="1068" spans="1:16" x14ac:dyDescent="0.3">
      <c r="A1068" t="s">
        <v>8219</v>
      </c>
      <c r="B1068">
        <v>60</v>
      </c>
      <c r="D1068" t="s">
        <v>8221</v>
      </c>
      <c r="E1068">
        <v>9</v>
      </c>
      <c r="O1068">
        <v>60</v>
      </c>
      <c r="P1068">
        <v>9</v>
      </c>
    </row>
    <row r="1069" spans="1:16" x14ac:dyDescent="0.3">
      <c r="A1069" t="s">
        <v>8219</v>
      </c>
      <c r="B1069">
        <v>60</v>
      </c>
      <c r="D1069" t="s">
        <v>8221</v>
      </c>
      <c r="E1069">
        <v>9</v>
      </c>
      <c r="O1069">
        <v>60</v>
      </c>
      <c r="P1069">
        <v>9</v>
      </c>
    </row>
    <row r="1070" spans="1:16" x14ac:dyDescent="0.3">
      <c r="A1070" t="s">
        <v>8219</v>
      </c>
      <c r="B1070">
        <v>60</v>
      </c>
      <c r="D1070" t="s">
        <v>8221</v>
      </c>
      <c r="E1070">
        <v>9</v>
      </c>
      <c r="O1070">
        <v>60</v>
      </c>
      <c r="P1070">
        <v>9</v>
      </c>
    </row>
    <row r="1071" spans="1:16" x14ac:dyDescent="0.3">
      <c r="A1071" t="s">
        <v>8219</v>
      </c>
      <c r="B1071">
        <v>60</v>
      </c>
      <c r="D1071" t="s">
        <v>8221</v>
      </c>
      <c r="E1071">
        <v>9</v>
      </c>
      <c r="O1071">
        <v>60</v>
      </c>
      <c r="P1071">
        <v>9</v>
      </c>
    </row>
    <row r="1072" spans="1:16" x14ac:dyDescent="0.3">
      <c r="A1072" t="s">
        <v>8219</v>
      </c>
      <c r="B1072">
        <v>60</v>
      </c>
      <c r="D1072" t="s">
        <v>8221</v>
      </c>
      <c r="E1072">
        <v>9</v>
      </c>
      <c r="O1072">
        <v>60</v>
      </c>
      <c r="P1072">
        <v>9</v>
      </c>
    </row>
    <row r="1073" spans="1:16" x14ac:dyDescent="0.3">
      <c r="A1073" t="s">
        <v>8219</v>
      </c>
      <c r="B1073">
        <v>60</v>
      </c>
      <c r="D1073" t="s">
        <v>8221</v>
      </c>
      <c r="E1073">
        <v>9</v>
      </c>
      <c r="O1073">
        <v>60</v>
      </c>
      <c r="P1073">
        <v>9</v>
      </c>
    </row>
    <row r="1074" spans="1:16" x14ac:dyDescent="0.3">
      <c r="A1074" t="s">
        <v>8219</v>
      </c>
      <c r="B1074">
        <v>60</v>
      </c>
      <c r="D1074" t="s">
        <v>8221</v>
      </c>
      <c r="E1074">
        <v>9</v>
      </c>
      <c r="O1074">
        <v>60</v>
      </c>
      <c r="P1074">
        <v>9</v>
      </c>
    </row>
    <row r="1075" spans="1:16" x14ac:dyDescent="0.3">
      <c r="A1075" t="s">
        <v>8219</v>
      </c>
      <c r="B1075">
        <v>60</v>
      </c>
      <c r="D1075" t="s">
        <v>8221</v>
      </c>
      <c r="E1075">
        <v>9</v>
      </c>
      <c r="O1075">
        <v>60</v>
      </c>
      <c r="P1075">
        <v>9</v>
      </c>
    </row>
    <row r="1076" spans="1:16" x14ac:dyDescent="0.3">
      <c r="A1076" t="s">
        <v>8219</v>
      </c>
      <c r="B1076">
        <v>60</v>
      </c>
      <c r="D1076" t="s">
        <v>8221</v>
      </c>
      <c r="E1076">
        <v>9</v>
      </c>
      <c r="O1076">
        <v>60</v>
      </c>
      <c r="P1076">
        <v>9</v>
      </c>
    </row>
    <row r="1077" spans="1:16" x14ac:dyDescent="0.3">
      <c r="A1077" t="s">
        <v>8219</v>
      </c>
      <c r="B1077">
        <v>60</v>
      </c>
      <c r="D1077" t="s">
        <v>8221</v>
      </c>
      <c r="E1077">
        <v>9</v>
      </c>
      <c r="O1077">
        <v>60</v>
      </c>
      <c r="P1077">
        <v>9</v>
      </c>
    </row>
    <row r="1078" spans="1:16" x14ac:dyDescent="0.3">
      <c r="A1078" t="s">
        <v>8219</v>
      </c>
      <c r="B1078">
        <v>61</v>
      </c>
      <c r="D1078" t="s">
        <v>8221</v>
      </c>
      <c r="E1078">
        <v>9</v>
      </c>
      <c r="O1078">
        <v>61</v>
      </c>
      <c r="P1078">
        <v>9</v>
      </c>
    </row>
    <row r="1079" spans="1:16" x14ac:dyDescent="0.3">
      <c r="A1079" t="s">
        <v>8219</v>
      </c>
      <c r="B1079">
        <v>61</v>
      </c>
      <c r="D1079" t="s">
        <v>8221</v>
      </c>
      <c r="E1079">
        <v>9</v>
      </c>
      <c r="O1079">
        <v>61</v>
      </c>
      <c r="P1079">
        <v>9</v>
      </c>
    </row>
    <row r="1080" spans="1:16" x14ac:dyDescent="0.3">
      <c r="A1080" t="s">
        <v>8219</v>
      </c>
      <c r="B1080">
        <v>61</v>
      </c>
      <c r="D1080" t="s">
        <v>8221</v>
      </c>
      <c r="E1080">
        <v>9</v>
      </c>
      <c r="O1080">
        <v>61</v>
      </c>
      <c r="P1080">
        <v>9</v>
      </c>
    </row>
    <row r="1081" spans="1:16" x14ac:dyDescent="0.3">
      <c r="A1081" t="s">
        <v>8219</v>
      </c>
      <c r="B1081">
        <v>61</v>
      </c>
      <c r="D1081" t="s">
        <v>8221</v>
      </c>
      <c r="E1081">
        <v>9</v>
      </c>
      <c r="O1081">
        <v>61</v>
      </c>
      <c r="P1081">
        <v>9</v>
      </c>
    </row>
    <row r="1082" spans="1:16" x14ac:dyDescent="0.3">
      <c r="A1082" t="s">
        <v>8219</v>
      </c>
      <c r="B1082">
        <v>61</v>
      </c>
      <c r="D1082" t="s">
        <v>8221</v>
      </c>
      <c r="E1082">
        <v>9</v>
      </c>
      <c r="O1082">
        <v>61</v>
      </c>
      <c r="P1082">
        <v>9</v>
      </c>
    </row>
    <row r="1083" spans="1:16" x14ac:dyDescent="0.3">
      <c r="A1083" t="s">
        <v>8219</v>
      </c>
      <c r="B1083">
        <v>61</v>
      </c>
      <c r="D1083" t="s">
        <v>8221</v>
      </c>
      <c r="E1083">
        <v>10</v>
      </c>
      <c r="O1083">
        <v>61</v>
      </c>
      <c r="P1083">
        <v>10</v>
      </c>
    </row>
    <row r="1084" spans="1:16" x14ac:dyDescent="0.3">
      <c r="A1084" t="s">
        <v>8219</v>
      </c>
      <c r="B1084">
        <v>61</v>
      </c>
      <c r="D1084" t="s">
        <v>8221</v>
      </c>
      <c r="E1084">
        <v>10</v>
      </c>
      <c r="O1084">
        <v>61</v>
      </c>
      <c r="P1084">
        <v>10</v>
      </c>
    </row>
    <row r="1085" spans="1:16" x14ac:dyDescent="0.3">
      <c r="A1085" t="s">
        <v>8219</v>
      </c>
      <c r="B1085">
        <v>61</v>
      </c>
      <c r="D1085" t="s">
        <v>8221</v>
      </c>
      <c r="E1085">
        <v>10</v>
      </c>
      <c r="O1085">
        <v>61</v>
      </c>
      <c r="P1085">
        <v>10</v>
      </c>
    </row>
    <row r="1086" spans="1:16" x14ac:dyDescent="0.3">
      <c r="A1086" t="s">
        <v>8219</v>
      </c>
      <c r="B1086">
        <v>61</v>
      </c>
      <c r="D1086" t="s">
        <v>8221</v>
      </c>
      <c r="E1086">
        <v>10</v>
      </c>
      <c r="O1086">
        <v>61</v>
      </c>
      <c r="P1086">
        <v>10</v>
      </c>
    </row>
    <row r="1087" spans="1:16" x14ac:dyDescent="0.3">
      <c r="A1087" t="s">
        <v>8219</v>
      </c>
      <c r="B1087">
        <v>61</v>
      </c>
      <c r="D1087" t="s">
        <v>8221</v>
      </c>
      <c r="E1087">
        <v>10</v>
      </c>
      <c r="O1087">
        <v>61</v>
      </c>
      <c r="P1087">
        <v>10</v>
      </c>
    </row>
    <row r="1088" spans="1:16" x14ac:dyDescent="0.3">
      <c r="A1088" t="s">
        <v>8219</v>
      </c>
      <c r="B1088">
        <v>61</v>
      </c>
      <c r="D1088" t="s">
        <v>8221</v>
      </c>
      <c r="E1088">
        <v>10</v>
      </c>
      <c r="O1088">
        <v>61</v>
      </c>
      <c r="P1088">
        <v>10</v>
      </c>
    </row>
    <row r="1089" spans="1:16" x14ac:dyDescent="0.3">
      <c r="A1089" t="s">
        <v>8219</v>
      </c>
      <c r="B1089">
        <v>61</v>
      </c>
      <c r="D1089" t="s">
        <v>8221</v>
      </c>
      <c r="E1089">
        <v>10</v>
      </c>
      <c r="O1089">
        <v>61</v>
      </c>
      <c r="P1089">
        <v>10</v>
      </c>
    </row>
    <row r="1090" spans="1:16" x14ac:dyDescent="0.3">
      <c r="A1090" t="s">
        <v>8219</v>
      </c>
      <c r="B1090">
        <v>61</v>
      </c>
      <c r="D1090" t="s">
        <v>8221</v>
      </c>
      <c r="E1090">
        <v>10</v>
      </c>
      <c r="O1090">
        <v>61</v>
      </c>
      <c r="P1090">
        <v>10</v>
      </c>
    </row>
    <row r="1091" spans="1:16" x14ac:dyDescent="0.3">
      <c r="A1091" t="s">
        <v>8219</v>
      </c>
      <c r="B1091">
        <v>61</v>
      </c>
      <c r="D1091" t="s">
        <v>8221</v>
      </c>
      <c r="E1091">
        <v>10</v>
      </c>
      <c r="O1091">
        <v>61</v>
      </c>
      <c r="P1091">
        <v>10</v>
      </c>
    </row>
    <row r="1092" spans="1:16" x14ac:dyDescent="0.3">
      <c r="A1092" t="s">
        <v>8219</v>
      </c>
      <c r="B1092">
        <v>62</v>
      </c>
      <c r="D1092" t="s">
        <v>8221</v>
      </c>
      <c r="E1092">
        <v>10</v>
      </c>
      <c r="O1092">
        <v>62</v>
      </c>
      <c r="P1092">
        <v>10</v>
      </c>
    </row>
    <row r="1093" spans="1:16" x14ac:dyDescent="0.3">
      <c r="A1093" t="s">
        <v>8219</v>
      </c>
      <c r="B1093">
        <v>62</v>
      </c>
      <c r="D1093" t="s">
        <v>8221</v>
      </c>
      <c r="E1093">
        <v>10</v>
      </c>
      <c r="O1093">
        <v>62</v>
      </c>
      <c r="P1093">
        <v>10</v>
      </c>
    </row>
    <row r="1094" spans="1:16" x14ac:dyDescent="0.3">
      <c r="A1094" t="s">
        <v>8219</v>
      </c>
      <c r="B1094">
        <v>62</v>
      </c>
      <c r="D1094" t="s">
        <v>8221</v>
      </c>
      <c r="E1094">
        <v>10</v>
      </c>
      <c r="O1094">
        <v>62</v>
      </c>
      <c r="P1094">
        <v>10</v>
      </c>
    </row>
    <row r="1095" spans="1:16" x14ac:dyDescent="0.3">
      <c r="A1095" t="s">
        <v>8219</v>
      </c>
      <c r="B1095">
        <v>62</v>
      </c>
      <c r="D1095" t="s">
        <v>8221</v>
      </c>
      <c r="E1095">
        <v>10</v>
      </c>
      <c r="O1095">
        <v>62</v>
      </c>
      <c r="P1095">
        <v>10</v>
      </c>
    </row>
    <row r="1096" spans="1:16" x14ac:dyDescent="0.3">
      <c r="A1096" t="s">
        <v>8219</v>
      </c>
      <c r="B1096">
        <v>62</v>
      </c>
      <c r="D1096" t="s">
        <v>8221</v>
      </c>
      <c r="E1096">
        <v>10</v>
      </c>
      <c r="O1096">
        <v>62</v>
      </c>
      <c r="P1096">
        <v>10</v>
      </c>
    </row>
    <row r="1097" spans="1:16" x14ac:dyDescent="0.3">
      <c r="A1097" t="s">
        <v>8219</v>
      </c>
      <c r="B1097">
        <v>62</v>
      </c>
      <c r="D1097" t="s">
        <v>8221</v>
      </c>
      <c r="E1097">
        <v>10</v>
      </c>
      <c r="O1097">
        <v>62</v>
      </c>
      <c r="P1097">
        <v>10</v>
      </c>
    </row>
    <row r="1098" spans="1:16" x14ac:dyDescent="0.3">
      <c r="A1098" t="s">
        <v>8219</v>
      </c>
      <c r="B1098">
        <v>62</v>
      </c>
      <c r="D1098" t="s">
        <v>8221</v>
      </c>
      <c r="E1098">
        <v>10</v>
      </c>
      <c r="O1098">
        <v>62</v>
      </c>
      <c r="P1098">
        <v>10</v>
      </c>
    </row>
    <row r="1099" spans="1:16" x14ac:dyDescent="0.3">
      <c r="A1099" t="s">
        <v>8219</v>
      </c>
      <c r="B1099">
        <v>62</v>
      </c>
      <c r="D1099" t="s">
        <v>8221</v>
      </c>
      <c r="E1099">
        <v>10</v>
      </c>
      <c r="O1099">
        <v>62</v>
      </c>
      <c r="P1099">
        <v>10</v>
      </c>
    </row>
    <row r="1100" spans="1:16" x14ac:dyDescent="0.3">
      <c r="A1100" t="s">
        <v>8219</v>
      </c>
      <c r="B1100">
        <v>62</v>
      </c>
      <c r="D1100" t="s">
        <v>8221</v>
      </c>
      <c r="E1100">
        <v>10</v>
      </c>
      <c r="O1100">
        <v>62</v>
      </c>
      <c r="P1100">
        <v>10</v>
      </c>
    </row>
    <row r="1101" spans="1:16" x14ac:dyDescent="0.3">
      <c r="A1101" t="s">
        <v>8219</v>
      </c>
      <c r="B1101">
        <v>62</v>
      </c>
      <c r="D1101" t="s">
        <v>8221</v>
      </c>
      <c r="E1101">
        <v>10</v>
      </c>
      <c r="O1101">
        <v>62</v>
      </c>
      <c r="P1101">
        <v>10</v>
      </c>
    </row>
    <row r="1102" spans="1:16" x14ac:dyDescent="0.3">
      <c r="A1102" t="s">
        <v>8219</v>
      </c>
      <c r="B1102">
        <v>62</v>
      </c>
      <c r="D1102" t="s">
        <v>8221</v>
      </c>
      <c r="E1102">
        <v>10</v>
      </c>
      <c r="O1102">
        <v>62</v>
      </c>
      <c r="P1102">
        <v>10</v>
      </c>
    </row>
    <row r="1103" spans="1:16" x14ac:dyDescent="0.3">
      <c r="A1103" t="s">
        <v>8219</v>
      </c>
      <c r="B1103">
        <v>62</v>
      </c>
      <c r="D1103" t="s">
        <v>8221</v>
      </c>
      <c r="E1103">
        <v>10</v>
      </c>
      <c r="O1103">
        <v>62</v>
      </c>
      <c r="P1103">
        <v>10</v>
      </c>
    </row>
    <row r="1104" spans="1:16" x14ac:dyDescent="0.3">
      <c r="A1104" t="s">
        <v>8219</v>
      </c>
      <c r="B1104">
        <v>62</v>
      </c>
      <c r="D1104" t="s">
        <v>8221</v>
      </c>
      <c r="E1104">
        <v>10</v>
      </c>
      <c r="O1104">
        <v>62</v>
      </c>
      <c r="P1104">
        <v>10</v>
      </c>
    </row>
    <row r="1105" spans="1:16" x14ac:dyDescent="0.3">
      <c r="A1105" t="s">
        <v>8219</v>
      </c>
      <c r="B1105">
        <v>62</v>
      </c>
      <c r="D1105" t="s">
        <v>8221</v>
      </c>
      <c r="E1105">
        <v>10</v>
      </c>
      <c r="O1105">
        <v>62</v>
      </c>
      <c r="P1105">
        <v>10</v>
      </c>
    </row>
    <row r="1106" spans="1:16" x14ac:dyDescent="0.3">
      <c r="A1106" t="s">
        <v>8219</v>
      </c>
      <c r="B1106">
        <v>62</v>
      </c>
      <c r="D1106" t="s">
        <v>8221</v>
      </c>
      <c r="E1106">
        <v>10</v>
      </c>
      <c r="O1106">
        <v>62</v>
      </c>
      <c r="P1106">
        <v>10</v>
      </c>
    </row>
    <row r="1107" spans="1:16" x14ac:dyDescent="0.3">
      <c r="A1107" t="s">
        <v>8219</v>
      </c>
      <c r="B1107">
        <v>62</v>
      </c>
      <c r="D1107" t="s">
        <v>8221</v>
      </c>
      <c r="E1107">
        <v>10</v>
      </c>
      <c r="O1107">
        <v>62</v>
      </c>
      <c r="P1107">
        <v>10</v>
      </c>
    </row>
    <row r="1108" spans="1:16" x14ac:dyDescent="0.3">
      <c r="A1108" t="s">
        <v>8219</v>
      </c>
      <c r="B1108">
        <v>62</v>
      </c>
      <c r="D1108" t="s">
        <v>8221</v>
      </c>
      <c r="E1108">
        <v>10</v>
      </c>
      <c r="O1108">
        <v>62</v>
      </c>
      <c r="P1108">
        <v>10</v>
      </c>
    </row>
    <row r="1109" spans="1:16" x14ac:dyDescent="0.3">
      <c r="A1109" t="s">
        <v>8219</v>
      </c>
      <c r="B1109">
        <v>62</v>
      </c>
      <c r="D1109" t="s">
        <v>8221</v>
      </c>
      <c r="E1109">
        <v>10</v>
      </c>
      <c r="O1109">
        <v>62</v>
      </c>
      <c r="P1109">
        <v>10</v>
      </c>
    </row>
    <row r="1110" spans="1:16" x14ac:dyDescent="0.3">
      <c r="A1110" t="s">
        <v>8219</v>
      </c>
      <c r="B1110">
        <v>63</v>
      </c>
      <c r="D1110" t="s">
        <v>8221</v>
      </c>
      <c r="E1110">
        <v>11</v>
      </c>
      <c r="O1110">
        <v>63</v>
      </c>
      <c r="P1110">
        <v>11</v>
      </c>
    </row>
    <row r="1111" spans="1:16" x14ac:dyDescent="0.3">
      <c r="A1111" t="s">
        <v>8219</v>
      </c>
      <c r="B1111">
        <v>63</v>
      </c>
      <c r="D1111" t="s">
        <v>8221</v>
      </c>
      <c r="E1111">
        <v>11</v>
      </c>
      <c r="O1111">
        <v>63</v>
      </c>
      <c r="P1111">
        <v>11</v>
      </c>
    </row>
    <row r="1112" spans="1:16" x14ac:dyDescent="0.3">
      <c r="A1112" t="s">
        <v>8219</v>
      </c>
      <c r="B1112">
        <v>63</v>
      </c>
      <c r="D1112" t="s">
        <v>8221</v>
      </c>
      <c r="E1112">
        <v>11</v>
      </c>
      <c r="O1112">
        <v>63</v>
      </c>
      <c r="P1112">
        <v>11</v>
      </c>
    </row>
    <row r="1113" spans="1:16" x14ac:dyDescent="0.3">
      <c r="A1113" t="s">
        <v>8219</v>
      </c>
      <c r="B1113">
        <v>63</v>
      </c>
      <c r="D1113" t="s">
        <v>8221</v>
      </c>
      <c r="E1113">
        <v>11</v>
      </c>
      <c r="O1113">
        <v>63</v>
      </c>
      <c r="P1113">
        <v>11</v>
      </c>
    </row>
    <row r="1114" spans="1:16" x14ac:dyDescent="0.3">
      <c r="A1114" t="s">
        <v>8219</v>
      </c>
      <c r="B1114">
        <v>63</v>
      </c>
      <c r="D1114" t="s">
        <v>8221</v>
      </c>
      <c r="E1114">
        <v>11</v>
      </c>
      <c r="O1114">
        <v>63</v>
      </c>
      <c r="P1114">
        <v>11</v>
      </c>
    </row>
    <row r="1115" spans="1:16" x14ac:dyDescent="0.3">
      <c r="A1115" t="s">
        <v>8219</v>
      </c>
      <c r="B1115">
        <v>63</v>
      </c>
      <c r="D1115" t="s">
        <v>8221</v>
      </c>
      <c r="E1115">
        <v>11</v>
      </c>
      <c r="O1115">
        <v>63</v>
      </c>
      <c r="P1115">
        <v>11</v>
      </c>
    </row>
    <row r="1116" spans="1:16" x14ac:dyDescent="0.3">
      <c r="A1116" t="s">
        <v>8219</v>
      </c>
      <c r="B1116">
        <v>63</v>
      </c>
      <c r="D1116" t="s">
        <v>8221</v>
      </c>
      <c r="E1116">
        <v>11</v>
      </c>
      <c r="O1116">
        <v>63</v>
      </c>
      <c r="P1116">
        <v>11</v>
      </c>
    </row>
    <row r="1117" spans="1:16" x14ac:dyDescent="0.3">
      <c r="A1117" t="s">
        <v>8219</v>
      </c>
      <c r="B1117">
        <v>63</v>
      </c>
      <c r="D1117" t="s">
        <v>8221</v>
      </c>
      <c r="E1117">
        <v>11</v>
      </c>
      <c r="O1117">
        <v>63</v>
      </c>
      <c r="P1117">
        <v>11</v>
      </c>
    </row>
    <row r="1118" spans="1:16" x14ac:dyDescent="0.3">
      <c r="A1118" t="s">
        <v>8219</v>
      </c>
      <c r="B1118">
        <v>63</v>
      </c>
      <c r="D1118" t="s">
        <v>8221</v>
      </c>
      <c r="E1118">
        <v>11</v>
      </c>
      <c r="O1118">
        <v>63</v>
      </c>
      <c r="P1118">
        <v>11</v>
      </c>
    </row>
    <row r="1119" spans="1:16" x14ac:dyDescent="0.3">
      <c r="A1119" t="s">
        <v>8219</v>
      </c>
      <c r="B1119">
        <v>63</v>
      </c>
      <c r="D1119" t="s">
        <v>8221</v>
      </c>
      <c r="E1119">
        <v>11</v>
      </c>
      <c r="O1119">
        <v>63</v>
      </c>
      <c r="P1119">
        <v>11</v>
      </c>
    </row>
    <row r="1120" spans="1:16" x14ac:dyDescent="0.3">
      <c r="A1120" t="s">
        <v>8219</v>
      </c>
      <c r="B1120">
        <v>63</v>
      </c>
      <c r="D1120" t="s">
        <v>8221</v>
      </c>
      <c r="E1120">
        <v>11</v>
      </c>
      <c r="O1120">
        <v>63</v>
      </c>
      <c r="P1120">
        <v>11</v>
      </c>
    </row>
    <row r="1121" spans="1:16" x14ac:dyDescent="0.3">
      <c r="A1121" t="s">
        <v>8219</v>
      </c>
      <c r="B1121">
        <v>63</v>
      </c>
      <c r="D1121" t="s">
        <v>8221</v>
      </c>
      <c r="E1121">
        <v>11</v>
      </c>
      <c r="O1121">
        <v>63</v>
      </c>
      <c r="P1121">
        <v>11</v>
      </c>
    </row>
    <row r="1122" spans="1:16" x14ac:dyDescent="0.3">
      <c r="A1122" t="s">
        <v>8219</v>
      </c>
      <c r="B1122">
        <v>64</v>
      </c>
      <c r="D1122" t="s">
        <v>8221</v>
      </c>
      <c r="E1122">
        <v>11</v>
      </c>
      <c r="O1122">
        <v>64</v>
      </c>
      <c r="P1122">
        <v>11</v>
      </c>
    </row>
    <row r="1123" spans="1:16" x14ac:dyDescent="0.3">
      <c r="A1123" t="s">
        <v>8219</v>
      </c>
      <c r="B1123">
        <v>64</v>
      </c>
      <c r="D1123" t="s">
        <v>8221</v>
      </c>
      <c r="E1123">
        <v>11</v>
      </c>
      <c r="O1123">
        <v>64</v>
      </c>
      <c r="P1123">
        <v>11</v>
      </c>
    </row>
    <row r="1124" spans="1:16" x14ac:dyDescent="0.3">
      <c r="A1124" t="s">
        <v>8219</v>
      </c>
      <c r="B1124">
        <v>64</v>
      </c>
      <c r="D1124" t="s">
        <v>8221</v>
      </c>
      <c r="E1124">
        <v>11</v>
      </c>
      <c r="O1124">
        <v>64</v>
      </c>
      <c r="P1124">
        <v>11</v>
      </c>
    </row>
    <row r="1125" spans="1:16" x14ac:dyDescent="0.3">
      <c r="A1125" t="s">
        <v>8219</v>
      </c>
      <c r="B1125">
        <v>64</v>
      </c>
      <c r="D1125" t="s">
        <v>8221</v>
      </c>
      <c r="E1125">
        <v>11</v>
      </c>
      <c r="O1125">
        <v>64</v>
      </c>
      <c r="P1125">
        <v>11</v>
      </c>
    </row>
    <row r="1126" spans="1:16" x14ac:dyDescent="0.3">
      <c r="A1126" t="s">
        <v>8219</v>
      </c>
      <c r="B1126">
        <v>64</v>
      </c>
      <c r="D1126" t="s">
        <v>8221</v>
      </c>
      <c r="E1126">
        <v>11</v>
      </c>
      <c r="O1126">
        <v>64</v>
      </c>
      <c r="P1126">
        <v>11</v>
      </c>
    </row>
    <row r="1127" spans="1:16" x14ac:dyDescent="0.3">
      <c r="A1127" t="s">
        <v>8219</v>
      </c>
      <c r="B1127">
        <v>64</v>
      </c>
      <c r="D1127" t="s">
        <v>8221</v>
      </c>
      <c r="E1127">
        <v>11</v>
      </c>
      <c r="O1127">
        <v>64</v>
      </c>
      <c r="P1127">
        <v>11</v>
      </c>
    </row>
    <row r="1128" spans="1:16" x14ac:dyDescent="0.3">
      <c r="A1128" t="s">
        <v>8219</v>
      </c>
      <c r="B1128">
        <v>64</v>
      </c>
      <c r="D1128" t="s">
        <v>8221</v>
      </c>
      <c r="E1128">
        <v>11</v>
      </c>
      <c r="O1128">
        <v>64</v>
      </c>
      <c r="P1128">
        <v>11</v>
      </c>
    </row>
    <row r="1129" spans="1:16" x14ac:dyDescent="0.3">
      <c r="A1129" t="s">
        <v>8219</v>
      </c>
      <c r="B1129">
        <v>64</v>
      </c>
      <c r="D1129" t="s">
        <v>8221</v>
      </c>
      <c r="E1129">
        <v>11</v>
      </c>
      <c r="O1129">
        <v>64</v>
      </c>
      <c r="P1129">
        <v>11</v>
      </c>
    </row>
    <row r="1130" spans="1:16" x14ac:dyDescent="0.3">
      <c r="A1130" t="s">
        <v>8219</v>
      </c>
      <c r="B1130">
        <v>64</v>
      </c>
      <c r="D1130" t="s">
        <v>8221</v>
      </c>
      <c r="E1130">
        <v>12</v>
      </c>
      <c r="O1130">
        <v>64</v>
      </c>
      <c r="P1130">
        <v>12</v>
      </c>
    </row>
    <row r="1131" spans="1:16" x14ac:dyDescent="0.3">
      <c r="A1131" t="s">
        <v>8219</v>
      </c>
      <c r="B1131">
        <v>64</v>
      </c>
      <c r="D1131" t="s">
        <v>8221</v>
      </c>
      <c r="E1131">
        <v>12</v>
      </c>
      <c r="O1131">
        <v>64</v>
      </c>
      <c r="P1131">
        <v>12</v>
      </c>
    </row>
    <row r="1132" spans="1:16" x14ac:dyDescent="0.3">
      <c r="A1132" t="s">
        <v>8219</v>
      </c>
      <c r="B1132">
        <v>64</v>
      </c>
      <c r="D1132" t="s">
        <v>8221</v>
      </c>
      <c r="E1132">
        <v>12</v>
      </c>
      <c r="O1132">
        <v>64</v>
      </c>
      <c r="P1132">
        <v>12</v>
      </c>
    </row>
    <row r="1133" spans="1:16" x14ac:dyDescent="0.3">
      <c r="A1133" t="s">
        <v>8219</v>
      </c>
      <c r="B1133">
        <v>64</v>
      </c>
      <c r="D1133" t="s">
        <v>8221</v>
      </c>
      <c r="E1133">
        <v>12</v>
      </c>
      <c r="O1133">
        <v>64</v>
      </c>
      <c r="P1133">
        <v>12</v>
      </c>
    </row>
    <row r="1134" spans="1:16" x14ac:dyDescent="0.3">
      <c r="A1134" t="s">
        <v>8219</v>
      </c>
      <c r="B1134">
        <v>65</v>
      </c>
      <c r="D1134" t="s">
        <v>8221</v>
      </c>
      <c r="E1134">
        <v>12</v>
      </c>
      <c r="O1134">
        <v>65</v>
      </c>
      <c r="P1134">
        <v>12</v>
      </c>
    </row>
    <row r="1135" spans="1:16" x14ac:dyDescent="0.3">
      <c r="A1135" t="s">
        <v>8219</v>
      </c>
      <c r="B1135">
        <v>65</v>
      </c>
      <c r="D1135" t="s">
        <v>8221</v>
      </c>
      <c r="E1135">
        <v>12</v>
      </c>
      <c r="O1135">
        <v>65</v>
      </c>
      <c r="P1135">
        <v>12</v>
      </c>
    </row>
    <row r="1136" spans="1:16" x14ac:dyDescent="0.3">
      <c r="A1136" t="s">
        <v>8219</v>
      </c>
      <c r="B1136">
        <v>65</v>
      </c>
      <c r="D1136" t="s">
        <v>8221</v>
      </c>
      <c r="E1136">
        <v>12</v>
      </c>
      <c r="O1136">
        <v>65</v>
      </c>
      <c r="P1136">
        <v>12</v>
      </c>
    </row>
    <row r="1137" spans="1:16" x14ac:dyDescent="0.3">
      <c r="A1137" t="s">
        <v>8219</v>
      </c>
      <c r="B1137">
        <v>65</v>
      </c>
      <c r="D1137" t="s">
        <v>8221</v>
      </c>
      <c r="E1137">
        <v>12</v>
      </c>
      <c r="O1137">
        <v>65</v>
      </c>
      <c r="P1137">
        <v>12</v>
      </c>
    </row>
    <row r="1138" spans="1:16" x14ac:dyDescent="0.3">
      <c r="A1138" t="s">
        <v>8219</v>
      </c>
      <c r="B1138">
        <v>65</v>
      </c>
      <c r="D1138" t="s">
        <v>8221</v>
      </c>
      <c r="E1138">
        <v>12</v>
      </c>
      <c r="O1138">
        <v>65</v>
      </c>
      <c r="P1138">
        <v>12</v>
      </c>
    </row>
    <row r="1139" spans="1:16" x14ac:dyDescent="0.3">
      <c r="A1139" t="s">
        <v>8219</v>
      </c>
      <c r="B1139">
        <v>65</v>
      </c>
      <c r="D1139" t="s">
        <v>8221</v>
      </c>
      <c r="E1139">
        <v>12</v>
      </c>
      <c r="O1139">
        <v>65</v>
      </c>
      <c r="P1139">
        <v>12</v>
      </c>
    </row>
    <row r="1140" spans="1:16" x14ac:dyDescent="0.3">
      <c r="A1140" t="s">
        <v>8219</v>
      </c>
      <c r="B1140">
        <v>65</v>
      </c>
      <c r="D1140" t="s">
        <v>8221</v>
      </c>
      <c r="E1140">
        <v>12</v>
      </c>
      <c r="O1140">
        <v>65</v>
      </c>
      <c r="P1140">
        <v>12</v>
      </c>
    </row>
    <row r="1141" spans="1:16" x14ac:dyDescent="0.3">
      <c r="A1141" t="s">
        <v>8219</v>
      </c>
      <c r="B1141">
        <v>65</v>
      </c>
      <c r="D1141" t="s">
        <v>8221</v>
      </c>
      <c r="E1141">
        <v>12</v>
      </c>
      <c r="O1141">
        <v>65</v>
      </c>
      <c r="P1141">
        <v>12</v>
      </c>
    </row>
    <row r="1142" spans="1:16" x14ac:dyDescent="0.3">
      <c r="A1142" t="s">
        <v>8219</v>
      </c>
      <c r="B1142">
        <v>65</v>
      </c>
      <c r="D1142" t="s">
        <v>8221</v>
      </c>
      <c r="E1142">
        <v>12</v>
      </c>
      <c r="O1142">
        <v>65</v>
      </c>
      <c r="P1142">
        <v>12</v>
      </c>
    </row>
    <row r="1143" spans="1:16" x14ac:dyDescent="0.3">
      <c r="A1143" t="s">
        <v>8219</v>
      </c>
      <c r="B1143">
        <v>65</v>
      </c>
      <c r="D1143" t="s">
        <v>8221</v>
      </c>
      <c r="E1143">
        <v>12</v>
      </c>
      <c r="O1143">
        <v>65</v>
      </c>
      <c r="P1143">
        <v>12</v>
      </c>
    </row>
    <row r="1144" spans="1:16" x14ac:dyDescent="0.3">
      <c r="A1144" t="s">
        <v>8219</v>
      </c>
      <c r="B1144">
        <v>65</v>
      </c>
      <c r="D1144" t="s">
        <v>8221</v>
      </c>
      <c r="E1144">
        <v>12</v>
      </c>
      <c r="O1144">
        <v>65</v>
      </c>
      <c r="P1144">
        <v>12</v>
      </c>
    </row>
    <row r="1145" spans="1:16" x14ac:dyDescent="0.3">
      <c r="A1145" t="s">
        <v>8219</v>
      </c>
      <c r="B1145">
        <v>65</v>
      </c>
      <c r="D1145" t="s">
        <v>8221</v>
      </c>
      <c r="E1145">
        <v>12</v>
      </c>
      <c r="O1145">
        <v>65</v>
      </c>
      <c r="P1145">
        <v>12</v>
      </c>
    </row>
    <row r="1146" spans="1:16" x14ac:dyDescent="0.3">
      <c r="A1146" t="s">
        <v>8219</v>
      </c>
      <c r="B1146">
        <v>66</v>
      </c>
      <c r="D1146" t="s">
        <v>8221</v>
      </c>
      <c r="E1146">
        <v>12</v>
      </c>
      <c r="O1146">
        <v>66</v>
      </c>
      <c r="P1146">
        <v>12</v>
      </c>
    </row>
    <row r="1147" spans="1:16" x14ac:dyDescent="0.3">
      <c r="A1147" t="s">
        <v>8219</v>
      </c>
      <c r="B1147">
        <v>66</v>
      </c>
      <c r="D1147" t="s">
        <v>8221</v>
      </c>
      <c r="E1147">
        <v>12</v>
      </c>
      <c r="O1147">
        <v>66</v>
      </c>
      <c r="P1147">
        <v>12</v>
      </c>
    </row>
    <row r="1148" spans="1:16" x14ac:dyDescent="0.3">
      <c r="A1148" t="s">
        <v>8219</v>
      </c>
      <c r="B1148">
        <v>66</v>
      </c>
      <c r="D1148" t="s">
        <v>8221</v>
      </c>
      <c r="E1148">
        <v>12</v>
      </c>
      <c r="O1148">
        <v>66</v>
      </c>
      <c r="P1148">
        <v>12</v>
      </c>
    </row>
    <row r="1149" spans="1:16" x14ac:dyDescent="0.3">
      <c r="A1149" t="s">
        <v>8219</v>
      </c>
      <c r="B1149">
        <v>66</v>
      </c>
      <c r="D1149" t="s">
        <v>8221</v>
      </c>
      <c r="E1149">
        <v>12</v>
      </c>
      <c r="O1149">
        <v>66</v>
      </c>
      <c r="P1149">
        <v>12</v>
      </c>
    </row>
    <row r="1150" spans="1:16" x14ac:dyDescent="0.3">
      <c r="A1150" t="s">
        <v>8219</v>
      </c>
      <c r="B1150">
        <v>66</v>
      </c>
      <c r="D1150" t="s">
        <v>8221</v>
      </c>
      <c r="E1150">
        <v>12</v>
      </c>
      <c r="O1150">
        <v>66</v>
      </c>
      <c r="P1150">
        <v>12</v>
      </c>
    </row>
    <row r="1151" spans="1:16" x14ac:dyDescent="0.3">
      <c r="A1151" t="s">
        <v>8219</v>
      </c>
      <c r="B1151">
        <v>66</v>
      </c>
      <c r="D1151" t="s">
        <v>8221</v>
      </c>
      <c r="E1151">
        <v>12</v>
      </c>
      <c r="O1151">
        <v>66</v>
      </c>
      <c r="P1151">
        <v>12</v>
      </c>
    </row>
    <row r="1152" spans="1:16" x14ac:dyDescent="0.3">
      <c r="A1152" t="s">
        <v>8219</v>
      </c>
      <c r="B1152">
        <v>66</v>
      </c>
      <c r="D1152" t="s">
        <v>8221</v>
      </c>
      <c r="E1152">
        <v>12</v>
      </c>
      <c r="O1152">
        <v>66</v>
      </c>
      <c r="P1152">
        <v>12</v>
      </c>
    </row>
    <row r="1153" spans="1:16" x14ac:dyDescent="0.3">
      <c r="A1153" t="s">
        <v>8219</v>
      </c>
      <c r="B1153">
        <v>66</v>
      </c>
      <c r="D1153" t="s">
        <v>8221</v>
      </c>
      <c r="E1153">
        <v>12</v>
      </c>
      <c r="O1153">
        <v>66</v>
      </c>
      <c r="P1153">
        <v>12</v>
      </c>
    </row>
    <row r="1154" spans="1:16" x14ac:dyDescent="0.3">
      <c r="A1154" t="s">
        <v>8219</v>
      </c>
      <c r="B1154">
        <v>67</v>
      </c>
      <c r="D1154" t="s">
        <v>8221</v>
      </c>
      <c r="E1154">
        <v>12</v>
      </c>
      <c r="O1154">
        <v>67</v>
      </c>
      <c r="P1154">
        <v>12</v>
      </c>
    </row>
    <row r="1155" spans="1:16" x14ac:dyDescent="0.3">
      <c r="A1155" t="s">
        <v>8219</v>
      </c>
      <c r="B1155">
        <v>67</v>
      </c>
      <c r="D1155" t="s">
        <v>8221</v>
      </c>
      <c r="E1155">
        <v>12</v>
      </c>
      <c r="O1155">
        <v>67</v>
      </c>
      <c r="P1155">
        <v>12</v>
      </c>
    </row>
    <row r="1156" spans="1:16" x14ac:dyDescent="0.3">
      <c r="A1156" t="s">
        <v>8219</v>
      </c>
      <c r="B1156">
        <v>67</v>
      </c>
      <c r="D1156" t="s">
        <v>8221</v>
      </c>
      <c r="E1156">
        <v>12</v>
      </c>
      <c r="O1156">
        <v>67</v>
      </c>
      <c r="P1156">
        <v>12</v>
      </c>
    </row>
    <row r="1157" spans="1:16" x14ac:dyDescent="0.3">
      <c r="A1157" t="s">
        <v>8219</v>
      </c>
      <c r="B1157">
        <v>67</v>
      </c>
      <c r="D1157" t="s">
        <v>8221</v>
      </c>
      <c r="E1157">
        <v>12</v>
      </c>
      <c r="O1157">
        <v>67</v>
      </c>
      <c r="P1157">
        <v>12</v>
      </c>
    </row>
    <row r="1158" spans="1:16" x14ac:dyDescent="0.3">
      <c r="A1158" t="s">
        <v>8219</v>
      </c>
      <c r="B1158">
        <v>67</v>
      </c>
      <c r="D1158" t="s">
        <v>8221</v>
      </c>
      <c r="E1158">
        <v>12</v>
      </c>
      <c r="O1158">
        <v>67</v>
      </c>
      <c r="P1158">
        <v>12</v>
      </c>
    </row>
    <row r="1159" spans="1:16" x14ac:dyDescent="0.3">
      <c r="A1159" t="s">
        <v>8219</v>
      </c>
      <c r="B1159">
        <v>67</v>
      </c>
      <c r="D1159" t="s">
        <v>8221</v>
      </c>
      <c r="E1159">
        <v>12</v>
      </c>
      <c r="O1159">
        <v>67</v>
      </c>
      <c r="P1159">
        <v>12</v>
      </c>
    </row>
    <row r="1160" spans="1:16" x14ac:dyDescent="0.3">
      <c r="A1160" t="s">
        <v>8219</v>
      </c>
      <c r="B1160">
        <v>67</v>
      </c>
      <c r="D1160" t="s">
        <v>8221</v>
      </c>
      <c r="E1160">
        <v>12</v>
      </c>
      <c r="O1160">
        <v>67</v>
      </c>
      <c r="P1160">
        <v>12</v>
      </c>
    </row>
    <row r="1161" spans="1:16" x14ac:dyDescent="0.3">
      <c r="A1161" t="s">
        <v>8219</v>
      </c>
      <c r="B1161">
        <v>67</v>
      </c>
      <c r="D1161" t="s">
        <v>8221</v>
      </c>
      <c r="E1161">
        <v>13</v>
      </c>
      <c r="O1161">
        <v>67</v>
      </c>
      <c r="P1161">
        <v>13</v>
      </c>
    </row>
    <row r="1162" spans="1:16" x14ac:dyDescent="0.3">
      <c r="A1162" t="s">
        <v>8219</v>
      </c>
      <c r="B1162">
        <v>67</v>
      </c>
      <c r="D1162" t="s">
        <v>8221</v>
      </c>
      <c r="E1162">
        <v>13</v>
      </c>
      <c r="O1162">
        <v>67</v>
      </c>
      <c r="P1162">
        <v>13</v>
      </c>
    </row>
    <row r="1163" spans="1:16" x14ac:dyDescent="0.3">
      <c r="A1163" t="s">
        <v>8219</v>
      </c>
      <c r="B1163">
        <v>68</v>
      </c>
      <c r="D1163" t="s">
        <v>8221</v>
      </c>
      <c r="E1163">
        <v>13</v>
      </c>
      <c r="O1163">
        <v>68</v>
      </c>
      <c r="P1163">
        <v>13</v>
      </c>
    </row>
    <row r="1164" spans="1:16" x14ac:dyDescent="0.3">
      <c r="A1164" t="s">
        <v>8219</v>
      </c>
      <c r="B1164">
        <v>68</v>
      </c>
      <c r="D1164" t="s">
        <v>8221</v>
      </c>
      <c r="E1164">
        <v>13</v>
      </c>
      <c r="O1164">
        <v>68</v>
      </c>
      <c r="P1164">
        <v>13</v>
      </c>
    </row>
    <row r="1165" spans="1:16" x14ac:dyDescent="0.3">
      <c r="A1165" t="s">
        <v>8219</v>
      </c>
      <c r="B1165">
        <v>68</v>
      </c>
      <c r="D1165" t="s">
        <v>8221</v>
      </c>
      <c r="E1165">
        <v>13</v>
      </c>
      <c r="O1165">
        <v>68</v>
      </c>
      <c r="P1165">
        <v>13</v>
      </c>
    </row>
    <row r="1166" spans="1:16" x14ac:dyDescent="0.3">
      <c r="A1166" t="s">
        <v>8219</v>
      </c>
      <c r="B1166">
        <v>68</v>
      </c>
      <c r="D1166" t="s">
        <v>8221</v>
      </c>
      <c r="E1166">
        <v>13</v>
      </c>
      <c r="O1166">
        <v>68</v>
      </c>
      <c r="P1166">
        <v>13</v>
      </c>
    </row>
    <row r="1167" spans="1:16" x14ac:dyDescent="0.3">
      <c r="A1167" t="s">
        <v>8219</v>
      </c>
      <c r="B1167">
        <v>68</v>
      </c>
      <c r="D1167" t="s">
        <v>8221</v>
      </c>
      <c r="E1167">
        <v>13</v>
      </c>
      <c r="O1167">
        <v>68</v>
      </c>
      <c r="P1167">
        <v>13</v>
      </c>
    </row>
    <row r="1168" spans="1:16" x14ac:dyDescent="0.3">
      <c r="A1168" t="s">
        <v>8219</v>
      </c>
      <c r="B1168">
        <v>68</v>
      </c>
      <c r="D1168" t="s">
        <v>8221</v>
      </c>
      <c r="E1168">
        <v>13</v>
      </c>
      <c r="O1168">
        <v>68</v>
      </c>
      <c r="P1168">
        <v>13</v>
      </c>
    </row>
    <row r="1169" spans="1:16" x14ac:dyDescent="0.3">
      <c r="A1169" t="s">
        <v>8219</v>
      </c>
      <c r="B1169">
        <v>68</v>
      </c>
      <c r="D1169" t="s">
        <v>8221</v>
      </c>
      <c r="E1169">
        <v>13</v>
      </c>
      <c r="O1169">
        <v>68</v>
      </c>
      <c r="P1169">
        <v>13</v>
      </c>
    </row>
    <row r="1170" spans="1:16" x14ac:dyDescent="0.3">
      <c r="A1170" t="s">
        <v>8219</v>
      </c>
      <c r="B1170">
        <v>69</v>
      </c>
      <c r="D1170" t="s">
        <v>8221</v>
      </c>
      <c r="E1170">
        <v>13</v>
      </c>
      <c r="O1170">
        <v>69</v>
      </c>
      <c r="P1170">
        <v>13</v>
      </c>
    </row>
    <row r="1171" spans="1:16" x14ac:dyDescent="0.3">
      <c r="A1171" t="s">
        <v>8219</v>
      </c>
      <c r="B1171">
        <v>69</v>
      </c>
      <c r="D1171" t="s">
        <v>8221</v>
      </c>
      <c r="E1171">
        <v>13</v>
      </c>
      <c r="O1171">
        <v>69</v>
      </c>
      <c r="P1171">
        <v>13</v>
      </c>
    </row>
    <row r="1172" spans="1:16" x14ac:dyDescent="0.3">
      <c r="A1172" t="s">
        <v>8219</v>
      </c>
      <c r="B1172">
        <v>69</v>
      </c>
      <c r="D1172" t="s">
        <v>8221</v>
      </c>
      <c r="E1172">
        <v>13</v>
      </c>
      <c r="O1172">
        <v>69</v>
      </c>
      <c r="P1172">
        <v>13</v>
      </c>
    </row>
    <row r="1173" spans="1:16" x14ac:dyDescent="0.3">
      <c r="A1173" t="s">
        <v>8219</v>
      </c>
      <c r="B1173">
        <v>69</v>
      </c>
      <c r="D1173" t="s">
        <v>8221</v>
      </c>
      <c r="E1173">
        <v>13</v>
      </c>
      <c r="O1173">
        <v>69</v>
      </c>
      <c r="P1173">
        <v>13</v>
      </c>
    </row>
    <row r="1174" spans="1:16" x14ac:dyDescent="0.3">
      <c r="A1174" t="s">
        <v>8219</v>
      </c>
      <c r="B1174">
        <v>69</v>
      </c>
      <c r="D1174" t="s">
        <v>8221</v>
      </c>
      <c r="E1174">
        <v>13</v>
      </c>
      <c r="O1174">
        <v>69</v>
      </c>
      <c r="P1174">
        <v>13</v>
      </c>
    </row>
    <row r="1175" spans="1:16" x14ac:dyDescent="0.3">
      <c r="A1175" t="s">
        <v>8219</v>
      </c>
      <c r="B1175">
        <v>69</v>
      </c>
      <c r="D1175" t="s">
        <v>8221</v>
      </c>
      <c r="E1175">
        <v>13</v>
      </c>
      <c r="O1175">
        <v>69</v>
      </c>
      <c r="P1175">
        <v>13</v>
      </c>
    </row>
    <row r="1176" spans="1:16" x14ac:dyDescent="0.3">
      <c r="A1176" t="s">
        <v>8219</v>
      </c>
      <c r="B1176">
        <v>69</v>
      </c>
      <c r="D1176" t="s">
        <v>8221</v>
      </c>
      <c r="E1176">
        <v>13</v>
      </c>
      <c r="O1176">
        <v>69</v>
      </c>
      <c r="P1176">
        <v>13</v>
      </c>
    </row>
    <row r="1177" spans="1:16" x14ac:dyDescent="0.3">
      <c r="A1177" t="s">
        <v>8219</v>
      </c>
      <c r="B1177">
        <v>69</v>
      </c>
      <c r="D1177" t="s">
        <v>8221</v>
      </c>
      <c r="E1177">
        <v>13</v>
      </c>
      <c r="O1177">
        <v>69</v>
      </c>
      <c r="P1177">
        <v>13</v>
      </c>
    </row>
    <row r="1178" spans="1:16" x14ac:dyDescent="0.3">
      <c r="A1178" t="s">
        <v>8219</v>
      </c>
      <c r="B1178">
        <v>69</v>
      </c>
      <c r="D1178" t="s">
        <v>8221</v>
      </c>
      <c r="E1178">
        <v>13</v>
      </c>
      <c r="O1178">
        <v>69</v>
      </c>
      <c r="P1178">
        <v>13</v>
      </c>
    </row>
    <row r="1179" spans="1:16" x14ac:dyDescent="0.3">
      <c r="A1179" t="s">
        <v>8219</v>
      </c>
      <c r="B1179">
        <v>69</v>
      </c>
      <c r="D1179" t="s">
        <v>8221</v>
      </c>
      <c r="E1179">
        <v>13</v>
      </c>
      <c r="O1179">
        <v>69</v>
      </c>
      <c r="P1179">
        <v>13</v>
      </c>
    </row>
    <row r="1180" spans="1:16" x14ac:dyDescent="0.3">
      <c r="A1180" t="s">
        <v>8219</v>
      </c>
      <c r="B1180">
        <v>69</v>
      </c>
      <c r="D1180" t="s">
        <v>8221</v>
      </c>
      <c r="E1180">
        <v>13</v>
      </c>
      <c r="O1180">
        <v>69</v>
      </c>
      <c r="P1180">
        <v>13</v>
      </c>
    </row>
    <row r="1181" spans="1:16" x14ac:dyDescent="0.3">
      <c r="A1181" t="s">
        <v>8219</v>
      </c>
      <c r="B1181">
        <v>69</v>
      </c>
      <c r="D1181" t="s">
        <v>8221</v>
      </c>
      <c r="E1181">
        <v>13</v>
      </c>
      <c r="O1181">
        <v>69</v>
      </c>
      <c r="P1181">
        <v>13</v>
      </c>
    </row>
    <row r="1182" spans="1:16" x14ac:dyDescent="0.3">
      <c r="A1182" t="s">
        <v>8219</v>
      </c>
      <c r="B1182">
        <v>69</v>
      </c>
      <c r="D1182" t="s">
        <v>8221</v>
      </c>
      <c r="E1182">
        <v>13</v>
      </c>
      <c r="O1182">
        <v>69</v>
      </c>
      <c r="P1182">
        <v>13</v>
      </c>
    </row>
    <row r="1183" spans="1:16" x14ac:dyDescent="0.3">
      <c r="A1183" t="s">
        <v>8219</v>
      </c>
      <c r="B1183">
        <v>69</v>
      </c>
      <c r="D1183" t="s">
        <v>8221</v>
      </c>
      <c r="E1183">
        <v>14</v>
      </c>
      <c r="O1183">
        <v>69</v>
      </c>
      <c r="P1183">
        <v>14</v>
      </c>
    </row>
    <row r="1184" spans="1:16" x14ac:dyDescent="0.3">
      <c r="A1184" t="s">
        <v>8219</v>
      </c>
      <c r="B1184">
        <v>70</v>
      </c>
      <c r="D1184" t="s">
        <v>8221</v>
      </c>
      <c r="E1184">
        <v>14</v>
      </c>
      <c r="O1184">
        <v>70</v>
      </c>
      <c r="P1184">
        <v>14</v>
      </c>
    </row>
    <row r="1185" spans="1:16" x14ac:dyDescent="0.3">
      <c r="A1185" t="s">
        <v>8219</v>
      </c>
      <c r="B1185">
        <v>70</v>
      </c>
      <c r="D1185" t="s">
        <v>8221</v>
      </c>
      <c r="E1185">
        <v>14</v>
      </c>
      <c r="O1185">
        <v>70</v>
      </c>
      <c r="P1185">
        <v>14</v>
      </c>
    </row>
    <row r="1186" spans="1:16" x14ac:dyDescent="0.3">
      <c r="A1186" t="s">
        <v>8219</v>
      </c>
      <c r="B1186">
        <v>70</v>
      </c>
      <c r="D1186" t="s">
        <v>8221</v>
      </c>
      <c r="E1186">
        <v>14</v>
      </c>
      <c r="O1186">
        <v>70</v>
      </c>
      <c r="P1186">
        <v>14</v>
      </c>
    </row>
    <row r="1187" spans="1:16" x14ac:dyDescent="0.3">
      <c r="A1187" t="s">
        <v>8219</v>
      </c>
      <c r="B1187">
        <v>70</v>
      </c>
      <c r="D1187" t="s">
        <v>8221</v>
      </c>
      <c r="E1187">
        <v>14</v>
      </c>
      <c r="O1187">
        <v>70</v>
      </c>
      <c r="P1187">
        <v>14</v>
      </c>
    </row>
    <row r="1188" spans="1:16" x14ac:dyDescent="0.3">
      <c r="A1188" t="s">
        <v>8219</v>
      </c>
      <c r="B1188">
        <v>70</v>
      </c>
      <c r="D1188" t="s">
        <v>8221</v>
      </c>
      <c r="E1188">
        <v>14</v>
      </c>
      <c r="O1188">
        <v>70</v>
      </c>
      <c r="P1188">
        <v>14</v>
      </c>
    </row>
    <row r="1189" spans="1:16" x14ac:dyDescent="0.3">
      <c r="A1189" t="s">
        <v>8219</v>
      </c>
      <c r="B1189">
        <v>70</v>
      </c>
      <c r="D1189" t="s">
        <v>8221</v>
      </c>
      <c r="E1189">
        <v>14</v>
      </c>
      <c r="O1189">
        <v>70</v>
      </c>
      <c r="P1189">
        <v>14</v>
      </c>
    </row>
    <row r="1190" spans="1:16" x14ac:dyDescent="0.3">
      <c r="A1190" t="s">
        <v>8219</v>
      </c>
      <c r="B1190">
        <v>70</v>
      </c>
      <c r="D1190" t="s">
        <v>8221</v>
      </c>
      <c r="E1190">
        <v>14</v>
      </c>
      <c r="O1190">
        <v>70</v>
      </c>
      <c r="P1190">
        <v>14</v>
      </c>
    </row>
    <row r="1191" spans="1:16" x14ac:dyDescent="0.3">
      <c r="A1191" t="s">
        <v>8219</v>
      </c>
      <c r="B1191">
        <v>70</v>
      </c>
      <c r="D1191" t="s">
        <v>8221</v>
      </c>
      <c r="E1191">
        <v>14</v>
      </c>
      <c r="O1191">
        <v>70</v>
      </c>
      <c r="P1191">
        <v>14</v>
      </c>
    </row>
    <row r="1192" spans="1:16" x14ac:dyDescent="0.3">
      <c r="A1192" t="s">
        <v>8219</v>
      </c>
      <c r="B1192">
        <v>70</v>
      </c>
      <c r="D1192" t="s">
        <v>8221</v>
      </c>
      <c r="E1192">
        <v>14</v>
      </c>
      <c r="O1192">
        <v>70</v>
      </c>
      <c r="P1192">
        <v>14</v>
      </c>
    </row>
    <row r="1193" spans="1:16" x14ac:dyDescent="0.3">
      <c r="A1193" t="s">
        <v>8219</v>
      </c>
      <c r="B1193">
        <v>70</v>
      </c>
      <c r="D1193" t="s">
        <v>8221</v>
      </c>
      <c r="E1193">
        <v>14</v>
      </c>
      <c r="O1193">
        <v>70</v>
      </c>
      <c r="P1193">
        <v>14</v>
      </c>
    </row>
    <row r="1194" spans="1:16" x14ac:dyDescent="0.3">
      <c r="A1194" t="s">
        <v>8219</v>
      </c>
      <c r="B1194">
        <v>70</v>
      </c>
      <c r="D1194" t="s">
        <v>8221</v>
      </c>
      <c r="E1194">
        <v>14</v>
      </c>
      <c r="O1194">
        <v>70</v>
      </c>
      <c r="P1194">
        <v>14</v>
      </c>
    </row>
    <row r="1195" spans="1:16" x14ac:dyDescent="0.3">
      <c r="A1195" t="s">
        <v>8219</v>
      </c>
      <c r="B1195">
        <v>70</v>
      </c>
      <c r="D1195" t="s">
        <v>8221</v>
      </c>
      <c r="E1195">
        <v>14</v>
      </c>
      <c r="O1195">
        <v>70</v>
      </c>
      <c r="P1195">
        <v>14</v>
      </c>
    </row>
    <row r="1196" spans="1:16" x14ac:dyDescent="0.3">
      <c r="A1196" t="s">
        <v>8219</v>
      </c>
      <c r="B1196">
        <v>70</v>
      </c>
      <c r="D1196" t="s">
        <v>8221</v>
      </c>
      <c r="E1196">
        <v>14</v>
      </c>
      <c r="O1196">
        <v>70</v>
      </c>
      <c r="P1196">
        <v>14</v>
      </c>
    </row>
    <row r="1197" spans="1:16" x14ac:dyDescent="0.3">
      <c r="A1197" t="s">
        <v>8219</v>
      </c>
      <c r="B1197">
        <v>70</v>
      </c>
      <c r="D1197" t="s">
        <v>8221</v>
      </c>
      <c r="E1197">
        <v>14</v>
      </c>
      <c r="O1197">
        <v>70</v>
      </c>
      <c r="P1197">
        <v>14</v>
      </c>
    </row>
    <row r="1198" spans="1:16" x14ac:dyDescent="0.3">
      <c r="A1198" t="s">
        <v>8219</v>
      </c>
      <c r="B1198">
        <v>70</v>
      </c>
      <c r="D1198" t="s">
        <v>8221</v>
      </c>
      <c r="E1198">
        <v>14</v>
      </c>
      <c r="O1198">
        <v>70</v>
      </c>
      <c r="P1198">
        <v>14</v>
      </c>
    </row>
    <row r="1199" spans="1:16" x14ac:dyDescent="0.3">
      <c r="A1199" t="s">
        <v>8219</v>
      </c>
      <c r="B1199">
        <v>70</v>
      </c>
      <c r="D1199" t="s">
        <v>8221</v>
      </c>
      <c r="E1199">
        <v>14</v>
      </c>
      <c r="O1199">
        <v>70</v>
      </c>
      <c r="P1199">
        <v>14</v>
      </c>
    </row>
    <row r="1200" spans="1:16" x14ac:dyDescent="0.3">
      <c r="A1200" t="s">
        <v>8219</v>
      </c>
      <c r="B1200">
        <v>70</v>
      </c>
      <c r="D1200" t="s">
        <v>8221</v>
      </c>
      <c r="E1200">
        <v>14</v>
      </c>
      <c r="O1200">
        <v>70</v>
      </c>
      <c r="P1200">
        <v>14</v>
      </c>
    </row>
    <row r="1201" spans="1:16" x14ac:dyDescent="0.3">
      <c r="A1201" t="s">
        <v>8219</v>
      </c>
      <c r="B1201">
        <v>71</v>
      </c>
      <c r="D1201" t="s">
        <v>8221</v>
      </c>
      <c r="E1201">
        <v>14</v>
      </c>
      <c r="O1201">
        <v>71</v>
      </c>
      <c r="P1201">
        <v>14</v>
      </c>
    </row>
    <row r="1202" spans="1:16" x14ac:dyDescent="0.3">
      <c r="A1202" t="s">
        <v>8219</v>
      </c>
      <c r="B1202">
        <v>71</v>
      </c>
      <c r="D1202" t="s">
        <v>8221</v>
      </c>
      <c r="E1202">
        <v>14</v>
      </c>
      <c r="O1202">
        <v>71</v>
      </c>
      <c r="P1202">
        <v>14</v>
      </c>
    </row>
    <row r="1203" spans="1:16" x14ac:dyDescent="0.3">
      <c r="A1203" t="s">
        <v>8219</v>
      </c>
      <c r="B1203">
        <v>71</v>
      </c>
      <c r="D1203" t="s">
        <v>8221</v>
      </c>
      <c r="E1203">
        <v>14</v>
      </c>
      <c r="O1203">
        <v>71</v>
      </c>
      <c r="P1203">
        <v>14</v>
      </c>
    </row>
    <row r="1204" spans="1:16" x14ac:dyDescent="0.3">
      <c r="A1204" t="s">
        <v>8219</v>
      </c>
      <c r="B1204">
        <v>71</v>
      </c>
      <c r="D1204" t="s">
        <v>8221</v>
      </c>
      <c r="E1204">
        <v>15</v>
      </c>
      <c r="O1204">
        <v>71</v>
      </c>
      <c r="P1204">
        <v>15</v>
      </c>
    </row>
    <row r="1205" spans="1:16" x14ac:dyDescent="0.3">
      <c r="A1205" t="s">
        <v>8219</v>
      </c>
      <c r="B1205">
        <v>71</v>
      </c>
      <c r="D1205" t="s">
        <v>8221</v>
      </c>
      <c r="E1205">
        <v>15</v>
      </c>
      <c r="O1205">
        <v>71</v>
      </c>
      <c r="P1205">
        <v>15</v>
      </c>
    </row>
    <row r="1206" spans="1:16" x14ac:dyDescent="0.3">
      <c r="A1206" t="s">
        <v>8219</v>
      </c>
      <c r="B1206">
        <v>71</v>
      </c>
      <c r="D1206" t="s">
        <v>8221</v>
      </c>
      <c r="E1206">
        <v>15</v>
      </c>
      <c r="O1206">
        <v>71</v>
      </c>
      <c r="P1206">
        <v>15</v>
      </c>
    </row>
    <row r="1207" spans="1:16" x14ac:dyDescent="0.3">
      <c r="A1207" t="s">
        <v>8219</v>
      </c>
      <c r="B1207">
        <v>71</v>
      </c>
      <c r="D1207" t="s">
        <v>8221</v>
      </c>
      <c r="E1207">
        <v>15</v>
      </c>
      <c r="O1207">
        <v>71</v>
      </c>
      <c r="P1207">
        <v>15</v>
      </c>
    </row>
    <row r="1208" spans="1:16" x14ac:dyDescent="0.3">
      <c r="A1208" t="s">
        <v>8219</v>
      </c>
      <c r="B1208">
        <v>71</v>
      </c>
      <c r="D1208" t="s">
        <v>8221</v>
      </c>
      <c r="E1208">
        <v>15</v>
      </c>
      <c r="O1208">
        <v>71</v>
      </c>
      <c r="P1208">
        <v>15</v>
      </c>
    </row>
    <row r="1209" spans="1:16" x14ac:dyDescent="0.3">
      <c r="A1209" t="s">
        <v>8219</v>
      </c>
      <c r="B1209">
        <v>71</v>
      </c>
      <c r="D1209" t="s">
        <v>8221</v>
      </c>
      <c r="E1209">
        <v>15</v>
      </c>
      <c r="O1209">
        <v>71</v>
      </c>
      <c r="P1209">
        <v>15</v>
      </c>
    </row>
    <row r="1210" spans="1:16" x14ac:dyDescent="0.3">
      <c r="A1210" t="s">
        <v>8219</v>
      </c>
      <c r="B1210">
        <v>71</v>
      </c>
      <c r="D1210" t="s">
        <v>8221</v>
      </c>
      <c r="E1210">
        <v>15</v>
      </c>
      <c r="O1210">
        <v>71</v>
      </c>
      <c r="P1210">
        <v>15</v>
      </c>
    </row>
    <row r="1211" spans="1:16" x14ac:dyDescent="0.3">
      <c r="A1211" t="s">
        <v>8219</v>
      </c>
      <c r="B1211">
        <v>71</v>
      </c>
      <c r="D1211" t="s">
        <v>8221</v>
      </c>
      <c r="E1211">
        <v>15</v>
      </c>
      <c r="O1211">
        <v>71</v>
      </c>
      <c r="P1211">
        <v>15</v>
      </c>
    </row>
    <row r="1212" spans="1:16" x14ac:dyDescent="0.3">
      <c r="A1212" t="s">
        <v>8219</v>
      </c>
      <c r="B1212">
        <v>71</v>
      </c>
      <c r="D1212" t="s">
        <v>8221</v>
      </c>
      <c r="E1212">
        <v>15</v>
      </c>
      <c r="O1212">
        <v>71</v>
      </c>
      <c r="P1212">
        <v>15</v>
      </c>
    </row>
    <row r="1213" spans="1:16" x14ac:dyDescent="0.3">
      <c r="A1213" t="s">
        <v>8219</v>
      </c>
      <c r="B1213">
        <v>71</v>
      </c>
      <c r="D1213" t="s">
        <v>8221</v>
      </c>
      <c r="E1213">
        <v>15</v>
      </c>
      <c r="O1213">
        <v>71</v>
      </c>
      <c r="P1213">
        <v>15</v>
      </c>
    </row>
    <row r="1214" spans="1:16" x14ac:dyDescent="0.3">
      <c r="A1214" t="s">
        <v>8219</v>
      </c>
      <c r="B1214">
        <v>71</v>
      </c>
      <c r="D1214" t="s">
        <v>8221</v>
      </c>
      <c r="E1214">
        <v>15</v>
      </c>
      <c r="O1214">
        <v>71</v>
      </c>
      <c r="P1214">
        <v>15</v>
      </c>
    </row>
    <row r="1215" spans="1:16" x14ac:dyDescent="0.3">
      <c r="A1215" t="s">
        <v>8219</v>
      </c>
      <c r="B1215">
        <v>71</v>
      </c>
      <c r="D1215" t="s">
        <v>8221</v>
      </c>
      <c r="E1215">
        <v>15</v>
      </c>
      <c r="O1215">
        <v>71</v>
      </c>
      <c r="P1215">
        <v>15</v>
      </c>
    </row>
    <row r="1216" spans="1:16" x14ac:dyDescent="0.3">
      <c r="A1216" t="s">
        <v>8219</v>
      </c>
      <c r="B1216">
        <v>71</v>
      </c>
      <c r="D1216" t="s">
        <v>8221</v>
      </c>
      <c r="E1216">
        <v>15</v>
      </c>
      <c r="O1216">
        <v>71</v>
      </c>
      <c r="P1216">
        <v>15</v>
      </c>
    </row>
    <row r="1217" spans="1:16" x14ac:dyDescent="0.3">
      <c r="A1217" t="s">
        <v>8219</v>
      </c>
      <c r="B1217">
        <v>72</v>
      </c>
      <c r="D1217" t="s">
        <v>8221</v>
      </c>
      <c r="E1217">
        <v>16</v>
      </c>
      <c r="O1217">
        <v>72</v>
      </c>
      <c r="P1217">
        <v>16</v>
      </c>
    </row>
    <row r="1218" spans="1:16" x14ac:dyDescent="0.3">
      <c r="A1218" t="s">
        <v>8219</v>
      </c>
      <c r="B1218">
        <v>72</v>
      </c>
      <c r="D1218" t="s">
        <v>8221</v>
      </c>
      <c r="E1218">
        <v>16</v>
      </c>
      <c r="O1218">
        <v>72</v>
      </c>
      <c r="P1218">
        <v>16</v>
      </c>
    </row>
    <row r="1219" spans="1:16" x14ac:dyDescent="0.3">
      <c r="A1219" t="s">
        <v>8219</v>
      </c>
      <c r="B1219">
        <v>72</v>
      </c>
      <c r="D1219" t="s">
        <v>8221</v>
      </c>
      <c r="E1219">
        <v>16</v>
      </c>
      <c r="O1219">
        <v>72</v>
      </c>
      <c r="P1219">
        <v>16</v>
      </c>
    </row>
    <row r="1220" spans="1:16" x14ac:dyDescent="0.3">
      <c r="A1220" t="s">
        <v>8219</v>
      </c>
      <c r="B1220">
        <v>72</v>
      </c>
      <c r="D1220" t="s">
        <v>8221</v>
      </c>
      <c r="E1220">
        <v>16</v>
      </c>
      <c r="O1220">
        <v>72</v>
      </c>
      <c r="P1220">
        <v>16</v>
      </c>
    </row>
    <row r="1221" spans="1:16" x14ac:dyDescent="0.3">
      <c r="A1221" t="s">
        <v>8219</v>
      </c>
      <c r="B1221">
        <v>72</v>
      </c>
      <c r="D1221" t="s">
        <v>8221</v>
      </c>
      <c r="E1221">
        <v>16</v>
      </c>
      <c r="O1221">
        <v>72</v>
      </c>
      <c r="P1221">
        <v>16</v>
      </c>
    </row>
    <row r="1222" spans="1:16" x14ac:dyDescent="0.3">
      <c r="A1222" t="s">
        <v>8219</v>
      </c>
      <c r="B1222">
        <v>72</v>
      </c>
      <c r="D1222" t="s">
        <v>8221</v>
      </c>
      <c r="E1222">
        <v>16</v>
      </c>
      <c r="O1222">
        <v>72</v>
      </c>
      <c r="P1222">
        <v>16</v>
      </c>
    </row>
    <row r="1223" spans="1:16" x14ac:dyDescent="0.3">
      <c r="A1223" t="s">
        <v>8219</v>
      </c>
      <c r="B1223">
        <v>72</v>
      </c>
      <c r="D1223" t="s">
        <v>8221</v>
      </c>
      <c r="E1223">
        <v>16</v>
      </c>
      <c r="O1223">
        <v>72</v>
      </c>
      <c r="P1223">
        <v>16</v>
      </c>
    </row>
    <row r="1224" spans="1:16" x14ac:dyDescent="0.3">
      <c r="A1224" t="s">
        <v>8219</v>
      </c>
      <c r="B1224">
        <v>72</v>
      </c>
      <c r="D1224" t="s">
        <v>8221</v>
      </c>
      <c r="E1224">
        <v>16</v>
      </c>
      <c r="O1224">
        <v>72</v>
      </c>
      <c r="P1224">
        <v>16</v>
      </c>
    </row>
    <row r="1225" spans="1:16" x14ac:dyDescent="0.3">
      <c r="A1225" t="s">
        <v>8219</v>
      </c>
      <c r="B1225">
        <v>72</v>
      </c>
      <c r="D1225" t="s">
        <v>8221</v>
      </c>
      <c r="E1225">
        <v>16</v>
      </c>
      <c r="O1225">
        <v>72</v>
      </c>
      <c r="P1225">
        <v>16</v>
      </c>
    </row>
    <row r="1226" spans="1:16" x14ac:dyDescent="0.3">
      <c r="A1226" t="s">
        <v>8219</v>
      </c>
      <c r="B1226">
        <v>72</v>
      </c>
      <c r="D1226" t="s">
        <v>8221</v>
      </c>
      <c r="E1226">
        <v>16</v>
      </c>
      <c r="O1226">
        <v>72</v>
      </c>
      <c r="P1226">
        <v>16</v>
      </c>
    </row>
    <row r="1227" spans="1:16" x14ac:dyDescent="0.3">
      <c r="A1227" t="s">
        <v>8219</v>
      </c>
      <c r="B1227">
        <v>72</v>
      </c>
      <c r="D1227" t="s">
        <v>8221</v>
      </c>
      <c r="E1227">
        <v>16</v>
      </c>
      <c r="O1227">
        <v>72</v>
      </c>
      <c r="P1227">
        <v>16</v>
      </c>
    </row>
    <row r="1228" spans="1:16" x14ac:dyDescent="0.3">
      <c r="A1228" t="s">
        <v>8219</v>
      </c>
      <c r="B1228">
        <v>72</v>
      </c>
      <c r="D1228" t="s">
        <v>8221</v>
      </c>
      <c r="E1228">
        <v>16</v>
      </c>
      <c r="O1228">
        <v>72</v>
      </c>
      <c r="P1228">
        <v>16</v>
      </c>
    </row>
    <row r="1229" spans="1:16" x14ac:dyDescent="0.3">
      <c r="A1229" t="s">
        <v>8219</v>
      </c>
      <c r="B1229">
        <v>72</v>
      </c>
      <c r="D1229" t="s">
        <v>8221</v>
      </c>
      <c r="E1229">
        <v>16</v>
      </c>
      <c r="O1229">
        <v>72</v>
      </c>
      <c r="P1229">
        <v>16</v>
      </c>
    </row>
    <row r="1230" spans="1:16" x14ac:dyDescent="0.3">
      <c r="A1230" t="s">
        <v>8219</v>
      </c>
      <c r="B1230">
        <v>73</v>
      </c>
      <c r="D1230" t="s">
        <v>8221</v>
      </c>
      <c r="E1230">
        <v>16</v>
      </c>
      <c r="O1230">
        <v>73</v>
      </c>
      <c r="P1230">
        <v>16</v>
      </c>
    </row>
    <row r="1231" spans="1:16" x14ac:dyDescent="0.3">
      <c r="A1231" t="s">
        <v>8219</v>
      </c>
      <c r="B1231">
        <v>73</v>
      </c>
      <c r="D1231" t="s">
        <v>8221</v>
      </c>
      <c r="E1231">
        <v>16</v>
      </c>
      <c r="O1231">
        <v>73</v>
      </c>
      <c r="P1231">
        <v>16</v>
      </c>
    </row>
    <row r="1232" spans="1:16" x14ac:dyDescent="0.3">
      <c r="A1232" t="s">
        <v>8219</v>
      </c>
      <c r="B1232">
        <v>73</v>
      </c>
      <c r="D1232" t="s">
        <v>8221</v>
      </c>
      <c r="E1232">
        <v>16</v>
      </c>
      <c r="O1232">
        <v>73</v>
      </c>
      <c r="P1232">
        <v>16</v>
      </c>
    </row>
    <row r="1233" spans="1:16" x14ac:dyDescent="0.3">
      <c r="A1233" t="s">
        <v>8219</v>
      </c>
      <c r="B1233">
        <v>73</v>
      </c>
      <c r="D1233" t="s">
        <v>8221</v>
      </c>
      <c r="E1233">
        <v>17</v>
      </c>
      <c r="O1233">
        <v>73</v>
      </c>
      <c r="P1233">
        <v>17</v>
      </c>
    </row>
    <row r="1234" spans="1:16" x14ac:dyDescent="0.3">
      <c r="A1234" t="s">
        <v>8219</v>
      </c>
      <c r="B1234">
        <v>73</v>
      </c>
      <c r="D1234" t="s">
        <v>8221</v>
      </c>
      <c r="E1234">
        <v>17</v>
      </c>
      <c r="O1234">
        <v>73</v>
      </c>
      <c r="P1234">
        <v>17</v>
      </c>
    </row>
    <row r="1235" spans="1:16" x14ac:dyDescent="0.3">
      <c r="A1235" t="s">
        <v>8219</v>
      </c>
      <c r="B1235">
        <v>73</v>
      </c>
      <c r="D1235" t="s">
        <v>8221</v>
      </c>
      <c r="E1235">
        <v>17</v>
      </c>
      <c r="O1235">
        <v>73</v>
      </c>
      <c r="P1235">
        <v>17</v>
      </c>
    </row>
    <row r="1236" spans="1:16" x14ac:dyDescent="0.3">
      <c r="A1236" t="s">
        <v>8219</v>
      </c>
      <c r="B1236">
        <v>73</v>
      </c>
      <c r="D1236" t="s">
        <v>8221</v>
      </c>
      <c r="E1236">
        <v>17</v>
      </c>
      <c r="O1236">
        <v>73</v>
      </c>
      <c r="P1236">
        <v>17</v>
      </c>
    </row>
    <row r="1237" spans="1:16" x14ac:dyDescent="0.3">
      <c r="A1237" t="s">
        <v>8219</v>
      </c>
      <c r="B1237">
        <v>73</v>
      </c>
      <c r="D1237" t="s">
        <v>8221</v>
      </c>
      <c r="E1237">
        <v>17</v>
      </c>
      <c r="O1237">
        <v>73</v>
      </c>
      <c r="P1237">
        <v>17</v>
      </c>
    </row>
    <row r="1238" spans="1:16" x14ac:dyDescent="0.3">
      <c r="A1238" t="s">
        <v>8219</v>
      </c>
      <c r="B1238">
        <v>73</v>
      </c>
      <c r="D1238" t="s">
        <v>8221</v>
      </c>
      <c r="E1238">
        <v>17</v>
      </c>
      <c r="O1238">
        <v>73</v>
      </c>
      <c r="P1238">
        <v>17</v>
      </c>
    </row>
    <row r="1239" spans="1:16" x14ac:dyDescent="0.3">
      <c r="A1239" t="s">
        <v>8219</v>
      </c>
      <c r="B1239">
        <v>73</v>
      </c>
      <c r="D1239" t="s">
        <v>8221</v>
      </c>
      <c r="E1239">
        <v>17</v>
      </c>
      <c r="O1239">
        <v>73</v>
      </c>
      <c r="P1239">
        <v>17</v>
      </c>
    </row>
    <row r="1240" spans="1:16" x14ac:dyDescent="0.3">
      <c r="A1240" t="s">
        <v>8219</v>
      </c>
      <c r="B1240">
        <v>73</v>
      </c>
      <c r="D1240" t="s">
        <v>8221</v>
      </c>
      <c r="E1240">
        <v>17</v>
      </c>
      <c r="O1240">
        <v>73</v>
      </c>
      <c r="P1240">
        <v>17</v>
      </c>
    </row>
    <row r="1241" spans="1:16" x14ac:dyDescent="0.3">
      <c r="A1241" t="s">
        <v>8219</v>
      </c>
      <c r="B1241">
        <v>73</v>
      </c>
      <c r="D1241" t="s">
        <v>8221</v>
      </c>
      <c r="E1241">
        <v>17</v>
      </c>
      <c r="O1241">
        <v>73</v>
      </c>
      <c r="P1241">
        <v>17</v>
      </c>
    </row>
    <row r="1242" spans="1:16" x14ac:dyDescent="0.3">
      <c r="A1242" t="s">
        <v>8219</v>
      </c>
      <c r="B1242">
        <v>74</v>
      </c>
      <c r="D1242" t="s">
        <v>8221</v>
      </c>
      <c r="E1242">
        <v>17</v>
      </c>
      <c r="O1242">
        <v>74</v>
      </c>
      <c r="P1242">
        <v>17</v>
      </c>
    </row>
    <row r="1243" spans="1:16" x14ac:dyDescent="0.3">
      <c r="A1243" t="s">
        <v>8219</v>
      </c>
      <c r="B1243">
        <v>74</v>
      </c>
      <c r="D1243" t="s">
        <v>8221</v>
      </c>
      <c r="E1243">
        <v>17</v>
      </c>
      <c r="O1243">
        <v>74</v>
      </c>
      <c r="P1243">
        <v>17</v>
      </c>
    </row>
    <row r="1244" spans="1:16" x14ac:dyDescent="0.3">
      <c r="A1244" t="s">
        <v>8219</v>
      </c>
      <c r="B1244">
        <v>74</v>
      </c>
      <c r="D1244" t="s">
        <v>8221</v>
      </c>
      <c r="E1244">
        <v>17</v>
      </c>
      <c r="O1244">
        <v>74</v>
      </c>
      <c r="P1244">
        <v>17</v>
      </c>
    </row>
    <row r="1245" spans="1:16" x14ac:dyDescent="0.3">
      <c r="A1245" t="s">
        <v>8219</v>
      </c>
      <c r="B1245">
        <v>74</v>
      </c>
      <c r="D1245" t="s">
        <v>8221</v>
      </c>
      <c r="E1245">
        <v>17</v>
      </c>
      <c r="O1245">
        <v>74</v>
      </c>
      <c r="P1245">
        <v>17</v>
      </c>
    </row>
    <row r="1246" spans="1:16" x14ac:dyDescent="0.3">
      <c r="A1246" t="s">
        <v>8219</v>
      </c>
      <c r="B1246">
        <v>74</v>
      </c>
      <c r="D1246" t="s">
        <v>8221</v>
      </c>
      <c r="E1246">
        <v>17</v>
      </c>
      <c r="O1246">
        <v>74</v>
      </c>
      <c r="P1246">
        <v>17</v>
      </c>
    </row>
    <row r="1247" spans="1:16" x14ac:dyDescent="0.3">
      <c r="A1247" t="s">
        <v>8219</v>
      </c>
      <c r="B1247">
        <v>74</v>
      </c>
      <c r="D1247" t="s">
        <v>8221</v>
      </c>
      <c r="E1247">
        <v>17</v>
      </c>
      <c r="O1247">
        <v>74</v>
      </c>
      <c r="P1247">
        <v>17</v>
      </c>
    </row>
    <row r="1248" spans="1:16" x14ac:dyDescent="0.3">
      <c r="A1248" t="s">
        <v>8219</v>
      </c>
      <c r="B1248">
        <v>74</v>
      </c>
      <c r="D1248" t="s">
        <v>8221</v>
      </c>
      <c r="E1248">
        <v>17</v>
      </c>
      <c r="O1248">
        <v>74</v>
      </c>
      <c r="P1248">
        <v>17</v>
      </c>
    </row>
    <row r="1249" spans="1:16" x14ac:dyDescent="0.3">
      <c r="A1249" t="s">
        <v>8219</v>
      </c>
      <c r="B1249">
        <v>74</v>
      </c>
      <c r="D1249" t="s">
        <v>8221</v>
      </c>
      <c r="E1249">
        <v>18</v>
      </c>
      <c r="O1249">
        <v>74</v>
      </c>
      <c r="P1249">
        <v>18</v>
      </c>
    </row>
    <row r="1250" spans="1:16" x14ac:dyDescent="0.3">
      <c r="A1250" t="s">
        <v>8219</v>
      </c>
      <c r="B1250">
        <v>74</v>
      </c>
      <c r="D1250" t="s">
        <v>8221</v>
      </c>
      <c r="E1250">
        <v>18</v>
      </c>
      <c r="O1250">
        <v>74</v>
      </c>
      <c r="P1250">
        <v>18</v>
      </c>
    </row>
    <row r="1251" spans="1:16" x14ac:dyDescent="0.3">
      <c r="A1251" t="s">
        <v>8219</v>
      </c>
      <c r="B1251">
        <v>74</v>
      </c>
      <c r="D1251" t="s">
        <v>8221</v>
      </c>
      <c r="E1251">
        <v>18</v>
      </c>
      <c r="O1251">
        <v>74</v>
      </c>
      <c r="P1251">
        <v>18</v>
      </c>
    </row>
    <row r="1252" spans="1:16" x14ac:dyDescent="0.3">
      <c r="A1252" t="s">
        <v>8219</v>
      </c>
      <c r="B1252">
        <v>74</v>
      </c>
      <c r="D1252" t="s">
        <v>8221</v>
      </c>
      <c r="E1252">
        <v>18</v>
      </c>
      <c r="O1252">
        <v>74</v>
      </c>
      <c r="P1252">
        <v>18</v>
      </c>
    </row>
    <row r="1253" spans="1:16" x14ac:dyDescent="0.3">
      <c r="A1253" t="s">
        <v>8219</v>
      </c>
      <c r="B1253">
        <v>74</v>
      </c>
      <c r="D1253" t="s">
        <v>8221</v>
      </c>
      <c r="E1253">
        <v>18</v>
      </c>
      <c r="O1253">
        <v>74</v>
      </c>
      <c r="P1253">
        <v>18</v>
      </c>
    </row>
    <row r="1254" spans="1:16" x14ac:dyDescent="0.3">
      <c r="A1254" t="s">
        <v>8219</v>
      </c>
      <c r="B1254">
        <v>74</v>
      </c>
      <c r="D1254" t="s">
        <v>8221</v>
      </c>
      <c r="E1254">
        <v>18</v>
      </c>
      <c r="O1254">
        <v>74</v>
      </c>
      <c r="P1254">
        <v>18</v>
      </c>
    </row>
    <row r="1255" spans="1:16" x14ac:dyDescent="0.3">
      <c r="A1255" t="s">
        <v>8219</v>
      </c>
      <c r="B1255">
        <v>75</v>
      </c>
      <c r="D1255" t="s">
        <v>8221</v>
      </c>
      <c r="E1255">
        <v>18</v>
      </c>
      <c r="O1255">
        <v>75</v>
      </c>
      <c r="P1255">
        <v>18</v>
      </c>
    </row>
    <row r="1256" spans="1:16" x14ac:dyDescent="0.3">
      <c r="A1256" t="s">
        <v>8219</v>
      </c>
      <c r="B1256">
        <v>75</v>
      </c>
      <c r="D1256" t="s">
        <v>8221</v>
      </c>
      <c r="E1256">
        <v>18</v>
      </c>
      <c r="O1256">
        <v>75</v>
      </c>
      <c r="P1256">
        <v>18</v>
      </c>
    </row>
    <row r="1257" spans="1:16" x14ac:dyDescent="0.3">
      <c r="A1257" t="s">
        <v>8219</v>
      </c>
      <c r="B1257">
        <v>75</v>
      </c>
      <c r="D1257" t="s">
        <v>8221</v>
      </c>
      <c r="E1257">
        <v>19</v>
      </c>
      <c r="O1257">
        <v>75</v>
      </c>
      <c r="P1257">
        <v>19</v>
      </c>
    </row>
    <row r="1258" spans="1:16" x14ac:dyDescent="0.3">
      <c r="A1258" t="s">
        <v>8219</v>
      </c>
      <c r="B1258">
        <v>75</v>
      </c>
      <c r="D1258" t="s">
        <v>8221</v>
      </c>
      <c r="E1258">
        <v>19</v>
      </c>
      <c r="O1258">
        <v>75</v>
      </c>
      <c r="P1258">
        <v>19</v>
      </c>
    </row>
    <row r="1259" spans="1:16" x14ac:dyDescent="0.3">
      <c r="A1259" t="s">
        <v>8219</v>
      </c>
      <c r="B1259">
        <v>75</v>
      </c>
      <c r="D1259" t="s">
        <v>8221</v>
      </c>
      <c r="E1259">
        <v>19</v>
      </c>
      <c r="O1259">
        <v>75</v>
      </c>
      <c r="P1259">
        <v>19</v>
      </c>
    </row>
    <row r="1260" spans="1:16" x14ac:dyDescent="0.3">
      <c r="A1260" t="s">
        <v>8219</v>
      </c>
      <c r="B1260">
        <v>75</v>
      </c>
      <c r="D1260" t="s">
        <v>8221</v>
      </c>
      <c r="E1260">
        <v>19</v>
      </c>
      <c r="O1260">
        <v>75</v>
      </c>
      <c r="P1260">
        <v>19</v>
      </c>
    </row>
    <row r="1261" spans="1:16" x14ac:dyDescent="0.3">
      <c r="A1261" t="s">
        <v>8219</v>
      </c>
      <c r="B1261">
        <v>75</v>
      </c>
      <c r="D1261" t="s">
        <v>8221</v>
      </c>
      <c r="E1261">
        <v>19</v>
      </c>
      <c r="O1261">
        <v>75</v>
      </c>
      <c r="P1261">
        <v>19</v>
      </c>
    </row>
    <row r="1262" spans="1:16" x14ac:dyDescent="0.3">
      <c r="A1262" t="s">
        <v>8219</v>
      </c>
      <c r="B1262">
        <v>75</v>
      </c>
      <c r="D1262" t="s">
        <v>8221</v>
      </c>
      <c r="E1262">
        <v>19</v>
      </c>
      <c r="O1262">
        <v>75</v>
      </c>
      <c r="P1262">
        <v>19</v>
      </c>
    </row>
    <row r="1263" spans="1:16" x14ac:dyDescent="0.3">
      <c r="A1263" t="s">
        <v>8219</v>
      </c>
      <c r="B1263">
        <v>75</v>
      </c>
      <c r="D1263" t="s">
        <v>8221</v>
      </c>
      <c r="E1263">
        <v>19</v>
      </c>
      <c r="O1263">
        <v>75</v>
      </c>
      <c r="P1263">
        <v>19</v>
      </c>
    </row>
    <row r="1264" spans="1:16" x14ac:dyDescent="0.3">
      <c r="A1264" t="s">
        <v>8219</v>
      </c>
      <c r="B1264">
        <v>75</v>
      </c>
      <c r="D1264" t="s">
        <v>8221</v>
      </c>
      <c r="E1264">
        <v>19</v>
      </c>
      <c r="O1264">
        <v>75</v>
      </c>
      <c r="P1264">
        <v>19</v>
      </c>
    </row>
    <row r="1265" spans="1:16" x14ac:dyDescent="0.3">
      <c r="A1265" t="s">
        <v>8219</v>
      </c>
      <c r="B1265">
        <v>75</v>
      </c>
      <c r="D1265" t="s">
        <v>8221</v>
      </c>
      <c r="E1265">
        <v>19</v>
      </c>
      <c r="O1265">
        <v>75</v>
      </c>
      <c r="P1265">
        <v>19</v>
      </c>
    </row>
    <row r="1266" spans="1:16" x14ac:dyDescent="0.3">
      <c r="A1266" t="s">
        <v>8219</v>
      </c>
      <c r="B1266">
        <v>75</v>
      </c>
      <c r="D1266" t="s">
        <v>8221</v>
      </c>
      <c r="E1266">
        <v>19</v>
      </c>
      <c r="O1266">
        <v>75</v>
      </c>
      <c r="P1266">
        <v>19</v>
      </c>
    </row>
    <row r="1267" spans="1:16" x14ac:dyDescent="0.3">
      <c r="A1267" t="s">
        <v>8219</v>
      </c>
      <c r="B1267">
        <v>76</v>
      </c>
      <c r="D1267" t="s">
        <v>8221</v>
      </c>
      <c r="E1267">
        <v>19</v>
      </c>
      <c r="O1267">
        <v>76</v>
      </c>
      <c r="P1267">
        <v>19</v>
      </c>
    </row>
    <row r="1268" spans="1:16" x14ac:dyDescent="0.3">
      <c r="A1268" t="s">
        <v>8219</v>
      </c>
      <c r="B1268">
        <v>76</v>
      </c>
      <c r="D1268" t="s">
        <v>8221</v>
      </c>
      <c r="E1268">
        <v>20</v>
      </c>
      <c r="O1268">
        <v>76</v>
      </c>
      <c r="P1268">
        <v>20</v>
      </c>
    </row>
    <row r="1269" spans="1:16" x14ac:dyDescent="0.3">
      <c r="A1269" t="s">
        <v>8219</v>
      </c>
      <c r="B1269">
        <v>76</v>
      </c>
      <c r="D1269" t="s">
        <v>8221</v>
      </c>
      <c r="E1269">
        <v>20</v>
      </c>
      <c r="O1269">
        <v>76</v>
      </c>
      <c r="P1269">
        <v>20</v>
      </c>
    </row>
    <row r="1270" spans="1:16" x14ac:dyDescent="0.3">
      <c r="A1270" t="s">
        <v>8219</v>
      </c>
      <c r="B1270">
        <v>76</v>
      </c>
      <c r="D1270" t="s">
        <v>8221</v>
      </c>
      <c r="E1270">
        <v>20</v>
      </c>
      <c r="O1270">
        <v>76</v>
      </c>
      <c r="P1270">
        <v>20</v>
      </c>
    </row>
    <row r="1271" spans="1:16" x14ac:dyDescent="0.3">
      <c r="A1271" t="s">
        <v>8219</v>
      </c>
      <c r="B1271">
        <v>76</v>
      </c>
      <c r="D1271" t="s">
        <v>8221</v>
      </c>
      <c r="E1271">
        <v>20</v>
      </c>
      <c r="O1271">
        <v>76</v>
      </c>
      <c r="P1271">
        <v>20</v>
      </c>
    </row>
    <row r="1272" spans="1:16" x14ac:dyDescent="0.3">
      <c r="A1272" t="s">
        <v>8219</v>
      </c>
      <c r="B1272">
        <v>76</v>
      </c>
      <c r="D1272" t="s">
        <v>8221</v>
      </c>
      <c r="E1272">
        <v>20</v>
      </c>
      <c r="O1272">
        <v>76</v>
      </c>
      <c r="P1272">
        <v>20</v>
      </c>
    </row>
    <row r="1273" spans="1:16" x14ac:dyDescent="0.3">
      <c r="A1273" t="s">
        <v>8219</v>
      </c>
      <c r="B1273">
        <v>76</v>
      </c>
      <c r="D1273" t="s">
        <v>8221</v>
      </c>
      <c r="E1273">
        <v>20</v>
      </c>
      <c r="O1273">
        <v>76</v>
      </c>
      <c r="P1273">
        <v>20</v>
      </c>
    </row>
    <row r="1274" spans="1:16" x14ac:dyDescent="0.3">
      <c r="A1274" t="s">
        <v>8219</v>
      </c>
      <c r="B1274">
        <v>76</v>
      </c>
      <c r="D1274" t="s">
        <v>8221</v>
      </c>
      <c r="E1274">
        <v>20</v>
      </c>
      <c r="O1274">
        <v>76</v>
      </c>
      <c r="P1274">
        <v>20</v>
      </c>
    </row>
    <row r="1275" spans="1:16" x14ac:dyDescent="0.3">
      <c r="A1275" t="s">
        <v>8219</v>
      </c>
      <c r="B1275">
        <v>76</v>
      </c>
      <c r="D1275" t="s">
        <v>8221</v>
      </c>
      <c r="E1275">
        <v>20</v>
      </c>
      <c r="O1275">
        <v>76</v>
      </c>
      <c r="P1275">
        <v>20</v>
      </c>
    </row>
    <row r="1276" spans="1:16" x14ac:dyDescent="0.3">
      <c r="A1276" t="s">
        <v>8219</v>
      </c>
      <c r="B1276">
        <v>76</v>
      </c>
      <c r="D1276" t="s">
        <v>8221</v>
      </c>
      <c r="E1276">
        <v>21</v>
      </c>
      <c r="O1276">
        <v>76</v>
      </c>
      <c r="P1276">
        <v>21</v>
      </c>
    </row>
    <row r="1277" spans="1:16" x14ac:dyDescent="0.3">
      <c r="A1277" t="s">
        <v>8219</v>
      </c>
      <c r="B1277">
        <v>77</v>
      </c>
      <c r="D1277" t="s">
        <v>8221</v>
      </c>
      <c r="E1277">
        <v>21</v>
      </c>
      <c r="O1277">
        <v>77</v>
      </c>
      <c r="P1277">
        <v>21</v>
      </c>
    </row>
    <row r="1278" spans="1:16" x14ac:dyDescent="0.3">
      <c r="A1278" t="s">
        <v>8219</v>
      </c>
      <c r="B1278">
        <v>77</v>
      </c>
      <c r="D1278" t="s">
        <v>8221</v>
      </c>
      <c r="E1278">
        <v>21</v>
      </c>
      <c r="O1278">
        <v>77</v>
      </c>
      <c r="P1278">
        <v>21</v>
      </c>
    </row>
    <row r="1279" spans="1:16" x14ac:dyDescent="0.3">
      <c r="A1279" t="s">
        <v>8219</v>
      </c>
      <c r="B1279">
        <v>77</v>
      </c>
      <c r="D1279" t="s">
        <v>8221</v>
      </c>
      <c r="E1279">
        <v>21</v>
      </c>
      <c r="O1279">
        <v>77</v>
      </c>
      <c r="P1279">
        <v>21</v>
      </c>
    </row>
    <row r="1280" spans="1:16" x14ac:dyDescent="0.3">
      <c r="A1280" t="s">
        <v>8219</v>
      </c>
      <c r="B1280">
        <v>77</v>
      </c>
      <c r="D1280" t="s">
        <v>8221</v>
      </c>
      <c r="E1280">
        <v>21</v>
      </c>
      <c r="O1280">
        <v>77</v>
      </c>
      <c r="P1280">
        <v>21</v>
      </c>
    </row>
    <row r="1281" spans="1:16" x14ac:dyDescent="0.3">
      <c r="A1281" t="s">
        <v>8219</v>
      </c>
      <c r="B1281">
        <v>77</v>
      </c>
      <c r="D1281" t="s">
        <v>8221</v>
      </c>
      <c r="E1281">
        <v>21</v>
      </c>
      <c r="O1281">
        <v>77</v>
      </c>
      <c r="P1281">
        <v>21</v>
      </c>
    </row>
    <row r="1282" spans="1:16" x14ac:dyDescent="0.3">
      <c r="A1282" t="s">
        <v>8219</v>
      </c>
      <c r="B1282">
        <v>77</v>
      </c>
      <c r="D1282" t="s">
        <v>8221</v>
      </c>
      <c r="E1282">
        <v>21</v>
      </c>
      <c r="O1282">
        <v>77</v>
      </c>
      <c r="P1282">
        <v>21</v>
      </c>
    </row>
    <row r="1283" spans="1:16" x14ac:dyDescent="0.3">
      <c r="A1283" t="s">
        <v>8219</v>
      </c>
      <c r="B1283">
        <v>77</v>
      </c>
      <c r="D1283" t="s">
        <v>8221</v>
      </c>
      <c r="E1283">
        <v>21</v>
      </c>
      <c r="O1283">
        <v>77</v>
      </c>
      <c r="P1283">
        <v>21</v>
      </c>
    </row>
    <row r="1284" spans="1:16" x14ac:dyDescent="0.3">
      <c r="A1284" t="s">
        <v>8219</v>
      </c>
      <c r="B1284">
        <v>77</v>
      </c>
      <c r="D1284" t="s">
        <v>8221</v>
      </c>
      <c r="E1284">
        <v>21</v>
      </c>
      <c r="O1284">
        <v>77</v>
      </c>
      <c r="P1284">
        <v>21</v>
      </c>
    </row>
    <row r="1285" spans="1:16" x14ac:dyDescent="0.3">
      <c r="A1285" t="s">
        <v>8219</v>
      </c>
      <c r="B1285">
        <v>78</v>
      </c>
      <c r="D1285" t="s">
        <v>8221</v>
      </c>
      <c r="E1285">
        <v>22</v>
      </c>
      <c r="O1285">
        <v>78</v>
      </c>
      <c r="P1285">
        <v>22</v>
      </c>
    </row>
    <row r="1286" spans="1:16" x14ac:dyDescent="0.3">
      <c r="A1286" t="s">
        <v>8219</v>
      </c>
      <c r="B1286">
        <v>78</v>
      </c>
      <c r="D1286" t="s">
        <v>8221</v>
      </c>
      <c r="E1286">
        <v>22</v>
      </c>
      <c r="O1286">
        <v>78</v>
      </c>
      <c r="P1286">
        <v>22</v>
      </c>
    </row>
    <row r="1287" spans="1:16" x14ac:dyDescent="0.3">
      <c r="A1287" t="s">
        <v>8219</v>
      </c>
      <c r="B1287">
        <v>78</v>
      </c>
      <c r="D1287" t="s">
        <v>8221</v>
      </c>
      <c r="E1287">
        <v>22</v>
      </c>
      <c r="O1287">
        <v>78</v>
      </c>
      <c r="P1287">
        <v>22</v>
      </c>
    </row>
    <row r="1288" spans="1:16" x14ac:dyDescent="0.3">
      <c r="A1288" t="s">
        <v>8219</v>
      </c>
      <c r="B1288">
        <v>78</v>
      </c>
      <c r="D1288" t="s">
        <v>8221</v>
      </c>
      <c r="E1288">
        <v>22</v>
      </c>
      <c r="O1288">
        <v>78</v>
      </c>
      <c r="P1288">
        <v>22</v>
      </c>
    </row>
    <row r="1289" spans="1:16" x14ac:dyDescent="0.3">
      <c r="A1289" t="s">
        <v>8219</v>
      </c>
      <c r="B1289">
        <v>78</v>
      </c>
      <c r="D1289" t="s">
        <v>8221</v>
      </c>
      <c r="E1289">
        <v>22</v>
      </c>
      <c r="O1289">
        <v>78</v>
      </c>
      <c r="P1289">
        <v>22</v>
      </c>
    </row>
    <row r="1290" spans="1:16" x14ac:dyDescent="0.3">
      <c r="A1290" t="s">
        <v>8219</v>
      </c>
      <c r="B1290">
        <v>78</v>
      </c>
      <c r="D1290" t="s">
        <v>8221</v>
      </c>
      <c r="E1290">
        <v>22</v>
      </c>
      <c r="O1290">
        <v>78</v>
      </c>
      <c r="P1290">
        <v>22</v>
      </c>
    </row>
    <row r="1291" spans="1:16" x14ac:dyDescent="0.3">
      <c r="A1291" t="s">
        <v>8219</v>
      </c>
      <c r="B1291">
        <v>78</v>
      </c>
      <c r="D1291" t="s">
        <v>8221</v>
      </c>
      <c r="E1291">
        <v>22</v>
      </c>
      <c r="O1291">
        <v>78</v>
      </c>
      <c r="P1291">
        <v>22</v>
      </c>
    </row>
    <row r="1292" spans="1:16" x14ac:dyDescent="0.3">
      <c r="A1292" t="s">
        <v>8219</v>
      </c>
      <c r="B1292">
        <v>78</v>
      </c>
      <c r="D1292" t="s">
        <v>8221</v>
      </c>
      <c r="E1292">
        <v>23</v>
      </c>
      <c r="O1292">
        <v>78</v>
      </c>
      <c r="P1292">
        <v>23</v>
      </c>
    </row>
    <row r="1293" spans="1:16" x14ac:dyDescent="0.3">
      <c r="A1293" t="s">
        <v>8219</v>
      </c>
      <c r="B1293">
        <v>78</v>
      </c>
      <c r="D1293" t="s">
        <v>8221</v>
      </c>
      <c r="E1293">
        <v>23</v>
      </c>
      <c r="O1293">
        <v>78</v>
      </c>
      <c r="P1293">
        <v>23</v>
      </c>
    </row>
    <row r="1294" spans="1:16" x14ac:dyDescent="0.3">
      <c r="A1294" t="s">
        <v>8219</v>
      </c>
      <c r="B1294">
        <v>78</v>
      </c>
      <c r="D1294" t="s">
        <v>8221</v>
      </c>
      <c r="E1294">
        <v>23</v>
      </c>
      <c r="O1294">
        <v>78</v>
      </c>
      <c r="P1294">
        <v>23</v>
      </c>
    </row>
    <row r="1295" spans="1:16" x14ac:dyDescent="0.3">
      <c r="A1295" t="s">
        <v>8219</v>
      </c>
      <c r="B1295">
        <v>78</v>
      </c>
      <c r="D1295" t="s">
        <v>8221</v>
      </c>
      <c r="E1295">
        <v>23</v>
      </c>
      <c r="O1295">
        <v>78</v>
      </c>
      <c r="P1295">
        <v>23</v>
      </c>
    </row>
    <row r="1296" spans="1:16" x14ac:dyDescent="0.3">
      <c r="A1296" t="s">
        <v>8219</v>
      </c>
      <c r="B1296">
        <v>78</v>
      </c>
      <c r="D1296" t="s">
        <v>8221</v>
      </c>
      <c r="E1296">
        <v>23</v>
      </c>
      <c r="O1296">
        <v>78</v>
      </c>
      <c r="P1296">
        <v>23</v>
      </c>
    </row>
    <row r="1297" spans="1:16" x14ac:dyDescent="0.3">
      <c r="A1297" t="s">
        <v>8219</v>
      </c>
      <c r="B1297">
        <v>78</v>
      </c>
      <c r="D1297" t="s">
        <v>8221</v>
      </c>
      <c r="E1297">
        <v>23</v>
      </c>
      <c r="O1297">
        <v>78</v>
      </c>
      <c r="P1297">
        <v>23</v>
      </c>
    </row>
    <row r="1298" spans="1:16" x14ac:dyDescent="0.3">
      <c r="A1298" t="s">
        <v>8219</v>
      </c>
      <c r="B1298">
        <v>79</v>
      </c>
      <c r="D1298" t="s">
        <v>8221</v>
      </c>
      <c r="E1298">
        <v>23</v>
      </c>
      <c r="O1298">
        <v>79</v>
      </c>
      <c r="P1298">
        <v>23</v>
      </c>
    </row>
    <row r="1299" spans="1:16" x14ac:dyDescent="0.3">
      <c r="A1299" t="s">
        <v>8219</v>
      </c>
      <c r="B1299">
        <v>79</v>
      </c>
      <c r="D1299" t="s">
        <v>8221</v>
      </c>
      <c r="E1299">
        <v>24</v>
      </c>
      <c r="O1299">
        <v>79</v>
      </c>
      <c r="P1299">
        <v>24</v>
      </c>
    </row>
    <row r="1300" spans="1:16" x14ac:dyDescent="0.3">
      <c r="A1300" t="s">
        <v>8219</v>
      </c>
      <c r="B1300">
        <v>79</v>
      </c>
      <c r="D1300" t="s">
        <v>8221</v>
      </c>
      <c r="E1300">
        <v>24</v>
      </c>
      <c r="O1300">
        <v>79</v>
      </c>
      <c r="P1300">
        <v>24</v>
      </c>
    </row>
    <row r="1301" spans="1:16" x14ac:dyDescent="0.3">
      <c r="A1301" t="s">
        <v>8219</v>
      </c>
      <c r="B1301">
        <v>79</v>
      </c>
      <c r="D1301" t="s">
        <v>8221</v>
      </c>
      <c r="E1301">
        <v>24</v>
      </c>
      <c r="O1301">
        <v>79</v>
      </c>
      <c r="P1301">
        <v>24</v>
      </c>
    </row>
    <row r="1302" spans="1:16" x14ac:dyDescent="0.3">
      <c r="A1302" t="s">
        <v>8219</v>
      </c>
      <c r="B1302">
        <v>79</v>
      </c>
      <c r="D1302" t="s">
        <v>8221</v>
      </c>
      <c r="E1302">
        <v>24</v>
      </c>
      <c r="O1302">
        <v>79</v>
      </c>
      <c r="P1302">
        <v>24</v>
      </c>
    </row>
    <row r="1303" spans="1:16" x14ac:dyDescent="0.3">
      <c r="A1303" t="s">
        <v>8219</v>
      </c>
      <c r="B1303">
        <v>79</v>
      </c>
      <c r="D1303" t="s">
        <v>8221</v>
      </c>
      <c r="E1303">
        <v>24</v>
      </c>
      <c r="O1303">
        <v>79</v>
      </c>
      <c r="P1303">
        <v>24</v>
      </c>
    </row>
    <row r="1304" spans="1:16" x14ac:dyDescent="0.3">
      <c r="A1304" t="s">
        <v>8219</v>
      </c>
      <c r="B1304">
        <v>79</v>
      </c>
      <c r="D1304" t="s">
        <v>8221</v>
      </c>
      <c r="E1304">
        <v>24</v>
      </c>
      <c r="O1304">
        <v>79</v>
      </c>
      <c r="P1304">
        <v>24</v>
      </c>
    </row>
    <row r="1305" spans="1:16" x14ac:dyDescent="0.3">
      <c r="A1305" t="s">
        <v>8219</v>
      </c>
      <c r="B1305">
        <v>79</v>
      </c>
      <c r="D1305" t="s">
        <v>8221</v>
      </c>
      <c r="E1305">
        <v>24</v>
      </c>
      <c r="O1305">
        <v>79</v>
      </c>
      <c r="P1305">
        <v>24</v>
      </c>
    </row>
    <row r="1306" spans="1:16" x14ac:dyDescent="0.3">
      <c r="A1306" t="s">
        <v>8219</v>
      </c>
      <c r="B1306">
        <v>79</v>
      </c>
      <c r="D1306" t="s">
        <v>8221</v>
      </c>
      <c r="E1306">
        <v>24</v>
      </c>
      <c r="O1306">
        <v>79</v>
      </c>
      <c r="P1306">
        <v>24</v>
      </c>
    </row>
    <row r="1307" spans="1:16" x14ac:dyDescent="0.3">
      <c r="A1307" t="s">
        <v>8219</v>
      </c>
      <c r="B1307">
        <v>79</v>
      </c>
      <c r="D1307" t="s">
        <v>8221</v>
      </c>
      <c r="E1307">
        <v>24</v>
      </c>
      <c r="O1307">
        <v>79</v>
      </c>
      <c r="P1307">
        <v>24</v>
      </c>
    </row>
    <row r="1308" spans="1:16" x14ac:dyDescent="0.3">
      <c r="A1308" t="s">
        <v>8219</v>
      </c>
      <c r="B1308">
        <v>79</v>
      </c>
      <c r="D1308" t="s">
        <v>8221</v>
      </c>
      <c r="E1308">
        <v>24</v>
      </c>
      <c r="O1308">
        <v>79</v>
      </c>
      <c r="P1308">
        <v>24</v>
      </c>
    </row>
    <row r="1309" spans="1:16" x14ac:dyDescent="0.3">
      <c r="A1309" t="s">
        <v>8219</v>
      </c>
      <c r="B1309">
        <v>80</v>
      </c>
      <c r="D1309" t="s">
        <v>8221</v>
      </c>
      <c r="E1309">
        <v>24</v>
      </c>
      <c r="O1309">
        <v>80</v>
      </c>
      <c r="P1309">
        <v>24</v>
      </c>
    </row>
    <row r="1310" spans="1:16" x14ac:dyDescent="0.3">
      <c r="A1310" t="s">
        <v>8219</v>
      </c>
      <c r="B1310">
        <v>80</v>
      </c>
      <c r="D1310" t="s">
        <v>8221</v>
      </c>
      <c r="E1310">
        <v>24</v>
      </c>
      <c r="O1310">
        <v>80</v>
      </c>
      <c r="P1310">
        <v>24</v>
      </c>
    </row>
    <row r="1311" spans="1:16" x14ac:dyDescent="0.3">
      <c r="A1311" t="s">
        <v>8219</v>
      </c>
      <c r="B1311">
        <v>80</v>
      </c>
      <c r="D1311" t="s">
        <v>8221</v>
      </c>
      <c r="E1311">
        <v>24</v>
      </c>
      <c r="O1311">
        <v>80</v>
      </c>
      <c r="P1311">
        <v>24</v>
      </c>
    </row>
    <row r="1312" spans="1:16" x14ac:dyDescent="0.3">
      <c r="A1312" t="s">
        <v>8219</v>
      </c>
      <c r="B1312">
        <v>80</v>
      </c>
      <c r="D1312" t="s">
        <v>8221</v>
      </c>
      <c r="E1312">
        <v>25</v>
      </c>
      <c r="O1312">
        <v>80</v>
      </c>
      <c r="P1312">
        <v>25</v>
      </c>
    </row>
    <row r="1313" spans="1:16" x14ac:dyDescent="0.3">
      <c r="A1313" t="s">
        <v>8219</v>
      </c>
      <c r="B1313">
        <v>80</v>
      </c>
      <c r="D1313" t="s">
        <v>8221</v>
      </c>
      <c r="E1313">
        <v>25</v>
      </c>
      <c r="O1313">
        <v>80</v>
      </c>
      <c r="P1313">
        <v>25</v>
      </c>
    </row>
    <row r="1314" spans="1:16" x14ac:dyDescent="0.3">
      <c r="A1314" t="s">
        <v>8219</v>
      </c>
      <c r="B1314">
        <v>80</v>
      </c>
      <c r="D1314" t="s">
        <v>8221</v>
      </c>
      <c r="E1314">
        <v>25</v>
      </c>
      <c r="O1314">
        <v>80</v>
      </c>
      <c r="P1314">
        <v>25</v>
      </c>
    </row>
    <row r="1315" spans="1:16" x14ac:dyDescent="0.3">
      <c r="A1315" t="s">
        <v>8219</v>
      </c>
      <c r="B1315">
        <v>80</v>
      </c>
      <c r="D1315" t="s">
        <v>8221</v>
      </c>
      <c r="E1315">
        <v>25</v>
      </c>
      <c r="O1315">
        <v>80</v>
      </c>
      <c r="P1315">
        <v>25</v>
      </c>
    </row>
    <row r="1316" spans="1:16" x14ac:dyDescent="0.3">
      <c r="A1316" t="s">
        <v>8219</v>
      </c>
      <c r="B1316">
        <v>80</v>
      </c>
      <c r="D1316" t="s">
        <v>8221</v>
      </c>
      <c r="E1316">
        <v>25</v>
      </c>
      <c r="O1316">
        <v>80</v>
      </c>
      <c r="P1316">
        <v>25</v>
      </c>
    </row>
    <row r="1317" spans="1:16" x14ac:dyDescent="0.3">
      <c r="A1317" t="s">
        <v>8219</v>
      </c>
      <c r="B1317">
        <v>81</v>
      </c>
      <c r="D1317" t="s">
        <v>8221</v>
      </c>
      <c r="E1317">
        <v>25</v>
      </c>
      <c r="O1317">
        <v>81</v>
      </c>
      <c r="P1317">
        <v>25</v>
      </c>
    </row>
    <row r="1318" spans="1:16" x14ac:dyDescent="0.3">
      <c r="A1318" t="s">
        <v>8219</v>
      </c>
      <c r="B1318">
        <v>81</v>
      </c>
      <c r="D1318" t="s">
        <v>8221</v>
      </c>
      <c r="E1318">
        <v>25</v>
      </c>
      <c r="O1318">
        <v>81</v>
      </c>
      <c r="P1318">
        <v>25</v>
      </c>
    </row>
    <row r="1319" spans="1:16" x14ac:dyDescent="0.3">
      <c r="A1319" t="s">
        <v>8219</v>
      </c>
      <c r="B1319">
        <v>81</v>
      </c>
      <c r="D1319" t="s">
        <v>8221</v>
      </c>
      <c r="E1319">
        <v>26</v>
      </c>
      <c r="O1319">
        <v>81</v>
      </c>
      <c r="P1319">
        <v>26</v>
      </c>
    </row>
    <row r="1320" spans="1:16" x14ac:dyDescent="0.3">
      <c r="A1320" t="s">
        <v>8219</v>
      </c>
      <c r="B1320">
        <v>81</v>
      </c>
      <c r="D1320" t="s">
        <v>8221</v>
      </c>
      <c r="E1320">
        <v>26</v>
      </c>
      <c r="O1320">
        <v>81</v>
      </c>
      <c r="P1320">
        <v>26</v>
      </c>
    </row>
    <row r="1321" spans="1:16" x14ac:dyDescent="0.3">
      <c r="A1321" t="s">
        <v>8219</v>
      </c>
      <c r="B1321">
        <v>81</v>
      </c>
      <c r="D1321" t="s">
        <v>8221</v>
      </c>
      <c r="E1321">
        <v>26</v>
      </c>
      <c r="O1321">
        <v>81</v>
      </c>
      <c r="P1321">
        <v>26</v>
      </c>
    </row>
    <row r="1322" spans="1:16" x14ac:dyDescent="0.3">
      <c r="A1322" t="s">
        <v>8219</v>
      </c>
      <c r="B1322">
        <v>81</v>
      </c>
      <c r="D1322" t="s">
        <v>8221</v>
      </c>
      <c r="E1322">
        <v>26</v>
      </c>
      <c r="O1322">
        <v>81</v>
      </c>
      <c r="P1322">
        <v>26</v>
      </c>
    </row>
    <row r="1323" spans="1:16" x14ac:dyDescent="0.3">
      <c r="A1323" t="s">
        <v>8219</v>
      </c>
      <c r="B1323">
        <v>81</v>
      </c>
      <c r="D1323" t="s">
        <v>8221</v>
      </c>
      <c r="E1323">
        <v>26</v>
      </c>
      <c r="O1323">
        <v>81</v>
      </c>
      <c r="P1323">
        <v>26</v>
      </c>
    </row>
    <row r="1324" spans="1:16" x14ac:dyDescent="0.3">
      <c r="A1324" t="s">
        <v>8219</v>
      </c>
      <c r="B1324">
        <v>81</v>
      </c>
      <c r="D1324" t="s">
        <v>8221</v>
      </c>
      <c r="E1324">
        <v>26</v>
      </c>
      <c r="O1324">
        <v>81</v>
      </c>
      <c r="P1324">
        <v>26</v>
      </c>
    </row>
    <row r="1325" spans="1:16" x14ac:dyDescent="0.3">
      <c r="A1325" t="s">
        <v>8219</v>
      </c>
      <c r="B1325">
        <v>81</v>
      </c>
      <c r="D1325" t="s">
        <v>8221</v>
      </c>
      <c r="E1325">
        <v>27</v>
      </c>
      <c r="O1325">
        <v>81</v>
      </c>
      <c r="P1325">
        <v>27</v>
      </c>
    </row>
    <row r="1326" spans="1:16" x14ac:dyDescent="0.3">
      <c r="A1326" t="s">
        <v>8219</v>
      </c>
      <c r="B1326">
        <v>81</v>
      </c>
      <c r="D1326" t="s">
        <v>8221</v>
      </c>
      <c r="E1326">
        <v>27</v>
      </c>
      <c r="O1326">
        <v>81</v>
      </c>
      <c r="P1326">
        <v>27</v>
      </c>
    </row>
    <row r="1327" spans="1:16" x14ac:dyDescent="0.3">
      <c r="A1327" t="s">
        <v>8219</v>
      </c>
      <c r="B1327">
        <v>82</v>
      </c>
      <c r="D1327" t="s">
        <v>8221</v>
      </c>
      <c r="E1327">
        <v>27</v>
      </c>
      <c r="O1327">
        <v>82</v>
      </c>
      <c r="P1327">
        <v>27</v>
      </c>
    </row>
    <row r="1328" spans="1:16" x14ac:dyDescent="0.3">
      <c r="A1328" t="s">
        <v>8219</v>
      </c>
      <c r="B1328">
        <v>82</v>
      </c>
      <c r="D1328" t="s">
        <v>8221</v>
      </c>
      <c r="E1328">
        <v>27</v>
      </c>
      <c r="O1328">
        <v>82</v>
      </c>
      <c r="P1328">
        <v>27</v>
      </c>
    </row>
    <row r="1329" spans="1:16" x14ac:dyDescent="0.3">
      <c r="A1329" t="s">
        <v>8219</v>
      </c>
      <c r="B1329">
        <v>82</v>
      </c>
      <c r="D1329" t="s">
        <v>8221</v>
      </c>
      <c r="E1329">
        <v>27</v>
      </c>
      <c r="O1329">
        <v>82</v>
      </c>
      <c r="P1329">
        <v>27</v>
      </c>
    </row>
    <row r="1330" spans="1:16" x14ac:dyDescent="0.3">
      <c r="A1330" t="s">
        <v>8219</v>
      </c>
      <c r="B1330">
        <v>82</v>
      </c>
      <c r="D1330" t="s">
        <v>8221</v>
      </c>
      <c r="E1330">
        <v>27</v>
      </c>
      <c r="O1330">
        <v>82</v>
      </c>
      <c r="P1330">
        <v>27</v>
      </c>
    </row>
    <row r="1331" spans="1:16" x14ac:dyDescent="0.3">
      <c r="A1331" t="s">
        <v>8219</v>
      </c>
      <c r="B1331">
        <v>82</v>
      </c>
      <c r="D1331" t="s">
        <v>8221</v>
      </c>
      <c r="E1331">
        <v>27</v>
      </c>
      <c r="O1331">
        <v>82</v>
      </c>
      <c r="P1331">
        <v>27</v>
      </c>
    </row>
    <row r="1332" spans="1:16" x14ac:dyDescent="0.3">
      <c r="A1332" t="s">
        <v>8219</v>
      </c>
      <c r="B1332">
        <v>82</v>
      </c>
      <c r="D1332" t="s">
        <v>8221</v>
      </c>
      <c r="E1332">
        <v>28</v>
      </c>
      <c r="O1332">
        <v>82</v>
      </c>
      <c r="P1332">
        <v>28</v>
      </c>
    </row>
    <row r="1333" spans="1:16" x14ac:dyDescent="0.3">
      <c r="A1333" t="s">
        <v>8219</v>
      </c>
      <c r="B1333">
        <v>82</v>
      </c>
      <c r="D1333" t="s">
        <v>8221</v>
      </c>
      <c r="E1333">
        <v>28</v>
      </c>
      <c r="O1333">
        <v>82</v>
      </c>
      <c r="P1333">
        <v>28</v>
      </c>
    </row>
    <row r="1334" spans="1:16" x14ac:dyDescent="0.3">
      <c r="A1334" t="s">
        <v>8219</v>
      </c>
      <c r="B1334">
        <v>82</v>
      </c>
      <c r="D1334" t="s">
        <v>8221</v>
      </c>
      <c r="E1334">
        <v>28</v>
      </c>
      <c r="O1334">
        <v>82</v>
      </c>
      <c r="P1334">
        <v>28</v>
      </c>
    </row>
    <row r="1335" spans="1:16" x14ac:dyDescent="0.3">
      <c r="A1335" t="s">
        <v>8219</v>
      </c>
      <c r="B1335">
        <v>82</v>
      </c>
      <c r="D1335" t="s">
        <v>8221</v>
      </c>
      <c r="E1335">
        <v>28</v>
      </c>
      <c r="O1335">
        <v>82</v>
      </c>
      <c r="P1335">
        <v>28</v>
      </c>
    </row>
    <row r="1336" spans="1:16" x14ac:dyDescent="0.3">
      <c r="A1336" t="s">
        <v>8219</v>
      </c>
      <c r="B1336">
        <v>83</v>
      </c>
      <c r="D1336" t="s">
        <v>8221</v>
      </c>
      <c r="E1336">
        <v>28</v>
      </c>
      <c r="O1336">
        <v>83</v>
      </c>
      <c r="P1336">
        <v>28</v>
      </c>
    </row>
    <row r="1337" spans="1:16" x14ac:dyDescent="0.3">
      <c r="A1337" t="s">
        <v>8219</v>
      </c>
      <c r="B1337">
        <v>83</v>
      </c>
      <c r="D1337" t="s">
        <v>8221</v>
      </c>
      <c r="E1337">
        <v>28</v>
      </c>
      <c r="O1337">
        <v>83</v>
      </c>
      <c r="P1337">
        <v>28</v>
      </c>
    </row>
    <row r="1338" spans="1:16" x14ac:dyDescent="0.3">
      <c r="A1338" t="s">
        <v>8219</v>
      </c>
      <c r="B1338">
        <v>83</v>
      </c>
      <c r="D1338" t="s">
        <v>8221</v>
      </c>
      <c r="E1338">
        <v>28</v>
      </c>
      <c r="O1338">
        <v>83</v>
      </c>
      <c r="P1338">
        <v>28</v>
      </c>
    </row>
    <row r="1339" spans="1:16" x14ac:dyDescent="0.3">
      <c r="A1339" t="s">
        <v>8219</v>
      </c>
      <c r="B1339">
        <v>83</v>
      </c>
      <c r="D1339" t="s">
        <v>8221</v>
      </c>
      <c r="E1339">
        <v>28</v>
      </c>
      <c r="O1339">
        <v>83</v>
      </c>
      <c r="P1339">
        <v>28</v>
      </c>
    </row>
    <row r="1340" spans="1:16" x14ac:dyDescent="0.3">
      <c r="A1340" t="s">
        <v>8219</v>
      </c>
      <c r="B1340">
        <v>83</v>
      </c>
      <c r="D1340" t="s">
        <v>8221</v>
      </c>
      <c r="E1340">
        <v>29</v>
      </c>
      <c r="O1340">
        <v>83</v>
      </c>
      <c r="P1340">
        <v>29</v>
      </c>
    </row>
    <row r="1341" spans="1:16" x14ac:dyDescent="0.3">
      <c r="A1341" t="s">
        <v>8219</v>
      </c>
      <c r="B1341">
        <v>83</v>
      </c>
      <c r="D1341" t="s">
        <v>8221</v>
      </c>
      <c r="E1341">
        <v>29</v>
      </c>
      <c r="O1341">
        <v>83</v>
      </c>
      <c r="P1341">
        <v>29</v>
      </c>
    </row>
    <row r="1342" spans="1:16" x14ac:dyDescent="0.3">
      <c r="A1342" t="s">
        <v>8219</v>
      </c>
      <c r="B1342">
        <v>83</v>
      </c>
      <c r="D1342" t="s">
        <v>8221</v>
      </c>
      <c r="E1342">
        <v>29</v>
      </c>
      <c r="O1342">
        <v>83</v>
      </c>
      <c r="P1342">
        <v>29</v>
      </c>
    </row>
    <row r="1343" spans="1:16" x14ac:dyDescent="0.3">
      <c r="A1343" t="s">
        <v>8219</v>
      </c>
      <c r="B1343">
        <v>83</v>
      </c>
      <c r="D1343" t="s">
        <v>8221</v>
      </c>
      <c r="E1343">
        <v>29</v>
      </c>
      <c r="O1343">
        <v>83</v>
      </c>
      <c r="P1343">
        <v>29</v>
      </c>
    </row>
    <row r="1344" spans="1:16" x14ac:dyDescent="0.3">
      <c r="A1344" t="s">
        <v>8219</v>
      </c>
      <c r="B1344">
        <v>84</v>
      </c>
      <c r="D1344" t="s">
        <v>8221</v>
      </c>
      <c r="E1344">
        <v>29</v>
      </c>
      <c r="O1344">
        <v>84</v>
      </c>
      <c r="P1344">
        <v>29</v>
      </c>
    </row>
    <row r="1345" spans="1:16" x14ac:dyDescent="0.3">
      <c r="A1345" t="s">
        <v>8219</v>
      </c>
      <c r="B1345">
        <v>84</v>
      </c>
      <c r="D1345" t="s">
        <v>8221</v>
      </c>
      <c r="E1345">
        <v>29</v>
      </c>
      <c r="O1345">
        <v>84</v>
      </c>
      <c r="P1345">
        <v>29</v>
      </c>
    </row>
    <row r="1346" spans="1:16" x14ac:dyDescent="0.3">
      <c r="A1346" t="s">
        <v>8219</v>
      </c>
      <c r="B1346">
        <v>84</v>
      </c>
      <c r="D1346" t="s">
        <v>8221</v>
      </c>
      <c r="E1346">
        <v>29</v>
      </c>
      <c r="O1346">
        <v>84</v>
      </c>
      <c r="P1346">
        <v>29</v>
      </c>
    </row>
    <row r="1347" spans="1:16" x14ac:dyDescent="0.3">
      <c r="A1347" t="s">
        <v>8219</v>
      </c>
      <c r="B1347">
        <v>84</v>
      </c>
      <c r="D1347" t="s">
        <v>8221</v>
      </c>
      <c r="E1347">
        <v>29</v>
      </c>
      <c r="O1347">
        <v>84</v>
      </c>
      <c r="P1347">
        <v>29</v>
      </c>
    </row>
    <row r="1348" spans="1:16" x14ac:dyDescent="0.3">
      <c r="A1348" t="s">
        <v>8219</v>
      </c>
      <c r="B1348">
        <v>84</v>
      </c>
      <c r="D1348" t="s">
        <v>8221</v>
      </c>
      <c r="E1348">
        <v>29</v>
      </c>
      <c r="O1348">
        <v>84</v>
      </c>
      <c r="P1348">
        <v>29</v>
      </c>
    </row>
    <row r="1349" spans="1:16" x14ac:dyDescent="0.3">
      <c r="A1349" t="s">
        <v>8219</v>
      </c>
      <c r="B1349">
        <v>84</v>
      </c>
      <c r="D1349" t="s">
        <v>8221</v>
      </c>
      <c r="E1349">
        <v>30</v>
      </c>
      <c r="O1349">
        <v>84</v>
      </c>
      <c r="P1349">
        <v>30</v>
      </c>
    </row>
    <row r="1350" spans="1:16" x14ac:dyDescent="0.3">
      <c r="A1350" t="s">
        <v>8219</v>
      </c>
      <c r="B1350">
        <v>85</v>
      </c>
      <c r="D1350" t="s">
        <v>8221</v>
      </c>
      <c r="E1350">
        <v>30</v>
      </c>
      <c r="O1350">
        <v>85</v>
      </c>
      <c r="P1350">
        <v>30</v>
      </c>
    </row>
    <row r="1351" spans="1:16" x14ac:dyDescent="0.3">
      <c r="A1351" t="s">
        <v>8219</v>
      </c>
      <c r="B1351">
        <v>85</v>
      </c>
      <c r="D1351" t="s">
        <v>8221</v>
      </c>
      <c r="E1351">
        <v>30</v>
      </c>
      <c r="O1351">
        <v>85</v>
      </c>
      <c r="P1351">
        <v>30</v>
      </c>
    </row>
    <row r="1352" spans="1:16" x14ac:dyDescent="0.3">
      <c r="A1352" t="s">
        <v>8219</v>
      </c>
      <c r="B1352">
        <v>85</v>
      </c>
      <c r="D1352" t="s">
        <v>8221</v>
      </c>
      <c r="E1352">
        <v>30</v>
      </c>
      <c r="O1352">
        <v>85</v>
      </c>
      <c r="P1352">
        <v>30</v>
      </c>
    </row>
    <row r="1353" spans="1:16" x14ac:dyDescent="0.3">
      <c r="A1353" t="s">
        <v>8219</v>
      </c>
      <c r="B1353">
        <v>85</v>
      </c>
      <c r="D1353" t="s">
        <v>8221</v>
      </c>
      <c r="E1353">
        <v>30</v>
      </c>
      <c r="O1353">
        <v>85</v>
      </c>
      <c r="P1353">
        <v>30</v>
      </c>
    </row>
    <row r="1354" spans="1:16" x14ac:dyDescent="0.3">
      <c r="A1354" t="s">
        <v>8219</v>
      </c>
      <c r="B1354">
        <v>86</v>
      </c>
      <c r="D1354" t="s">
        <v>8221</v>
      </c>
      <c r="E1354">
        <v>30</v>
      </c>
      <c r="O1354">
        <v>86</v>
      </c>
      <c r="P1354">
        <v>30</v>
      </c>
    </row>
    <row r="1355" spans="1:16" x14ac:dyDescent="0.3">
      <c r="A1355" t="s">
        <v>8219</v>
      </c>
      <c r="B1355">
        <v>86</v>
      </c>
      <c r="D1355" t="s">
        <v>8221</v>
      </c>
      <c r="E1355">
        <v>30</v>
      </c>
      <c r="O1355">
        <v>86</v>
      </c>
      <c r="P1355">
        <v>30</v>
      </c>
    </row>
    <row r="1356" spans="1:16" x14ac:dyDescent="0.3">
      <c r="A1356" t="s">
        <v>8219</v>
      </c>
      <c r="B1356">
        <v>86</v>
      </c>
      <c r="D1356" t="s">
        <v>8221</v>
      </c>
      <c r="E1356">
        <v>31</v>
      </c>
      <c r="O1356">
        <v>86</v>
      </c>
      <c r="P1356">
        <v>31</v>
      </c>
    </row>
    <row r="1357" spans="1:16" x14ac:dyDescent="0.3">
      <c r="A1357" t="s">
        <v>8219</v>
      </c>
      <c r="B1357">
        <v>86</v>
      </c>
      <c r="D1357" t="s">
        <v>8221</v>
      </c>
      <c r="E1357">
        <v>31</v>
      </c>
      <c r="O1357">
        <v>86</v>
      </c>
      <c r="P1357">
        <v>31</v>
      </c>
    </row>
    <row r="1358" spans="1:16" x14ac:dyDescent="0.3">
      <c r="A1358" t="s">
        <v>8219</v>
      </c>
      <c r="B1358">
        <v>86</v>
      </c>
      <c r="D1358" t="s">
        <v>8221</v>
      </c>
      <c r="E1358">
        <v>31</v>
      </c>
      <c r="O1358">
        <v>86</v>
      </c>
      <c r="P1358">
        <v>31</v>
      </c>
    </row>
    <row r="1359" spans="1:16" x14ac:dyDescent="0.3">
      <c r="A1359" t="s">
        <v>8219</v>
      </c>
      <c r="B1359">
        <v>86</v>
      </c>
      <c r="D1359" t="s">
        <v>8221</v>
      </c>
      <c r="E1359">
        <v>31</v>
      </c>
      <c r="O1359">
        <v>86</v>
      </c>
      <c r="P1359">
        <v>31</v>
      </c>
    </row>
    <row r="1360" spans="1:16" x14ac:dyDescent="0.3">
      <c r="A1360" t="s">
        <v>8219</v>
      </c>
      <c r="B1360">
        <v>87</v>
      </c>
      <c r="D1360" t="s">
        <v>8221</v>
      </c>
      <c r="E1360">
        <v>31</v>
      </c>
      <c r="O1360">
        <v>87</v>
      </c>
      <c r="P1360">
        <v>31</v>
      </c>
    </row>
    <row r="1361" spans="1:16" x14ac:dyDescent="0.3">
      <c r="A1361" t="s">
        <v>8219</v>
      </c>
      <c r="B1361">
        <v>87</v>
      </c>
      <c r="D1361" t="s">
        <v>8221</v>
      </c>
      <c r="E1361">
        <v>31</v>
      </c>
      <c r="O1361">
        <v>87</v>
      </c>
      <c r="P1361">
        <v>31</v>
      </c>
    </row>
    <row r="1362" spans="1:16" x14ac:dyDescent="0.3">
      <c r="A1362" t="s">
        <v>8219</v>
      </c>
      <c r="B1362">
        <v>87</v>
      </c>
      <c r="D1362" t="s">
        <v>8221</v>
      </c>
      <c r="E1362">
        <v>31</v>
      </c>
      <c r="O1362">
        <v>87</v>
      </c>
      <c r="P1362">
        <v>31</v>
      </c>
    </row>
    <row r="1363" spans="1:16" x14ac:dyDescent="0.3">
      <c r="A1363" t="s">
        <v>8219</v>
      </c>
      <c r="B1363">
        <v>87</v>
      </c>
      <c r="D1363" t="s">
        <v>8221</v>
      </c>
      <c r="E1363">
        <v>32</v>
      </c>
      <c r="O1363">
        <v>87</v>
      </c>
      <c r="P1363">
        <v>32</v>
      </c>
    </row>
    <row r="1364" spans="1:16" x14ac:dyDescent="0.3">
      <c r="A1364" t="s">
        <v>8219</v>
      </c>
      <c r="B1364">
        <v>87</v>
      </c>
      <c r="D1364" t="s">
        <v>8221</v>
      </c>
      <c r="E1364">
        <v>32</v>
      </c>
      <c r="O1364">
        <v>87</v>
      </c>
      <c r="P1364">
        <v>32</v>
      </c>
    </row>
    <row r="1365" spans="1:16" x14ac:dyDescent="0.3">
      <c r="A1365" t="s">
        <v>8219</v>
      </c>
      <c r="B1365">
        <v>87</v>
      </c>
      <c r="D1365" t="s">
        <v>8221</v>
      </c>
      <c r="E1365">
        <v>32</v>
      </c>
      <c r="O1365">
        <v>87</v>
      </c>
      <c r="P1365">
        <v>32</v>
      </c>
    </row>
    <row r="1366" spans="1:16" x14ac:dyDescent="0.3">
      <c r="A1366" t="s">
        <v>8219</v>
      </c>
      <c r="B1366">
        <v>87</v>
      </c>
      <c r="D1366" t="s">
        <v>8221</v>
      </c>
      <c r="E1366">
        <v>33</v>
      </c>
      <c r="O1366">
        <v>87</v>
      </c>
      <c r="P1366">
        <v>33</v>
      </c>
    </row>
    <row r="1367" spans="1:16" x14ac:dyDescent="0.3">
      <c r="A1367" t="s">
        <v>8219</v>
      </c>
      <c r="B1367">
        <v>87</v>
      </c>
      <c r="D1367" t="s">
        <v>8221</v>
      </c>
      <c r="E1367">
        <v>33</v>
      </c>
      <c r="O1367">
        <v>87</v>
      </c>
      <c r="P1367">
        <v>33</v>
      </c>
    </row>
    <row r="1368" spans="1:16" x14ac:dyDescent="0.3">
      <c r="A1368" t="s">
        <v>8219</v>
      </c>
      <c r="B1368">
        <v>87</v>
      </c>
      <c r="D1368" t="s">
        <v>8221</v>
      </c>
      <c r="E1368">
        <v>33</v>
      </c>
      <c r="O1368">
        <v>87</v>
      </c>
      <c r="P1368">
        <v>33</v>
      </c>
    </row>
    <row r="1369" spans="1:16" x14ac:dyDescent="0.3">
      <c r="A1369" t="s">
        <v>8219</v>
      </c>
      <c r="B1369">
        <v>88</v>
      </c>
      <c r="D1369" t="s">
        <v>8221</v>
      </c>
      <c r="E1369">
        <v>33</v>
      </c>
      <c r="O1369">
        <v>88</v>
      </c>
      <c r="P1369">
        <v>33</v>
      </c>
    </row>
    <row r="1370" spans="1:16" x14ac:dyDescent="0.3">
      <c r="A1370" t="s">
        <v>8219</v>
      </c>
      <c r="B1370">
        <v>88</v>
      </c>
      <c r="D1370" t="s">
        <v>8221</v>
      </c>
      <c r="E1370">
        <v>33</v>
      </c>
      <c r="O1370">
        <v>88</v>
      </c>
      <c r="P1370">
        <v>33</v>
      </c>
    </row>
    <row r="1371" spans="1:16" x14ac:dyDescent="0.3">
      <c r="A1371" t="s">
        <v>8219</v>
      </c>
      <c r="B1371">
        <v>88</v>
      </c>
      <c r="D1371" t="s">
        <v>8221</v>
      </c>
      <c r="E1371">
        <v>33</v>
      </c>
      <c r="O1371">
        <v>88</v>
      </c>
      <c r="P1371">
        <v>33</v>
      </c>
    </row>
    <row r="1372" spans="1:16" x14ac:dyDescent="0.3">
      <c r="A1372" t="s">
        <v>8219</v>
      </c>
      <c r="B1372">
        <v>88</v>
      </c>
      <c r="D1372" t="s">
        <v>8221</v>
      </c>
      <c r="E1372">
        <v>33</v>
      </c>
      <c r="O1372">
        <v>88</v>
      </c>
      <c r="P1372">
        <v>33</v>
      </c>
    </row>
    <row r="1373" spans="1:16" x14ac:dyDescent="0.3">
      <c r="A1373" t="s">
        <v>8219</v>
      </c>
      <c r="B1373">
        <v>88</v>
      </c>
      <c r="D1373" t="s">
        <v>8221</v>
      </c>
      <c r="E1373">
        <v>34</v>
      </c>
      <c r="O1373">
        <v>88</v>
      </c>
      <c r="P1373">
        <v>34</v>
      </c>
    </row>
    <row r="1374" spans="1:16" x14ac:dyDescent="0.3">
      <c r="A1374" t="s">
        <v>8219</v>
      </c>
      <c r="B1374">
        <v>88</v>
      </c>
      <c r="D1374" t="s">
        <v>8221</v>
      </c>
      <c r="E1374">
        <v>34</v>
      </c>
      <c r="O1374">
        <v>88</v>
      </c>
      <c r="P1374">
        <v>34</v>
      </c>
    </row>
    <row r="1375" spans="1:16" x14ac:dyDescent="0.3">
      <c r="A1375" t="s">
        <v>8219</v>
      </c>
      <c r="B1375">
        <v>89</v>
      </c>
      <c r="D1375" t="s">
        <v>8221</v>
      </c>
      <c r="E1375">
        <v>34</v>
      </c>
      <c r="O1375">
        <v>89</v>
      </c>
      <c r="P1375">
        <v>34</v>
      </c>
    </row>
    <row r="1376" spans="1:16" x14ac:dyDescent="0.3">
      <c r="A1376" t="s">
        <v>8219</v>
      </c>
      <c r="B1376">
        <v>89</v>
      </c>
      <c r="D1376" t="s">
        <v>8221</v>
      </c>
      <c r="E1376">
        <v>34</v>
      </c>
      <c r="O1376">
        <v>89</v>
      </c>
      <c r="P1376">
        <v>34</v>
      </c>
    </row>
    <row r="1377" spans="1:16" x14ac:dyDescent="0.3">
      <c r="A1377" t="s">
        <v>8219</v>
      </c>
      <c r="B1377">
        <v>89</v>
      </c>
      <c r="D1377" t="s">
        <v>8221</v>
      </c>
      <c r="E1377">
        <v>34</v>
      </c>
      <c r="O1377">
        <v>89</v>
      </c>
      <c r="P1377">
        <v>34</v>
      </c>
    </row>
    <row r="1378" spans="1:16" x14ac:dyDescent="0.3">
      <c r="A1378" t="s">
        <v>8219</v>
      </c>
      <c r="B1378">
        <v>89</v>
      </c>
      <c r="D1378" t="s">
        <v>8221</v>
      </c>
      <c r="E1378">
        <v>35</v>
      </c>
      <c r="O1378">
        <v>89</v>
      </c>
      <c r="P1378">
        <v>35</v>
      </c>
    </row>
    <row r="1379" spans="1:16" x14ac:dyDescent="0.3">
      <c r="A1379" t="s">
        <v>8219</v>
      </c>
      <c r="B1379">
        <v>89</v>
      </c>
      <c r="D1379" t="s">
        <v>8221</v>
      </c>
      <c r="E1379">
        <v>36</v>
      </c>
      <c r="O1379">
        <v>89</v>
      </c>
      <c r="P1379">
        <v>36</v>
      </c>
    </row>
    <row r="1380" spans="1:16" x14ac:dyDescent="0.3">
      <c r="A1380" t="s">
        <v>8219</v>
      </c>
      <c r="B1380">
        <v>89</v>
      </c>
      <c r="D1380" t="s">
        <v>8221</v>
      </c>
      <c r="E1380">
        <v>36</v>
      </c>
      <c r="O1380">
        <v>89</v>
      </c>
      <c r="P1380">
        <v>36</v>
      </c>
    </row>
    <row r="1381" spans="1:16" x14ac:dyDescent="0.3">
      <c r="A1381" t="s">
        <v>8219</v>
      </c>
      <c r="B1381">
        <v>89</v>
      </c>
      <c r="D1381" t="s">
        <v>8221</v>
      </c>
      <c r="E1381">
        <v>36</v>
      </c>
      <c r="O1381">
        <v>89</v>
      </c>
      <c r="P1381">
        <v>36</v>
      </c>
    </row>
    <row r="1382" spans="1:16" x14ac:dyDescent="0.3">
      <c r="A1382" t="s">
        <v>8219</v>
      </c>
      <c r="B1382">
        <v>89</v>
      </c>
      <c r="D1382" t="s">
        <v>8221</v>
      </c>
      <c r="E1382">
        <v>36</v>
      </c>
      <c r="O1382">
        <v>89</v>
      </c>
      <c r="P1382">
        <v>36</v>
      </c>
    </row>
    <row r="1383" spans="1:16" x14ac:dyDescent="0.3">
      <c r="A1383" t="s">
        <v>8219</v>
      </c>
      <c r="B1383">
        <v>89</v>
      </c>
      <c r="D1383" t="s">
        <v>8221</v>
      </c>
      <c r="E1383">
        <v>36</v>
      </c>
      <c r="O1383">
        <v>89</v>
      </c>
      <c r="P1383">
        <v>36</v>
      </c>
    </row>
    <row r="1384" spans="1:16" x14ac:dyDescent="0.3">
      <c r="A1384" t="s">
        <v>8219</v>
      </c>
      <c r="B1384">
        <v>89</v>
      </c>
      <c r="D1384" t="s">
        <v>8221</v>
      </c>
      <c r="E1384">
        <v>37</v>
      </c>
      <c r="O1384">
        <v>89</v>
      </c>
      <c r="P1384">
        <v>37</v>
      </c>
    </row>
    <row r="1385" spans="1:16" x14ac:dyDescent="0.3">
      <c r="A1385" t="s">
        <v>8219</v>
      </c>
      <c r="B1385">
        <v>89</v>
      </c>
      <c r="D1385" t="s">
        <v>8221</v>
      </c>
      <c r="E1385">
        <v>37</v>
      </c>
      <c r="O1385">
        <v>89</v>
      </c>
      <c r="P1385">
        <v>37</v>
      </c>
    </row>
    <row r="1386" spans="1:16" x14ac:dyDescent="0.3">
      <c r="A1386" t="s">
        <v>8219</v>
      </c>
      <c r="B1386">
        <v>90</v>
      </c>
      <c r="D1386" t="s">
        <v>8221</v>
      </c>
      <c r="E1386">
        <v>37</v>
      </c>
      <c r="O1386">
        <v>90</v>
      </c>
      <c r="P1386">
        <v>37</v>
      </c>
    </row>
    <row r="1387" spans="1:16" x14ac:dyDescent="0.3">
      <c r="A1387" t="s">
        <v>8219</v>
      </c>
      <c r="B1387">
        <v>90</v>
      </c>
      <c r="D1387" t="s">
        <v>8221</v>
      </c>
      <c r="E1387">
        <v>37</v>
      </c>
      <c r="O1387">
        <v>90</v>
      </c>
      <c r="P1387">
        <v>37</v>
      </c>
    </row>
    <row r="1388" spans="1:16" x14ac:dyDescent="0.3">
      <c r="A1388" t="s">
        <v>8219</v>
      </c>
      <c r="B1388">
        <v>90</v>
      </c>
      <c r="D1388" t="s">
        <v>8221</v>
      </c>
      <c r="E1388">
        <v>37</v>
      </c>
      <c r="O1388">
        <v>90</v>
      </c>
      <c r="P1388">
        <v>37</v>
      </c>
    </row>
    <row r="1389" spans="1:16" x14ac:dyDescent="0.3">
      <c r="A1389" t="s">
        <v>8219</v>
      </c>
      <c r="B1389">
        <v>90</v>
      </c>
      <c r="D1389" t="s">
        <v>8221</v>
      </c>
      <c r="E1389">
        <v>37</v>
      </c>
      <c r="O1389">
        <v>90</v>
      </c>
      <c r="P1389">
        <v>37</v>
      </c>
    </row>
    <row r="1390" spans="1:16" x14ac:dyDescent="0.3">
      <c r="A1390" t="s">
        <v>8219</v>
      </c>
      <c r="B1390">
        <v>90</v>
      </c>
      <c r="D1390" t="s">
        <v>8221</v>
      </c>
      <c r="E1390">
        <v>37</v>
      </c>
      <c r="O1390">
        <v>90</v>
      </c>
      <c r="P1390">
        <v>37</v>
      </c>
    </row>
    <row r="1391" spans="1:16" x14ac:dyDescent="0.3">
      <c r="A1391" t="s">
        <v>8219</v>
      </c>
      <c r="B1391">
        <v>90</v>
      </c>
      <c r="D1391" t="s">
        <v>8221</v>
      </c>
      <c r="E1391">
        <v>37</v>
      </c>
      <c r="O1391">
        <v>90</v>
      </c>
      <c r="P1391">
        <v>37</v>
      </c>
    </row>
    <row r="1392" spans="1:16" x14ac:dyDescent="0.3">
      <c r="A1392" t="s">
        <v>8219</v>
      </c>
      <c r="B1392">
        <v>90</v>
      </c>
      <c r="D1392" t="s">
        <v>8221</v>
      </c>
      <c r="E1392">
        <v>38</v>
      </c>
      <c r="O1392">
        <v>90</v>
      </c>
      <c r="P1392">
        <v>38</v>
      </c>
    </row>
    <row r="1393" spans="1:16" x14ac:dyDescent="0.3">
      <c r="A1393" t="s">
        <v>8219</v>
      </c>
      <c r="B1393">
        <v>90</v>
      </c>
      <c r="D1393" t="s">
        <v>8221</v>
      </c>
      <c r="E1393">
        <v>38</v>
      </c>
      <c r="O1393">
        <v>90</v>
      </c>
      <c r="P1393">
        <v>38</v>
      </c>
    </row>
    <row r="1394" spans="1:16" x14ac:dyDescent="0.3">
      <c r="A1394" t="s">
        <v>8219</v>
      </c>
      <c r="B1394">
        <v>90</v>
      </c>
      <c r="D1394" t="s">
        <v>8221</v>
      </c>
      <c r="E1394">
        <v>38</v>
      </c>
      <c r="O1394">
        <v>90</v>
      </c>
      <c r="P1394">
        <v>38</v>
      </c>
    </row>
    <row r="1395" spans="1:16" x14ac:dyDescent="0.3">
      <c r="A1395" t="s">
        <v>8219</v>
      </c>
      <c r="B1395">
        <v>91</v>
      </c>
      <c r="D1395" t="s">
        <v>8221</v>
      </c>
      <c r="E1395">
        <v>38</v>
      </c>
      <c r="O1395">
        <v>91</v>
      </c>
      <c r="P1395">
        <v>38</v>
      </c>
    </row>
    <row r="1396" spans="1:16" x14ac:dyDescent="0.3">
      <c r="A1396" t="s">
        <v>8219</v>
      </c>
      <c r="B1396">
        <v>91</v>
      </c>
      <c r="D1396" t="s">
        <v>8221</v>
      </c>
      <c r="E1396">
        <v>38</v>
      </c>
      <c r="O1396">
        <v>91</v>
      </c>
      <c r="P1396">
        <v>38</v>
      </c>
    </row>
    <row r="1397" spans="1:16" x14ac:dyDescent="0.3">
      <c r="A1397" t="s">
        <v>8219</v>
      </c>
      <c r="B1397">
        <v>91</v>
      </c>
      <c r="D1397" t="s">
        <v>8221</v>
      </c>
      <c r="E1397">
        <v>39</v>
      </c>
      <c r="O1397">
        <v>91</v>
      </c>
      <c r="P1397">
        <v>39</v>
      </c>
    </row>
    <row r="1398" spans="1:16" x14ac:dyDescent="0.3">
      <c r="A1398" t="s">
        <v>8219</v>
      </c>
      <c r="B1398">
        <v>91</v>
      </c>
      <c r="D1398" t="s">
        <v>8221</v>
      </c>
      <c r="E1398">
        <v>39</v>
      </c>
      <c r="O1398">
        <v>91</v>
      </c>
      <c r="P1398">
        <v>39</v>
      </c>
    </row>
    <row r="1399" spans="1:16" x14ac:dyDescent="0.3">
      <c r="A1399" t="s">
        <v>8219</v>
      </c>
      <c r="B1399">
        <v>91</v>
      </c>
      <c r="D1399" t="s">
        <v>8221</v>
      </c>
      <c r="E1399">
        <v>39</v>
      </c>
      <c r="O1399">
        <v>91</v>
      </c>
      <c r="P1399">
        <v>39</v>
      </c>
    </row>
    <row r="1400" spans="1:16" x14ac:dyDescent="0.3">
      <c r="A1400" t="s">
        <v>8219</v>
      </c>
      <c r="B1400">
        <v>92</v>
      </c>
      <c r="D1400" t="s">
        <v>8221</v>
      </c>
      <c r="E1400">
        <v>39</v>
      </c>
      <c r="O1400">
        <v>92</v>
      </c>
      <c r="P1400">
        <v>39</v>
      </c>
    </row>
    <row r="1401" spans="1:16" x14ac:dyDescent="0.3">
      <c r="A1401" t="s">
        <v>8219</v>
      </c>
      <c r="B1401">
        <v>92</v>
      </c>
      <c r="D1401" t="s">
        <v>8221</v>
      </c>
      <c r="E1401">
        <v>39</v>
      </c>
      <c r="O1401">
        <v>92</v>
      </c>
      <c r="P1401">
        <v>39</v>
      </c>
    </row>
    <row r="1402" spans="1:16" x14ac:dyDescent="0.3">
      <c r="A1402" t="s">
        <v>8219</v>
      </c>
      <c r="B1402">
        <v>92</v>
      </c>
      <c r="D1402" t="s">
        <v>8221</v>
      </c>
      <c r="E1402">
        <v>39</v>
      </c>
      <c r="O1402">
        <v>92</v>
      </c>
      <c r="P1402">
        <v>39</v>
      </c>
    </row>
    <row r="1403" spans="1:16" x14ac:dyDescent="0.3">
      <c r="A1403" t="s">
        <v>8219</v>
      </c>
      <c r="B1403">
        <v>93</v>
      </c>
      <c r="D1403" t="s">
        <v>8221</v>
      </c>
      <c r="E1403">
        <v>40</v>
      </c>
      <c r="O1403">
        <v>93</v>
      </c>
      <c r="P1403">
        <v>40</v>
      </c>
    </row>
    <row r="1404" spans="1:16" x14ac:dyDescent="0.3">
      <c r="A1404" t="s">
        <v>8219</v>
      </c>
      <c r="B1404">
        <v>93</v>
      </c>
      <c r="D1404" t="s">
        <v>8221</v>
      </c>
      <c r="E1404">
        <v>40</v>
      </c>
      <c r="O1404">
        <v>93</v>
      </c>
      <c r="P1404">
        <v>40</v>
      </c>
    </row>
    <row r="1405" spans="1:16" x14ac:dyDescent="0.3">
      <c r="A1405" t="s">
        <v>8219</v>
      </c>
      <c r="B1405">
        <v>93</v>
      </c>
      <c r="D1405" t="s">
        <v>8221</v>
      </c>
      <c r="E1405">
        <v>40</v>
      </c>
      <c r="O1405">
        <v>93</v>
      </c>
      <c r="P1405">
        <v>40</v>
      </c>
    </row>
    <row r="1406" spans="1:16" x14ac:dyDescent="0.3">
      <c r="A1406" t="s">
        <v>8219</v>
      </c>
      <c r="B1406">
        <v>93</v>
      </c>
      <c r="D1406" t="s">
        <v>8221</v>
      </c>
      <c r="E1406">
        <v>41</v>
      </c>
      <c r="O1406">
        <v>93</v>
      </c>
      <c r="P1406">
        <v>41</v>
      </c>
    </row>
    <row r="1407" spans="1:16" x14ac:dyDescent="0.3">
      <c r="A1407" t="s">
        <v>8219</v>
      </c>
      <c r="B1407">
        <v>93</v>
      </c>
      <c r="D1407" t="s">
        <v>8221</v>
      </c>
      <c r="E1407">
        <v>41</v>
      </c>
      <c r="O1407">
        <v>93</v>
      </c>
      <c r="P1407">
        <v>41</v>
      </c>
    </row>
    <row r="1408" spans="1:16" x14ac:dyDescent="0.3">
      <c r="A1408" t="s">
        <v>8219</v>
      </c>
      <c r="B1408">
        <v>93</v>
      </c>
      <c r="D1408" t="s">
        <v>8221</v>
      </c>
      <c r="E1408">
        <v>41</v>
      </c>
      <c r="O1408">
        <v>93</v>
      </c>
      <c r="P1408">
        <v>41</v>
      </c>
    </row>
    <row r="1409" spans="1:16" x14ac:dyDescent="0.3">
      <c r="A1409" t="s">
        <v>8219</v>
      </c>
      <c r="B1409">
        <v>94</v>
      </c>
      <c r="D1409" t="s">
        <v>8221</v>
      </c>
      <c r="E1409">
        <v>42</v>
      </c>
      <c r="O1409">
        <v>94</v>
      </c>
      <c r="P1409">
        <v>42</v>
      </c>
    </row>
    <row r="1410" spans="1:16" x14ac:dyDescent="0.3">
      <c r="A1410" t="s">
        <v>8219</v>
      </c>
      <c r="B1410">
        <v>94</v>
      </c>
      <c r="D1410" t="s">
        <v>8221</v>
      </c>
      <c r="E1410">
        <v>42</v>
      </c>
      <c r="O1410">
        <v>94</v>
      </c>
      <c r="P1410">
        <v>42</v>
      </c>
    </row>
    <row r="1411" spans="1:16" x14ac:dyDescent="0.3">
      <c r="A1411" t="s">
        <v>8219</v>
      </c>
      <c r="B1411">
        <v>94</v>
      </c>
      <c r="D1411" t="s">
        <v>8221</v>
      </c>
      <c r="E1411">
        <v>43</v>
      </c>
      <c r="O1411">
        <v>94</v>
      </c>
      <c r="P1411">
        <v>43</v>
      </c>
    </row>
    <row r="1412" spans="1:16" x14ac:dyDescent="0.3">
      <c r="A1412" t="s">
        <v>8219</v>
      </c>
      <c r="B1412">
        <v>94</v>
      </c>
      <c r="D1412" t="s">
        <v>8221</v>
      </c>
      <c r="E1412">
        <v>44</v>
      </c>
      <c r="O1412">
        <v>94</v>
      </c>
      <c r="P1412">
        <v>44</v>
      </c>
    </row>
    <row r="1413" spans="1:16" x14ac:dyDescent="0.3">
      <c r="A1413" t="s">
        <v>8219</v>
      </c>
      <c r="B1413">
        <v>94</v>
      </c>
      <c r="D1413" t="s">
        <v>8221</v>
      </c>
      <c r="E1413">
        <v>45</v>
      </c>
      <c r="O1413">
        <v>94</v>
      </c>
      <c r="P1413">
        <v>45</v>
      </c>
    </row>
    <row r="1414" spans="1:16" x14ac:dyDescent="0.3">
      <c r="A1414" t="s">
        <v>8219</v>
      </c>
      <c r="B1414">
        <v>94</v>
      </c>
      <c r="D1414" t="s">
        <v>8221</v>
      </c>
      <c r="E1414">
        <v>45</v>
      </c>
      <c r="O1414">
        <v>94</v>
      </c>
      <c r="P1414">
        <v>45</v>
      </c>
    </row>
    <row r="1415" spans="1:16" x14ac:dyDescent="0.3">
      <c r="A1415" t="s">
        <v>8219</v>
      </c>
      <c r="B1415">
        <v>94</v>
      </c>
      <c r="D1415" t="s">
        <v>8221</v>
      </c>
      <c r="E1415">
        <v>45</v>
      </c>
      <c r="O1415">
        <v>94</v>
      </c>
      <c r="P1415">
        <v>45</v>
      </c>
    </row>
    <row r="1416" spans="1:16" x14ac:dyDescent="0.3">
      <c r="A1416" t="s">
        <v>8219</v>
      </c>
      <c r="B1416">
        <v>94</v>
      </c>
      <c r="D1416" t="s">
        <v>8221</v>
      </c>
      <c r="E1416">
        <v>46</v>
      </c>
      <c r="O1416">
        <v>94</v>
      </c>
      <c r="P1416">
        <v>46</v>
      </c>
    </row>
    <row r="1417" spans="1:16" x14ac:dyDescent="0.3">
      <c r="A1417" t="s">
        <v>8219</v>
      </c>
      <c r="B1417">
        <v>95</v>
      </c>
      <c r="D1417" t="s">
        <v>8221</v>
      </c>
      <c r="E1417">
        <v>47</v>
      </c>
      <c r="O1417">
        <v>95</v>
      </c>
      <c r="P1417">
        <v>47</v>
      </c>
    </row>
    <row r="1418" spans="1:16" x14ac:dyDescent="0.3">
      <c r="A1418" t="s">
        <v>8219</v>
      </c>
      <c r="B1418">
        <v>95</v>
      </c>
      <c r="D1418" t="s">
        <v>8221</v>
      </c>
      <c r="E1418">
        <v>47</v>
      </c>
      <c r="O1418">
        <v>95</v>
      </c>
      <c r="P1418">
        <v>47</v>
      </c>
    </row>
    <row r="1419" spans="1:16" x14ac:dyDescent="0.3">
      <c r="A1419" t="s">
        <v>8219</v>
      </c>
      <c r="B1419">
        <v>95</v>
      </c>
      <c r="D1419" t="s">
        <v>8221</v>
      </c>
      <c r="E1419">
        <v>48</v>
      </c>
      <c r="O1419">
        <v>95</v>
      </c>
      <c r="P1419">
        <v>48</v>
      </c>
    </row>
    <row r="1420" spans="1:16" x14ac:dyDescent="0.3">
      <c r="A1420" t="s">
        <v>8219</v>
      </c>
      <c r="B1420">
        <v>95</v>
      </c>
      <c r="D1420" t="s">
        <v>8221</v>
      </c>
      <c r="E1420">
        <v>48</v>
      </c>
      <c r="O1420">
        <v>95</v>
      </c>
      <c r="P1420">
        <v>48</v>
      </c>
    </row>
    <row r="1421" spans="1:16" x14ac:dyDescent="0.3">
      <c r="A1421" t="s">
        <v>8219</v>
      </c>
      <c r="B1421">
        <v>95</v>
      </c>
      <c r="D1421" t="s">
        <v>8221</v>
      </c>
      <c r="E1421">
        <v>49</v>
      </c>
      <c r="O1421">
        <v>95</v>
      </c>
      <c r="P1421">
        <v>49</v>
      </c>
    </row>
    <row r="1422" spans="1:16" x14ac:dyDescent="0.3">
      <c r="A1422" t="s">
        <v>8219</v>
      </c>
      <c r="B1422">
        <v>95</v>
      </c>
      <c r="D1422" t="s">
        <v>8221</v>
      </c>
      <c r="E1422">
        <v>49</v>
      </c>
      <c r="O1422">
        <v>95</v>
      </c>
      <c r="P1422">
        <v>49</v>
      </c>
    </row>
    <row r="1423" spans="1:16" x14ac:dyDescent="0.3">
      <c r="A1423" t="s">
        <v>8219</v>
      </c>
      <c r="B1423">
        <v>95</v>
      </c>
      <c r="D1423" t="s">
        <v>8221</v>
      </c>
      <c r="E1423">
        <v>49</v>
      </c>
      <c r="O1423">
        <v>95</v>
      </c>
      <c r="P1423">
        <v>49</v>
      </c>
    </row>
    <row r="1424" spans="1:16" x14ac:dyDescent="0.3">
      <c r="A1424" t="s">
        <v>8219</v>
      </c>
      <c r="B1424">
        <v>96</v>
      </c>
      <c r="D1424" t="s">
        <v>8221</v>
      </c>
      <c r="E1424">
        <v>50</v>
      </c>
      <c r="O1424">
        <v>96</v>
      </c>
      <c r="P1424">
        <v>50</v>
      </c>
    </row>
    <row r="1425" spans="1:16" x14ac:dyDescent="0.3">
      <c r="A1425" t="s">
        <v>8219</v>
      </c>
      <c r="B1425">
        <v>96</v>
      </c>
      <c r="D1425" t="s">
        <v>8221</v>
      </c>
      <c r="E1425">
        <v>50</v>
      </c>
      <c r="O1425">
        <v>96</v>
      </c>
      <c r="P1425">
        <v>50</v>
      </c>
    </row>
    <row r="1426" spans="1:16" x14ac:dyDescent="0.3">
      <c r="A1426" t="s">
        <v>8219</v>
      </c>
      <c r="B1426">
        <v>96</v>
      </c>
      <c r="D1426" t="s">
        <v>8221</v>
      </c>
      <c r="E1426">
        <v>52</v>
      </c>
      <c r="O1426">
        <v>96</v>
      </c>
      <c r="P1426">
        <v>52</v>
      </c>
    </row>
    <row r="1427" spans="1:16" x14ac:dyDescent="0.3">
      <c r="A1427" t="s">
        <v>8219</v>
      </c>
      <c r="B1427">
        <v>96</v>
      </c>
      <c r="D1427" t="s">
        <v>8221</v>
      </c>
      <c r="E1427">
        <v>52</v>
      </c>
      <c r="O1427">
        <v>96</v>
      </c>
      <c r="P1427">
        <v>52</v>
      </c>
    </row>
    <row r="1428" spans="1:16" x14ac:dyDescent="0.3">
      <c r="A1428" t="s">
        <v>8219</v>
      </c>
      <c r="B1428">
        <v>96</v>
      </c>
      <c r="D1428" t="s">
        <v>8221</v>
      </c>
      <c r="E1428">
        <v>52</v>
      </c>
      <c r="O1428">
        <v>96</v>
      </c>
      <c r="P1428">
        <v>52</v>
      </c>
    </row>
    <row r="1429" spans="1:16" x14ac:dyDescent="0.3">
      <c r="A1429" t="s">
        <v>8219</v>
      </c>
      <c r="B1429">
        <v>96</v>
      </c>
      <c r="D1429" t="s">
        <v>8221</v>
      </c>
      <c r="E1429">
        <v>53</v>
      </c>
      <c r="O1429">
        <v>96</v>
      </c>
      <c r="P1429">
        <v>53</v>
      </c>
    </row>
    <row r="1430" spans="1:16" x14ac:dyDescent="0.3">
      <c r="A1430" t="s">
        <v>8219</v>
      </c>
      <c r="B1430">
        <v>96</v>
      </c>
      <c r="D1430" t="s">
        <v>8221</v>
      </c>
      <c r="E1430">
        <v>53</v>
      </c>
      <c r="O1430">
        <v>96</v>
      </c>
      <c r="P1430">
        <v>53</v>
      </c>
    </row>
    <row r="1431" spans="1:16" x14ac:dyDescent="0.3">
      <c r="A1431" t="s">
        <v>8219</v>
      </c>
      <c r="B1431">
        <v>96</v>
      </c>
      <c r="D1431" t="s">
        <v>8221</v>
      </c>
      <c r="E1431">
        <v>55</v>
      </c>
      <c r="O1431">
        <v>96</v>
      </c>
      <c r="P1431">
        <v>55</v>
      </c>
    </row>
    <row r="1432" spans="1:16" x14ac:dyDescent="0.3">
      <c r="A1432" t="s">
        <v>8219</v>
      </c>
      <c r="B1432">
        <v>96</v>
      </c>
      <c r="D1432" t="s">
        <v>8221</v>
      </c>
      <c r="E1432">
        <v>55</v>
      </c>
      <c r="O1432">
        <v>96</v>
      </c>
      <c r="P1432">
        <v>55</v>
      </c>
    </row>
    <row r="1433" spans="1:16" x14ac:dyDescent="0.3">
      <c r="A1433" t="s">
        <v>8219</v>
      </c>
      <c r="B1433">
        <v>96</v>
      </c>
      <c r="D1433" t="s">
        <v>8221</v>
      </c>
      <c r="E1433">
        <v>56</v>
      </c>
      <c r="O1433">
        <v>96</v>
      </c>
      <c r="P1433">
        <v>56</v>
      </c>
    </row>
    <row r="1434" spans="1:16" x14ac:dyDescent="0.3">
      <c r="A1434" t="s">
        <v>8219</v>
      </c>
      <c r="B1434">
        <v>97</v>
      </c>
      <c r="D1434" t="s">
        <v>8221</v>
      </c>
      <c r="E1434">
        <v>57</v>
      </c>
      <c r="O1434">
        <v>97</v>
      </c>
      <c r="P1434">
        <v>57</v>
      </c>
    </row>
    <row r="1435" spans="1:16" x14ac:dyDescent="0.3">
      <c r="A1435" t="s">
        <v>8219</v>
      </c>
      <c r="B1435">
        <v>97</v>
      </c>
      <c r="D1435" t="s">
        <v>8221</v>
      </c>
      <c r="E1435">
        <v>57</v>
      </c>
      <c r="O1435">
        <v>97</v>
      </c>
      <c r="P1435">
        <v>57</v>
      </c>
    </row>
    <row r="1436" spans="1:16" x14ac:dyDescent="0.3">
      <c r="A1436" t="s">
        <v>8219</v>
      </c>
      <c r="B1436">
        <v>97</v>
      </c>
      <c r="D1436" t="s">
        <v>8221</v>
      </c>
      <c r="E1436">
        <v>59</v>
      </c>
      <c r="O1436">
        <v>97</v>
      </c>
      <c r="P1436">
        <v>59</v>
      </c>
    </row>
    <row r="1437" spans="1:16" x14ac:dyDescent="0.3">
      <c r="A1437" t="s">
        <v>8219</v>
      </c>
      <c r="B1437">
        <v>97</v>
      </c>
      <c r="D1437" t="s">
        <v>8221</v>
      </c>
      <c r="E1437">
        <v>60</v>
      </c>
      <c r="O1437">
        <v>97</v>
      </c>
      <c r="P1437">
        <v>60</v>
      </c>
    </row>
    <row r="1438" spans="1:16" x14ac:dyDescent="0.3">
      <c r="A1438" t="s">
        <v>8219</v>
      </c>
      <c r="B1438">
        <v>97</v>
      </c>
      <c r="D1438" t="s">
        <v>8221</v>
      </c>
      <c r="E1438">
        <v>60</v>
      </c>
      <c r="O1438">
        <v>97</v>
      </c>
      <c r="P1438">
        <v>60</v>
      </c>
    </row>
    <row r="1439" spans="1:16" x14ac:dyDescent="0.3">
      <c r="A1439" t="s">
        <v>8219</v>
      </c>
      <c r="B1439">
        <v>97</v>
      </c>
      <c r="D1439" t="s">
        <v>8221</v>
      </c>
      <c r="E1439">
        <v>66</v>
      </c>
      <c r="O1439">
        <v>97</v>
      </c>
      <c r="P1439">
        <v>66</v>
      </c>
    </row>
    <row r="1440" spans="1:16" x14ac:dyDescent="0.3">
      <c r="A1440" t="s">
        <v>8219</v>
      </c>
      <c r="B1440">
        <v>97</v>
      </c>
      <c r="D1440" t="s">
        <v>8221</v>
      </c>
      <c r="E1440">
        <v>67</v>
      </c>
      <c r="O1440">
        <v>97</v>
      </c>
      <c r="P1440">
        <v>67</v>
      </c>
    </row>
    <row r="1441" spans="1:16" x14ac:dyDescent="0.3">
      <c r="A1441" t="s">
        <v>8219</v>
      </c>
      <c r="B1441">
        <v>98</v>
      </c>
      <c r="D1441" t="s">
        <v>8221</v>
      </c>
      <c r="E1441">
        <v>68</v>
      </c>
      <c r="O1441">
        <v>98</v>
      </c>
      <c r="P1441">
        <v>68</v>
      </c>
    </row>
    <row r="1442" spans="1:16" x14ac:dyDescent="0.3">
      <c r="A1442" t="s">
        <v>8219</v>
      </c>
      <c r="B1442">
        <v>98</v>
      </c>
      <c r="D1442" t="s">
        <v>8221</v>
      </c>
      <c r="E1442">
        <v>70</v>
      </c>
      <c r="O1442">
        <v>98</v>
      </c>
      <c r="P1442">
        <v>70</v>
      </c>
    </row>
    <row r="1443" spans="1:16" x14ac:dyDescent="0.3">
      <c r="A1443" t="s">
        <v>8219</v>
      </c>
      <c r="B1443">
        <v>98</v>
      </c>
      <c r="D1443" t="s">
        <v>8221</v>
      </c>
      <c r="E1443">
        <v>70</v>
      </c>
      <c r="O1443">
        <v>98</v>
      </c>
      <c r="P1443">
        <v>70</v>
      </c>
    </row>
    <row r="1444" spans="1:16" x14ac:dyDescent="0.3">
      <c r="A1444" t="s">
        <v>8219</v>
      </c>
      <c r="B1444">
        <v>98</v>
      </c>
      <c r="D1444" t="s">
        <v>8221</v>
      </c>
      <c r="E1444">
        <v>72</v>
      </c>
      <c r="O1444">
        <v>98</v>
      </c>
      <c r="P1444">
        <v>72</v>
      </c>
    </row>
    <row r="1445" spans="1:16" x14ac:dyDescent="0.3">
      <c r="A1445" t="s">
        <v>8219</v>
      </c>
      <c r="B1445">
        <v>98</v>
      </c>
      <c r="D1445" t="s">
        <v>8221</v>
      </c>
      <c r="E1445">
        <v>72</v>
      </c>
      <c r="O1445">
        <v>98</v>
      </c>
      <c r="P1445">
        <v>72</v>
      </c>
    </row>
    <row r="1446" spans="1:16" x14ac:dyDescent="0.3">
      <c r="A1446" t="s">
        <v>8219</v>
      </c>
      <c r="B1446">
        <v>98</v>
      </c>
      <c r="D1446" t="s">
        <v>8221</v>
      </c>
      <c r="E1446">
        <v>73</v>
      </c>
      <c r="O1446">
        <v>98</v>
      </c>
      <c r="P1446">
        <v>73</v>
      </c>
    </row>
    <row r="1447" spans="1:16" x14ac:dyDescent="0.3">
      <c r="A1447" t="s">
        <v>8219</v>
      </c>
      <c r="B1447">
        <v>99</v>
      </c>
      <c r="D1447" t="s">
        <v>8221</v>
      </c>
      <c r="E1447">
        <v>75</v>
      </c>
      <c r="O1447">
        <v>99</v>
      </c>
      <c r="P1447">
        <v>75</v>
      </c>
    </row>
    <row r="1448" spans="1:16" x14ac:dyDescent="0.3">
      <c r="A1448" t="s">
        <v>8219</v>
      </c>
      <c r="B1448">
        <v>99</v>
      </c>
      <c r="D1448" t="s">
        <v>8221</v>
      </c>
      <c r="E1448">
        <v>76</v>
      </c>
      <c r="O1448">
        <v>99</v>
      </c>
      <c r="P1448">
        <v>76</v>
      </c>
    </row>
    <row r="1449" spans="1:16" x14ac:dyDescent="0.3">
      <c r="A1449" t="s">
        <v>8219</v>
      </c>
      <c r="B1449">
        <v>99</v>
      </c>
      <c r="D1449" t="s">
        <v>8221</v>
      </c>
      <c r="E1449">
        <v>76</v>
      </c>
      <c r="O1449">
        <v>99</v>
      </c>
      <c r="P1449">
        <v>76</v>
      </c>
    </row>
    <row r="1450" spans="1:16" x14ac:dyDescent="0.3">
      <c r="A1450" t="s">
        <v>8219</v>
      </c>
      <c r="B1450">
        <v>99</v>
      </c>
      <c r="D1450" t="s">
        <v>8221</v>
      </c>
      <c r="E1450">
        <v>76</v>
      </c>
      <c r="O1450">
        <v>99</v>
      </c>
      <c r="P1450">
        <v>76</v>
      </c>
    </row>
    <row r="1451" spans="1:16" x14ac:dyDescent="0.3">
      <c r="A1451" t="s">
        <v>8219</v>
      </c>
      <c r="B1451">
        <v>99</v>
      </c>
      <c r="D1451" t="s">
        <v>8221</v>
      </c>
      <c r="E1451">
        <v>79</v>
      </c>
      <c r="O1451">
        <v>99</v>
      </c>
      <c r="P1451">
        <v>79</v>
      </c>
    </row>
    <row r="1452" spans="1:16" x14ac:dyDescent="0.3">
      <c r="A1452" t="s">
        <v>8219</v>
      </c>
      <c r="B1452">
        <v>99</v>
      </c>
      <c r="D1452" t="s">
        <v>8221</v>
      </c>
      <c r="E1452">
        <v>81</v>
      </c>
      <c r="O1452">
        <v>99</v>
      </c>
      <c r="P1452">
        <v>81</v>
      </c>
    </row>
    <row r="1453" spans="1:16" x14ac:dyDescent="0.3">
      <c r="A1453" t="s">
        <v>8219</v>
      </c>
      <c r="B1453">
        <v>99</v>
      </c>
      <c r="D1453" t="s">
        <v>8221</v>
      </c>
      <c r="E1453">
        <v>81</v>
      </c>
      <c r="O1453">
        <v>99</v>
      </c>
      <c r="P1453">
        <v>81</v>
      </c>
    </row>
    <row r="1454" spans="1:16" x14ac:dyDescent="0.3">
      <c r="A1454" t="s">
        <v>8219</v>
      </c>
      <c r="B1454">
        <v>100</v>
      </c>
      <c r="D1454" t="s">
        <v>8221</v>
      </c>
      <c r="E1454">
        <v>83</v>
      </c>
      <c r="O1454">
        <v>100</v>
      </c>
      <c r="P1454">
        <v>83</v>
      </c>
    </row>
    <row r="1455" spans="1:16" x14ac:dyDescent="0.3">
      <c r="A1455" t="s">
        <v>8219</v>
      </c>
      <c r="B1455">
        <v>100</v>
      </c>
      <c r="D1455" t="s">
        <v>8221</v>
      </c>
      <c r="E1455">
        <v>84</v>
      </c>
      <c r="O1455">
        <v>100</v>
      </c>
      <c r="P1455">
        <v>84</v>
      </c>
    </row>
    <row r="1456" spans="1:16" x14ac:dyDescent="0.3">
      <c r="A1456" t="s">
        <v>8219</v>
      </c>
      <c r="B1456">
        <v>100</v>
      </c>
      <c r="D1456" t="s">
        <v>8221</v>
      </c>
      <c r="E1456">
        <v>84</v>
      </c>
      <c r="O1456">
        <v>100</v>
      </c>
      <c r="P1456">
        <v>84</v>
      </c>
    </row>
    <row r="1457" spans="1:16" x14ac:dyDescent="0.3">
      <c r="A1457" t="s">
        <v>8219</v>
      </c>
      <c r="B1457">
        <v>100</v>
      </c>
      <c r="D1457" t="s">
        <v>8221</v>
      </c>
      <c r="E1457">
        <v>84</v>
      </c>
      <c r="O1457">
        <v>100</v>
      </c>
      <c r="P1457">
        <v>84</v>
      </c>
    </row>
    <row r="1458" spans="1:16" x14ac:dyDescent="0.3">
      <c r="A1458" t="s">
        <v>8219</v>
      </c>
      <c r="B1458">
        <v>100</v>
      </c>
      <c r="D1458" t="s">
        <v>8221</v>
      </c>
      <c r="E1458">
        <v>85</v>
      </c>
      <c r="O1458">
        <v>100</v>
      </c>
      <c r="P1458">
        <v>85</v>
      </c>
    </row>
    <row r="1459" spans="1:16" x14ac:dyDescent="0.3">
      <c r="A1459" t="s">
        <v>8219</v>
      </c>
      <c r="B1459">
        <v>100</v>
      </c>
      <c r="D1459" t="s">
        <v>8221</v>
      </c>
      <c r="E1459">
        <v>86</v>
      </c>
      <c r="O1459">
        <v>100</v>
      </c>
      <c r="P1459">
        <v>86</v>
      </c>
    </row>
    <row r="1460" spans="1:16" x14ac:dyDescent="0.3">
      <c r="A1460" t="s">
        <v>8219</v>
      </c>
      <c r="B1460">
        <v>100</v>
      </c>
      <c r="D1460" t="s">
        <v>8221</v>
      </c>
      <c r="E1460">
        <v>89</v>
      </c>
      <c r="O1460">
        <v>100</v>
      </c>
      <c r="P1460">
        <v>89</v>
      </c>
    </row>
    <row r="1461" spans="1:16" x14ac:dyDescent="0.3">
      <c r="A1461" t="s">
        <v>8219</v>
      </c>
      <c r="B1461">
        <v>100</v>
      </c>
      <c r="D1461" t="s">
        <v>8221</v>
      </c>
      <c r="E1461">
        <v>90</v>
      </c>
      <c r="O1461">
        <v>100</v>
      </c>
      <c r="P1461">
        <v>90</v>
      </c>
    </row>
    <row r="1462" spans="1:16" x14ac:dyDescent="0.3">
      <c r="A1462" t="s">
        <v>8219</v>
      </c>
      <c r="B1462">
        <v>101</v>
      </c>
      <c r="D1462" t="s">
        <v>8221</v>
      </c>
      <c r="E1462">
        <v>91</v>
      </c>
      <c r="O1462">
        <v>101</v>
      </c>
      <c r="P1462">
        <v>91</v>
      </c>
    </row>
    <row r="1463" spans="1:16" x14ac:dyDescent="0.3">
      <c r="A1463" t="s">
        <v>8219</v>
      </c>
      <c r="B1463">
        <v>101</v>
      </c>
      <c r="D1463" t="s">
        <v>8221</v>
      </c>
      <c r="E1463">
        <v>92</v>
      </c>
      <c r="O1463">
        <v>101</v>
      </c>
      <c r="P1463">
        <v>92</v>
      </c>
    </row>
    <row r="1464" spans="1:16" x14ac:dyDescent="0.3">
      <c r="A1464" t="s">
        <v>8219</v>
      </c>
      <c r="B1464">
        <v>101</v>
      </c>
      <c r="D1464" t="s">
        <v>8221</v>
      </c>
      <c r="E1464">
        <v>92</v>
      </c>
      <c r="O1464">
        <v>101</v>
      </c>
      <c r="P1464">
        <v>92</v>
      </c>
    </row>
    <row r="1465" spans="1:16" x14ac:dyDescent="0.3">
      <c r="A1465" t="s">
        <v>8219</v>
      </c>
      <c r="B1465">
        <v>101</v>
      </c>
      <c r="D1465" t="s">
        <v>8221</v>
      </c>
      <c r="E1465">
        <v>93</v>
      </c>
      <c r="O1465">
        <v>101</v>
      </c>
      <c r="P1465">
        <v>93</v>
      </c>
    </row>
    <row r="1466" spans="1:16" x14ac:dyDescent="0.3">
      <c r="A1466" t="s">
        <v>8219</v>
      </c>
      <c r="B1466">
        <v>102</v>
      </c>
      <c r="D1466" t="s">
        <v>8221</v>
      </c>
      <c r="E1466">
        <v>94</v>
      </c>
      <c r="O1466">
        <v>102</v>
      </c>
      <c r="P1466">
        <v>94</v>
      </c>
    </row>
    <row r="1467" spans="1:16" x14ac:dyDescent="0.3">
      <c r="A1467" t="s">
        <v>8219</v>
      </c>
      <c r="B1467">
        <v>102</v>
      </c>
      <c r="D1467" t="s">
        <v>8221</v>
      </c>
      <c r="E1467">
        <v>94</v>
      </c>
      <c r="O1467">
        <v>102</v>
      </c>
      <c r="P1467">
        <v>94</v>
      </c>
    </row>
    <row r="1468" spans="1:16" x14ac:dyDescent="0.3">
      <c r="A1468" t="s">
        <v>8219</v>
      </c>
      <c r="B1468">
        <v>102</v>
      </c>
      <c r="D1468" t="s">
        <v>8221</v>
      </c>
      <c r="E1468">
        <v>94</v>
      </c>
      <c r="O1468">
        <v>102</v>
      </c>
      <c r="P1468">
        <v>94</v>
      </c>
    </row>
    <row r="1469" spans="1:16" x14ac:dyDescent="0.3">
      <c r="A1469" t="s">
        <v>8219</v>
      </c>
      <c r="B1469">
        <v>102</v>
      </c>
      <c r="D1469" t="s">
        <v>8221</v>
      </c>
      <c r="E1469">
        <v>95</v>
      </c>
      <c r="O1469">
        <v>102</v>
      </c>
      <c r="P1469">
        <v>95</v>
      </c>
    </row>
    <row r="1470" spans="1:16" x14ac:dyDescent="0.3">
      <c r="A1470" t="s">
        <v>8219</v>
      </c>
      <c r="B1470">
        <v>102</v>
      </c>
      <c r="D1470" t="s">
        <v>8221</v>
      </c>
      <c r="E1470">
        <v>96</v>
      </c>
      <c r="O1470">
        <v>102</v>
      </c>
      <c r="P1470">
        <v>96</v>
      </c>
    </row>
    <row r="1471" spans="1:16" x14ac:dyDescent="0.3">
      <c r="A1471" t="s">
        <v>8219</v>
      </c>
      <c r="B1471">
        <v>103</v>
      </c>
      <c r="D1471" t="s">
        <v>8221</v>
      </c>
      <c r="E1471">
        <v>96</v>
      </c>
      <c r="O1471">
        <v>103</v>
      </c>
      <c r="P1471">
        <v>96</v>
      </c>
    </row>
    <row r="1472" spans="1:16" x14ac:dyDescent="0.3">
      <c r="A1472" t="s">
        <v>8219</v>
      </c>
      <c r="B1472">
        <v>103</v>
      </c>
      <c r="D1472" t="s">
        <v>8221</v>
      </c>
      <c r="E1472">
        <v>96</v>
      </c>
      <c r="O1472">
        <v>103</v>
      </c>
      <c r="P1472">
        <v>96</v>
      </c>
    </row>
    <row r="1473" spans="1:16" x14ac:dyDescent="0.3">
      <c r="A1473" t="s">
        <v>8219</v>
      </c>
      <c r="B1473">
        <v>103</v>
      </c>
      <c r="D1473" t="s">
        <v>8221</v>
      </c>
      <c r="E1473">
        <v>96</v>
      </c>
      <c r="O1473">
        <v>103</v>
      </c>
      <c r="P1473">
        <v>96</v>
      </c>
    </row>
    <row r="1474" spans="1:16" x14ac:dyDescent="0.3">
      <c r="A1474" t="s">
        <v>8219</v>
      </c>
      <c r="B1474">
        <v>103</v>
      </c>
      <c r="D1474" t="s">
        <v>8221</v>
      </c>
      <c r="E1474">
        <v>98</v>
      </c>
      <c r="O1474">
        <v>103</v>
      </c>
      <c r="P1474">
        <v>98</v>
      </c>
    </row>
    <row r="1475" spans="1:16" x14ac:dyDescent="0.3">
      <c r="A1475" t="s">
        <v>8219</v>
      </c>
      <c r="B1475">
        <v>103</v>
      </c>
      <c r="D1475" t="s">
        <v>8221</v>
      </c>
      <c r="E1475">
        <v>99</v>
      </c>
      <c r="O1475">
        <v>103</v>
      </c>
      <c r="P1475">
        <v>99</v>
      </c>
    </row>
    <row r="1476" spans="1:16" x14ac:dyDescent="0.3">
      <c r="A1476" t="s">
        <v>8219</v>
      </c>
      <c r="B1476">
        <v>103</v>
      </c>
      <c r="D1476" t="s">
        <v>8221</v>
      </c>
      <c r="E1476">
        <v>99</v>
      </c>
      <c r="O1476">
        <v>103</v>
      </c>
      <c r="P1476">
        <v>99</v>
      </c>
    </row>
    <row r="1477" spans="1:16" x14ac:dyDescent="0.3">
      <c r="A1477" t="s">
        <v>8219</v>
      </c>
      <c r="B1477">
        <v>104</v>
      </c>
      <c r="D1477" t="s">
        <v>8221</v>
      </c>
      <c r="E1477">
        <v>100</v>
      </c>
      <c r="O1477">
        <v>104</v>
      </c>
      <c r="P1477">
        <v>100</v>
      </c>
    </row>
    <row r="1478" spans="1:16" x14ac:dyDescent="0.3">
      <c r="A1478" t="s">
        <v>8219</v>
      </c>
      <c r="B1478">
        <v>104</v>
      </c>
      <c r="D1478" t="s">
        <v>8221</v>
      </c>
      <c r="E1478">
        <v>103</v>
      </c>
      <c r="O1478">
        <v>104</v>
      </c>
      <c r="P1478">
        <v>103</v>
      </c>
    </row>
    <row r="1479" spans="1:16" x14ac:dyDescent="0.3">
      <c r="A1479" t="s">
        <v>8219</v>
      </c>
      <c r="B1479">
        <v>104</v>
      </c>
      <c r="D1479" t="s">
        <v>8221</v>
      </c>
      <c r="E1479">
        <v>105</v>
      </c>
      <c r="O1479">
        <v>104</v>
      </c>
      <c r="P1479">
        <v>105</v>
      </c>
    </row>
    <row r="1480" spans="1:16" x14ac:dyDescent="0.3">
      <c r="A1480" t="s">
        <v>8219</v>
      </c>
      <c r="B1480">
        <v>104</v>
      </c>
      <c r="D1480" t="s">
        <v>8221</v>
      </c>
      <c r="E1480">
        <v>108</v>
      </c>
      <c r="O1480">
        <v>104</v>
      </c>
      <c r="P1480">
        <v>108</v>
      </c>
    </row>
    <row r="1481" spans="1:16" x14ac:dyDescent="0.3">
      <c r="A1481" t="s">
        <v>8219</v>
      </c>
      <c r="B1481">
        <v>104</v>
      </c>
      <c r="D1481" t="s">
        <v>8221</v>
      </c>
      <c r="E1481">
        <v>110</v>
      </c>
      <c r="O1481">
        <v>104</v>
      </c>
      <c r="P1481">
        <v>110</v>
      </c>
    </row>
    <row r="1482" spans="1:16" x14ac:dyDescent="0.3">
      <c r="A1482" t="s">
        <v>8219</v>
      </c>
      <c r="B1482">
        <v>104</v>
      </c>
      <c r="D1482" t="s">
        <v>8221</v>
      </c>
      <c r="E1482">
        <v>113</v>
      </c>
      <c r="O1482">
        <v>104</v>
      </c>
      <c r="P1482">
        <v>113</v>
      </c>
    </row>
    <row r="1483" spans="1:16" x14ac:dyDescent="0.3">
      <c r="A1483" t="s">
        <v>8219</v>
      </c>
      <c r="B1483">
        <v>104</v>
      </c>
      <c r="D1483" t="s">
        <v>8221</v>
      </c>
      <c r="E1483">
        <v>114</v>
      </c>
      <c r="O1483">
        <v>104</v>
      </c>
      <c r="P1483">
        <v>114</v>
      </c>
    </row>
    <row r="1484" spans="1:16" x14ac:dyDescent="0.3">
      <c r="A1484" t="s">
        <v>8219</v>
      </c>
      <c r="B1484">
        <v>104</v>
      </c>
      <c r="D1484" t="s">
        <v>8221</v>
      </c>
      <c r="E1484">
        <v>114</v>
      </c>
      <c r="O1484">
        <v>104</v>
      </c>
      <c r="P1484">
        <v>114</v>
      </c>
    </row>
    <row r="1485" spans="1:16" x14ac:dyDescent="0.3">
      <c r="A1485" t="s">
        <v>8219</v>
      </c>
      <c r="B1485">
        <v>104</v>
      </c>
      <c r="D1485" t="s">
        <v>8221</v>
      </c>
      <c r="E1485">
        <v>117</v>
      </c>
      <c r="O1485">
        <v>104</v>
      </c>
      <c r="P1485">
        <v>117</v>
      </c>
    </row>
    <row r="1486" spans="1:16" x14ac:dyDescent="0.3">
      <c r="A1486" t="s">
        <v>8219</v>
      </c>
      <c r="B1486">
        <v>104</v>
      </c>
      <c r="D1486" t="s">
        <v>8221</v>
      </c>
      <c r="E1486">
        <v>118</v>
      </c>
      <c r="O1486">
        <v>104</v>
      </c>
      <c r="P1486">
        <v>118</v>
      </c>
    </row>
    <row r="1487" spans="1:16" x14ac:dyDescent="0.3">
      <c r="A1487" t="s">
        <v>8219</v>
      </c>
      <c r="B1487">
        <v>104</v>
      </c>
      <c r="D1487" t="s">
        <v>8221</v>
      </c>
      <c r="E1487">
        <v>121</v>
      </c>
      <c r="O1487">
        <v>104</v>
      </c>
      <c r="P1487">
        <v>121</v>
      </c>
    </row>
    <row r="1488" spans="1:16" x14ac:dyDescent="0.3">
      <c r="A1488" t="s">
        <v>8219</v>
      </c>
      <c r="B1488">
        <v>104</v>
      </c>
      <c r="D1488" t="s">
        <v>8221</v>
      </c>
      <c r="E1488">
        <v>122</v>
      </c>
      <c r="O1488">
        <v>104</v>
      </c>
      <c r="P1488">
        <v>122</v>
      </c>
    </row>
    <row r="1489" spans="1:16" x14ac:dyDescent="0.3">
      <c r="A1489" t="s">
        <v>8219</v>
      </c>
      <c r="B1489">
        <v>104</v>
      </c>
      <c r="D1489" t="s">
        <v>8221</v>
      </c>
      <c r="E1489">
        <v>123</v>
      </c>
      <c r="O1489">
        <v>104</v>
      </c>
      <c r="P1489">
        <v>123</v>
      </c>
    </row>
    <row r="1490" spans="1:16" x14ac:dyDescent="0.3">
      <c r="A1490" t="s">
        <v>8219</v>
      </c>
      <c r="B1490">
        <v>104</v>
      </c>
      <c r="D1490" t="s">
        <v>8221</v>
      </c>
      <c r="E1490">
        <v>123</v>
      </c>
      <c r="O1490">
        <v>104</v>
      </c>
      <c r="P1490">
        <v>123</v>
      </c>
    </row>
    <row r="1491" spans="1:16" x14ac:dyDescent="0.3">
      <c r="A1491" t="s">
        <v>8219</v>
      </c>
      <c r="B1491">
        <v>105</v>
      </c>
      <c r="D1491" t="s">
        <v>8221</v>
      </c>
      <c r="E1491">
        <v>124</v>
      </c>
      <c r="O1491">
        <v>105</v>
      </c>
      <c r="P1491">
        <v>124</v>
      </c>
    </row>
    <row r="1492" spans="1:16" x14ac:dyDescent="0.3">
      <c r="A1492" t="s">
        <v>8219</v>
      </c>
      <c r="B1492">
        <v>105</v>
      </c>
      <c r="D1492" t="s">
        <v>8221</v>
      </c>
      <c r="E1492">
        <v>124</v>
      </c>
      <c r="O1492">
        <v>105</v>
      </c>
      <c r="P1492">
        <v>124</v>
      </c>
    </row>
    <row r="1493" spans="1:16" x14ac:dyDescent="0.3">
      <c r="A1493" t="s">
        <v>8219</v>
      </c>
      <c r="B1493">
        <v>105</v>
      </c>
      <c r="D1493" t="s">
        <v>8221</v>
      </c>
      <c r="E1493">
        <v>125</v>
      </c>
      <c r="O1493">
        <v>105</v>
      </c>
      <c r="P1493">
        <v>125</v>
      </c>
    </row>
    <row r="1494" spans="1:16" x14ac:dyDescent="0.3">
      <c r="A1494" t="s">
        <v>8219</v>
      </c>
      <c r="B1494">
        <v>105</v>
      </c>
      <c r="D1494" t="s">
        <v>8221</v>
      </c>
      <c r="E1494">
        <v>129</v>
      </c>
      <c r="O1494">
        <v>105</v>
      </c>
      <c r="P1494">
        <v>129</v>
      </c>
    </row>
    <row r="1495" spans="1:16" x14ac:dyDescent="0.3">
      <c r="A1495" t="s">
        <v>8219</v>
      </c>
      <c r="B1495">
        <v>105</v>
      </c>
      <c r="D1495" t="s">
        <v>8221</v>
      </c>
      <c r="E1495">
        <v>135</v>
      </c>
      <c r="O1495">
        <v>105</v>
      </c>
      <c r="P1495">
        <v>135</v>
      </c>
    </row>
    <row r="1496" spans="1:16" x14ac:dyDescent="0.3">
      <c r="A1496" t="s">
        <v>8219</v>
      </c>
      <c r="B1496">
        <v>106</v>
      </c>
      <c r="D1496" t="s">
        <v>8221</v>
      </c>
      <c r="E1496">
        <v>139</v>
      </c>
      <c r="O1496">
        <v>106</v>
      </c>
      <c r="P1496">
        <v>139</v>
      </c>
    </row>
    <row r="1497" spans="1:16" x14ac:dyDescent="0.3">
      <c r="A1497" t="s">
        <v>8219</v>
      </c>
      <c r="B1497">
        <v>107</v>
      </c>
      <c r="D1497" t="s">
        <v>8221</v>
      </c>
      <c r="E1497">
        <v>140</v>
      </c>
      <c r="O1497">
        <v>107</v>
      </c>
      <c r="P1497">
        <v>140</v>
      </c>
    </row>
    <row r="1498" spans="1:16" x14ac:dyDescent="0.3">
      <c r="A1498" t="s">
        <v>8219</v>
      </c>
      <c r="B1498">
        <v>107</v>
      </c>
      <c r="D1498" t="s">
        <v>8221</v>
      </c>
      <c r="E1498">
        <v>140</v>
      </c>
      <c r="O1498">
        <v>107</v>
      </c>
      <c r="P1498">
        <v>140</v>
      </c>
    </row>
    <row r="1499" spans="1:16" x14ac:dyDescent="0.3">
      <c r="A1499" t="s">
        <v>8219</v>
      </c>
      <c r="B1499">
        <v>107</v>
      </c>
      <c r="D1499" t="s">
        <v>8221</v>
      </c>
      <c r="E1499">
        <v>140</v>
      </c>
      <c r="O1499">
        <v>107</v>
      </c>
      <c r="P1499">
        <v>140</v>
      </c>
    </row>
    <row r="1500" spans="1:16" x14ac:dyDescent="0.3">
      <c r="A1500" t="s">
        <v>8219</v>
      </c>
      <c r="B1500">
        <v>107</v>
      </c>
      <c r="D1500" t="s">
        <v>8221</v>
      </c>
      <c r="E1500">
        <v>147</v>
      </c>
      <c r="O1500">
        <v>107</v>
      </c>
      <c r="P1500">
        <v>147</v>
      </c>
    </row>
    <row r="1501" spans="1:16" x14ac:dyDescent="0.3">
      <c r="A1501" t="s">
        <v>8219</v>
      </c>
      <c r="B1501">
        <v>107</v>
      </c>
      <c r="D1501" t="s">
        <v>8221</v>
      </c>
      <c r="E1501">
        <v>147</v>
      </c>
      <c r="O1501">
        <v>107</v>
      </c>
      <c r="P1501">
        <v>147</v>
      </c>
    </row>
    <row r="1502" spans="1:16" x14ac:dyDescent="0.3">
      <c r="A1502" t="s">
        <v>8219</v>
      </c>
      <c r="B1502">
        <v>107</v>
      </c>
      <c r="D1502" t="s">
        <v>8221</v>
      </c>
      <c r="E1502">
        <v>148</v>
      </c>
      <c r="O1502">
        <v>107</v>
      </c>
      <c r="P1502">
        <v>148</v>
      </c>
    </row>
    <row r="1503" spans="1:16" x14ac:dyDescent="0.3">
      <c r="A1503" t="s">
        <v>8219</v>
      </c>
      <c r="B1503">
        <v>107</v>
      </c>
      <c r="D1503" t="s">
        <v>8221</v>
      </c>
      <c r="E1503">
        <v>152</v>
      </c>
      <c r="O1503">
        <v>107</v>
      </c>
      <c r="P1503">
        <v>152</v>
      </c>
    </row>
    <row r="1504" spans="1:16" x14ac:dyDescent="0.3">
      <c r="A1504" t="s">
        <v>8219</v>
      </c>
      <c r="B1504">
        <v>108</v>
      </c>
      <c r="D1504" t="s">
        <v>8221</v>
      </c>
      <c r="E1504">
        <v>167</v>
      </c>
      <c r="O1504">
        <v>108</v>
      </c>
      <c r="P1504">
        <v>167</v>
      </c>
    </row>
    <row r="1505" spans="1:16" x14ac:dyDescent="0.3">
      <c r="A1505" t="s">
        <v>8219</v>
      </c>
      <c r="B1505">
        <v>108</v>
      </c>
      <c r="D1505" t="s">
        <v>8221</v>
      </c>
      <c r="E1505">
        <v>170</v>
      </c>
      <c r="O1505">
        <v>108</v>
      </c>
      <c r="P1505">
        <v>170</v>
      </c>
    </row>
    <row r="1506" spans="1:16" x14ac:dyDescent="0.3">
      <c r="A1506" t="s">
        <v>8219</v>
      </c>
      <c r="B1506">
        <v>108</v>
      </c>
      <c r="D1506" t="s">
        <v>8221</v>
      </c>
      <c r="E1506">
        <v>171</v>
      </c>
      <c r="O1506">
        <v>108</v>
      </c>
      <c r="P1506">
        <v>171</v>
      </c>
    </row>
    <row r="1507" spans="1:16" x14ac:dyDescent="0.3">
      <c r="A1507" t="s">
        <v>8219</v>
      </c>
      <c r="B1507">
        <v>108</v>
      </c>
      <c r="D1507" t="s">
        <v>8221</v>
      </c>
      <c r="E1507">
        <v>171</v>
      </c>
      <c r="O1507">
        <v>108</v>
      </c>
      <c r="P1507">
        <v>171</v>
      </c>
    </row>
    <row r="1508" spans="1:16" x14ac:dyDescent="0.3">
      <c r="A1508" t="s">
        <v>8219</v>
      </c>
      <c r="B1508">
        <v>108</v>
      </c>
      <c r="D1508" t="s">
        <v>8221</v>
      </c>
      <c r="E1508">
        <v>179</v>
      </c>
      <c r="O1508">
        <v>108</v>
      </c>
      <c r="P1508">
        <v>179</v>
      </c>
    </row>
    <row r="1509" spans="1:16" x14ac:dyDescent="0.3">
      <c r="A1509" t="s">
        <v>8219</v>
      </c>
      <c r="B1509">
        <v>108</v>
      </c>
      <c r="D1509" t="s">
        <v>8221</v>
      </c>
      <c r="E1509">
        <v>185</v>
      </c>
      <c r="O1509">
        <v>108</v>
      </c>
      <c r="P1509">
        <v>185</v>
      </c>
    </row>
    <row r="1510" spans="1:16" x14ac:dyDescent="0.3">
      <c r="A1510" t="s">
        <v>8219</v>
      </c>
      <c r="B1510">
        <v>108</v>
      </c>
      <c r="D1510" t="s">
        <v>8221</v>
      </c>
      <c r="E1510">
        <v>188</v>
      </c>
      <c r="O1510">
        <v>108</v>
      </c>
      <c r="P1510">
        <v>188</v>
      </c>
    </row>
    <row r="1511" spans="1:16" x14ac:dyDescent="0.3">
      <c r="A1511" t="s">
        <v>8219</v>
      </c>
      <c r="B1511">
        <v>108</v>
      </c>
      <c r="D1511" t="s">
        <v>8221</v>
      </c>
      <c r="E1511">
        <v>196</v>
      </c>
      <c r="O1511">
        <v>108</v>
      </c>
      <c r="P1511">
        <v>196</v>
      </c>
    </row>
    <row r="1512" spans="1:16" x14ac:dyDescent="0.3">
      <c r="A1512" t="s">
        <v>8219</v>
      </c>
      <c r="B1512">
        <v>108</v>
      </c>
      <c r="D1512" t="s">
        <v>8221</v>
      </c>
      <c r="E1512">
        <v>196</v>
      </c>
      <c r="O1512">
        <v>108</v>
      </c>
      <c r="P1512">
        <v>196</v>
      </c>
    </row>
    <row r="1513" spans="1:16" x14ac:dyDescent="0.3">
      <c r="A1513" t="s">
        <v>8219</v>
      </c>
      <c r="B1513">
        <v>108</v>
      </c>
      <c r="D1513" t="s">
        <v>8221</v>
      </c>
      <c r="E1513">
        <v>197</v>
      </c>
      <c r="O1513">
        <v>108</v>
      </c>
      <c r="P1513">
        <v>197</v>
      </c>
    </row>
    <row r="1514" spans="1:16" x14ac:dyDescent="0.3">
      <c r="A1514" t="s">
        <v>8219</v>
      </c>
      <c r="B1514">
        <v>108</v>
      </c>
      <c r="D1514" t="s">
        <v>8221</v>
      </c>
      <c r="E1514">
        <v>201</v>
      </c>
      <c r="O1514">
        <v>108</v>
      </c>
      <c r="P1514">
        <v>201</v>
      </c>
    </row>
    <row r="1515" spans="1:16" x14ac:dyDescent="0.3">
      <c r="A1515" t="s">
        <v>8219</v>
      </c>
      <c r="B1515">
        <v>109</v>
      </c>
      <c r="D1515" t="s">
        <v>8221</v>
      </c>
      <c r="E1515">
        <v>202</v>
      </c>
      <c r="O1515">
        <v>109</v>
      </c>
      <c r="P1515">
        <v>202</v>
      </c>
    </row>
    <row r="1516" spans="1:16" x14ac:dyDescent="0.3">
      <c r="A1516" t="s">
        <v>8219</v>
      </c>
      <c r="B1516">
        <v>109</v>
      </c>
      <c r="D1516" t="s">
        <v>8221</v>
      </c>
      <c r="E1516">
        <v>215</v>
      </c>
      <c r="O1516">
        <v>109</v>
      </c>
      <c r="P1516">
        <v>215</v>
      </c>
    </row>
    <row r="1517" spans="1:16" x14ac:dyDescent="0.3">
      <c r="A1517" t="s">
        <v>8219</v>
      </c>
      <c r="B1517">
        <v>109</v>
      </c>
      <c r="D1517" t="s">
        <v>8221</v>
      </c>
      <c r="E1517">
        <v>229</v>
      </c>
      <c r="O1517">
        <v>109</v>
      </c>
      <c r="P1517">
        <v>229</v>
      </c>
    </row>
    <row r="1518" spans="1:16" x14ac:dyDescent="0.3">
      <c r="A1518" t="s">
        <v>8219</v>
      </c>
      <c r="B1518">
        <v>110</v>
      </c>
      <c r="D1518" t="s">
        <v>8221</v>
      </c>
      <c r="E1518">
        <v>236</v>
      </c>
      <c r="O1518">
        <v>110</v>
      </c>
      <c r="P1518">
        <v>236</v>
      </c>
    </row>
    <row r="1519" spans="1:16" x14ac:dyDescent="0.3">
      <c r="A1519" t="s">
        <v>8219</v>
      </c>
      <c r="B1519">
        <v>110</v>
      </c>
      <c r="D1519" t="s">
        <v>8221</v>
      </c>
      <c r="E1519">
        <v>285</v>
      </c>
      <c r="O1519">
        <v>110</v>
      </c>
      <c r="P1519">
        <v>285</v>
      </c>
    </row>
    <row r="1520" spans="1:16" x14ac:dyDescent="0.3">
      <c r="A1520" t="s">
        <v>8219</v>
      </c>
      <c r="B1520">
        <v>110</v>
      </c>
      <c r="D1520" t="s">
        <v>8221</v>
      </c>
      <c r="E1520">
        <v>296</v>
      </c>
      <c r="O1520">
        <v>110</v>
      </c>
      <c r="P1520">
        <v>296</v>
      </c>
    </row>
    <row r="1521" spans="1:16" x14ac:dyDescent="0.3">
      <c r="A1521" t="s">
        <v>8219</v>
      </c>
      <c r="B1521">
        <v>110</v>
      </c>
      <c r="D1521" t="s">
        <v>8221</v>
      </c>
      <c r="E1521">
        <v>310</v>
      </c>
      <c r="O1521">
        <v>110</v>
      </c>
      <c r="P1521">
        <v>310</v>
      </c>
    </row>
    <row r="1522" spans="1:16" x14ac:dyDescent="0.3">
      <c r="A1522" t="s">
        <v>8219</v>
      </c>
      <c r="B1522">
        <v>111</v>
      </c>
      <c r="D1522" t="s">
        <v>8221</v>
      </c>
      <c r="E1522">
        <v>311</v>
      </c>
      <c r="O1522">
        <v>111</v>
      </c>
      <c r="P1522">
        <v>311</v>
      </c>
    </row>
    <row r="1523" spans="1:16" x14ac:dyDescent="0.3">
      <c r="A1523" t="s">
        <v>8219</v>
      </c>
      <c r="B1523">
        <v>111</v>
      </c>
      <c r="D1523" t="s">
        <v>8221</v>
      </c>
      <c r="E1523">
        <v>312</v>
      </c>
      <c r="O1523">
        <v>111</v>
      </c>
      <c r="P1523">
        <v>312</v>
      </c>
    </row>
    <row r="1524" spans="1:16" x14ac:dyDescent="0.3">
      <c r="A1524" t="s">
        <v>8219</v>
      </c>
      <c r="B1524">
        <v>111</v>
      </c>
      <c r="D1524" t="s">
        <v>8221</v>
      </c>
      <c r="E1524">
        <v>336</v>
      </c>
      <c r="O1524">
        <v>111</v>
      </c>
      <c r="P1524">
        <v>336</v>
      </c>
    </row>
    <row r="1525" spans="1:16" x14ac:dyDescent="0.3">
      <c r="A1525" t="s">
        <v>8219</v>
      </c>
      <c r="B1525">
        <v>111</v>
      </c>
      <c r="D1525" t="s">
        <v>8221</v>
      </c>
      <c r="E1525">
        <v>338</v>
      </c>
      <c r="O1525">
        <v>111</v>
      </c>
      <c r="P1525">
        <v>338</v>
      </c>
    </row>
    <row r="1526" spans="1:16" x14ac:dyDescent="0.3">
      <c r="A1526" t="s">
        <v>8219</v>
      </c>
      <c r="B1526">
        <v>111</v>
      </c>
      <c r="D1526" t="s">
        <v>8221</v>
      </c>
      <c r="E1526">
        <v>369</v>
      </c>
      <c r="O1526">
        <v>111</v>
      </c>
      <c r="P1526">
        <v>369</v>
      </c>
    </row>
    <row r="1527" spans="1:16" x14ac:dyDescent="0.3">
      <c r="A1527" t="s">
        <v>8219</v>
      </c>
      <c r="B1527">
        <v>111</v>
      </c>
      <c r="D1527" t="s">
        <v>8221</v>
      </c>
      <c r="E1527">
        <v>456</v>
      </c>
      <c r="O1527">
        <v>111</v>
      </c>
      <c r="P1527">
        <v>456</v>
      </c>
    </row>
    <row r="1528" spans="1:16" x14ac:dyDescent="0.3">
      <c r="A1528" t="s">
        <v>8219</v>
      </c>
      <c r="B1528">
        <v>111</v>
      </c>
      <c r="D1528" t="s">
        <v>8221</v>
      </c>
      <c r="E1528">
        <v>534</v>
      </c>
      <c r="O1528">
        <v>111</v>
      </c>
      <c r="P1528">
        <v>534</v>
      </c>
    </row>
    <row r="1529" spans="1:16" x14ac:dyDescent="0.3">
      <c r="A1529" t="s">
        <v>8219</v>
      </c>
      <c r="B1529">
        <v>112</v>
      </c>
      <c r="D1529" t="s">
        <v>8221</v>
      </c>
      <c r="E1529">
        <v>890</v>
      </c>
      <c r="O1529">
        <v>112</v>
      </c>
      <c r="P1529">
        <v>890</v>
      </c>
    </row>
    <row r="1530" spans="1:16" x14ac:dyDescent="0.3">
      <c r="A1530" t="s">
        <v>8219</v>
      </c>
      <c r="B1530">
        <v>112</v>
      </c>
      <c r="D1530" t="s">
        <v>8221</v>
      </c>
      <c r="E1530">
        <v>975</v>
      </c>
      <c r="O1530">
        <v>112</v>
      </c>
      <c r="P1530">
        <v>975</v>
      </c>
    </row>
    <row r="1531" spans="1:16" x14ac:dyDescent="0.3">
      <c r="A1531" t="s">
        <v>8219</v>
      </c>
      <c r="B1531">
        <v>112</v>
      </c>
      <c r="D1531" t="s">
        <v>8221</v>
      </c>
      <c r="E1531">
        <v>1293</v>
      </c>
      <c r="O1531">
        <v>112</v>
      </c>
      <c r="P1531">
        <v>1293</v>
      </c>
    </row>
    <row r="1532" spans="1:16" x14ac:dyDescent="0.3">
      <c r="A1532" t="s">
        <v>8219</v>
      </c>
      <c r="B1532">
        <v>112</v>
      </c>
      <c r="O1532">
        <v>112</v>
      </c>
    </row>
    <row r="1533" spans="1:16" x14ac:dyDescent="0.3">
      <c r="A1533" t="s">
        <v>8219</v>
      </c>
      <c r="B1533">
        <v>112</v>
      </c>
      <c r="O1533">
        <v>112</v>
      </c>
    </row>
    <row r="1534" spans="1:16" x14ac:dyDescent="0.3">
      <c r="A1534" t="s">
        <v>8219</v>
      </c>
      <c r="B1534">
        <v>113</v>
      </c>
      <c r="O1534">
        <v>113</v>
      </c>
    </row>
    <row r="1535" spans="1:16" x14ac:dyDescent="0.3">
      <c r="A1535" t="s">
        <v>8219</v>
      </c>
      <c r="B1535">
        <v>113</v>
      </c>
      <c r="O1535">
        <v>113</v>
      </c>
    </row>
    <row r="1536" spans="1:16" x14ac:dyDescent="0.3">
      <c r="A1536" t="s">
        <v>8219</v>
      </c>
      <c r="B1536">
        <v>113</v>
      </c>
      <c r="O1536">
        <v>113</v>
      </c>
    </row>
    <row r="1537" spans="1:15" x14ac:dyDescent="0.3">
      <c r="A1537" t="s">
        <v>8219</v>
      </c>
      <c r="B1537">
        <v>113</v>
      </c>
      <c r="O1537">
        <v>113</v>
      </c>
    </row>
    <row r="1538" spans="1:15" x14ac:dyDescent="0.3">
      <c r="A1538" t="s">
        <v>8219</v>
      </c>
      <c r="B1538">
        <v>113</v>
      </c>
      <c r="O1538">
        <v>113</v>
      </c>
    </row>
    <row r="1539" spans="1:15" x14ac:dyDescent="0.3">
      <c r="A1539" t="s">
        <v>8219</v>
      </c>
      <c r="B1539">
        <v>113</v>
      </c>
      <c r="O1539">
        <v>113</v>
      </c>
    </row>
    <row r="1540" spans="1:15" x14ac:dyDescent="0.3">
      <c r="A1540" t="s">
        <v>8219</v>
      </c>
      <c r="B1540">
        <v>113</v>
      </c>
      <c r="O1540">
        <v>113</v>
      </c>
    </row>
    <row r="1541" spans="1:15" x14ac:dyDescent="0.3">
      <c r="A1541" t="s">
        <v>8219</v>
      </c>
      <c r="B1541">
        <v>113</v>
      </c>
      <c r="O1541">
        <v>113</v>
      </c>
    </row>
    <row r="1542" spans="1:15" x14ac:dyDescent="0.3">
      <c r="A1542" t="s">
        <v>8219</v>
      </c>
      <c r="B1542">
        <v>114</v>
      </c>
      <c r="O1542">
        <v>114</v>
      </c>
    </row>
    <row r="1543" spans="1:15" x14ac:dyDescent="0.3">
      <c r="A1543" t="s">
        <v>8219</v>
      </c>
      <c r="B1543">
        <v>114</v>
      </c>
      <c r="O1543">
        <v>114</v>
      </c>
    </row>
    <row r="1544" spans="1:15" x14ac:dyDescent="0.3">
      <c r="A1544" t="s">
        <v>8219</v>
      </c>
      <c r="B1544">
        <v>114</v>
      </c>
      <c r="O1544">
        <v>114</v>
      </c>
    </row>
    <row r="1545" spans="1:15" x14ac:dyDescent="0.3">
      <c r="A1545" t="s">
        <v>8219</v>
      </c>
      <c r="B1545">
        <v>115</v>
      </c>
      <c r="O1545">
        <v>115</v>
      </c>
    </row>
    <row r="1546" spans="1:15" x14ac:dyDescent="0.3">
      <c r="A1546" t="s">
        <v>8219</v>
      </c>
      <c r="B1546">
        <v>115</v>
      </c>
      <c r="O1546">
        <v>115</v>
      </c>
    </row>
    <row r="1547" spans="1:15" x14ac:dyDescent="0.3">
      <c r="A1547" t="s">
        <v>8219</v>
      </c>
      <c r="B1547">
        <v>115</v>
      </c>
      <c r="O1547">
        <v>115</v>
      </c>
    </row>
    <row r="1548" spans="1:15" x14ac:dyDescent="0.3">
      <c r="A1548" t="s">
        <v>8219</v>
      </c>
      <c r="B1548">
        <v>115</v>
      </c>
      <c r="O1548">
        <v>115</v>
      </c>
    </row>
    <row r="1549" spans="1:15" x14ac:dyDescent="0.3">
      <c r="A1549" t="s">
        <v>8219</v>
      </c>
      <c r="B1549">
        <v>115</v>
      </c>
      <c r="O1549">
        <v>115</v>
      </c>
    </row>
    <row r="1550" spans="1:15" x14ac:dyDescent="0.3">
      <c r="A1550" t="s">
        <v>8219</v>
      </c>
      <c r="B1550">
        <v>115</v>
      </c>
      <c r="O1550">
        <v>115</v>
      </c>
    </row>
    <row r="1551" spans="1:15" x14ac:dyDescent="0.3">
      <c r="A1551" t="s">
        <v>8219</v>
      </c>
      <c r="B1551">
        <v>115</v>
      </c>
      <c r="O1551">
        <v>115</v>
      </c>
    </row>
    <row r="1552" spans="1:15" x14ac:dyDescent="0.3">
      <c r="A1552" t="s">
        <v>8219</v>
      </c>
      <c r="B1552">
        <v>115</v>
      </c>
      <c r="O1552">
        <v>115</v>
      </c>
    </row>
    <row r="1553" spans="1:15" x14ac:dyDescent="0.3">
      <c r="A1553" t="s">
        <v>8219</v>
      </c>
      <c r="B1553">
        <v>115</v>
      </c>
      <c r="O1553">
        <v>115</v>
      </c>
    </row>
    <row r="1554" spans="1:15" x14ac:dyDescent="0.3">
      <c r="A1554" t="s">
        <v>8219</v>
      </c>
      <c r="B1554">
        <v>115</v>
      </c>
      <c r="O1554">
        <v>115</v>
      </c>
    </row>
    <row r="1555" spans="1:15" x14ac:dyDescent="0.3">
      <c r="A1555" t="s">
        <v>8219</v>
      </c>
      <c r="B1555">
        <v>116</v>
      </c>
      <c r="O1555">
        <v>116</v>
      </c>
    </row>
    <row r="1556" spans="1:15" x14ac:dyDescent="0.3">
      <c r="A1556" t="s">
        <v>8219</v>
      </c>
      <c r="B1556">
        <v>116</v>
      </c>
      <c r="O1556">
        <v>116</v>
      </c>
    </row>
    <row r="1557" spans="1:15" x14ac:dyDescent="0.3">
      <c r="A1557" t="s">
        <v>8219</v>
      </c>
      <c r="B1557">
        <v>117</v>
      </c>
      <c r="O1557">
        <v>117</v>
      </c>
    </row>
    <row r="1558" spans="1:15" x14ac:dyDescent="0.3">
      <c r="A1558" t="s">
        <v>8219</v>
      </c>
      <c r="B1558">
        <v>117</v>
      </c>
      <c r="O1558">
        <v>117</v>
      </c>
    </row>
    <row r="1559" spans="1:15" x14ac:dyDescent="0.3">
      <c r="A1559" t="s">
        <v>8219</v>
      </c>
      <c r="B1559">
        <v>117</v>
      </c>
      <c r="O1559">
        <v>117</v>
      </c>
    </row>
    <row r="1560" spans="1:15" x14ac:dyDescent="0.3">
      <c r="A1560" t="s">
        <v>8219</v>
      </c>
      <c r="B1560">
        <v>117</v>
      </c>
      <c r="O1560">
        <v>117</v>
      </c>
    </row>
    <row r="1561" spans="1:15" x14ac:dyDescent="0.3">
      <c r="A1561" t="s">
        <v>8219</v>
      </c>
      <c r="B1561">
        <v>118</v>
      </c>
      <c r="O1561">
        <v>118</v>
      </c>
    </row>
    <row r="1562" spans="1:15" x14ac:dyDescent="0.3">
      <c r="A1562" t="s">
        <v>8219</v>
      </c>
      <c r="B1562">
        <v>118</v>
      </c>
      <c r="O1562">
        <v>118</v>
      </c>
    </row>
    <row r="1563" spans="1:15" x14ac:dyDescent="0.3">
      <c r="A1563" t="s">
        <v>8219</v>
      </c>
      <c r="B1563">
        <v>118</v>
      </c>
      <c r="O1563">
        <v>118</v>
      </c>
    </row>
    <row r="1564" spans="1:15" x14ac:dyDescent="0.3">
      <c r="A1564" t="s">
        <v>8219</v>
      </c>
      <c r="B1564">
        <v>119</v>
      </c>
      <c r="O1564">
        <v>119</v>
      </c>
    </row>
    <row r="1565" spans="1:15" x14ac:dyDescent="0.3">
      <c r="A1565" t="s">
        <v>8219</v>
      </c>
      <c r="B1565">
        <v>119</v>
      </c>
      <c r="O1565">
        <v>119</v>
      </c>
    </row>
    <row r="1566" spans="1:15" x14ac:dyDescent="0.3">
      <c r="A1566" t="s">
        <v>8219</v>
      </c>
      <c r="B1566">
        <v>119</v>
      </c>
      <c r="O1566">
        <v>119</v>
      </c>
    </row>
    <row r="1567" spans="1:15" x14ac:dyDescent="0.3">
      <c r="A1567" t="s">
        <v>8219</v>
      </c>
      <c r="B1567">
        <v>119</v>
      </c>
      <c r="O1567">
        <v>119</v>
      </c>
    </row>
    <row r="1568" spans="1:15" x14ac:dyDescent="0.3">
      <c r="A1568" t="s">
        <v>8219</v>
      </c>
      <c r="B1568">
        <v>119</v>
      </c>
      <c r="O1568">
        <v>119</v>
      </c>
    </row>
    <row r="1569" spans="1:15" x14ac:dyDescent="0.3">
      <c r="A1569" t="s">
        <v>8219</v>
      </c>
      <c r="B1569">
        <v>119</v>
      </c>
      <c r="O1569">
        <v>119</v>
      </c>
    </row>
    <row r="1570" spans="1:15" x14ac:dyDescent="0.3">
      <c r="A1570" t="s">
        <v>8219</v>
      </c>
      <c r="B1570">
        <v>120</v>
      </c>
      <c r="O1570">
        <v>120</v>
      </c>
    </row>
    <row r="1571" spans="1:15" x14ac:dyDescent="0.3">
      <c r="A1571" t="s">
        <v>8219</v>
      </c>
      <c r="B1571">
        <v>120</v>
      </c>
      <c r="O1571">
        <v>120</v>
      </c>
    </row>
    <row r="1572" spans="1:15" x14ac:dyDescent="0.3">
      <c r="A1572" t="s">
        <v>8219</v>
      </c>
      <c r="B1572">
        <v>120</v>
      </c>
      <c r="O1572">
        <v>120</v>
      </c>
    </row>
    <row r="1573" spans="1:15" x14ac:dyDescent="0.3">
      <c r="A1573" t="s">
        <v>8219</v>
      </c>
      <c r="B1573">
        <v>120</v>
      </c>
      <c r="O1573">
        <v>120</v>
      </c>
    </row>
    <row r="1574" spans="1:15" x14ac:dyDescent="0.3">
      <c r="A1574" t="s">
        <v>8219</v>
      </c>
      <c r="B1574">
        <v>120</v>
      </c>
      <c r="O1574">
        <v>120</v>
      </c>
    </row>
    <row r="1575" spans="1:15" x14ac:dyDescent="0.3">
      <c r="A1575" t="s">
        <v>8219</v>
      </c>
      <c r="B1575">
        <v>120</v>
      </c>
      <c r="O1575">
        <v>120</v>
      </c>
    </row>
    <row r="1576" spans="1:15" x14ac:dyDescent="0.3">
      <c r="A1576" t="s">
        <v>8219</v>
      </c>
      <c r="B1576">
        <v>120</v>
      </c>
      <c r="O1576">
        <v>120</v>
      </c>
    </row>
    <row r="1577" spans="1:15" x14ac:dyDescent="0.3">
      <c r="A1577" t="s">
        <v>8219</v>
      </c>
      <c r="B1577">
        <v>120</v>
      </c>
      <c r="O1577">
        <v>120</v>
      </c>
    </row>
    <row r="1578" spans="1:15" x14ac:dyDescent="0.3">
      <c r="A1578" t="s">
        <v>8219</v>
      </c>
      <c r="B1578">
        <v>120</v>
      </c>
      <c r="O1578">
        <v>120</v>
      </c>
    </row>
    <row r="1579" spans="1:15" x14ac:dyDescent="0.3">
      <c r="A1579" t="s">
        <v>8219</v>
      </c>
      <c r="B1579">
        <v>121</v>
      </c>
      <c r="O1579">
        <v>121</v>
      </c>
    </row>
    <row r="1580" spans="1:15" x14ac:dyDescent="0.3">
      <c r="A1580" t="s">
        <v>8219</v>
      </c>
      <c r="B1580">
        <v>121</v>
      </c>
      <c r="O1580">
        <v>121</v>
      </c>
    </row>
    <row r="1581" spans="1:15" x14ac:dyDescent="0.3">
      <c r="A1581" t="s">
        <v>8219</v>
      </c>
      <c r="B1581">
        <v>122</v>
      </c>
      <c r="O1581">
        <v>122</v>
      </c>
    </row>
    <row r="1582" spans="1:15" x14ac:dyDescent="0.3">
      <c r="A1582" t="s">
        <v>8219</v>
      </c>
      <c r="B1582">
        <v>122</v>
      </c>
      <c r="O1582">
        <v>122</v>
      </c>
    </row>
    <row r="1583" spans="1:15" x14ac:dyDescent="0.3">
      <c r="A1583" t="s">
        <v>8219</v>
      </c>
      <c r="B1583">
        <v>122</v>
      </c>
      <c r="O1583">
        <v>122</v>
      </c>
    </row>
    <row r="1584" spans="1:15" x14ac:dyDescent="0.3">
      <c r="A1584" t="s">
        <v>8219</v>
      </c>
      <c r="B1584">
        <v>123</v>
      </c>
      <c r="O1584">
        <v>123</v>
      </c>
    </row>
    <row r="1585" spans="1:15" x14ac:dyDescent="0.3">
      <c r="A1585" t="s">
        <v>8219</v>
      </c>
      <c r="B1585">
        <v>123</v>
      </c>
      <c r="O1585">
        <v>123</v>
      </c>
    </row>
    <row r="1586" spans="1:15" x14ac:dyDescent="0.3">
      <c r="A1586" t="s">
        <v>8219</v>
      </c>
      <c r="B1586">
        <v>123</v>
      </c>
      <c r="O1586">
        <v>123</v>
      </c>
    </row>
    <row r="1587" spans="1:15" x14ac:dyDescent="0.3">
      <c r="A1587" t="s">
        <v>8219</v>
      </c>
      <c r="B1587">
        <v>123</v>
      </c>
      <c r="O1587">
        <v>123</v>
      </c>
    </row>
    <row r="1588" spans="1:15" x14ac:dyDescent="0.3">
      <c r="A1588" t="s">
        <v>8219</v>
      </c>
      <c r="B1588">
        <v>124</v>
      </c>
      <c r="O1588">
        <v>124</v>
      </c>
    </row>
    <row r="1589" spans="1:15" x14ac:dyDescent="0.3">
      <c r="A1589" t="s">
        <v>8219</v>
      </c>
      <c r="B1589">
        <v>125</v>
      </c>
      <c r="O1589">
        <v>125</v>
      </c>
    </row>
    <row r="1590" spans="1:15" x14ac:dyDescent="0.3">
      <c r="A1590" t="s">
        <v>8219</v>
      </c>
      <c r="B1590">
        <v>125</v>
      </c>
      <c r="O1590">
        <v>125</v>
      </c>
    </row>
    <row r="1591" spans="1:15" x14ac:dyDescent="0.3">
      <c r="A1591" t="s">
        <v>8219</v>
      </c>
      <c r="B1591">
        <v>125</v>
      </c>
      <c r="O1591">
        <v>125</v>
      </c>
    </row>
    <row r="1592" spans="1:15" x14ac:dyDescent="0.3">
      <c r="A1592" t="s">
        <v>8219</v>
      </c>
      <c r="B1592">
        <v>126</v>
      </c>
      <c r="O1592">
        <v>126</v>
      </c>
    </row>
    <row r="1593" spans="1:15" x14ac:dyDescent="0.3">
      <c r="A1593" t="s">
        <v>8219</v>
      </c>
      <c r="B1593">
        <v>126</v>
      </c>
      <c r="O1593">
        <v>126</v>
      </c>
    </row>
    <row r="1594" spans="1:15" x14ac:dyDescent="0.3">
      <c r="A1594" t="s">
        <v>8219</v>
      </c>
      <c r="B1594">
        <v>126</v>
      </c>
      <c r="O1594">
        <v>126</v>
      </c>
    </row>
    <row r="1595" spans="1:15" x14ac:dyDescent="0.3">
      <c r="A1595" t="s">
        <v>8219</v>
      </c>
      <c r="B1595">
        <v>127</v>
      </c>
      <c r="O1595">
        <v>127</v>
      </c>
    </row>
    <row r="1596" spans="1:15" x14ac:dyDescent="0.3">
      <c r="A1596" t="s">
        <v>8219</v>
      </c>
      <c r="B1596">
        <v>128</v>
      </c>
      <c r="O1596">
        <v>128</v>
      </c>
    </row>
    <row r="1597" spans="1:15" x14ac:dyDescent="0.3">
      <c r="A1597" t="s">
        <v>8219</v>
      </c>
      <c r="B1597">
        <v>128</v>
      </c>
      <c r="O1597">
        <v>128</v>
      </c>
    </row>
    <row r="1598" spans="1:15" x14ac:dyDescent="0.3">
      <c r="A1598" t="s">
        <v>8219</v>
      </c>
      <c r="B1598">
        <v>128</v>
      </c>
      <c r="O1598">
        <v>128</v>
      </c>
    </row>
    <row r="1599" spans="1:15" x14ac:dyDescent="0.3">
      <c r="A1599" t="s">
        <v>8219</v>
      </c>
      <c r="B1599">
        <v>128</v>
      </c>
      <c r="O1599">
        <v>128</v>
      </c>
    </row>
    <row r="1600" spans="1:15" x14ac:dyDescent="0.3">
      <c r="A1600" t="s">
        <v>8219</v>
      </c>
      <c r="B1600">
        <v>128</v>
      </c>
      <c r="O1600">
        <v>128</v>
      </c>
    </row>
    <row r="1601" spans="1:15" x14ac:dyDescent="0.3">
      <c r="A1601" t="s">
        <v>8219</v>
      </c>
      <c r="B1601">
        <v>128</v>
      </c>
      <c r="O1601">
        <v>128</v>
      </c>
    </row>
    <row r="1602" spans="1:15" x14ac:dyDescent="0.3">
      <c r="A1602" t="s">
        <v>8219</v>
      </c>
      <c r="B1602">
        <v>128</v>
      </c>
      <c r="O1602">
        <v>128</v>
      </c>
    </row>
    <row r="1603" spans="1:15" x14ac:dyDescent="0.3">
      <c r="A1603" t="s">
        <v>8219</v>
      </c>
      <c r="B1603">
        <v>129</v>
      </c>
      <c r="O1603">
        <v>129</v>
      </c>
    </row>
    <row r="1604" spans="1:15" x14ac:dyDescent="0.3">
      <c r="A1604" t="s">
        <v>8219</v>
      </c>
      <c r="B1604">
        <v>130</v>
      </c>
      <c r="O1604">
        <v>130</v>
      </c>
    </row>
    <row r="1605" spans="1:15" x14ac:dyDescent="0.3">
      <c r="A1605" t="s">
        <v>8219</v>
      </c>
      <c r="B1605">
        <v>130</v>
      </c>
      <c r="O1605">
        <v>130</v>
      </c>
    </row>
    <row r="1606" spans="1:15" x14ac:dyDescent="0.3">
      <c r="A1606" t="s">
        <v>8219</v>
      </c>
      <c r="B1606">
        <v>130</v>
      </c>
      <c r="O1606">
        <v>130</v>
      </c>
    </row>
    <row r="1607" spans="1:15" x14ac:dyDescent="0.3">
      <c r="A1607" t="s">
        <v>8219</v>
      </c>
      <c r="B1607">
        <v>130</v>
      </c>
      <c r="O1607">
        <v>130</v>
      </c>
    </row>
    <row r="1608" spans="1:15" x14ac:dyDescent="0.3">
      <c r="A1608" t="s">
        <v>8219</v>
      </c>
      <c r="B1608">
        <v>130</v>
      </c>
      <c r="O1608">
        <v>130</v>
      </c>
    </row>
    <row r="1609" spans="1:15" x14ac:dyDescent="0.3">
      <c r="A1609" t="s">
        <v>8219</v>
      </c>
      <c r="B1609">
        <v>131</v>
      </c>
      <c r="O1609">
        <v>131</v>
      </c>
    </row>
    <row r="1610" spans="1:15" x14ac:dyDescent="0.3">
      <c r="A1610" t="s">
        <v>8219</v>
      </c>
      <c r="B1610">
        <v>131</v>
      </c>
      <c r="O1610">
        <v>131</v>
      </c>
    </row>
    <row r="1611" spans="1:15" x14ac:dyDescent="0.3">
      <c r="A1611" t="s">
        <v>8219</v>
      </c>
      <c r="B1611">
        <v>131</v>
      </c>
      <c r="O1611">
        <v>131</v>
      </c>
    </row>
    <row r="1612" spans="1:15" x14ac:dyDescent="0.3">
      <c r="A1612" t="s">
        <v>8219</v>
      </c>
      <c r="B1612">
        <v>131</v>
      </c>
      <c r="O1612">
        <v>131</v>
      </c>
    </row>
    <row r="1613" spans="1:15" x14ac:dyDescent="0.3">
      <c r="A1613" t="s">
        <v>8219</v>
      </c>
      <c r="B1613">
        <v>132</v>
      </c>
      <c r="O1613">
        <v>132</v>
      </c>
    </row>
    <row r="1614" spans="1:15" x14ac:dyDescent="0.3">
      <c r="A1614" t="s">
        <v>8219</v>
      </c>
      <c r="B1614">
        <v>132</v>
      </c>
      <c r="O1614">
        <v>132</v>
      </c>
    </row>
    <row r="1615" spans="1:15" x14ac:dyDescent="0.3">
      <c r="A1615" t="s">
        <v>8219</v>
      </c>
      <c r="B1615">
        <v>133</v>
      </c>
      <c r="O1615">
        <v>133</v>
      </c>
    </row>
    <row r="1616" spans="1:15" x14ac:dyDescent="0.3">
      <c r="A1616" t="s">
        <v>8219</v>
      </c>
      <c r="B1616">
        <v>133</v>
      </c>
      <c r="O1616">
        <v>133</v>
      </c>
    </row>
    <row r="1617" spans="1:15" x14ac:dyDescent="0.3">
      <c r="A1617" t="s">
        <v>8219</v>
      </c>
      <c r="B1617">
        <v>133</v>
      </c>
      <c r="O1617">
        <v>133</v>
      </c>
    </row>
    <row r="1618" spans="1:15" x14ac:dyDescent="0.3">
      <c r="A1618" t="s">
        <v>8219</v>
      </c>
      <c r="B1618">
        <v>133</v>
      </c>
      <c r="O1618">
        <v>133</v>
      </c>
    </row>
    <row r="1619" spans="1:15" x14ac:dyDescent="0.3">
      <c r="A1619" t="s">
        <v>8219</v>
      </c>
      <c r="B1619">
        <v>133</v>
      </c>
      <c r="O1619">
        <v>133</v>
      </c>
    </row>
    <row r="1620" spans="1:15" x14ac:dyDescent="0.3">
      <c r="A1620" t="s">
        <v>8219</v>
      </c>
      <c r="B1620">
        <v>134</v>
      </c>
      <c r="O1620">
        <v>134</v>
      </c>
    </row>
    <row r="1621" spans="1:15" x14ac:dyDescent="0.3">
      <c r="A1621" t="s">
        <v>8219</v>
      </c>
      <c r="B1621">
        <v>134</v>
      </c>
      <c r="O1621">
        <v>134</v>
      </c>
    </row>
    <row r="1622" spans="1:15" x14ac:dyDescent="0.3">
      <c r="A1622" t="s">
        <v>8219</v>
      </c>
      <c r="B1622">
        <v>134</v>
      </c>
      <c r="O1622">
        <v>134</v>
      </c>
    </row>
    <row r="1623" spans="1:15" x14ac:dyDescent="0.3">
      <c r="A1623" t="s">
        <v>8219</v>
      </c>
      <c r="B1623">
        <v>134</v>
      </c>
      <c r="O1623">
        <v>134</v>
      </c>
    </row>
    <row r="1624" spans="1:15" x14ac:dyDescent="0.3">
      <c r="A1624" t="s">
        <v>8219</v>
      </c>
      <c r="B1624">
        <v>134</v>
      </c>
      <c r="O1624">
        <v>134</v>
      </c>
    </row>
    <row r="1625" spans="1:15" x14ac:dyDescent="0.3">
      <c r="A1625" t="s">
        <v>8219</v>
      </c>
      <c r="B1625">
        <v>134</v>
      </c>
      <c r="O1625">
        <v>134</v>
      </c>
    </row>
    <row r="1626" spans="1:15" x14ac:dyDescent="0.3">
      <c r="A1626" t="s">
        <v>8219</v>
      </c>
      <c r="B1626">
        <v>135</v>
      </c>
      <c r="O1626">
        <v>135</v>
      </c>
    </row>
    <row r="1627" spans="1:15" x14ac:dyDescent="0.3">
      <c r="A1627" t="s">
        <v>8219</v>
      </c>
      <c r="B1627">
        <v>136</v>
      </c>
      <c r="O1627">
        <v>136</v>
      </c>
    </row>
    <row r="1628" spans="1:15" x14ac:dyDescent="0.3">
      <c r="A1628" t="s">
        <v>8219</v>
      </c>
      <c r="B1628">
        <v>136</v>
      </c>
      <c r="O1628">
        <v>136</v>
      </c>
    </row>
    <row r="1629" spans="1:15" x14ac:dyDescent="0.3">
      <c r="A1629" t="s">
        <v>8219</v>
      </c>
      <c r="B1629">
        <v>136</v>
      </c>
      <c r="O1629">
        <v>136</v>
      </c>
    </row>
    <row r="1630" spans="1:15" x14ac:dyDescent="0.3">
      <c r="A1630" t="s">
        <v>8219</v>
      </c>
      <c r="B1630">
        <v>137</v>
      </c>
      <c r="O1630">
        <v>137</v>
      </c>
    </row>
    <row r="1631" spans="1:15" x14ac:dyDescent="0.3">
      <c r="A1631" t="s">
        <v>8219</v>
      </c>
      <c r="B1631">
        <v>137</v>
      </c>
      <c r="O1631">
        <v>137</v>
      </c>
    </row>
    <row r="1632" spans="1:15" x14ac:dyDescent="0.3">
      <c r="A1632" t="s">
        <v>8219</v>
      </c>
      <c r="B1632">
        <v>138</v>
      </c>
      <c r="O1632">
        <v>138</v>
      </c>
    </row>
    <row r="1633" spans="1:15" x14ac:dyDescent="0.3">
      <c r="A1633" t="s">
        <v>8219</v>
      </c>
      <c r="B1633">
        <v>139</v>
      </c>
      <c r="O1633">
        <v>139</v>
      </c>
    </row>
    <row r="1634" spans="1:15" x14ac:dyDescent="0.3">
      <c r="A1634" t="s">
        <v>8219</v>
      </c>
      <c r="B1634">
        <v>139</v>
      </c>
      <c r="O1634">
        <v>139</v>
      </c>
    </row>
    <row r="1635" spans="1:15" x14ac:dyDescent="0.3">
      <c r="A1635" t="s">
        <v>8219</v>
      </c>
      <c r="B1635">
        <v>139</v>
      </c>
      <c r="O1635">
        <v>139</v>
      </c>
    </row>
    <row r="1636" spans="1:15" x14ac:dyDescent="0.3">
      <c r="A1636" t="s">
        <v>8219</v>
      </c>
      <c r="B1636">
        <v>140</v>
      </c>
      <c r="O1636">
        <v>140</v>
      </c>
    </row>
    <row r="1637" spans="1:15" x14ac:dyDescent="0.3">
      <c r="A1637" t="s">
        <v>8219</v>
      </c>
      <c r="B1637">
        <v>140</v>
      </c>
      <c r="O1637">
        <v>140</v>
      </c>
    </row>
    <row r="1638" spans="1:15" x14ac:dyDescent="0.3">
      <c r="A1638" t="s">
        <v>8219</v>
      </c>
      <c r="B1638">
        <v>140</v>
      </c>
      <c r="O1638">
        <v>140</v>
      </c>
    </row>
    <row r="1639" spans="1:15" x14ac:dyDescent="0.3">
      <c r="A1639" t="s">
        <v>8219</v>
      </c>
      <c r="B1639">
        <v>140</v>
      </c>
      <c r="O1639">
        <v>140</v>
      </c>
    </row>
    <row r="1640" spans="1:15" x14ac:dyDescent="0.3">
      <c r="A1640" t="s">
        <v>8219</v>
      </c>
      <c r="B1640">
        <v>141</v>
      </c>
      <c r="O1640">
        <v>141</v>
      </c>
    </row>
    <row r="1641" spans="1:15" x14ac:dyDescent="0.3">
      <c r="A1641" t="s">
        <v>8219</v>
      </c>
      <c r="B1641">
        <v>141</v>
      </c>
      <c r="O1641">
        <v>141</v>
      </c>
    </row>
    <row r="1642" spans="1:15" x14ac:dyDescent="0.3">
      <c r="A1642" t="s">
        <v>8219</v>
      </c>
      <c r="B1642">
        <v>141</v>
      </c>
      <c r="O1642">
        <v>141</v>
      </c>
    </row>
    <row r="1643" spans="1:15" x14ac:dyDescent="0.3">
      <c r="A1643" t="s">
        <v>8219</v>
      </c>
      <c r="B1643">
        <v>141</v>
      </c>
      <c r="O1643">
        <v>141</v>
      </c>
    </row>
    <row r="1644" spans="1:15" x14ac:dyDescent="0.3">
      <c r="A1644" t="s">
        <v>8219</v>
      </c>
      <c r="B1644">
        <v>141</v>
      </c>
      <c r="O1644">
        <v>141</v>
      </c>
    </row>
    <row r="1645" spans="1:15" x14ac:dyDescent="0.3">
      <c r="A1645" t="s">
        <v>8219</v>
      </c>
      <c r="B1645">
        <v>141</v>
      </c>
      <c r="O1645">
        <v>141</v>
      </c>
    </row>
    <row r="1646" spans="1:15" x14ac:dyDescent="0.3">
      <c r="A1646" t="s">
        <v>8219</v>
      </c>
      <c r="B1646">
        <v>142</v>
      </c>
      <c r="O1646">
        <v>142</v>
      </c>
    </row>
    <row r="1647" spans="1:15" x14ac:dyDescent="0.3">
      <c r="A1647" t="s">
        <v>8219</v>
      </c>
      <c r="B1647">
        <v>142</v>
      </c>
      <c r="O1647">
        <v>142</v>
      </c>
    </row>
    <row r="1648" spans="1:15" x14ac:dyDescent="0.3">
      <c r="A1648" t="s">
        <v>8219</v>
      </c>
      <c r="B1648">
        <v>143</v>
      </c>
      <c r="O1648">
        <v>143</v>
      </c>
    </row>
    <row r="1649" spans="1:15" x14ac:dyDescent="0.3">
      <c r="A1649" t="s">
        <v>8219</v>
      </c>
      <c r="B1649">
        <v>143</v>
      </c>
      <c r="O1649">
        <v>143</v>
      </c>
    </row>
    <row r="1650" spans="1:15" x14ac:dyDescent="0.3">
      <c r="A1650" t="s">
        <v>8219</v>
      </c>
      <c r="B1650">
        <v>144</v>
      </c>
      <c r="O1650">
        <v>144</v>
      </c>
    </row>
    <row r="1651" spans="1:15" x14ac:dyDescent="0.3">
      <c r="A1651" t="s">
        <v>8219</v>
      </c>
      <c r="B1651">
        <v>144</v>
      </c>
      <c r="O1651">
        <v>144</v>
      </c>
    </row>
    <row r="1652" spans="1:15" x14ac:dyDescent="0.3">
      <c r="A1652" t="s">
        <v>8219</v>
      </c>
      <c r="B1652">
        <v>145</v>
      </c>
      <c r="O1652">
        <v>145</v>
      </c>
    </row>
    <row r="1653" spans="1:15" x14ac:dyDescent="0.3">
      <c r="A1653" t="s">
        <v>8219</v>
      </c>
      <c r="B1653">
        <v>145</v>
      </c>
      <c r="O1653">
        <v>145</v>
      </c>
    </row>
    <row r="1654" spans="1:15" x14ac:dyDescent="0.3">
      <c r="A1654" t="s">
        <v>8219</v>
      </c>
      <c r="B1654">
        <v>145</v>
      </c>
      <c r="O1654">
        <v>145</v>
      </c>
    </row>
    <row r="1655" spans="1:15" x14ac:dyDescent="0.3">
      <c r="A1655" t="s">
        <v>8219</v>
      </c>
      <c r="B1655">
        <v>145</v>
      </c>
      <c r="O1655">
        <v>145</v>
      </c>
    </row>
    <row r="1656" spans="1:15" x14ac:dyDescent="0.3">
      <c r="A1656" t="s">
        <v>8219</v>
      </c>
      <c r="B1656">
        <v>145</v>
      </c>
      <c r="O1656">
        <v>145</v>
      </c>
    </row>
    <row r="1657" spans="1:15" x14ac:dyDescent="0.3">
      <c r="A1657" t="s">
        <v>8219</v>
      </c>
      <c r="B1657">
        <v>145</v>
      </c>
      <c r="O1657">
        <v>145</v>
      </c>
    </row>
    <row r="1658" spans="1:15" x14ac:dyDescent="0.3">
      <c r="A1658" t="s">
        <v>8219</v>
      </c>
      <c r="B1658">
        <v>146</v>
      </c>
      <c r="O1658">
        <v>146</v>
      </c>
    </row>
    <row r="1659" spans="1:15" x14ac:dyDescent="0.3">
      <c r="A1659" t="s">
        <v>8219</v>
      </c>
      <c r="B1659">
        <v>146</v>
      </c>
      <c r="O1659">
        <v>146</v>
      </c>
    </row>
    <row r="1660" spans="1:15" x14ac:dyDescent="0.3">
      <c r="A1660" t="s">
        <v>8219</v>
      </c>
      <c r="B1660">
        <v>146</v>
      </c>
      <c r="O1660">
        <v>146</v>
      </c>
    </row>
    <row r="1661" spans="1:15" x14ac:dyDescent="0.3">
      <c r="A1661" t="s">
        <v>8219</v>
      </c>
      <c r="B1661">
        <v>147</v>
      </c>
      <c r="O1661">
        <v>147</v>
      </c>
    </row>
    <row r="1662" spans="1:15" x14ac:dyDescent="0.3">
      <c r="A1662" t="s">
        <v>8219</v>
      </c>
      <c r="B1662">
        <v>147</v>
      </c>
      <c r="O1662">
        <v>147</v>
      </c>
    </row>
    <row r="1663" spans="1:15" x14ac:dyDescent="0.3">
      <c r="A1663" t="s">
        <v>8219</v>
      </c>
      <c r="B1663">
        <v>147</v>
      </c>
      <c r="O1663">
        <v>147</v>
      </c>
    </row>
    <row r="1664" spans="1:15" x14ac:dyDescent="0.3">
      <c r="A1664" t="s">
        <v>8219</v>
      </c>
      <c r="B1664">
        <v>147</v>
      </c>
      <c r="O1664">
        <v>147</v>
      </c>
    </row>
    <row r="1665" spans="1:15" x14ac:dyDescent="0.3">
      <c r="A1665" t="s">
        <v>8219</v>
      </c>
      <c r="B1665">
        <v>147</v>
      </c>
      <c r="O1665">
        <v>147</v>
      </c>
    </row>
    <row r="1666" spans="1:15" x14ac:dyDescent="0.3">
      <c r="A1666" t="s">
        <v>8219</v>
      </c>
      <c r="B1666">
        <v>147</v>
      </c>
      <c r="O1666">
        <v>147</v>
      </c>
    </row>
    <row r="1667" spans="1:15" x14ac:dyDescent="0.3">
      <c r="A1667" t="s">
        <v>8219</v>
      </c>
      <c r="B1667">
        <v>148</v>
      </c>
      <c r="O1667">
        <v>148</v>
      </c>
    </row>
    <row r="1668" spans="1:15" x14ac:dyDescent="0.3">
      <c r="A1668" t="s">
        <v>8219</v>
      </c>
      <c r="B1668">
        <v>148</v>
      </c>
      <c r="O1668">
        <v>148</v>
      </c>
    </row>
    <row r="1669" spans="1:15" x14ac:dyDescent="0.3">
      <c r="A1669" t="s">
        <v>8219</v>
      </c>
      <c r="B1669">
        <v>149</v>
      </c>
      <c r="O1669">
        <v>149</v>
      </c>
    </row>
    <row r="1670" spans="1:15" x14ac:dyDescent="0.3">
      <c r="A1670" t="s">
        <v>8219</v>
      </c>
      <c r="B1670">
        <v>149</v>
      </c>
      <c r="O1670">
        <v>149</v>
      </c>
    </row>
    <row r="1671" spans="1:15" x14ac:dyDescent="0.3">
      <c r="A1671" t="s">
        <v>8219</v>
      </c>
      <c r="B1671">
        <v>149</v>
      </c>
      <c r="O1671">
        <v>149</v>
      </c>
    </row>
    <row r="1672" spans="1:15" x14ac:dyDescent="0.3">
      <c r="A1672" t="s">
        <v>8219</v>
      </c>
      <c r="B1672">
        <v>149</v>
      </c>
      <c r="O1672">
        <v>149</v>
      </c>
    </row>
    <row r="1673" spans="1:15" x14ac:dyDescent="0.3">
      <c r="A1673" t="s">
        <v>8219</v>
      </c>
      <c r="B1673">
        <v>150</v>
      </c>
      <c r="O1673">
        <v>150</v>
      </c>
    </row>
    <row r="1674" spans="1:15" x14ac:dyDescent="0.3">
      <c r="A1674" t="s">
        <v>8219</v>
      </c>
      <c r="B1674">
        <v>150</v>
      </c>
      <c r="O1674">
        <v>150</v>
      </c>
    </row>
    <row r="1675" spans="1:15" x14ac:dyDescent="0.3">
      <c r="A1675" t="s">
        <v>8219</v>
      </c>
      <c r="B1675">
        <v>150</v>
      </c>
      <c r="O1675">
        <v>150</v>
      </c>
    </row>
    <row r="1676" spans="1:15" x14ac:dyDescent="0.3">
      <c r="A1676" t="s">
        <v>8219</v>
      </c>
      <c r="B1676">
        <v>150</v>
      </c>
      <c r="O1676">
        <v>150</v>
      </c>
    </row>
    <row r="1677" spans="1:15" x14ac:dyDescent="0.3">
      <c r="A1677" t="s">
        <v>8219</v>
      </c>
      <c r="B1677">
        <v>150</v>
      </c>
      <c r="O1677">
        <v>150</v>
      </c>
    </row>
    <row r="1678" spans="1:15" x14ac:dyDescent="0.3">
      <c r="A1678" t="s">
        <v>8219</v>
      </c>
      <c r="B1678">
        <v>151</v>
      </c>
      <c r="O1678">
        <v>151</v>
      </c>
    </row>
    <row r="1679" spans="1:15" x14ac:dyDescent="0.3">
      <c r="A1679" t="s">
        <v>8219</v>
      </c>
      <c r="B1679">
        <v>151</v>
      </c>
      <c r="O1679">
        <v>151</v>
      </c>
    </row>
    <row r="1680" spans="1:15" x14ac:dyDescent="0.3">
      <c r="A1680" t="s">
        <v>8219</v>
      </c>
      <c r="B1680">
        <v>151</v>
      </c>
      <c r="O1680">
        <v>151</v>
      </c>
    </row>
    <row r="1681" spans="1:15" x14ac:dyDescent="0.3">
      <c r="A1681" t="s">
        <v>8219</v>
      </c>
      <c r="B1681">
        <v>152</v>
      </c>
      <c r="O1681">
        <v>152</v>
      </c>
    </row>
    <row r="1682" spans="1:15" x14ac:dyDescent="0.3">
      <c r="A1682" t="s">
        <v>8219</v>
      </c>
      <c r="B1682">
        <v>153</v>
      </c>
      <c r="O1682">
        <v>153</v>
      </c>
    </row>
    <row r="1683" spans="1:15" x14ac:dyDescent="0.3">
      <c r="A1683" t="s">
        <v>8219</v>
      </c>
      <c r="B1683">
        <v>154</v>
      </c>
      <c r="O1683">
        <v>154</v>
      </c>
    </row>
    <row r="1684" spans="1:15" x14ac:dyDescent="0.3">
      <c r="A1684" t="s">
        <v>8219</v>
      </c>
      <c r="B1684">
        <v>156</v>
      </c>
      <c r="O1684">
        <v>156</v>
      </c>
    </row>
    <row r="1685" spans="1:15" x14ac:dyDescent="0.3">
      <c r="A1685" t="s">
        <v>8219</v>
      </c>
      <c r="B1685">
        <v>156</v>
      </c>
      <c r="O1685">
        <v>156</v>
      </c>
    </row>
    <row r="1686" spans="1:15" x14ac:dyDescent="0.3">
      <c r="A1686" t="s">
        <v>8219</v>
      </c>
      <c r="B1686">
        <v>157</v>
      </c>
      <c r="O1686">
        <v>157</v>
      </c>
    </row>
    <row r="1687" spans="1:15" x14ac:dyDescent="0.3">
      <c r="A1687" t="s">
        <v>8219</v>
      </c>
      <c r="B1687">
        <v>157</v>
      </c>
      <c r="O1687">
        <v>157</v>
      </c>
    </row>
    <row r="1688" spans="1:15" x14ac:dyDescent="0.3">
      <c r="A1688" t="s">
        <v>8219</v>
      </c>
      <c r="B1688">
        <v>158</v>
      </c>
      <c r="O1688">
        <v>158</v>
      </c>
    </row>
    <row r="1689" spans="1:15" x14ac:dyDescent="0.3">
      <c r="A1689" t="s">
        <v>8219</v>
      </c>
      <c r="B1689">
        <v>158</v>
      </c>
      <c r="O1689">
        <v>158</v>
      </c>
    </row>
    <row r="1690" spans="1:15" x14ac:dyDescent="0.3">
      <c r="A1690" t="s">
        <v>8219</v>
      </c>
      <c r="B1690">
        <v>158</v>
      </c>
      <c r="O1690">
        <v>158</v>
      </c>
    </row>
    <row r="1691" spans="1:15" x14ac:dyDescent="0.3">
      <c r="A1691" t="s">
        <v>8219</v>
      </c>
      <c r="B1691">
        <v>158</v>
      </c>
      <c r="O1691">
        <v>158</v>
      </c>
    </row>
    <row r="1692" spans="1:15" x14ac:dyDescent="0.3">
      <c r="A1692" t="s">
        <v>8219</v>
      </c>
      <c r="B1692">
        <v>158</v>
      </c>
      <c r="O1692">
        <v>158</v>
      </c>
    </row>
    <row r="1693" spans="1:15" x14ac:dyDescent="0.3">
      <c r="A1693" t="s">
        <v>8219</v>
      </c>
      <c r="B1693">
        <v>158</v>
      </c>
      <c r="O1693">
        <v>158</v>
      </c>
    </row>
    <row r="1694" spans="1:15" x14ac:dyDescent="0.3">
      <c r="A1694" t="s">
        <v>8219</v>
      </c>
      <c r="B1694">
        <v>159</v>
      </c>
      <c r="O1694">
        <v>159</v>
      </c>
    </row>
    <row r="1695" spans="1:15" x14ac:dyDescent="0.3">
      <c r="A1695" t="s">
        <v>8219</v>
      </c>
      <c r="B1695">
        <v>159</v>
      </c>
      <c r="O1695">
        <v>159</v>
      </c>
    </row>
    <row r="1696" spans="1:15" x14ac:dyDescent="0.3">
      <c r="A1696" t="s">
        <v>8219</v>
      </c>
      <c r="B1696">
        <v>159</v>
      </c>
      <c r="O1696">
        <v>159</v>
      </c>
    </row>
    <row r="1697" spans="1:15" x14ac:dyDescent="0.3">
      <c r="A1697" t="s">
        <v>8219</v>
      </c>
      <c r="B1697">
        <v>159</v>
      </c>
      <c r="O1697">
        <v>159</v>
      </c>
    </row>
    <row r="1698" spans="1:15" x14ac:dyDescent="0.3">
      <c r="A1698" t="s">
        <v>8219</v>
      </c>
      <c r="B1698">
        <v>159</v>
      </c>
      <c r="O1698">
        <v>159</v>
      </c>
    </row>
    <row r="1699" spans="1:15" x14ac:dyDescent="0.3">
      <c r="A1699" t="s">
        <v>8219</v>
      </c>
      <c r="B1699">
        <v>159</v>
      </c>
      <c r="O1699">
        <v>159</v>
      </c>
    </row>
    <row r="1700" spans="1:15" x14ac:dyDescent="0.3">
      <c r="A1700" t="s">
        <v>8219</v>
      </c>
      <c r="B1700">
        <v>159</v>
      </c>
      <c r="O1700">
        <v>159</v>
      </c>
    </row>
    <row r="1701" spans="1:15" x14ac:dyDescent="0.3">
      <c r="A1701" t="s">
        <v>8219</v>
      </c>
      <c r="B1701">
        <v>160</v>
      </c>
      <c r="O1701">
        <v>160</v>
      </c>
    </row>
    <row r="1702" spans="1:15" x14ac:dyDescent="0.3">
      <c r="A1702" t="s">
        <v>8219</v>
      </c>
      <c r="B1702">
        <v>160</v>
      </c>
      <c r="O1702">
        <v>160</v>
      </c>
    </row>
    <row r="1703" spans="1:15" x14ac:dyDescent="0.3">
      <c r="A1703" t="s">
        <v>8219</v>
      </c>
      <c r="B1703">
        <v>162</v>
      </c>
      <c r="O1703">
        <v>162</v>
      </c>
    </row>
    <row r="1704" spans="1:15" x14ac:dyDescent="0.3">
      <c r="A1704" t="s">
        <v>8219</v>
      </c>
      <c r="B1704">
        <v>162</v>
      </c>
      <c r="O1704">
        <v>162</v>
      </c>
    </row>
    <row r="1705" spans="1:15" x14ac:dyDescent="0.3">
      <c r="A1705" t="s">
        <v>8219</v>
      </c>
      <c r="B1705">
        <v>163</v>
      </c>
      <c r="O1705">
        <v>163</v>
      </c>
    </row>
    <row r="1706" spans="1:15" x14ac:dyDescent="0.3">
      <c r="A1706" t="s">
        <v>8219</v>
      </c>
      <c r="B1706">
        <v>163</v>
      </c>
      <c r="O1706">
        <v>163</v>
      </c>
    </row>
    <row r="1707" spans="1:15" x14ac:dyDescent="0.3">
      <c r="A1707" t="s">
        <v>8219</v>
      </c>
      <c r="B1707">
        <v>163</v>
      </c>
      <c r="O1707">
        <v>163</v>
      </c>
    </row>
    <row r="1708" spans="1:15" x14ac:dyDescent="0.3">
      <c r="A1708" t="s">
        <v>8219</v>
      </c>
      <c r="B1708">
        <v>163</v>
      </c>
      <c r="O1708">
        <v>163</v>
      </c>
    </row>
    <row r="1709" spans="1:15" x14ac:dyDescent="0.3">
      <c r="A1709" t="s">
        <v>8219</v>
      </c>
      <c r="B1709">
        <v>163</v>
      </c>
      <c r="O1709">
        <v>163</v>
      </c>
    </row>
    <row r="1710" spans="1:15" x14ac:dyDescent="0.3">
      <c r="A1710" t="s">
        <v>8219</v>
      </c>
      <c r="B1710">
        <v>165</v>
      </c>
      <c r="O1710">
        <v>165</v>
      </c>
    </row>
    <row r="1711" spans="1:15" x14ac:dyDescent="0.3">
      <c r="A1711" t="s">
        <v>8219</v>
      </c>
      <c r="B1711">
        <v>165</v>
      </c>
      <c r="O1711">
        <v>165</v>
      </c>
    </row>
    <row r="1712" spans="1:15" x14ac:dyDescent="0.3">
      <c r="A1712" t="s">
        <v>8219</v>
      </c>
      <c r="B1712">
        <v>165</v>
      </c>
      <c r="O1712">
        <v>165</v>
      </c>
    </row>
    <row r="1713" spans="1:15" x14ac:dyDescent="0.3">
      <c r="A1713" t="s">
        <v>8219</v>
      </c>
      <c r="B1713">
        <v>166</v>
      </c>
      <c r="O1713">
        <v>166</v>
      </c>
    </row>
    <row r="1714" spans="1:15" x14ac:dyDescent="0.3">
      <c r="A1714" t="s">
        <v>8219</v>
      </c>
      <c r="B1714">
        <v>167</v>
      </c>
      <c r="O1714">
        <v>167</v>
      </c>
    </row>
    <row r="1715" spans="1:15" x14ac:dyDescent="0.3">
      <c r="A1715" t="s">
        <v>8219</v>
      </c>
      <c r="B1715">
        <v>167</v>
      </c>
      <c r="O1715">
        <v>167</v>
      </c>
    </row>
    <row r="1716" spans="1:15" x14ac:dyDescent="0.3">
      <c r="A1716" t="s">
        <v>8219</v>
      </c>
      <c r="B1716">
        <v>167</v>
      </c>
      <c r="O1716">
        <v>167</v>
      </c>
    </row>
    <row r="1717" spans="1:15" x14ac:dyDescent="0.3">
      <c r="A1717" t="s">
        <v>8219</v>
      </c>
      <c r="B1717">
        <v>167</v>
      </c>
      <c r="O1717">
        <v>167</v>
      </c>
    </row>
    <row r="1718" spans="1:15" x14ac:dyDescent="0.3">
      <c r="A1718" t="s">
        <v>8219</v>
      </c>
      <c r="B1718">
        <v>167</v>
      </c>
      <c r="O1718">
        <v>167</v>
      </c>
    </row>
    <row r="1719" spans="1:15" x14ac:dyDescent="0.3">
      <c r="A1719" t="s">
        <v>8219</v>
      </c>
      <c r="B1719">
        <v>167</v>
      </c>
      <c r="O1719">
        <v>167</v>
      </c>
    </row>
    <row r="1720" spans="1:15" x14ac:dyDescent="0.3">
      <c r="A1720" t="s">
        <v>8219</v>
      </c>
      <c r="B1720">
        <v>167</v>
      </c>
      <c r="O1720">
        <v>167</v>
      </c>
    </row>
    <row r="1721" spans="1:15" x14ac:dyDescent="0.3">
      <c r="A1721" t="s">
        <v>8219</v>
      </c>
      <c r="B1721">
        <v>168</v>
      </c>
      <c r="O1721">
        <v>168</v>
      </c>
    </row>
    <row r="1722" spans="1:15" x14ac:dyDescent="0.3">
      <c r="A1722" t="s">
        <v>8219</v>
      </c>
      <c r="B1722">
        <v>168</v>
      </c>
      <c r="O1722">
        <v>168</v>
      </c>
    </row>
    <row r="1723" spans="1:15" x14ac:dyDescent="0.3">
      <c r="A1723" t="s">
        <v>8219</v>
      </c>
      <c r="B1723">
        <v>168</v>
      </c>
      <c r="O1723">
        <v>168</v>
      </c>
    </row>
    <row r="1724" spans="1:15" x14ac:dyDescent="0.3">
      <c r="A1724" t="s">
        <v>8219</v>
      </c>
      <c r="B1724">
        <v>168</v>
      </c>
      <c r="O1724">
        <v>168</v>
      </c>
    </row>
    <row r="1725" spans="1:15" x14ac:dyDescent="0.3">
      <c r="A1725" t="s">
        <v>8219</v>
      </c>
      <c r="B1725">
        <v>169</v>
      </c>
      <c r="O1725">
        <v>169</v>
      </c>
    </row>
    <row r="1726" spans="1:15" x14ac:dyDescent="0.3">
      <c r="A1726" t="s">
        <v>8219</v>
      </c>
      <c r="B1726">
        <v>169</v>
      </c>
      <c r="O1726">
        <v>169</v>
      </c>
    </row>
    <row r="1727" spans="1:15" x14ac:dyDescent="0.3">
      <c r="A1727" t="s">
        <v>8219</v>
      </c>
      <c r="B1727">
        <v>169</v>
      </c>
      <c r="O1727">
        <v>169</v>
      </c>
    </row>
    <row r="1728" spans="1:15" x14ac:dyDescent="0.3">
      <c r="A1728" t="s">
        <v>8219</v>
      </c>
      <c r="B1728">
        <v>169</v>
      </c>
      <c r="O1728">
        <v>169</v>
      </c>
    </row>
    <row r="1729" spans="1:15" x14ac:dyDescent="0.3">
      <c r="A1729" t="s">
        <v>8219</v>
      </c>
      <c r="B1729">
        <v>169</v>
      </c>
      <c r="O1729">
        <v>169</v>
      </c>
    </row>
    <row r="1730" spans="1:15" x14ac:dyDescent="0.3">
      <c r="A1730" t="s">
        <v>8219</v>
      </c>
      <c r="B1730">
        <v>170</v>
      </c>
      <c r="O1730">
        <v>170</v>
      </c>
    </row>
    <row r="1731" spans="1:15" x14ac:dyDescent="0.3">
      <c r="A1731" t="s">
        <v>8219</v>
      </c>
      <c r="B1731">
        <v>170</v>
      </c>
      <c r="O1731">
        <v>170</v>
      </c>
    </row>
    <row r="1732" spans="1:15" x14ac:dyDescent="0.3">
      <c r="A1732" t="s">
        <v>8219</v>
      </c>
      <c r="B1732">
        <v>170</v>
      </c>
      <c r="O1732">
        <v>170</v>
      </c>
    </row>
    <row r="1733" spans="1:15" x14ac:dyDescent="0.3">
      <c r="A1733" t="s">
        <v>8219</v>
      </c>
      <c r="B1733">
        <v>171</v>
      </c>
      <c r="O1733">
        <v>171</v>
      </c>
    </row>
    <row r="1734" spans="1:15" x14ac:dyDescent="0.3">
      <c r="A1734" t="s">
        <v>8219</v>
      </c>
      <c r="B1734">
        <v>172</v>
      </c>
      <c r="O1734">
        <v>172</v>
      </c>
    </row>
    <row r="1735" spans="1:15" x14ac:dyDescent="0.3">
      <c r="A1735" t="s">
        <v>8219</v>
      </c>
      <c r="B1735">
        <v>173</v>
      </c>
      <c r="O1735">
        <v>173</v>
      </c>
    </row>
    <row r="1736" spans="1:15" x14ac:dyDescent="0.3">
      <c r="A1736" t="s">
        <v>8219</v>
      </c>
      <c r="B1736">
        <v>173</v>
      </c>
      <c r="O1736">
        <v>173</v>
      </c>
    </row>
    <row r="1737" spans="1:15" x14ac:dyDescent="0.3">
      <c r="A1737" t="s">
        <v>8219</v>
      </c>
      <c r="B1737">
        <v>174</v>
      </c>
      <c r="O1737">
        <v>174</v>
      </c>
    </row>
    <row r="1738" spans="1:15" x14ac:dyDescent="0.3">
      <c r="A1738" t="s">
        <v>8219</v>
      </c>
      <c r="B1738">
        <v>174</v>
      </c>
      <c r="O1738">
        <v>174</v>
      </c>
    </row>
    <row r="1739" spans="1:15" x14ac:dyDescent="0.3">
      <c r="A1739" t="s">
        <v>8219</v>
      </c>
      <c r="B1739">
        <v>174</v>
      </c>
      <c r="O1739">
        <v>174</v>
      </c>
    </row>
    <row r="1740" spans="1:15" x14ac:dyDescent="0.3">
      <c r="A1740" t="s">
        <v>8219</v>
      </c>
      <c r="B1740">
        <v>175</v>
      </c>
      <c r="O1740">
        <v>175</v>
      </c>
    </row>
    <row r="1741" spans="1:15" x14ac:dyDescent="0.3">
      <c r="A1741" t="s">
        <v>8219</v>
      </c>
      <c r="B1741">
        <v>175</v>
      </c>
      <c r="O1741">
        <v>175</v>
      </c>
    </row>
    <row r="1742" spans="1:15" x14ac:dyDescent="0.3">
      <c r="A1742" t="s">
        <v>8219</v>
      </c>
      <c r="B1742">
        <v>176</v>
      </c>
      <c r="O1742">
        <v>176</v>
      </c>
    </row>
    <row r="1743" spans="1:15" x14ac:dyDescent="0.3">
      <c r="A1743" t="s">
        <v>8219</v>
      </c>
      <c r="B1743">
        <v>176</v>
      </c>
      <c r="O1743">
        <v>176</v>
      </c>
    </row>
    <row r="1744" spans="1:15" x14ac:dyDescent="0.3">
      <c r="A1744" t="s">
        <v>8219</v>
      </c>
      <c r="B1744">
        <v>176</v>
      </c>
      <c r="O1744">
        <v>176</v>
      </c>
    </row>
    <row r="1745" spans="1:15" x14ac:dyDescent="0.3">
      <c r="A1745" t="s">
        <v>8219</v>
      </c>
      <c r="B1745">
        <v>176</v>
      </c>
      <c r="O1745">
        <v>176</v>
      </c>
    </row>
    <row r="1746" spans="1:15" x14ac:dyDescent="0.3">
      <c r="A1746" t="s">
        <v>8219</v>
      </c>
      <c r="B1746">
        <v>177</v>
      </c>
      <c r="O1746">
        <v>177</v>
      </c>
    </row>
    <row r="1747" spans="1:15" x14ac:dyDescent="0.3">
      <c r="A1747" t="s">
        <v>8219</v>
      </c>
      <c r="B1747">
        <v>178</v>
      </c>
      <c r="O1747">
        <v>178</v>
      </c>
    </row>
    <row r="1748" spans="1:15" x14ac:dyDescent="0.3">
      <c r="A1748" t="s">
        <v>8219</v>
      </c>
      <c r="B1748">
        <v>179</v>
      </c>
      <c r="O1748">
        <v>179</v>
      </c>
    </row>
    <row r="1749" spans="1:15" x14ac:dyDescent="0.3">
      <c r="A1749" t="s">
        <v>8219</v>
      </c>
      <c r="B1749">
        <v>179</v>
      </c>
      <c r="O1749">
        <v>179</v>
      </c>
    </row>
    <row r="1750" spans="1:15" x14ac:dyDescent="0.3">
      <c r="A1750" t="s">
        <v>8219</v>
      </c>
      <c r="B1750">
        <v>179</v>
      </c>
      <c r="O1750">
        <v>179</v>
      </c>
    </row>
    <row r="1751" spans="1:15" x14ac:dyDescent="0.3">
      <c r="A1751" t="s">
        <v>8219</v>
      </c>
      <c r="B1751">
        <v>179</v>
      </c>
      <c r="O1751">
        <v>179</v>
      </c>
    </row>
    <row r="1752" spans="1:15" x14ac:dyDescent="0.3">
      <c r="A1752" t="s">
        <v>8219</v>
      </c>
      <c r="B1752">
        <v>180</v>
      </c>
      <c r="O1752">
        <v>180</v>
      </c>
    </row>
    <row r="1753" spans="1:15" x14ac:dyDescent="0.3">
      <c r="A1753" t="s">
        <v>8219</v>
      </c>
      <c r="B1753">
        <v>180</v>
      </c>
      <c r="O1753">
        <v>180</v>
      </c>
    </row>
    <row r="1754" spans="1:15" x14ac:dyDescent="0.3">
      <c r="A1754" t="s">
        <v>8219</v>
      </c>
      <c r="B1754">
        <v>181</v>
      </c>
      <c r="O1754">
        <v>181</v>
      </c>
    </row>
    <row r="1755" spans="1:15" x14ac:dyDescent="0.3">
      <c r="A1755" t="s">
        <v>8219</v>
      </c>
      <c r="B1755">
        <v>181</v>
      </c>
      <c r="O1755">
        <v>181</v>
      </c>
    </row>
    <row r="1756" spans="1:15" x14ac:dyDescent="0.3">
      <c r="A1756" t="s">
        <v>8219</v>
      </c>
      <c r="B1756">
        <v>181</v>
      </c>
      <c r="O1756">
        <v>181</v>
      </c>
    </row>
    <row r="1757" spans="1:15" x14ac:dyDescent="0.3">
      <c r="A1757" t="s">
        <v>8219</v>
      </c>
      <c r="B1757">
        <v>182</v>
      </c>
      <c r="O1757">
        <v>182</v>
      </c>
    </row>
    <row r="1758" spans="1:15" x14ac:dyDescent="0.3">
      <c r="A1758" t="s">
        <v>8219</v>
      </c>
      <c r="B1758">
        <v>182</v>
      </c>
      <c r="O1758">
        <v>182</v>
      </c>
    </row>
    <row r="1759" spans="1:15" x14ac:dyDescent="0.3">
      <c r="A1759" t="s">
        <v>8219</v>
      </c>
      <c r="B1759">
        <v>182</v>
      </c>
      <c r="O1759">
        <v>182</v>
      </c>
    </row>
    <row r="1760" spans="1:15" x14ac:dyDescent="0.3">
      <c r="A1760" t="s">
        <v>8219</v>
      </c>
      <c r="B1760">
        <v>183</v>
      </c>
      <c r="O1760">
        <v>183</v>
      </c>
    </row>
    <row r="1761" spans="1:15" x14ac:dyDescent="0.3">
      <c r="A1761" t="s">
        <v>8219</v>
      </c>
      <c r="B1761">
        <v>183</v>
      </c>
      <c r="O1761">
        <v>183</v>
      </c>
    </row>
    <row r="1762" spans="1:15" x14ac:dyDescent="0.3">
      <c r="A1762" t="s">
        <v>8219</v>
      </c>
      <c r="B1762">
        <v>183</v>
      </c>
      <c r="O1762">
        <v>183</v>
      </c>
    </row>
    <row r="1763" spans="1:15" x14ac:dyDescent="0.3">
      <c r="A1763" t="s">
        <v>8219</v>
      </c>
      <c r="B1763">
        <v>183</v>
      </c>
      <c r="O1763">
        <v>183</v>
      </c>
    </row>
    <row r="1764" spans="1:15" x14ac:dyDescent="0.3">
      <c r="A1764" t="s">
        <v>8219</v>
      </c>
      <c r="B1764">
        <v>184</v>
      </c>
      <c r="O1764">
        <v>184</v>
      </c>
    </row>
    <row r="1765" spans="1:15" x14ac:dyDescent="0.3">
      <c r="A1765" t="s">
        <v>8219</v>
      </c>
      <c r="B1765">
        <v>184</v>
      </c>
      <c r="O1765">
        <v>184</v>
      </c>
    </row>
    <row r="1766" spans="1:15" x14ac:dyDescent="0.3">
      <c r="A1766" t="s">
        <v>8219</v>
      </c>
      <c r="B1766">
        <v>184</v>
      </c>
      <c r="O1766">
        <v>184</v>
      </c>
    </row>
    <row r="1767" spans="1:15" x14ac:dyDescent="0.3">
      <c r="A1767" t="s">
        <v>8219</v>
      </c>
      <c r="B1767">
        <v>184</v>
      </c>
      <c r="O1767">
        <v>184</v>
      </c>
    </row>
    <row r="1768" spans="1:15" x14ac:dyDescent="0.3">
      <c r="A1768" t="s">
        <v>8219</v>
      </c>
      <c r="B1768">
        <v>185</v>
      </c>
      <c r="O1768">
        <v>185</v>
      </c>
    </row>
    <row r="1769" spans="1:15" x14ac:dyDescent="0.3">
      <c r="A1769" t="s">
        <v>8219</v>
      </c>
      <c r="B1769">
        <v>185</v>
      </c>
      <c r="O1769">
        <v>185</v>
      </c>
    </row>
    <row r="1770" spans="1:15" x14ac:dyDescent="0.3">
      <c r="A1770" t="s">
        <v>8219</v>
      </c>
      <c r="B1770">
        <v>186</v>
      </c>
      <c r="O1770">
        <v>186</v>
      </c>
    </row>
    <row r="1771" spans="1:15" x14ac:dyDescent="0.3">
      <c r="A1771" t="s">
        <v>8219</v>
      </c>
      <c r="B1771">
        <v>186</v>
      </c>
      <c r="O1771">
        <v>186</v>
      </c>
    </row>
    <row r="1772" spans="1:15" x14ac:dyDescent="0.3">
      <c r="A1772" t="s">
        <v>8219</v>
      </c>
      <c r="B1772">
        <v>186</v>
      </c>
      <c r="O1772">
        <v>186</v>
      </c>
    </row>
    <row r="1773" spans="1:15" x14ac:dyDescent="0.3">
      <c r="A1773" t="s">
        <v>8219</v>
      </c>
      <c r="B1773">
        <v>187</v>
      </c>
      <c r="O1773">
        <v>187</v>
      </c>
    </row>
    <row r="1774" spans="1:15" x14ac:dyDescent="0.3">
      <c r="A1774" t="s">
        <v>8219</v>
      </c>
      <c r="B1774">
        <v>188</v>
      </c>
      <c r="O1774">
        <v>188</v>
      </c>
    </row>
    <row r="1775" spans="1:15" x14ac:dyDescent="0.3">
      <c r="A1775" t="s">
        <v>8219</v>
      </c>
      <c r="B1775">
        <v>188</v>
      </c>
      <c r="O1775">
        <v>188</v>
      </c>
    </row>
    <row r="1776" spans="1:15" x14ac:dyDescent="0.3">
      <c r="A1776" t="s">
        <v>8219</v>
      </c>
      <c r="B1776">
        <v>188</v>
      </c>
      <c r="O1776">
        <v>188</v>
      </c>
    </row>
    <row r="1777" spans="1:15" x14ac:dyDescent="0.3">
      <c r="A1777" t="s">
        <v>8219</v>
      </c>
      <c r="B1777">
        <v>189</v>
      </c>
      <c r="O1777">
        <v>189</v>
      </c>
    </row>
    <row r="1778" spans="1:15" x14ac:dyDescent="0.3">
      <c r="A1778" t="s">
        <v>8219</v>
      </c>
      <c r="B1778">
        <v>189</v>
      </c>
      <c r="O1778">
        <v>189</v>
      </c>
    </row>
    <row r="1779" spans="1:15" x14ac:dyDescent="0.3">
      <c r="A1779" t="s">
        <v>8219</v>
      </c>
      <c r="B1779">
        <v>190</v>
      </c>
      <c r="O1779">
        <v>190</v>
      </c>
    </row>
    <row r="1780" spans="1:15" x14ac:dyDescent="0.3">
      <c r="A1780" t="s">
        <v>8219</v>
      </c>
      <c r="B1780">
        <v>190</v>
      </c>
      <c r="O1780">
        <v>190</v>
      </c>
    </row>
    <row r="1781" spans="1:15" x14ac:dyDescent="0.3">
      <c r="A1781" t="s">
        <v>8219</v>
      </c>
      <c r="B1781">
        <v>191</v>
      </c>
      <c r="O1781">
        <v>191</v>
      </c>
    </row>
    <row r="1782" spans="1:15" x14ac:dyDescent="0.3">
      <c r="A1782" t="s">
        <v>8219</v>
      </c>
      <c r="B1782">
        <v>191</v>
      </c>
      <c r="O1782">
        <v>191</v>
      </c>
    </row>
    <row r="1783" spans="1:15" x14ac:dyDescent="0.3">
      <c r="A1783" t="s">
        <v>8219</v>
      </c>
      <c r="B1783">
        <v>191</v>
      </c>
      <c r="O1783">
        <v>191</v>
      </c>
    </row>
    <row r="1784" spans="1:15" x14ac:dyDescent="0.3">
      <c r="A1784" t="s">
        <v>8219</v>
      </c>
      <c r="B1784">
        <v>191</v>
      </c>
      <c r="O1784">
        <v>191</v>
      </c>
    </row>
    <row r="1785" spans="1:15" x14ac:dyDescent="0.3">
      <c r="A1785" t="s">
        <v>8219</v>
      </c>
      <c r="B1785">
        <v>191</v>
      </c>
      <c r="O1785">
        <v>191</v>
      </c>
    </row>
    <row r="1786" spans="1:15" x14ac:dyDescent="0.3">
      <c r="A1786" t="s">
        <v>8219</v>
      </c>
      <c r="B1786">
        <v>193</v>
      </c>
      <c r="O1786">
        <v>193</v>
      </c>
    </row>
    <row r="1787" spans="1:15" x14ac:dyDescent="0.3">
      <c r="A1787" t="s">
        <v>8219</v>
      </c>
      <c r="B1787">
        <v>193</v>
      </c>
      <c r="O1787">
        <v>193</v>
      </c>
    </row>
    <row r="1788" spans="1:15" x14ac:dyDescent="0.3">
      <c r="A1788" t="s">
        <v>8219</v>
      </c>
      <c r="B1788">
        <v>193</v>
      </c>
      <c r="O1788">
        <v>193</v>
      </c>
    </row>
    <row r="1789" spans="1:15" x14ac:dyDescent="0.3">
      <c r="A1789" t="s">
        <v>8219</v>
      </c>
      <c r="B1789">
        <v>194</v>
      </c>
      <c r="O1789">
        <v>194</v>
      </c>
    </row>
    <row r="1790" spans="1:15" x14ac:dyDescent="0.3">
      <c r="A1790" t="s">
        <v>8219</v>
      </c>
      <c r="B1790">
        <v>194</v>
      </c>
      <c r="O1790">
        <v>194</v>
      </c>
    </row>
    <row r="1791" spans="1:15" x14ac:dyDescent="0.3">
      <c r="A1791" t="s">
        <v>8219</v>
      </c>
      <c r="B1791">
        <v>196</v>
      </c>
      <c r="O1791">
        <v>196</v>
      </c>
    </row>
    <row r="1792" spans="1:15" x14ac:dyDescent="0.3">
      <c r="A1792" t="s">
        <v>8219</v>
      </c>
      <c r="B1792">
        <v>196</v>
      </c>
      <c r="O1792">
        <v>196</v>
      </c>
    </row>
    <row r="1793" spans="1:15" x14ac:dyDescent="0.3">
      <c r="A1793" t="s">
        <v>8219</v>
      </c>
      <c r="B1793">
        <v>196</v>
      </c>
      <c r="O1793">
        <v>196</v>
      </c>
    </row>
    <row r="1794" spans="1:15" x14ac:dyDescent="0.3">
      <c r="A1794" t="s">
        <v>8219</v>
      </c>
      <c r="B1794">
        <v>197</v>
      </c>
      <c r="O1794">
        <v>197</v>
      </c>
    </row>
    <row r="1795" spans="1:15" x14ac:dyDescent="0.3">
      <c r="A1795" t="s">
        <v>8219</v>
      </c>
      <c r="B1795">
        <v>197</v>
      </c>
      <c r="O1795">
        <v>197</v>
      </c>
    </row>
    <row r="1796" spans="1:15" x14ac:dyDescent="0.3">
      <c r="A1796" t="s">
        <v>8219</v>
      </c>
      <c r="B1796">
        <v>199</v>
      </c>
      <c r="O1796">
        <v>199</v>
      </c>
    </row>
    <row r="1797" spans="1:15" x14ac:dyDescent="0.3">
      <c r="A1797" t="s">
        <v>8219</v>
      </c>
      <c r="B1797">
        <v>199</v>
      </c>
      <c r="O1797">
        <v>199</v>
      </c>
    </row>
    <row r="1798" spans="1:15" x14ac:dyDescent="0.3">
      <c r="A1798" t="s">
        <v>8219</v>
      </c>
      <c r="B1798">
        <v>199</v>
      </c>
      <c r="O1798">
        <v>199</v>
      </c>
    </row>
    <row r="1799" spans="1:15" x14ac:dyDescent="0.3">
      <c r="A1799" t="s">
        <v>8219</v>
      </c>
      <c r="B1799">
        <v>200</v>
      </c>
      <c r="O1799">
        <v>200</v>
      </c>
    </row>
    <row r="1800" spans="1:15" x14ac:dyDescent="0.3">
      <c r="A1800" t="s">
        <v>8219</v>
      </c>
      <c r="B1800">
        <v>200</v>
      </c>
      <c r="O1800">
        <v>200</v>
      </c>
    </row>
    <row r="1801" spans="1:15" x14ac:dyDescent="0.3">
      <c r="A1801" t="s">
        <v>8219</v>
      </c>
      <c r="B1801">
        <v>202</v>
      </c>
      <c r="O1801">
        <v>202</v>
      </c>
    </row>
    <row r="1802" spans="1:15" x14ac:dyDescent="0.3">
      <c r="A1802" t="s">
        <v>8219</v>
      </c>
      <c r="B1802">
        <v>202</v>
      </c>
      <c r="O1802">
        <v>202</v>
      </c>
    </row>
    <row r="1803" spans="1:15" x14ac:dyDescent="0.3">
      <c r="A1803" t="s">
        <v>8219</v>
      </c>
      <c r="B1803">
        <v>202</v>
      </c>
      <c r="O1803">
        <v>202</v>
      </c>
    </row>
    <row r="1804" spans="1:15" x14ac:dyDescent="0.3">
      <c r="A1804" t="s">
        <v>8219</v>
      </c>
      <c r="B1804">
        <v>202</v>
      </c>
      <c r="O1804">
        <v>202</v>
      </c>
    </row>
    <row r="1805" spans="1:15" x14ac:dyDescent="0.3">
      <c r="A1805" t="s">
        <v>8219</v>
      </c>
      <c r="B1805">
        <v>203</v>
      </c>
      <c r="O1805">
        <v>203</v>
      </c>
    </row>
    <row r="1806" spans="1:15" x14ac:dyDescent="0.3">
      <c r="A1806" t="s">
        <v>8219</v>
      </c>
      <c r="B1806">
        <v>204</v>
      </c>
      <c r="O1806">
        <v>204</v>
      </c>
    </row>
    <row r="1807" spans="1:15" x14ac:dyDescent="0.3">
      <c r="A1807" t="s">
        <v>8219</v>
      </c>
      <c r="B1807">
        <v>204</v>
      </c>
      <c r="O1807">
        <v>204</v>
      </c>
    </row>
    <row r="1808" spans="1:15" x14ac:dyDescent="0.3">
      <c r="A1808" t="s">
        <v>8219</v>
      </c>
      <c r="B1808">
        <v>205</v>
      </c>
      <c r="O1808">
        <v>205</v>
      </c>
    </row>
    <row r="1809" spans="1:15" x14ac:dyDescent="0.3">
      <c r="A1809" t="s">
        <v>8219</v>
      </c>
      <c r="B1809">
        <v>205</v>
      </c>
      <c r="O1809">
        <v>205</v>
      </c>
    </row>
    <row r="1810" spans="1:15" x14ac:dyDescent="0.3">
      <c r="A1810" t="s">
        <v>8219</v>
      </c>
      <c r="B1810">
        <v>205</v>
      </c>
      <c r="O1810">
        <v>205</v>
      </c>
    </row>
    <row r="1811" spans="1:15" x14ac:dyDescent="0.3">
      <c r="A1811" t="s">
        <v>8219</v>
      </c>
      <c r="B1811">
        <v>205</v>
      </c>
      <c r="O1811">
        <v>205</v>
      </c>
    </row>
    <row r="1812" spans="1:15" x14ac:dyDescent="0.3">
      <c r="A1812" t="s">
        <v>8219</v>
      </c>
      <c r="B1812">
        <v>206</v>
      </c>
      <c r="O1812">
        <v>206</v>
      </c>
    </row>
    <row r="1813" spans="1:15" x14ac:dyDescent="0.3">
      <c r="A1813" t="s">
        <v>8219</v>
      </c>
      <c r="B1813">
        <v>206</v>
      </c>
      <c r="O1813">
        <v>206</v>
      </c>
    </row>
    <row r="1814" spans="1:15" x14ac:dyDescent="0.3">
      <c r="A1814" t="s">
        <v>8219</v>
      </c>
      <c r="B1814">
        <v>206</v>
      </c>
      <c r="O1814">
        <v>206</v>
      </c>
    </row>
    <row r="1815" spans="1:15" x14ac:dyDescent="0.3">
      <c r="A1815" t="s">
        <v>8219</v>
      </c>
      <c r="B1815">
        <v>206</v>
      </c>
      <c r="O1815">
        <v>206</v>
      </c>
    </row>
    <row r="1816" spans="1:15" x14ac:dyDescent="0.3">
      <c r="A1816" t="s">
        <v>8219</v>
      </c>
      <c r="B1816">
        <v>206</v>
      </c>
      <c r="O1816">
        <v>206</v>
      </c>
    </row>
    <row r="1817" spans="1:15" x14ac:dyDescent="0.3">
      <c r="A1817" t="s">
        <v>8219</v>
      </c>
      <c r="B1817">
        <v>207</v>
      </c>
      <c r="O1817">
        <v>207</v>
      </c>
    </row>
    <row r="1818" spans="1:15" x14ac:dyDescent="0.3">
      <c r="A1818" t="s">
        <v>8219</v>
      </c>
      <c r="B1818">
        <v>207</v>
      </c>
      <c r="O1818">
        <v>207</v>
      </c>
    </row>
    <row r="1819" spans="1:15" x14ac:dyDescent="0.3">
      <c r="A1819" t="s">
        <v>8219</v>
      </c>
      <c r="B1819">
        <v>208</v>
      </c>
      <c r="O1819">
        <v>208</v>
      </c>
    </row>
    <row r="1820" spans="1:15" x14ac:dyDescent="0.3">
      <c r="A1820" t="s">
        <v>8219</v>
      </c>
      <c r="B1820">
        <v>209</v>
      </c>
      <c r="O1820">
        <v>209</v>
      </c>
    </row>
    <row r="1821" spans="1:15" x14ac:dyDescent="0.3">
      <c r="A1821" t="s">
        <v>8219</v>
      </c>
      <c r="B1821">
        <v>210</v>
      </c>
      <c r="O1821">
        <v>210</v>
      </c>
    </row>
    <row r="1822" spans="1:15" x14ac:dyDescent="0.3">
      <c r="A1822" t="s">
        <v>8219</v>
      </c>
      <c r="B1822">
        <v>211</v>
      </c>
      <c r="O1822">
        <v>211</v>
      </c>
    </row>
    <row r="1823" spans="1:15" x14ac:dyDescent="0.3">
      <c r="A1823" t="s">
        <v>8219</v>
      </c>
      <c r="B1823">
        <v>211</v>
      </c>
      <c r="O1823">
        <v>211</v>
      </c>
    </row>
    <row r="1824" spans="1:15" x14ac:dyDescent="0.3">
      <c r="A1824" t="s">
        <v>8219</v>
      </c>
      <c r="B1824">
        <v>211</v>
      </c>
      <c r="O1824">
        <v>211</v>
      </c>
    </row>
    <row r="1825" spans="1:15" x14ac:dyDescent="0.3">
      <c r="A1825" t="s">
        <v>8219</v>
      </c>
      <c r="B1825">
        <v>213</v>
      </c>
      <c r="O1825">
        <v>213</v>
      </c>
    </row>
    <row r="1826" spans="1:15" x14ac:dyDescent="0.3">
      <c r="A1826" t="s">
        <v>8219</v>
      </c>
      <c r="B1826">
        <v>213</v>
      </c>
      <c r="O1826">
        <v>213</v>
      </c>
    </row>
    <row r="1827" spans="1:15" x14ac:dyDescent="0.3">
      <c r="A1827" t="s">
        <v>8219</v>
      </c>
      <c r="B1827">
        <v>215</v>
      </c>
      <c r="O1827">
        <v>215</v>
      </c>
    </row>
    <row r="1828" spans="1:15" x14ac:dyDescent="0.3">
      <c r="A1828" t="s">
        <v>8219</v>
      </c>
      <c r="B1828">
        <v>216</v>
      </c>
      <c r="O1828">
        <v>216</v>
      </c>
    </row>
    <row r="1829" spans="1:15" x14ac:dyDescent="0.3">
      <c r="A1829" t="s">
        <v>8219</v>
      </c>
      <c r="B1829">
        <v>217</v>
      </c>
      <c r="O1829">
        <v>217</v>
      </c>
    </row>
    <row r="1830" spans="1:15" x14ac:dyDescent="0.3">
      <c r="A1830" t="s">
        <v>8219</v>
      </c>
      <c r="B1830">
        <v>217</v>
      </c>
      <c r="O1830">
        <v>217</v>
      </c>
    </row>
    <row r="1831" spans="1:15" x14ac:dyDescent="0.3">
      <c r="A1831" t="s">
        <v>8219</v>
      </c>
      <c r="B1831">
        <v>218</v>
      </c>
      <c r="O1831">
        <v>218</v>
      </c>
    </row>
    <row r="1832" spans="1:15" x14ac:dyDescent="0.3">
      <c r="A1832" t="s">
        <v>8219</v>
      </c>
      <c r="B1832">
        <v>218</v>
      </c>
      <c r="O1832">
        <v>218</v>
      </c>
    </row>
    <row r="1833" spans="1:15" x14ac:dyDescent="0.3">
      <c r="A1833" t="s">
        <v>8219</v>
      </c>
      <c r="B1833">
        <v>220</v>
      </c>
      <c r="O1833">
        <v>220</v>
      </c>
    </row>
    <row r="1834" spans="1:15" x14ac:dyDescent="0.3">
      <c r="A1834" t="s">
        <v>8219</v>
      </c>
      <c r="B1834">
        <v>221</v>
      </c>
      <c r="O1834">
        <v>221</v>
      </c>
    </row>
    <row r="1835" spans="1:15" x14ac:dyDescent="0.3">
      <c r="A1835" t="s">
        <v>8219</v>
      </c>
      <c r="B1835">
        <v>221</v>
      </c>
      <c r="O1835">
        <v>221</v>
      </c>
    </row>
    <row r="1836" spans="1:15" x14ac:dyDescent="0.3">
      <c r="A1836" t="s">
        <v>8219</v>
      </c>
      <c r="B1836">
        <v>221</v>
      </c>
      <c r="O1836">
        <v>221</v>
      </c>
    </row>
    <row r="1837" spans="1:15" x14ac:dyDescent="0.3">
      <c r="A1837" t="s">
        <v>8219</v>
      </c>
      <c r="B1837">
        <v>222</v>
      </c>
      <c r="O1837">
        <v>222</v>
      </c>
    </row>
    <row r="1838" spans="1:15" x14ac:dyDescent="0.3">
      <c r="A1838" t="s">
        <v>8219</v>
      </c>
      <c r="B1838">
        <v>222</v>
      </c>
      <c r="O1838">
        <v>222</v>
      </c>
    </row>
    <row r="1839" spans="1:15" x14ac:dyDescent="0.3">
      <c r="A1839" t="s">
        <v>8219</v>
      </c>
      <c r="B1839">
        <v>223</v>
      </c>
      <c r="O1839">
        <v>223</v>
      </c>
    </row>
    <row r="1840" spans="1:15" x14ac:dyDescent="0.3">
      <c r="A1840" t="s">
        <v>8219</v>
      </c>
      <c r="B1840">
        <v>224</v>
      </c>
      <c r="O1840">
        <v>224</v>
      </c>
    </row>
    <row r="1841" spans="1:15" x14ac:dyDescent="0.3">
      <c r="A1841" t="s">
        <v>8219</v>
      </c>
      <c r="B1841">
        <v>226</v>
      </c>
      <c r="O1841">
        <v>226</v>
      </c>
    </row>
    <row r="1842" spans="1:15" x14ac:dyDescent="0.3">
      <c r="A1842" t="s">
        <v>8219</v>
      </c>
      <c r="B1842">
        <v>226</v>
      </c>
      <c r="O1842">
        <v>226</v>
      </c>
    </row>
    <row r="1843" spans="1:15" x14ac:dyDescent="0.3">
      <c r="A1843" t="s">
        <v>8219</v>
      </c>
      <c r="B1843">
        <v>226</v>
      </c>
      <c r="O1843">
        <v>226</v>
      </c>
    </row>
    <row r="1844" spans="1:15" x14ac:dyDescent="0.3">
      <c r="A1844" t="s">
        <v>8219</v>
      </c>
      <c r="B1844">
        <v>227</v>
      </c>
      <c r="O1844">
        <v>227</v>
      </c>
    </row>
    <row r="1845" spans="1:15" x14ac:dyDescent="0.3">
      <c r="A1845" t="s">
        <v>8219</v>
      </c>
      <c r="B1845">
        <v>229</v>
      </c>
      <c r="O1845">
        <v>229</v>
      </c>
    </row>
    <row r="1846" spans="1:15" x14ac:dyDescent="0.3">
      <c r="A1846" t="s">
        <v>8219</v>
      </c>
      <c r="B1846">
        <v>229</v>
      </c>
      <c r="O1846">
        <v>229</v>
      </c>
    </row>
    <row r="1847" spans="1:15" x14ac:dyDescent="0.3">
      <c r="A1847" t="s">
        <v>8219</v>
      </c>
      <c r="B1847">
        <v>232</v>
      </c>
      <c r="O1847">
        <v>232</v>
      </c>
    </row>
    <row r="1848" spans="1:15" x14ac:dyDescent="0.3">
      <c r="A1848" t="s">
        <v>8219</v>
      </c>
      <c r="B1848">
        <v>234</v>
      </c>
      <c r="O1848">
        <v>234</v>
      </c>
    </row>
    <row r="1849" spans="1:15" x14ac:dyDescent="0.3">
      <c r="A1849" t="s">
        <v>8219</v>
      </c>
      <c r="B1849">
        <v>234</v>
      </c>
      <c r="O1849">
        <v>234</v>
      </c>
    </row>
    <row r="1850" spans="1:15" x14ac:dyDescent="0.3">
      <c r="A1850" t="s">
        <v>8219</v>
      </c>
      <c r="B1850">
        <v>235</v>
      </c>
      <c r="O1850">
        <v>235</v>
      </c>
    </row>
    <row r="1851" spans="1:15" x14ac:dyDescent="0.3">
      <c r="A1851" t="s">
        <v>8219</v>
      </c>
      <c r="B1851">
        <v>235</v>
      </c>
      <c r="O1851">
        <v>235</v>
      </c>
    </row>
    <row r="1852" spans="1:15" x14ac:dyDescent="0.3">
      <c r="A1852" t="s">
        <v>8219</v>
      </c>
      <c r="B1852">
        <v>236</v>
      </c>
      <c r="O1852">
        <v>236</v>
      </c>
    </row>
    <row r="1853" spans="1:15" x14ac:dyDescent="0.3">
      <c r="A1853" t="s">
        <v>8219</v>
      </c>
      <c r="B1853">
        <v>236</v>
      </c>
      <c r="O1853">
        <v>236</v>
      </c>
    </row>
    <row r="1854" spans="1:15" x14ac:dyDescent="0.3">
      <c r="A1854" t="s">
        <v>8219</v>
      </c>
      <c r="B1854">
        <v>236</v>
      </c>
      <c r="O1854">
        <v>236</v>
      </c>
    </row>
    <row r="1855" spans="1:15" x14ac:dyDescent="0.3">
      <c r="A1855" t="s">
        <v>8219</v>
      </c>
      <c r="B1855">
        <v>237</v>
      </c>
      <c r="O1855">
        <v>237</v>
      </c>
    </row>
    <row r="1856" spans="1:15" x14ac:dyDescent="0.3">
      <c r="A1856" t="s">
        <v>8219</v>
      </c>
      <c r="B1856">
        <v>237</v>
      </c>
      <c r="O1856">
        <v>237</v>
      </c>
    </row>
    <row r="1857" spans="1:15" x14ac:dyDescent="0.3">
      <c r="A1857" t="s">
        <v>8219</v>
      </c>
      <c r="B1857">
        <v>237</v>
      </c>
      <c r="O1857">
        <v>237</v>
      </c>
    </row>
    <row r="1858" spans="1:15" x14ac:dyDescent="0.3">
      <c r="A1858" t="s">
        <v>8219</v>
      </c>
      <c r="B1858">
        <v>238</v>
      </c>
      <c r="O1858">
        <v>238</v>
      </c>
    </row>
    <row r="1859" spans="1:15" x14ac:dyDescent="0.3">
      <c r="A1859" t="s">
        <v>8219</v>
      </c>
      <c r="B1859">
        <v>238</v>
      </c>
      <c r="O1859">
        <v>238</v>
      </c>
    </row>
    <row r="1860" spans="1:15" x14ac:dyDescent="0.3">
      <c r="A1860" t="s">
        <v>8219</v>
      </c>
      <c r="B1860">
        <v>238</v>
      </c>
      <c r="O1860">
        <v>238</v>
      </c>
    </row>
    <row r="1861" spans="1:15" x14ac:dyDescent="0.3">
      <c r="A1861" t="s">
        <v>8219</v>
      </c>
      <c r="B1861">
        <v>238</v>
      </c>
      <c r="O1861">
        <v>238</v>
      </c>
    </row>
    <row r="1862" spans="1:15" x14ac:dyDescent="0.3">
      <c r="A1862" t="s">
        <v>8219</v>
      </c>
      <c r="B1862">
        <v>240</v>
      </c>
      <c r="O1862">
        <v>240</v>
      </c>
    </row>
    <row r="1863" spans="1:15" x14ac:dyDescent="0.3">
      <c r="A1863" t="s">
        <v>8219</v>
      </c>
      <c r="B1863">
        <v>241</v>
      </c>
      <c r="O1863">
        <v>241</v>
      </c>
    </row>
    <row r="1864" spans="1:15" x14ac:dyDescent="0.3">
      <c r="A1864" t="s">
        <v>8219</v>
      </c>
      <c r="B1864">
        <v>241</v>
      </c>
      <c r="O1864">
        <v>241</v>
      </c>
    </row>
    <row r="1865" spans="1:15" x14ac:dyDescent="0.3">
      <c r="A1865" t="s">
        <v>8219</v>
      </c>
      <c r="B1865">
        <v>241</v>
      </c>
      <c r="O1865">
        <v>241</v>
      </c>
    </row>
    <row r="1866" spans="1:15" x14ac:dyDescent="0.3">
      <c r="A1866" t="s">
        <v>8219</v>
      </c>
      <c r="B1866">
        <v>242</v>
      </c>
      <c r="O1866">
        <v>242</v>
      </c>
    </row>
    <row r="1867" spans="1:15" x14ac:dyDescent="0.3">
      <c r="A1867" t="s">
        <v>8219</v>
      </c>
      <c r="B1867">
        <v>244</v>
      </c>
      <c r="O1867">
        <v>244</v>
      </c>
    </row>
    <row r="1868" spans="1:15" x14ac:dyDescent="0.3">
      <c r="A1868" t="s">
        <v>8219</v>
      </c>
      <c r="B1868">
        <v>244</v>
      </c>
      <c r="O1868">
        <v>244</v>
      </c>
    </row>
    <row r="1869" spans="1:15" x14ac:dyDescent="0.3">
      <c r="A1869" t="s">
        <v>8219</v>
      </c>
      <c r="B1869">
        <v>246</v>
      </c>
      <c r="O1869">
        <v>246</v>
      </c>
    </row>
    <row r="1870" spans="1:15" x14ac:dyDescent="0.3">
      <c r="A1870" t="s">
        <v>8219</v>
      </c>
      <c r="B1870">
        <v>246</v>
      </c>
      <c r="O1870">
        <v>246</v>
      </c>
    </row>
    <row r="1871" spans="1:15" x14ac:dyDescent="0.3">
      <c r="A1871" t="s">
        <v>8219</v>
      </c>
      <c r="B1871">
        <v>248</v>
      </c>
      <c r="O1871">
        <v>248</v>
      </c>
    </row>
    <row r="1872" spans="1:15" x14ac:dyDescent="0.3">
      <c r="A1872" t="s">
        <v>8219</v>
      </c>
      <c r="B1872">
        <v>249</v>
      </c>
      <c r="O1872">
        <v>249</v>
      </c>
    </row>
    <row r="1873" spans="1:15" x14ac:dyDescent="0.3">
      <c r="A1873" t="s">
        <v>8219</v>
      </c>
      <c r="B1873">
        <v>249</v>
      </c>
      <c r="O1873">
        <v>249</v>
      </c>
    </row>
    <row r="1874" spans="1:15" x14ac:dyDescent="0.3">
      <c r="A1874" t="s">
        <v>8219</v>
      </c>
      <c r="B1874">
        <v>251</v>
      </c>
      <c r="O1874">
        <v>251</v>
      </c>
    </row>
    <row r="1875" spans="1:15" x14ac:dyDescent="0.3">
      <c r="A1875" t="s">
        <v>8219</v>
      </c>
      <c r="B1875">
        <v>251</v>
      </c>
      <c r="O1875">
        <v>251</v>
      </c>
    </row>
    <row r="1876" spans="1:15" x14ac:dyDescent="0.3">
      <c r="A1876" t="s">
        <v>8219</v>
      </c>
      <c r="B1876">
        <v>251</v>
      </c>
      <c r="O1876">
        <v>251</v>
      </c>
    </row>
    <row r="1877" spans="1:15" x14ac:dyDescent="0.3">
      <c r="A1877" t="s">
        <v>8219</v>
      </c>
      <c r="B1877">
        <v>253</v>
      </c>
      <c r="O1877">
        <v>253</v>
      </c>
    </row>
    <row r="1878" spans="1:15" x14ac:dyDescent="0.3">
      <c r="A1878" t="s">
        <v>8219</v>
      </c>
      <c r="B1878">
        <v>253</v>
      </c>
      <c r="O1878">
        <v>253</v>
      </c>
    </row>
    <row r="1879" spans="1:15" x14ac:dyDescent="0.3">
      <c r="A1879" t="s">
        <v>8219</v>
      </c>
      <c r="B1879">
        <v>253</v>
      </c>
      <c r="O1879">
        <v>253</v>
      </c>
    </row>
    <row r="1880" spans="1:15" x14ac:dyDescent="0.3">
      <c r="A1880" t="s">
        <v>8219</v>
      </c>
      <c r="B1880">
        <v>255</v>
      </c>
      <c r="O1880">
        <v>255</v>
      </c>
    </row>
    <row r="1881" spans="1:15" x14ac:dyDescent="0.3">
      <c r="A1881" t="s">
        <v>8219</v>
      </c>
      <c r="B1881">
        <v>259</v>
      </c>
      <c r="O1881">
        <v>259</v>
      </c>
    </row>
    <row r="1882" spans="1:15" x14ac:dyDescent="0.3">
      <c r="A1882" t="s">
        <v>8219</v>
      </c>
      <c r="B1882">
        <v>263</v>
      </c>
      <c r="O1882">
        <v>263</v>
      </c>
    </row>
    <row r="1883" spans="1:15" x14ac:dyDescent="0.3">
      <c r="A1883" t="s">
        <v>8219</v>
      </c>
      <c r="B1883">
        <v>263</v>
      </c>
      <c r="O1883">
        <v>263</v>
      </c>
    </row>
    <row r="1884" spans="1:15" x14ac:dyDescent="0.3">
      <c r="A1884" t="s">
        <v>8219</v>
      </c>
      <c r="B1884">
        <v>263</v>
      </c>
      <c r="O1884">
        <v>263</v>
      </c>
    </row>
    <row r="1885" spans="1:15" x14ac:dyDescent="0.3">
      <c r="A1885" t="s">
        <v>8219</v>
      </c>
      <c r="B1885">
        <v>263</v>
      </c>
      <c r="O1885">
        <v>263</v>
      </c>
    </row>
    <row r="1886" spans="1:15" x14ac:dyDescent="0.3">
      <c r="A1886" t="s">
        <v>8219</v>
      </c>
      <c r="B1886">
        <v>263</v>
      </c>
      <c r="O1886">
        <v>263</v>
      </c>
    </row>
    <row r="1887" spans="1:15" x14ac:dyDescent="0.3">
      <c r="A1887" t="s">
        <v>8219</v>
      </c>
      <c r="B1887">
        <v>264</v>
      </c>
      <c r="O1887">
        <v>264</v>
      </c>
    </row>
    <row r="1888" spans="1:15" x14ac:dyDescent="0.3">
      <c r="A1888" t="s">
        <v>8219</v>
      </c>
      <c r="B1888">
        <v>265</v>
      </c>
      <c r="O1888">
        <v>265</v>
      </c>
    </row>
    <row r="1889" spans="1:15" x14ac:dyDescent="0.3">
      <c r="A1889" t="s">
        <v>8219</v>
      </c>
      <c r="B1889">
        <v>265</v>
      </c>
      <c r="O1889">
        <v>265</v>
      </c>
    </row>
    <row r="1890" spans="1:15" x14ac:dyDescent="0.3">
      <c r="A1890" t="s">
        <v>8219</v>
      </c>
      <c r="B1890">
        <v>266</v>
      </c>
      <c r="O1890">
        <v>266</v>
      </c>
    </row>
    <row r="1891" spans="1:15" x14ac:dyDescent="0.3">
      <c r="A1891" t="s">
        <v>8219</v>
      </c>
      <c r="B1891">
        <v>266</v>
      </c>
      <c r="O1891">
        <v>266</v>
      </c>
    </row>
    <row r="1892" spans="1:15" x14ac:dyDescent="0.3">
      <c r="A1892" t="s">
        <v>8219</v>
      </c>
      <c r="B1892">
        <v>267</v>
      </c>
      <c r="O1892">
        <v>267</v>
      </c>
    </row>
    <row r="1893" spans="1:15" x14ac:dyDescent="0.3">
      <c r="A1893" t="s">
        <v>8219</v>
      </c>
      <c r="B1893">
        <v>269</v>
      </c>
      <c r="O1893">
        <v>269</v>
      </c>
    </row>
    <row r="1894" spans="1:15" x14ac:dyDescent="0.3">
      <c r="A1894" t="s">
        <v>8219</v>
      </c>
      <c r="B1894">
        <v>269</v>
      </c>
      <c r="O1894">
        <v>269</v>
      </c>
    </row>
    <row r="1895" spans="1:15" x14ac:dyDescent="0.3">
      <c r="A1895" t="s">
        <v>8219</v>
      </c>
      <c r="B1895">
        <v>269</v>
      </c>
      <c r="O1895">
        <v>269</v>
      </c>
    </row>
    <row r="1896" spans="1:15" x14ac:dyDescent="0.3">
      <c r="A1896" t="s">
        <v>8219</v>
      </c>
      <c r="B1896">
        <v>270</v>
      </c>
      <c r="O1896">
        <v>270</v>
      </c>
    </row>
    <row r="1897" spans="1:15" x14ac:dyDescent="0.3">
      <c r="A1897" t="s">
        <v>8219</v>
      </c>
      <c r="B1897">
        <v>271</v>
      </c>
      <c r="O1897">
        <v>271</v>
      </c>
    </row>
    <row r="1898" spans="1:15" x14ac:dyDescent="0.3">
      <c r="A1898" t="s">
        <v>8219</v>
      </c>
      <c r="B1898">
        <v>271</v>
      </c>
      <c r="O1898">
        <v>271</v>
      </c>
    </row>
    <row r="1899" spans="1:15" x14ac:dyDescent="0.3">
      <c r="A1899" t="s">
        <v>8219</v>
      </c>
      <c r="B1899">
        <v>271</v>
      </c>
      <c r="O1899">
        <v>271</v>
      </c>
    </row>
    <row r="1900" spans="1:15" x14ac:dyDescent="0.3">
      <c r="A1900" t="s">
        <v>8219</v>
      </c>
      <c r="B1900">
        <v>271</v>
      </c>
      <c r="O1900">
        <v>271</v>
      </c>
    </row>
    <row r="1901" spans="1:15" x14ac:dyDescent="0.3">
      <c r="A1901" t="s">
        <v>8219</v>
      </c>
      <c r="B1901">
        <v>273</v>
      </c>
      <c r="O1901">
        <v>273</v>
      </c>
    </row>
    <row r="1902" spans="1:15" x14ac:dyDescent="0.3">
      <c r="A1902" t="s">
        <v>8219</v>
      </c>
      <c r="B1902">
        <v>274</v>
      </c>
      <c r="O1902">
        <v>274</v>
      </c>
    </row>
    <row r="1903" spans="1:15" x14ac:dyDescent="0.3">
      <c r="A1903" t="s">
        <v>8219</v>
      </c>
      <c r="B1903">
        <v>274</v>
      </c>
      <c r="O1903">
        <v>274</v>
      </c>
    </row>
    <row r="1904" spans="1:15" x14ac:dyDescent="0.3">
      <c r="A1904" t="s">
        <v>8219</v>
      </c>
      <c r="B1904">
        <v>274</v>
      </c>
      <c r="O1904">
        <v>274</v>
      </c>
    </row>
    <row r="1905" spans="1:15" x14ac:dyDescent="0.3">
      <c r="A1905" t="s">
        <v>8219</v>
      </c>
      <c r="B1905">
        <v>275</v>
      </c>
      <c r="O1905">
        <v>275</v>
      </c>
    </row>
    <row r="1906" spans="1:15" x14ac:dyDescent="0.3">
      <c r="A1906" t="s">
        <v>8219</v>
      </c>
      <c r="B1906">
        <v>276</v>
      </c>
      <c r="O1906">
        <v>276</v>
      </c>
    </row>
    <row r="1907" spans="1:15" x14ac:dyDescent="0.3">
      <c r="A1907" t="s">
        <v>8219</v>
      </c>
      <c r="B1907">
        <v>277</v>
      </c>
      <c r="O1907">
        <v>277</v>
      </c>
    </row>
    <row r="1908" spans="1:15" x14ac:dyDescent="0.3">
      <c r="A1908" t="s">
        <v>8219</v>
      </c>
      <c r="B1908">
        <v>278</v>
      </c>
      <c r="O1908">
        <v>278</v>
      </c>
    </row>
    <row r="1909" spans="1:15" x14ac:dyDescent="0.3">
      <c r="A1909" t="s">
        <v>8219</v>
      </c>
      <c r="B1909">
        <v>279</v>
      </c>
      <c r="O1909">
        <v>279</v>
      </c>
    </row>
    <row r="1910" spans="1:15" x14ac:dyDescent="0.3">
      <c r="A1910" t="s">
        <v>8219</v>
      </c>
      <c r="B1910">
        <v>280</v>
      </c>
      <c r="O1910">
        <v>280</v>
      </c>
    </row>
    <row r="1911" spans="1:15" x14ac:dyDescent="0.3">
      <c r="A1911" t="s">
        <v>8219</v>
      </c>
      <c r="B1911">
        <v>282</v>
      </c>
      <c r="O1911">
        <v>282</v>
      </c>
    </row>
    <row r="1912" spans="1:15" x14ac:dyDescent="0.3">
      <c r="A1912" t="s">
        <v>8219</v>
      </c>
      <c r="B1912">
        <v>283</v>
      </c>
      <c r="O1912">
        <v>283</v>
      </c>
    </row>
    <row r="1913" spans="1:15" x14ac:dyDescent="0.3">
      <c r="A1913" t="s">
        <v>8219</v>
      </c>
      <c r="B1913">
        <v>284</v>
      </c>
      <c r="O1913">
        <v>284</v>
      </c>
    </row>
    <row r="1914" spans="1:15" x14ac:dyDescent="0.3">
      <c r="A1914" t="s">
        <v>8219</v>
      </c>
      <c r="B1914">
        <v>284</v>
      </c>
      <c r="O1914">
        <v>284</v>
      </c>
    </row>
    <row r="1915" spans="1:15" x14ac:dyDescent="0.3">
      <c r="A1915" t="s">
        <v>8219</v>
      </c>
      <c r="B1915">
        <v>284</v>
      </c>
      <c r="O1915">
        <v>284</v>
      </c>
    </row>
    <row r="1916" spans="1:15" x14ac:dyDescent="0.3">
      <c r="A1916" t="s">
        <v>8219</v>
      </c>
      <c r="B1916">
        <v>285</v>
      </c>
      <c r="O1916">
        <v>285</v>
      </c>
    </row>
    <row r="1917" spans="1:15" x14ac:dyDescent="0.3">
      <c r="A1917" t="s">
        <v>8219</v>
      </c>
      <c r="B1917">
        <v>286</v>
      </c>
      <c r="O1917">
        <v>286</v>
      </c>
    </row>
    <row r="1918" spans="1:15" x14ac:dyDescent="0.3">
      <c r="A1918" t="s">
        <v>8219</v>
      </c>
      <c r="B1918">
        <v>286</v>
      </c>
      <c r="O1918">
        <v>286</v>
      </c>
    </row>
    <row r="1919" spans="1:15" x14ac:dyDescent="0.3">
      <c r="A1919" t="s">
        <v>8219</v>
      </c>
      <c r="B1919">
        <v>286</v>
      </c>
      <c r="O1919">
        <v>286</v>
      </c>
    </row>
    <row r="1920" spans="1:15" x14ac:dyDescent="0.3">
      <c r="A1920" t="s">
        <v>8219</v>
      </c>
      <c r="B1920">
        <v>287</v>
      </c>
      <c r="O1920">
        <v>287</v>
      </c>
    </row>
    <row r="1921" spans="1:15" x14ac:dyDescent="0.3">
      <c r="A1921" t="s">
        <v>8219</v>
      </c>
      <c r="B1921">
        <v>288</v>
      </c>
      <c r="O1921">
        <v>288</v>
      </c>
    </row>
    <row r="1922" spans="1:15" x14ac:dyDescent="0.3">
      <c r="A1922" t="s">
        <v>8219</v>
      </c>
      <c r="B1922">
        <v>288</v>
      </c>
      <c r="O1922">
        <v>288</v>
      </c>
    </row>
    <row r="1923" spans="1:15" x14ac:dyDescent="0.3">
      <c r="A1923" t="s">
        <v>8219</v>
      </c>
      <c r="B1923">
        <v>290</v>
      </c>
      <c r="O1923">
        <v>290</v>
      </c>
    </row>
    <row r="1924" spans="1:15" x14ac:dyDescent="0.3">
      <c r="A1924" t="s">
        <v>8219</v>
      </c>
      <c r="B1924">
        <v>290</v>
      </c>
      <c r="O1924">
        <v>290</v>
      </c>
    </row>
    <row r="1925" spans="1:15" x14ac:dyDescent="0.3">
      <c r="A1925" t="s">
        <v>8219</v>
      </c>
      <c r="B1925">
        <v>290</v>
      </c>
      <c r="O1925">
        <v>290</v>
      </c>
    </row>
    <row r="1926" spans="1:15" x14ac:dyDescent="0.3">
      <c r="A1926" t="s">
        <v>8219</v>
      </c>
      <c r="B1926">
        <v>293</v>
      </c>
      <c r="O1926">
        <v>293</v>
      </c>
    </row>
    <row r="1927" spans="1:15" x14ac:dyDescent="0.3">
      <c r="A1927" t="s">
        <v>8219</v>
      </c>
      <c r="B1927">
        <v>294</v>
      </c>
      <c r="O1927">
        <v>294</v>
      </c>
    </row>
    <row r="1928" spans="1:15" x14ac:dyDescent="0.3">
      <c r="A1928" t="s">
        <v>8219</v>
      </c>
      <c r="B1928">
        <v>294</v>
      </c>
      <c r="O1928">
        <v>294</v>
      </c>
    </row>
    <row r="1929" spans="1:15" x14ac:dyDescent="0.3">
      <c r="A1929" t="s">
        <v>8219</v>
      </c>
      <c r="B1929">
        <v>296</v>
      </c>
      <c r="O1929">
        <v>296</v>
      </c>
    </row>
    <row r="1930" spans="1:15" x14ac:dyDescent="0.3">
      <c r="A1930" t="s">
        <v>8219</v>
      </c>
      <c r="B1930">
        <v>298</v>
      </c>
      <c r="O1930">
        <v>298</v>
      </c>
    </row>
    <row r="1931" spans="1:15" x14ac:dyDescent="0.3">
      <c r="A1931" t="s">
        <v>8219</v>
      </c>
      <c r="B1931">
        <v>299</v>
      </c>
      <c r="O1931">
        <v>299</v>
      </c>
    </row>
    <row r="1932" spans="1:15" x14ac:dyDescent="0.3">
      <c r="A1932" t="s">
        <v>8219</v>
      </c>
      <c r="B1932">
        <v>301</v>
      </c>
      <c r="O1932">
        <v>301</v>
      </c>
    </row>
    <row r="1933" spans="1:15" x14ac:dyDescent="0.3">
      <c r="A1933" t="s">
        <v>8219</v>
      </c>
      <c r="B1933">
        <v>302</v>
      </c>
      <c r="O1933">
        <v>302</v>
      </c>
    </row>
    <row r="1934" spans="1:15" x14ac:dyDescent="0.3">
      <c r="A1934" t="s">
        <v>8219</v>
      </c>
      <c r="B1934">
        <v>302</v>
      </c>
      <c r="O1934">
        <v>302</v>
      </c>
    </row>
    <row r="1935" spans="1:15" x14ac:dyDescent="0.3">
      <c r="A1935" t="s">
        <v>8219</v>
      </c>
      <c r="B1935">
        <v>303</v>
      </c>
      <c r="O1935">
        <v>303</v>
      </c>
    </row>
    <row r="1936" spans="1:15" x14ac:dyDescent="0.3">
      <c r="A1936" t="s">
        <v>8219</v>
      </c>
      <c r="B1936">
        <v>303</v>
      </c>
      <c r="O1936">
        <v>303</v>
      </c>
    </row>
    <row r="1937" spans="1:15" x14ac:dyDescent="0.3">
      <c r="A1937" t="s">
        <v>8219</v>
      </c>
      <c r="B1937">
        <v>304</v>
      </c>
      <c r="O1937">
        <v>304</v>
      </c>
    </row>
    <row r="1938" spans="1:15" x14ac:dyDescent="0.3">
      <c r="A1938" t="s">
        <v>8219</v>
      </c>
      <c r="B1938">
        <v>305</v>
      </c>
      <c r="O1938">
        <v>305</v>
      </c>
    </row>
    <row r="1939" spans="1:15" x14ac:dyDescent="0.3">
      <c r="A1939" t="s">
        <v>8219</v>
      </c>
      <c r="B1939">
        <v>305</v>
      </c>
      <c r="O1939">
        <v>305</v>
      </c>
    </row>
    <row r="1940" spans="1:15" x14ac:dyDescent="0.3">
      <c r="A1940" t="s">
        <v>8219</v>
      </c>
      <c r="B1940">
        <v>306</v>
      </c>
      <c r="O1940">
        <v>306</v>
      </c>
    </row>
    <row r="1941" spans="1:15" x14ac:dyDescent="0.3">
      <c r="A1941" t="s">
        <v>8219</v>
      </c>
      <c r="B1941">
        <v>307</v>
      </c>
      <c r="O1941">
        <v>307</v>
      </c>
    </row>
    <row r="1942" spans="1:15" x14ac:dyDescent="0.3">
      <c r="A1942" t="s">
        <v>8219</v>
      </c>
      <c r="B1942">
        <v>308</v>
      </c>
      <c r="O1942">
        <v>308</v>
      </c>
    </row>
    <row r="1943" spans="1:15" x14ac:dyDescent="0.3">
      <c r="A1943" t="s">
        <v>8219</v>
      </c>
      <c r="B1943">
        <v>311</v>
      </c>
      <c r="O1943">
        <v>311</v>
      </c>
    </row>
    <row r="1944" spans="1:15" x14ac:dyDescent="0.3">
      <c r="A1944" t="s">
        <v>8219</v>
      </c>
      <c r="B1944">
        <v>314</v>
      </c>
      <c r="O1944">
        <v>314</v>
      </c>
    </row>
    <row r="1945" spans="1:15" x14ac:dyDescent="0.3">
      <c r="A1945" t="s">
        <v>8219</v>
      </c>
      <c r="B1945">
        <v>314</v>
      </c>
      <c r="O1945">
        <v>314</v>
      </c>
    </row>
    <row r="1946" spans="1:15" x14ac:dyDescent="0.3">
      <c r="A1946" t="s">
        <v>8219</v>
      </c>
      <c r="B1946">
        <v>315</v>
      </c>
      <c r="O1946">
        <v>315</v>
      </c>
    </row>
    <row r="1947" spans="1:15" x14ac:dyDescent="0.3">
      <c r="A1947" t="s">
        <v>8219</v>
      </c>
      <c r="B1947">
        <v>316</v>
      </c>
      <c r="O1947">
        <v>316</v>
      </c>
    </row>
    <row r="1948" spans="1:15" x14ac:dyDescent="0.3">
      <c r="A1948" t="s">
        <v>8219</v>
      </c>
      <c r="B1948">
        <v>320</v>
      </c>
      <c r="O1948">
        <v>320</v>
      </c>
    </row>
    <row r="1949" spans="1:15" x14ac:dyDescent="0.3">
      <c r="A1949" t="s">
        <v>8219</v>
      </c>
      <c r="B1949">
        <v>321</v>
      </c>
      <c r="O1949">
        <v>321</v>
      </c>
    </row>
    <row r="1950" spans="1:15" x14ac:dyDescent="0.3">
      <c r="A1950" t="s">
        <v>8219</v>
      </c>
      <c r="B1950">
        <v>321</v>
      </c>
      <c r="O1950">
        <v>321</v>
      </c>
    </row>
    <row r="1951" spans="1:15" x14ac:dyDescent="0.3">
      <c r="A1951" t="s">
        <v>8219</v>
      </c>
      <c r="B1951">
        <v>321</v>
      </c>
      <c r="O1951">
        <v>321</v>
      </c>
    </row>
    <row r="1952" spans="1:15" x14ac:dyDescent="0.3">
      <c r="A1952" t="s">
        <v>8219</v>
      </c>
      <c r="B1952">
        <v>322</v>
      </c>
      <c r="O1952">
        <v>322</v>
      </c>
    </row>
    <row r="1953" spans="1:15" x14ac:dyDescent="0.3">
      <c r="A1953" t="s">
        <v>8219</v>
      </c>
      <c r="B1953">
        <v>325</v>
      </c>
      <c r="O1953">
        <v>325</v>
      </c>
    </row>
    <row r="1954" spans="1:15" x14ac:dyDescent="0.3">
      <c r="A1954" t="s">
        <v>8219</v>
      </c>
      <c r="B1954">
        <v>325</v>
      </c>
      <c r="O1954">
        <v>325</v>
      </c>
    </row>
    <row r="1955" spans="1:15" x14ac:dyDescent="0.3">
      <c r="A1955" t="s">
        <v>8219</v>
      </c>
      <c r="B1955">
        <v>325</v>
      </c>
      <c r="O1955">
        <v>325</v>
      </c>
    </row>
    <row r="1956" spans="1:15" x14ac:dyDescent="0.3">
      <c r="A1956" t="s">
        <v>8219</v>
      </c>
      <c r="B1956">
        <v>328</v>
      </c>
      <c r="O1956">
        <v>328</v>
      </c>
    </row>
    <row r="1957" spans="1:15" x14ac:dyDescent="0.3">
      <c r="A1957" t="s">
        <v>8219</v>
      </c>
      <c r="B1957">
        <v>329</v>
      </c>
      <c r="O1957">
        <v>329</v>
      </c>
    </row>
    <row r="1958" spans="1:15" x14ac:dyDescent="0.3">
      <c r="A1958" t="s">
        <v>8219</v>
      </c>
      <c r="B1958">
        <v>329</v>
      </c>
      <c r="O1958">
        <v>329</v>
      </c>
    </row>
    <row r="1959" spans="1:15" x14ac:dyDescent="0.3">
      <c r="A1959" t="s">
        <v>8219</v>
      </c>
      <c r="B1959">
        <v>332</v>
      </c>
      <c r="O1959">
        <v>332</v>
      </c>
    </row>
    <row r="1960" spans="1:15" x14ac:dyDescent="0.3">
      <c r="A1960" t="s">
        <v>8219</v>
      </c>
      <c r="B1960">
        <v>335</v>
      </c>
      <c r="O1960">
        <v>335</v>
      </c>
    </row>
    <row r="1961" spans="1:15" x14ac:dyDescent="0.3">
      <c r="A1961" t="s">
        <v>8219</v>
      </c>
      <c r="B1961">
        <v>336</v>
      </c>
      <c r="O1961">
        <v>336</v>
      </c>
    </row>
    <row r="1962" spans="1:15" x14ac:dyDescent="0.3">
      <c r="A1962" t="s">
        <v>8219</v>
      </c>
      <c r="B1962">
        <v>336</v>
      </c>
      <c r="O1962">
        <v>336</v>
      </c>
    </row>
    <row r="1963" spans="1:15" x14ac:dyDescent="0.3">
      <c r="A1963" t="s">
        <v>8219</v>
      </c>
      <c r="B1963">
        <v>337</v>
      </c>
      <c r="O1963">
        <v>337</v>
      </c>
    </row>
    <row r="1964" spans="1:15" x14ac:dyDescent="0.3">
      <c r="A1964" t="s">
        <v>8219</v>
      </c>
      <c r="B1964">
        <v>337</v>
      </c>
      <c r="O1964">
        <v>337</v>
      </c>
    </row>
    <row r="1965" spans="1:15" x14ac:dyDescent="0.3">
      <c r="A1965" t="s">
        <v>8219</v>
      </c>
      <c r="B1965">
        <v>339</v>
      </c>
      <c r="O1965">
        <v>339</v>
      </c>
    </row>
    <row r="1966" spans="1:15" x14ac:dyDescent="0.3">
      <c r="A1966" t="s">
        <v>8219</v>
      </c>
      <c r="B1966">
        <v>340</v>
      </c>
      <c r="O1966">
        <v>340</v>
      </c>
    </row>
    <row r="1967" spans="1:15" x14ac:dyDescent="0.3">
      <c r="A1967" t="s">
        <v>8219</v>
      </c>
      <c r="B1967">
        <v>340</v>
      </c>
      <c r="O1967">
        <v>340</v>
      </c>
    </row>
    <row r="1968" spans="1:15" x14ac:dyDescent="0.3">
      <c r="A1968" t="s">
        <v>8219</v>
      </c>
      <c r="B1968">
        <v>340</v>
      </c>
      <c r="O1968">
        <v>340</v>
      </c>
    </row>
    <row r="1969" spans="1:15" x14ac:dyDescent="0.3">
      <c r="A1969" t="s">
        <v>8219</v>
      </c>
      <c r="B1969">
        <v>342</v>
      </c>
      <c r="O1969">
        <v>342</v>
      </c>
    </row>
    <row r="1970" spans="1:15" x14ac:dyDescent="0.3">
      <c r="A1970" t="s">
        <v>8219</v>
      </c>
      <c r="B1970">
        <v>343</v>
      </c>
      <c r="O1970">
        <v>343</v>
      </c>
    </row>
    <row r="1971" spans="1:15" x14ac:dyDescent="0.3">
      <c r="A1971" t="s">
        <v>8219</v>
      </c>
      <c r="B1971">
        <v>345</v>
      </c>
      <c r="O1971">
        <v>345</v>
      </c>
    </row>
    <row r="1972" spans="1:15" x14ac:dyDescent="0.3">
      <c r="A1972" t="s">
        <v>8219</v>
      </c>
      <c r="B1972">
        <v>348</v>
      </c>
      <c r="O1972">
        <v>348</v>
      </c>
    </row>
    <row r="1973" spans="1:15" x14ac:dyDescent="0.3">
      <c r="A1973" t="s">
        <v>8219</v>
      </c>
      <c r="B1973">
        <v>350</v>
      </c>
      <c r="O1973">
        <v>350</v>
      </c>
    </row>
    <row r="1974" spans="1:15" x14ac:dyDescent="0.3">
      <c r="A1974" t="s">
        <v>8219</v>
      </c>
      <c r="B1974">
        <v>351</v>
      </c>
      <c r="O1974">
        <v>351</v>
      </c>
    </row>
    <row r="1975" spans="1:15" x14ac:dyDescent="0.3">
      <c r="A1975" t="s">
        <v>8219</v>
      </c>
      <c r="B1975">
        <v>352</v>
      </c>
      <c r="O1975">
        <v>352</v>
      </c>
    </row>
    <row r="1976" spans="1:15" x14ac:dyDescent="0.3">
      <c r="A1976" t="s">
        <v>8219</v>
      </c>
      <c r="B1976">
        <v>353</v>
      </c>
      <c r="O1976">
        <v>353</v>
      </c>
    </row>
    <row r="1977" spans="1:15" x14ac:dyDescent="0.3">
      <c r="A1977" t="s">
        <v>8219</v>
      </c>
      <c r="B1977">
        <v>354</v>
      </c>
      <c r="O1977">
        <v>354</v>
      </c>
    </row>
    <row r="1978" spans="1:15" x14ac:dyDescent="0.3">
      <c r="A1978" t="s">
        <v>8219</v>
      </c>
      <c r="B1978">
        <v>354</v>
      </c>
      <c r="O1978">
        <v>354</v>
      </c>
    </row>
    <row r="1979" spans="1:15" x14ac:dyDescent="0.3">
      <c r="A1979" t="s">
        <v>8219</v>
      </c>
      <c r="B1979">
        <v>356</v>
      </c>
      <c r="O1979">
        <v>356</v>
      </c>
    </row>
    <row r="1980" spans="1:15" x14ac:dyDescent="0.3">
      <c r="A1980" t="s">
        <v>8219</v>
      </c>
      <c r="B1980">
        <v>361</v>
      </c>
      <c r="O1980">
        <v>361</v>
      </c>
    </row>
    <row r="1981" spans="1:15" x14ac:dyDescent="0.3">
      <c r="A1981" t="s">
        <v>8219</v>
      </c>
      <c r="B1981">
        <v>364</v>
      </c>
      <c r="O1981">
        <v>364</v>
      </c>
    </row>
    <row r="1982" spans="1:15" x14ac:dyDescent="0.3">
      <c r="A1982" t="s">
        <v>8219</v>
      </c>
      <c r="B1982">
        <v>365</v>
      </c>
      <c r="O1982">
        <v>365</v>
      </c>
    </row>
    <row r="1983" spans="1:15" x14ac:dyDescent="0.3">
      <c r="A1983" t="s">
        <v>8219</v>
      </c>
      <c r="B1983">
        <v>369</v>
      </c>
      <c r="O1983">
        <v>369</v>
      </c>
    </row>
    <row r="1984" spans="1:15" x14ac:dyDescent="0.3">
      <c r="A1984" t="s">
        <v>8219</v>
      </c>
      <c r="B1984">
        <v>369</v>
      </c>
      <c r="O1984">
        <v>369</v>
      </c>
    </row>
    <row r="1985" spans="1:15" x14ac:dyDescent="0.3">
      <c r="A1985" t="s">
        <v>8219</v>
      </c>
      <c r="B1985">
        <v>372</v>
      </c>
      <c r="O1985">
        <v>372</v>
      </c>
    </row>
    <row r="1986" spans="1:15" x14ac:dyDescent="0.3">
      <c r="A1986" t="s">
        <v>8219</v>
      </c>
      <c r="B1986">
        <v>375</v>
      </c>
      <c r="O1986">
        <v>375</v>
      </c>
    </row>
    <row r="1987" spans="1:15" x14ac:dyDescent="0.3">
      <c r="A1987" t="s">
        <v>8219</v>
      </c>
      <c r="B1987">
        <v>375</v>
      </c>
      <c r="O1987">
        <v>375</v>
      </c>
    </row>
    <row r="1988" spans="1:15" x14ac:dyDescent="0.3">
      <c r="A1988" t="s">
        <v>8219</v>
      </c>
      <c r="B1988">
        <v>376</v>
      </c>
      <c r="O1988">
        <v>376</v>
      </c>
    </row>
    <row r="1989" spans="1:15" x14ac:dyDescent="0.3">
      <c r="A1989" t="s">
        <v>8219</v>
      </c>
      <c r="B1989">
        <v>379</v>
      </c>
      <c r="O1989">
        <v>379</v>
      </c>
    </row>
    <row r="1990" spans="1:15" x14ac:dyDescent="0.3">
      <c r="A1990" t="s">
        <v>8219</v>
      </c>
      <c r="B1990">
        <v>379</v>
      </c>
      <c r="O1990">
        <v>379</v>
      </c>
    </row>
    <row r="1991" spans="1:15" x14ac:dyDescent="0.3">
      <c r="A1991" t="s">
        <v>8219</v>
      </c>
      <c r="B1991">
        <v>380</v>
      </c>
      <c r="O1991">
        <v>380</v>
      </c>
    </row>
    <row r="1992" spans="1:15" x14ac:dyDescent="0.3">
      <c r="A1992" t="s">
        <v>8219</v>
      </c>
      <c r="B1992">
        <v>383</v>
      </c>
      <c r="O1992">
        <v>383</v>
      </c>
    </row>
    <row r="1993" spans="1:15" x14ac:dyDescent="0.3">
      <c r="A1993" t="s">
        <v>8219</v>
      </c>
      <c r="B1993">
        <v>385</v>
      </c>
      <c r="O1993">
        <v>385</v>
      </c>
    </row>
    <row r="1994" spans="1:15" x14ac:dyDescent="0.3">
      <c r="A1994" t="s">
        <v>8219</v>
      </c>
      <c r="B1994">
        <v>388</v>
      </c>
      <c r="O1994">
        <v>388</v>
      </c>
    </row>
    <row r="1995" spans="1:15" x14ac:dyDescent="0.3">
      <c r="A1995" t="s">
        <v>8219</v>
      </c>
      <c r="B1995">
        <v>389</v>
      </c>
      <c r="O1995">
        <v>389</v>
      </c>
    </row>
    <row r="1996" spans="1:15" x14ac:dyDescent="0.3">
      <c r="A1996" t="s">
        <v>8219</v>
      </c>
      <c r="B1996">
        <v>391</v>
      </c>
      <c r="O1996">
        <v>391</v>
      </c>
    </row>
    <row r="1997" spans="1:15" x14ac:dyDescent="0.3">
      <c r="A1997" t="s">
        <v>8219</v>
      </c>
      <c r="B1997">
        <v>392</v>
      </c>
      <c r="O1997">
        <v>392</v>
      </c>
    </row>
    <row r="1998" spans="1:15" x14ac:dyDescent="0.3">
      <c r="A1998" t="s">
        <v>8219</v>
      </c>
      <c r="B1998">
        <v>392</v>
      </c>
      <c r="O1998">
        <v>392</v>
      </c>
    </row>
    <row r="1999" spans="1:15" x14ac:dyDescent="0.3">
      <c r="A1999" t="s">
        <v>8219</v>
      </c>
      <c r="B1999">
        <v>392</v>
      </c>
      <c r="O1999">
        <v>392</v>
      </c>
    </row>
    <row r="2000" spans="1:15" x14ac:dyDescent="0.3">
      <c r="A2000" t="s">
        <v>8219</v>
      </c>
      <c r="B2000">
        <v>394</v>
      </c>
      <c r="O2000">
        <v>394</v>
      </c>
    </row>
    <row r="2001" spans="1:15" x14ac:dyDescent="0.3">
      <c r="A2001" t="s">
        <v>8219</v>
      </c>
      <c r="B2001">
        <v>398</v>
      </c>
      <c r="O2001">
        <v>398</v>
      </c>
    </row>
    <row r="2002" spans="1:15" x14ac:dyDescent="0.3">
      <c r="A2002" t="s">
        <v>8219</v>
      </c>
      <c r="B2002">
        <v>398</v>
      </c>
      <c r="O2002">
        <v>398</v>
      </c>
    </row>
    <row r="2003" spans="1:15" x14ac:dyDescent="0.3">
      <c r="A2003" t="s">
        <v>8219</v>
      </c>
      <c r="B2003">
        <v>402</v>
      </c>
      <c r="O2003">
        <v>402</v>
      </c>
    </row>
    <row r="2004" spans="1:15" x14ac:dyDescent="0.3">
      <c r="A2004" t="s">
        <v>8219</v>
      </c>
      <c r="B2004">
        <v>403</v>
      </c>
      <c r="O2004">
        <v>403</v>
      </c>
    </row>
    <row r="2005" spans="1:15" x14ac:dyDescent="0.3">
      <c r="A2005" t="s">
        <v>8219</v>
      </c>
      <c r="B2005">
        <v>404</v>
      </c>
      <c r="O2005">
        <v>404</v>
      </c>
    </row>
    <row r="2006" spans="1:15" x14ac:dyDescent="0.3">
      <c r="A2006" t="s">
        <v>8219</v>
      </c>
      <c r="B2006">
        <v>404</v>
      </c>
      <c r="O2006">
        <v>404</v>
      </c>
    </row>
    <row r="2007" spans="1:15" x14ac:dyDescent="0.3">
      <c r="A2007" t="s">
        <v>8219</v>
      </c>
      <c r="B2007">
        <v>405</v>
      </c>
      <c r="O2007">
        <v>405</v>
      </c>
    </row>
    <row r="2008" spans="1:15" x14ac:dyDescent="0.3">
      <c r="A2008" t="s">
        <v>8219</v>
      </c>
      <c r="B2008">
        <v>405</v>
      </c>
      <c r="O2008">
        <v>405</v>
      </c>
    </row>
    <row r="2009" spans="1:15" x14ac:dyDescent="0.3">
      <c r="A2009" t="s">
        <v>8219</v>
      </c>
      <c r="B2009">
        <v>406</v>
      </c>
      <c r="O2009">
        <v>406</v>
      </c>
    </row>
    <row r="2010" spans="1:15" x14ac:dyDescent="0.3">
      <c r="A2010" t="s">
        <v>8219</v>
      </c>
      <c r="B2010">
        <v>410</v>
      </c>
      <c r="O2010">
        <v>410</v>
      </c>
    </row>
    <row r="2011" spans="1:15" x14ac:dyDescent="0.3">
      <c r="A2011" t="s">
        <v>8219</v>
      </c>
      <c r="B2011">
        <v>413</v>
      </c>
      <c r="O2011">
        <v>413</v>
      </c>
    </row>
    <row r="2012" spans="1:15" x14ac:dyDescent="0.3">
      <c r="A2012" t="s">
        <v>8219</v>
      </c>
      <c r="B2012">
        <v>415</v>
      </c>
      <c r="O2012">
        <v>415</v>
      </c>
    </row>
    <row r="2013" spans="1:15" x14ac:dyDescent="0.3">
      <c r="A2013" t="s">
        <v>8219</v>
      </c>
      <c r="B2013">
        <v>415</v>
      </c>
      <c r="O2013">
        <v>415</v>
      </c>
    </row>
    <row r="2014" spans="1:15" x14ac:dyDescent="0.3">
      <c r="A2014" t="s">
        <v>8219</v>
      </c>
      <c r="B2014">
        <v>424</v>
      </c>
      <c r="O2014">
        <v>424</v>
      </c>
    </row>
    <row r="2015" spans="1:15" x14ac:dyDescent="0.3">
      <c r="A2015" t="s">
        <v>8219</v>
      </c>
      <c r="B2015">
        <v>426</v>
      </c>
      <c r="O2015">
        <v>426</v>
      </c>
    </row>
    <row r="2016" spans="1:15" x14ac:dyDescent="0.3">
      <c r="A2016" t="s">
        <v>8219</v>
      </c>
      <c r="B2016">
        <v>426</v>
      </c>
      <c r="O2016">
        <v>426</v>
      </c>
    </row>
    <row r="2017" spans="1:15" x14ac:dyDescent="0.3">
      <c r="A2017" t="s">
        <v>8219</v>
      </c>
      <c r="B2017">
        <v>429</v>
      </c>
      <c r="O2017">
        <v>429</v>
      </c>
    </row>
    <row r="2018" spans="1:15" x14ac:dyDescent="0.3">
      <c r="A2018" t="s">
        <v>8219</v>
      </c>
      <c r="B2018">
        <v>433</v>
      </c>
      <c r="O2018">
        <v>433</v>
      </c>
    </row>
    <row r="2019" spans="1:15" x14ac:dyDescent="0.3">
      <c r="A2019" t="s">
        <v>8219</v>
      </c>
      <c r="B2019">
        <v>437</v>
      </c>
      <c r="O2019">
        <v>437</v>
      </c>
    </row>
    <row r="2020" spans="1:15" x14ac:dyDescent="0.3">
      <c r="A2020" t="s">
        <v>8219</v>
      </c>
      <c r="B2020">
        <v>438</v>
      </c>
      <c r="O2020">
        <v>438</v>
      </c>
    </row>
    <row r="2021" spans="1:15" x14ac:dyDescent="0.3">
      <c r="A2021" t="s">
        <v>8219</v>
      </c>
      <c r="B2021">
        <v>441</v>
      </c>
      <c r="O2021">
        <v>441</v>
      </c>
    </row>
    <row r="2022" spans="1:15" x14ac:dyDescent="0.3">
      <c r="A2022" t="s">
        <v>8219</v>
      </c>
      <c r="B2022">
        <v>443</v>
      </c>
      <c r="O2022">
        <v>443</v>
      </c>
    </row>
    <row r="2023" spans="1:15" x14ac:dyDescent="0.3">
      <c r="A2023" t="s">
        <v>8219</v>
      </c>
      <c r="B2023">
        <v>445</v>
      </c>
      <c r="O2023">
        <v>445</v>
      </c>
    </row>
    <row r="2024" spans="1:15" x14ac:dyDescent="0.3">
      <c r="A2024" t="s">
        <v>8219</v>
      </c>
      <c r="B2024">
        <v>447</v>
      </c>
      <c r="O2024">
        <v>447</v>
      </c>
    </row>
    <row r="2025" spans="1:15" x14ac:dyDescent="0.3">
      <c r="A2025" t="s">
        <v>8219</v>
      </c>
      <c r="B2025">
        <v>450</v>
      </c>
      <c r="O2025">
        <v>450</v>
      </c>
    </row>
    <row r="2026" spans="1:15" x14ac:dyDescent="0.3">
      <c r="A2026" t="s">
        <v>8219</v>
      </c>
      <c r="B2026">
        <v>452</v>
      </c>
      <c r="O2026">
        <v>452</v>
      </c>
    </row>
    <row r="2027" spans="1:15" x14ac:dyDescent="0.3">
      <c r="A2027" t="s">
        <v>8219</v>
      </c>
      <c r="B2027">
        <v>454</v>
      </c>
      <c r="O2027">
        <v>454</v>
      </c>
    </row>
    <row r="2028" spans="1:15" x14ac:dyDescent="0.3">
      <c r="A2028" t="s">
        <v>8219</v>
      </c>
      <c r="B2028">
        <v>455</v>
      </c>
      <c r="O2028">
        <v>455</v>
      </c>
    </row>
    <row r="2029" spans="1:15" x14ac:dyDescent="0.3">
      <c r="A2029" t="s">
        <v>8219</v>
      </c>
      <c r="B2029">
        <v>456</v>
      </c>
      <c r="O2029">
        <v>456</v>
      </c>
    </row>
    <row r="2030" spans="1:15" x14ac:dyDescent="0.3">
      <c r="A2030" t="s">
        <v>8219</v>
      </c>
      <c r="B2030">
        <v>465</v>
      </c>
      <c r="O2030">
        <v>465</v>
      </c>
    </row>
    <row r="2031" spans="1:15" x14ac:dyDescent="0.3">
      <c r="A2031" t="s">
        <v>8219</v>
      </c>
      <c r="B2031">
        <v>467</v>
      </c>
      <c r="O2031">
        <v>467</v>
      </c>
    </row>
    <row r="2032" spans="1:15" x14ac:dyDescent="0.3">
      <c r="A2032" t="s">
        <v>8219</v>
      </c>
      <c r="B2032">
        <v>470</v>
      </c>
      <c r="O2032">
        <v>470</v>
      </c>
    </row>
    <row r="2033" spans="1:15" x14ac:dyDescent="0.3">
      <c r="A2033" t="s">
        <v>8219</v>
      </c>
      <c r="B2033">
        <v>473</v>
      </c>
      <c r="O2033">
        <v>473</v>
      </c>
    </row>
    <row r="2034" spans="1:15" x14ac:dyDescent="0.3">
      <c r="A2034" t="s">
        <v>8219</v>
      </c>
      <c r="B2034">
        <v>478</v>
      </c>
      <c r="O2034">
        <v>478</v>
      </c>
    </row>
    <row r="2035" spans="1:15" x14ac:dyDescent="0.3">
      <c r="A2035" t="s">
        <v>8219</v>
      </c>
      <c r="B2035">
        <v>479</v>
      </c>
      <c r="O2035">
        <v>479</v>
      </c>
    </row>
    <row r="2036" spans="1:15" x14ac:dyDescent="0.3">
      <c r="A2036" t="s">
        <v>8219</v>
      </c>
      <c r="B2036">
        <v>480</v>
      </c>
      <c r="O2036">
        <v>480</v>
      </c>
    </row>
    <row r="2037" spans="1:15" x14ac:dyDescent="0.3">
      <c r="A2037" t="s">
        <v>8219</v>
      </c>
      <c r="B2037">
        <v>480</v>
      </c>
      <c r="O2037">
        <v>480</v>
      </c>
    </row>
    <row r="2038" spans="1:15" x14ac:dyDescent="0.3">
      <c r="A2038" t="s">
        <v>8219</v>
      </c>
      <c r="B2038">
        <v>489</v>
      </c>
      <c r="O2038">
        <v>489</v>
      </c>
    </row>
    <row r="2039" spans="1:15" x14ac:dyDescent="0.3">
      <c r="A2039" t="s">
        <v>8219</v>
      </c>
      <c r="B2039">
        <v>493</v>
      </c>
      <c r="O2039">
        <v>493</v>
      </c>
    </row>
    <row r="2040" spans="1:15" x14ac:dyDescent="0.3">
      <c r="A2040" t="s">
        <v>8219</v>
      </c>
      <c r="B2040">
        <v>493</v>
      </c>
      <c r="O2040">
        <v>493</v>
      </c>
    </row>
    <row r="2041" spans="1:15" x14ac:dyDescent="0.3">
      <c r="A2041" t="s">
        <v>8219</v>
      </c>
      <c r="B2041">
        <v>498</v>
      </c>
      <c r="O2041">
        <v>498</v>
      </c>
    </row>
    <row r="2042" spans="1:15" x14ac:dyDescent="0.3">
      <c r="A2042" t="s">
        <v>8219</v>
      </c>
      <c r="B2042">
        <v>498</v>
      </c>
      <c r="O2042">
        <v>498</v>
      </c>
    </row>
    <row r="2043" spans="1:15" x14ac:dyDescent="0.3">
      <c r="A2043" t="s">
        <v>8219</v>
      </c>
      <c r="B2043">
        <v>499</v>
      </c>
      <c r="O2043">
        <v>499</v>
      </c>
    </row>
    <row r="2044" spans="1:15" x14ac:dyDescent="0.3">
      <c r="A2044" t="s">
        <v>8219</v>
      </c>
      <c r="B2044">
        <v>508</v>
      </c>
      <c r="O2044">
        <v>508</v>
      </c>
    </row>
    <row r="2045" spans="1:15" x14ac:dyDescent="0.3">
      <c r="A2045" t="s">
        <v>8219</v>
      </c>
      <c r="B2045">
        <v>508</v>
      </c>
      <c r="O2045">
        <v>508</v>
      </c>
    </row>
    <row r="2046" spans="1:15" x14ac:dyDescent="0.3">
      <c r="A2046" t="s">
        <v>8219</v>
      </c>
      <c r="B2046">
        <v>508</v>
      </c>
      <c r="O2046">
        <v>508</v>
      </c>
    </row>
    <row r="2047" spans="1:15" x14ac:dyDescent="0.3">
      <c r="A2047" t="s">
        <v>8219</v>
      </c>
      <c r="B2047">
        <v>510</v>
      </c>
      <c r="O2047">
        <v>510</v>
      </c>
    </row>
    <row r="2048" spans="1:15" x14ac:dyDescent="0.3">
      <c r="A2048" t="s">
        <v>8219</v>
      </c>
      <c r="B2048">
        <v>512</v>
      </c>
      <c r="O2048">
        <v>512</v>
      </c>
    </row>
    <row r="2049" spans="1:15" x14ac:dyDescent="0.3">
      <c r="A2049" t="s">
        <v>8219</v>
      </c>
      <c r="B2049">
        <v>514</v>
      </c>
      <c r="O2049">
        <v>514</v>
      </c>
    </row>
    <row r="2050" spans="1:15" x14ac:dyDescent="0.3">
      <c r="A2050" t="s">
        <v>8219</v>
      </c>
      <c r="B2050">
        <v>524</v>
      </c>
      <c r="O2050">
        <v>524</v>
      </c>
    </row>
    <row r="2051" spans="1:15" x14ac:dyDescent="0.3">
      <c r="A2051" t="s">
        <v>8219</v>
      </c>
      <c r="B2051">
        <v>531</v>
      </c>
      <c r="O2051">
        <v>531</v>
      </c>
    </row>
    <row r="2052" spans="1:15" x14ac:dyDescent="0.3">
      <c r="A2052" t="s">
        <v>8219</v>
      </c>
      <c r="B2052">
        <v>537</v>
      </c>
      <c r="O2052">
        <v>537</v>
      </c>
    </row>
    <row r="2053" spans="1:15" x14ac:dyDescent="0.3">
      <c r="A2053" t="s">
        <v>8219</v>
      </c>
      <c r="B2053">
        <v>537</v>
      </c>
      <c r="O2053">
        <v>537</v>
      </c>
    </row>
    <row r="2054" spans="1:15" x14ac:dyDescent="0.3">
      <c r="A2054" t="s">
        <v>8219</v>
      </c>
      <c r="B2054">
        <v>539</v>
      </c>
      <c r="O2054">
        <v>539</v>
      </c>
    </row>
    <row r="2055" spans="1:15" x14ac:dyDescent="0.3">
      <c r="A2055" t="s">
        <v>8219</v>
      </c>
      <c r="B2055">
        <v>539</v>
      </c>
      <c r="O2055">
        <v>539</v>
      </c>
    </row>
    <row r="2056" spans="1:15" x14ac:dyDescent="0.3">
      <c r="A2056" t="s">
        <v>8219</v>
      </c>
      <c r="B2056">
        <v>541</v>
      </c>
      <c r="O2056">
        <v>541</v>
      </c>
    </row>
    <row r="2057" spans="1:15" x14ac:dyDescent="0.3">
      <c r="A2057" t="s">
        <v>8219</v>
      </c>
      <c r="B2057">
        <v>549</v>
      </c>
      <c r="O2057">
        <v>549</v>
      </c>
    </row>
    <row r="2058" spans="1:15" x14ac:dyDescent="0.3">
      <c r="A2058" t="s">
        <v>8219</v>
      </c>
      <c r="B2058">
        <v>551</v>
      </c>
      <c r="O2058">
        <v>551</v>
      </c>
    </row>
    <row r="2059" spans="1:15" x14ac:dyDescent="0.3">
      <c r="A2059" t="s">
        <v>8219</v>
      </c>
      <c r="B2059">
        <v>554</v>
      </c>
      <c r="O2059">
        <v>554</v>
      </c>
    </row>
    <row r="2060" spans="1:15" x14ac:dyDescent="0.3">
      <c r="A2060" t="s">
        <v>8219</v>
      </c>
      <c r="B2060">
        <v>555</v>
      </c>
      <c r="O2060">
        <v>555</v>
      </c>
    </row>
    <row r="2061" spans="1:15" x14ac:dyDescent="0.3">
      <c r="A2061" t="s">
        <v>8219</v>
      </c>
      <c r="B2061">
        <v>555</v>
      </c>
      <c r="O2061">
        <v>555</v>
      </c>
    </row>
    <row r="2062" spans="1:15" x14ac:dyDescent="0.3">
      <c r="A2062" t="s">
        <v>8219</v>
      </c>
      <c r="B2062">
        <v>557</v>
      </c>
      <c r="O2062">
        <v>557</v>
      </c>
    </row>
    <row r="2063" spans="1:15" x14ac:dyDescent="0.3">
      <c r="A2063" t="s">
        <v>8219</v>
      </c>
      <c r="B2063">
        <v>558</v>
      </c>
      <c r="O2063">
        <v>558</v>
      </c>
    </row>
    <row r="2064" spans="1:15" x14ac:dyDescent="0.3">
      <c r="A2064" t="s">
        <v>8219</v>
      </c>
      <c r="B2064">
        <v>560</v>
      </c>
      <c r="O2064">
        <v>560</v>
      </c>
    </row>
    <row r="2065" spans="1:15" x14ac:dyDescent="0.3">
      <c r="A2065" t="s">
        <v>8219</v>
      </c>
      <c r="B2065">
        <v>562</v>
      </c>
      <c r="O2065">
        <v>562</v>
      </c>
    </row>
    <row r="2066" spans="1:15" x14ac:dyDescent="0.3">
      <c r="A2066" t="s">
        <v>8219</v>
      </c>
      <c r="B2066">
        <v>563</v>
      </c>
      <c r="O2066">
        <v>563</v>
      </c>
    </row>
    <row r="2067" spans="1:15" x14ac:dyDescent="0.3">
      <c r="A2067" t="s">
        <v>8219</v>
      </c>
      <c r="B2067">
        <v>571</v>
      </c>
      <c r="O2067">
        <v>571</v>
      </c>
    </row>
    <row r="2068" spans="1:15" x14ac:dyDescent="0.3">
      <c r="A2068" t="s">
        <v>8219</v>
      </c>
      <c r="B2068">
        <v>574</v>
      </c>
      <c r="O2068">
        <v>574</v>
      </c>
    </row>
    <row r="2069" spans="1:15" x14ac:dyDescent="0.3">
      <c r="A2069" t="s">
        <v>8219</v>
      </c>
      <c r="B2069">
        <v>576</v>
      </c>
      <c r="O2069">
        <v>576</v>
      </c>
    </row>
    <row r="2070" spans="1:15" x14ac:dyDescent="0.3">
      <c r="A2070" t="s">
        <v>8219</v>
      </c>
      <c r="B2070">
        <v>577</v>
      </c>
      <c r="O2070">
        <v>577</v>
      </c>
    </row>
    <row r="2071" spans="1:15" x14ac:dyDescent="0.3">
      <c r="A2071" t="s">
        <v>8219</v>
      </c>
      <c r="B2071">
        <v>600</v>
      </c>
      <c r="O2071">
        <v>600</v>
      </c>
    </row>
    <row r="2072" spans="1:15" x14ac:dyDescent="0.3">
      <c r="A2072" t="s">
        <v>8219</v>
      </c>
      <c r="B2072">
        <v>607</v>
      </c>
      <c r="O2072">
        <v>607</v>
      </c>
    </row>
    <row r="2073" spans="1:15" x14ac:dyDescent="0.3">
      <c r="A2073" t="s">
        <v>8219</v>
      </c>
      <c r="B2073">
        <v>613</v>
      </c>
      <c r="O2073">
        <v>613</v>
      </c>
    </row>
    <row r="2074" spans="1:15" x14ac:dyDescent="0.3">
      <c r="A2074" t="s">
        <v>8219</v>
      </c>
      <c r="B2074">
        <v>614</v>
      </c>
      <c r="O2074">
        <v>614</v>
      </c>
    </row>
    <row r="2075" spans="1:15" x14ac:dyDescent="0.3">
      <c r="A2075" t="s">
        <v>8219</v>
      </c>
      <c r="B2075">
        <v>615</v>
      </c>
      <c r="O2075">
        <v>615</v>
      </c>
    </row>
    <row r="2076" spans="1:15" x14ac:dyDescent="0.3">
      <c r="A2076" t="s">
        <v>8219</v>
      </c>
      <c r="B2076">
        <v>621</v>
      </c>
      <c r="O2076">
        <v>621</v>
      </c>
    </row>
    <row r="2077" spans="1:15" x14ac:dyDescent="0.3">
      <c r="A2077" t="s">
        <v>8219</v>
      </c>
      <c r="B2077">
        <v>623</v>
      </c>
      <c r="O2077">
        <v>623</v>
      </c>
    </row>
    <row r="2078" spans="1:15" x14ac:dyDescent="0.3">
      <c r="A2078" t="s">
        <v>8219</v>
      </c>
      <c r="B2078">
        <v>625</v>
      </c>
      <c r="O2078">
        <v>625</v>
      </c>
    </row>
    <row r="2079" spans="1:15" x14ac:dyDescent="0.3">
      <c r="A2079" t="s">
        <v>8219</v>
      </c>
      <c r="B2079">
        <v>635</v>
      </c>
      <c r="O2079">
        <v>635</v>
      </c>
    </row>
    <row r="2080" spans="1:15" x14ac:dyDescent="0.3">
      <c r="A2080" t="s">
        <v>8219</v>
      </c>
      <c r="B2080">
        <v>644</v>
      </c>
      <c r="O2080">
        <v>644</v>
      </c>
    </row>
    <row r="2081" spans="1:15" x14ac:dyDescent="0.3">
      <c r="A2081" t="s">
        <v>8219</v>
      </c>
      <c r="B2081">
        <v>651</v>
      </c>
      <c r="O2081">
        <v>651</v>
      </c>
    </row>
    <row r="2082" spans="1:15" x14ac:dyDescent="0.3">
      <c r="A2082" t="s">
        <v>8219</v>
      </c>
      <c r="B2082">
        <v>660</v>
      </c>
      <c r="O2082">
        <v>660</v>
      </c>
    </row>
    <row r="2083" spans="1:15" x14ac:dyDescent="0.3">
      <c r="A2083" t="s">
        <v>8219</v>
      </c>
      <c r="B2083">
        <v>665</v>
      </c>
      <c r="O2083">
        <v>665</v>
      </c>
    </row>
    <row r="2084" spans="1:15" x14ac:dyDescent="0.3">
      <c r="A2084" t="s">
        <v>8219</v>
      </c>
      <c r="B2084">
        <v>666</v>
      </c>
      <c r="O2084">
        <v>666</v>
      </c>
    </row>
    <row r="2085" spans="1:15" x14ac:dyDescent="0.3">
      <c r="A2085" t="s">
        <v>8219</v>
      </c>
      <c r="B2085">
        <v>670</v>
      </c>
      <c r="O2085">
        <v>670</v>
      </c>
    </row>
    <row r="2086" spans="1:15" x14ac:dyDescent="0.3">
      <c r="A2086" t="s">
        <v>8219</v>
      </c>
      <c r="B2086">
        <v>676</v>
      </c>
      <c r="O2086">
        <v>676</v>
      </c>
    </row>
    <row r="2087" spans="1:15" x14ac:dyDescent="0.3">
      <c r="A2087" t="s">
        <v>8219</v>
      </c>
      <c r="B2087">
        <v>680</v>
      </c>
      <c r="O2087">
        <v>680</v>
      </c>
    </row>
    <row r="2088" spans="1:15" x14ac:dyDescent="0.3">
      <c r="A2088" t="s">
        <v>8219</v>
      </c>
      <c r="B2088">
        <v>680</v>
      </c>
      <c r="O2088">
        <v>680</v>
      </c>
    </row>
    <row r="2089" spans="1:15" x14ac:dyDescent="0.3">
      <c r="A2089" t="s">
        <v>8219</v>
      </c>
      <c r="B2089">
        <v>682</v>
      </c>
      <c r="O2089">
        <v>682</v>
      </c>
    </row>
    <row r="2090" spans="1:15" x14ac:dyDescent="0.3">
      <c r="A2090" t="s">
        <v>8219</v>
      </c>
      <c r="B2090">
        <v>682</v>
      </c>
      <c r="O2090">
        <v>682</v>
      </c>
    </row>
    <row r="2091" spans="1:15" x14ac:dyDescent="0.3">
      <c r="A2091" t="s">
        <v>8219</v>
      </c>
      <c r="B2091">
        <v>688</v>
      </c>
      <c r="O2091">
        <v>688</v>
      </c>
    </row>
    <row r="2092" spans="1:15" x14ac:dyDescent="0.3">
      <c r="A2092" t="s">
        <v>8219</v>
      </c>
      <c r="B2092">
        <v>701</v>
      </c>
      <c r="O2092">
        <v>701</v>
      </c>
    </row>
    <row r="2093" spans="1:15" x14ac:dyDescent="0.3">
      <c r="A2093" t="s">
        <v>8219</v>
      </c>
      <c r="B2093">
        <v>707</v>
      </c>
      <c r="O2093">
        <v>707</v>
      </c>
    </row>
    <row r="2094" spans="1:15" x14ac:dyDescent="0.3">
      <c r="A2094" t="s">
        <v>8219</v>
      </c>
      <c r="B2094">
        <v>711</v>
      </c>
      <c r="O2094">
        <v>711</v>
      </c>
    </row>
    <row r="2095" spans="1:15" x14ac:dyDescent="0.3">
      <c r="A2095" t="s">
        <v>8219</v>
      </c>
      <c r="B2095">
        <v>714</v>
      </c>
      <c r="O2095">
        <v>714</v>
      </c>
    </row>
    <row r="2096" spans="1:15" x14ac:dyDescent="0.3">
      <c r="A2096" t="s">
        <v>8219</v>
      </c>
      <c r="B2096">
        <v>721</v>
      </c>
      <c r="O2096">
        <v>721</v>
      </c>
    </row>
    <row r="2097" spans="1:15" x14ac:dyDescent="0.3">
      <c r="A2097" t="s">
        <v>8219</v>
      </c>
      <c r="B2097">
        <v>729</v>
      </c>
      <c r="O2097">
        <v>729</v>
      </c>
    </row>
    <row r="2098" spans="1:15" x14ac:dyDescent="0.3">
      <c r="A2098" t="s">
        <v>8219</v>
      </c>
      <c r="B2098">
        <v>736</v>
      </c>
      <c r="O2098">
        <v>736</v>
      </c>
    </row>
    <row r="2099" spans="1:15" x14ac:dyDescent="0.3">
      <c r="A2099" t="s">
        <v>8219</v>
      </c>
      <c r="B2099">
        <v>740</v>
      </c>
      <c r="O2099">
        <v>740</v>
      </c>
    </row>
    <row r="2100" spans="1:15" x14ac:dyDescent="0.3">
      <c r="A2100" t="s">
        <v>8219</v>
      </c>
      <c r="B2100">
        <v>742</v>
      </c>
      <c r="O2100">
        <v>742</v>
      </c>
    </row>
    <row r="2101" spans="1:15" x14ac:dyDescent="0.3">
      <c r="A2101" t="s">
        <v>8219</v>
      </c>
      <c r="B2101">
        <v>760</v>
      </c>
      <c r="O2101">
        <v>760</v>
      </c>
    </row>
    <row r="2102" spans="1:15" x14ac:dyDescent="0.3">
      <c r="A2102" t="s">
        <v>8219</v>
      </c>
      <c r="B2102">
        <v>813</v>
      </c>
      <c r="O2102">
        <v>813</v>
      </c>
    </row>
    <row r="2103" spans="1:15" x14ac:dyDescent="0.3">
      <c r="A2103" t="s">
        <v>8219</v>
      </c>
      <c r="B2103">
        <v>821</v>
      </c>
      <c r="O2103">
        <v>821</v>
      </c>
    </row>
    <row r="2104" spans="1:15" x14ac:dyDescent="0.3">
      <c r="A2104" t="s">
        <v>8219</v>
      </c>
      <c r="B2104">
        <v>827</v>
      </c>
      <c r="O2104">
        <v>827</v>
      </c>
    </row>
    <row r="2105" spans="1:15" x14ac:dyDescent="0.3">
      <c r="A2105" t="s">
        <v>8219</v>
      </c>
      <c r="B2105">
        <v>834</v>
      </c>
      <c r="O2105">
        <v>834</v>
      </c>
    </row>
    <row r="2106" spans="1:15" x14ac:dyDescent="0.3">
      <c r="A2106" t="s">
        <v>8219</v>
      </c>
      <c r="B2106">
        <v>848</v>
      </c>
      <c r="O2106">
        <v>848</v>
      </c>
    </row>
    <row r="2107" spans="1:15" x14ac:dyDescent="0.3">
      <c r="A2107" t="s">
        <v>8219</v>
      </c>
      <c r="B2107">
        <v>859</v>
      </c>
      <c r="O2107">
        <v>859</v>
      </c>
    </row>
    <row r="2108" spans="1:15" x14ac:dyDescent="0.3">
      <c r="A2108" t="s">
        <v>8219</v>
      </c>
      <c r="B2108">
        <v>874</v>
      </c>
      <c r="O2108">
        <v>874</v>
      </c>
    </row>
    <row r="2109" spans="1:15" x14ac:dyDescent="0.3">
      <c r="A2109" t="s">
        <v>8219</v>
      </c>
      <c r="B2109">
        <v>878</v>
      </c>
      <c r="O2109">
        <v>878</v>
      </c>
    </row>
    <row r="2110" spans="1:15" x14ac:dyDescent="0.3">
      <c r="A2110" t="s">
        <v>8219</v>
      </c>
      <c r="B2110">
        <v>885</v>
      </c>
      <c r="O2110">
        <v>885</v>
      </c>
    </row>
    <row r="2111" spans="1:15" x14ac:dyDescent="0.3">
      <c r="A2111" t="s">
        <v>8219</v>
      </c>
      <c r="B2111">
        <v>897</v>
      </c>
      <c r="O2111">
        <v>897</v>
      </c>
    </row>
    <row r="2112" spans="1:15" x14ac:dyDescent="0.3">
      <c r="A2112" t="s">
        <v>8219</v>
      </c>
      <c r="B2112">
        <v>902</v>
      </c>
      <c r="O2112">
        <v>902</v>
      </c>
    </row>
    <row r="2113" spans="1:15" x14ac:dyDescent="0.3">
      <c r="A2113" t="s">
        <v>8219</v>
      </c>
      <c r="B2113">
        <v>916</v>
      </c>
      <c r="O2113">
        <v>916</v>
      </c>
    </row>
    <row r="2114" spans="1:15" x14ac:dyDescent="0.3">
      <c r="A2114" t="s">
        <v>8219</v>
      </c>
      <c r="B2114">
        <v>930</v>
      </c>
      <c r="O2114">
        <v>930</v>
      </c>
    </row>
    <row r="2115" spans="1:15" x14ac:dyDescent="0.3">
      <c r="A2115" t="s">
        <v>8219</v>
      </c>
      <c r="B2115">
        <v>942</v>
      </c>
      <c r="O2115">
        <v>942</v>
      </c>
    </row>
    <row r="2116" spans="1:15" x14ac:dyDescent="0.3">
      <c r="A2116" t="s">
        <v>8219</v>
      </c>
      <c r="B2116">
        <v>943</v>
      </c>
      <c r="O2116">
        <v>943</v>
      </c>
    </row>
    <row r="2117" spans="1:15" x14ac:dyDescent="0.3">
      <c r="A2117" t="s">
        <v>8219</v>
      </c>
      <c r="B2117">
        <v>944</v>
      </c>
      <c r="O2117">
        <v>944</v>
      </c>
    </row>
    <row r="2118" spans="1:15" x14ac:dyDescent="0.3">
      <c r="A2118" t="s">
        <v>8219</v>
      </c>
      <c r="B2118">
        <v>951</v>
      </c>
      <c r="O2118">
        <v>951</v>
      </c>
    </row>
    <row r="2119" spans="1:15" x14ac:dyDescent="0.3">
      <c r="A2119" t="s">
        <v>8219</v>
      </c>
      <c r="B2119">
        <v>963</v>
      </c>
      <c r="O2119">
        <v>963</v>
      </c>
    </row>
    <row r="2120" spans="1:15" x14ac:dyDescent="0.3">
      <c r="A2120" t="s">
        <v>8219</v>
      </c>
      <c r="B2120">
        <v>964</v>
      </c>
      <c r="O2120">
        <v>964</v>
      </c>
    </row>
    <row r="2121" spans="1:15" x14ac:dyDescent="0.3">
      <c r="A2121" t="s">
        <v>8219</v>
      </c>
      <c r="B2121">
        <v>971</v>
      </c>
      <c r="O2121">
        <v>971</v>
      </c>
    </row>
    <row r="2122" spans="1:15" x14ac:dyDescent="0.3">
      <c r="A2122" t="s">
        <v>8219</v>
      </c>
      <c r="B2122">
        <v>983</v>
      </c>
      <c r="O2122">
        <v>983</v>
      </c>
    </row>
    <row r="2123" spans="1:15" x14ac:dyDescent="0.3">
      <c r="A2123" t="s">
        <v>8219</v>
      </c>
      <c r="B2123">
        <v>988</v>
      </c>
      <c r="O2123">
        <v>988</v>
      </c>
    </row>
    <row r="2124" spans="1:15" x14ac:dyDescent="0.3">
      <c r="A2124" t="s">
        <v>8219</v>
      </c>
      <c r="B2124">
        <v>1013</v>
      </c>
      <c r="O2124">
        <v>1013</v>
      </c>
    </row>
    <row r="2125" spans="1:15" x14ac:dyDescent="0.3">
      <c r="A2125" t="s">
        <v>8219</v>
      </c>
      <c r="B2125">
        <v>1019</v>
      </c>
      <c r="O2125">
        <v>1019</v>
      </c>
    </row>
    <row r="2126" spans="1:15" x14ac:dyDescent="0.3">
      <c r="A2126" t="s">
        <v>8219</v>
      </c>
      <c r="B2126">
        <v>1021</v>
      </c>
      <c r="O2126">
        <v>1021</v>
      </c>
    </row>
    <row r="2127" spans="1:15" x14ac:dyDescent="0.3">
      <c r="A2127" t="s">
        <v>8219</v>
      </c>
      <c r="B2127">
        <v>1049</v>
      </c>
      <c r="O2127">
        <v>1049</v>
      </c>
    </row>
    <row r="2128" spans="1:15" x14ac:dyDescent="0.3">
      <c r="A2128" t="s">
        <v>8219</v>
      </c>
      <c r="B2128">
        <v>1062</v>
      </c>
      <c r="O2128">
        <v>1062</v>
      </c>
    </row>
    <row r="2129" spans="1:15" x14ac:dyDescent="0.3">
      <c r="A2129" t="s">
        <v>8219</v>
      </c>
      <c r="B2129">
        <v>1071</v>
      </c>
      <c r="O2129">
        <v>1071</v>
      </c>
    </row>
    <row r="2130" spans="1:15" x14ac:dyDescent="0.3">
      <c r="A2130" t="s">
        <v>8219</v>
      </c>
      <c r="B2130">
        <v>1088</v>
      </c>
      <c r="O2130">
        <v>1088</v>
      </c>
    </row>
    <row r="2131" spans="1:15" x14ac:dyDescent="0.3">
      <c r="A2131" t="s">
        <v>8219</v>
      </c>
      <c r="B2131">
        <v>1095</v>
      </c>
      <c r="O2131">
        <v>1095</v>
      </c>
    </row>
    <row r="2132" spans="1:15" x14ac:dyDescent="0.3">
      <c r="A2132" t="s">
        <v>8219</v>
      </c>
      <c r="B2132">
        <v>1104</v>
      </c>
      <c r="O2132">
        <v>1104</v>
      </c>
    </row>
    <row r="2133" spans="1:15" x14ac:dyDescent="0.3">
      <c r="A2133" t="s">
        <v>8219</v>
      </c>
      <c r="B2133">
        <v>1107</v>
      </c>
      <c r="O2133">
        <v>1107</v>
      </c>
    </row>
    <row r="2134" spans="1:15" x14ac:dyDescent="0.3">
      <c r="A2134" t="s">
        <v>8219</v>
      </c>
      <c r="B2134">
        <v>1113</v>
      </c>
      <c r="O2134">
        <v>1113</v>
      </c>
    </row>
    <row r="2135" spans="1:15" x14ac:dyDescent="0.3">
      <c r="A2135" t="s">
        <v>8219</v>
      </c>
      <c r="B2135">
        <v>1151</v>
      </c>
      <c r="O2135">
        <v>1151</v>
      </c>
    </row>
    <row r="2136" spans="1:15" x14ac:dyDescent="0.3">
      <c r="A2136" t="s">
        <v>8219</v>
      </c>
      <c r="B2136">
        <v>1204</v>
      </c>
      <c r="O2136">
        <v>1204</v>
      </c>
    </row>
    <row r="2137" spans="1:15" x14ac:dyDescent="0.3">
      <c r="A2137" t="s">
        <v>8219</v>
      </c>
      <c r="B2137">
        <v>1224</v>
      </c>
      <c r="O2137">
        <v>1224</v>
      </c>
    </row>
    <row r="2138" spans="1:15" x14ac:dyDescent="0.3">
      <c r="A2138" t="s">
        <v>8219</v>
      </c>
      <c r="B2138">
        <v>1251</v>
      </c>
      <c r="O2138">
        <v>1251</v>
      </c>
    </row>
    <row r="2139" spans="1:15" x14ac:dyDescent="0.3">
      <c r="A2139" t="s">
        <v>8219</v>
      </c>
      <c r="B2139">
        <v>1260</v>
      </c>
      <c r="O2139">
        <v>1260</v>
      </c>
    </row>
    <row r="2140" spans="1:15" x14ac:dyDescent="0.3">
      <c r="A2140" t="s">
        <v>8219</v>
      </c>
      <c r="B2140">
        <v>1281</v>
      </c>
      <c r="O2140">
        <v>1281</v>
      </c>
    </row>
    <row r="2141" spans="1:15" x14ac:dyDescent="0.3">
      <c r="A2141" t="s">
        <v>8219</v>
      </c>
      <c r="B2141">
        <v>1328</v>
      </c>
      <c r="O2141">
        <v>1328</v>
      </c>
    </row>
    <row r="2142" spans="1:15" x14ac:dyDescent="0.3">
      <c r="A2142" t="s">
        <v>8219</v>
      </c>
      <c r="B2142">
        <v>1356</v>
      </c>
      <c r="O2142">
        <v>1356</v>
      </c>
    </row>
    <row r="2143" spans="1:15" x14ac:dyDescent="0.3">
      <c r="A2143" t="s">
        <v>8219</v>
      </c>
      <c r="B2143">
        <v>1364</v>
      </c>
      <c r="O2143">
        <v>1364</v>
      </c>
    </row>
    <row r="2144" spans="1:15" x14ac:dyDescent="0.3">
      <c r="A2144" t="s">
        <v>8219</v>
      </c>
      <c r="B2144">
        <v>1373</v>
      </c>
      <c r="O2144">
        <v>1373</v>
      </c>
    </row>
    <row r="2145" spans="1:15" x14ac:dyDescent="0.3">
      <c r="A2145" t="s">
        <v>8219</v>
      </c>
      <c r="B2145">
        <v>1375</v>
      </c>
      <c r="O2145">
        <v>1375</v>
      </c>
    </row>
    <row r="2146" spans="1:15" x14ac:dyDescent="0.3">
      <c r="A2146" t="s">
        <v>8219</v>
      </c>
      <c r="B2146">
        <v>1420</v>
      </c>
      <c r="O2146">
        <v>1420</v>
      </c>
    </row>
    <row r="2147" spans="1:15" x14ac:dyDescent="0.3">
      <c r="A2147" t="s">
        <v>8219</v>
      </c>
      <c r="B2147">
        <v>1510</v>
      </c>
      <c r="O2147">
        <v>1510</v>
      </c>
    </row>
    <row r="2148" spans="1:15" x14ac:dyDescent="0.3">
      <c r="A2148" t="s">
        <v>8219</v>
      </c>
      <c r="B2148">
        <v>1513</v>
      </c>
      <c r="O2148">
        <v>1513</v>
      </c>
    </row>
    <row r="2149" spans="1:15" x14ac:dyDescent="0.3">
      <c r="A2149" t="s">
        <v>8219</v>
      </c>
      <c r="B2149">
        <v>1530</v>
      </c>
      <c r="O2149">
        <v>1530</v>
      </c>
    </row>
    <row r="2150" spans="1:15" x14ac:dyDescent="0.3">
      <c r="A2150" t="s">
        <v>8219</v>
      </c>
      <c r="B2150">
        <v>1556</v>
      </c>
      <c r="O2150">
        <v>1556</v>
      </c>
    </row>
    <row r="2151" spans="1:15" x14ac:dyDescent="0.3">
      <c r="A2151" t="s">
        <v>8219</v>
      </c>
      <c r="B2151">
        <v>1596</v>
      </c>
      <c r="O2151">
        <v>1596</v>
      </c>
    </row>
    <row r="2152" spans="1:15" x14ac:dyDescent="0.3">
      <c r="A2152" t="s">
        <v>8219</v>
      </c>
      <c r="B2152">
        <v>1633</v>
      </c>
      <c r="O2152">
        <v>1633</v>
      </c>
    </row>
    <row r="2153" spans="1:15" x14ac:dyDescent="0.3">
      <c r="A2153" t="s">
        <v>8219</v>
      </c>
      <c r="B2153">
        <v>1637</v>
      </c>
      <c r="O2153">
        <v>1637</v>
      </c>
    </row>
    <row r="2154" spans="1:15" x14ac:dyDescent="0.3">
      <c r="A2154" t="s">
        <v>8219</v>
      </c>
      <c r="B2154">
        <v>1670</v>
      </c>
      <c r="O2154">
        <v>1670</v>
      </c>
    </row>
    <row r="2155" spans="1:15" x14ac:dyDescent="0.3">
      <c r="A2155" t="s">
        <v>8219</v>
      </c>
      <c r="B2155">
        <v>1737</v>
      </c>
      <c r="O2155">
        <v>1737</v>
      </c>
    </row>
    <row r="2156" spans="1:15" x14ac:dyDescent="0.3">
      <c r="A2156" t="s">
        <v>8219</v>
      </c>
      <c r="B2156">
        <v>1762</v>
      </c>
      <c r="O2156">
        <v>1762</v>
      </c>
    </row>
    <row r="2157" spans="1:15" x14ac:dyDescent="0.3">
      <c r="A2157" t="s">
        <v>8219</v>
      </c>
      <c r="B2157">
        <v>1780</v>
      </c>
      <c r="O2157">
        <v>1780</v>
      </c>
    </row>
    <row r="2158" spans="1:15" x14ac:dyDescent="0.3">
      <c r="A2158" t="s">
        <v>8219</v>
      </c>
      <c r="B2158">
        <v>1789</v>
      </c>
      <c r="O2158">
        <v>1789</v>
      </c>
    </row>
    <row r="2159" spans="1:15" x14ac:dyDescent="0.3">
      <c r="A2159" t="s">
        <v>8219</v>
      </c>
      <c r="B2159">
        <v>1876</v>
      </c>
      <c r="O2159">
        <v>1876</v>
      </c>
    </row>
    <row r="2160" spans="1:15" x14ac:dyDescent="0.3">
      <c r="A2160" t="s">
        <v>8219</v>
      </c>
      <c r="B2160">
        <v>1887</v>
      </c>
      <c r="O2160">
        <v>1887</v>
      </c>
    </row>
    <row r="2161" spans="1:15" x14ac:dyDescent="0.3">
      <c r="A2161" t="s">
        <v>8219</v>
      </c>
      <c r="B2161">
        <v>1945</v>
      </c>
      <c r="O2161">
        <v>1945</v>
      </c>
    </row>
    <row r="2162" spans="1:15" x14ac:dyDescent="0.3">
      <c r="A2162" t="s">
        <v>8219</v>
      </c>
      <c r="B2162">
        <v>1980</v>
      </c>
      <c r="O2162">
        <v>1980</v>
      </c>
    </row>
    <row r="2163" spans="1:15" x14ac:dyDescent="0.3">
      <c r="A2163" t="s">
        <v>8219</v>
      </c>
      <c r="B2163">
        <v>2035</v>
      </c>
      <c r="O2163">
        <v>2035</v>
      </c>
    </row>
    <row r="2164" spans="1:15" x14ac:dyDescent="0.3">
      <c r="A2164" t="s">
        <v>8219</v>
      </c>
      <c r="B2164">
        <v>2051</v>
      </c>
      <c r="O2164">
        <v>2051</v>
      </c>
    </row>
    <row r="2165" spans="1:15" x14ac:dyDescent="0.3">
      <c r="A2165" t="s">
        <v>8219</v>
      </c>
      <c r="B2165">
        <v>2139</v>
      </c>
      <c r="O2165">
        <v>2139</v>
      </c>
    </row>
    <row r="2166" spans="1:15" x14ac:dyDescent="0.3">
      <c r="A2166" t="s">
        <v>8219</v>
      </c>
      <c r="B2166">
        <v>2165</v>
      </c>
      <c r="O2166">
        <v>2165</v>
      </c>
    </row>
    <row r="2167" spans="1:15" x14ac:dyDescent="0.3">
      <c r="A2167" t="s">
        <v>8219</v>
      </c>
      <c r="B2167">
        <v>2174</v>
      </c>
      <c r="O2167">
        <v>2174</v>
      </c>
    </row>
    <row r="2168" spans="1:15" x14ac:dyDescent="0.3">
      <c r="A2168" t="s">
        <v>8219</v>
      </c>
      <c r="B2168">
        <v>2436</v>
      </c>
      <c r="O2168">
        <v>2436</v>
      </c>
    </row>
    <row r="2169" spans="1:15" x14ac:dyDescent="0.3">
      <c r="A2169" t="s">
        <v>8219</v>
      </c>
      <c r="B2169">
        <v>2478</v>
      </c>
      <c r="O2169">
        <v>2478</v>
      </c>
    </row>
    <row r="2170" spans="1:15" x14ac:dyDescent="0.3">
      <c r="A2170" t="s">
        <v>8219</v>
      </c>
      <c r="B2170">
        <v>2525</v>
      </c>
      <c r="O2170">
        <v>2525</v>
      </c>
    </row>
    <row r="2171" spans="1:15" x14ac:dyDescent="0.3">
      <c r="A2171" t="s">
        <v>8219</v>
      </c>
      <c r="B2171">
        <v>2602</v>
      </c>
      <c r="O2171">
        <v>2602</v>
      </c>
    </row>
    <row r="2172" spans="1:15" x14ac:dyDescent="0.3">
      <c r="A2172" t="s">
        <v>8219</v>
      </c>
      <c r="B2172">
        <v>3238</v>
      </c>
      <c r="O2172">
        <v>3238</v>
      </c>
    </row>
    <row r="2173" spans="1:15" x14ac:dyDescent="0.3">
      <c r="A2173" t="s">
        <v>8219</v>
      </c>
      <c r="B2173">
        <v>3355</v>
      </c>
      <c r="O2173">
        <v>3355</v>
      </c>
    </row>
    <row r="2174" spans="1:15" x14ac:dyDescent="0.3">
      <c r="A2174" t="s">
        <v>8219</v>
      </c>
      <c r="B2174">
        <v>3468</v>
      </c>
      <c r="O2174">
        <v>3468</v>
      </c>
    </row>
    <row r="2175" spans="1:15" x14ac:dyDescent="0.3">
      <c r="A2175" t="s">
        <v>8219</v>
      </c>
      <c r="B2175">
        <v>3562</v>
      </c>
      <c r="O2175">
        <v>3562</v>
      </c>
    </row>
    <row r="2176" spans="1:15" x14ac:dyDescent="0.3">
      <c r="A2176" t="s">
        <v>8219</v>
      </c>
      <c r="B2176">
        <v>3663</v>
      </c>
      <c r="O2176">
        <v>3663</v>
      </c>
    </row>
    <row r="2177" spans="1:15" x14ac:dyDescent="0.3">
      <c r="A2177" t="s">
        <v>8219</v>
      </c>
      <c r="B2177">
        <v>3863</v>
      </c>
      <c r="O2177">
        <v>3863</v>
      </c>
    </row>
    <row r="2178" spans="1:15" x14ac:dyDescent="0.3">
      <c r="A2178" t="s">
        <v>8219</v>
      </c>
      <c r="B2178">
        <v>4245</v>
      </c>
      <c r="O2178">
        <v>4245</v>
      </c>
    </row>
    <row r="2179" spans="1:15" x14ac:dyDescent="0.3">
      <c r="A2179" t="s">
        <v>8219</v>
      </c>
      <c r="B2179">
        <v>4330</v>
      </c>
      <c r="O2179">
        <v>4330</v>
      </c>
    </row>
    <row r="2180" spans="1:15" x14ac:dyDescent="0.3">
      <c r="A2180" t="s">
        <v>8219</v>
      </c>
      <c r="B2180">
        <v>4562</v>
      </c>
      <c r="O2180">
        <v>4562</v>
      </c>
    </row>
    <row r="2181" spans="1:15" x14ac:dyDescent="0.3">
      <c r="A2181" t="s">
        <v>8219</v>
      </c>
      <c r="B2181">
        <v>4883</v>
      </c>
      <c r="O2181">
        <v>4883</v>
      </c>
    </row>
    <row r="2182" spans="1:15" x14ac:dyDescent="0.3">
      <c r="A2182" t="s">
        <v>8219</v>
      </c>
      <c r="B2182">
        <v>5812</v>
      </c>
      <c r="O2182">
        <v>5812</v>
      </c>
    </row>
    <row r="2183" spans="1:15" x14ac:dyDescent="0.3">
      <c r="A2183" t="s">
        <v>8219</v>
      </c>
      <c r="B2183">
        <v>8200</v>
      </c>
      <c r="O2183">
        <v>8200</v>
      </c>
    </row>
    <row r="2184" spans="1:15" x14ac:dyDescent="0.3">
      <c r="A2184" t="s">
        <v>8219</v>
      </c>
      <c r="B2184">
        <v>8359</v>
      </c>
      <c r="O2184">
        <v>8359</v>
      </c>
    </row>
    <row r="2185" spans="1:15" x14ac:dyDescent="0.3">
      <c r="A2185" t="s">
        <v>8219</v>
      </c>
      <c r="B2185">
        <v>20242</v>
      </c>
      <c r="O2185">
        <v>20242</v>
      </c>
    </row>
    <row r="2186" spans="1:15" x14ac:dyDescent="0.3">
      <c r="A2186" t="s">
        <v>8219</v>
      </c>
      <c r="B2186">
        <v>26457</v>
      </c>
      <c r="O2186">
        <v>26457</v>
      </c>
    </row>
  </sheetData>
  <mergeCells count="2">
    <mergeCell ref="H1:I1"/>
    <mergeCell ref="K1:L1"/>
  </mergeCells>
  <conditionalFormatting sqref="A1:A1046647">
    <cfRule type="cellIs" dxfId="7" priority="5" operator="equal">
      <formula>"Canceled"</formula>
    </cfRule>
    <cfRule type="cellIs" dxfId="6" priority="6" operator="equal">
      <formula>"Failed"</formula>
    </cfRule>
    <cfRule type="cellIs" dxfId="5" priority="7" operator="equal">
      <formula>"Live"</formula>
    </cfRule>
    <cfRule type="cellIs" dxfId="4" priority="8" operator="equal">
      <formula>"Successful"</formula>
    </cfRule>
  </conditionalFormatting>
  <conditionalFormatting sqref="D1:D1045992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"Live"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State-Category</vt:lpstr>
      <vt:lpstr>State-Subcategory</vt:lpstr>
      <vt:lpstr>State-Date Created</vt:lpstr>
      <vt:lpstr>Data</vt:lpstr>
      <vt:lpstr>Additional charts</vt:lpstr>
      <vt:lpstr>ED - Country code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Ana Maria Cifuentes L</cp:lastModifiedBy>
  <dcterms:created xsi:type="dcterms:W3CDTF">2017-04-20T15:17:24Z</dcterms:created>
  <dcterms:modified xsi:type="dcterms:W3CDTF">2020-03-12T19:13:57Z</dcterms:modified>
</cp:coreProperties>
</file>